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pivotTables/pivotTable2.xml" ContentType="application/vnd.openxmlformats-officedocument.spreadsheetml.pivot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15" windowWidth="10800" windowHeight="10155" firstSheet="1" activeTab="5"/>
  </bookViews>
  <sheets>
    <sheet name="NEW Persistence Tables 13-26" sheetId="19" r:id="rId1"/>
    <sheet name="OLD 13-26" sheetId="30" r:id="rId2"/>
    <sheet name="NEW Progress Tables 27-41" sheetId="17" r:id="rId3"/>
    <sheet name="OLD 27-41" sheetId="31" r:id="rId4"/>
    <sheet name="10- &amp; 6-yr Grad Tables 42-43" sheetId="18" r:id="rId5"/>
    <sheet name="Old 42-43" sheetId="32" r:id="rId6"/>
    <sheet name="Pivot Table 4-Year Insts." sheetId="24" r:id="rId7"/>
    <sheet name="Pivot Table 2-Year Insts." sheetId="26" r:id="rId8"/>
    <sheet name="Progression Data" sheetId="27" r:id="rId9"/>
    <sheet name="Formats 4yr Pivot" sheetId="28" r:id="rId10"/>
    <sheet name="Formats 2yr pivot" sheetId="29" r:id="rId11"/>
    <sheet name="Year Codes for DE 2011-12" sheetId="33" r:id="rId12"/>
  </sheets>
  <definedNames>
    <definedName name="_xlnm._FilterDatabase" localSheetId="8" hidden="1">'Progression Data'!#REF!</definedName>
    <definedName name="APPHEAD" localSheetId="1">#REF!</definedName>
    <definedName name="APPHEAD" localSheetId="3">#REF!</definedName>
    <definedName name="APPHEAD" localSheetId="5">#REF!</definedName>
    <definedName name="APPHEAD">#REF!</definedName>
    <definedName name="CHHEAD" localSheetId="1">#REF!</definedName>
    <definedName name="CHHEAD" localSheetId="3">#REF!</definedName>
    <definedName name="CHHEAD" localSheetId="5">#REF!</definedName>
    <definedName name="CHHEAD">#REF!</definedName>
    <definedName name="PAGE_17" localSheetId="1">#REF!</definedName>
    <definedName name="PAGE_17" localSheetId="3">#REF!</definedName>
    <definedName name="PAGE_17" localSheetId="5">#REF!</definedName>
    <definedName name="PAGE_17">#REF!</definedName>
    <definedName name="PAGE1" localSheetId="1">#REF!</definedName>
    <definedName name="PAGE1" localSheetId="3">#REF!</definedName>
    <definedName name="PAGE1" localSheetId="5">#REF!</definedName>
    <definedName name="PAGE1">#REF!</definedName>
    <definedName name="PAGE10" localSheetId="1">#REF!</definedName>
    <definedName name="PAGE10" localSheetId="3">#REF!</definedName>
    <definedName name="PAGE10" localSheetId="5">#REF!</definedName>
    <definedName name="PAGE10">#REF!</definedName>
    <definedName name="PAGE11" localSheetId="1">#REF!</definedName>
    <definedName name="PAGE11" localSheetId="3">#REF!</definedName>
    <definedName name="PAGE11" localSheetId="5">#REF!</definedName>
    <definedName name="PAGE11">#REF!</definedName>
    <definedName name="PAGE12" localSheetId="1">#REF!</definedName>
    <definedName name="PAGE12" localSheetId="3">#REF!</definedName>
    <definedName name="PAGE12" localSheetId="5">#REF!</definedName>
    <definedName name="PAGE12">#REF!</definedName>
    <definedName name="PAGE13" localSheetId="1">#REF!</definedName>
    <definedName name="PAGE13" localSheetId="3">#REF!</definedName>
    <definedName name="PAGE13" localSheetId="5">#REF!</definedName>
    <definedName name="PAGE13">#REF!</definedName>
    <definedName name="PAGE14" localSheetId="1">#REF!</definedName>
    <definedName name="PAGE14" localSheetId="3">#REF!</definedName>
    <definedName name="PAGE14" localSheetId="5">#REF!</definedName>
    <definedName name="PAGE14">#REF!</definedName>
    <definedName name="PAGE15" localSheetId="1">#REF!</definedName>
    <definedName name="PAGE15" localSheetId="3">#REF!</definedName>
    <definedName name="PAGE15" localSheetId="5">#REF!</definedName>
    <definedName name="PAGE15">#REF!</definedName>
    <definedName name="PAGE16" localSheetId="1">#REF!</definedName>
    <definedName name="PAGE16" localSheetId="3">#REF!</definedName>
    <definedName name="PAGE16" localSheetId="5">#REF!</definedName>
    <definedName name="PAGE16">#REF!</definedName>
    <definedName name="PAGE17" localSheetId="1">#REF!</definedName>
    <definedName name="PAGE17" localSheetId="3">#REF!</definedName>
    <definedName name="PAGE17" localSheetId="5">#REF!</definedName>
    <definedName name="PAGE17">#REF!</definedName>
    <definedName name="PAGE18" localSheetId="1">#REF!</definedName>
    <definedName name="PAGE18" localSheetId="3">#REF!</definedName>
    <definedName name="PAGE18" localSheetId="5">#REF!</definedName>
    <definedName name="PAGE18">#REF!</definedName>
    <definedName name="PAGE19" localSheetId="1">#REF!</definedName>
    <definedName name="PAGE19" localSheetId="3">#REF!</definedName>
    <definedName name="PAGE19" localSheetId="5">#REF!</definedName>
    <definedName name="PAGE19">#REF!</definedName>
    <definedName name="PAGE2" localSheetId="1">#REF!</definedName>
    <definedName name="PAGE2" localSheetId="3">#REF!</definedName>
    <definedName name="PAGE2" localSheetId="5">#REF!</definedName>
    <definedName name="PAGE2">#REF!</definedName>
    <definedName name="PAGE20" localSheetId="1">#REF!</definedName>
    <definedName name="PAGE20" localSheetId="3">#REF!</definedName>
    <definedName name="PAGE20" localSheetId="5">#REF!</definedName>
    <definedName name="PAGE20">#REF!</definedName>
    <definedName name="PAGE3" localSheetId="1">#REF!</definedName>
    <definedName name="PAGE3" localSheetId="3">#REF!</definedName>
    <definedName name="PAGE3" localSheetId="5">#REF!</definedName>
    <definedName name="PAGE3">#REF!</definedName>
    <definedName name="PAGE4" localSheetId="1">#REF!</definedName>
    <definedName name="PAGE4" localSheetId="3">#REF!</definedName>
    <definedName name="PAGE4" localSheetId="5">#REF!</definedName>
    <definedName name="PAGE4">#REF!</definedName>
    <definedName name="PAGE5" localSheetId="1">#REF!</definedName>
    <definedName name="PAGE5" localSheetId="3">#REF!</definedName>
    <definedName name="PAGE5" localSheetId="5">#REF!</definedName>
    <definedName name="PAGE5">#REF!</definedName>
    <definedName name="PAGE6" localSheetId="1">#REF!</definedName>
    <definedName name="PAGE6" localSheetId="3">#REF!</definedName>
    <definedName name="PAGE6" localSheetId="5">#REF!</definedName>
    <definedName name="PAGE6">#REF!</definedName>
    <definedName name="PAGE7" localSheetId="1">#REF!</definedName>
    <definedName name="PAGE7" localSheetId="3">#REF!</definedName>
    <definedName name="PAGE7" localSheetId="5">#REF!</definedName>
    <definedName name="PAGE7">#REF!</definedName>
    <definedName name="PAGE8" localSheetId="1">#REF!</definedName>
    <definedName name="PAGE8" localSheetId="3">#REF!</definedName>
    <definedName name="PAGE8" localSheetId="5">#REF!</definedName>
    <definedName name="PAGE8">#REF!</definedName>
    <definedName name="PAGE9" localSheetId="1">#REF!</definedName>
    <definedName name="PAGE9" localSheetId="3">#REF!</definedName>
    <definedName name="PAGE9" localSheetId="5">#REF!</definedName>
    <definedName name="PAGE9">#REF!</definedName>
    <definedName name="PART1" localSheetId="1">#REF!</definedName>
    <definedName name="PART1" localSheetId="3">#REF!</definedName>
    <definedName name="PART1" localSheetId="5">#REF!</definedName>
    <definedName name="PART1">#REF!</definedName>
    <definedName name="PART2" localSheetId="1">#REF!</definedName>
    <definedName name="PART2" localSheetId="3">#REF!</definedName>
    <definedName name="PART2" localSheetId="5">#REF!</definedName>
    <definedName name="PART2">#REF!</definedName>
    <definedName name="PART3" localSheetId="1">#REF!</definedName>
    <definedName name="PART3" localSheetId="3">#REF!</definedName>
    <definedName name="PART3" localSheetId="5">#REF!</definedName>
    <definedName name="PART3">#REF!</definedName>
    <definedName name="PART4A" localSheetId="1">#REF!</definedName>
    <definedName name="PART4A" localSheetId="3">#REF!</definedName>
    <definedName name="PART4A" localSheetId="5">#REF!</definedName>
    <definedName name="PART4A">#REF!</definedName>
    <definedName name="PART4B" localSheetId="1">#REF!</definedName>
    <definedName name="PART4B" localSheetId="3">#REF!</definedName>
    <definedName name="PART4B" localSheetId="5">#REF!</definedName>
    <definedName name="PART4B">#REF!</definedName>
    <definedName name="PART5" localSheetId="1">#REF!</definedName>
    <definedName name="PART5" localSheetId="3">#REF!</definedName>
    <definedName name="PART5" localSheetId="5">#REF!</definedName>
    <definedName name="PART5">#REF!</definedName>
    <definedName name="PART6A" localSheetId="1">#REF!</definedName>
    <definedName name="PART6A" localSheetId="3">#REF!</definedName>
    <definedName name="PART6A" localSheetId="5">#REF!</definedName>
    <definedName name="PART6A">#REF!</definedName>
    <definedName name="PART6B" localSheetId="1">#REF!</definedName>
    <definedName name="PART6B" localSheetId="3">#REF!</definedName>
    <definedName name="PART6B" localSheetId="5">#REF!</definedName>
    <definedName name="PART6B">#REF!</definedName>
    <definedName name="PART6C" localSheetId="1">#REF!</definedName>
    <definedName name="PART6C" localSheetId="3">#REF!</definedName>
    <definedName name="PART6C" localSheetId="5">#REF!</definedName>
    <definedName name="PART6C">#REF!</definedName>
    <definedName name="PART7B" localSheetId="1">#REF!</definedName>
    <definedName name="PART7B" localSheetId="3">#REF!</definedName>
    <definedName name="PART7B" localSheetId="5">#REF!</definedName>
    <definedName name="PART7B">#REF!</definedName>
    <definedName name="PART7C" localSheetId="1">#REF!</definedName>
    <definedName name="PART7C" localSheetId="3">#REF!</definedName>
    <definedName name="PART7C" localSheetId="5">#REF!</definedName>
    <definedName name="PART7C">#REF!</definedName>
    <definedName name="PART8" localSheetId="1">#REF!</definedName>
    <definedName name="PART8" localSheetId="3">#REF!</definedName>
    <definedName name="PART8" localSheetId="5">#REF!</definedName>
    <definedName name="PART8">#REF!</definedName>
    <definedName name="_xlnm.Print_Area" localSheetId="4">'10- &amp; 6-yr Grad Tables 42-43'!$A$1:$H$93</definedName>
    <definedName name="_xlnm.Print_Area" localSheetId="0">'NEW Persistence Tables 13-26'!$A$1:$M$242,'NEW Persistence Tables 13-26'!$A$243:$N$426</definedName>
    <definedName name="_xlnm.Print_Area" localSheetId="2">'NEW Progress Tables 27-41'!$A$1:$N$466</definedName>
    <definedName name="_xlnm.Print_Area" localSheetId="1">'OLD 13-26'!$A$1:$M$242,'OLD 13-26'!$A$243:$N$426</definedName>
    <definedName name="_xlnm.Print_Area" localSheetId="3">'OLD 27-41'!$A$1:$N$466</definedName>
    <definedName name="_xlnm.Print_Area" localSheetId="5">'Old 42-43'!$A$1:$H$94</definedName>
    <definedName name="_xlnm.Print_Area" localSheetId="7">'Pivot Table 2-Year Insts.'!$A$1:$Z$612</definedName>
    <definedName name="_xlnm.Print_Area" localSheetId="6">'Pivot Table 4-Year Insts.'!$A$1:$X$676</definedName>
    <definedName name="_xlnm.Print_Area" localSheetId="8">'Progression Data'!#REF!</definedName>
    <definedName name="_xlnm.Print_Area">#REF!</definedName>
    <definedName name="_xlnm.Print_Titles" localSheetId="7">'Pivot Table 2-Year Insts.'!$1:$4</definedName>
    <definedName name="_xlnm.Print_Titles" localSheetId="6">'Pivot Table 4-Year Insts.'!$1:$4</definedName>
    <definedName name="RATIONALE" localSheetId="1">#REF!</definedName>
    <definedName name="RATIONALE" localSheetId="3">#REF!</definedName>
    <definedName name="RATIONALE" localSheetId="5">#REF!</definedName>
    <definedName name="RATIONALE">#REF!</definedName>
    <definedName name="RATIONALE2" localSheetId="1">#REF!</definedName>
    <definedName name="RATIONALE2" localSheetId="3">#REF!</definedName>
    <definedName name="RATIONALE2" localSheetId="5">#REF!</definedName>
    <definedName name="RATIONALE2">#REF!</definedName>
    <definedName name="SALHEAD" localSheetId="1">#REF!</definedName>
    <definedName name="SALHEAD" localSheetId="3">#REF!</definedName>
    <definedName name="SALHEAD" localSheetId="5">#REF!</definedName>
    <definedName name="SALHEAD">#REF!</definedName>
  </definedNames>
  <calcPr calcId="145621"/>
  <pivotCaches>
    <pivotCache cacheId="5" r:id="rId13"/>
  </pivotCaches>
</workbook>
</file>

<file path=xl/calcChain.xml><?xml version="1.0" encoding="utf-8"?>
<calcChain xmlns="http://schemas.openxmlformats.org/spreadsheetml/2006/main">
  <c r="K22" i="24" l="1"/>
  <c r="K1007" i="24"/>
  <c r="K1006" i="24"/>
  <c r="B9" i="32" s="1"/>
  <c r="K1005" i="24"/>
  <c r="K1004" i="24"/>
  <c r="K1003" i="24"/>
  <c r="K1002" i="24"/>
  <c r="K1001" i="24"/>
  <c r="K1000" i="24"/>
  <c r="K999" i="24"/>
  <c r="K998" i="24"/>
  <c r="K997" i="24"/>
  <c r="K996" i="24"/>
  <c r="K995" i="24"/>
  <c r="K994" i="24"/>
  <c r="K993" i="24"/>
  <c r="K992" i="24"/>
  <c r="K991" i="24"/>
  <c r="K990" i="24"/>
  <c r="K989" i="24"/>
  <c r="K988" i="24"/>
  <c r="K987" i="24"/>
  <c r="K986" i="24"/>
  <c r="K985" i="24"/>
  <c r="K984" i="24"/>
  <c r="K982" i="24"/>
  <c r="K979" i="24"/>
  <c r="K976" i="24"/>
  <c r="K972" i="24"/>
  <c r="K969" i="24"/>
  <c r="K966" i="24"/>
  <c r="K948" i="24"/>
  <c r="K947" i="24"/>
  <c r="K946" i="24"/>
  <c r="K945" i="24"/>
  <c r="K944" i="24"/>
  <c r="K943" i="24"/>
  <c r="K942" i="24"/>
  <c r="K941" i="24"/>
  <c r="K940" i="24"/>
  <c r="K939" i="24"/>
  <c r="K938" i="24"/>
  <c r="K937" i="24"/>
  <c r="K936" i="24"/>
  <c r="K935" i="24"/>
  <c r="K934" i="24"/>
  <c r="K933" i="24"/>
  <c r="K932" i="24"/>
  <c r="K931" i="24"/>
  <c r="K930" i="24"/>
  <c r="K929" i="24"/>
  <c r="K928" i="24"/>
  <c r="K927" i="24"/>
  <c r="K926" i="24"/>
  <c r="K925" i="24"/>
  <c r="K923" i="24"/>
  <c r="K920" i="24"/>
  <c r="K917" i="24"/>
  <c r="K913" i="24"/>
  <c r="K910" i="24"/>
  <c r="K907"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4" i="24"/>
  <c r="K861" i="24"/>
  <c r="K858" i="24"/>
  <c r="K854" i="24"/>
  <c r="K851" i="24"/>
  <c r="K848" i="24"/>
  <c r="K830" i="24"/>
  <c r="K829" i="24"/>
  <c r="K828" i="24"/>
  <c r="K827" i="24"/>
  <c r="K826" i="24"/>
  <c r="K825" i="24"/>
  <c r="K824" i="24"/>
  <c r="K823" i="24"/>
  <c r="K822" i="24"/>
  <c r="K821" i="24"/>
  <c r="K820" i="24"/>
  <c r="K819" i="24"/>
  <c r="K818" i="24"/>
  <c r="K817" i="24"/>
  <c r="K816" i="24"/>
  <c r="K815" i="24"/>
  <c r="K814" i="24"/>
  <c r="K813" i="24"/>
  <c r="K812" i="24"/>
  <c r="K811" i="24"/>
  <c r="K810" i="24"/>
  <c r="K809" i="24"/>
  <c r="K808" i="24"/>
  <c r="K807" i="24"/>
  <c r="K805" i="24"/>
  <c r="K802" i="24"/>
  <c r="K799" i="24"/>
  <c r="K795" i="24"/>
  <c r="K792" i="24"/>
  <c r="K789" i="24"/>
  <c r="K771" i="24"/>
  <c r="K770" i="24"/>
  <c r="K769" i="24"/>
  <c r="K768" i="24"/>
  <c r="K767" i="24"/>
  <c r="K766" i="24"/>
  <c r="K765" i="24"/>
  <c r="K764" i="24"/>
  <c r="K763" i="24"/>
  <c r="K762" i="24"/>
  <c r="K761" i="24"/>
  <c r="K760" i="24"/>
  <c r="K759" i="24"/>
  <c r="K758" i="24"/>
  <c r="K757" i="24"/>
  <c r="K756" i="24"/>
  <c r="K755" i="24"/>
  <c r="K754" i="24"/>
  <c r="K753" i="24"/>
  <c r="K752" i="24"/>
  <c r="K751" i="24"/>
  <c r="K750" i="24"/>
  <c r="K749" i="24"/>
  <c r="K748" i="24"/>
  <c r="K746" i="24"/>
  <c r="K743" i="24"/>
  <c r="K740" i="24"/>
  <c r="K736" i="24"/>
  <c r="K733" i="24"/>
  <c r="K730"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4" i="24"/>
  <c r="K681" i="24"/>
  <c r="K677" i="24"/>
  <c r="K674" i="24"/>
  <c r="K671"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8" i="24"/>
  <c r="K625" i="24"/>
  <c r="K622" i="24"/>
  <c r="K618" i="24"/>
  <c r="K615" i="24"/>
  <c r="K612" i="24"/>
  <c r="K594" i="24"/>
  <c r="K593" i="24"/>
  <c r="K592" i="24"/>
  <c r="K591" i="24"/>
  <c r="K590" i="24"/>
  <c r="K589" i="24"/>
  <c r="K588" i="24"/>
  <c r="K587" i="24"/>
  <c r="K586" i="24"/>
  <c r="K585" i="24"/>
  <c r="K584" i="24"/>
  <c r="K583" i="24"/>
  <c r="K582" i="24"/>
  <c r="K581" i="24"/>
  <c r="K580" i="24"/>
  <c r="K579" i="24"/>
  <c r="K578" i="24"/>
  <c r="K577" i="24"/>
  <c r="K576" i="24"/>
  <c r="K575" i="24"/>
  <c r="K574" i="24"/>
  <c r="K573" i="24"/>
  <c r="K572" i="24"/>
  <c r="K571" i="24"/>
  <c r="K569" i="24"/>
  <c r="K566" i="24"/>
  <c r="K563" i="24"/>
  <c r="K559" i="24"/>
  <c r="K556" i="24"/>
  <c r="K553"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0" i="24"/>
  <c r="K507" i="24"/>
  <c r="K504" i="24"/>
  <c r="K500" i="24"/>
  <c r="K497" i="24"/>
  <c r="K494"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1" i="24"/>
  <c r="K448" i="24"/>
  <c r="K445" i="24"/>
  <c r="K441" i="24"/>
  <c r="K438" i="24"/>
  <c r="K435"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2" i="24"/>
  <c r="K389" i="24"/>
  <c r="K386" i="24"/>
  <c r="K382" i="24"/>
  <c r="K379" i="24"/>
  <c r="K376" i="24"/>
  <c r="K358" i="24"/>
  <c r="K357" i="24"/>
  <c r="K356" i="24"/>
  <c r="K355" i="24"/>
  <c r="K354" i="24"/>
  <c r="K353" i="24"/>
  <c r="K352" i="24"/>
  <c r="K351" i="24"/>
  <c r="K350" i="24"/>
  <c r="K349" i="24"/>
  <c r="K348" i="24"/>
  <c r="K347" i="24"/>
  <c r="K346" i="24"/>
  <c r="K345" i="24"/>
  <c r="K344" i="24"/>
  <c r="K343" i="24"/>
  <c r="K342" i="24"/>
  <c r="K341" i="24"/>
  <c r="K340" i="24"/>
  <c r="K339" i="24"/>
  <c r="K338" i="24"/>
  <c r="K337" i="24"/>
  <c r="K336" i="24"/>
  <c r="K335" i="24"/>
  <c r="K333" i="24"/>
  <c r="K330" i="24"/>
  <c r="K327" i="24"/>
  <c r="K323" i="24"/>
  <c r="K320" i="24"/>
  <c r="K317"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4" i="24"/>
  <c r="K271" i="24"/>
  <c r="K268" i="24"/>
  <c r="K264" i="24"/>
  <c r="K261" i="24"/>
  <c r="K258"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5" i="24"/>
  <c r="K212" i="24"/>
  <c r="K209" i="24"/>
  <c r="K205" i="24"/>
  <c r="K202" i="24"/>
  <c r="K199" i="24"/>
  <c r="K181" i="24"/>
  <c r="K180" i="24"/>
  <c r="K179" i="24"/>
  <c r="K178" i="24"/>
  <c r="K177" i="24"/>
  <c r="K176" i="24"/>
  <c r="K175" i="24"/>
  <c r="K174" i="24"/>
  <c r="K173" i="24"/>
  <c r="K172" i="24"/>
  <c r="K171" i="24"/>
  <c r="K170" i="24"/>
  <c r="K169" i="24"/>
  <c r="K168" i="24"/>
  <c r="K167" i="24"/>
  <c r="K166" i="24"/>
  <c r="K165" i="24"/>
  <c r="K164" i="24"/>
  <c r="K163" i="24"/>
  <c r="K162" i="24"/>
  <c r="K161" i="24"/>
  <c r="K160" i="24"/>
  <c r="K159" i="24"/>
  <c r="K158" i="24"/>
  <c r="K156" i="24"/>
  <c r="K153" i="24"/>
  <c r="K150" i="24"/>
  <c r="K146" i="24"/>
  <c r="K143" i="24"/>
  <c r="K140"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7" i="24"/>
  <c r="K94" i="24"/>
  <c r="K91" i="24"/>
  <c r="K87" i="24"/>
  <c r="K84" i="24"/>
  <c r="K81" i="24"/>
  <c r="K63" i="24"/>
  <c r="K62" i="24"/>
  <c r="K61" i="24"/>
  <c r="K60" i="24"/>
  <c r="K59" i="24"/>
  <c r="K58" i="24"/>
  <c r="K57" i="24"/>
  <c r="K56" i="24"/>
  <c r="K55" i="24"/>
  <c r="K54" i="24"/>
  <c r="K53" i="24"/>
  <c r="K52" i="24"/>
  <c r="K51" i="24"/>
  <c r="K50" i="24"/>
  <c r="K49" i="24"/>
  <c r="K48" i="24"/>
  <c r="K47" i="24"/>
  <c r="K46" i="24"/>
  <c r="K45" i="24"/>
  <c r="K44" i="24"/>
  <c r="K43" i="24"/>
  <c r="K42" i="24"/>
  <c r="K41" i="24"/>
  <c r="K40" i="24"/>
  <c r="K38" i="24"/>
  <c r="K35" i="24"/>
  <c r="K32" i="24"/>
  <c r="K28" i="24"/>
  <c r="K25" i="24"/>
  <c r="U888" i="26" l="1"/>
  <c r="F71" i="18" s="1"/>
  <c r="T888" i="26"/>
  <c r="D71" i="18" s="1"/>
  <c r="S888" i="26"/>
  <c r="B71" i="18" s="1"/>
  <c r="R888" i="26"/>
  <c r="F41" i="18" s="1"/>
  <c r="Q888" i="26"/>
  <c r="E41" i="18" s="1"/>
  <c r="P888" i="26"/>
  <c r="D41" i="18" s="1"/>
  <c r="O888" i="26"/>
  <c r="C41" i="18" s="1"/>
  <c r="N888" i="26"/>
  <c r="B41" i="18" s="1"/>
  <c r="U887" i="26"/>
  <c r="F72" i="32" s="1"/>
  <c r="T887" i="26"/>
  <c r="D72" i="32" s="1"/>
  <c r="S887" i="26"/>
  <c r="B72" i="32" s="1"/>
  <c r="R887" i="26"/>
  <c r="F42" i="32" s="1"/>
  <c r="Q887" i="26"/>
  <c r="E42" i="32" s="1"/>
  <c r="P887" i="26"/>
  <c r="D42" i="32" s="1"/>
  <c r="O887" i="26"/>
  <c r="C42" i="32" s="1"/>
  <c r="N887" i="26"/>
  <c r="B42" i="32" s="1"/>
  <c r="U886" i="26"/>
  <c r="T886" i="26"/>
  <c r="S886" i="26"/>
  <c r="R886" i="26"/>
  <c r="Q886" i="26"/>
  <c r="P886" i="26"/>
  <c r="O886" i="26"/>
  <c r="N886" i="26"/>
  <c r="U885" i="26"/>
  <c r="L381" i="17" s="1"/>
  <c r="T885" i="26"/>
  <c r="L443" i="17" s="1"/>
  <c r="S885" i="26"/>
  <c r="L412" i="17" s="1"/>
  <c r="R885" i="26"/>
  <c r="L226" i="17" s="1"/>
  <c r="Q885" i="26"/>
  <c r="L350" i="17" s="1"/>
  <c r="P885" i="26"/>
  <c r="L319" i="17" s="1"/>
  <c r="O885" i="26"/>
  <c r="L288" i="17" s="1"/>
  <c r="N885" i="26"/>
  <c r="L257" i="17" s="1"/>
  <c r="U884" i="26"/>
  <c r="T884" i="26"/>
  <c r="L443" i="31" s="1"/>
  <c r="S884" i="26"/>
  <c r="L412" i="31" s="1"/>
  <c r="R884" i="26"/>
  <c r="Q884" i="26"/>
  <c r="L350" i="31" s="1"/>
  <c r="P884" i="26"/>
  <c r="L319" i="31" s="1"/>
  <c r="O884" i="26"/>
  <c r="L288" i="31" s="1"/>
  <c r="N884" i="26"/>
  <c r="L257" i="31" s="1"/>
  <c r="U883" i="26"/>
  <c r="T883" i="26"/>
  <c r="S883" i="26"/>
  <c r="R883" i="26"/>
  <c r="Q883" i="26"/>
  <c r="P883" i="26"/>
  <c r="O883" i="26"/>
  <c r="N883" i="26"/>
  <c r="U882" i="26"/>
  <c r="J381" i="17" s="1"/>
  <c r="T882" i="26"/>
  <c r="J443" i="17" s="1"/>
  <c r="S882" i="26"/>
  <c r="J412" i="17" s="1"/>
  <c r="R882" i="26"/>
  <c r="J226" i="17" s="1"/>
  <c r="Q882" i="26"/>
  <c r="J350" i="17" s="1"/>
  <c r="P882" i="26"/>
  <c r="J319" i="17" s="1"/>
  <c r="O882" i="26"/>
  <c r="J288" i="17" s="1"/>
  <c r="N882" i="26"/>
  <c r="J257" i="17" s="1"/>
  <c r="U881" i="26"/>
  <c r="T881" i="26"/>
  <c r="J443" i="31" s="1"/>
  <c r="S881" i="26"/>
  <c r="J412" i="31" s="1"/>
  <c r="R881" i="26"/>
  <c r="Q881" i="26"/>
  <c r="J350" i="31" s="1"/>
  <c r="P881" i="26"/>
  <c r="J319" i="31" s="1"/>
  <c r="O881" i="26"/>
  <c r="J288" i="31" s="1"/>
  <c r="N881" i="26"/>
  <c r="J257" i="31" s="1"/>
  <c r="U880" i="26"/>
  <c r="T880" i="26"/>
  <c r="S880" i="26"/>
  <c r="R880" i="26"/>
  <c r="Q880" i="26"/>
  <c r="P880" i="26"/>
  <c r="O880" i="26"/>
  <c r="N880" i="26"/>
  <c r="U879" i="26"/>
  <c r="H381" i="17" s="1"/>
  <c r="T879" i="26"/>
  <c r="H443" i="17" s="1"/>
  <c r="S879" i="26"/>
  <c r="H412" i="17" s="1"/>
  <c r="R879" i="26"/>
  <c r="H226" i="17" s="1"/>
  <c r="Q879" i="26"/>
  <c r="H350" i="17" s="1"/>
  <c r="P879" i="26"/>
  <c r="H319" i="17" s="1"/>
  <c r="O879" i="26"/>
  <c r="H288" i="17" s="1"/>
  <c r="N879" i="26"/>
  <c r="H257" i="17" s="1"/>
  <c r="U878" i="26"/>
  <c r="T878" i="26"/>
  <c r="H443" i="31" s="1"/>
  <c r="S878" i="26"/>
  <c r="H412" i="31" s="1"/>
  <c r="R878" i="26"/>
  <c r="Q878" i="26"/>
  <c r="H350" i="31" s="1"/>
  <c r="P878" i="26"/>
  <c r="H319" i="31" s="1"/>
  <c r="O878" i="26"/>
  <c r="H288" i="31" s="1"/>
  <c r="N878" i="26"/>
  <c r="H257" i="31" s="1"/>
  <c r="U877" i="26"/>
  <c r="T877" i="26"/>
  <c r="S877" i="26"/>
  <c r="R877" i="26"/>
  <c r="Q877" i="26"/>
  <c r="P877" i="26"/>
  <c r="O877" i="26"/>
  <c r="N877" i="26"/>
  <c r="U876" i="26"/>
  <c r="T876" i="26"/>
  <c r="S876" i="26"/>
  <c r="R876" i="26"/>
  <c r="Z876" i="26" s="1"/>
  <c r="AI876" i="26" s="1"/>
  <c r="Q876" i="26"/>
  <c r="P876" i="26"/>
  <c r="O876" i="26"/>
  <c r="N876" i="26"/>
  <c r="V876" i="26" s="1"/>
  <c r="U875" i="26"/>
  <c r="T875" i="26"/>
  <c r="S875" i="26"/>
  <c r="R875" i="26"/>
  <c r="Q875" i="26"/>
  <c r="P875" i="26"/>
  <c r="O875" i="26"/>
  <c r="N875" i="26"/>
  <c r="U874" i="26"/>
  <c r="AC874" i="26" s="1"/>
  <c r="AL874" i="26" s="1"/>
  <c r="T874" i="26"/>
  <c r="AB874" i="26" s="1"/>
  <c r="AK874" i="26" s="1"/>
  <c r="S874" i="26"/>
  <c r="AA874" i="26" s="1"/>
  <c r="AJ874" i="26" s="1"/>
  <c r="R874" i="26"/>
  <c r="Z874" i="26" s="1"/>
  <c r="AI874" i="26" s="1"/>
  <c r="Q874" i="26"/>
  <c r="Y874" i="26" s="1"/>
  <c r="AH874" i="26" s="1"/>
  <c r="P874" i="26"/>
  <c r="X874" i="26" s="1"/>
  <c r="O874" i="26"/>
  <c r="W874" i="26" s="1"/>
  <c r="AF874" i="26" s="1"/>
  <c r="N874" i="26"/>
  <c r="V874" i="26" s="1"/>
  <c r="AE874" i="26" s="1"/>
  <c r="U873" i="26"/>
  <c r="J343" i="19" s="1"/>
  <c r="T873" i="26"/>
  <c r="J404" i="19" s="1"/>
  <c r="S873" i="26"/>
  <c r="J374" i="19" s="1"/>
  <c r="R873" i="26"/>
  <c r="J219" i="19" s="1"/>
  <c r="Q873" i="26"/>
  <c r="J312" i="19" s="1"/>
  <c r="P873" i="26"/>
  <c r="J281" i="19" s="1"/>
  <c r="O873" i="26"/>
  <c r="J250" i="19" s="1"/>
  <c r="N873" i="26"/>
  <c r="U872" i="26"/>
  <c r="J343" i="30" s="1"/>
  <c r="T872" i="26"/>
  <c r="J404" i="30" s="1"/>
  <c r="S872" i="26"/>
  <c r="J374" i="30" s="1"/>
  <c r="R872" i="26"/>
  <c r="Q872" i="26"/>
  <c r="J312" i="30" s="1"/>
  <c r="P872" i="26"/>
  <c r="J281" i="30" s="1"/>
  <c r="O872" i="26"/>
  <c r="J250" i="30" s="1"/>
  <c r="N872" i="26"/>
  <c r="U871" i="26"/>
  <c r="T871" i="26"/>
  <c r="S871" i="26"/>
  <c r="R871" i="26"/>
  <c r="Q871" i="26"/>
  <c r="P871" i="26"/>
  <c r="O871" i="26"/>
  <c r="N871" i="26"/>
  <c r="U870" i="26"/>
  <c r="H343" i="19" s="1"/>
  <c r="T870" i="26"/>
  <c r="H404" i="19" s="1"/>
  <c r="S870" i="26"/>
  <c r="R870" i="26"/>
  <c r="H219" i="19" s="1"/>
  <c r="Q870" i="26"/>
  <c r="H312" i="19" s="1"/>
  <c r="P870" i="26"/>
  <c r="H281" i="19" s="1"/>
  <c r="O870" i="26"/>
  <c r="H250" i="19" s="1"/>
  <c r="N870" i="26"/>
  <c r="U869" i="26"/>
  <c r="T869" i="26"/>
  <c r="H404" i="30" s="1"/>
  <c r="S869" i="26"/>
  <c r="R869" i="26"/>
  <c r="Q869" i="26"/>
  <c r="H312" i="30" s="1"/>
  <c r="P869" i="26"/>
  <c r="H281" i="30" s="1"/>
  <c r="O869" i="26"/>
  <c r="H250" i="30" s="1"/>
  <c r="N869" i="26"/>
  <c r="U868" i="26"/>
  <c r="T868" i="26"/>
  <c r="S868" i="26"/>
  <c r="R868" i="26"/>
  <c r="Q868" i="26"/>
  <c r="P868" i="26"/>
  <c r="O868" i="26"/>
  <c r="N868" i="26"/>
  <c r="U867" i="26"/>
  <c r="AC867" i="26" s="1"/>
  <c r="AL867" i="26" s="1"/>
  <c r="T867" i="26"/>
  <c r="AB867" i="26" s="1"/>
  <c r="AK867" i="26" s="1"/>
  <c r="S867" i="26"/>
  <c r="R867" i="26"/>
  <c r="Z867" i="26" s="1"/>
  <c r="AI867" i="26" s="1"/>
  <c r="Q867" i="26"/>
  <c r="Y867" i="26" s="1"/>
  <c r="AH867" i="26" s="1"/>
  <c r="P867" i="26"/>
  <c r="O867" i="26"/>
  <c r="W867" i="26" s="1"/>
  <c r="AF867" i="26" s="1"/>
  <c r="N867" i="26"/>
  <c r="V867" i="26" s="1"/>
  <c r="AE867" i="26" s="1"/>
  <c r="U866" i="26"/>
  <c r="O343" i="19" s="1"/>
  <c r="T866" i="26"/>
  <c r="F404" i="30" s="1"/>
  <c r="S866" i="26"/>
  <c r="R866" i="26"/>
  <c r="F219" i="30" s="1"/>
  <c r="Q866" i="26"/>
  <c r="F312" i="30" s="1"/>
  <c r="P866" i="26"/>
  <c r="O866" i="26"/>
  <c r="N866" i="26"/>
  <c r="F435" i="19" s="1"/>
  <c r="U865" i="26"/>
  <c r="T865" i="26"/>
  <c r="S865" i="26"/>
  <c r="AA865" i="26" s="1"/>
  <c r="AJ865" i="26" s="1"/>
  <c r="R865" i="26"/>
  <c r="Q865" i="26"/>
  <c r="P865" i="26"/>
  <c r="X865" i="26" s="1"/>
  <c r="AG865" i="26" s="1"/>
  <c r="O865" i="26"/>
  <c r="W865" i="26" s="1"/>
  <c r="AF865" i="26" s="1"/>
  <c r="N865" i="26"/>
  <c r="U863" i="26"/>
  <c r="T863" i="26"/>
  <c r="S863" i="26"/>
  <c r="R863" i="26"/>
  <c r="Q863" i="26"/>
  <c r="P863" i="26"/>
  <c r="O863" i="26"/>
  <c r="U860" i="26"/>
  <c r="T860" i="26"/>
  <c r="S860" i="26"/>
  <c r="R860" i="26"/>
  <c r="Q860" i="26"/>
  <c r="P860" i="26"/>
  <c r="O860" i="26"/>
  <c r="U856" i="26"/>
  <c r="T856" i="26"/>
  <c r="S856" i="26"/>
  <c r="R856" i="26"/>
  <c r="Q856" i="26"/>
  <c r="P856" i="26"/>
  <c r="O856" i="26"/>
  <c r="B250" i="19" s="1"/>
  <c r="N856" i="26"/>
  <c r="B435" i="19" s="1"/>
  <c r="U853" i="26"/>
  <c r="T853" i="26"/>
  <c r="S853" i="26"/>
  <c r="R853" i="26"/>
  <c r="Q853" i="26"/>
  <c r="P853" i="26"/>
  <c r="O853" i="26"/>
  <c r="N853" i="26"/>
  <c r="U850" i="26"/>
  <c r="T850" i="26"/>
  <c r="S850" i="26"/>
  <c r="R850" i="26"/>
  <c r="Q850" i="26"/>
  <c r="P850" i="26"/>
  <c r="O850" i="26"/>
  <c r="N850" i="26"/>
  <c r="N847" i="26"/>
  <c r="N846" i="26"/>
  <c r="N845" i="26"/>
  <c r="U836" i="26"/>
  <c r="F91" i="18" s="1"/>
  <c r="T836" i="26"/>
  <c r="D91" i="18" s="1"/>
  <c r="S836" i="26"/>
  <c r="B91" i="18" s="1"/>
  <c r="R836" i="26"/>
  <c r="F61" i="18" s="1"/>
  <c r="Q836" i="26"/>
  <c r="E61" i="18" s="1"/>
  <c r="P836" i="26"/>
  <c r="D61" i="18" s="1"/>
  <c r="O836" i="26"/>
  <c r="C61" i="18" s="1"/>
  <c r="N836" i="26"/>
  <c r="B61" i="18" s="1"/>
  <c r="U835" i="26"/>
  <c r="F92" i="32" s="1"/>
  <c r="T835" i="26"/>
  <c r="D92" i="32" s="1"/>
  <c r="S835" i="26"/>
  <c r="B92" i="32" s="1"/>
  <c r="R835" i="26"/>
  <c r="F62" i="32" s="1"/>
  <c r="Q835" i="26"/>
  <c r="E62" i="32" s="1"/>
  <c r="P835" i="26"/>
  <c r="D62" i="32" s="1"/>
  <c r="O835" i="26"/>
  <c r="C62" i="32" s="1"/>
  <c r="N835" i="26"/>
  <c r="B62" i="32" s="1"/>
  <c r="U834" i="26"/>
  <c r="T834" i="26"/>
  <c r="S834" i="26"/>
  <c r="R834" i="26"/>
  <c r="Q834" i="26"/>
  <c r="P834" i="26"/>
  <c r="O834" i="26"/>
  <c r="N834" i="26"/>
  <c r="U833" i="26"/>
  <c r="L401" i="17" s="1"/>
  <c r="T833" i="26"/>
  <c r="L463" i="17" s="1"/>
  <c r="S833" i="26"/>
  <c r="L432" i="17" s="1"/>
  <c r="R833" i="26"/>
  <c r="L246" i="17" s="1"/>
  <c r="Q833" i="26"/>
  <c r="L370" i="17" s="1"/>
  <c r="P833" i="26"/>
  <c r="L339" i="17" s="1"/>
  <c r="O833" i="26"/>
  <c r="L308" i="17" s="1"/>
  <c r="N833" i="26"/>
  <c r="L277" i="17" s="1"/>
  <c r="U832" i="26"/>
  <c r="T832" i="26"/>
  <c r="L463" i="31" s="1"/>
  <c r="S832" i="26"/>
  <c r="L432" i="31" s="1"/>
  <c r="R832" i="26"/>
  <c r="Q832" i="26"/>
  <c r="L370" i="31" s="1"/>
  <c r="P832" i="26"/>
  <c r="L339" i="31" s="1"/>
  <c r="O832" i="26"/>
  <c r="L308" i="31" s="1"/>
  <c r="N832" i="26"/>
  <c r="L277" i="31" s="1"/>
  <c r="U831" i="26"/>
  <c r="T831" i="26"/>
  <c r="S831" i="26"/>
  <c r="R831" i="26"/>
  <c r="Q831" i="26"/>
  <c r="P831" i="26"/>
  <c r="O831" i="26"/>
  <c r="N831" i="26"/>
  <c r="U830" i="26"/>
  <c r="J401" i="17" s="1"/>
  <c r="T830" i="26"/>
  <c r="J463" i="17" s="1"/>
  <c r="S830" i="26"/>
  <c r="J432" i="17" s="1"/>
  <c r="R830" i="26"/>
  <c r="J246" i="17" s="1"/>
  <c r="Q830" i="26"/>
  <c r="J370" i="17" s="1"/>
  <c r="P830" i="26"/>
  <c r="J339" i="17" s="1"/>
  <c r="O830" i="26"/>
  <c r="J308" i="17" s="1"/>
  <c r="N830" i="26"/>
  <c r="J277" i="17" s="1"/>
  <c r="U829" i="26"/>
  <c r="T829" i="26"/>
  <c r="J463" i="31" s="1"/>
  <c r="S829" i="26"/>
  <c r="J432" i="31" s="1"/>
  <c r="R829" i="26"/>
  <c r="Q829" i="26"/>
  <c r="J370" i="31" s="1"/>
  <c r="P829" i="26"/>
  <c r="J339" i="31" s="1"/>
  <c r="O829" i="26"/>
  <c r="J308" i="31" s="1"/>
  <c r="N829" i="26"/>
  <c r="J277" i="31" s="1"/>
  <c r="U828" i="26"/>
  <c r="T828" i="26"/>
  <c r="S828" i="26"/>
  <c r="R828" i="26"/>
  <c r="Q828" i="26"/>
  <c r="P828" i="26"/>
  <c r="O828" i="26"/>
  <c r="N828" i="26"/>
  <c r="U827" i="26"/>
  <c r="H401" i="17" s="1"/>
  <c r="T827" i="26"/>
  <c r="H463" i="17" s="1"/>
  <c r="S827" i="26"/>
  <c r="H432" i="17" s="1"/>
  <c r="R827" i="26"/>
  <c r="H246" i="17" s="1"/>
  <c r="Q827" i="26"/>
  <c r="H370" i="17" s="1"/>
  <c r="P827" i="26"/>
  <c r="H339" i="17" s="1"/>
  <c r="O827" i="26"/>
  <c r="H308" i="17" s="1"/>
  <c r="N827" i="26"/>
  <c r="H277" i="17" s="1"/>
  <c r="U826" i="26"/>
  <c r="T826" i="26"/>
  <c r="H463" i="31" s="1"/>
  <c r="S826" i="26"/>
  <c r="H432" i="31" s="1"/>
  <c r="R826" i="26"/>
  <c r="Q826" i="26"/>
  <c r="H370" i="31" s="1"/>
  <c r="P826" i="26"/>
  <c r="H339" i="31" s="1"/>
  <c r="O826" i="26"/>
  <c r="H308" i="31" s="1"/>
  <c r="N826" i="26"/>
  <c r="H277" i="31" s="1"/>
  <c r="U825" i="26"/>
  <c r="T825" i="26"/>
  <c r="S825" i="26"/>
  <c r="R825" i="26"/>
  <c r="Q825" i="26"/>
  <c r="P825" i="26"/>
  <c r="O825" i="26"/>
  <c r="N825" i="26"/>
  <c r="U824" i="26"/>
  <c r="T824" i="26"/>
  <c r="S824" i="26"/>
  <c r="R824" i="26"/>
  <c r="Z824" i="26" s="1"/>
  <c r="AI824" i="26" s="1"/>
  <c r="Q824" i="26"/>
  <c r="P824" i="26"/>
  <c r="O824" i="26"/>
  <c r="W824" i="26" s="1"/>
  <c r="AF824" i="26" s="1"/>
  <c r="N824" i="26"/>
  <c r="U823" i="26"/>
  <c r="T823" i="26"/>
  <c r="S823" i="26"/>
  <c r="R823" i="26"/>
  <c r="Q823" i="26"/>
  <c r="P823" i="26"/>
  <c r="O823" i="26"/>
  <c r="N823" i="26"/>
  <c r="U822" i="26"/>
  <c r="AC822" i="26" s="1"/>
  <c r="AL822" i="26" s="1"/>
  <c r="T822" i="26"/>
  <c r="AB822" i="26" s="1"/>
  <c r="AK822" i="26" s="1"/>
  <c r="S822" i="26"/>
  <c r="AA822" i="26" s="1"/>
  <c r="AJ822" i="26" s="1"/>
  <c r="R822" i="26"/>
  <c r="Z822" i="26" s="1"/>
  <c r="AI822" i="26" s="1"/>
  <c r="Q822" i="26"/>
  <c r="Y822" i="26" s="1"/>
  <c r="AH822" i="26" s="1"/>
  <c r="P822" i="26"/>
  <c r="X822" i="26" s="1"/>
  <c r="AG822" i="26" s="1"/>
  <c r="O822" i="26"/>
  <c r="W822" i="26" s="1"/>
  <c r="AF822" i="26" s="1"/>
  <c r="N822" i="26"/>
  <c r="V822" i="26" s="1"/>
  <c r="AE822" i="26" s="1"/>
  <c r="U821" i="26"/>
  <c r="J363" i="19" s="1"/>
  <c r="T821" i="26"/>
  <c r="J424" i="19" s="1"/>
  <c r="S821" i="26"/>
  <c r="J394" i="19" s="1"/>
  <c r="R821" i="26"/>
  <c r="J239" i="19" s="1"/>
  <c r="Q821" i="26"/>
  <c r="J332" i="19" s="1"/>
  <c r="P821" i="26"/>
  <c r="J301" i="19" s="1"/>
  <c r="O821" i="26"/>
  <c r="J270" i="19" s="1"/>
  <c r="N821" i="26"/>
  <c r="J455" i="19" s="1"/>
  <c r="U820" i="26"/>
  <c r="J363" i="30" s="1"/>
  <c r="T820" i="26"/>
  <c r="J424" i="30" s="1"/>
  <c r="S820" i="26"/>
  <c r="J394" i="30" s="1"/>
  <c r="R820" i="26"/>
  <c r="Q820" i="26"/>
  <c r="J332" i="30" s="1"/>
  <c r="P820" i="26"/>
  <c r="J301" i="30" s="1"/>
  <c r="O820" i="26"/>
  <c r="N820" i="26"/>
  <c r="J455" i="30" s="1"/>
  <c r="U819" i="26"/>
  <c r="T819" i="26"/>
  <c r="S819" i="26"/>
  <c r="R819" i="26"/>
  <c r="Q819" i="26"/>
  <c r="P819" i="26"/>
  <c r="O819" i="26"/>
  <c r="N819" i="26"/>
  <c r="U818" i="26"/>
  <c r="H363" i="19" s="1"/>
  <c r="T818" i="26"/>
  <c r="H424" i="19" s="1"/>
  <c r="S818" i="26"/>
  <c r="H394" i="19" s="1"/>
  <c r="R818" i="26"/>
  <c r="H239" i="19" s="1"/>
  <c r="Q818" i="26"/>
  <c r="H332" i="19" s="1"/>
  <c r="P818" i="26"/>
  <c r="H301" i="19" s="1"/>
  <c r="O818" i="26"/>
  <c r="H270" i="19" s="1"/>
  <c r="N818" i="26"/>
  <c r="H455" i="19" s="1"/>
  <c r="U817" i="26"/>
  <c r="T817" i="26"/>
  <c r="H424" i="30" s="1"/>
  <c r="S817" i="26"/>
  <c r="H394" i="30" s="1"/>
  <c r="R817" i="26"/>
  <c r="H239" i="30" s="1"/>
  <c r="Q817" i="26"/>
  <c r="H332" i="30" s="1"/>
  <c r="P817" i="26"/>
  <c r="H301" i="30" s="1"/>
  <c r="O817" i="26"/>
  <c r="H270" i="30" s="1"/>
  <c r="N817" i="26"/>
  <c r="H455" i="30" s="1"/>
  <c r="U816" i="26"/>
  <c r="T816" i="26"/>
  <c r="S816" i="26"/>
  <c r="R816" i="26"/>
  <c r="Q816" i="26"/>
  <c r="P816" i="26"/>
  <c r="O816" i="26"/>
  <c r="N816" i="26"/>
  <c r="U815" i="26"/>
  <c r="T815" i="26"/>
  <c r="S815" i="26"/>
  <c r="R815" i="26"/>
  <c r="Q815" i="26"/>
  <c r="P815" i="26"/>
  <c r="O815" i="26"/>
  <c r="W815" i="26" s="1"/>
  <c r="AF815" i="26" s="1"/>
  <c r="N815" i="26"/>
  <c r="U814" i="26"/>
  <c r="AC814" i="26" s="1"/>
  <c r="AL814" i="26" s="1"/>
  <c r="T814" i="26"/>
  <c r="S814" i="26"/>
  <c r="AA814" i="26" s="1"/>
  <c r="AJ814" i="26" s="1"/>
  <c r="R814" i="26"/>
  <c r="Q814" i="26"/>
  <c r="P814" i="26"/>
  <c r="O814" i="26"/>
  <c r="N814" i="26"/>
  <c r="U813" i="26"/>
  <c r="AC813" i="26" s="1"/>
  <c r="AL813" i="26" s="1"/>
  <c r="T813" i="26"/>
  <c r="AB813" i="26" s="1"/>
  <c r="AK813" i="26" s="1"/>
  <c r="S813" i="26"/>
  <c r="AA813" i="26" s="1"/>
  <c r="AJ813" i="26" s="1"/>
  <c r="R813" i="26"/>
  <c r="Z813" i="26" s="1"/>
  <c r="AI813" i="26" s="1"/>
  <c r="Q813" i="26"/>
  <c r="Y813" i="26" s="1"/>
  <c r="AH813" i="26" s="1"/>
  <c r="P813" i="26"/>
  <c r="X813" i="26" s="1"/>
  <c r="AG813" i="26" s="1"/>
  <c r="O813" i="26"/>
  <c r="W813" i="26" s="1"/>
  <c r="AF813" i="26" s="1"/>
  <c r="N813" i="26"/>
  <c r="V813" i="26" s="1"/>
  <c r="AE813" i="26" s="1"/>
  <c r="U811" i="26"/>
  <c r="T811" i="26"/>
  <c r="S811" i="26"/>
  <c r="R811" i="26"/>
  <c r="Q811" i="26"/>
  <c r="P811" i="26"/>
  <c r="O811" i="26"/>
  <c r="U808" i="26"/>
  <c r="T808" i="26"/>
  <c r="S808" i="26"/>
  <c r="R808" i="26"/>
  <c r="Q808" i="26"/>
  <c r="P808" i="26"/>
  <c r="O808" i="26"/>
  <c r="U804" i="26"/>
  <c r="T804" i="26"/>
  <c r="S804" i="26"/>
  <c r="R804" i="26"/>
  <c r="B239" i="19" s="1"/>
  <c r="Q804" i="26"/>
  <c r="B370" i="17" s="1"/>
  <c r="P804" i="26"/>
  <c r="O804" i="26"/>
  <c r="B270" i="19" s="1"/>
  <c r="N804" i="26"/>
  <c r="U801" i="26"/>
  <c r="T801" i="26"/>
  <c r="S801" i="26"/>
  <c r="R801" i="26"/>
  <c r="B239" i="30" s="1"/>
  <c r="Q801" i="26"/>
  <c r="P801" i="26"/>
  <c r="O801" i="26"/>
  <c r="N801" i="26"/>
  <c r="U798" i="26"/>
  <c r="T798" i="26"/>
  <c r="S798" i="26"/>
  <c r="R798" i="26"/>
  <c r="Q798" i="26"/>
  <c r="P798" i="26"/>
  <c r="O798" i="26"/>
  <c r="N798" i="26"/>
  <c r="N795" i="26"/>
  <c r="N794" i="26"/>
  <c r="N793" i="26"/>
  <c r="U784" i="26"/>
  <c r="F90" i="18" s="1"/>
  <c r="T784" i="26"/>
  <c r="D90" i="18" s="1"/>
  <c r="S784" i="26"/>
  <c r="B90" i="18" s="1"/>
  <c r="R784" i="26"/>
  <c r="F60" i="18" s="1"/>
  <c r="Q784" i="26"/>
  <c r="E60" i="18" s="1"/>
  <c r="P784" i="26"/>
  <c r="D60" i="18" s="1"/>
  <c r="O784" i="26"/>
  <c r="C60" i="18" s="1"/>
  <c r="N784" i="26"/>
  <c r="B60" i="18" s="1"/>
  <c r="U783" i="26"/>
  <c r="F91" i="32" s="1"/>
  <c r="T783" i="26"/>
  <c r="D91" i="32" s="1"/>
  <c r="S783" i="26"/>
  <c r="B91" i="32" s="1"/>
  <c r="R783" i="26"/>
  <c r="F61" i="32" s="1"/>
  <c r="Q783" i="26"/>
  <c r="E61" i="32" s="1"/>
  <c r="P783" i="26"/>
  <c r="D61" i="32" s="1"/>
  <c r="O783" i="26"/>
  <c r="C61" i="32" s="1"/>
  <c r="N783" i="26"/>
  <c r="B61" i="32" s="1"/>
  <c r="U782" i="26"/>
  <c r="T782" i="26"/>
  <c r="S782" i="26"/>
  <c r="R782" i="26"/>
  <c r="Q782" i="26"/>
  <c r="P782" i="26"/>
  <c r="O782" i="26"/>
  <c r="N782" i="26"/>
  <c r="U781" i="26"/>
  <c r="L400" i="17" s="1"/>
  <c r="T781" i="26"/>
  <c r="L462" i="17" s="1"/>
  <c r="S781" i="26"/>
  <c r="L431" i="17" s="1"/>
  <c r="R781" i="26"/>
  <c r="L245" i="17" s="1"/>
  <c r="Q781" i="26"/>
  <c r="L369" i="17" s="1"/>
  <c r="P781" i="26"/>
  <c r="L338" i="17" s="1"/>
  <c r="O781" i="26"/>
  <c r="L307" i="17" s="1"/>
  <c r="N781" i="26"/>
  <c r="L276" i="17" s="1"/>
  <c r="U780" i="26"/>
  <c r="T780" i="26"/>
  <c r="L462" i="31" s="1"/>
  <c r="S780" i="26"/>
  <c r="L431" i="31" s="1"/>
  <c r="R780" i="26"/>
  <c r="Q780" i="26"/>
  <c r="L369" i="31" s="1"/>
  <c r="P780" i="26"/>
  <c r="L338" i="31" s="1"/>
  <c r="O780" i="26"/>
  <c r="L307" i="31" s="1"/>
  <c r="N780" i="26"/>
  <c r="L276" i="31" s="1"/>
  <c r="U779" i="26"/>
  <c r="T779" i="26"/>
  <c r="S779" i="26"/>
  <c r="R779" i="26"/>
  <c r="Q779" i="26"/>
  <c r="P779" i="26"/>
  <c r="O779" i="26"/>
  <c r="N779" i="26"/>
  <c r="U778" i="26"/>
  <c r="J400" i="17" s="1"/>
  <c r="T778" i="26"/>
  <c r="J462" i="17" s="1"/>
  <c r="S778" i="26"/>
  <c r="J431" i="17" s="1"/>
  <c r="R778" i="26"/>
  <c r="J245" i="17" s="1"/>
  <c r="Q778" i="26"/>
  <c r="J369" i="17" s="1"/>
  <c r="P778" i="26"/>
  <c r="J338" i="17" s="1"/>
  <c r="O778" i="26"/>
  <c r="J307" i="17" s="1"/>
  <c r="N778" i="26"/>
  <c r="J276" i="17" s="1"/>
  <c r="U777" i="26"/>
  <c r="T777" i="26"/>
  <c r="J462" i="31" s="1"/>
  <c r="S777" i="26"/>
  <c r="J431" i="31" s="1"/>
  <c r="R777" i="26"/>
  <c r="Q777" i="26"/>
  <c r="J369" i="31" s="1"/>
  <c r="P777" i="26"/>
  <c r="J338" i="31" s="1"/>
  <c r="O777" i="26"/>
  <c r="J307" i="31" s="1"/>
  <c r="N777" i="26"/>
  <c r="J276" i="31" s="1"/>
  <c r="U776" i="26"/>
  <c r="T776" i="26"/>
  <c r="S776" i="26"/>
  <c r="R776" i="26"/>
  <c r="Q776" i="26"/>
  <c r="P776" i="26"/>
  <c r="O776" i="26"/>
  <c r="N776" i="26"/>
  <c r="U775" i="26"/>
  <c r="H400" i="17" s="1"/>
  <c r="T775" i="26"/>
  <c r="H462" i="17" s="1"/>
  <c r="S775" i="26"/>
  <c r="H431" i="17" s="1"/>
  <c r="R775" i="26"/>
  <c r="H245" i="17" s="1"/>
  <c r="Q775" i="26"/>
  <c r="H369" i="17" s="1"/>
  <c r="P775" i="26"/>
  <c r="H338" i="17" s="1"/>
  <c r="O775" i="26"/>
  <c r="H307" i="17" s="1"/>
  <c r="N775" i="26"/>
  <c r="H276" i="17" s="1"/>
  <c r="U774" i="26"/>
  <c r="T774" i="26"/>
  <c r="H462" i="31" s="1"/>
  <c r="S774" i="26"/>
  <c r="H431" i="31" s="1"/>
  <c r="R774" i="26"/>
  <c r="Q774" i="26"/>
  <c r="H369" i="31" s="1"/>
  <c r="P774" i="26"/>
  <c r="H338" i="31" s="1"/>
  <c r="O774" i="26"/>
  <c r="H307" i="31" s="1"/>
  <c r="N774" i="26"/>
  <c r="H276" i="31" s="1"/>
  <c r="U773" i="26"/>
  <c r="T773" i="26"/>
  <c r="S773" i="26"/>
  <c r="R773" i="26"/>
  <c r="Q773" i="26"/>
  <c r="P773" i="26"/>
  <c r="O773" i="26"/>
  <c r="N773" i="26"/>
  <c r="U772" i="26"/>
  <c r="F400" i="17" s="1"/>
  <c r="T772" i="26"/>
  <c r="F462" i="17" s="1"/>
  <c r="S772" i="26"/>
  <c r="F431" i="17" s="1"/>
  <c r="R772" i="26"/>
  <c r="Z772" i="26" s="1"/>
  <c r="AI772" i="26" s="1"/>
  <c r="Q772" i="26"/>
  <c r="F369" i="17" s="1"/>
  <c r="P772" i="26"/>
  <c r="F338" i="17" s="1"/>
  <c r="O772" i="26"/>
  <c r="F307" i="17" s="1"/>
  <c r="N772" i="26"/>
  <c r="U771" i="26"/>
  <c r="T771" i="26"/>
  <c r="F462" i="31" s="1"/>
  <c r="S771" i="26"/>
  <c r="F431" i="31" s="1"/>
  <c r="R771" i="26"/>
  <c r="Q771" i="26"/>
  <c r="F369" i="31" s="1"/>
  <c r="P771" i="26"/>
  <c r="F338" i="31" s="1"/>
  <c r="O771" i="26"/>
  <c r="F307" i="31" s="1"/>
  <c r="N771" i="26"/>
  <c r="U770" i="26"/>
  <c r="T770" i="26"/>
  <c r="S770" i="26"/>
  <c r="R770" i="26"/>
  <c r="Z770" i="26" s="1"/>
  <c r="AI770" i="26" s="1"/>
  <c r="Q770" i="26"/>
  <c r="P770" i="26"/>
  <c r="O770" i="26"/>
  <c r="N770" i="26"/>
  <c r="V770" i="26" s="1"/>
  <c r="AE770" i="26" s="1"/>
  <c r="U769" i="26"/>
  <c r="J362" i="19" s="1"/>
  <c r="T769" i="26"/>
  <c r="J423" i="19" s="1"/>
  <c r="S769" i="26"/>
  <c r="J393" i="19" s="1"/>
  <c r="R769" i="26"/>
  <c r="J238" i="19" s="1"/>
  <c r="Q769" i="26"/>
  <c r="J331" i="19" s="1"/>
  <c r="P769" i="26"/>
  <c r="J300" i="19" s="1"/>
  <c r="O769" i="26"/>
  <c r="J269" i="19" s="1"/>
  <c r="N769" i="26"/>
  <c r="J454" i="19" s="1"/>
  <c r="U768" i="26"/>
  <c r="Q362" i="19" s="1"/>
  <c r="T768" i="26"/>
  <c r="J423" i="30" s="1"/>
  <c r="S768" i="26"/>
  <c r="J393" i="30" s="1"/>
  <c r="R768" i="26"/>
  <c r="Q768" i="26"/>
  <c r="J331" i="30" s="1"/>
  <c r="P768" i="26"/>
  <c r="J300" i="30" s="1"/>
  <c r="O768" i="26"/>
  <c r="J269" i="30" s="1"/>
  <c r="N768" i="26"/>
  <c r="J454" i="30" s="1"/>
  <c r="U767" i="26"/>
  <c r="T767" i="26"/>
  <c r="S767" i="26"/>
  <c r="R767" i="26"/>
  <c r="Q767" i="26"/>
  <c r="P767" i="26"/>
  <c r="O767" i="26"/>
  <c r="N767" i="26"/>
  <c r="U766" i="26"/>
  <c r="H362" i="19" s="1"/>
  <c r="T766" i="26"/>
  <c r="H423" i="19" s="1"/>
  <c r="S766" i="26"/>
  <c r="H393" i="19" s="1"/>
  <c r="R766" i="26"/>
  <c r="H238" i="19" s="1"/>
  <c r="Q766" i="26"/>
  <c r="H331" i="19" s="1"/>
  <c r="P766" i="26"/>
  <c r="H300" i="19" s="1"/>
  <c r="O766" i="26"/>
  <c r="H269" i="19" s="1"/>
  <c r="N766" i="26"/>
  <c r="H454" i="19" s="1"/>
  <c r="U765" i="26"/>
  <c r="T765" i="26"/>
  <c r="H423" i="30" s="1"/>
  <c r="S765" i="26"/>
  <c r="H393" i="30" s="1"/>
  <c r="R765" i="26"/>
  <c r="Q765" i="26"/>
  <c r="H331" i="30" s="1"/>
  <c r="P765" i="26"/>
  <c r="H300" i="30" s="1"/>
  <c r="O765" i="26"/>
  <c r="H269" i="30" s="1"/>
  <c r="N765" i="26"/>
  <c r="H454" i="30" s="1"/>
  <c r="U764" i="26"/>
  <c r="T764" i="26"/>
  <c r="S764" i="26"/>
  <c r="R764" i="26"/>
  <c r="Q764" i="26"/>
  <c r="P764" i="26"/>
  <c r="O764" i="26"/>
  <c r="N764" i="26"/>
  <c r="U763" i="26"/>
  <c r="T763" i="26"/>
  <c r="S763" i="26"/>
  <c r="R763" i="26"/>
  <c r="Q763" i="26"/>
  <c r="P763" i="26"/>
  <c r="X763" i="26" s="1"/>
  <c r="AG763" i="26" s="1"/>
  <c r="O763" i="26"/>
  <c r="N763" i="26"/>
  <c r="U762" i="26"/>
  <c r="T762" i="26"/>
  <c r="AB762" i="26" s="1"/>
  <c r="AK762" i="26" s="1"/>
  <c r="S762" i="26"/>
  <c r="AA762" i="26" s="1"/>
  <c r="AJ762" i="26" s="1"/>
  <c r="R762" i="26"/>
  <c r="Q762" i="26"/>
  <c r="P762" i="26"/>
  <c r="O762" i="26"/>
  <c r="N762" i="26"/>
  <c r="U761" i="26"/>
  <c r="AC761" i="26" s="1"/>
  <c r="AL761" i="26" s="1"/>
  <c r="T761" i="26"/>
  <c r="AB761" i="26" s="1"/>
  <c r="AK761" i="26" s="1"/>
  <c r="S761" i="26"/>
  <c r="AA761" i="26" s="1"/>
  <c r="R761" i="26"/>
  <c r="Z761" i="26" s="1"/>
  <c r="AI761" i="26" s="1"/>
  <c r="Q761" i="26"/>
  <c r="Y761" i="26" s="1"/>
  <c r="AH761" i="26" s="1"/>
  <c r="P761" i="26"/>
  <c r="X761" i="26" s="1"/>
  <c r="AG761" i="26" s="1"/>
  <c r="O761" i="26"/>
  <c r="W761" i="26" s="1"/>
  <c r="AF761" i="26" s="1"/>
  <c r="N761" i="26"/>
  <c r="V761" i="26" s="1"/>
  <c r="AE761" i="26" s="1"/>
  <c r="U759" i="26"/>
  <c r="T759" i="26"/>
  <c r="S759" i="26"/>
  <c r="R759" i="26"/>
  <c r="Q759" i="26"/>
  <c r="P759" i="26"/>
  <c r="O759" i="26"/>
  <c r="U756" i="26"/>
  <c r="T756" i="26"/>
  <c r="S756" i="26"/>
  <c r="R756" i="26"/>
  <c r="Q756" i="26"/>
  <c r="P756" i="26"/>
  <c r="O756" i="26"/>
  <c r="U752" i="26"/>
  <c r="B400" i="17" s="1"/>
  <c r="T752" i="26"/>
  <c r="S752" i="26"/>
  <c r="R752" i="26"/>
  <c r="B238" i="19" s="1"/>
  <c r="Q752" i="26"/>
  <c r="P752" i="26"/>
  <c r="O752" i="26"/>
  <c r="N752" i="26"/>
  <c r="B454" i="19" s="1"/>
  <c r="U749" i="26"/>
  <c r="T749" i="26"/>
  <c r="S749" i="26"/>
  <c r="R749" i="26"/>
  <c r="Q749" i="26"/>
  <c r="P749" i="26"/>
  <c r="O749" i="26"/>
  <c r="N749" i="26"/>
  <c r="U746" i="26"/>
  <c r="T746" i="26"/>
  <c r="S746" i="26"/>
  <c r="R746" i="26"/>
  <c r="Q746" i="26"/>
  <c r="P746" i="26"/>
  <c r="O746" i="26"/>
  <c r="N746" i="26"/>
  <c r="N743" i="26"/>
  <c r="N742" i="26"/>
  <c r="N741" i="26"/>
  <c r="U732" i="26"/>
  <c r="F89" i="18" s="1"/>
  <c r="T732" i="26"/>
  <c r="D89" i="18" s="1"/>
  <c r="S732" i="26"/>
  <c r="B89" i="18" s="1"/>
  <c r="R732" i="26"/>
  <c r="F59" i="18" s="1"/>
  <c r="Q732" i="26"/>
  <c r="E59" i="18" s="1"/>
  <c r="P732" i="26"/>
  <c r="D59" i="18" s="1"/>
  <c r="O732" i="26"/>
  <c r="C59" i="18" s="1"/>
  <c r="N732" i="26"/>
  <c r="B59" i="18" s="1"/>
  <c r="U731" i="26"/>
  <c r="F90" i="32" s="1"/>
  <c r="T731" i="26"/>
  <c r="D90" i="32" s="1"/>
  <c r="S731" i="26"/>
  <c r="B90" i="32" s="1"/>
  <c r="R731" i="26"/>
  <c r="F60" i="32" s="1"/>
  <c r="Q731" i="26"/>
  <c r="E60" i="32" s="1"/>
  <c r="P731" i="26"/>
  <c r="D60" i="32" s="1"/>
  <c r="O731" i="26"/>
  <c r="C60" i="32" s="1"/>
  <c r="N731" i="26"/>
  <c r="B60" i="32" s="1"/>
  <c r="U730" i="26"/>
  <c r="T730" i="26"/>
  <c r="S730" i="26"/>
  <c r="R730" i="26"/>
  <c r="Q730" i="26"/>
  <c r="P730" i="26"/>
  <c r="O730" i="26"/>
  <c r="N730" i="26"/>
  <c r="U729" i="26"/>
  <c r="L399" i="17" s="1"/>
  <c r="T729" i="26"/>
  <c r="L461" i="17" s="1"/>
  <c r="S729" i="26"/>
  <c r="L430" i="17" s="1"/>
  <c r="R729" i="26"/>
  <c r="L244" i="17" s="1"/>
  <c r="Q729" i="26"/>
  <c r="L368" i="17" s="1"/>
  <c r="P729" i="26"/>
  <c r="L337" i="17" s="1"/>
  <c r="O729" i="26"/>
  <c r="L306" i="17" s="1"/>
  <c r="N729" i="26"/>
  <c r="L275" i="17" s="1"/>
  <c r="U728" i="26"/>
  <c r="T728" i="26"/>
  <c r="L461" i="31" s="1"/>
  <c r="S728" i="26"/>
  <c r="L430" i="31" s="1"/>
  <c r="R728" i="26"/>
  <c r="Q728" i="26"/>
  <c r="L368" i="31" s="1"/>
  <c r="P728" i="26"/>
  <c r="L337" i="31" s="1"/>
  <c r="O728" i="26"/>
  <c r="L306" i="31" s="1"/>
  <c r="N728" i="26"/>
  <c r="L275" i="31" s="1"/>
  <c r="U727" i="26"/>
  <c r="T727" i="26"/>
  <c r="S727" i="26"/>
  <c r="R727" i="26"/>
  <c r="Q727" i="26"/>
  <c r="P727" i="26"/>
  <c r="O727" i="26"/>
  <c r="N727" i="26"/>
  <c r="U726" i="26"/>
  <c r="J399" i="17" s="1"/>
  <c r="T726" i="26"/>
  <c r="J461" i="17" s="1"/>
  <c r="S726" i="26"/>
  <c r="J430" i="17" s="1"/>
  <c r="R726" i="26"/>
  <c r="J244" i="17" s="1"/>
  <c r="Q726" i="26"/>
  <c r="J368" i="17" s="1"/>
  <c r="P726" i="26"/>
  <c r="J337" i="17" s="1"/>
  <c r="O726" i="26"/>
  <c r="J306" i="17" s="1"/>
  <c r="N726" i="26"/>
  <c r="J275" i="17" s="1"/>
  <c r="U725" i="26"/>
  <c r="T725" i="26"/>
  <c r="J461" i="31" s="1"/>
  <c r="S725" i="26"/>
  <c r="J430" i="31" s="1"/>
  <c r="R725" i="26"/>
  <c r="Q725" i="26"/>
  <c r="J368" i="31" s="1"/>
  <c r="P725" i="26"/>
  <c r="J337" i="31" s="1"/>
  <c r="O725" i="26"/>
  <c r="J306" i="31" s="1"/>
  <c r="N725" i="26"/>
  <c r="J275" i="31" s="1"/>
  <c r="U724" i="26"/>
  <c r="T724" i="26"/>
  <c r="S724" i="26"/>
  <c r="R724" i="26"/>
  <c r="Q724" i="26"/>
  <c r="P724" i="26"/>
  <c r="O724" i="26"/>
  <c r="N724" i="26"/>
  <c r="U723" i="26"/>
  <c r="H399" i="17" s="1"/>
  <c r="T723" i="26"/>
  <c r="H461" i="17" s="1"/>
  <c r="S723" i="26"/>
  <c r="H430" i="17" s="1"/>
  <c r="R723" i="26"/>
  <c r="H244" i="17" s="1"/>
  <c r="Q723" i="26"/>
  <c r="H368" i="17" s="1"/>
  <c r="P723" i="26"/>
  <c r="H337" i="17" s="1"/>
  <c r="O723" i="26"/>
  <c r="H306" i="17" s="1"/>
  <c r="N723" i="26"/>
  <c r="H275" i="17" s="1"/>
  <c r="U722" i="26"/>
  <c r="T722" i="26"/>
  <c r="H461" i="31" s="1"/>
  <c r="S722" i="26"/>
  <c r="H430" i="31" s="1"/>
  <c r="R722" i="26"/>
  <c r="Q722" i="26"/>
  <c r="H368" i="31" s="1"/>
  <c r="P722" i="26"/>
  <c r="H337" i="31" s="1"/>
  <c r="O722" i="26"/>
  <c r="H306" i="31" s="1"/>
  <c r="N722" i="26"/>
  <c r="H275" i="31" s="1"/>
  <c r="U721" i="26"/>
  <c r="T721" i="26"/>
  <c r="S721" i="26"/>
  <c r="R721" i="26"/>
  <c r="Q721" i="26"/>
  <c r="P721" i="26"/>
  <c r="O721" i="26"/>
  <c r="N721" i="26"/>
  <c r="U720" i="26"/>
  <c r="T720" i="26"/>
  <c r="S720" i="26"/>
  <c r="R720" i="26"/>
  <c r="Z720" i="26" s="1"/>
  <c r="AI720" i="26" s="1"/>
  <c r="Q720" i="26"/>
  <c r="P720" i="26"/>
  <c r="O720" i="26"/>
  <c r="N720" i="26"/>
  <c r="U719" i="26"/>
  <c r="T719" i="26"/>
  <c r="S719" i="26"/>
  <c r="R719" i="26"/>
  <c r="Q719" i="26"/>
  <c r="F368" i="31" s="1"/>
  <c r="P719" i="26"/>
  <c r="O719" i="26"/>
  <c r="F306" i="31" s="1"/>
  <c r="N719" i="26"/>
  <c r="F275" i="31" s="1"/>
  <c r="U718" i="26"/>
  <c r="AC718" i="26" s="1"/>
  <c r="AL718" i="26" s="1"/>
  <c r="T718" i="26"/>
  <c r="AB718" i="26" s="1"/>
  <c r="AK718" i="26" s="1"/>
  <c r="S718" i="26"/>
  <c r="AA718" i="26" s="1"/>
  <c r="AJ718" i="26" s="1"/>
  <c r="R718" i="26"/>
  <c r="Q718" i="26"/>
  <c r="P718" i="26"/>
  <c r="X718" i="26" s="1"/>
  <c r="AG718" i="26" s="1"/>
  <c r="O718" i="26"/>
  <c r="N718" i="26"/>
  <c r="U717" i="26"/>
  <c r="J361" i="19" s="1"/>
  <c r="T717" i="26"/>
  <c r="J422" i="19" s="1"/>
  <c r="S717" i="26"/>
  <c r="J392" i="19" s="1"/>
  <c r="R717" i="26"/>
  <c r="J237" i="19" s="1"/>
  <c r="Q717" i="26"/>
  <c r="J330" i="19" s="1"/>
  <c r="P717" i="26"/>
  <c r="J299" i="19" s="1"/>
  <c r="O717" i="26"/>
  <c r="J268" i="19" s="1"/>
  <c r="N717" i="26"/>
  <c r="J453" i="19" s="1"/>
  <c r="U716" i="26"/>
  <c r="T716" i="26"/>
  <c r="J422" i="30" s="1"/>
  <c r="S716" i="26"/>
  <c r="J392" i="30" s="1"/>
  <c r="R716" i="26"/>
  <c r="Q716" i="26"/>
  <c r="J330" i="30" s="1"/>
  <c r="P716" i="26"/>
  <c r="J299" i="30" s="1"/>
  <c r="O716" i="26"/>
  <c r="J268" i="30" s="1"/>
  <c r="N716" i="26"/>
  <c r="J453" i="30" s="1"/>
  <c r="U715" i="26"/>
  <c r="T715" i="26"/>
  <c r="S715" i="26"/>
  <c r="R715" i="26"/>
  <c r="Q715" i="26"/>
  <c r="P715" i="26"/>
  <c r="O715" i="26"/>
  <c r="N715" i="26"/>
  <c r="U714" i="26"/>
  <c r="H361" i="19" s="1"/>
  <c r="T714" i="26"/>
  <c r="H422" i="19" s="1"/>
  <c r="S714" i="26"/>
  <c r="H392" i="19" s="1"/>
  <c r="R714" i="26"/>
  <c r="H237" i="19" s="1"/>
  <c r="Q714" i="26"/>
  <c r="H330" i="19" s="1"/>
  <c r="P714" i="26"/>
  <c r="H299" i="19" s="1"/>
  <c r="O714" i="26"/>
  <c r="H268" i="19" s="1"/>
  <c r="N714" i="26"/>
  <c r="H453" i="19" s="1"/>
  <c r="U713" i="26"/>
  <c r="T713" i="26"/>
  <c r="H422" i="30" s="1"/>
  <c r="S713" i="26"/>
  <c r="H392" i="30" s="1"/>
  <c r="R713" i="26"/>
  <c r="P237" i="19" s="1"/>
  <c r="Q713" i="26"/>
  <c r="H330" i="30" s="1"/>
  <c r="P713" i="26"/>
  <c r="H299" i="30" s="1"/>
  <c r="O713" i="26"/>
  <c r="H268" i="30" s="1"/>
  <c r="N713" i="26"/>
  <c r="H453" i="30" s="1"/>
  <c r="U712" i="26"/>
  <c r="T712" i="26"/>
  <c r="S712" i="26"/>
  <c r="R712" i="26"/>
  <c r="Q712" i="26"/>
  <c r="P712" i="26"/>
  <c r="O712" i="26"/>
  <c r="N712" i="26"/>
  <c r="U711" i="26"/>
  <c r="T711" i="26"/>
  <c r="AB711" i="26" s="1"/>
  <c r="AK711" i="26" s="1"/>
  <c r="S711" i="26"/>
  <c r="R711" i="26"/>
  <c r="Q711" i="26"/>
  <c r="Y711" i="26" s="1"/>
  <c r="AH711" i="26" s="1"/>
  <c r="P711" i="26"/>
  <c r="O711" i="26"/>
  <c r="N711" i="26"/>
  <c r="U710" i="26"/>
  <c r="T710" i="26"/>
  <c r="AB710" i="26" s="1"/>
  <c r="AK710" i="26" s="1"/>
  <c r="S710" i="26"/>
  <c r="AA710" i="26" s="1"/>
  <c r="AJ710" i="26" s="1"/>
  <c r="R710" i="26"/>
  <c r="Q710" i="26"/>
  <c r="P710" i="26"/>
  <c r="X710" i="26" s="1"/>
  <c r="AG710" i="26" s="1"/>
  <c r="O710" i="26"/>
  <c r="N710" i="26"/>
  <c r="V710" i="26" s="1"/>
  <c r="AE710" i="26" s="1"/>
  <c r="U709" i="26"/>
  <c r="AC709" i="26" s="1"/>
  <c r="AL709" i="26" s="1"/>
  <c r="T709" i="26"/>
  <c r="AB709" i="26" s="1"/>
  <c r="AK709" i="26" s="1"/>
  <c r="S709" i="26"/>
  <c r="AA709" i="26" s="1"/>
  <c r="AJ709" i="26" s="1"/>
  <c r="R709" i="26"/>
  <c r="Z709" i="26" s="1"/>
  <c r="AI709" i="26" s="1"/>
  <c r="Q709" i="26"/>
  <c r="Y709" i="26" s="1"/>
  <c r="AH709" i="26" s="1"/>
  <c r="P709" i="26"/>
  <c r="X709" i="26" s="1"/>
  <c r="AG709" i="26" s="1"/>
  <c r="O709" i="26"/>
  <c r="W709" i="26" s="1"/>
  <c r="AF709" i="26" s="1"/>
  <c r="N709" i="26"/>
  <c r="V709" i="26" s="1"/>
  <c r="AE709" i="26" s="1"/>
  <c r="U707" i="26"/>
  <c r="T707" i="26"/>
  <c r="S707" i="26"/>
  <c r="R707" i="26"/>
  <c r="Q707" i="26"/>
  <c r="P707" i="26"/>
  <c r="O707" i="26"/>
  <c r="U704" i="26"/>
  <c r="T704" i="26"/>
  <c r="S704" i="26"/>
  <c r="R704" i="26"/>
  <c r="Q704" i="26"/>
  <c r="P704" i="26"/>
  <c r="O704" i="26"/>
  <c r="U700" i="26"/>
  <c r="T700" i="26"/>
  <c r="S700" i="26"/>
  <c r="R700" i="26"/>
  <c r="B237" i="19" s="1"/>
  <c r="Q700" i="26"/>
  <c r="P700" i="26"/>
  <c r="O700" i="26"/>
  <c r="B268" i="19" s="1"/>
  <c r="N700" i="26"/>
  <c r="B275" i="17" s="1"/>
  <c r="U697" i="26"/>
  <c r="T697" i="26"/>
  <c r="S697" i="26"/>
  <c r="B430" i="31" s="1"/>
  <c r="R697" i="26"/>
  <c r="Q697" i="26"/>
  <c r="P697" i="26"/>
  <c r="O697" i="26"/>
  <c r="N697" i="26"/>
  <c r="U694" i="26"/>
  <c r="T694" i="26"/>
  <c r="S694" i="26"/>
  <c r="R694" i="26"/>
  <c r="Q694" i="26"/>
  <c r="P694" i="26"/>
  <c r="O694" i="26"/>
  <c r="N694" i="26"/>
  <c r="N691" i="26"/>
  <c r="N690" i="26"/>
  <c r="N689" i="26"/>
  <c r="U680" i="26"/>
  <c r="F88" i="18" s="1"/>
  <c r="T680" i="26"/>
  <c r="D88" i="18" s="1"/>
  <c r="S680" i="26"/>
  <c r="B88" i="18" s="1"/>
  <c r="R680" i="26"/>
  <c r="F58" i="18" s="1"/>
  <c r="Q680" i="26"/>
  <c r="E58" i="18" s="1"/>
  <c r="P680" i="26"/>
  <c r="D58" i="18" s="1"/>
  <c r="O680" i="26"/>
  <c r="C58" i="18" s="1"/>
  <c r="N680" i="26"/>
  <c r="B58" i="18" s="1"/>
  <c r="U679" i="26"/>
  <c r="F89" i="32" s="1"/>
  <c r="T679" i="26"/>
  <c r="D89" i="32" s="1"/>
  <c r="S679" i="26"/>
  <c r="B89" i="32" s="1"/>
  <c r="R679" i="26"/>
  <c r="F59" i="32" s="1"/>
  <c r="Q679" i="26"/>
  <c r="E59" i="32" s="1"/>
  <c r="P679" i="26"/>
  <c r="D59" i="32" s="1"/>
  <c r="O679" i="26"/>
  <c r="C59" i="32" s="1"/>
  <c r="N679" i="26"/>
  <c r="B59" i="32" s="1"/>
  <c r="U678" i="26"/>
  <c r="T678" i="26"/>
  <c r="S678" i="26"/>
  <c r="R678" i="26"/>
  <c r="Q678" i="26"/>
  <c r="P678" i="26"/>
  <c r="O678" i="26"/>
  <c r="N678" i="26"/>
  <c r="U677" i="26"/>
  <c r="L398" i="17" s="1"/>
  <c r="T677" i="26"/>
  <c r="L460" i="17" s="1"/>
  <c r="S677" i="26"/>
  <c r="L429" i="17" s="1"/>
  <c r="R677" i="26"/>
  <c r="L243" i="17" s="1"/>
  <c r="Q677" i="26"/>
  <c r="L367" i="17" s="1"/>
  <c r="P677" i="26"/>
  <c r="L336" i="17" s="1"/>
  <c r="O677" i="26"/>
  <c r="L305" i="17" s="1"/>
  <c r="N677" i="26"/>
  <c r="L274" i="17" s="1"/>
  <c r="U676" i="26"/>
  <c r="T676" i="26"/>
  <c r="L460" i="31" s="1"/>
  <c r="S676" i="26"/>
  <c r="L429" i="31" s="1"/>
  <c r="R676" i="26"/>
  <c r="Q676" i="26"/>
  <c r="L367" i="31" s="1"/>
  <c r="P676" i="26"/>
  <c r="L336" i="31" s="1"/>
  <c r="O676" i="26"/>
  <c r="L305" i="31" s="1"/>
  <c r="N676" i="26"/>
  <c r="L274" i="31" s="1"/>
  <c r="U675" i="26"/>
  <c r="T675" i="26"/>
  <c r="S675" i="26"/>
  <c r="R675" i="26"/>
  <c r="Q675" i="26"/>
  <c r="P675" i="26"/>
  <c r="O675" i="26"/>
  <c r="N675" i="26"/>
  <c r="U674" i="26"/>
  <c r="J398" i="17" s="1"/>
  <c r="T674" i="26"/>
  <c r="J460" i="17" s="1"/>
  <c r="S674" i="26"/>
  <c r="J429" i="17" s="1"/>
  <c r="R674" i="26"/>
  <c r="J243" i="17" s="1"/>
  <c r="Q674" i="26"/>
  <c r="J367" i="17" s="1"/>
  <c r="P674" i="26"/>
  <c r="J336" i="17" s="1"/>
  <c r="O674" i="26"/>
  <c r="J305" i="17" s="1"/>
  <c r="N674" i="26"/>
  <c r="J274" i="17" s="1"/>
  <c r="U673" i="26"/>
  <c r="T673" i="26"/>
  <c r="J460" i="31" s="1"/>
  <c r="S673" i="26"/>
  <c r="J429" i="31" s="1"/>
  <c r="R673" i="26"/>
  <c r="Q673" i="26"/>
  <c r="J367" i="31" s="1"/>
  <c r="P673" i="26"/>
  <c r="J336" i="31" s="1"/>
  <c r="O673" i="26"/>
  <c r="J305" i="31" s="1"/>
  <c r="N673" i="26"/>
  <c r="J274" i="31" s="1"/>
  <c r="U672" i="26"/>
  <c r="T672" i="26"/>
  <c r="S672" i="26"/>
  <c r="R672" i="26"/>
  <c r="Q672" i="26"/>
  <c r="P672" i="26"/>
  <c r="O672" i="26"/>
  <c r="N672" i="26"/>
  <c r="U671" i="26"/>
  <c r="H398" i="17" s="1"/>
  <c r="T671" i="26"/>
  <c r="H460" i="17" s="1"/>
  <c r="S671" i="26"/>
  <c r="H429" i="17" s="1"/>
  <c r="R671" i="26"/>
  <c r="H243" i="17" s="1"/>
  <c r="Q671" i="26"/>
  <c r="H367" i="17" s="1"/>
  <c r="P671" i="26"/>
  <c r="H336" i="17" s="1"/>
  <c r="O671" i="26"/>
  <c r="H305" i="17" s="1"/>
  <c r="N671" i="26"/>
  <c r="H274" i="17" s="1"/>
  <c r="U670" i="26"/>
  <c r="T670" i="26"/>
  <c r="H460" i="31" s="1"/>
  <c r="S670" i="26"/>
  <c r="H429" i="31" s="1"/>
  <c r="R670" i="26"/>
  <c r="Q670" i="26"/>
  <c r="H367" i="31" s="1"/>
  <c r="P670" i="26"/>
  <c r="H336" i="31" s="1"/>
  <c r="O670" i="26"/>
  <c r="H305" i="31" s="1"/>
  <c r="N670" i="26"/>
  <c r="H274" i="31" s="1"/>
  <c r="U669" i="26"/>
  <c r="T669" i="26"/>
  <c r="S669" i="26"/>
  <c r="R669" i="26"/>
  <c r="Q669" i="26"/>
  <c r="P669" i="26"/>
  <c r="O669" i="26"/>
  <c r="N669" i="26"/>
  <c r="U668" i="26"/>
  <c r="T668" i="26"/>
  <c r="S668" i="26"/>
  <c r="R668" i="26"/>
  <c r="Z668" i="26" s="1"/>
  <c r="AI668" i="26" s="1"/>
  <c r="Q668" i="26"/>
  <c r="P668" i="26"/>
  <c r="O668" i="26"/>
  <c r="N668" i="26"/>
  <c r="V668" i="26" s="1"/>
  <c r="AE668" i="26" s="1"/>
  <c r="U667" i="26"/>
  <c r="T667" i="26"/>
  <c r="S667" i="26"/>
  <c r="R667" i="26"/>
  <c r="Q667" i="26"/>
  <c r="P667" i="26"/>
  <c r="O667" i="26"/>
  <c r="N667" i="26"/>
  <c r="U666" i="26"/>
  <c r="AC666" i="26" s="1"/>
  <c r="T666" i="26"/>
  <c r="AB666" i="26" s="1"/>
  <c r="AK666" i="26" s="1"/>
  <c r="S666" i="26"/>
  <c r="AA666" i="26" s="1"/>
  <c r="AJ666" i="26" s="1"/>
  <c r="R666" i="26"/>
  <c r="Z666" i="26" s="1"/>
  <c r="AI666" i="26" s="1"/>
  <c r="Q666" i="26"/>
  <c r="Y666" i="26" s="1"/>
  <c r="AH666" i="26" s="1"/>
  <c r="P666" i="26"/>
  <c r="X666" i="26" s="1"/>
  <c r="AG666" i="26" s="1"/>
  <c r="O666" i="26"/>
  <c r="W666" i="26" s="1"/>
  <c r="AF666" i="26" s="1"/>
  <c r="N666" i="26"/>
  <c r="V666" i="26" s="1"/>
  <c r="AE666" i="26" s="1"/>
  <c r="U665" i="26"/>
  <c r="J360" i="19" s="1"/>
  <c r="T665" i="26"/>
  <c r="J421" i="19" s="1"/>
  <c r="S665" i="26"/>
  <c r="J391" i="19" s="1"/>
  <c r="R665" i="26"/>
  <c r="J236" i="19" s="1"/>
  <c r="Q665" i="26"/>
  <c r="J329" i="19" s="1"/>
  <c r="P665" i="26"/>
  <c r="J298" i="19" s="1"/>
  <c r="O665" i="26"/>
  <c r="J267" i="19" s="1"/>
  <c r="N665" i="26"/>
  <c r="J452" i="19" s="1"/>
  <c r="U664" i="26"/>
  <c r="T664" i="26"/>
  <c r="J421" i="30" s="1"/>
  <c r="S664" i="26"/>
  <c r="J391" i="30" s="1"/>
  <c r="R664" i="26"/>
  <c r="Q236" i="19" s="1"/>
  <c r="Q664" i="26"/>
  <c r="J329" i="30" s="1"/>
  <c r="P664" i="26"/>
  <c r="J298" i="30" s="1"/>
  <c r="O664" i="26"/>
  <c r="J267" i="30" s="1"/>
  <c r="N664" i="26"/>
  <c r="J452" i="30" s="1"/>
  <c r="U663" i="26"/>
  <c r="T663" i="26"/>
  <c r="S663" i="26"/>
  <c r="R663" i="26"/>
  <c r="Q663" i="26"/>
  <c r="P663" i="26"/>
  <c r="O663" i="26"/>
  <c r="N663" i="26"/>
  <c r="U662" i="26"/>
  <c r="H360" i="19" s="1"/>
  <c r="T662" i="26"/>
  <c r="H421" i="19" s="1"/>
  <c r="S662" i="26"/>
  <c r="H391" i="19" s="1"/>
  <c r="R662" i="26"/>
  <c r="H236" i="19" s="1"/>
  <c r="Q662" i="26"/>
  <c r="H329" i="19" s="1"/>
  <c r="P662" i="26"/>
  <c r="H298" i="19" s="1"/>
  <c r="O662" i="26"/>
  <c r="H267" i="19" s="1"/>
  <c r="N662" i="26"/>
  <c r="H452" i="19" s="1"/>
  <c r="U661" i="26"/>
  <c r="H360" i="30" s="1"/>
  <c r="T661" i="26"/>
  <c r="H421" i="30" s="1"/>
  <c r="S661" i="26"/>
  <c r="H391" i="30" s="1"/>
  <c r="R661" i="26"/>
  <c r="H236" i="30" s="1"/>
  <c r="Q661" i="26"/>
  <c r="H329" i="30" s="1"/>
  <c r="P661" i="26"/>
  <c r="H298" i="30" s="1"/>
  <c r="O661" i="26"/>
  <c r="H267" i="30" s="1"/>
  <c r="N661" i="26"/>
  <c r="H452" i="30" s="1"/>
  <c r="U660" i="26"/>
  <c r="T660" i="26"/>
  <c r="S660" i="26"/>
  <c r="R660" i="26"/>
  <c r="Q660" i="26"/>
  <c r="P660" i="26"/>
  <c r="O660" i="26"/>
  <c r="N660" i="26"/>
  <c r="U659" i="26"/>
  <c r="T659" i="26"/>
  <c r="S659" i="26"/>
  <c r="AA659" i="26" s="1"/>
  <c r="AJ659" i="26" s="1"/>
  <c r="R659" i="26"/>
  <c r="Z659" i="26" s="1"/>
  <c r="Q659" i="26"/>
  <c r="P659" i="26"/>
  <c r="O659" i="26"/>
  <c r="N659" i="26"/>
  <c r="U658" i="26"/>
  <c r="T658" i="26"/>
  <c r="AB658" i="26" s="1"/>
  <c r="AK658" i="26" s="1"/>
  <c r="S658" i="26"/>
  <c r="R658" i="26"/>
  <c r="Z658" i="26" s="1"/>
  <c r="AI658" i="26" s="1"/>
  <c r="Q658" i="26"/>
  <c r="P658" i="26"/>
  <c r="O658" i="26"/>
  <c r="W658" i="26" s="1"/>
  <c r="AF658" i="26" s="1"/>
  <c r="N658" i="26"/>
  <c r="U657" i="26"/>
  <c r="AC657" i="26" s="1"/>
  <c r="T657" i="26"/>
  <c r="AB657" i="26" s="1"/>
  <c r="AK657" i="26" s="1"/>
  <c r="S657" i="26"/>
  <c r="AA657" i="26" s="1"/>
  <c r="AJ657" i="26" s="1"/>
  <c r="R657" i="26"/>
  <c r="Z657" i="26" s="1"/>
  <c r="AI657" i="26" s="1"/>
  <c r="Q657" i="26"/>
  <c r="Y657" i="26" s="1"/>
  <c r="AH657" i="26" s="1"/>
  <c r="P657" i="26"/>
  <c r="X657" i="26" s="1"/>
  <c r="AG657" i="26" s="1"/>
  <c r="O657" i="26"/>
  <c r="W657" i="26" s="1"/>
  <c r="AF657" i="26" s="1"/>
  <c r="N657" i="26"/>
  <c r="V657" i="26" s="1"/>
  <c r="AE657" i="26" s="1"/>
  <c r="U655" i="26"/>
  <c r="T655" i="26"/>
  <c r="S655" i="26"/>
  <c r="R655" i="26"/>
  <c r="Q655" i="26"/>
  <c r="P655" i="26"/>
  <c r="O655" i="26"/>
  <c r="U652" i="26"/>
  <c r="T652" i="26"/>
  <c r="S652" i="26"/>
  <c r="R652" i="26"/>
  <c r="Q652" i="26"/>
  <c r="P652" i="26"/>
  <c r="O652" i="26"/>
  <c r="U648" i="26"/>
  <c r="T648" i="26"/>
  <c r="S648" i="26"/>
  <c r="B429" i="17" s="1"/>
  <c r="R648" i="26"/>
  <c r="B236" i="19" s="1"/>
  <c r="Q648" i="26"/>
  <c r="P648" i="26"/>
  <c r="O648" i="26"/>
  <c r="B267" i="19" s="1"/>
  <c r="N648" i="26"/>
  <c r="U645" i="26"/>
  <c r="T645" i="26"/>
  <c r="B460" i="31" s="1"/>
  <c r="S645" i="26"/>
  <c r="R645" i="26"/>
  <c r="Q645" i="26"/>
  <c r="B329" i="30" s="1"/>
  <c r="P645" i="26"/>
  <c r="O645" i="26"/>
  <c r="N645" i="26"/>
  <c r="U642" i="26"/>
  <c r="T642" i="26"/>
  <c r="S642" i="26"/>
  <c r="R642" i="26"/>
  <c r="Q642" i="26"/>
  <c r="B367" i="31" s="1"/>
  <c r="P642" i="26"/>
  <c r="O642" i="26"/>
  <c r="N642" i="26"/>
  <c r="N639" i="26"/>
  <c r="N638" i="26"/>
  <c r="N637" i="26"/>
  <c r="U628" i="26"/>
  <c r="F86" i="18" s="1"/>
  <c r="T628" i="26"/>
  <c r="D86" i="18" s="1"/>
  <c r="S628" i="26"/>
  <c r="B86" i="18" s="1"/>
  <c r="R628" i="26"/>
  <c r="F56" i="18" s="1"/>
  <c r="Q628" i="26"/>
  <c r="E56" i="18" s="1"/>
  <c r="P628" i="26"/>
  <c r="D56" i="18" s="1"/>
  <c r="O628" i="26"/>
  <c r="C56" i="18" s="1"/>
  <c r="N628" i="26"/>
  <c r="B56" i="18" s="1"/>
  <c r="U627" i="26"/>
  <c r="F87" i="32" s="1"/>
  <c r="T627" i="26"/>
  <c r="D87" i="32" s="1"/>
  <c r="S627" i="26"/>
  <c r="B87" i="32" s="1"/>
  <c r="R627" i="26"/>
  <c r="F57" i="32" s="1"/>
  <c r="Q627" i="26"/>
  <c r="E57" i="32" s="1"/>
  <c r="P627" i="26"/>
  <c r="D57" i="32" s="1"/>
  <c r="O627" i="26"/>
  <c r="C57" i="32" s="1"/>
  <c r="N627" i="26"/>
  <c r="B57" i="32" s="1"/>
  <c r="U626" i="26"/>
  <c r="T626" i="26"/>
  <c r="S626" i="26"/>
  <c r="R626" i="26"/>
  <c r="Q626" i="26"/>
  <c r="P626" i="26"/>
  <c r="O626" i="26"/>
  <c r="N626" i="26"/>
  <c r="U625" i="26"/>
  <c r="L396" i="17" s="1"/>
  <c r="T625" i="26"/>
  <c r="L458" i="17" s="1"/>
  <c r="S625" i="26"/>
  <c r="L427" i="17" s="1"/>
  <c r="R625" i="26"/>
  <c r="L241" i="17" s="1"/>
  <c r="Q625" i="26"/>
  <c r="L365" i="17" s="1"/>
  <c r="P625" i="26"/>
  <c r="L334" i="17" s="1"/>
  <c r="O625" i="26"/>
  <c r="L303" i="17" s="1"/>
  <c r="N625" i="26"/>
  <c r="L272" i="17" s="1"/>
  <c r="U624" i="26"/>
  <c r="T624" i="26"/>
  <c r="L458" i="31" s="1"/>
  <c r="S624" i="26"/>
  <c r="L427" i="31" s="1"/>
  <c r="R624" i="26"/>
  <c r="Q624" i="26"/>
  <c r="L365" i="31" s="1"/>
  <c r="P624" i="26"/>
  <c r="L334" i="31" s="1"/>
  <c r="O624" i="26"/>
  <c r="L303" i="31" s="1"/>
  <c r="N624" i="26"/>
  <c r="L272" i="31" s="1"/>
  <c r="U623" i="26"/>
  <c r="T623" i="26"/>
  <c r="S623" i="26"/>
  <c r="R623" i="26"/>
  <c r="Q623" i="26"/>
  <c r="P623" i="26"/>
  <c r="O623" i="26"/>
  <c r="N623" i="26"/>
  <c r="U622" i="26"/>
  <c r="J396" i="17" s="1"/>
  <c r="T622" i="26"/>
  <c r="J458" i="17" s="1"/>
  <c r="S622" i="26"/>
  <c r="J427" i="17" s="1"/>
  <c r="R622" i="26"/>
  <c r="J241" i="17" s="1"/>
  <c r="Q622" i="26"/>
  <c r="J365" i="17" s="1"/>
  <c r="P622" i="26"/>
  <c r="J334" i="17" s="1"/>
  <c r="O622" i="26"/>
  <c r="J303" i="17" s="1"/>
  <c r="N622" i="26"/>
  <c r="J272" i="17" s="1"/>
  <c r="U621" i="26"/>
  <c r="T621" i="26"/>
  <c r="J458" i="31" s="1"/>
  <c r="S621" i="26"/>
  <c r="J427" i="31" s="1"/>
  <c r="R621" i="26"/>
  <c r="Q621" i="26"/>
  <c r="J365" i="31" s="1"/>
  <c r="P621" i="26"/>
  <c r="J334" i="31" s="1"/>
  <c r="O621" i="26"/>
  <c r="J303" i="31" s="1"/>
  <c r="N621" i="26"/>
  <c r="J272" i="31" s="1"/>
  <c r="U620" i="26"/>
  <c r="T620" i="26"/>
  <c r="S620" i="26"/>
  <c r="R620" i="26"/>
  <c r="Q620" i="26"/>
  <c r="P620" i="26"/>
  <c r="O620" i="26"/>
  <c r="N620" i="26"/>
  <c r="U619" i="26"/>
  <c r="H396" i="17" s="1"/>
  <c r="T619" i="26"/>
  <c r="H458" i="17" s="1"/>
  <c r="S619" i="26"/>
  <c r="H427" i="17" s="1"/>
  <c r="R619" i="26"/>
  <c r="H241" i="17" s="1"/>
  <c r="Q619" i="26"/>
  <c r="H365" i="17" s="1"/>
  <c r="P619" i="26"/>
  <c r="H334" i="17" s="1"/>
  <c r="O619" i="26"/>
  <c r="H303" i="17" s="1"/>
  <c r="N619" i="26"/>
  <c r="H272" i="17" s="1"/>
  <c r="U618" i="26"/>
  <c r="T618" i="26"/>
  <c r="H458" i="31" s="1"/>
  <c r="S618" i="26"/>
  <c r="H427" i="31" s="1"/>
  <c r="R618" i="26"/>
  <c r="Q618" i="26"/>
  <c r="H365" i="31" s="1"/>
  <c r="P618" i="26"/>
  <c r="H334" i="31" s="1"/>
  <c r="O618" i="26"/>
  <c r="H303" i="31" s="1"/>
  <c r="N618" i="26"/>
  <c r="H272" i="31" s="1"/>
  <c r="U617" i="26"/>
  <c r="T617" i="26"/>
  <c r="S617" i="26"/>
  <c r="R617" i="26"/>
  <c r="Q617" i="26"/>
  <c r="P617" i="26"/>
  <c r="O617" i="26"/>
  <c r="N617" i="26"/>
  <c r="U616" i="26"/>
  <c r="T616" i="26"/>
  <c r="S616" i="26"/>
  <c r="F427" i="17" s="1"/>
  <c r="R616" i="26"/>
  <c r="Q616" i="26"/>
  <c r="P616" i="26"/>
  <c r="O616" i="26"/>
  <c r="W616" i="26" s="1"/>
  <c r="AF616" i="26" s="1"/>
  <c r="N616" i="26"/>
  <c r="V616" i="26" s="1"/>
  <c r="AE616" i="26" s="1"/>
  <c r="U615" i="26"/>
  <c r="T615" i="26"/>
  <c r="S615" i="26"/>
  <c r="R615" i="26"/>
  <c r="Q615" i="26"/>
  <c r="P615" i="26"/>
  <c r="O615" i="26"/>
  <c r="N615" i="26"/>
  <c r="U614" i="26"/>
  <c r="AC614" i="26" s="1"/>
  <c r="AL614" i="26" s="1"/>
  <c r="T614" i="26"/>
  <c r="AB614" i="26" s="1"/>
  <c r="AK614" i="26" s="1"/>
  <c r="S614" i="26"/>
  <c r="AA614" i="26" s="1"/>
  <c r="AJ614" i="26" s="1"/>
  <c r="R614" i="26"/>
  <c r="Z614" i="26" s="1"/>
  <c r="AI614" i="26" s="1"/>
  <c r="Q614" i="26"/>
  <c r="Y614" i="26" s="1"/>
  <c r="AH614" i="26" s="1"/>
  <c r="P614" i="26"/>
  <c r="X614" i="26" s="1"/>
  <c r="AG614" i="26" s="1"/>
  <c r="O614" i="26"/>
  <c r="W614" i="26" s="1"/>
  <c r="AF614" i="26" s="1"/>
  <c r="N614" i="26"/>
  <c r="V614" i="26" s="1"/>
  <c r="AE614" i="26" s="1"/>
  <c r="U613" i="26"/>
  <c r="J358" i="19" s="1"/>
  <c r="T613" i="26"/>
  <c r="J419" i="19" s="1"/>
  <c r="S613" i="26"/>
  <c r="J389" i="19" s="1"/>
  <c r="R613" i="26"/>
  <c r="J234" i="19" s="1"/>
  <c r="Q613" i="26"/>
  <c r="J327" i="19" s="1"/>
  <c r="P613" i="26"/>
  <c r="J296" i="19" s="1"/>
  <c r="O613" i="26"/>
  <c r="J265" i="19" s="1"/>
  <c r="N613" i="26"/>
  <c r="J450" i="19" s="1"/>
  <c r="U612" i="26"/>
  <c r="T612" i="26"/>
  <c r="J419" i="30" s="1"/>
  <c r="S612" i="26"/>
  <c r="J389" i="30" s="1"/>
  <c r="R612" i="26"/>
  <c r="Q612" i="26"/>
  <c r="J327" i="30" s="1"/>
  <c r="P612" i="26"/>
  <c r="J296" i="30" s="1"/>
  <c r="O612" i="26"/>
  <c r="J265" i="30" s="1"/>
  <c r="N612" i="26"/>
  <c r="J450" i="30" s="1"/>
  <c r="U611" i="26"/>
  <c r="T611" i="26"/>
  <c r="S611" i="26"/>
  <c r="R611" i="26"/>
  <c r="Q611" i="26"/>
  <c r="P611" i="26"/>
  <c r="O611" i="26"/>
  <c r="N611" i="26"/>
  <c r="U610" i="26"/>
  <c r="H358" i="19" s="1"/>
  <c r="T610" i="26"/>
  <c r="H419" i="19" s="1"/>
  <c r="S610" i="26"/>
  <c r="H389" i="19" s="1"/>
  <c r="R610" i="26"/>
  <c r="H234" i="19" s="1"/>
  <c r="Q610" i="26"/>
  <c r="H327" i="19" s="1"/>
  <c r="P610" i="26"/>
  <c r="H296" i="19" s="1"/>
  <c r="O610" i="26"/>
  <c r="H265" i="19" s="1"/>
  <c r="N610" i="26"/>
  <c r="H450" i="19" s="1"/>
  <c r="U609" i="26"/>
  <c r="T609" i="26"/>
  <c r="H419" i="30" s="1"/>
  <c r="S609" i="26"/>
  <c r="H389" i="30" s="1"/>
  <c r="R609" i="26"/>
  <c r="P234" i="19" s="1"/>
  <c r="Q609" i="26"/>
  <c r="H327" i="30" s="1"/>
  <c r="P609" i="26"/>
  <c r="H296" i="30" s="1"/>
  <c r="O609" i="26"/>
  <c r="H265" i="30" s="1"/>
  <c r="N609" i="26"/>
  <c r="H450" i="30" s="1"/>
  <c r="U608" i="26"/>
  <c r="T608" i="26"/>
  <c r="S608" i="26"/>
  <c r="R608" i="26"/>
  <c r="Q608" i="26"/>
  <c r="P608" i="26"/>
  <c r="O608" i="26"/>
  <c r="N608" i="26"/>
  <c r="U607" i="26"/>
  <c r="T607" i="26"/>
  <c r="AB607" i="26" s="1"/>
  <c r="AK607" i="26" s="1"/>
  <c r="S607" i="26"/>
  <c r="R607" i="26"/>
  <c r="Z607" i="26" s="1"/>
  <c r="AI607" i="26" s="1"/>
  <c r="Q607" i="26"/>
  <c r="P607" i="26"/>
  <c r="O607" i="26"/>
  <c r="N607" i="26"/>
  <c r="U606" i="26"/>
  <c r="T606" i="26"/>
  <c r="S606" i="26"/>
  <c r="AA606" i="26" s="1"/>
  <c r="R606" i="26"/>
  <c r="O234" i="19" s="1"/>
  <c r="Q606" i="26"/>
  <c r="P606" i="26"/>
  <c r="X606" i="26" s="1"/>
  <c r="AG606" i="26" s="1"/>
  <c r="O606" i="26"/>
  <c r="N606" i="26"/>
  <c r="V606" i="26" s="1"/>
  <c r="AE606" i="26" s="1"/>
  <c r="U605" i="26"/>
  <c r="AC605" i="26" s="1"/>
  <c r="AL605" i="26" s="1"/>
  <c r="T605" i="26"/>
  <c r="AB605" i="26" s="1"/>
  <c r="AK605" i="26" s="1"/>
  <c r="S605" i="26"/>
  <c r="AA605" i="26" s="1"/>
  <c r="AJ605" i="26" s="1"/>
  <c r="R605" i="26"/>
  <c r="Z605" i="26" s="1"/>
  <c r="AI605" i="26" s="1"/>
  <c r="Q605" i="26"/>
  <c r="Y605" i="26" s="1"/>
  <c r="AH605" i="26" s="1"/>
  <c r="P605" i="26"/>
  <c r="X605" i="26" s="1"/>
  <c r="AG605" i="26" s="1"/>
  <c r="O605" i="26"/>
  <c r="W605" i="26" s="1"/>
  <c r="AF605" i="26" s="1"/>
  <c r="N605" i="26"/>
  <c r="V605" i="26" s="1"/>
  <c r="AE605" i="26" s="1"/>
  <c r="U603" i="26"/>
  <c r="T603" i="26"/>
  <c r="S603" i="26"/>
  <c r="R603" i="26"/>
  <c r="Q603" i="26"/>
  <c r="P603" i="26"/>
  <c r="O603" i="26"/>
  <c r="U600" i="26"/>
  <c r="T600" i="26"/>
  <c r="S600" i="26"/>
  <c r="R600" i="26"/>
  <c r="Q600" i="26"/>
  <c r="P600" i="26"/>
  <c r="O600" i="26"/>
  <c r="U596" i="26"/>
  <c r="T596" i="26"/>
  <c r="S596" i="26"/>
  <c r="R596" i="26"/>
  <c r="Q596" i="26"/>
  <c r="P596" i="26"/>
  <c r="O596" i="26"/>
  <c r="N596" i="26"/>
  <c r="U593" i="26"/>
  <c r="T593" i="26"/>
  <c r="S593" i="26"/>
  <c r="B427" i="31" s="1"/>
  <c r="R593" i="26"/>
  <c r="Q593" i="26"/>
  <c r="P593" i="26"/>
  <c r="O593" i="26"/>
  <c r="N593" i="26"/>
  <c r="U590" i="26"/>
  <c r="T590" i="26"/>
  <c r="S590" i="26"/>
  <c r="R590" i="26"/>
  <c r="Q590" i="26"/>
  <c r="P590" i="26"/>
  <c r="O590" i="26"/>
  <c r="N590" i="26"/>
  <c r="N587" i="26"/>
  <c r="N586" i="26"/>
  <c r="N585" i="26"/>
  <c r="U576" i="26"/>
  <c r="F85" i="18" s="1"/>
  <c r="T576" i="26"/>
  <c r="D85" i="18" s="1"/>
  <c r="S576" i="26"/>
  <c r="B85" i="18" s="1"/>
  <c r="R576" i="26"/>
  <c r="F55" i="18" s="1"/>
  <c r="Q576" i="26"/>
  <c r="E55" i="18" s="1"/>
  <c r="P576" i="26"/>
  <c r="D55" i="18" s="1"/>
  <c r="O576" i="26"/>
  <c r="C55" i="18" s="1"/>
  <c r="N576" i="26"/>
  <c r="B55" i="18" s="1"/>
  <c r="U575" i="26"/>
  <c r="F86" i="32" s="1"/>
  <c r="T575" i="26"/>
  <c r="D86" i="32" s="1"/>
  <c r="S575" i="26"/>
  <c r="B86" i="32" s="1"/>
  <c r="R575" i="26"/>
  <c r="F56" i="32" s="1"/>
  <c r="Q575" i="26"/>
  <c r="E56" i="32" s="1"/>
  <c r="P575" i="26"/>
  <c r="D56" i="32" s="1"/>
  <c r="O575" i="26"/>
  <c r="C56" i="32" s="1"/>
  <c r="N575" i="26"/>
  <c r="B56" i="32" s="1"/>
  <c r="U574" i="26"/>
  <c r="T574" i="26"/>
  <c r="S574" i="26"/>
  <c r="R574" i="26"/>
  <c r="Q574" i="26"/>
  <c r="P574" i="26"/>
  <c r="O574" i="26"/>
  <c r="N574" i="26"/>
  <c r="U573" i="26"/>
  <c r="L395" i="17" s="1"/>
  <c r="T573" i="26"/>
  <c r="L457" i="17" s="1"/>
  <c r="S573" i="26"/>
  <c r="L426" i="17" s="1"/>
  <c r="R573" i="26"/>
  <c r="L240" i="17" s="1"/>
  <c r="Q573" i="26"/>
  <c r="L364" i="17" s="1"/>
  <c r="P573" i="26"/>
  <c r="L333" i="17" s="1"/>
  <c r="O573" i="26"/>
  <c r="L302" i="17" s="1"/>
  <c r="N573" i="26"/>
  <c r="L271" i="17" s="1"/>
  <c r="U572" i="26"/>
  <c r="T572" i="26"/>
  <c r="L457" i="31" s="1"/>
  <c r="S572" i="26"/>
  <c r="L426" i="31" s="1"/>
  <c r="R572" i="26"/>
  <c r="Q572" i="26"/>
  <c r="L364" i="31" s="1"/>
  <c r="P572" i="26"/>
  <c r="L333" i="31" s="1"/>
  <c r="O572" i="26"/>
  <c r="L302" i="31" s="1"/>
  <c r="N572" i="26"/>
  <c r="L271" i="31" s="1"/>
  <c r="U571" i="26"/>
  <c r="T571" i="26"/>
  <c r="S571" i="26"/>
  <c r="R571" i="26"/>
  <c r="Q571" i="26"/>
  <c r="P571" i="26"/>
  <c r="O571" i="26"/>
  <c r="N571" i="26"/>
  <c r="U570" i="26"/>
  <c r="J395" i="17" s="1"/>
  <c r="T570" i="26"/>
  <c r="J457" i="17" s="1"/>
  <c r="S570" i="26"/>
  <c r="J426" i="17" s="1"/>
  <c r="R570" i="26"/>
  <c r="J240" i="17" s="1"/>
  <c r="Q570" i="26"/>
  <c r="J364" i="17" s="1"/>
  <c r="P570" i="26"/>
  <c r="J333" i="17" s="1"/>
  <c r="O570" i="26"/>
  <c r="J302" i="17" s="1"/>
  <c r="N570" i="26"/>
  <c r="J271" i="17" s="1"/>
  <c r="U569" i="26"/>
  <c r="T569" i="26"/>
  <c r="J457" i="31" s="1"/>
  <c r="S569" i="26"/>
  <c r="J426" i="31" s="1"/>
  <c r="R569" i="26"/>
  <c r="Q569" i="26"/>
  <c r="J364" i="31" s="1"/>
  <c r="P569" i="26"/>
  <c r="J333" i="31" s="1"/>
  <c r="O569" i="26"/>
  <c r="J302" i="31" s="1"/>
  <c r="N569" i="26"/>
  <c r="J271" i="31" s="1"/>
  <c r="U568" i="26"/>
  <c r="T568" i="26"/>
  <c r="S568" i="26"/>
  <c r="R568" i="26"/>
  <c r="Q568" i="26"/>
  <c r="P568" i="26"/>
  <c r="O568" i="26"/>
  <c r="N568" i="26"/>
  <c r="U567" i="26"/>
  <c r="H395" i="17" s="1"/>
  <c r="T567" i="26"/>
  <c r="H457" i="17" s="1"/>
  <c r="S567" i="26"/>
  <c r="H426" i="17" s="1"/>
  <c r="R567" i="26"/>
  <c r="H240" i="17" s="1"/>
  <c r="Q567" i="26"/>
  <c r="H364" i="17" s="1"/>
  <c r="P567" i="26"/>
  <c r="H333" i="17" s="1"/>
  <c r="O567" i="26"/>
  <c r="H302" i="17" s="1"/>
  <c r="N567" i="26"/>
  <c r="H271" i="17" s="1"/>
  <c r="U566" i="26"/>
  <c r="T566" i="26"/>
  <c r="H457" i="31" s="1"/>
  <c r="S566" i="26"/>
  <c r="H426" i="31" s="1"/>
  <c r="R566" i="26"/>
  <c r="Q566" i="26"/>
  <c r="H364" i="31" s="1"/>
  <c r="P566" i="26"/>
  <c r="H333" i="31" s="1"/>
  <c r="O566" i="26"/>
  <c r="H302" i="31" s="1"/>
  <c r="N566" i="26"/>
  <c r="H271" i="31" s="1"/>
  <c r="U565" i="26"/>
  <c r="T565" i="26"/>
  <c r="S565" i="26"/>
  <c r="R565" i="26"/>
  <c r="Q565" i="26"/>
  <c r="P565" i="26"/>
  <c r="O565" i="26"/>
  <c r="N565" i="26"/>
  <c r="U564" i="26"/>
  <c r="T564" i="26"/>
  <c r="S564" i="26"/>
  <c r="R564" i="26"/>
  <c r="Q564" i="26"/>
  <c r="P564" i="26"/>
  <c r="O564" i="26"/>
  <c r="W564" i="26" s="1"/>
  <c r="AF564" i="26" s="1"/>
  <c r="N564" i="26"/>
  <c r="V564" i="26" s="1"/>
  <c r="AE564" i="26" s="1"/>
  <c r="U563" i="26"/>
  <c r="T563" i="26"/>
  <c r="S563" i="26"/>
  <c r="R563" i="26"/>
  <c r="Q563" i="26"/>
  <c r="P563" i="26"/>
  <c r="O563" i="26"/>
  <c r="N563" i="26"/>
  <c r="U562" i="26"/>
  <c r="AC562" i="26" s="1"/>
  <c r="AL562" i="26" s="1"/>
  <c r="T562" i="26"/>
  <c r="AB562" i="26" s="1"/>
  <c r="AK562" i="26" s="1"/>
  <c r="S562" i="26"/>
  <c r="AA562" i="26" s="1"/>
  <c r="AJ562" i="26" s="1"/>
  <c r="R562" i="26"/>
  <c r="Z562" i="26" s="1"/>
  <c r="AI562" i="26" s="1"/>
  <c r="Q562" i="26"/>
  <c r="Y562" i="26" s="1"/>
  <c r="AH562" i="26" s="1"/>
  <c r="P562" i="26"/>
  <c r="X562" i="26" s="1"/>
  <c r="AG562" i="26" s="1"/>
  <c r="O562" i="26"/>
  <c r="W562" i="26" s="1"/>
  <c r="AF562" i="26" s="1"/>
  <c r="N562" i="26"/>
  <c r="V562" i="26" s="1"/>
  <c r="AE562" i="26" s="1"/>
  <c r="U561" i="26"/>
  <c r="J357" i="19" s="1"/>
  <c r="T561" i="26"/>
  <c r="J418" i="19" s="1"/>
  <c r="S561" i="26"/>
  <c r="J388" i="19" s="1"/>
  <c r="R561" i="26"/>
  <c r="J233" i="19" s="1"/>
  <c r="Q561" i="26"/>
  <c r="J326" i="19" s="1"/>
  <c r="P561" i="26"/>
  <c r="J295" i="19" s="1"/>
  <c r="O561" i="26"/>
  <c r="J264" i="19" s="1"/>
  <c r="N561" i="26"/>
  <c r="J449" i="19" s="1"/>
  <c r="U560" i="26"/>
  <c r="J357" i="30" s="1"/>
  <c r="T560" i="26"/>
  <c r="J418" i="30" s="1"/>
  <c r="S560" i="26"/>
  <c r="J388" i="30" s="1"/>
  <c r="R560" i="26"/>
  <c r="Q560" i="26"/>
  <c r="J326" i="30" s="1"/>
  <c r="P560" i="26"/>
  <c r="J295" i="30" s="1"/>
  <c r="O560" i="26"/>
  <c r="J264" i="30" s="1"/>
  <c r="N560" i="26"/>
  <c r="J449" i="30" s="1"/>
  <c r="U559" i="26"/>
  <c r="T559" i="26"/>
  <c r="S559" i="26"/>
  <c r="R559" i="26"/>
  <c r="Q559" i="26"/>
  <c r="P559" i="26"/>
  <c r="O559" i="26"/>
  <c r="N559" i="26"/>
  <c r="U558" i="26"/>
  <c r="H357" i="19" s="1"/>
  <c r="T558" i="26"/>
  <c r="H418" i="19" s="1"/>
  <c r="S558" i="26"/>
  <c r="H388" i="19" s="1"/>
  <c r="R558" i="26"/>
  <c r="H233" i="19" s="1"/>
  <c r="Q558" i="26"/>
  <c r="H326" i="19" s="1"/>
  <c r="P558" i="26"/>
  <c r="H295" i="19" s="1"/>
  <c r="O558" i="26"/>
  <c r="H264" i="19" s="1"/>
  <c r="N558" i="26"/>
  <c r="H449" i="19" s="1"/>
  <c r="U557" i="26"/>
  <c r="T557" i="26"/>
  <c r="H418" i="30" s="1"/>
  <c r="S557" i="26"/>
  <c r="H388" i="30" s="1"/>
  <c r="R557" i="26"/>
  <c r="Q557" i="26"/>
  <c r="H326" i="30" s="1"/>
  <c r="P557" i="26"/>
  <c r="H295" i="30" s="1"/>
  <c r="O557" i="26"/>
  <c r="H264" i="30" s="1"/>
  <c r="N557" i="26"/>
  <c r="H449" i="30" s="1"/>
  <c r="U556" i="26"/>
  <c r="T556" i="26"/>
  <c r="S556" i="26"/>
  <c r="R556" i="26"/>
  <c r="Q556" i="26"/>
  <c r="P556" i="26"/>
  <c r="O556" i="26"/>
  <c r="N556" i="26"/>
  <c r="U555" i="26"/>
  <c r="T555" i="26"/>
  <c r="S555" i="26"/>
  <c r="F388" i="19" s="1"/>
  <c r="R555" i="26"/>
  <c r="Q555" i="26"/>
  <c r="P555" i="26"/>
  <c r="O555" i="26"/>
  <c r="N555" i="26"/>
  <c r="U554" i="26"/>
  <c r="T554" i="26"/>
  <c r="AB554" i="26" s="1"/>
  <c r="AK554" i="26" s="1"/>
  <c r="S554" i="26"/>
  <c r="R554" i="26"/>
  <c r="Q554" i="26"/>
  <c r="P554" i="26"/>
  <c r="O554" i="26"/>
  <c r="N554" i="26"/>
  <c r="U553" i="26"/>
  <c r="AC553" i="26" s="1"/>
  <c r="AL553" i="26" s="1"/>
  <c r="T553" i="26"/>
  <c r="AB553" i="26" s="1"/>
  <c r="AK553" i="26" s="1"/>
  <c r="S553" i="26"/>
  <c r="AA553" i="26" s="1"/>
  <c r="AJ553" i="26" s="1"/>
  <c r="R553" i="26"/>
  <c r="Z553" i="26" s="1"/>
  <c r="AI553" i="26" s="1"/>
  <c r="Q553" i="26"/>
  <c r="Y553" i="26" s="1"/>
  <c r="AH553" i="26" s="1"/>
  <c r="P553" i="26"/>
  <c r="X553" i="26" s="1"/>
  <c r="AG553" i="26" s="1"/>
  <c r="O553" i="26"/>
  <c r="W553" i="26" s="1"/>
  <c r="AF553" i="26" s="1"/>
  <c r="N553" i="26"/>
  <c r="V553" i="26" s="1"/>
  <c r="AE553" i="26" s="1"/>
  <c r="U551" i="26"/>
  <c r="T551" i="26"/>
  <c r="S551" i="26"/>
  <c r="R551" i="26"/>
  <c r="Q551" i="26"/>
  <c r="P551" i="26"/>
  <c r="O551" i="26"/>
  <c r="U548" i="26"/>
  <c r="T548" i="26"/>
  <c r="S548" i="26"/>
  <c r="R548" i="26"/>
  <c r="Q548" i="26"/>
  <c r="P548" i="26"/>
  <c r="O548" i="26"/>
  <c r="U544" i="26"/>
  <c r="T544" i="26"/>
  <c r="S544" i="26"/>
  <c r="B426" i="17" s="1"/>
  <c r="R544" i="26"/>
  <c r="B240" i="17" s="1"/>
  <c r="Q544" i="26"/>
  <c r="B364" i="17" s="1"/>
  <c r="P544" i="26"/>
  <c r="O544" i="26"/>
  <c r="N544" i="26"/>
  <c r="B449" i="19" s="1"/>
  <c r="U541" i="26"/>
  <c r="T541" i="26"/>
  <c r="B457" i="31" s="1"/>
  <c r="S541" i="26"/>
  <c r="R541" i="26"/>
  <c r="Q541" i="26"/>
  <c r="P541" i="26"/>
  <c r="O541" i="26"/>
  <c r="N541" i="26"/>
  <c r="U538" i="26"/>
  <c r="T538" i="26"/>
  <c r="S538" i="26"/>
  <c r="R538" i="26"/>
  <c r="Q538" i="26"/>
  <c r="P538" i="26"/>
  <c r="O538" i="26"/>
  <c r="N538" i="26"/>
  <c r="N535" i="26"/>
  <c r="N534" i="26"/>
  <c r="N533" i="26"/>
  <c r="U524" i="26"/>
  <c r="F84" i="18" s="1"/>
  <c r="T524" i="26"/>
  <c r="D84" i="18" s="1"/>
  <c r="S524" i="26"/>
  <c r="B84" i="18" s="1"/>
  <c r="R524" i="26"/>
  <c r="F54" i="18" s="1"/>
  <c r="Q524" i="26"/>
  <c r="E54" i="18" s="1"/>
  <c r="P524" i="26"/>
  <c r="D54" i="18" s="1"/>
  <c r="O524" i="26"/>
  <c r="C54" i="18" s="1"/>
  <c r="N524" i="26"/>
  <c r="B54" i="18" s="1"/>
  <c r="U523" i="26"/>
  <c r="F85" i="32" s="1"/>
  <c r="T523" i="26"/>
  <c r="D85" i="32" s="1"/>
  <c r="S523" i="26"/>
  <c r="B85" i="32" s="1"/>
  <c r="R523" i="26"/>
  <c r="F55" i="32" s="1"/>
  <c r="Q523" i="26"/>
  <c r="E55" i="32" s="1"/>
  <c r="P523" i="26"/>
  <c r="D55" i="32" s="1"/>
  <c r="O523" i="26"/>
  <c r="C55" i="32" s="1"/>
  <c r="N523" i="26"/>
  <c r="B55" i="32" s="1"/>
  <c r="U522" i="26"/>
  <c r="T522" i="26"/>
  <c r="S522" i="26"/>
  <c r="R522" i="26"/>
  <c r="Q522" i="26"/>
  <c r="P522" i="26"/>
  <c r="O522" i="26"/>
  <c r="N522" i="26"/>
  <c r="U521" i="26"/>
  <c r="L394" i="17" s="1"/>
  <c r="T521" i="26"/>
  <c r="L456" i="17" s="1"/>
  <c r="S521" i="26"/>
  <c r="L425" i="17" s="1"/>
  <c r="R521" i="26"/>
  <c r="L239" i="17" s="1"/>
  <c r="Q521" i="26"/>
  <c r="L363" i="17" s="1"/>
  <c r="P521" i="26"/>
  <c r="L332" i="17" s="1"/>
  <c r="O521" i="26"/>
  <c r="L301" i="17" s="1"/>
  <c r="N521" i="26"/>
  <c r="L270" i="17" s="1"/>
  <c r="U520" i="26"/>
  <c r="T520" i="26"/>
  <c r="L456" i="31" s="1"/>
  <c r="S520" i="26"/>
  <c r="L425" i="31" s="1"/>
  <c r="R520" i="26"/>
  <c r="Q520" i="26"/>
  <c r="L363" i="31" s="1"/>
  <c r="P520" i="26"/>
  <c r="L332" i="31" s="1"/>
  <c r="O520" i="26"/>
  <c r="L301" i="31" s="1"/>
  <c r="N520" i="26"/>
  <c r="L270" i="31" s="1"/>
  <c r="U519" i="26"/>
  <c r="T519" i="26"/>
  <c r="S519" i="26"/>
  <c r="R519" i="26"/>
  <c r="Q519" i="26"/>
  <c r="P519" i="26"/>
  <c r="O519" i="26"/>
  <c r="N519" i="26"/>
  <c r="U518" i="26"/>
  <c r="J394" i="17" s="1"/>
  <c r="T518" i="26"/>
  <c r="J456" i="17" s="1"/>
  <c r="S518" i="26"/>
  <c r="J425" i="17" s="1"/>
  <c r="R518" i="26"/>
  <c r="J239" i="17" s="1"/>
  <c r="Q518" i="26"/>
  <c r="J363" i="17" s="1"/>
  <c r="P518" i="26"/>
  <c r="J332" i="17" s="1"/>
  <c r="O518" i="26"/>
  <c r="J301" i="17" s="1"/>
  <c r="N518" i="26"/>
  <c r="J270" i="17" s="1"/>
  <c r="U517" i="26"/>
  <c r="T517" i="26"/>
  <c r="J456" i="31" s="1"/>
  <c r="S517" i="26"/>
  <c r="J425" i="31" s="1"/>
  <c r="R517" i="26"/>
  <c r="Q517" i="26"/>
  <c r="J363" i="31" s="1"/>
  <c r="P517" i="26"/>
  <c r="J332" i="31" s="1"/>
  <c r="O517" i="26"/>
  <c r="J301" i="31" s="1"/>
  <c r="N517" i="26"/>
  <c r="J270" i="31" s="1"/>
  <c r="U516" i="26"/>
  <c r="T516" i="26"/>
  <c r="S516" i="26"/>
  <c r="R516" i="26"/>
  <c r="Q516" i="26"/>
  <c r="P516" i="26"/>
  <c r="O516" i="26"/>
  <c r="N516" i="26"/>
  <c r="U515" i="26"/>
  <c r="H394" i="17" s="1"/>
  <c r="T515" i="26"/>
  <c r="H456" i="17" s="1"/>
  <c r="S515" i="26"/>
  <c r="H425" i="17" s="1"/>
  <c r="R515" i="26"/>
  <c r="H239" i="17" s="1"/>
  <c r="Q515" i="26"/>
  <c r="H363" i="17" s="1"/>
  <c r="P515" i="26"/>
  <c r="H332" i="17" s="1"/>
  <c r="O515" i="26"/>
  <c r="H301" i="17" s="1"/>
  <c r="N515" i="26"/>
  <c r="H270" i="17" s="1"/>
  <c r="U514" i="26"/>
  <c r="T514" i="26"/>
  <c r="H456" i="31" s="1"/>
  <c r="S514" i="26"/>
  <c r="H425" i="31" s="1"/>
  <c r="R514" i="26"/>
  <c r="Q514" i="26"/>
  <c r="H363" i="31" s="1"/>
  <c r="P514" i="26"/>
  <c r="H332" i="31" s="1"/>
  <c r="O514" i="26"/>
  <c r="H301" i="31" s="1"/>
  <c r="N514" i="26"/>
  <c r="H270" i="31" s="1"/>
  <c r="U513" i="26"/>
  <c r="T513" i="26"/>
  <c r="S513" i="26"/>
  <c r="R513" i="26"/>
  <c r="Q513" i="26"/>
  <c r="P513" i="26"/>
  <c r="O513" i="26"/>
  <c r="N513" i="26"/>
  <c r="U512" i="26"/>
  <c r="T512" i="26"/>
  <c r="S512" i="26"/>
  <c r="R512" i="26"/>
  <c r="Z512" i="26" s="1"/>
  <c r="AI512" i="26" s="1"/>
  <c r="Q512" i="26"/>
  <c r="P512" i="26"/>
  <c r="O512" i="26"/>
  <c r="W512" i="26" s="1"/>
  <c r="AF512" i="26" s="1"/>
  <c r="N512" i="26"/>
  <c r="U511" i="26"/>
  <c r="T511" i="26"/>
  <c r="S511" i="26"/>
  <c r="R511" i="26"/>
  <c r="Q511" i="26"/>
  <c r="P511" i="26"/>
  <c r="O511" i="26"/>
  <c r="F301" i="31" s="1"/>
  <c r="N511" i="26"/>
  <c r="U510" i="26"/>
  <c r="AC510" i="26" s="1"/>
  <c r="AL510" i="26" s="1"/>
  <c r="T510" i="26"/>
  <c r="S510" i="26"/>
  <c r="R510" i="26"/>
  <c r="Z510" i="26" s="1"/>
  <c r="AI510" i="26" s="1"/>
  <c r="Q510" i="26"/>
  <c r="Y510" i="26" s="1"/>
  <c r="AH510" i="26" s="1"/>
  <c r="P510" i="26"/>
  <c r="X510" i="26" s="1"/>
  <c r="AG510" i="26" s="1"/>
  <c r="O510" i="26"/>
  <c r="N510" i="26"/>
  <c r="U509" i="26"/>
  <c r="J356" i="19" s="1"/>
  <c r="T509" i="26"/>
  <c r="J417" i="19" s="1"/>
  <c r="S509" i="26"/>
  <c r="J387" i="19" s="1"/>
  <c r="R509" i="26"/>
  <c r="J232" i="19" s="1"/>
  <c r="Q509" i="26"/>
  <c r="J325" i="19" s="1"/>
  <c r="P509" i="26"/>
  <c r="J294" i="19" s="1"/>
  <c r="O509" i="26"/>
  <c r="J263" i="19" s="1"/>
  <c r="N509" i="26"/>
  <c r="J448" i="19" s="1"/>
  <c r="U508" i="26"/>
  <c r="Q356" i="19" s="1"/>
  <c r="T508" i="26"/>
  <c r="J417" i="30" s="1"/>
  <c r="S508" i="26"/>
  <c r="J387" i="30" s="1"/>
  <c r="R508" i="26"/>
  <c r="Q508" i="26"/>
  <c r="J325" i="30" s="1"/>
  <c r="P508" i="26"/>
  <c r="J294" i="30" s="1"/>
  <c r="O508" i="26"/>
  <c r="J263" i="30" s="1"/>
  <c r="N508" i="26"/>
  <c r="J448" i="30" s="1"/>
  <c r="U507" i="26"/>
  <c r="T507" i="26"/>
  <c r="S507" i="26"/>
  <c r="R507" i="26"/>
  <c r="Q507" i="26"/>
  <c r="P507" i="26"/>
  <c r="O507" i="26"/>
  <c r="N507" i="26"/>
  <c r="U506" i="26"/>
  <c r="H356" i="19" s="1"/>
  <c r="T506" i="26"/>
  <c r="H417" i="19" s="1"/>
  <c r="S506" i="26"/>
  <c r="H387" i="19" s="1"/>
  <c r="R506" i="26"/>
  <c r="H232" i="19" s="1"/>
  <c r="Q506" i="26"/>
  <c r="H325" i="19" s="1"/>
  <c r="P506" i="26"/>
  <c r="H294" i="19" s="1"/>
  <c r="O506" i="26"/>
  <c r="H263" i="19" s="1"/>
  <c r="N506" i="26"/>
  <c r="H448" i="19" s="1"/>
  <c r="U505" i="26"/>
  <c r="H356" i="30" s="1"/>
  <c r="T505" i="26"/>
  <c r="H417" i="30" s="1"/>
  <c r="S505" i="26"/>
  <c r="H387" i="30" s="1"/>
  <c r="R505" i="26"/>
  <c r="Q505" i="26"/>
  <c r="H325" i="30" s="1"/>
  <c r="P505" i="26"/>
  <c r="H294" i="30" s="1"/>
  <c r="O505" i="26"/>
  <c r="H263" i="30" s="1"/>
  <c r="N505" i="26"/>
  <c r="H448" i="30" s="1"/>
  <c r="U504" i="26"/>
  <c r="T504" i="26"/>
  <c r="S504" i="26"/>
  <c r="R504" i="26"/>
  <c r="Q504" i="26"/>
  <c r="P504" i="26"/>
  <c r="O504" i="26"/>
  <c r="N504" i="26"/>
  <c r="U503" i="26"/>
  <c r="AC503" i="26" s="1"/>
  <c r="AL503" i="26" s="1"/>
  <c r="T503" i="26"/>
  <c r="S503" i="26"/>
  <c r="R503" i="26"/>
  <c r="Z503" i="26" s="1"/>
  <c r="AI503" i="26" s="1"/>
  <c r="Q503" i="26"/>
  <c r="P503" i="26"/>
  <c r="O503" i="26"/>
  <c r="W503" i="26" s="1"/>
  <c r="AF503" i="26" s="1"/>
  <c r="N503" i="26"/>
  <c r="U502" i="26"/>
  <c r="T502" i="26"/>
  <c r="S502" i="26"/>
  <c r="R502" i="26"/>
  <c r="O232" i="19" s="1"/>
  <c r="Q502" i="26"/>
  <c r="P502" i="26"/>
  <c r="X502" i="26" s="1"/>
  <c r="AG502" i="26" s="1"/>
  <c r="O502" i="26"/>
  <c r="N502" i="26"/>
  <c r="U501" i="26"/>
  <c r="AC501" i="26" s="1"/>
  <c r="AL501" i="26" s="1"/>
  <c r="T501" i="26"/>
  <c r="AB501" i="26" s="1"/>
  <c r="AK501" i="26" s="1"/>
  <c r="S501" i="26"/>
  <c r="AA501" i="26" s="1"/>
  <c r="AJ501" i="26" s="1"/>
  <c r="R501" i="26"/>
  <c r="Z501" i="26" s="1"/>
  <c r="AI501" i="26" s="1"/>
  <c r="Q501" i="26"/>
  <c r="Y501" i="26" s="1"/>
  <c r="AH501" i="26" s="1"/>
  <c r="P501" i="26"/>
  <c r="X501" i="26" s="1"/>
  <c r="AG501" i="26" s="1"/>
  <c r="O501" i="26"/>
  <c r="W501" i="26" s="1"/>
  <c r="N501" i="26"/>
  <c r="V501" i="26" s="1"/>
  <c r="AE501" i="26" s="1"/>
  <c r="U499" i="26"/>
  <c r="T499" i="26"/>
  <c r="S499" i="26"/>
  <c r="R499" i="26"/>
  <c r="Q499" i="26"/>
  <c r="P499" i="26"/>
  <c r="O499" i="26"/>
  <c r="U496" i="26"/>
  <c r="T496" i="26"/>
  <c r="S496" i="26"/>
  <c r="R496" i="26"/>
  <c r="Q496" i="26"/>
  <c r="P496" i="26"/>
  <c r="O496" i="26"/>
  <c r="U492" i="26"/>
  <c r="T492" i="26"/>
  <c r="S492" i="26"/>
  <c r="R492" i="26"/>
  <c r="Q492" i="26"/>
  <c r="P492" i="26"/>
  <c r="O492" i="26"/>
  <c r="B263" i="19" s="1"/>
  <c r="N492" i="26"/>
  <c r="B448" i="19" s="1"/>
  <c r="U489" i="26"/>
  <c r="T489" i="26"/>
  <c r="S489" i="26"/>
  <c r="B425" i="31" s="1"/>
  <c r="R489" i="26"/>
  <c r="Q489" i="26"/>
  <c r="P489" i="26"/>
  <c r="O489" i="26"/>
  <c r="N489" i="26"/>
  <c r="U486" i="26"/>
  <c r="T486" i="26"/>
  <c r="S486" i="26"/>
  <c r="R486" i="26"/>
  <c r="Q486" i="26"/>
  <c r="P486" i="26"/>
  <c r="O486" i="26"/>
  <c r="N486" i="26"/>
  <c r="N483" i="26"/>
  <c r="N482" i="26"/>
  <c r="N481" i="26"/>
  <c r="U472" i="26"/>
  <c r="F83" i="18" s="1"/>
  <c r="T472" i="26"/>
  <c r="D83" i="18" s="1"/>
  <c r="S472" i="26"/>
  <c r="B83" i="18" s="1"/>
  <c r="R472" i="26"/>
  <c r="F53" i="18" s="1"/>
  <c r="Q472" i="26"/>
  <c r="E53" i="18" s="1"/>
  <c r="P472" i="26"/>
  <c r="D53" i="18" s="1"/>
  <c r="O472" i="26"/>
  <c r="C53" i="18" s="1"/>
  <c r="N472" i="26"/>
  <c r="B53" i="18" s="1"/>
  <c r="U471" i="26"/>
  <c r="F84" i="32" s="1"/>
  <c r="T471" i="26"/>
  <c r="D84" i="32" s="1"/>
  <c r="S471" i="26"/>
  <c r="B84" i="32" s="1"/>
  <c r="R471" i="26"/>
  <c r="F54" i="32" s="1"/>
  <c r="Q471" i="26"/>
  <c r="E54" i="32" s="1"/>
  <c r="P471" i="26"/>
  <c r="D54" i="32" s="1"/>
  <c r="O471" i="26"/>
  <c r="C54" i="32" s="1"/>
  <c r="N471" i="26"/>
  <c r="B54" i="32" s="1"/>
  <c r="U470" i="26"/>
  <c r="T470" i="26"/>
  <c r="S470" i="26"/>
  <c r="R470" i="26"/>
  <c r="Q470" i="26"/>
  <c r="P470" i="26"/>
  <c r="O470" i="26"/>
  <c r="N470" i="26"/>
  <c r="U469" i="26"/>
  <c r="L393" i="17" s="1"/>
  <c r="T469" i="26"/>
  <c r="L455" i="17" s="1"/>
  <c r="S469" i="26"/>
  <c r="L424" i="17" s="1"/>
  <c r="R469" i="26"/>
  <c r="L238" i="17" s="1"/>
  <c r="Q469" i="26"/>
  <c r="L362" i="17" s="1"/>
  <c r="P469" i="26"/>
  <c r="L331" i="17" s="1"/>
  <c r="O469" i="26"/>
  <c r="L300" i="17" s="1"/>
  <c r="N469" i="26"/>
  <c r="L269" i="17" s="1"/>
  <c r="U468" i="26"/>
  <c r="T468" i="26"/>
  <c r="L455" i="31" s="1"/>
  <c r="S468" i="26"/>
  <c r="L424" i="31" s="1"/>
  <c r="R468" i="26"/>
  <c r="Q468" i="26"/>
  <c r="L362" i="31" s="1"/>
  <c r="P468" i="26"/>
  <c r="L331" i="31" s="1"/>
  <c r="O468" i="26"/>
  <c r="L300" i="31" s="1"/>
  <c r="N468" i="26"/>
  <c r="L269" i="31" s="1"/>
  <c r="U467" i="26"/>
  <c r="T467" i="26"/>
  <c r="S467" i="26"/>
  <c r="R467" i="26"/>
  <c r="Q467" i="26"/>
  <c r="P467" i="26"/>
  <c r="O467" i="26"/>
  <c r="N467" i="26"/>
  <c r="U466" i="26"/>
  <c r="J393" i="17" s="1"/>
  <c r="T466" i="26"/>
  <c r="J455" i="17" s="1"/>
  <c r="S466" i="26"/>
  <c r="J424" i="17" s="1"/>
  <c r="R466" i="26"/>
  <c r="J238" i="17" s="1"/>
  <c r="Q466" i="26"/>
  <c r="J362" i="17" s="1"/>
  <c r="P466" i="26"/>
  <c r="J331" i="17" s="1"/>
  <c r="O466" i="26"/>
  <c r="J300" i="17" s="1"/>
  <c r="N466" i="26"/>
  <c r="J269" i="17" s="1"/>
  <c r="U465" i="26"/>
  <c r="T465" i="26"/>
  <c r="J455" i="31" s="1"/>
  <c r="S465" i="26"/>
  <c r="J424" i="31" s="1"/>
  <c r="R465" i="26"/>
  <c r="Q465" i="26"/>
  <c r="J362" i="31" s="1"/>
  <c r="P465" i="26"/>
  <c r="J331" i="31" s="1"/>
  <c r="O465" i="26"/>
  <c r="J300" i="31" s="1"/>
  <c r="N465" i="26"/>
  <c r="J269" i="31" s="1"/>
  <c r="U464" i="26"/>
  <c r="T464" i="26"/>
  <c r="S464" i="26"/>
  <c r="R464" i="26"/>
  <c r="Q464" i="26"/>
  <c r="P464" i="26"/>
  <c r="O464" i="26"/>
  <c r="N464" i="26"/>
  <c r="U463" i="26"/>
  <c r="H393" i="17" s="1"/>
  <c r="T463" i="26"/>
  <c r="H455" i="17" s="1"/>
  <c r="S463" i="26"/>
  <c r="H424" i="17" s="1"/>
  <c r="R463" i="26"/>
  <c r="H238" i="17" s="1"/>
  <c r="Q463" i="26"/>
  <c r="H362" i="17" s="1"/>
  <c r="P463" i="26"/>
  <c r="H331" i="17" s="1"/>
  <c r="O463" i="26"/>
  <c r="H300" i="17" s="1"/>
  <c r="N463" i="26"/>
  <c r="H269" i="17" s="1"/>
  <c r="U462" i="26"/>
  <c r="T462" i="26"/>
  <c r="H455" i="31" s="1"/>
  <c r="S462" i="26"/>
  <c r="H424" i="31" s="1"/>
  <c r="R462" i="26"/>
  <c r="Q462" i="26"/>
  <c r="H362" i="31" s="1"/>
  <c r="P462" i="26"/>
  <c r="H331" i="31" s="1"/>
  <c r="O462" i="26"/>
  <c r="H300" i="31" s="1"/>
  <c r="N462" i="26"/>
  <c r="H269" i="31" s="1"/>
  <c r="U461" i="26"/>
  <c r="T461" i="26"/>
  <c r="S461" i="26"/>
  <c r="R461" i="26"/>
  <c r="Q461" i="26"/>
  <c r="P461" i="26"/>
  <c r="O461" i="26"/>
  <c r="N461" i="26"/>
  <c r="U460" i="26"/>
  <c r="T460" i="26"/>
  <c r="S460" i="26"/>
  <c r="R460" i="26"/>
  <c r="Z460" i="26" s="1"/>
  <c r="AI460" i="26" s="1"/>
  <c r="Q460" i="26"/>
  <c r="P460" i="26"/>
  <c r="O460" i="26"/>
  <c r="N460" i="26"/>
  <c r="V460" i="26" s="1"/>
  <c r="AE460" i="26" s="1"/>
  <c r="U459" i="26"/>
  <c r="T459" i="26"/>
  <c r="S459" i="26"/>
  <c r="R459" i="26"/>
  <c r="Q459" i="26"/>
  <c r="P459" i="26"/>
  <c r="O459" i="26"/>
  <c r="N459" i="26"/>
  <c r="U458" i="26"/>
  <c r="AC458" i="26" s="1"/>
  <c r="AL458" i="26" s="1"/>
  <c r="T458" i="26"/>
  <c r="AB458" i="26" s="1"/>
  <c r="AK458" i="26" s="1"/>
  <c r="S458" i="26"/>
  <c r="AA458" i="26" s="1"/>
  <c r="AJ458" i="26" s="1"/>
  <c r="R458" i="26"/>
  <c r="Z458" i="26" s="1"/>
  <c r="AI458" i="26" s="1"/>
  <c r="Q458" i="26"/>
  <c r="Y458" i="26" s="1"/>
  <c r="AH458" i="26" s="1"/>
  <c r="P458" i="26"/>
  <c r="X458" i="26" s="1"/>
  <c r="AG458" i="26" s="1"/>
  <c r="O458" i="26"/>
  <c r="W458" i="26" s="1"/>
  <c r="AF458" i="26" s="1"/>
  <c r="N458" i="26"/>
  <c r="U457" i="26"/>
  <c r="J355" i="19" s="1"/>
  <c r="T457" i="26"/>
  <c r="J416" i="19" s="1"/>
  <c r="S457" i="26"/>
  <c r="J386" i="19" s="1"/>
  <c r="R457" i="26"/>
  <c r="J231" i="19" s="1"/>
  <c r="Q457" i="26"/>
  <c r="J324" i="19" s="1"/>
  <c r="P457" i="26"/>
  <c r="J293" i="19" s="1"/>
  <c r="O457" i="26"/>
  <c r="J262" i="19" s="1"/>
  <c r="N457" i="26"/>
  <c r="J447" i="19" s="1"/>
  <c r="U456" i="26"/>
  <c r="T456" i="26"/>
  <c r="J416" i="30" s="1"/>
  <c r="S456" i="26"/>
  <c r="J386" i="30" s="1"/>
  <c r="R456" i="26"/>
  <c r="Q456" i="26"/>
  <c r="J324" i="30" s="1"/>
  <c r="P456" i="26"/>
  <c r="J293" i="30" s="1"/>
  <c r="O456" i="26"/>
  <c r="J262" i="30" s="1"/>
  <c r="N456" i="26"/>
  <c r="J447" i="30" s="1"/>
  <c r="U455" i="26"/>
  <c r="T455" i="26"/>
  <c r="S455" i="26"/>
  <c r="R455" i="26"/>
  <c r="Q455" i="26"/>
  <c r="P455" i="26"/>
  <c r="O455" i="26"/>
  <c r="N455" i="26"/>
  <c r="U454" i="26"/>
  <c r="H355" i="19" s="1"/>
  <c r="T454" i="26"/>
  <c r="H416" i="19" s="1"/>
  <c r="S454" i="26"/>
  <c r="H386" i="19" s="1"/>
  <c r="R454" i="26"/>
  <c r="H231" i="19" s="1"/>
  <c r="Q454" i="26"/>
  <c r="H324" i="19" s="1"/>
  <c r="P454" i="26"/>
  <c r="H293" i="19" s="1"/>
  <c r="O454" i="26"/>
  <c r="H262" i="19" s="1"/>
  <c r="N454" i="26"/>
  <c r="H447" i="19" s="1"/>
  <c r="U453" i="26"/>
  <c r="T453" i="26"/>
  <c r="H416" i="30" s="1"/>
  <c r="S453" i="26"/>
  <c r="H386" i="30" s="1"/>
  <c r="R453" i="26"/>
  <c r="H231" i="30" s="1"/>
  <c r="Q453" i="26"/>
  <c r="H324" i="30" s="1"/>
  <c r="P453" i="26"/>
  <c r="H293" i="30" s="1"/>
  <c r="O453" i="26"/>
  <c r="H262" i="30" s="1"/>
  <c r="N453" i="26"/>
  <c r="H447" i="30" s="1"/>
  <c r="U452" i="26"/>
  <c r="T452" i="26"/>
  <c r="S452" i="26"/>
  <c r="R452" i="26"/>
  <c r="Q452" i="26"/>
  <c r="P452" i="26"/>
  <c r="O452" i="26"/>
  <c r="N452" i="26"/>
  <c r="U451" i="26"/>
  <c r="T451" i="26"/>
  <c r="S451" i="26"/>
  <c r="R451" i="26"/>
  <c r="Q451" i="26"/>
  <c r="P451" i="26"/>
  <c r="X451" i="26" s="1"/>
  <c r="AG451" i="26" s="1"/>
  <c r="O451" i="26"/>
  <c r="N451" i="26"/>
  <c r="V451" i="26" s="1"/>
  <c r="AE451" i="26" s="1"/>
  <c r="U450" i="26"/>
  <c r="T450" i="26"/>
  <c r="S450" i="26"/>
  <c r="R450" i="26"/>
  <c r="Q450" i="26"/>
  <c r="P450" i="26"/>
  <c r="O450" i="26"/>
  <c r="N450" i="26"/>
  <c r="U449" i="26"/>
  <c r="AC449" i="26" s="1"/>
  <c r="AL449" i="26" s="1"/>
  <c r="T449" i="26"/>
  <c r="AB449" i="26" s="1"/>
  <c r="AK449" i="26" s="1"/>
  <c r="S449" i="26"/>
  <c r="AA449" i="26" s="1"/>
  <c r="AJ449" i="26" s="1"/>
  <c r="R449" i="26"/>
  <c r="Z449" i="26" s="1"/>
  <c r="Q449" i="26"/>
  <c r="Y449" i="26" s="1"/>
  <c r="AH449" i="26" s="1"/>
  <c r="P449" i="26"/>
  <c r="X449" i="26" s="1"/>
  <c r="AG449" i="26" s="1"/>
  <c r="O449" i="26"/>
  <c r="W449" i="26" s="1"/>
  <c r="AF449" i="26" s="1"/>
  <c r="N449" i="26"/>
  <c r="V449" i="26" s="1"/>
  <c r="AE449" i="26" s="1"/>
  <c r="U447" i="26"/>
  <c r="T447" i="26"/>
  <c r="S447" i="26"/>
  <c r="R447" i="26"/>
  <c r="Q447" i="26"/>
  <c r="P447" i="26"/>
  <c r="O447" i="26"/>
  <c r="U444" i="26"/>
  <c r="T444" i="26"/>
  <c r="S444" i="26"/>
  <c r="R444" i="26"/>
  <c r="Q444" i="26"/>
  <c r="P444" i="26"/>
  <c r="O444" i="26"/>
  <c r="U440" i="26"/>
  <c r="T440" i="26"/>
  <c r="S440" i="26"/>
  <c r="R440" i="26"/>
  <c r="Q440" i="26"/>
  <c r="P440" i="26"/>
  <c r="O440" i="26"/>
  <c r="B262" i="19" s="1"/>
  <c r="N440" i="26"/>
  <c r="B447" i="19" s="1"/>
  <c r="U437" i="26"/>
  <c r="T437" i="26"/>
  <c r="B455" i="31" s="1"/>
  <c r="S437" i="26"/>
  <c r="R437" i="26"/>
  <c r="B231" i="30" s="1"/>
  <c r="Q437" i="26"/>
  <c r="P437" i="26"/>
  <c r="O437" i="26"/>
  <c r="B300" i="31" s="1"/>
  <c r="N437" i="26"/>
  <c r="U434" i="26"/>
  <c r="T434" i="26"/>
  <c r="S434" i="26"/>
  <c r="R434" i="26"/>
  <c r="Q434" i="26"/>
  <c r="P434" i="26"/>
  <c r="O434" i="26"/>
  <c r="N434" i="26"/>
  <c r="N431" i="26"/>
  <c r="N430" i="26"/>
  <c r="N429" i="26"/>
  <c r="U420" i="26"/>
  <c r="F81" i="18" s="1"/>
  <c r="T420" i="26"/>
  <c r="D81" i="18" s="1"/>
  <c r="S420" i="26"/>
  <c r="B81" i="18" s="1"/>
  <c r="R420" i="26"/>
  <c r="F51" i="18" s="1"/>
  <c r="Q420" i="26"/>
  <c r="E51" i="18" s="1"/>
  <c r="P420" i="26"/>
  <c r="D51" i="18" s="1"/>
  <c r="O420" i="26"/>
  <c r="C51" i="18" s="1"/>
  <c r="N420" i="26"/>
  <c r="B51" i="18" s="1"/>
  <c r="U419" i="26"/>
  <c r="F82" i="32" s="1"/>
  <c r="T419" i="26"/>
  <c r="D82" i="32" s="1"/>
  <c r="S419" i="26"/>
  <c r="B82" i="32" s="1"/>
  <c r="R419" i="26"/>
  <c r="F52" i="32" s="1"/>
  <c r="Q419" i="26"/>
  <c r="E52" i="32" s="1"/>
  <c r="P419" i="26"/>
  <c r="D52" i="32" s="1"/>
  <c r="O419" i="26"/>
  <c r="C52" i="32" s="1"/>
  <c r="N419" i="26"/>
  <c r="B52" i="32" s="1"/>
  <c r="U418" i="26"/>
  <c r="T418" i="26"/>
  <c r="S418" i="26"/>
  <c r="R418" i="26"/>
  <c r="Q418" i="26"/>
  <c r="P418" i="26"/>
  <c r="O418" i="26"/>
  <c r="N418" i="26"/>
  <c r="U417" i="26"/>
  <c r="L391" i="17" s="1"/>
  <c r="T417" i="26"/>
  <c r="L453" i="17" s="1"/>
  <c r="S417" i="26"/>
  <c r="L422" i="17" s="1"/>
  <c r="R417" i="26"/>
  <c r="L236" i="17" s="1"/>
  <c r="Q417" i="26"/>
  <c r="L360" i="17" s="1"/>
  <c r="P417" i="26"/>
  <c r="L329" i="17" s="1"/>
  <c r="O417" i="26"/>
  <c r="L298" i="17" s="1"/>
  <c r="N417" i="26"/>
  <c r="L267" i="17" s="1"/>
  <c r="U416" i="26"/>
  <c r="T416" i="26"/>
  <c r="L453" i="31" s="1"/>
  <c r="S416" i="26"/>
  <c r="L422" i="31" s="1"/>
  <c r="R416" i="26"/>
  <c r="Q416" i="26"/>
  <c r="L360" i="31" s="1"/>
  <c r="P416" i="26"/>
  <c r="L329" i="31" s="1"/>
  <c r="O416" i="26"/>
  <c r="L298" i="31" s="1"/>
  <c r="N416" i="26"/>
  <c r="L267" i="31" s="1"/>
  <c r="U415" i="26"/>
  <c r="T415" i="26"/>
  <c r="S415" i="26"/>
  <c r="R415" i="26"/>
  <c r="Q415" i="26"/>
  <c r="P415" i="26"/>
  <c r="O415" i="26"/>
  <c r="N415" i="26"/>
  <c r="U414" i="26"/>
  <c r="J391" i="17" s="1"/>
  <c r="T414" i="26"/>
  <c r="J453" i="17" s="1"/>
  <c r="S414" i="26"/>
  <c r="J422" i="17" s="1"/>
  <c r="R414" i="26"/>
  <c r="J236" i="17" s="1"/>
  <c r="Q414" i="26"/>
  <c r="J360" i="17" s="1"/>
  <c r="P414" i="26"/>
  <c r="J329" i="17" s="1"/>
  <c r="O414" i="26"/>
  <c r="J298" i="17" s="1"/>
  <c r="N414" i="26"/>
  <c r="J267" i="17" s="1"/>
  <c r="U413" i="26"/>
  <c r="T413" i="26"/>
  <c r="J453" i="31" s="1"/>
  <c r="S413" i="26"/>
  <c r="J422" i="31" s="1"/>
  <c r="R413" i="26"/>
  <c r="Q413" i="26"/>
  <c r="J360" i="31" s="1"/>
  <c r="P413" i="26"/>
  <c r="J329" i="31" s="1"/>
  <c r="O413" i="26"/>
  <c r="J298" i="31" s="1"/>
  <c r="N413" i="26"/>
  <c r="J267" i="31" s="1"/>
  <c r="U412" i="26"/>
  <c r="T412" i="26"/>
  <c r="S412" i="26"/>
  <c r="R412" i="26"/>
  <c r="Q412" i="26"/>
  <c r="P412" i="26"/>
  <c r="O412" i="26"/>
  <c r="N412" i="26"/>
  <c r="U411" i="26"/>
  <c r="H391" i="17" s="1"/>
  <c r="T411" i="26"/>
  <c r="H453" i="17" s="1"/>
  <c r="S411" i="26"/>
  <c r="H422" i="17" s="1"/>
  <c r="R411" i="26"/>
  <c r="H236" i="17" s="1"/>
  <c r="Q411" i="26"/>
  <c r="H360" i="17" s="1"/>
  <c r="P411" i="26"/>
  <c r="H329" i="17" s="1"/>
  <c r="O411" i="26"/>
  <c r="H298" i="17" s="1"/>
  <c r="N411" i="26"/>
  <c r="H267" i="17" s="1"/>
  <c r="U410" i="26"/>
  <c r="T410" i="26"/>
  <c r="H453" i="31" s="1"/>
  <c r="S410" i="26"/>
  <c r="H422" i="31" s="1"/>
  <c r="R410" i="26"/>
  <c r="Q410" i="26"/>
  <c r="H360" i="31" s="1"/>
  <c r="P410" i="26"/>
  <c r="H329" i="31" s="1"/>
  <c r="O410" i="26"/>
  <c r="H298" i="31" s="1"/>
  <c r="N410" i="26"/>
  <c r="H267" i="31" s="1"/>
  <c r="U409" i="26"/>
  <c r="T409" i="26"/>
  <c r="S409" i="26"/>
  <c r="R409" i="26"/>
  <c r="Q409" i="26"/>
  <c r="P409" i="26"/>
  <c r="O409" i="26"/>
  <c r="N409" i="26"/>
  <c r="U408" i="26"/>
  <c r="T408" i="26"/>
  <c r="S408" i="26"/>
  <c r="R408" i="26"/>
  <c r="Q408" i="26"/>
  <c r="P408" i="26"/>
  <c r="O408" i="26"/>
  <c r="W408" i="26" s="1"/>
  <c r="AF408" i="26" s="1"/>
  <c r="N408" i="26"/>
  <c r="U407" i="26"/>
  <c r="T407" i="26"/>
  <c r="S407" i="26"/>
  <c r="R407" i="26"/>
  <c r="Q407" i="26"/>
  <c r="P407" i="26"/>
  <c r="O407" i="26"/>
  <c r="N407" i="26"/>
  <c r="U406" i="26"/>
  <c r="AC406" i="26" s="1"/>
  <c r="AL406" i="26" s="1"/>
  <c r="T406" i="26"/>
  <c r="S406" i="26"/>
  <c r="AA406" i="26" s="1"/>
  <c r="AJ406" i="26" s="1"/>
  <c r="R406" i="26"/>
  <c r="Z406" i="26" s="1"/>
  <c r="AI406" i="26" s="1"/>
  <c r="Q406" i="26"/>
  <c r="Y406" i="26" s="1"/>
  <c r="AH406" i="26" s="1"/>
  <c r="P406" i="26"/>
  <c r="X406" i="26" s="1"/>
  <c r="AG406" i="26" s="1"/>
  <c r="O406" i="26"/>
  <c r="N406" i="26"/>
  <c r="V406" i="26" s="1"/>
  <c r="AE406" i="26" s="1"/>
  <c r="U405" i="26"/>
  <c r="J353" i="19" s="1"/>
  <c r="T405" i="26"/>
  <c r="J414" i="19" s="1"/>
  <c r="S405" i="26"/>
  <c r="J384" i="19" s="1"/>
  <c r="R405" i="26"/>
  <c r="J229" i="19" s="1"/>
  <c r="Q405" i="26"/>
  <c r="J322" i="19" s="1"/>
  <c r="P405" i="26"/>
  <c r="J291" i="19" s="1"/>
  <c r="O405" i="26"/>
  <c r="J260" i="19" s="1"/>
  <c r="N405" i="26"/>
  <c r="J445" i="19" s="1"/>
  <c r="U404" i="26"/>
  <c r="J353" i="30" s="1"/>
  <c r="T404" i="26"/>
  <c r="J414" i="30" s="1"/>
  <c r="S404" i="26"/>
  <c r="J384" i="30" s="1"/>
  <c r="R404" i="26"/>
  <c r="Q404" i="26"/>
  <c r="J322" i="30" s="1"/>
  <c r="P404" i="26"/>
  <c r="J291" i="30" s="1"/>
  <c r="O404" i="26"/>
  <c r="N404" i="26"/>
  <c r="J445" i="30" s="1"/>
  <c r="U403" i="26"/>
  <c r="T403" i="26"/>
  <c r="S403" i="26"/>
  <c r="R403" i="26"/>
  <c r="Q403" i="26"/>
  <c r="P403" i="26"/>
  <c r="O403" i="26"/>
  <c r="N403" i="26"/>
  <c r="U402" i="26"/>
  <c r="H353" i="19" s="1"/>
  <c r="T402" i="26"/>
  <c r="H414" i="19" s="1"/>
  <c r="S402" i="26"/>
  <c r="H384" i="19" s="1"/>
  <c r="R402" i="26"/>
  <c r="H229" i="19" s="1"/>
  <c r="Q402" i="26"/>
  <c r="H322" i="19" s="1"/>
  <c r="P402" i="26"/>
  <c r="H291" i="19" s="1"/>
  <c r="O402" i="26"/>
  <c r="H260" i="19" s="1"/>
  <c r="N402" i="26"/>
  <c r="H445" i="19" s="1"/>
  <c r="U401" i="26"/>
  <c r="T401" i="26"/>
  <c r="H414" i="30" s="1"/>
  <c r="S401" i="26"/>
  <c r="H384" i="30" s="1"/>
  <c r="R401" i="26"/>
  <c r="P229" i="19" s="1"/>
  <c r="Q401" i="26"/>
  <c r="H322" i="30" s="1"/>
  <c r="P401" i="26"/>
  <c r="H291" i="30" s="1"/>
  <c r="O401" i="26"/>
  <c r="H260" i="30" s="1"/>
  <c r="N401" i="26"/>
  <c r="H445" i="30" s="1"/>
  <c r="U400" i="26"/>
  <c r="T400" i="26"/>
  <c r="S400" i="26"/>
  <c r="R400" i="26"/>
  <c r="Q400" i="26"/>
  <c r="P400" i="26"/>
  <c r="O400" i="26"/>
  <c r="N400" i="26"/>
  <c r="U399" i="26"/>
  <c r="AC399" i="26" s="1"/>
  <c r="AL399" i="26" s="1"/>
  <c r="T399" i="26"/>
  <c r="S399" i="26"/>
  <c r="R399" i="26"/>
  <c r="Z399" i="26" s="1"/>
  <c r="AI399" i="26" s="1"/>
  <c r="Q399" i="26"/>
  <c r="Y399" i="26" s="1"/>
  <c r="AH399" i="26" s="1"/>
  <c r="P399" i="26"/>
  <c r="O399" i="26"/>
  <c r="W399" i="26" s="1"/>
  <c r="AF399" i="26" s="1"/>
  <c r="N399" i="26"/>
  <c r="U398" i="26"/>
  <c r="T398" i="26"/>
  <c r="S398" i="26"/>
  <c r="AA398" i="26" s="1"/>
  <c r="AJ398" i="26" s="1"/>
  <c r="R398" i="26"/>
  <c r="O229" i="19" s="1"/>
  <c r="Q398" i="26"/>
  <c r="P398" i="26"/>
  <c r="O398" i="26"/>
  <c r="N398" i="26"/>
  <c r="U397" i="26"/>
  <c r="AC397" i="26" s="1"/>
  <c r="AL397" i="26" s="1"/>
  <c r="T397" i="26"/>
  <c r="AB397" i="26" s="1"/>
  <c r="AK397" i="26" s="1"/>
  <c r="S397" i="26"/>
  <c r="AA397" i="26" s="1"/>
  <c r="AJ397" i="26" s="1"/>
  <c r="R397" i="26"/>
  <c r="Z397" i="26" s="1"/>
  <c r="AI397" i="26" s="1"/>
  <c r="Q397" i="26"/>
  <c r="Y397" i="26" s="1"/>
  <c r="AH397" i="26" s="1"/>
  <c r="P397" i="26"/>
  <c r="X397" i="26" s="1"/>
  <c r="AG397" i="26" s="1"/>
  <c r="O397" i="26"/>
  <c r="N397" i="26"/>
  <c r="V397" i="26" s="1"/>
  <c r="AE397" i="26" s="1"/>
  <c r="U395" i="26"/>
  <c r="T395" i="26"/>
  <c r="S395" i="26"/>
  <c r="R395" i="26"/>
  <c r="Q395" i="26"/>
  <c r="P395" i="26"/>
  <c r="O395" i="26"/>
  <c r="U392" i="26"/>
  <c r="T392" i="26"/>
  <c r="S392" i="26"/>
  <c r="R392" i="26"/>
  <c r="Q392" i="26"/>
  <c r="P392" i="26"/>
  <c r="O392" i="26"/>
  <c r="U388" i="26"/>
  <c r="T388" i="26"/>
  <c r="S388" i="26"/>
  <c r="R388" i="26"/>
  <c r="Q388" i="26"/>
  <c r="P388" i="26"/>
  <c r="O388" i="26"/>
  <c r="B260" i="19" s="1"/>
  <c r="N388" i="26"/>
  <c r="U385" i="26"/>
  <c r="T385" i="26"/>
  <c r="S385" i="26"/>
  <c r="R385" i="26"/>
  <c r="Q385" i="26"/>
  <c r="P385" i="26"/>
  <c r="O385" i="26"/>
  <c r="N385" i="26"/>
  <c r="B267" i="31" s="1"/>
  <c r="U382" i="26"/>
  <c r="T382" i="26"/>
  <c r="S382" i="26"/>
  <c r="R382" i="26"/>
  <c r="Q382" i="26"/>
  <c r="P382" i="26"/>
  <c r="O382" i="26"/>
  <c r="N382" i="26"/>
  <c r="N379" i="26"/>
  <c r="N378" i="26"/>
  <c r="N377" i="26"/>
  <c r="U368" i="26"/>
  <c r="F80" i="18" s="1"/>
  <c r="T368" i="26"/>
  <c r="D80" i="18" s="1"/>
  <c r="S368" i="26"/>
  <c r="B80" i="18" s="1"/>
  <c r="R368" i="26"/>
  <c r="F50" i="18" s="1"/>
  <c r="Q368" i="26"/>
  <c r="E50" i="18" s="1"/>
  <c r="P368" i="26"/>
  <c r="D50" i="18" s="1"/>
  <c r="O368" i="26"/>
  <c r="C50" i="18" s="1"/>
  <c r="N368" i="26"/>
  <c r="B50" i="18" s="1"/>
  <c r="U367" i="26"/>
  <c r="F81" i="32" s="1"/>
  <c r="T367" i="26"/>
  <c r="D81" i="32" s="1"/>
  <c r="S367" i="26"/>
  <c r="B81" i="32" s="1"/>
  <c r="R367" i="26"/>
  <c r="F51" i="32" s="1"/>
  <c r="Q367" i="26"/>
  <c r="E51" i="32" s="1"/>
  <c r="P367" i="26"/>
  <c r="D51" i="32" s="1"/>
  <c r="O367" i="26"/>
  <c r="C51" i="32" s="1"/>
  <c r="N367" i="26"/>
  <c r="B51" i="32" s="1"/>
  <c r="U366" i="26"/>
  <c r="T366" i="26"/>
  <c r="S366" i="26"/>
  <c r="R366" i="26"/>
  <c r="Q366" i="26"/>
  <c r="P366" i="26"/>
  <c r="O366" i="26"/>
  <c r="N366" i="26"/>
  <c r="U365" i="26"/>
  <c r="L390" i="17" s="1"/>
  <c r="T365" i="26"/>
  <c r="L452" i="17" s="1"/>
  <c r="S365" i="26"/>
  <c r="L421" i="17" s="1"/>
  <c r="R365" i="26"/>
  <c r="L235" i="17" s="1"/>
  <c r="Q365" i="26"/>
  <c r="L359" i="17" s="1"/>
  <c r="P365" i="26"/>
  <c r="L328" i="17" s="1"/>
  <c r="O365" i="26"/>
  <c r="L297" i="17" s="1"/>
  <c r="N365" i="26"/>
  <c r="L266" i="17" s="1"/>
  <c r="U364" i="26"/>
  <c r="T364" i="26"/>
  <c r="L452" i="31" s="1"/>
  <c r="S364" i="26"/>
  <c r="L421" i="31" s="1"/>
  <c r="R364" i="26"/>
  <c r="Q364" i="26"/>
  <c r="L359" i="31" s="1"/>
  <c r="P364" i="26"/>
  <c r="L328" i="31" s="1"/>
  <c r="O364" i="26"/>
  <c r="L297" i="31" s="1"/>
  <c r="N364" i="26"/>
  <c r="L266" i="31" s="1"/>
  <c r="U363" i="26"/>
  <c r="T363" i="26"/>
  <c r="S363" i="26"/>
  <c r="R363" i="26"/>
  <c r="Q363" i="26"/>
  <c r="P363" i="26"/>
  <c r="O363" i="26"/>
  <c r="N363" i="26"/>
  <c r="U362" i="26"/>
  <c r="J390" i="17" s="1"/>
  <c r="T362" i="26"/>
  <c r="J452" i="17" s="1"/>
  <c r="S362" i="26"/>
  <c r="J421" i="17" s="1"/>
  <c r="R362" i="26"/>
  <c r="J235" i="17" s="1"/>
  <c r="Q362" i="26"/>
  <c r="J359" i="17" s="1"/>
  <c r="P362" i="26"/>
  <c r="J328" i="17" s="1"/>
  <c r="O362" i="26"/>
  <c r="J297" i="17" s="1"/>
  <c r="N362" i="26"/>
  <c r="J266" i="17" s="1"/>
  <c r="U361" i="26"/>
  <c r="T361" i="26"/>
  <c r="J452" i="31" s="1"/>
  <c r="S361" i="26"/>
  <c r="J421" i="31" s="1"/>
  <c r="R361" i="26"/>
  <c r="Q361" i="26"/>
  <c r="J359" i="31" s="1"/>
  <c r="P361" i="26"/>
  <c r="J328" i="31" s="1"/>
  <c r="O361" i="26"/>
  <c r="J297" i="31" s="1"/>
  <c r="N361" i="26"/>
  <c r="J266" i="31" s="1"/>
  <c r="U360" i="26"/>
  <c r="T360" i="26"/>
  <c r="S360" i="26"/>
  <c r="R360" i="26"/>
  <c r="Q360" i="26"/>
  <c r="P360" i="26"/>
  <c r="O360" i="26"/>
  <c r="N360" i="26"/>
  <c r="U359" i="26"/>
  <c r="H390" i="17" s="1"/>
  <c r="T359" i="26"/>
  <c r="H452" i="17" s="1"/>
  <c r="S359" i="26"/>
  <c r="H421" i="17" s="1"/>
  <c r="R359" i="26"/>
  <c r="H235" i="17" s="1"/>
  <c r="Q359" i="26"/>
  <c r="H359" i="17" s="1"/>
  <c r="P359" i="26"/>
  <c r="H328" i="17" s="1"/>
  <c r="O359" i="26"/>
  <c r="H297" i="17" s="1"/>
  <c r="N359" i="26"/>
  <c r="H266" i="17" s="1"/>
  <c r="U358" i="26"/>
  <c r="T358" i="26"/>
  <c r="H452" i="31" s="1"/>
  <c r="S358" i="26"/>
  <c r="H421" i="31" s="1"/>
  <c r="R358" i="26"/>
  <c r="Q358" i="26"/>
  <c r="H359" i="31" s="1"/>
  <c r="P358" i="26"/>
  <c r="H328" i="31" s="1"/>
  <c r="O358" i="26"/>
  <c r="H297" i="31" s="1"/>
  <c r="N358" i="26"/>
  <c r="H266" i="31" s="1"/>
  <c r="U357" i="26"/>
  <c r="T357" i="26"/>
  <c r="S357" i="26"/>
  <c r="R357" i="26"/>
  <c r="Q357" i="26"/>
  <c r="P357" i="26"/>
  <c r="O357" i="26"/>
  <c r="N357" i="26"/>
  <c r="U356" i="26"/>
  <c r="F390" i="17" s="1"/>
  <c r="T356" i="26"/>
  <c r="F452" i="17" s="1"/>
  <c r="S356" i="26"/>
  <c r="F421" i="17" s="1"/>
  <c r="R356" i="26"/>
  <c r="F235" i="17" s="1"/>
  <c r="Q356" i="26"/>
  <c r="F359" i="17" s="1"/>
  <c r="P356" i="26"/>
  <c r="O356" i="26"/>
  <c r="F297" i="17" s="1"/>
  <c r="N356" i="26"/>
  <c r="U355" i="26"/>
  <c r="T355" i="26"/>
  <c r="F452" i="31" s="1"/>
  <c r="S355" i="26"/>
  <c r="F421" i="31" s="1"/>
  <c r="R355" i="26"/>
  <c r="Q355" i="26"/>
  <c r="F359" i="31" s="1"/>
  <c r="P355" i="26"/>
  <c r="O355" i="26"/>
  <c r="F297" i="31" s="1"/>
  <c r="N355" i="26"/>
  <c r="U354" i="26"/>
  <c r="T354" i="26"/>
  <c r="S354" i="26"/>
  <c r="R354" i="26"/>
  <c r="Q354" i="26"/>
  <c r="P354" i="26"/>
  <c r="X354" i="26" s="1"/>
  <c r="AG354" i="26" s="1"/>
  <c r="O354" i="26"/>
  <c r="N354" i="26"/>
  <c r="U353" i="26"/>
  <c r="J352" i="19" s="1"/>
  <c r="T353" i="26"/>
  <c r="J413" i="19" s="1"/>
  <c r="S353" i="26"/>
  <c r="J383" i="19" s="1"/>
  <c r="R353" i="26"/>
  <c r="J228" i="19" s="1"/>
  <c r="Q353" i="26"/>
  <c r="J321" i="19" s="1"/>
  <c r="P353" i="26"/>
  <c r="J290" i="19" s="1"/>
  <c r="O353" i="26"/>
  <c r="J259" i="19" s="1"/>
  <c r="N353" i="26"/>
  <c r="J444" i="19" s="1"/>
  <c r="U352" i="26"/>
  <c r="T352" i="26"/>
  <c r="J413" i="30" s="1"/>
  <c r="S352" i="26"/>
  <c r="J383" i="30" s="1"/>
  <c r="R352" i="26"/>
  <c r="Q352" i="26"/>
  <c r="J321" i="30" s="1"/>
  <c r="P352" i="26"/>
  <c r="J290" i="30" s="1"/>
  <c r="O352" i="26"/>
  <c r="J259" i="30" s="1"/>
  <c r="N352" i="26"/>
  <c r="J444" i="30" s="1"/>
  <c r="U351" i="26"/>
  <c r="T351" i="26"/>
  <c r="S351" i="26"/>
  <c r="R351" i="26"/>
  <c r="Q351" i="26"/>
  <c r="P351" i="26"/>
  <c r="O351" i="26"/>
  <c r="N351" i="26"/>
  <c r="U350" i="26"/>
  <c r="H352" i="19" s="1"/>
  <c r="T350" i="26"/>
  <c r="H413" i="19" s="1"/>
  <c r="S350" i="26"/>
  <c r="H383" i="19" s="1"/>
  <c r="R350" i="26"/>
  <c r="H228" i="19" s="1"/>
  <c r="Q350" i="26"/>
  <c r="H321" i="19" s="1"/>
  <c r="P350" i="26"/>
  <c r="H290" i="19" s="1"/>
  <c r="O350" i="26"/>
  <c r="H259" i="19" s="1"/>
  <c r="N350" i="26"/>
  <c r="H444" i="19" s="1"/>
  <c r="U349" i="26"/>
  <c r="T349" i="26"/>
  <c r="H413" i="30" s="1"/>
  <c r="S349" i="26"/>
  <c r="H383" i="30" s="1"/>
  <c r="R349" i="26"/>
  <c r="Q349" i="26"/>
  <c r="H321" i="30" s="1"/>
  <c r="P349" i="26"/>
  <c r="H290" i="30" s="1"/>
  <c r="O349" i="26"/>
  <c r="H259" i="30" s="1"/>
  <c r="N349" i="26"/>
  <c r="H444" i="30" s="1"/>
  <c r="U348" i="26"/>
  <c r="T348" i="26"/>
  <c r="S348" i="26"/>
  <c r="R348" i="26"/>
  <c r="Q348" i="26"/>
  <c r="P348" i="26"/>
  <c r="O348" i="26"/>
  <c r="N348" i="26"/>
  <c r="U347" i="26"/>
  <c r="T347" i="26"/>
  <c r="S347" i="26"/>
  <c r="R347" i="26"/>
  <c r="Z347" i="26" s="1"/>
  <c r="AI347" i="26" s="1"/>
  <c r="Q347" i="26"/>
  <c r="P347" i="26"/>
  <c r="O347" i="26"/>
  <c r="N347" i="26"/>
  <c r="U346" i="26"/>
  <c r="T346" i="26"/>
  <c r="AB346" i="26" s="1"/>
  <c r="AK346" i="26" s="1"/>
  <c r="S346" i="26"/>
  <c r="AA346" i="26" s="1"/>
  <c r="AJ346" i="26" s="1"/>
  <c r="R346" i="26"/>
  <c r="O228" i="19" s="1"/>
  <c r="Q346" i="26"/>
  <c r="P346" i="26"/>
  <c r="O346" i="26"/>
  <c r="N346" i="26"/>
  <c r="U345" i="26"/>
  <c r="AC345" i="26" s="1"/>
  <c r="AL345" i="26" s="1"/>
  <c r="T345" i="26"/>
  <c r="AB345" i="26" s="1"/>
  <c r="AK345" i="26" s="1"/>
  <c r="S345" i="26"/>
  <c r="AA345" i="26" s="1"/>
  <c r="AJ345" i="26" s="1"/>
  <c r="R345" i="26"/>
  <c r="Z345" i="26" s="1"/>
  <c r="AI345" i="26" s="1"/>
  <c r="Q345" i="26"/>
  <c r="Y345" i="26" s="1"/>
  <c r="AH345" i="26" s="1"/>
  <c r="P345" i="26"/>
  <c r="X345" i="26" s="1"/>
  <c r="AG345" i="26" s="1"/>
  <c r="O345" i="26"/>
  <c r="W345" i="26" s="1"/>
  <c r="AF345" i="26" s="1"/>
  <c r="N345" i="26"/>
  <c r="V345" i="26" s="1"/>
  <c r="AE345" i="26" s="1"/>
  <c r="U343" i="26"/>
  <c r="T343" i="26"/>
  <c r="S343" i="26"/>
  <c r="R343" i="26"/>
  <c r="Q343" i="26"/>
  <c r="P343" i="26"/>
  <c r="O343" i="26"/>
  <c r="U340" i="26"/>
  <c r="T340" i="26"/>
  <c r="S340" i="26"/>
  <c r="R340" i="26"/>
  <c r="Q340" i="26"/>
  <c r="P340" i="26"/>
  <c r="O340" i="26"/>
  <c r="U336" i="26"/>
  <c r="T336" i="26"/>
  <c r="S336" i="26"/>
  <c r="R336" i="26"/>
  <c r="B228" i="19" s="1"/>
  <c r="Q336" i="26"/>
  <c r="B359" i="17" s="1"/>
  <c r="P336" i="26"/>
  <c r="O336" i="26"/>
  <c r="B259" i="19" s="1"/>
  <c r="N336" i="26"/>
  <c r="B444" i="19" s="1"/>
  <c r="U333" i="26"/>
  <c r="T333" i="26"/>
  <c r="S333" i="26"/>
  <c r="R333" i="26"/>
  <c r="Q333" i="26"/>
  <c r="B359" i="31" s="1"/>
  <c r="P333" i="26"/>
  <c r="O333" i="26"/>
  <c r="N333" i="26"/>
  <c r="U330" i="26"/>
  <c r="T330" i="26"/>
  <c r="S330" i="26"/>
  <c r="R330" i="26"/>
  <c r="Q330" i="26"/>
  <c r="P330" i="26"/>
  <c r="O330" i="26"/>
  <c r="N330" i="26"/>
  <c r="N327" i="26"/>
  <c r="N326" i="26"/>
  <c r="N325" i="26"/>
  <c r="U316" i="26"/>
  <c r="F79" i="18" s="1"/>
  <c r="T316" i="26"/>
  <c r="D79" i="18" s="1"/>
  <c r="S316" i="26"/>
  <c r="B79" i="18" s="1"/>
  <c r="R316" i="26"/>
  <c r="F49" i="18" s="1"/>
  <c r="Q316" i="26"/>
  <c r="E49" i="18" s="1"/>
  <c r="P316" i="26"/>
  <c r="D49" i="18" s="1"/>
  <c r="O316" i="26"/>
  <c r="C49" i="18" s="1"/>
  <c r="N316" i="26"/>
  <c r="B49" i="18" s="1"/>
  <c r="U315" i="26"/>
  <c r="F80" i="32" s="1"/>
  <c r="T315" i="26"/>
  <c r="D80" i="32" s="1"/>
  <c r="S315" i="26"/>
  <c r="B80" i="32" s="1"/>
  <c r="R315" i="26"/>
  <c r="F50" i="32" s="1"/>
  <c r="Q315" i="26"/>
  <c r="E50" i="32" s="1"/>
  <c r="P315" i="26"/>
  <c r="D50" i="32" s="1"/>
  <c r="O315" i="26"/>
  <c r="C50" i="32" s="1"/>
  <c r="N315" i="26"/>
  <c r="B50" i="32" s="1"/>
  <c r="U314" i="26"/>
  <c r="T314" i="26"/>
  <c r="S314" i="26"/>
  <c r="R314" i="26"/>
  <c r="Q314" i="26"/>
  <c r="P314" i="26"/>
  <c r="O314" i="26"/>
  <c r="N314" i="26"/>
  <c r="U313" i="26"/>
  <c r="L389" i="17" s="1"/>
  <c r="T313" i="26"/>
  <c r="L451" i="17" s="1"/>
  <c r="S313" i="26"/>
  <c r="L420" i="17" s="1"/>
  <c r="R313" i="26"/>
  <c r="L234" i="17" s="1"/>
  <c r="Q313" i="26"/>
  <c r="L358" i="17" s="1"/>
  <c r="P313" i="26"/>
  <c r="L327" i="17" s="1"/>
  <c r="O313" i="26"/>
  <c r="L296" i="17" s="1"/>
  <c r="N313" i="26"/>
  <c r="L265" i="17" s="1"/>
  <c r="U312" i="26"/>
  <c r="T312" i="26"/>
  <c r="L451" i="31" s="1"/>
  <c r="S312" i="26"/>
  <c r="L420" i="31" s="1"/>
  <c r="R312" i="26"/>
  <c r="Q312" i="26"/>
  <c r="L358" i="31" s="1"/>
  <c r="P312" i="26"/>
  <c r="L327" i="31" s="1"/>
  <c r="O312" i="26"/>
  <c r="L296" i="31" s="1"/>
  <c r="N312" i="26"/>
  <c r="L265" i="31" s="1"/>
  <c r="U311" i="26"/>
  <c r="T311" i="26"/>
  <c r="S311" i="26"/>
  <c r="R311" i="26"/>
  <c r="Q311" i="26"/>
  <c r="P311" i="26"/>
  <c r="O311" i="26"/>
  <c r="N311" i="26"/>
  <c r="U310" i="26"/>
  <c r="J389" i="17" s="1"/>
  <c r="T310" i="26"/>
  <c r="J451" i="17" s="1"/>
  <c r="S310" i="26"/>
  <c r="J420" i="17" s="1"/>
  <c r="R310" i="26"/>
  <c r="J234" i="17" s="1"/>
  <c r="Q310" i="26"/>
  <c r="J358" i="17" s="1"/>
  <c r="P310" i="26"/>
  <c r="J327" i="17" s="1"/>
  <c r="O310" i="26"/>
  <c r="J296" i="17" s="1"/>
  <c r="N310" i="26"/>
  <c r="J265" i="17" s="1"/>
  <c r="U309" i="26"/>
  <c r="T309" i="26"/>
  <c r="J451" i="31" s="1"/>
  <c r="S309" i="26"/>
  <c r="J420" i="31" s="1"/>
  <c r="R309" i="26"/>
  <c r="Q309" i="26"/>
  <c r="J358" i="31" s="1"/>
  <c r="P309" i="26"/>
  <c r="J327" i="31" s="1"/>
  <c r="O309" i="26"/>
  <c r="J296" i="31" s="1"/>
  <c r="N309" i="26"/>
  <c r="J265" i="31" s="1"/>
  <c r="U308" i="26"/>
  <c r="T308" i="26"/>
  <c r="S308" i="26"/>
  <c r="R308" i="26"/>
  <c r="Q308" i="26"/>
  <c r="P308" i="26"/>
  <c r="O308" i="26"/>
  <c r="N308" i="26"/>
  <c r="U307" i="26"/>
  <c r="H389" i="17" s="1"/>
  <c r="T307" i="26"/>
  <c r="H451" i="17" s="1"/>
  <c r="S307" i="26"/>
  <c r="H420" i="17" s="1"/>
  <c r="R307" i="26"/>
  <c r="H234" i="17" s="1"/>
  <c r="Q307" i="26"/>
  <c r="H358" i="17" s="1"/>
  <c r="P307" i="26"/>
  <c r="H327" i="17" s="1"/>
  <c r="O307" i="26"/>
  <c r="H296" i="17" s="1"/>
  <c r="N307" i="26"/>
  <c r="H265" i="17" s="1"/>
  <c r="U306" i="26"/>
  <c r="T306" i="26"/>
  <c r="H451" i="31" s="1"/>
  <c r="S306" i="26"/>
  <c r="H420" i="31" s="1"/>
  <c r="R306" i="26"/>
  <c r="Q306" i="26"/>
  <c r="H358" i="31" s="1"/>
  <c r="P306" i="26"/>
  <c r="H327" i="31" s="1"/>
  <c r="O306" i="26"/>
  <c r="H296" i="31" s="1"/>
  <c r="N306" i="26"/>
  <c r="H265" i="31" s="1"/>
  <c r="U305" i="26"/>
  <c r="T305" i="26"/>
  <c r="S305" i="26"/>
  <c r="R305" i="26"/>
  <c r="Q305" i="26"/>
  <c r="P305" i="26"/>
  <c r="O305" i="26"/>
  <c r="N305" i="26"/>
  <c r="U304" i="26"/>
  <c r="T304" i="26"/>
  <c r="S304" i="26"/>
  <c r="R304" i="26"/>
  <c r="Z304" i="26" s="1"/>
  <c r="AI304" i="26" s="1"/>
  <c r="Q304" i="26"/>
  <c r="P304" i="26"/>
  <c r="O304" i="26"/>
  <c r="N304" i="26"/>
  <c r="V304" i="26" s="1"/>
  <c r="AE304" i="26" s="1"/>
  <c r="U303" i="26"/>
  <c r="T303" i="26"/>
  <c r="F451" i="31" s="1"/>
  <c r="S303" i="26"/>
  <c r="F420" i="31" s="1"/>
  <c r="R303" i="26"/>
  <c r="Q303" i="26"/>
  <c r="P303" i="26"/>
  <c r="O303" i="26"/>
  <c r="F296" i="31" s="1"/>
  <c r="N303" i="26"/>
  <c r="F265" i="31" s="1"/>
  <c r="U302" i="26"/>
  <c r="AC302" i="26" s="1"/>
  <c r="AL302" i="26" s="1"/>
  <c r="T302" i="26"/>
  <c r="S302" i="26"/>
  <c r="R302" i="26"/>
  <c r="Z302" i="26" s="1"/>
  <c r="AI302" i="26" s="1"/>
  <c r="Q302" i="26"/>
  <c r="Y302" i="26" s="1"/>
  <c r="AH302" i="26" s="1"/>
  <c r="P302" i="26"/>
  <c r="X302" i="26" s="1"/>
  <c r="AG302" i="26" s="1"/>
  <c r="O302" i="26"/>
  <c r="N302" i="26"/>
  <c r="U301" i="26"/>
  <c r="J351" i="19" s="1"/>
  <c r="T301" i="26"/>
  <c r="J412" i="19" s="1"/>
  <c r="S301" i="26"/>
  <c r="J382" i="19" s="1"/>
  <c r="R301" i="26"/>
  <c r="J227" i="19" s="1"/>
  <c r="Q301" i="26"/>
  <c r="J320" i="19" s="1"/>
  <c r="P301" i="26"/>
  <c r="J289" i="19" s="1"/>
  <c r="O301" i="26"/>
  <c r="J258" i="19" s="1"/>
  <c r="N301" i="26"/>
  <c r="J443" i="19" s="1"/>
  <c r="U300" i="26"/>
  <c r="Q351" i="19" s="1"/>
  <c r="T300" i="26"/>
  <c r="J412" i="30" s="1"/>
  <c r="S300" i="26"/>
  <c r="J382" i="30" s="1"/>
  <c r="R300" i="26"/>
  <c r="J227" i="30" s="1"/>
  <c r="Q300" i="26"/>
  <c r="J320" i="30" s="1"/>
  <c r="P300" i="26"/>
  <c r="J289" i="30" s="1"/>
  <c r="O300" i="26"/>
  <c r="J258" i="30" s="1"/>
  <c r="N300" i="26"/>
  <c r="J443" i="30" s="1"/>
  <c r="U299" i="26"/>
  <c r="T299" i="26"/>
  <c r="S299" i="26"/>
  <c r="R299" i="26"/>
  <c r="Q299" i="26"/>
  <c r="P299" i="26"/>
  <c r="O299" i="26"/>
  <c r="N299" i="26"/>
  <c r="U298" i="26"/>
  <c r="H351" i="19" s="1"/>
  <c r="T298" i="26"/>
  <c r="H412" i="19" s="1"/>
  <c r="S298" i="26"/>
  <c r="H382" i="19" s="1"/>
  <c r="R298" i="26"/>
  <c r="H227" i="19" s="1"/>
  <c r="Q298" i="26"/>
  <c r="H320" i="19" s="1"/>
  <c r="P298" i="26"/>
  <c r="H289" i="19" s="1"/>
  <c r="O298" i="26"/>
  <c r="H258" i="19" s="1"/>
  <c r="N298" i="26"/>
  <c r="H443" i="19" s="1"/>
  <c r="U297" i="26"/>
  <c r="T297" i="26"/>
  <c r="H412" i="30" s="1"/>
  <c r="S297" i="26"/>
  <c r="H382" i="30" s="1"/>
  <c r="R297" i="26"/>
  <c r="H227" i="30" s="1"/>
  <c r="Q297" i="26"/>
  <c r="H320" i="30" s="1"/>
  <c r="P297" i="26"/>
  <c r="H289" i="30" s="1"/>
  <c r="O297" i="26"/>
  <c r="H258" i="30" s="1"/>
  <c r="N297" i="26"/>
  <c r="H443" i="30" s="1"/>
  <c r="U296" i="26"/>
  <c r="T296" i="26"/>
  <c r="S296" i="26"/>
  <c r="R296" i="26"/>
  <c r="Q296" i="26"/>
  <c r="P296" i="26"/>
  <c r="O296" i="26"/>
  <c r="N296" i="26"/>
  <c r="U295" i="26"/>
  <c r="AC295" i="26" s="1"/>
  <c r="AL295" i="26" s="1"/>
  <c r="T295" i="26"/>
  <c r="S295" i="26"/>
  <c r="R295" i="26"/>
  <c r="Z295" i="26" s="1"/>
  <c r="AI295" i="26" s="1"/>
  <c r="Q295" i="26"/>
  <c r="P295" i="26"/>
  <c r="O295" i="26"/>
  <c r="N295" i="26"/>
  <c r="U294" i="26"/>
  <c r="T294" i="26"/>
  <c r="AB294" i="26" s="1"/>
  <c r="AK294" i="26" s="1"/>
  <c r="S294" i="26"/>
  <c r="R294" i="26"/>
  <c r="Q294" i="26"/>
  <c r="P294" i="26"/>
  <c r="O294" i="26"/>
  <c r="N294" i="26"/>
  <c r="V294" i="26" s="1"/>
  <c r="AE294" i="26" s="1"/>
  <c r="U293" i="26"/>
  <c r="AC293" i="26" s="1"/>
  <c r="AL293" i="26" s="1"/>
  <c r="T293" i="26"/>
  <c r="AB293" i="26" s="1"/>
  <c r="AK293" i="26" s="1"/>
  <c r="S293" i="26"/>
  <c r="AA293" i="26" s="1"/>
  <c r="R293" i="26"/>
  <c r="Z293" i="26" s="1"/>
  <c r="AI293" i="26" s="1"/>
  <c r="Q293" i="26"/>
  <c r="P293" i="26"/>
  <c r="X293" i="26" s="1"/>
  <c r="AG293" i="26" s="1"/>
  <c r="O293" i="26"/>
  <c r="W293" i="26" s="1"/>
  <c r="AF293" i="26" s="1"/>
  <c r="N293" i="26"/>
  <c r="V293" i="26" s="1"/>
  <c r="AE293" i="26" s="1"/>
  <c r="U291" i="26"/>
  <c r="T291" i="26"/>
  <c r="S291" i="26"/>
  <c r="R291" i="26"/>
  <c r="Q291" i="26"/>
  <c r="P291" i="26"/>
  <c r="O291" i="26"/>
  <c r="U288" i="26"/>
  <c r="T288" i="26"/>
  <c r="S288" i="26"/>
  <c r="R288" i="26"/>
  <c r="Q288" i="26"/>
  <c r="P288" i="26"/>
  <c r="O288" i="26"/>
  <c r="U284" i="26"/>
  <c r="T284" i="26"/>
  <c r="S284" i="26"/>
  <c r="R284" i="26"/>
  <c r="B234" i="17" s="1"/>
  <c r="Q284" i="26"/>
  <c r="P284" i="26"/>
  <c r="O284" i="26"/>
  <c r="B258" i="19" s="1"/>
  <c r="N284" i="26"/>
  <c r="B443" i="19" s="1"/>
  <c r="U281" i="26"/>
  <c r="T281" i="26"/>
  <c r="S281" i="26"/>
  <c r="B420" i="31" s="1"/>
  <c r="R281" i="26"/>
  <c r="Q281" i="26"/>
  <c r="P281" i="26"/>
  <c r="O281" i="26"/>
  <c r="N281" i="26"/>
  <c r="U278" i="26"/>
  <c r="T278" i="26"/>
  <c r="S278" i="26"/>
  <c r="R278" i="26"/>
  <c r="Q278" i="26"/>
  <c r="P278" i="26"/>
  <c r="O278" i="26"/>
  <c r="N278" i="26"/>
  <c r="N275" i="26"/>
  <c r="N274" i="26"/>
  <c r="N273" i="26"/>
  <c r="U264" i="26"/>
  <c r="F78" i="18" s="1"/>
  <c r="T264" i="26"/>
  <c r="D78" i="18" s="1"/>
  <c r="S264" i="26"/>
  <c r="B78" i="18" s="1"/>
  <c r="R264" i="26"/>
  <c r="F48" i="18" s="1"/>
  <c r="Q264" i="26"/>
  <c r="E48" i="18" s="1"/>
  <c r="P264" i="26"/>
  <c r="D48" i="18" s="1"/>
  <c r="O264" i="26"/>
  <c r="C48" i="18" s="1"/>
  <c r="N264" i="26"/>
  <c r="B48" i="18" s="1"/>
  <c r="U263" i="26"/>
  <c r="F79" i="32" s="1"/>
  <c r="T263" i="26"/>
  <c r="D79" i="32" s="1"/>
  <c r="S263" i="26"/>
  <c r="B79" i="32" s="1"/>
  <c r="R263" i="26"/>
  <c r="F49" i="32" s="1"/>
  <c r="Q263" i="26"/>
  <c r="E49" i="32" s="1"/>
  <c r="P263" i="26"/>
  <c r="D49" i="32" s="1"/>
  <c r="O263" i="26"/>
  <c r="C49" i="32" s="1"/>
  <c r="N263" i="26"/>
  <c r="B49" i="32" s="1"/>
  <c r="U262" i="26"/>
  <c r="T262" i="26"/>
  <c r="S262" i="26"/>
  <c r="R262" i="26"/>
  <c r="Q262" i="26"/>
  <c r="P262" i="26"/>
  <c r="O262" i="26"/>
  <c r="N262" i="26"/>
  <c r="U261" i="26"/>
  <c r="L388" i="17" s="1"/>
  <c r="T261" i="26"/>
  <c r="L450" i="17" s="1"/>
  <c r="S261" i="26"/>
  <c r="L419" i="17" s="1"/>
  <c r="R261" i="26"/>
  <c r="L233" i="17" s="1"/>
  <c r="Q261" i="26"/>
  <c r="L357" i="17" s="1"/>
  <c r="P261" i="26"/>
  <c r="L326" i="17" s="1"/>
  <c r="O261" i="26"/>
  <c r="L295" i="17" s="1"/>
  <c r="N261" i="26"/>
  <c r="L264" i="17" s="1"/>
  <c r="U260" i="26"/>
  <c r="T260" i="26"/>
  <c r="L450" i="31" s="1"/>
  <c r="S260" i="26"/>
  <c r="L419" i="31" s="1"/>
  <c r="R260" i="26"/>
  <c r="Q260" i="26"/>
  <c r="L357" i="31" s="1"/>
  <c r="P260" i="26"/>
  <c r="L326" i="31" s="1"/>
  <c r="O260" i="26"/>
  <c r="L295" i="31" s="1"/>
  <c r="N260" i="26"/>
  <c r="L264" i="31" s="1"/>
  <c r="U259" i="26"/>
  <c r="T259" i="26"/>
  <c r="S259" i="26"/>
  <c r="R259" i="26"/>
  <c r="Q259" i="26"/>
  <c r="P259" i="26"/>
  <c r="O259" i="26"/>
  <c r="N259" i="26"/>
  <c r="U258" i="26"/>
  <c r="J388" i="17" s="1"/>
  <c r="T258" i="26"/>
  <c r="J450" i="17" s="1"/>
  <c r="S258" i="26"/>
  <c r="J419" i="17" s="1"/>
  <c r="R258" i="26"/>
  <c r="J233" i="17" s="1"/>
  <c r="Q258" i="26"/>
  <c r="J357" i="17" s="1"/>
  <c r="P258" i="26"/>
  <c r="J326" i="17" s="1"/>
  <c r="O258" i="26"/>
  <c r="J295" i="17" s="1"/>
  <c r="N258" i="26"/>
  <c r="J264" i="17" s="1"/>
  <c r="U257" i="26"/>
  <c r="T257" i="26"/>
  <c r="J450" i="31" s="1"/>
  <c r="S257" i="26"/>
  <c r="J419" i="31" s="1"/>
  <c r="R257" i="26"/>
  <c r="Q257" i="26"/>
  <c r="J357" i="31" s="1"/>
  <c r="P257" i="26"/>
  <c r="J326" i="31" s="1"/>
  <c r="O257" i="26"/>
  <c r="J295" i="31" s="1"/>
  <c r="N257" i="26"/>
  <c r="J264" i="31" s="1"/>
  <c r="U256" i="26"/>
  <c r="T256" i="26"/>
  <c r="S256" i="26"/>
  <c r="R256" i="26"/>
  <c r="Q256" i="26"/>
  <c r="P256" i="26"/>
  <c r="O256" i="26"/>
  <c r="N256" i="26"/>
  <c r="U255" i="26"/>
  <c r="H388" i="17" s="1"/>
  <c r="T255" i="26"/>
  <c r="H450" i="17" s="1"/>
  <c r="S255" i="26"/>
  <c r="H419" i="17" s="1"/>
  <c r="R255" i="26"/>
  <c r="H233" i="17" s="1"/>
  <c r="Q255" i="26"/>
  <c r="H357" i="17" s="1"/>
  <c r="P255" i="26"/>
  <c r="H326" i="17" s="1"/>
  <c r="O255" i="26"/>
  <c r="H295" i="17" s="1"/>
  <c r="N255" i="26"/>
  <c r="H264" i="17" s="1"/>
  <c r="U254" i="26"/>
  <c r="T254" i="26"/>
  <c r="H450" i="31" s="1"/>
  <c r="S254" i="26"/>
  <c r="H419" i="31" s="1"/>
  <c r="R254" i="26"/>
  <c r="Q254" i="26"/>
  <c r="H357" i="31" s="1"/>
  <c r="P254" i="26"/>
  <c r="H326" i="31" s="1"/>
  <c r="O254" i="26"/>
  <c r="H295" i="31" s="1"/>
  <c r="N254" i="26"/>
  <c r="H264" i="31" s="1"/>
  <c r="U253" i="26"/>
  <c r="T253" i="26"/>
  <c r="S253" i="26"/>
  <c r="R253" i="26"/>
  <c r="Q253" i="26"/>
  <c r="P253" i="26"/>
  <c r="O253" i="26"/>
  <c r="N253" i="26"/>
  <c r="U252" i="26"/>
  <c r="T252" i="26"/>
  <c r="S252" i="26"/>
  <c r="R252" i="26"/>
  <c r="Q252" i="26"/>
  <c r="P252" i="26"/>
  <c r="O252" i="26"/>
  <c r="W252" i="26" s="1"/>
  <c r="AF252" i="26" s="1"/>
  <c r="N252" i="26"/>
  <c r="U251" i="26"/>
  <c r="T251" i="26"/>
  <c r="S251" i="26"/>
  <c r="R251" i="26"/>
  <c r="Q251" i="26"/>
  <c r="P251" i="26"/>
  <c r="O251" i="26"/>
  <c r="N251" i="26"/>
  <c r="U250" i="26"/>
  <c r="AC250" i="26" s="1"/>
  <c r="AL250" i="26" s="1"/>
  <c r="T250" i="26"/>
  <c r="AB250" i="26" s="1"/>
  <c r="AK250" i="26" s="1"/>
  <c r="S250" i="26"/>
  <c r="AA250" i="26" s="1"/>
  <c r="AJ250" i="26" s="1"/>
  <c r="R250" i="26"/>
  <c r="Z250" i="26" s="1"/>
  <c r="AI250" i="26" s="1"/>
  <c r="Q250" i="26"/>
  <c r="Y250" i="26" s="1"/>
  <c r="AH250" i="26" s="1"/>
  <c r="P250" i="26"/>
  <c r="X250" i="26" s="1"/>
  <c r="AG250" i="26" s="1"/>
  <c r="O250" i="26"/>
  <c r="W250" i="26" s="1"/>
  <c r="AF250" i="26" s="1"/>
  <c r="N250" i="26"/>
  <c r="V250" i="26" s="1"/>
  <c r="AE250" i="26" s="1"/>
  <c r="U249" i="26"/>
  <c r="J350" i="19" s="1"/>
  <c r="T249" i="26"/>
  <c r="J411" i="19" s="1"/>
  <c r="S249" i="26"/>
  <c r="J381" i="19" s="1"/>
  <c r="R249" i="26"/>
  <c r="J226" i="19" s="1"/>
  <c r="Q249" i="26"/>
  <c r="J319" i="19" s="1"/>
  <c r="P249" i="26"/>
  <c r="J288" i="19" s="1"/>
  <c r="O249" i="26"/>
  <c r="J257" i="19" s="1"/>
  <c r="N249" i="26"/>
  <c r="J442" i="19" s="1"/>
  <c r="U248" i="26"/>
  <c r="Q350" i="19" s="1"/>
  <c r="T248" i="26"/>
  <c r="J411" i="30" s="1"/>
  <c r="S248" i="26"/>
  <c r="J381" i="30" s="1"/>
  <c r="R248" i="26"/>
  <c r="Q248" i="26"/>
  <c r="J319" i="30" s="1"/>
  <c r="P248" i="26"/>
  <c r="J288" i="30" s="1"/>
  <c r="O248" i="26"/>
  <c r="J257" i="30" s="1"/>
  <c r="N248" i="26"/>
  <c r="J442" i="30" s="1"/>
  <c r="U247" i="26"/>
  <c r="T247" i="26"/>
  <c r="S247" i="26"/>
  <c r="R247" i="26"/>
  <c r="Q247" i="26"/>
  <c r="P247" i="26"/>
  <c r="O247" i="26"/>
  <c r="N247" i="26"/>
  <c r="U246" i="26"/>
  <c r="H350" i="19" s="1"/>
  <c r="T246" i="26"/>
  <c r="H411" i="19" s="1"/>
  <c r="S246" i="26"/>
  <c r="H381" i="19" s="1"/>
  <c r="R246" i="26"/>
  <c r="H226" i="19" s="1"/>
  <c r="Q246" i="26"/>
  <c r="H319" i="19" s="1"/>
  <c r="P246" i="26"/>
  <c r="H288" i="19" s="1"/>
  <c r="O246" i="26"/>
  <c r="H257" i="19" s="1"/>
  <c r="N246" i="26"/>
  <c r="H442" i="19" s="1"/>
  <c r="U245" i="26"/>
  <c r="T245" i="26"/>
  <c r="H411" i="30" s="1"/>
  <c r="S245" i="26"/>
  <c r="H381" i="30" s="1"/>
  <c r="R245" i="26"/>
  <c r="Q245" i="26"/>
  <c r="H319" i="30" s="1"/>
  <c r="P245" i="26"/>
  <c r="H288" i="30" s="1"/>
  <c r="O245" i="26"/>
  <c r="H257" i="30" s="1"/>
  <c r="N245" i="26"/>
  <c r="H442" i="30" s="1"/>
  <c r="U244" i="26"/>
  <c r="T244" i="26"/>
  <c r="S244" i="26"/>
  <c r="R244" i="26"/>
  <c r="Q244" i="26"/>
  <c r="P244" i="26"/>
  <c r="O244" i="26"/>
  <c r="N244" i="26"/>
  <c r="U243" i="26"/>
  <c r="T243" i="26"/>
  <c r="S243" i="26"/>
  <c r="R243" i="26"/>
  <c r="Q243" i="26"/>
  <c r="P243" i="26"/>
  <c r="O243" i="26"/>
  <c r="N243" i="26"/>
  <c r="U242" i="26"/>
  <c r="O350" i="19" s="1"/>
  <c r="T242" i="26"/>
  <c r="S242" i="26"/>
  <c r="AA242" i="26" s="1"/>
  <c r="AJ242" i="26" s="1"/>
  <c r="R242" i="26"/>
  <c r="Q242" i="26"/>
  <c r="P242" i="26"/>
  <c r="O242" i="26"/>
  <c r="N242" i="26"/>
  <c r="U241" i="26"/>
  <c r="AC241" i="26" s="1"/>
  <c r="AL241" i="26" s="1"/>
  <c r="T241" i="26"/>
  <c r="AB241" i="26" s="1"/>
  <c r="AK241" i="26" s="1"/>
  <c r="S241" i="26"/>
  <c r="AA241" i="26" s="1"/>
  <c r="AJ241" i="26" s="1"/>
  <c r="R241" i="26"/>
  <c r="Z241" i="26" s="1"/>
  <c r="AI241" i="26" s="1"/>
  <c r="Q241" i="26"/>
  <c r="Y241" i="26" s="1"/>
  <c r="AH241" i="26" s="1"/>
  <c r="P241" i="26"/>
  <c r="X241" i="26" s="1"/>
  <c r="AG241" i="26" s="1"/>
  <c r="O241" i="26"/>
  <c r="W241" i="26" s="1"/>
  <c r="AF241" i="26" s="1"/>
  <c r="N241" i="26"/>
  <c r="V241" i="26" s="1"/>
  <c r="AE241" i="26" s="1"/>
  <c r="U239" i="26"/>
  <c r="T239" i="26"/>
  <c r="S239" i="26"/>
  <c r="R239" i="26"/>
  <c r="Q239" i="26"/>
  <c r="P239" i="26"/>
  <c r="O239" i="26"/>
  <c r="U236" i="26"/>
  <c r="T236" i="26"/>
  <c r="S236" i="26"/>
  <c r="R236" i="26"/>
  <c r="Q236" i="26"/>
  <c r="P236" i="26"/>
  <c r="O236" i="26"/>
  <c r="U232" i="26"/>
  <c r="T232" i="26"/>
  <c r="S232" i="26"/>
  <c r="R232" i="26"/>
  <c r="Q232" i="26"/>
  <c r="P232" i="26"/>
  <c r="O232" i="26"/>
  <c r="B257" i="19" s="1"/>
  <c r="N232" i="26"/>
  <c r="U229" i="26"/>
  <c r="T229" i="26"/>
  <c r="B450" i="31" s="1"/>
  <c r="S229" i="26"/>
  <c r="R229" i="26"/>
  <c r="Q229" i="26"/>
  <c r="P229" i="26"/>
  <c r="O229" i="26"/>
  <c r="N229" i="26"/>
  <c r="U226" i="26"/>
  <c r="T226" i="26"/>
  <c r="S226" i="26"/>
  <c r="R226" i="26"/>
  <c r="Q226" i="26"/>
  <c r="P226" i="26"/>
  <c r="O226" i="26"/>
  <c r="N226" i="26"/>
  <c r="N223" i="26"/>
  <c r="N222" i="26"/>
  <c r="N221" i="26"/>
  <c r="U212" i="26"/>
  <c r="F76" i="18" s="1"/>
  <c r="T212" i="26"/>
  <c r="D76" i="18" s="1"/>
  <c r="S212" i="26"/>
  <c r="B76" i="18" s="1"/>
  <c r="R212" i="26"/>
  <c r="F46" i="18" s="1"/>
  <c r="Q212" i="26"/>
  <c r="E46" i="18" s="1"/>
  <c r="P212" i="26"/>
  <c r="D46" i="18" s="1"/>
  <c r="O212" i="26"/>
  <c r="C46" i="18" s="1"/>
  <c r="N212" i="26"/>
  <c r="B46" i="18" s="1"/>
  <c r="U211" i="26"/>
  <c r="F77" i="32" s="1"/>
  <c r="T211" i="26"/>
  <c r="D77" i="32" s="1"/>
  <c r="S211" i="26"/>
  <c r="B77" i="32" s="1"/>
  <c r="R211" i="26"/>
  <c r="F47" i="32" s="1"/>
  <c r="Q211" i="26"/>
  <c r="E47" i="32" s="1"/>
  <c r="P211" i="26"/>
  <c r="D47" i="32" s="1"/>
  <c r="O211" i="26"/>
  <c r="C47" i="32" s="1"/>
  <c r="N211" i="26"/>
  <c r="B47" i="32" s="1"/>
  <c r="U210" i="26"/>
  <c r="T210" i="26"/>
  <c r="S210" i="26"/>
  <c r="R210" i="26"/>
  <c r="Q210" i="26"/>
  <c r="P210" i="26"/>
  <c r="O210" i="26"/>
  <c r="N210" i="26"/>
  <c r="U209" i="26"/>
  <c r="L386" i="17" s="1"/>
  <c r="T209" i="26"/>
  <c r="L448" i="17" s="1"/>
  <c r="S209" i="26"/>
  <c r="L417" i="17" s="1"/>
  <c r="R209" i="26"/>
  <c r="L231" i="17" s="1"/>
  <c r="Q209" i="26"/>
  <c r="L355" i="17" s="1"/>
  <c r="P209" i="26"/>
  <c r="L324" i="17" s="1"/>
  <c r="O209" i="26"/>
  <c r="L293" i="17" s="1"/>
  <c r="N209" i="26"/>
  <c r="L262" i="17" s="1"/>
  <c r="U208" i="26"/>
  <c r="T208" i="26"/>
  <c r="L448" i="31" s="1"/>
  <c r="S208" i="26"/>
  <c r="L417" i="31" s="1"/>
  <c r="R208" i="26"/>
  <c r="Q208" i="26"/>
  <c r="L355" i="31" s="1"/>
  <c r="P208" i="26"/>
  <c r="L324" i="31" s="1"/>
  <c r="O208" i="26"/>
  <c r="L293" i="31" s="1"/>
  <c r="N208" i="26"/>
  <c r="L262" i="31" s="1"/>
  <c r="U207" i="26"/>
  <c r="T207" i="26"/>
  <c r="S207" i="26"/>
  <c r="R207" i="26"/>
  <c r="Q207" i="26"/>
  <c r="P207" i="26"/>
  <c r="O207" i="26"/>
  <c r="N207" i="26"/>
  <c r="U206" i="26"/>
  <c r="J386" i="17" s="1"/>
  <c r="T206" i="26"/>
  <c r="J448" i="17" s="1"/>
  <c r="S206" i="26"/>
  <c r="J417" i="17" s="1"/>
  <c r="R206" i="26"/>
  <c r="J231" i="17" s="1"/>
  <c r="Q206" i="26"/>
  <c r="J355" i="17" s="1"/>
  <c r="P206" i="26"/>
  <c r="J324" i="17" s="1"/>
  <c r="O206" i="26"/>
  <c r="J293" i="17" s="1"/>
  <c r="N206" i="26"/>
  <c r="J262" i="17" s="1"/>
  <c r="U205" i="26"/>
  <c r="T205" i="26"/>
  <c r="J448" i="31" s="1"/>
  <c r="S205" i="26"/>
  <c r="J417" i="31" s="1"/>
  <c r="R205" i="26"/>
  <c r="Q205" i="26"/>
  <c r="J355" i="31" s="1"/>
  <c r="P205" i="26"/>
  <c r="J324" i="31" s="1"/>
  <c r="O205" i="26"/>
  <c r="J293" i="31" s="1"/>
  <c r="N205" i="26"/>
  <c r="J262" i="31" s="1"/>
  <c r="U204" i="26"/>
  <c r="T204" i="26"/>
  <c r="S204" i="26"/>
  <c r="R204" i="26"/>
  <c r="Q204" i="26"/>
  <c r="P204" i="26"/>
  <c r="O204" i="26"/>
  <c r="N204" i="26"/>
  <c r="U203" i="26"/>
  <c r="H386" i="17" s="1"/>
  <c r="T203" i="26"/>
  <c r="H448" i="17" s="1"/>
  <c r="S203" i="26"/>
  <c r="H417" i="17" s="1"/>
  <c r="R203" i="26"/>
  <c r="H231" i="17" s="1"/>
  <c r="Q203" i="26"/>
  <c r="H355" i="17" s="1"/>
  <c r="P203" i="26"/>
  <c r="H324" i="17" s="1"/>
  <c r="O203" i="26"/>
  <c r="H293" i="17" s="1"/>
  <c r="N203" i="26"/>
  <c r="H262" i="17" s="1"/>
  <c r="U202" i="26"/>
  <c r="T202" i="26"/>
  <c r="H448" i="31" s="1"/>
  <c r="S202" i="26"/>
  <c r="H417" i="31" s="1"/>
  <c r="R202" i="26"/>
  <c r="Q202" i="26"/>
  <c r="H355" i="31" s="1"/>
  <c r="P202" i="26"/>
  <c r="H324" i="31" s="1"/>
  <c r="O202" i="26"/>
  <c r="H293" i="31" s="1"/>
  <c r="N202" i="26"/>
  <c r="H262" i="31" s="1"/>
  <c r="U201" i="26"/>
  <c r="T201" i="26"/>
  <c r="S201" i="26"/>
  <c r="R201" i="26"/>
  <c r="Q201" i="26"/>
  <c r="P201" i="26"/>
  <c r="O201" i="26"/>
  <c r="N201" i="26"/>
  <c r="U200" i="26"/>
  <c r="T200" i="26"/>
  <c r="S200" i="26"/>
  <c r="R200" i="26"/>
  <c r="Q200" i="26"/>
  <c r="P200" i="26"/>
  <c r="O200" i="26"/>
  <c r="N200" i="26"/>
  <c r="U199" i="26"/>
  <c r="T199" i="26"/>
  <c r="S199" i="26"/>
  <c r="R199" i="26"/>
  <c r="Q199" i="26"/>
  <c r="P199" i="26"/>
  <c r="O199" i="26"/>
  <c r="N199" i="26"/>
  <c r="U198" i="26"/>
  <c r="AC198" i="26" s="1"/>
  <c r="AL198" i="26" s="1"/>
  <c r="T198" i="26"/>
  <c r="AB198" i="26" s="1"/>
  <c r="AK198" i="26" s="1"/>
  <c r="S198" i="26"/>
  <c r="AA198" i="26" s="1"/>
  <c r="AJ198" i="26" s="1"/>
  <c r="R198" i="26"/>
  <c r="Z198" i="26" s="1"/>
  <c r="AI198" i="26" s="1"/>
  <c r="Q198" i="26"/>
  <c r="Y198" i="26" s="1"/>
  <c r="AH198" i="26" s="1"/>
  <c r="P198" i="26"/>
  <c r="X198" i="26" s="1"/>
  <c r="AG198" i="26" s="1"/>
  <c r="O198" i="26"/>
  <c r="W198" i="26" s="1"/>
  <c r="AF198" i="26" s="1"/>
  <c r="N198" i="26"/>
  <c r="V198" i="26" s="1"/>
  <c r="AE198" i="26" s="1"/>
  <c r="U197" i="26"/>
  <c r="J348" i="19" s="1"/>
  <c r="T197" i="26"/>
  <c r="J409" i="19" s="1"/>
  <c r="S197" i="26"/>
  <c r="J379" i="19" s="1"/>
  <c r="R197" i="26"/>
  <c r="J224" i="19" s="1"/>
  <c r="Q197" i="26"/>
  <c r="J317" i="19" s="1"/>
  <c r="P197" i="26"/>
  <c r="J286" i="19" s="1"/>
  <c r="O197" i="26"/>
  <c r="J255" i="19" s="1"/>
  <c r="N197" i="26"/>
  <c r="J440" i="19" s="1"/>
  <c r="U196" i="26"/>
  <c r="J348" i="30" s="1"/>
  <c r="T196" i="26"/>
  <c r="J409" i="30" s="1"/>
  <c r="S196" i="26"/>
  <c r="J379" i="30" s="1"/>
  <c r="R196" i="26"/>
  <c r="Q224" i="19" s="1"/>
  <c r="Q196" i="26"/>
  <c r="J317" i="30" s="1"/>
  <c r="P196" i="26"/>
  <c r="J286" i="30" s="1"/>
  <c r="O196" i="26"/>
  <c r="J255" i="30" s="1"/>
  <c r="N196" i="26"/>
  <c r="J440" i="30" s="1"/>
  <c r="U195" i="26"/>
  <c r="T195" i="26"/>
  <c r="S195" i="26"/>
  <c r="R195" i="26"/>
  <c r="Q195" i="26"/>
  <c r="P195" i="26"/>
  <c r="O195" i="26"/>
  <c r="N195" i="26"/>
  <c r="U194" i="26"/>
  <c r="H348" i="19" s="1"/>
  <c r="T194" i="26"/>
  <c r="H409" i="19" s="1"/>
  <c r="S194" i="26"/>
  <c r="H379" i="19" s="1"/>
  <c r="R194" i="26"/>
  <c r="H224" i="19" s="1"/>
  <c r="Q194" i="26"/>
  <c r="H317" i="19" s="1"/>
  <c r="P194" i="26"/>
  <c r="H286" i="19" s="1"/>
  <c r="O194" i="26"/>
  <c r="H255" i="19" s="1"/>
  <c r="N194" i="26"/>
  <c r="H440" i="19" s="1"/>
  <c r="U193" i="26"/>
  <c r="T193" i="26"/>
  <c r="H409" i="30" s="1"/>
  <c r="S193" i="26"/>
  <c r="H379" i="30" s="1"/>
  <c r="R193" i="26"/>
  <c r="Q193" i="26"/>
  <c r="H317" i="30" s="1"/>
  <c r="P193" i="26"/>
  <c r="H286" i="30" s="1"/>
  <c r="O193" i="26"/>
  <c r="H255" i="30" s="1"/>
  <c r="N193" i="26"/>
  <c r="H440" i="30" s="1"/>
  <c r="U192" i="26"/>
  <c r="T192" i="26"/>
  <c r="S192" i="26"/>
  <c r="R192" i="26"/>
  <c r="Q192" i="26"/>
  <c r="P192" i="26"/>
  <c r="O192" i="26"/>
  <c r="N192" i="26"/>
  <c r="U191" i="26"/>
  <c r="T191" i="26"/>
  <c r="S191" i="26"/>
  <c r="R191" i="26"/>
  <c r="Q191" i="26"/>
  <c r="P191" i="26"/>
  <c r="O191" i="26"/>
  <c r="N191" i="26"/>
  <c r="U190" i="26"/>
  <c r="T190" i="26"/>
  <c r="S190" i="26"/>
  <c r="AA190" i="26" s="1"/>
  <c r="AJ190" i="26" s="1"/>
  <c r="R190" i="26"/>
  <c r="O224" i="19" s="1"/>
  <c r="Q190" i="26"/>
  <c r="P190" i="26"/>
  <c r="O190" i="26"/>
  <c r="N190" i="26"/>
  <c r="U189" i="26"/>
  <c r="AC189" i="26" s="1"/>
  <c r="AL189" i="26" s="1"/>
  <c r="T189" i="26"/>
  <c r="S189" i="26"/>
  <c r="AA189" i="26" s="1"/>
  <c r="AJ189" i="26" s="1"/>
  <c r="R189" i="26"/>
  <c r="Q189" i="26"/>
  <c r="P189" i="26"/>
  <c r="X189" i="26" s="1"/>
  <c r="AG189" i="26" s="1"/>
  <c r="O189" i="26"/>
  <c r="N189" i="26"/>
  <c r="U187" i="26"/>
  <c r="T187" i="26"/>
  <c r="S187" i="26"/>
  <c r="R187" i="26"/>
  <c r="Q187" i="26"/>
  <c r="P187" i="26"/>
  <c r="O187" i="26"/>
  <c r="U184" i="26"/>
  <c r="T184" i="26"/>
  <c r="S184" i="26"/>
  <c r="R184" i="26"/>
  <c r="Q184" i="26"/>
  <c r="P184" i="26"/>
  <c r="O184" i="26"/>
  <c r="U180" i="26"/>
  <c r="T180" i="26"/>
  <c r="S180" i="26"/>
  <c r="R180" i="26"/>
  <c r="Q180" i="26"/>
  <c r="P180" i="26"/>
  <c r="O180" i="26"/>
  <c r="N180" i="26"/>
  <c r="B440" i="19" s="1"/>
  <c r="U177" i="26"/>
  <c r="T177" i="26"/>
  <c r="S177" i="26"/>
  <c r="R177" i="26"/>
  <c r="Q177" i="26"/>
  <c r="P177" i="26"/>
  <c r="O177" i="26"/>
  <c r="N177" i="26"/>
  <c r="U174" i="26"/>
  <c r="T174" i="26"/>
  <c r="S174" i="26"/>
  <c r="R174" i="26"/>
  <c r="Q174" i="26"/>
  <c r="P174" i="26"/>
  <c r="O174" i="26"/>
  <c r="N174" i="26"/>
  <c r="N171" i="26"/>
  <c r="N170" i="26"/>
  <c r="N169" i="26"/>
  <c r="U160" i="26"/>
  <c r="F75" i="18" s="1"/>
  <c r="T160" i="26"/>
  <c r="D75" i="18" s="1"/>
  <c r="S160" i="26"/>
  <c r="B75" i="18" s="1"/>
  <c r="R160" i="26"/>
  <c r="F45" i="18" s="1"/>
  <c r="Q160" i="26"/>
  <c r="E45" i="18" s="1"/>
  <c r="P160" i="26"/>
  <c r="D45" i="18" s="1"/>
  <c r="O160" i="26"/>
  <c r="C45" i="18" s="1"/>
  <c r="N160" i="26"/>
  <c r="B45" i="18" s="1"/>
  <c r="U159" i="26"/>
  <c r="F76" i="32" s="1"/>
  <c r="T159" i="26"/>
  <c r="D76" i="32" s="1"/>
  <c r="S159" i="26"/>
  <c r="B76" i="32" s="1"/>
  <c r="R159" i="26"/>
  <c r="F46" i="32" s="1"/>
  <c r="Q159" i="26"/>
  <c r="E46" i="32" s="1"/>
  <c r="P159" i="26"/>
  <c r="D46" i="32" s="1"/>
  <c r="O159" i="26"/>
  <c r="C46" i="32" s="1"/>
  <c r="N159" i="26"/>
  <c r="B46" i="32" s="1"/>
  <c r="U158" i="26"/>
  <c r="T158" i="26"/>
  <c r="S158" i="26"/>
  <c r="R158" i="26"/>
  <c r="Q158" i="26"/>
  <c r="P158" i="26"/>
  <c r="O158" i="26"/>
  <c r="N158" i="26"/>
  <c r="U157" i="26"/>
  <c r="T157" i="26"/>
  <c r="L447" i="17" s="1"/>
  <c r="S157" i="26"/>
  <c r="L416" i="17" s="1"/>
  <c r="R157" i="26"/>
  <c r="L230" i="17" s="1"/>
  <c r="Q157" i="26"/>
  <c r="L354" i="17" s="1"/>
  <c r="P157" i="26"/>
  <c r="L323" i="17" s="1"/>
  <c r="O157" i="26"/>
  <c r="L292" i="17" s="1"/>
  <c r="N157" i="26"/>
  <c r="L261" i="17" s="1"/>
  <c r="U156" i="26"/>
  <c r="T156" i="26"/>
  <c r="L447" i="31" s="1"/>
  <c r="S156" i="26"/>
  <c r="L416" i="31" s="1"/>
  <c r="R156" i="26"/>
  <c r="Q156" i="26"/>
  <c r="L354" i="31" s="1"/>
  <c r="P156" i="26"/>
  <c r="L323" i="31" s="1"/>
  <c r="O156" i="26"/>
  <c r="L292" i="31" s="1"/>
  <c r="N156" i="26"/>
  <c r="L261" i="31" s="1"/>
  <c r="U155" i="26"/>
  <c r="T155" i="26"/>
  <c r="S155" i="26"/>
  <c r="R155" i="26"/>
  <c r="Q155" i="26"/>
  <c r="P155" i="26"/>
  <c r="O155" i="26"/>
  <c r="N155" i="26"/>
  <c r="U154" i="26"/>
  <c r="T154" i="26"/>
  <c r="J447" i="17" s="1"/>
  <c r="S154" i="26"/>
  <c r="J416" i="17" s="1"/>
  <c r="R154" i="26"/>
  <c r="J230" i="17" s="1"/>
  <c r="Q154" i="26"/>
  <c r="J354" i="17" s="1"/>
  <c r="P154" i="26"/>
  <c r="J323" i="17" s="1"/>
  <c r="O154" i="26"/>
  <c r="J292" i="17" s="1"/>
  <c r="N154" i="26"/>
  <c r="J261" i="17" s="1"/>
  <c r="U153" i="26"/>
  <c r="T153" i="26"/>
  <c r="J447" i="31" s="1"/>
  <c r="S153" i="26"/>
  <c r="J416" i="31" s="1"/>
  <c r="R153" i="26"/>
  <c r="Q153" i="26"/>
  <c r="J354" i="31" s="1"/>
  <c r="P153" i="26"/>
  <c r="J323" i="31" s="1"/>
  <c r="O153" i="26"/>
  <c r="J292" i="31" s="1"/>
  <c r="N153" i="26"/>
  <c r="J261" i="31" s="1"/>
  <c r="U152" i="26"/>
  <c r="T152" i="26"/>
  <c r="S152" i="26"/>
  <c r="R152" i="26"/>
  <c r="Q152" i="26"/>
  <c r="P152" i="26"/>
  <c r="O152" i="26"/>
  <c r="N152" i="26"/>
  <c r="U151" i="26"/>
  <c r="H385" i="17" s="1"/>
  <c r="T151" i="26"/>
  <c r="H447" i="17" s="1"/>
  <c r="S151" i="26"/>
  <c r="H416" i="17" s="1"/>
  <c r="R151" i="26"/>
  <c r="H230" i="17" s="1"/>
  <c r="Q151" i="26"/>
  <c r="H354" i="17" s="1"/>
  <c r="P151" i="26"/>
  <c r="H323" i="17" s="1"/>
  <c r="O151" i="26"/>
  <c r="H292" i="17" s="1"/>
  <c r="N151" i="26"/>
  <c r="H261" i="17" s="1"/>
  <c r="U150" i="26"/>
  <c r="T150" i="26"/>
  <c r="H447" i="31" s="1"/>
  <c r="S150" i="26"/>
  <c r="H416" i="31" s="1"/>
  <c r="R150" i="26"/>
  <c r="Q150" i="26"/>
  <c r="H354" i="31" s="1"/>
  <c r="P150" i="26"/>
  <c r="H323" i="31" s="1"/>
  <c r="O150" i="26"/>
  <c r="H292" i="31" s="1"/>
  <c r="N150" i="26"/>
  <c r="H261" i="31" s="1"/>
  <c r="U149" i="26"/>
  <c r="T149" i="26"/>
  <c r="S149" i="26"/>
  <c r="R149" i="26"/>
  <c r="Q149" i="26"/>
  <c r="P149" i="26"/>
  <c r="O149" i="26"/>
  <c r="N149" i="26"/>
  <c r="U148" i="26"/>
  <c r="T148" i="26"/>
  <c r="S148" i="26"/>
  <c r="R148" i="26"/>
  <c r="Q148" i="26"/>
  <c r="P148" i="26"/>
  <c r="O148" i="26"/>
  <c r="N148" i="26"/>
  <c r="U147" i="26"/>
  <c r="T147" i="26"/>
  <c r="F447" i="31" s="1"/>
  <c r="S147" i="26"/>
  <c r="R147" i="26"/>
  <c r="Q147" i="26"/>
  <c r="P147" i="26"/>
  <c r="O147" i="26"/>
  <c r="N147" i="26"/>
  <c r="U146" i="26"/>
  <c r="AC146" i="26" s="1"/>
  <c r="AL146" i="26" s="1"/>
  <c r="T146" i="26"/>
  <c r="AB146" i="26" s="1"/>
  <c r="S146" i="26"/>
  <c r="AA146" i="26" s="1"/>
  <c r="AJ146" i="26" s="1"/>
  <c r="R146" i="26"/>
  <c r="Z146" i="26" s="1"/>
  <c r="AI146" i="26" s="1"/>
  <c r="Q146" i="26"/>
  <c r="Y146" i="26" s="1"/>
  <c r="AH146" i="26" s="1"/>
  <c r="P146" i="26"/>
  <c r="O146" i="26"/>
  <c r="W146" i="26" s="1"/>
  <c r="AF146" i="26" s="1"/>
  <c r="N146" i="26"/>
  <c r="U145" i="26"/>
  <c r="J347" i="19" s="1"/>
  <c r="T145" i="26"/>
  <c r="J408" i="19" s="1"/>
  <c r="S145" i="26"/>
  <c r="J378" i="19" s="1"/>
  <c r="R145" i="26"/>
  <c r="J223" i="19" s="1"/>
  <c r="Q145" i="26"/>
  <c r="J316" i="19" s="1"/>
  <c r="P145" i="26"/>
  <c r="J285" i="19" s="1"/>
  <c r="O145" i="26"/>
  <c r="J254" i="19" s="1"/>
  <c r="N145" i="26"/>
  <c r="J439" i="19" s="1"/>
  <c r="U144" i="26"/>
  <c r="Q347" i="19" s="1"/>
  <c r="T144" i="26"/>
  <c r="J408" i="30" s="1"/>
  <c r="S144" i="26"/>
  <c r="J378" i="30" s="1"/>
  <c r="R144" i="26"/>
  <c r="Q223" i="19" s="1"/>
  <c r="Q144" i="26"/>
  <c r="J316" i="30" s="1"/>
  <c r="P144" i="26"/>
  <c r="J285" i="30" s="1"/>
  <c r="O144" i="26"/>
  <c r="J254" i="30" s="1"/>
  <c r="N144" i="26"/>
  <c r="J439" i="30" s="1"/>
  <c r="U143" i="26"/>
  <c r="T143" i="26"/>
  <c r="S143" i="26"/>
  <c r="R143" i="26"/>
  <c r="Q143" i="26"/>
  <c r="P143" i="26"/>
  <c r="O143" i="26"/>
  <c r="N143" i="26"/>
  <c r="U142" i="26"/>
  <c r="H347" i="19" s="1"/>
  <c r="T142" i="26"/>
  <c r="H408" i="19" s="1"/>
  <c r="S142" i="26"/>
  <c r="H378" i="19" s="1"/>
  <c r="R142" i="26"/>
  <c r="H223" i="19" s="1"/>
  <c r="Q142" i="26"/>
  <c r="H316" i="19" s="1"/>
  <c r="P142" i="26"/>
  <c r="H285" i="19" s="1"/>
  <c r="O142" i="26"/>
  <c r="H254" i="19" s="1"/>
  <c r="N142" i="26"/>
  <c r="H439" i="19" s="1"/>
  <c r="U141" i="26"/>
  <c r="H347" i="30" s="1"/>
  <c r="T141" i="26"/>
  <c r="H408" i="30" s="1"/>
  <c r="S141" i="26"/>
  <c r="H378" i="30" s="1"/>
  <c r="R141" i="26"/>
  <c r="Q141" i="26"/>
  <c r="H316" i="30" s="1"/>
  <c r="P141" i="26"/>
  <c r="H285" i="30" s="1"/>
  <c r="O141" i="26"/>
  <c r="H254" i="30" s="1"/>
  <c r="N141" i="26"/>
  <c r="H439" i="30" s="1"/>
  <c r="U140" i="26"/>
  <c r="T140" i="26"/>
  <c r="S140" i="26"/>
  <c r="R140" i="26"/>
  <c r="Q140" i="26"/>
  <c r="P140" i="26"/>
  <c r="O140" i="26"/>
  <c r="N140" i="26"/>
  <c r="U139" i="26"/>
  <c r="T139" i="26"/>
  <c r="S139" i="26"/>
  <c r="AA139" i="26" s="1"/>
  <c r="AJ139" i="26" s="1"/>
  <c r="R139" i="26"/>
  <c r="Q139" i="26"/>
  <c r="P139" i="26"/>
  <c r="O139" i="26"/>
  <c r="N139" i="26"/>
  <c r="U138" i="26"/>
  <c r="T138" i="26"/>
  <c r="AB138" i="26" s="1"/>
  <c r="AK138" i="26" s="1"/>
  <c r="S138" i="26"/>
  <c r="R138" i="26"/>
  <c r="Q138" i="26"/>
  <c r="P138" i="26"/>
  <c r="O138" i="26"/>
  <c r="N138" i="26"/>
  <c r="U137" i="26"/>
  <c r="AC137" i="26" s="1"/>
  <c r="AL137" i="26" s="1"/>
  <c r="T137" i="26"/>
  <c r="AB137" i="26" s="1"/>
  <c r="AK137" i="26" s="1"/>
  <c r="S137" i="26"/>
  <c r="AA137" i="26" s="1"/>
  <c r="AJ137" i="26" s="1"/>
  <c r="R137" i="26"/>
  <c r="Z137" i="26" s="1"/>
  <c r="AI137" i="26" s="1"/>
  <c r="Q137" i="26"/>
  <c r="Y137" i="26" s="1"/>
  <c r="AH137" i="26" s="1"/>
  <c r="P137" i="26"/>
  <c r="X137" i="26" s="1"/>
  <c r="AG137" i="26" s="1"/>
  <c r="O137" i="26"/>
  <c r="W137" i="26" s="1"/>
  <c r="AF137" i="26" s="1"/>
  <c r="N137" i="26"/>
  <c r="V137" i="26" s="1"/>
  <c r="AE137" i="26" s="1"/>
  <c r="U135" i="26"/>
  <c r="T135" i="26"/>
  <c r="S135" i="26"/>
  <c r="R135" i="26"/>
  <c r="Q135" i="26"/>
  <c r="P135" i="26"/>
  <c r="O135" i="26"/>
  <c r="U132" i="26"/>
  <c r="T132" i="26"/>
  <c r="S132" i="26"/>
  <c r="R132" i="26"/>
  <c r="Q132" i="26"/>
  <c r="P132" i="26"/>
  <c r="O132" i="26"/>
  <c r="U128" i="26"/>
  <c r="T128" i="26"/>
  <c r="S128" i="26"/>
  <c r="R128" i="26"/>
  <c r="B223" i="19" s="1"/>
  <c r="Q128" i="26"/>
  <c r="P128" i="26"/>
  <c r="O128" i="26"/>
  <c r="B254" i="19" s="1"/>
  <c r="N128" i="26"/>
  <c r="B261" i="17" s="1"/>
  <c r="U125" i="26"/>
  <c r="T125" i="26"/>
  <c r="S125" i="26"/>
  <c r="R125" i="26"/>
  <c r="Q125" i="26"/>
  <c r="P125" i="26"/>
  <c r="O125" i="26"/>
  <c r="N125" i="26"/>
  <c r="U122" i="26"/>
  <c r="T122" i="26"/>
  <c r="S122" i="26"/>
  <c r="R122" i="26"/>
  <c r="Q122" i="26"/>
  <c r="P122" i="26"/>
  <c r="O122" i="26"/>
  <c r="N122" i="26"/>
  <c r="N119" i="26"/>
  <c r="N118" i="26"/>
  <c r="N117" i="26"/>
  <c r="U108" i="26"/>
  <c r="F74" i="18" s="1"/>
  <c r="T108" i="26"/>
  <c r="D74" i="18" s="1"/>
  <c r="S108" i="26"/>
  <c r="B74" i="18" s="1"/>
  <c r="R108" i="26"/>
  <c r="F44" i="18" s="1"/>
  <c r="Q108" i="26"/>
  <c r="E44" i="18" s="1"/>
  <c r="P108" i="26"/>
  <c r="D44" i="18" s="1"/>
  <c r="O108" i="26"/>
  <c r="C44" i="18" s="1"/>
  <c r="N108" i="26"/>
  <c r="U107" i="26"/>
  <c r="F75" i="32" s="1"/>
  <c r="T107" i="26"/>
  <c r="D75" i="32" s="1"/>
  <c r="S107" i="26"/>
  <c r="B75" i="32" s="1"/>
  <c r="R107" i="26"/>
  <c r="F45" i="32" s="1"/>
  <c r="Q107" i="26"/>
  <c r="E45" i="32" s="1"/>
  <c r="P107" i="26"/>
  <c r="D45" i="32" s="1"/>
  <c r="O107" i="26"/>
  <c r="C45" i="32" s="1"/>
  <c r="N107" i="26"/>
  <c r="B45" i="32" s="1"/>
  <c r="U106" i="26"/>
  <c r="T106" i="26"/>
  <c r="S106" i="26"/>
  <c r="R106" i="26"/>
  <c r="Q106" i="26"/>
  <c r="P106" i="26"/>
  <c r="O106" i="26"/>
  <c r="N106" i="26"/>
  <c r="U105" i="26"/>
  <c r="L384" i="17" s="1"/>
  <c r="T105" i="26"/>
  <c r="L446" i="17" s="1"/>
  <c r="S105" i="26"/>
  <c r="L415" i="17" s="1"/>
  <c r="R105" i="26"/>
  <c r="L229" i="17" s="1"/>
  <c r="Q105" i="26"/>
  <c r="L353" i="17" s="1"/>
  <c r="P105" i="26"/>
  <c r="L322" i="17" s="1"/>
  <c r="O105" i="26"/>
  <c r="L291" i="17" s="1"/>
  <c r="N105" i="26"/>
  <c r="U104" i="26"/>
  <c r="T104" i="26"/>
  <c r="L446" i="31" s="1"/>
  <c r="S104" i="26"/>
  <c r="L415" i="31" s="1"/>
  <c r="R104" i="26"/>
  <c r="Q104" i="26"/>
  <c r="L353" i="31" s="1"/>
  <c r="P104" i="26"/>
  <c r="O104" i="26"/>
  <c r="L291" i="31" s="1"/>
  <c r="N104" i="26"/>
  <c r="L260" i="31" s="1"/>
  <c r="U103" i="26"/>
  <c r="T103" i="26"/>
  <c r="S103" i="26"/>
  <c r="R103" i="26"/>
  <c r="Q103" i="26"/>
  <c r="P103" i="26"/>
  <c r="O103" i="26"/>
  <c r="N103" i="26"/>
  <c r="U102" i="26"/>
  <c r="J384" i="17" s="1"/>
  <c r="T102" i="26"/>
  <c r="J446" i="17" s="1"/>
  <c r="S102" i="26"/>
  <c r="J415" i="17" s="1"/>
  <c r="R102" i="26"/>
  <c r="J229" i="17" s="1"/>
  <c r="Q102" i="26"/>
  <c r="J353" i="17" s="1"/>
  <c r="P102" i="26"/>
  <c r="J322" i="17" s="1"/>
  <c r="O102" i="26"/>
  <c r="J291" i="17" s="1"/>
  <c r="N102" i="26"/>
  <c r="J260" i="17" s="1"/>
  <c r="U101" i="26"/>
  <c r="T101" i="26"/>
  <c r="J446" i="31" s="1"/>
  <c r="S101" i="26"/>
  <c r="J415" i="31" s="1"/>
  <c r="R101" i="26"/>
  <c r="Q101" i="26"/>
  <c r="J353" i="31" s="1"/>
  <c r="P101" i="26"/>
  <c r="O101" i="26"/>
  <c r="J291" i="31" s="1"/>
  <c r="N101" i="26"/>
  <c r="J260" i="31" s="1"/>
  <c r="U100" i="26"/>
  <c r="T100" i="26"/>
  <c r="S100" i="26"/>
  <c r="R100" i="26"/>
  <c r="Q100" i="26"/>
  <c r="P100" i="26"/>
  <c r="O100" i="26"/>
  <c r="N100" i="26"/>
  <c r="U99" i="26"/>
  <c r="H384" i="17" s="1"/>
  <c r="T99" i="26"/>
  <c r="H446" i="17" s="1"/>
  <c r="S99" i="26"/>
  <c r="H415" i="17" s="1"/>
  <c r="R99" i="26"/>
  <c r="H229" i="17" s="1"/>
  <c r="Q99" i="26"/>
  <c r="H353" i="17" s="1"/>
  <c r="P99" i="26"/>
  <c r="H322" i="17" s="1"/>
  <c r="O99" i="26"/>
  <c r="H291" i="17" s="1"/>
  <c r="N99" i="26"/>
  <c r="H260" i="17" s="1"/>
  <c r="U98" i="26"/>
  <c r="T98" i="26"/>
  <c r="H446" i="31" s="1"/>
  <c r="S98" i="26"/>
  <c r="H415" i="31" s="1"/>
  <c r="R98" i="26"/>
  <c r="Q98" i="26"/>
  <c r="H353" i="31" s="1"/>
  <c r="P98" i="26"/>
  <c r="O98" i="26"/>
  <c r="H291" i="31" s="1"/>
  <c r="N98" i="26"/>
  <c r="H260" i="31" s="1"/>
  <c r="U97" i="26"/>
  <c r="T97" i="26"/>
  <c r="S97" i="26"/>
  <c r="R97" i="26"/>
  <c r="Q97" i="26"/>
  <c r="P97" i="26"/>
  <c r="O97" i="26"/>
  <c r="N97" i="26"/>
  <c r="U96" i="26"/>
  <c r="T96" i="26"/>
  <c r="S96" i="26"/>
  <c r="R96" i="26"/>
  <c r="Z96" i="26" s="1"/>
  <c r="AI96" i="26" s="1"/>
  <c r="Q96" i="26"/>
  <c r="P96" i="26"/>
  <c r="O96" i="26"/>
  <c r="N96" i="26"/>
  <c r="U95" i="26"/>
  <c r="T95" i="26"/>
  <c r="S95" i="26"/>
  <c r="F415" i="31" s="1"/>
  <c r="R95" i="26"/>
  <c r="Q95" i="26"/>
  <c r="F353" i="31" s="1"/>
  <c r="P95" i="26"/>
  <c r="O95" i="26"/>
  <c r="N95" i="26"/>
  <c r="U94" i="26"/>
  <c r="T94" i="26"/>
  <c r="S94" i="26"/>
  <c r="R94" i="26"/>
  <c r="Q94" i="26"/>
  <c r="P94" i="26"/>
  <c r="O94" i="26"/>
  <c r="W94" i="26" s="1"/>
  <c r="AF94" i="26" s="1"/>
  <c r="N94" i="26"/>
  <c r="U93" i="26"/>
  <c r="J346" i="19" s="1"/>
  <c r="T93" i="26"/>
  <c r="J407" i="19" s="1"/>
  <c r="S93" i="26"/>
  <c r="J377" i="19" s="1"/>
  <c r="R93" i="26"/>
  <c r="J222" i="19" s="1"/>
  <c r="Q93" i="26"/>
  <c r="J315" i="19" s="1"/>
  <c r="P93" i="26"/>
  <c r="J284" i="19" s="1"/>
  <c r="O93" i="26"/>
  <c r="J253" i="19" s="1"/>
  <c r="N93" i="26"/>
  <c r="J438" i="19" s="1"/>
  <c r="U92" i="26"/>
  <c r="T92" i="26"/>
  <c r="J407" i="30" s="1"/>
  <c r="S92" i="26"/>
  <c r="J377" i="30" s="1"/>
  <c r="R92" i="26"/>
  <c r="J222" i="30" s="1"/>
  <c r="Q92" i="26"/>
  <c r="J315" i="30" s="1"/>
  <c r="P92" i="26"/>
  <c r="J284" i="30" s="1"/>
  <c r="O92" i="26"/>
  <c r="J253" i="30" s="1"/>
  <c r="N92" i="26"/>
  <c r="J438" i="30" s="1"/>
  <c r="U91" i="26"/>
  <c r="T91" i="26"/>
  <c r="S91" i="26"/>
  <c r="R91" i="26"/>
  <c r="Q91" i="26"/>
  <c r="P91" i="26"/>
  <c r="O91" i="26"/>
  <c r="N91" i="26"/>
  <c r="U90" i="26"/>
  <c r="H346" i="19" s="1"/>
  <c r="T90" i="26"/>
  <c r="H407" i="19" s="1"/>
  <c r="S90" i="26"/>
  <c r="H377" i="19" s="1"/>
  <c r="R90" i="26"/>
  <c r="H222" i="19" s="1"/>
  <c r="Q90" i="26"/>
  <c r="H315" i="19" s="1"/>
  <c r="P90" i="26"/>
  <c r="H284" i="19" s="1"/>
  <c r="O90" i="26"/>
  <c r="H253" i="19" s="1"/>
  <c r="N90" i="26"/>
  <c r="H438" i="19" s="1"/>
  <c r="U89" i="26"/>
  <c r="T89" i="26"/>
  <c r="H407" i="30" s="1"/>
  <c r="S89" i="26"/>
  <c r="H377" i="30" s="1"/>
  <c r="R89" i="26"/>
  <c r="Q89" i="26"/>
  <c r="H315" i="30" s="1"/>
  <c r="P89" i="26"/>
  <c r="H284" i="30" s="1"/>
  <c r="O89" i="26"/>
  <c r="H253" i="30" s="1"/>
  <c r="N89" i="26"/>
  <c r="H438" i="30" s="1"/>
  <c r="U88" i="26"/>
  <c r="T88" i="26"/>
  <c r="S88" i="26"/>
  <c r="R88" i="26"/>
  <c r="Q88" i="26"/>
  <c r="P88" i="26"/>
  <c r="O88" i="26"/>
  <c r="N88" i="26"/>
  <c r="U87" i="26"/>
  <c r="T87" i="26"/>
  <c r="S87" i="26"/>
  <c r="R87" i="26"/>
  <c r="Z87" i="26" s="1"/>
  <c r="AI87" i="26" s="1"/>
  <c r="Q87" i="26"/>
  <c r="Y87" i="26" s="1"/>
  <c r="AH87" i="26" s="1"/>
  <c r="P87" i="26"/>
  <c r="O87" i="26"/>
  <c r="N87" i="26"/>
  <c r="V87" i="26" s="1"/>
  <c r="AE87" i="26" s="1"/>
  <c r="U86" i="26"/>
  <c r="T86" i="26"/>
  <c r="S86" i="26"/>
  <c r="R86" i="26"/>
  <c r="Q86" i="26"/>
  <c r="P86" i="26"/>
  <c r="O86" i="26"/>
  <c r="N86" i="26"/>
  <c r="U85" i="26"/>
  <c r="AC85" i="26" s="1"/>
  <c r="T85" i="26"/>
  <c r="AB85" i="26" s="1"/>
  <c r="AK85" i="26" s="1"/>
  <c r="S85" i="26"/>
  <c r="AA85" i="26" s="1"/>
  <c r="AJ85" i="26" s="1"/>
  <c r="R85" i="26"/>
  <c r="Z85" i="26" s="1"/>
  <c r="AI85" i="26" s="1"/>
  <c r="Q85" i="26"/>
  <c r="Y85" i="26" s="1"/>
  <c r="AH85" i="26" s="1"/>
  <c r="P85" i="26"/>
  <c r="X85" i="26" s="1"/>
  <c r="AG85" i="26" s="1"/>
  <c r="O85" i="26"/>
  <c r="W85" i="26" s="1"/>
  <c r="AF85" i="26" s="1"/>
  <c r="N85" i="26"/>
  <c r="V85" i="26" s="1"/>
  <c r="AE85" i="26" s="1"/>
  <c r="U83" i="26"/>
  <c r="T83" i="26"/>
  <c r="S83" i="26"/>
  <c r="R83" i="26"/>
  <c r="Q83" i="26"/>
  <c r="P83" i="26"/>
  <c r="O83" i="26"/>
  <c r="U80" i="26"/>
  <c r="T80" i="26"/>
  <c r="S80" i="26"/>
  <c r="R80" i="26"/>
  <c r="Q80" i="26"/>
  <c r="P80" i="26"/>
  <c r="B284" i="19" s="1"/>
  <c r="O80" i="26"/>
  <c r="B291" i="17" s="1"/>
  <c r="U76" i="26"/>
  <c r="T76" i="26"/>
  <c r="S76" i="26"/>
  <c r="R76" i="26"/>
  <c r="Q76" i="26"/>
  <c r="P76" i="26"/>
  <c r="B322" i="17" s="1"/>
  <c r="O76" i="26"/>
  <c r="B253" i="19" s="1"/>
  <c r="N76" i="26"/>
  <c r="B260" i="17" s="1"/>
  <c r="U73" i="26"/>
  <c r="T73" i="26"/>
  <c r="S73" i="26"/>
  <c r="R73" i="26"/>
  <c r="Q73" i="26"/>
  <c r="P73" i="26"/>
  <c r="O73" i="26"/>
  <c r="N73" i="26"/>
  <c r="U70" i="26"/>
  <c r="T70" i="26"/>
  <c r="S70" i="26"/>
  <c r="R70" i="26"/>
  <c r="Q70" i="26"/>
  <c r="P70" i="26"/>
  <c r="O70" i="26"/>
  <c r="N70" i="26"/>
  <c r="N67" i="26"/>
  <c r="N66" i="26"/>
  <c r="N65" i="26"/>
  <c r="U41" i="26"/>
  <c r="J345" i="19" s="1"/>
  <c r="T41" i="26"/>
  <c r="J406" i="19" s="1"/>
  <c r="S41" i="26"/>
  <c r="J376" i="19" s="1"/>
  <c r="R41" i="26"/>
  <c r="Q41" i="26"/>
  <c r="J314" i="19" s="1"/>
  <c r="P41" i="26"/>
  <c r="O41" i="26"/>
  <c r="J252" i="19" s="1"/>
  <c r="U40" i="26"/>
  <c r="T40" i="26"/>
  <c r="J406" i="30" s="1"/>
  <c r="S40" i="26"/>
  <c r="R40" i="26"/>
  <c r="Q221" i="19" s="1"/>
  <c r="Q40" i="26"/>
  <c r="J314" i="30" s="1"/>
  <c r="P40" i="26"/>
  <c r="O40" i="26"/>
  <c r="U39" i="26"/>
  <c r="T39" i="26"/>
  <c r="S39" i="26"/>
  <c r="R39" i="26"/>
  <c r="Q39" i="26"/>
  <c r="P39" i="26"/>
  <c r="O39" i="26"/>
  <c r="N40" i="26"/>
  <c r="N39" i="26"/>
  <c r="U56" i="26"/>
  <c r="F73" i="18" s="1"/>
  <c r="T56" i="26"/>
  <c r="D73" i="18" s="1"/>
  <c r="S56" i="26"/>
  <c r="B73" i="18" s="1"/>
  <c r="R56" i="26"/>
  <c r="F43" i="18" s="1"/>
  <c r="Q56" i="26"/>
  <c r="E43" i="18" s="1"/>
  <c r="P56" i="26"/>
  <c r="D43" i="18" s="1"/>
  <c r="O56" i="26"/>
  <c r="C43" i="18" s="1"/>
  <c r="U55" i="26"/>
  <c r="F74" i="32" s="1"/>
  <c r="T55" i="26"/>
  <c r="D74" i="32" s="1"/>
  <c r="S55" i="26"/>
  <c r="B74" i="32" s="1"/>
  <c r="R55" i="26"/>
  <c r="F44" i="32" s="1"/>
  <c r="Q55" i="26"/>
  <c r="E44" i="32" s="1"/>
  <c r="P55" i="26"/>
  <c r="D44" i="32" s="1"/>
  <c r="O55" i="26"/>
  <c r="C44" i="32" s="1"/>
  <c r="U54" i="26"/>
  <c r="T54" i="26"/>
  <c r="S54" i="26"/>
  <c r="R54" i="26"/>
  <c r="Q54" i="26"/>
  <c r="P54" i="26"/>
  <c r="O54" i="26"/>
  <c r="N56" i="26"/>
  <c r="B43" i="18" s="1"/>
  <c r="N55" i="26"/>
  <c r="B44" i="32" s="1"/>
  <c r="N54" i="26"/>
  <c r="U53" i="26"/>
  <c r="L383" i="17" s="1"/>
  <c r="T53" i="26"/>
  <c r="L445" i="17" s="1"/>
  <c r="S53" i="26"/>
  <c r="L414" i="17" s="1"/>
  <c r="R53" i="26"/>
  <c r="L228" i="17" s="1"/>
  <c r="Q53" i="26"/>
  <c r="L352" i="17" s="1"/>
  <c r="P53" i="26"/>
  <c r="L321" i="17" s="1"/>
  <c r="O53" i="26"/>
  <c r="L290" i="17" s="1"/>
  <c r="U52" i="26"/>
  <c r="T52" i="26"/>
  <c r="L445" i="31" s="1"/>
  <c r="S52" i="26"/>
  <c r="L414" i="31" s="1"/>
  <c r="R52" i="26"/>
  <c r="Q52" i="26"/>
  <c r="L352" i="31" s="1"/>
  <c r="P52" i="26"/>
  <c r="O52" i="26"/>
  <c r="L290" i="31" s="1"/>
  <c r="U51" i="26"/>
  <c r="T51" i="26"/>
  <c r="S51" i="26"/>
  <c r="R51" i="26"/>
  <c r="Q51" i="26"/>
  <c r="P51" i="26"/>
  <c r="O51" i="26"/>
  <c r="N53" i="26"/>
  <c r="L259" i="17" s="1"/>
  <c r="N52" i="26"/>
  <c r="L259" i="31" s="1"/>
  <c r="N51" i="26"/>
  <c r="U50" i="26"/>
  <c r="J383" i="17" s="1"/>
  <c r="T50" i="26"/>
  <c r="J445" i="17" s="1"/>
  <c r="S50" i="26"/>
  <c r="J414" i="17" s="1"/>
  <c r="R50" i="26"/>
  <c r="J228" i="17" s="1"/>
  <c r="Q50" i="26"/>
  <c r="J352" i="17" s="1"/>
  <c r="P50" i="26"/>
  <c r="J321" i="17" s="1"/>
  <c r="O50" i="26"/>
  <c r="J290" i="17" s="1"/>
  <c r="U49" i="26"/>
  <c r="T49" i="26"/>
  <c r="J445" i="31" s="1"/>
  <c r="S49" i="26"/>
  <c r="J414" i="31" s="1"/>
  <c r="R49" i="26"/>
  <c r="Q49" i="26"/>
  <c r="J352" i="31" s="1"/>
  <c r="P49" i="26"/>
  <c r="O49" i="26"/>
  <c r="J290" i="31" s="1"/>
  <c r="U48" i="26"/>
  <c r="T48" i="26"/>
  <c r="S48" i="26"/>
  <c r="R48" i="26"/>
  <c r="Q48" i="26"/>
  <c r="P48" i="26"/>
  <c r="O48" i="26"/>
  <c r="N50" i="26"/>
  <c r="J259" i="17" s="1"/>
  <c r="N49" i="26"/>
  <c r="J259" i="31" s="1"/>
  <c r="N48" i="26"/>
  <c r="U47" i="26"/>
  <c r="H383" i="17" s="1"/>
  <c r="T47" i="26"/>
  <c r="H445" i="17" s="1"/>
  <c r="S47" i="26"/>
  <c r="H414" i="17" s="1"/>
  <c r="R47" i="26"/>
  <c r="H228" i="17" s="1"/>
  <c r="Q47" i="26"/>
  <c r="H352" i="17" s="1"/>
  <c r="P47" i="26"/>
  <c r="H321" i="17" s="1"/>
  <c r="O47" i="26"/>
  <c r="H290" i="17" s="1"/>
  <c r="U46" i="26"/>
  <c r="T46" i="26"/>
  <c r="H445" i="31" s="1"/>
  <c r="S46" i="26"/>
  <c r="H414" i="31" s="1"/>
  <c r="R46" i="26"/>
  <c r="Q46" i="26"/>
  <c r="H352" i="31" s="1"/>
  <c r="P46" i="26"/>
  <c r="O46" i="26"/>
  <c r="H290" i="31" s="1"/>
  <c r="U45" i="26"/>
  <c r="T45" i="26"/>
  <c r="S45" i="26"/>
  <c r="R45" i="26"/>
  <c r="Q45" i="26"/>
  <c r="P45" i="26"/>
  <c r="O45" i="26"/>
  <c r="N47" i="26"/>
  <c r="H259" i="17" s="1"/>
  <c r="N46" i="26"/>
  <c r="H259" i="31" s="1"/>
  <c r="N45" i="26"/>
  <c r="N42" i="26"/>
  <c r="U44" i="26"/>
  <c r="F383" i="17" s="1"/>
  <c r="T44" i="26"/>
  <c r="F445" i="17" s="1"/>
  <c r="S44" i="26"/>
  <c r="F414" i="17" s="1"/>
  <c r="R44" i="26"/>
  <c r="F228" i="17" s="1"/>
  <c r="Q44" i="26"/>
  <c r="F352" i="17" s="1"/>
  <c r="P44" i="26"/>
  <c r="F321" i="17" s="1"/>
  <c r="U43" i="26"/>
  <c r="T43" i="26"/>
  <c r="S43" i="26"/>
  <c r="R43" i="26"/>
  <c r="Q43" i="26"/>
  <c r="P43" i="26"/>
  <c r="X43" i="26" s="1"/>
  <c r="AG43" i="26" s="1"/>
  <c r="U42" i="26"/>
  <c r="T42" i="26"/>
  <c r="S42" i="26"/>
  <c r="R42" i="26"/>
  <c r="Q42" i="26"/>
  <c r="P42" i="26"/>
  <c r="N43" i="26"/>
  <c r="F259" i="31" s="1"/>
  <c r="N44" i="26"/>
  <c r="O44" i="26"/>
  <c r="F290" i="17" s="1"/>
  <c r="O43" i="26"/>
  <c r="O42" i="26"/>
  <c r="N41" i="26"/>
  <c r="U38" i="26"/>
  <c r="H345" i="19" s="1"/>
  <c r="T38" i="26"/>
  <c r="H406" i="19" s="1"/>
  <c r="S38" i="26"/>
  <c r="H376" i="19" s="1"/>
  <c r="R38" i="26"/>
  <c r="H221" i="19" s="1"/>
  <c r="Q38" i="26"/>
  <c r="H314" i="19" s="1"/>
  <c r="P38" i="26"/>
  <c r="H283" i="19" s="1"/>
  <c r="U37" i="26"/>
  <c r="T37" i="26"/>
  <c r="H406" i="30" s="1"/>
  <c r="S37" i="26"/>
  <c r="H376" i="30" s="1"/>
  <c r="R37" i="26"/>
  <c r="Q37" i="26"/>
  <c r="H314" i="30" s="1"/>
  <c r="P37" i="26"/>
  <c r="H283" i="30" s="1"/>
  <c r="U36" i="26"/>
  <c r="T36" i="26"/>
  <c r="S36" i="26"/>
  <c r="R36" i="26"/>
  <c r="Q36" i="26"/>
  <c r="P36" i="26"/>
  <c r="N36" i="26"/>
  <c r="N37" i="26"/>
  <c r="N38" i="26"/>
  <c r="N33" i="26"/>
  <c r="N34" i="26"/>
  <c r="N35" i="26"/>
  <c r="O38" i="26"/>
  <c r="H252" i="19" s="1"/>
  <c r="O37" i="26"/>
  <c r="H252" i="30" s="1"/>
  <c r="O36" i="26"/>
  <c r="U35" i="26"/>
  <c r="F345" i="19" s="1"/>
  <c r="T35" i="26"/>
  <c r="S35" i="26"/>
  <c r="F376" i="19" s="1"/>
  <c r="R35" i="26"/>
  <c r="Q35" i="26"/>
  <c r="P35" i="26"/>
  <c r="U34" i="26"/>
  <c r="T34" i="26"/>
  <c r="F406" i="30" s="1"/>
  <c r="S34" i="26"/>
  <c r="F376" i="30" s="1"/>
  <c r="R34" i="26"/>
  <c r="Q34" i="26"/>
  <c r="P34" i="26"/>
  <c r="U33" i="26"/>
  <c r="T33" i="26"/>
  <c r="S33" i="26"/>
  <c r="R33" i="26"/>
  <c r="Q33" i="26"/>
  <c r="P33" i="26"/>
  <c r="O35" i="26"/>
  <c r="F252" i="19" s="1"/>
  <c r="O34" i="26"/>
  <c r="O33" i="26"/>
  <c r="U31" i="26"/>
  <c r="T31" i="26"/>
  <c r="S31" i="26"/>
  <c r="R31" i="26"/>
  <c r="Q31" i="26"/>
  <c r="P31" i="26"/>
  <c r="O31" i="26"/>
  <c r="U28" i="26"/>
  <c r="T28" i="26"/>
  <c r="S28" i="26"/>
  <c r="R28" i="26"/>
  <c r="Q28" i="26"/>
  <c r="P28" i="26"/>
  <c r="O28" i="26"/>
  <c r="O24" i="26"/>
  <c r="B252" i="19" s="1"/>
  <c r="O21" i="26"/>
  <c r="O18" i="26"/>
  <c r="EA618" i="27"/>
  <c r="EK618" i="27" s="1"/>
  <c r="EA617" i="27"/>
  <c r="EK617" i="27" s="1"/>
  <c r="EA616" i="27"/>
  <c r="EK616" i="27" s="1"/>
  <c r="EA615" i="27"/>
  <c r="EK615" i="27" s="1"/>
  <c r="EA614" i="27"/>
  <c r="EK614" i="27" s="1"/>
  <c r="EA613" i="27"/>
  <c r="EK613" i="27" s="1"/>
  <c r="EA612" i="27"/>
  <c r="EK612" i="27" s="1"/>
  <c r="EA611" i="27"/>
  <c r="EK611" i="27" s="1"/>
  <c r="EA610" i="27"/>
  <c r="EK610" i="27" s="1"/>
  <c r="EA609" i="27"/>
  <c r="EK609" i="27" s="1"/>
  <c r="EA608" i="27"/>
  <c r="EK608" i="27" s="1"/>
  <c r="EA607" i="27"/>
  <c r="EK607" i="27" s="1"/>
  <c r="EA582" i="27"/>
  <c r="EK582" i="27" s="1"/>
  <c r="EA581" i="27"/>
  <c r="EK581" i="27" s="1"/>
  <c r="EA580" i="27"/>
  <c r="EK580" i="27" s="1"/>
  <c r="EA579" i="27"/>
  <c r="EK579" i="27" s="1"/>
  <c r="EA578" i="27"/>
  <c r="EK578" i="27" s="1"/>
  <c r="EA577" i="27"/>
  <c r="EK577" i="27" s="1"/>
  <c r="EA576" i="27"/>
  <c r="EK576" i="27" s="1"/>
  <c r="EA575" i="27"/>
  <c r="EK575" i="27" s="1"/>
  <c r="EA574" i="27"/>
  <c r="EK574" i="27" s="1"/>
  <c r="EA573" i="27"/>
  <c r="EK573" i="27" s="1"/>
  <c r="EA572" i="27"/>
  <c r="EK572" i="27" s="1"/>
  <c r="EA571" i="27"/>
  <c r="EK571" i="27" s="1"/>
  <c r="EA570" i="27"/>
  <c r="EK570" i="27" s="1"/>
  <c r="EA569" i="27"/>
  <c r="EK569" i="27" s="1"/>
  <c r="EA500" i="27"/>
  <c r="EK500" i="27" s="1"/>
  <c r="EA499" i="27"/>
  <c r="EK499" i="27" s="1"/>
  <c r="EA498" i="27"/>
  <c r="EK498" i="27" s="1"/>
  <c r="EA497" i="27"/>
  <c r="EK497" i="27" s="1"/>
  <c r="EA496" i="27"/>
  <c r="EK496" i="27" s="1"/>
  <c r="EA495" i="27"/>
  <c r="EK495" i="27" s="1"/>
  <c r="EA494" i="27"/>
  <c r="EK494" i="27" s="1"/>
  <c r="EA493" i="27"/>
  <c r="EK493" i="27" s="1"/>
  <c r="EA492" i="27"/>
  <c r="EK492" i="27" s="1"/>
  <c r="EA491" i="27"/>
  <c r="EK491" i="27" s="1"/>
  <c r="EA490" i="27"/>
  <c r="EK490" i="27" s="1"/>
  <c r="EA489" i="27"/>
  <c r="EK489" i="27" s="1"/>
  <c r="EA488" i="27"/>
  <c r="EK488" i="27" s="1"/>
  <c r="EA487" i="27"/>
  <c r="EK487" i="27" s="1"/>
  <c r="EA486" i="27"/>
  <c r="EK486" i="27" s="1"/>
  <c r="EA485" i="27"/>
  <c r="EK485" i="27" s="1"/>
  <c r="EA484" i="27"/>
  <c r="EK484" i="27" s="1"/>
  <c r="EA483" i="27"/>
  <c r="EK483" i="27" s="1"/>
  <c r="EA482" i="27"/>
  <c r="EK482" i="27" s="1"/>
  <c r="EA481" i="27"/>
  <c r="EK481" i="27" s="1"/>
  <c r="EA480" i="27"/>
  <c r="EK480" i="27" s="1"/>
  <c r="EA479" i="27"/>
  <c r="EK479" i="27" s="1"/>
  <c r="EA478" i="27"/>
  <c r="EK478" i="27" s="1"/>
  <c r="EA477" i="27"/>
  <c r="EK477" i="27" s="1"/>
  <c r="EA476" i="27"/>
  <c r="EK476" i="27" s="1"/>
  <c r="EA475" i="27"/>
  <c r="EK475" i="27" s="1"/>
  <c r="EA474" i="27"/>
  <c r="EK474" i="27" s="1"/>
  <c r="EA473" i="27"/>
  <c r="EK473" i="27" s="1"/>
  <c r="EA472" i="27"/>
  <c r="EK472" i="27" s="1"/>
  <c r="EA471" i="27"/>
  <c r="EK471" i="27" s="1"/>
  <c r="EA470" i="27"/>
  <c r="EK470" i="27" s="1"/>
  <c r="EA469" i="27"/>
  <c r="EK469" i="27" s="1"/>
  <c r="EA468" i="27"/>
  <c r="EK468" i="27" s="1"/>
  <c r="EA467" i="27"/>
  <c r="EK467" i="27" s="1"/>
  <c r="EA466" i="27"/>
  <c r="EK466" i="27" s="1"/>
  <c r="EA465" i="27"/>
  <c r="EK465" i="27" s="1"/>
  <c r="EA464" i="27"/>
  <c r="EK464" i="27" s="1"/>
  <c r="EA463" i="27"/>
  <c r="EK463" i="27" s="1"/>
  <c r="EA462" i="27"/>
  <c r="EK462" i="27" s="1"/>
  <c r="EA461" i="27"/>
  <c r="EK461" i="27" s="1"/>
  <c r="EA460" i="27"/>
  <c r="EK460" i="27" s="1"/>
  <c r="EA459" i="27"/>
  <c r="EK459" i="27" s="1"/>
  <c r="EA458" i="27"/>
  <c r="EK458" i="27" s="1"/>
  <c r="EA457" i="27"/>
  <c r="EK457" i="27" s="1"/>
  <c r="EA456" i="27"/>
  <c r="EK456" i="27" s="1"/>
  <c r="EA455" i="27"/>
  <c r="EK455" i="27" s="1"/>
  <c r="EA454" i="27"/>
  <c r="EK454" i="27" s="1"/>
  <c r="EA453" i="27"/>
  <c r="EK453" i="27" s="1"/>
  <c r="EA452" i="27"/>
  <c r="EK452" i="27" s="1"/>
  <c r="EA451" i="27"/>
  <c r="EK451" i="27" s="1"/>
  <c r="EA450" i="27"/>
  <c r="EK450" i="27" s="1"/>
  <c r="EA449" i="27"/>
  <c r="EK449" i="27" s="1"/>
  <c r="EA448" i="27"/>
  <c r="EK448" i="27" s="1"/>
  <c r="EA447" i="27"/>
  <c r="EK447" i="27" s="1"/>
  <c r="EA446" i="27"/>
  <c r="EK446" i="27" s="1"/>
  <c r="EA445" i="27"/>
  <c r="EK445" i="27" s="1"/>
  <c r="EA444" i="27"/>
  <c r="EK444" i="27" s="1"/>
  <c r="EA443" i="27"/>
  <c r="EK443" i="27" s="1"/>
  <c r="EA442" i="27"/>
  <c r="EK442" i="27" s="1"/>
  <c r="EA441" i="27"/>
  <c r="EK441" i="27" s="1"/>
  <c r="EA440" i="27"/>
  <c r="EK440" i="27" s="1"/>
  <c r="EA439" i="27"/>
  <c r="EK439" i="27" s="1"/>
  <c r="EA425" i="27"/>
  <c r="EK425" i="27" s="1"/>
  <c r="EA424" i="27"/>
  <c r="EK424" i="27" s="1"/>
  <c r="EA423" i="27"/>
  <c r="EK423" i="27" s="1"/>
  <c r="EA422" i="27"/>
  <c r="EK422" i="27" s="1"/>
  <c r="EA421" i="27"/>
  <c r="EK421" i="27" s="1"/>
  <c r="EA420" i="27"/>
  <c r="EK420" i="27" s="1"/>
  <c r="EA419" i="27"/>
  <c r="EK419" i="27" s="1"/>
  <c r="EA418" i="27"/>
  <c r="EK418" i="27" s="1"/>
  <c r="EA417" i="27"/>
  <c r="EK417" i="27" s="1"/>
  <c r="EA396" i="27"/>
  <c r="EK396" i="27" s="1"/>
  <c r="EA395" i="27"/>
  <c r="EK395" i="27" s="1"/>
  <c r="EA394" i="27"/>
  <c r="EK394" i="27" s="1"/>
  <c r="EA393" i="27"/>
  <c r="EK393" i="27" s="1"/>
  <c r="EA392" i="27"/>
  <c r="EK392" i="27" s="1"/>
  <c r="EA391" i="27"/>
  <c r="EK391" i="27" s="1"/>
  <c r="EA390" i="27"/>
  <c r="EK390" i="27" s="1"/>
  <c r="EA389" i="27"/>
  <c r="EK389" i="27" s="1"/>
  <c r="EA388" i="27"/>
  <c r="EK388" i="27" s="1"/>
  <c r="EA387" i="27"/>
  <c r="EK387" i="27" s="1"/>
  <c r="EA386" i="27"/>
  <c r="EK386" i="27" s="1"/>
  <c r="EA385" i="27"/>
  <c r="EK385" i="27" s="1"/>
  <c r="EA370" i="27"/>
  <c r="EK370" i="27" s="1"/>
  <c r="EA369" i="27"/>
  <c r="EK369" i="27" s="1"/>
  <c r="EA368" i="27"/>
  <c r="EK368" i="27" s="1"/>
  <c r="EA367" i="27"/>
  <c r="EK367" i="27" s="1"/>
  <c r="EA366" i="27"/>
  <c r="EK366" i="27" s="1"/>
  <c r="EA365" i="27"/>
  <c r="EK365" i="27" s="1"/>
  <c r="EA364" i="27"/>
  <c r="EK364" i="27" s="1"/>
  <c r="EA363" i="27"/>
  <c r="EK363" i="27" s="1"/>
  <c r="EA362" i="27"/>
  <c r="EK362" i="27" s="1"/>
  <c r="EA361" i="27"/>
  <c r="EK361" i="27" s="1"/>
  <c r="EA360" i="27"/>
  <c r="EK360" i="27" s="1"/>
  <c r="EA359" i="27"/>
  <c r="EK359" i="27" s="1"/>
  <c r="EA299" i="27"/>
  <c r="EK299" i="27" s="1"/>
  <c r="EA298" i="27"/>
  <c r="EK298" i="27" s="1"/>
  <c r="EA297" i="27"/>
  <c r="EK297" i="27" s="1"/>
  <c r="EA296" i="27"/>
  <c r="EK296" i="27" s="1"/>
  <c r="EA295" i="27"/>
  <c r="EK295" i="27" s="1"/>
  <c r="EA294" i="27"/>
  <c r="EK294" i="27" s="1"/>
  <c r="EA293" i="27"/>
  <c r="EK293" i="27" s="1"/>
  <c r="EA292" i="27"/>
  <c r="EK292" i="27" s="1"/>
  <c r="EA291" i="27"/>
  <c r="EK291" i="27" s="1"/>
  <c r="EA290" i="27"/>
  <c r="EK290" i="27" s="1"/>
  <c r="EA289" i="27"/>
  <c r="EK289" i="27" s="1"/>
  <c r="EA288" i="27"/>
  <c r="EK288" i="27" s="1"/>
  <c r="EA287" i="27"/>
  <c r="EK287" i="27" s="1"/>
  <c r="EA286" i="27"/>
  <c r="EK286" i="27" s="1"/>
  <c r="EA285" i="27"/>
  <c r="EK285" i="27" s="1"/>
  <c r="EA269" i="27"/>
  <c r="EK269" i="27" s="1"/>
  <c r="EA268" i="27"/>
  <c r="EK268" i="27" s="1"/>
  <c r="EA267" i="27"/>
  <c r="EK267" i="27" s="1"/>
  <c r="EA266" i="27"/>
  <c r="EK266" i="27" s="1"/>
  <c r="EA265" i="27"/>
  <c r="EK265" i="27" s="1"/>
  <c r="EA264" i="27"/>
  <c r="EK264" i="27" s="1"/>
  <c r="EA263" i="27"/>
  <c r="EK263" i="27" s="1"/>
  <c r="EA262" i="27"/>
  <c r="EK262" i="27" s="1"/>
  <c r="EA245" i="27"/>
  <c r="EK245" i="27" s="1"/>
  <c r="EA244" i="27"/>
  <c r="EK244" i="27" s="1"/>
  <c r="EA243" i="27"/>
  <c r="EK243" i="27" s="1"/>
  <c r="EA242" i="27"/>
  <c r="EK242" i="27" s="1"/>
  <c r="EA241" i="27"/>
  <c r="EK241" i="27" s="1"/>
  <c r="EA240" i="27"/>
  <c r="EK240" i="27" s="1"/>
  <c r="EA239" i="27"/>
  <c r="EK239" i="27" s="1"/>
  <c r="EA238" i="27"/>
  <c r="EK238" i="27" s="1"/>
  <c r="EA237" i="27"/>
  <c r="EK237" i="27" s="1"/>
  <c r="EA236" i="27"/>
  <c r="EK236" i="27" s="1"/>
  <c r="EA235" i="27"/>
  <c r="EK235" i="27" s="1"/>
  <c r="EA233" i="27"/>
  <c r="EK233" i="27" s="1"/>
  <c r="EA232" i="27"/>
  <c r="EK232" i="27" s="1"/>
  <c r="EA231" i="27"/>
  <c r="EK231" i="27" s="1"/>
  <c r="EA230" i="27"/>
  <c r="EK230" i="27" s="1"/>
  <c r="EA228" i="27"/>
  <c r="EK228" i="27" s="1"/>
  <c r="EA227" i="27"/>
  <c r="EK227" i="27" s="1"/>
  <c r="EA226" i="27"/>
  <c r="EK226" i="27" s="1"/>
  <c r="EA216" i="27"/>
  <c r="EK216" i="27" s="1"/>
  <c r="EA215" i="27"/>
  <c r="EK215" i="27" s="1"/>
  <c r="EA214" i="27"/>
  <c r="EK214" i="27" s="1"/>
  <c r="EA213" i="27"/>
  <c r="EK213" i="27" s="1"/>
  <c r="EA212" i="27"/>
  <c r="EK212" i="27" s="1"/>
  <c r="EA211" i="27"/>
  <c r="EK211" i="27" s="1"/>
  <c r="EA210" i="27"/>
  <c r="EK210" i="27" s="1"/>
  <c r="EA209" i="27"/>
  <c r="EK209" i="27" s="1"/>
  <c r="EA208" i="27"/>
  <c r="EK208" i="27" s="1"/>
  <c r="EA207" i="27"/>
  <c r="EK207" i="27" s="1"/>
  <c r="EA206" i="27"/>
  <c r="EK206" i="27" s="1"/>
  <c r="EA205" i="27"/>
  <c r="EK205" i="27" s="1"/>
  <c r="EA204" i="27"/>
  <c r="EK204" i="27" s="1"/>
  <c r="EA203" i="27"/>
  <c r="EK203" i="27" s="1"/>
  <c r="EA186" i="27"/>
  <c r="EK186" i="27" s="1"/>
  <c r="EA185" i="27"/>
  <c r="EK185" i="27" s="1"/>
  <c r="EA184" i="27"/>
  <c r="EK184" i="27" s="1"/>
  <c r="EA183" i="27"/>
  <c r="EK183" i="27" s="1"/>
  <c r="EA182" i="27"/>
  <c r="EK182" i="27" s="1"/>
  <c r="EA181" i="27"/>
  <c r="EK181" i="27" s="1"/>
  <c r="EA180" i="27"/>
  <c r="EK180" i="27" s="1"/>
  <c r="EA179" i="27"/>
  <c r="EK179" i="27" s="1"/>
  <c r="EA140" i="27"/>
  <c r="EK140" i="27" s="1"/>
  <c r="EA139" i="27"/>
  <c r="EK139" i="27" s="1"/>
  <c r="EA138" i="27"/>
  <c r="EK138" i="27" s="1"/>
  <c r="EA137" i="27"/>
  <c r="EK137" i="27" s="1"/>
  <c r="EA136" i="27"/>
  <c r="EK136" i="27" s="1"/>
  <c r="EA135" i="27"/>
  <c r="EK135" i="27" s="1"/>
  <c r="EA134" i="27"/>
  <c r="EK134" i="27" s="1"/>
  <c r="EA133" i="27"/>
  <c r="EK133" i="27" s="1"/>
  <c r="EA132" i="27"/>
  <c r="EK132" i="27" s="1"/>
  <c r="EA131" i="27"/>
  <c r="EK131" i="27" s="1"/>
  <c r="EA130" i="27"/>
  <c r="EK130" i="27" s="1"/>
  <c r="EA129" i="27"/>
  <c r="EK129" i="27" s="1"/>
  <c r="EA128" i="27"/>
  <c r="EK128" i="27" s="1"/>
  <c r="EA127" i="27"/>
  <c r="EK127" i="27" s="1"/>
  <c r="EA126" i="27"/>
  <c r="EK126" i="27" s="1"/>
  <c r="EA125" i="27"/>
  <c r="EK125" i="27" s="1"/>
  <c r="EA124" i="27"/>
  <c r="EK124" i="27" s="1"/>
  <c r="EA123" i="27"/>
  <c r="EK123" i="27" s="1"/>
  <c r="EA122" i="27"/>
  <c r="EK122" i="27" s="1"/>
  <c r="EA121" i="27"/>
  <c r="EK121" i="27" s="1"/>
  <c r="EA92" i="27"/>
  <c r="EK92" i="27" s="1"/>
  <c r="EA91" i="27"/>
  <c r="EK91" i="27" s="1"/>
  <c r="EA90" i="27"/>
  <c r="EK90" i="27" s="1"/>
  <c r="EA89" i="27"/>
  <c r="EK89" i="27" s="1"/>
  <c r="EA88" i="27"/>
  <c r="EK88" i="27" s="1"/>
  <c r="EA87" i="27"/>
  <c r="EK87" i="27" s="1"/>
  <c r="EA86" i="27"/>
  <c r="EK86" i="27" s="1"/>
  <c r="EA85" i="27"/>
  <c r="EK85" i="27" s="1"/>
  <c r="EA84" i="27"/>
  <c r="EK84" i="27" s="1"/>
  <c r="EA83" i="27"/>
  <c r="EK83" i="27" s="1"/>
  <c r="EA82" i="27"/>
  <c r="EK82" i="27" s="1"/>
  <c r="EA80" i="27"/>
  <c r="EK80" i="27" s="1"/>
  <c r="EA78" i="27"/>
  <c r="EK78" i="27" s="1"/>
  <c r="EA77" i="27"/>
  <c r="EK77" i="27" s="1"/>
  <c r="EA54" i="27"/>
  <c r="EK54" i="27" s="1"/>
  <c r="EA53" i="27"/>
  <c r="EK53" i="27" s="1"/>
  <c r="EA52" i="27"/>
  <c r="EK52" i="27" s="1"/>
  <c r="EA51" i="27"/>
  <c r="EK51" i="27" s="1"/>
  <c r="EA50" i="27"/>
  <c r="EK50" i="27" s="1"/>
  <c r="EA49" i="27"/>
  <c r="EK49" i="27" s="1"/>
  <c r="EA48" i="27"/>
  <c r="EK48" i="27" s="1"/>
  <c r="EA47" i="27"/>
  <c r="EK47" i="27" s="1"/>
  <c r="EA46" i="27"/>
  <c r="EK46" i="27" s="1"/>
  <c r="EA45" i="27"/>
  <c r="EK45" i="27" s="1"/>
  <c r="EA19" i="27"/>
  <c r="EK19" i="27" s="1"/>
  <c r="EA18" i="27"/>
  <c r="EK18" i="27" s="1"/>
  <c r="EA17" i="27"/>
  <c r="EK17" i="27" s="1"/>
  <c r="EA16" i="27"/>
  <c r="EK16" i="27" s="1"/>
  <c r="EA15" i="27"/>
  <c r="EK15" i="27" s="1"/>
  <c r="EA14" i="27"/>
  <c r="EK14" i="27" s="1"/>
  <c r="EA13" i="27"/>
  <c r="EK13" i="27" s="1"/>
  <c r="EA12" i="27"/>
  <c r="EK12" i="27" s="1"/>
  <c r="EA11" i="27"/>
  <c r="EK11" i="27" s="1"/>
  <c r="EA10" i="27"/>
  <c r="EK10" i="27" s="1"/>
  <c r="EA9" i="27"/>
  <c r="EK9" i="27" s="1"/>
  <c r="EA8" i="27"/>
  <c r="EK8" i="27" s="1"/>
  <c r="EA7" i="27"/>
  <c r="EK7" i="27" s="1"/>
  <c r="DX618" i="27"/>
  <c r="EJ618" i="27" s="1"/>
  <c r="DX617" i="27"/>
  <c r="EJ617" i="27" s="1"/>
  <c r="DX616" i="27"/>
  <c r="EJ616" i="27" s="1"/>
  <c r="DX615" i="27"/>
  <c r="EJ615" i="27" s="1"/>
  <c r="DX614" i="27"/>
  <c r="EJ614" i="27" s="1"/>
  <c r="DX613" i="27"/>
  <c r="EJ613" i="27" s="1"/>
  <c r="DX612" i="27"/>
  <c r="EJ612" i="27" s="1"/>
  <c r="DX611" i="27"/>
  <c r="EJ611" i="27" s="1"/>
  <c r="DX610" i="27"/>
  <c r="EJ610" i="27" s="1"/>
  <c r="DX609" i="27"/>
  <c r="EJ609" i="27" s="1"/>
  <c r="DX608" i="27"/>
  <c r="EJ608" i="27" s="1"/>
  <c r="DX607" i="27"/>
  <c r="EJ607" i="27" s="1"/>
  <c r="DX582" i="27"/>
  <c r="EJ582" i="27" s="1"/>
  <c r="DX581" i="27"/>
  <c r="EJ581" i="27" s="1"/>
  <c r="DX580" i="27"/>
  <c r="EJ580" i="27" s="1"/>
  <c r="DX579" i="27"/>
  <c r="EJ579" i="27" s="1"/>
  <c r="DX578" i="27"/>
  <c r="EJ578" i="27" s="1"/>
  <c r="DX577" i="27"/>
  <c r="EJ577" i="27" s="1"/>
  <c r="DX576" i="27"/>
  <c r="EJ576" i="27" s="1"/>
  <c r="DX575" i="27"/>
  <c r="EJ575" i="27" s="1"/>
  <c r="DX574" i="27"/>
  <c r="EJ574" i="27" s="1"/>
  <c r="DX573" i="27"/>
  <c r="EJ573" i="27" s="1"/>
  <c r="DX572" i="27"/>
  <c r="EJ572" i="27" s="1"/>
  <c r="DX571" i="27"/>
  <c r="EJ571" i="27" s="1"/>
  <c r="DX570" i="27"/>
  <c r="EJ570" i="27" s="1"/>
  <c r="DX569" i="27"/>
  <c r="EJ569" i="27" s="1"/>
  <c r="DX500" i="27"/>
  <c r="EJ500" i="27" s="1"/>
  <c r="DX499" i="27"/>
  <c r="EJ499" i="27" s="1"/>
  <c r="DX498" i="27"/>
  <c r="EJ498" i="27" s="1"/>
  <c r="DX497" i="27"/>
  <c r="EJ497" i="27" s="1"/>
  <c r="DX496" i="27"/>
  <c r="EJ496" i="27" s="1"/>
  <c r="DX495" i="27"/>
  <c r="EJ495" i="27" s="1"/>
  <c r="DX494" i="27"/>
  <c r="EJ494" i="27" s="1"/>
  <c r="DX493" i="27"/>
  <c r="EJ493" i="27" s="1"/>
  <c r="DX492" i="27"/>
  <c r="EJ492" i="27" s="1"/>
  <c r="DX491" i="27"/>
  <c r="EJ491" i="27" s="1"/>
  <c r="DX490" i="27"/>
  <c r="EJ490" i="27" s="1"/>
  <c r="DX489" i="27"/>
  <c r="EJ489" i="27" s="1"/>
  <c r="DX488" i="27"/>
  <c r="EJ488" i="27" s="1"/>
  <c r="DX487" i="27"/>
  <c r="EJ487" i="27" s="1"/>
  <c r="DX486" i="27"/>
  <c r="EJ486" i="27" s="1"/>
  <c r="DX485" i="27"/>
  <c r="EJ485" i="27" s="1"/>
  <c r="DX484" i="27"/>
  <c r="EJ484" i="27" s="1"/>
  <c r="DX483" i="27"/>
  <c r="EJ483" i="27" s="1"/>
  <c r="DX482" i="27"/>
  <c r="EJ482" i="27" s="1"/>
  <c r="DX481" i="27"/>
  <c r="EJ481" i="27" s="1"/>
  <c r="DX480" i="27"/>
  <c r="EJ480" i="27" s="1"/>
  <c r="DX479" i="27"/>
  <c r="EJ479" i="27" s="1"/>
  <c r="DX478" i="27"/>
  <c r="EJ478" i="27" s="1"/>
  <c r="DX477" i="27"/>
  <c r="EJ477" i="27" s="1"/>
  <c r="DX476" i="27"/>
  <c r="EJ476" i="27" s="1"/>
  <c r="DX475" i="27"/>
  <c r="EJ475" i="27" s="1"/>
  <c r="DX474" i="27"/>
  <c r="EJ474" i="27" s="1"/>
  <c r="DX473" i="27"/>
  <c r="EJ473" i="27" s="1"/>
  <c r="DX472" i="27"/>
  <c r="EJ472" i="27" s="1"/>
  <c r="DX471" i="27"/>
  <c r="EJ471" i="27" s="1"/>
  <c r="DX470" i="27"/>
  <c r="EJ470" i="27" s="1"/>
  <c r="DX469" i="27"/>
  <c r="EJ469" i="27" s="1"/>
  <c r="DX468" i="27"/>
  <c r="EJ468" i="27" s="1"/>
  <c r="DX467" i="27"/>
  <c r="EJ467" i="27" s="1"/>
  <c r="DX466" i="27"/>
  <c r="EJ466" i="27" s="1"/>
  <c r="DX465" i="27"/>
  <c r="EJ465" i="27" s="1"/>
  <c r="DX464" i="27"/>
  <c r="EJ464" i="27" s="1"/>
  <c r="DX463" i="27"/>
  <c r="EJ463" i="27" s="1"/>
  <c r="DX462" i="27"/>
  <c r="EJ462" i="27" s="1"/>
  <c r="DX461" i="27"/>
  <c r="EJ461" i="27" s="1"/>
  <c r="DX460" i="27"/>
  <c r="EJ460" i="27" s="1"/>
  <c r="DX459" i="27"/>
  <c r="EJ459" i="27" s="1"/>
  <c r="DX458" i="27"/>
  <c r="EJ458" i="27" s="1"/>
  <c r="DX457" i="27"/>
  <c r="EJ457" i="27" s="1"/>
  <c r="DX456" i="27"/>
  <c r="EJ456" i="27" s="1"/>
  <c r="DX455" i="27"/>
  <c r="EJ455" i="27" s="1"/>
  <c r="DX454" i="27"/>
  <c r="EJ454" i="27" s="1"/>
  <c r="DX453" i="27"/>
  <c r="EJ453" i="27" s="1"/>
  <c r="DX452" i="27"/>
  <c r="EJ452" i="27" s="1"/>
  <c r="DX451" i="27"/>
  <c r="EJ451" i="27" s="1"/>
  <c r="DX450" i="27"/>
  <c r="EJ450" i="27" s="1"/>
  <c r="DX449" i="27"/>
  <c r="EJ449" i="27" s="1"/>
  <c r="DX448" i="27"/>
  <c r="EJ448" i="27" s="1"/>
  <c r="DX447" i="27"/>
  <c r="EJ447" i="27" s="1"/>
  <c r="DX446" i="27"/>
  <c r="EJ446" i="27" s="1"/>
  <c r="DX445" i="27"/>
  <c r="EJ445" i="27" s="1"/>
  <c r="DX444" i="27"/>
  <c r="EJ444" i="27" s="1"/>
  <c r="DX443" i="27"/>
  <c r="EJ443" i="27" s="1"/>
  <c r="DX442" i="27"/>
  <c r="EJ442" i="27" s="1"/>
  <c r="DX441" i="27"/>
  <c r="EJ441" i="27" s="1"/>
  <c r="DX440" i="27"/>
  <c r="EJ440" i="27" s="1"/>
  <c r="DX439" i="27"/>
  <c r="EJ439" i="27" s="1"/>
  <c r="DX425" i="27"/>
  <c r="EJ425" i="27" s="1"/>
  <c r="DX424" i="27"/>
  <c r="EJ424" i="27" s="1"/>
  <c r="DX423" i="27"/>
  <c r="EJ423" i="27" s="1"/>
  <c r="DX422" i="27"/>
  <c r="EJ422" i="27" s="1"/>
  <c r="DX421" i="27"/>
  <c r="EJ421" i="27" s="1"/>
  <c r="DX420" i="27"/>
  <c r="EJ420" i="27" s="1"/>
  <c r="DX419" i="27"/>
  <c r="EJ419" i="27" s="1"/>
  <c r="DX418" i="27"/>
  <c r="EJ418" i="27" s="1"/>
  <c r="DX417" i="27"/>
  <c r="EJ417" i="27" s="1"/>
  <c r="DX396" i="27"/>
  <c r="EJ396" i="27" s="1"/>
  <c r="DX395" i="27"/>
  <c r="EJ395" i="27" s="1"/>
  <c r="DX394" i="27"/>
  <c r="EJ394" i="27" s="1"/>
  <c r="DX393" i="27"/>
  <c r="EJ393" i="27" s="1"/>
  <c r="DX392" i="27"/>
  <c r="EJ392" i="27" s="1"/>
  <c r="DX391" i="27"/>
  <c r="EJ391" i="27" s="1"/>
  <c r="DX390" i="27"/>
  <c r="EJ390" i="27" s="1"/>
  <c r="DX389" i="27"/>
  <c r="EJ389" i="27" s="1"/>
  <c r="DX388" i="27"/>
  <c r="EJ388" i="27" s="1"/>
  <c r="DX387" i="27"/>
  <c r="EJ387" i="27" s="1"/>
  <c r="DX386" i="27"/>
  <c r="EJ386" i="27" s="1"/>
  <c r="DX385" i="27"/>
  <c r="EJ385" i="27" s="1"/>
  <c r="DX380" i="27"/>
  <c r="EJ380" i="27" s="1"/>
  <c r="DX371" i="27"/>
  <c r="EJ371" i="27" s="1"/>
  <c r="DX370" i="27"/>
  <c r="EJ370" i="27" s="1"/>
  <c r="DX369" i="27"/>
  <c r="EJ369" i="27" s="1"/>
  <c r="DX368" i="27"/>
  <c r="EJ368" i="27" s="1"/>
  <c r="DX367" i="27"/>
  <c r="EJ367" i="27" s="1"/>
  <c r="DX366" i="27"/>
  <c r="EJ366" i="27" s="1"/>
  <c r="DX365" i="27"/>
  <c r="EJ365" i="27" s="1"/>
  <c r="DX364" i="27"/>
  <c r="EJ364" i="27" s="1"/>
  <c r="DX363" i="27"/>
  <c r="EJ363" i="27" s="1"/>
  <c r="DX362" i="27"/>
  <c r="EJ362" i="27" s="1"/>
  <c r="DX361" i="27"/>
  <c r="EJ361" i="27" s="1"/>
  <c r="DX360" i="27"/>
  <c r="EJ360" i="27" s="1"/>
  <c r="DX359" i="27"/>
  <c r="EJ359" i="27" s="1"/>
  <c r="DX299" i="27"/>
  <c r="EJ299" i="27" s="1"/>
  <c r="DX298" i="27"/>
  <c r="EJ298" i="27" s="1"/>
  <c r="DX297" i="27"/>
  <c r="EJ297" i="27" s="1"/>
  <c r="DX296" i="27"/>
  <c r="EJ296" i="27" s="1"/>
  <c r="DX295" i="27"/>
  <c r="EJ295" i="27" s="1"/>
  <c r="DX294" i="27"/>
  <c r="EJ294" i="27" s="1"/>
  <c r="DX293" i="27"/>
  <c r="EJ293" i="27" s="1"/>
  <c r="DX292" i="27"/>
  <c r="EJ292" i="27" s="1"/>
  <c r="DX291" i="27"/>
  <c r="EJ291" i="27" s="1"/>
  <c r="DX290" i="27"/>
  <c r="EJ290" i="27" s="1"/>
  <c r="DX289" i="27"/>
  <c r="EJ289" i="27" s="1"/>
  <c r="DX288" i="27"/>
  <c r="EJ288" i="27" s="1"/>
  <c r="DX287" i="27"/>
  <c r="EJ287" i="27" s="1"/>
  <c r="DX286" i="27"/>
  <c r="EJ286" i="27" s="1"/>
  <c r="DX285" i="27"/>
  <c r="EJ285" i="27" s="1"/>
  <c r="DX269" i="27"/>
  <c r="EJ269" i="27" s="1"/>
  <c r="DX268" i="27"/>
  <c r="EJ268" i="27" s="1"/>
  <c r="DX267" i="27"/>
  <c r="EJ267" i="27" s="1"/>
  <c r="DX266" i="27"/>
  <c r="EJ266" i="27" s="1"/>
  <c r="DX265" i="27"/>
  <c r="EJ265" i="27" s="1"/>
  <c r="DX264" i="27"/>
  <c r="EJ264" i="27" s="1"/>
  <c r="DX263" i="27"/>
  <c r="EJ263" i="27" s="1"/>
  <c r="DX262" i="27"/>
  <c r="EJ262" i="27" s="1"/>
  <c r="DX245" i="27"/>
  <c r="EJ245" i="27" s="1"/>
  <c r="DX244" i="27"/>
  <c r="EJ244" i="27" s="1"/>
  <c r="DX243" i="27"/>
  <c r="EJ243" i="27" s="1"/>
  <c r="DX242" i="27"/>
  <c r="EJ242" i="27" s="1"/>
  <c r="DX241" i="27"/>
  <c r="EJ241" i="27" s="1"/>
  <c r="DX240" i="27"/>
  <c r="EJ240" i="27" s="1"/>
  <c r="DX239" i="27"/>
  <c r="EJ239" i="27" s="1"/>
  <c r="DX238" i="27"/>
  <c r="EJ238" i="27" s="1"/>
  <c r="DX237" i="27"/>
  <c r="EJ237" i="27" s="1"/>
  <c r="DX236" i="27"/>
  <c r="EJ236" i="27" s="1"/>
  <c r="DX235" i="27"/>
  <c r="EJ235" i="27" s="1"/>
  <c r="DX233" i="27"/>
  <c r="EJ233" i="27" s="1"/>
  <c r="DX232" i="27"/>
  <c r="EJ232" i="27" s="1"/>
  <c r="DX231" i="27"/>
  <c r="EJ231" i="27" s="1"/>
  <c r="DX230" i="27"/>
  <c r="EJ230" i="27" s="1"/>
  <c r="DX228" i="27"/>
  <c r="EJ228" i="27" s="1"/>
  <c r="DX227" i="27"/>
  <c r="EJ227" i="27" s="1"/>
  <c r="DX226" i="27"/>
  <c r="EJ226" i="27" s="1"/>
  <c r="DX216" i="27"/>
  <c r="EJ216" i="27" s="1"/>
  <c r="DX215" i="27"/>
  <c r="EJ215" i="27" s="1"/>
  <c r="DX214" i="27"/>
  <c r="EJ214" i="27" s="1"/>
  <c r="DX213" i="27"/>
  <c r="EJ213" i="27" s="1"/>
  <c r="DX212" i="27"/>
  <c r="EJ212" i="27" s="1"/>
  <c r="DX211" i="27"/>
  <c r="EJ211" i="27" s="1"/>
  <c r="DX210" i="27"/>
  <c r="EJ210" i="27" s="1"/>
  <c r="DX209" i="27"/>
  <c r="EJ209" i="27" s="1"/>
  <c r="DX208" i="27"/>
  <c r="EJ208" i="27" s="1"/>
  <c r="DX207" i="27"/>
  <c r="EJ207" i="27" s="1"/>
  <c r="DX206" i="27"/>
  <c r="EJ206" i="27" s="1"/>
  <c r="DX205" i="27"/>
  <c r="EJ205" i="27" s="1"/>
  <c r="DX204" i="27"/>
  <c r="EJ204" i="27" s="1"/>
  <c r="DX203" i="27"/>
  <c r="EJ203" i="27" s="1"/>
  <c r="DX186" i="27"/>
  <c r="EJ186" i="27" s="1"/>
  <c r="DX185" i="27"/>
  <c r="EJ185" i="27" s="1"/>
  <c r="DX184" i="27"/>
  <c r="EJ184" i="27" s="1"/>
  <c r="DX183" i="27"/>
  <c r="EJ183" i="27" s="1"/>
  <c r="DX182" i="27"/>
  <c r="EJ182" i="27" s="1"/>
  <c r="DX181" i="27"/>
  <c r="EJ181" i="27" s="1"/>
  <c r="DX180" i="27"/>
  <c r="EJ180" i="27" s="1"/>
  <c r="DX179" i="27"/>
  <c r="EJ179" i="27" s="1"/>
  <c r="DX140" i="27"/>
  <c r="EJ140" i="27" s="1"/>
  <c r="DX139" i="27"/>
  <c r="EJ139" i="27" s="1"/>
  <c r="DX138" i="27"/>
  <c r="EJ138" i="27" s="1"/>
  <c r="DX137" i="27"/>
  <c r="EJ137" i="27" s="1"/>
  <c r="DX136" i="27"/>
  <c r="EJ136" i="27" s="1"/>
  <c r="DX135" i="27"/>
  <c r="EJ135" i="27" s="1"/>
  <c r="DX134" i="27"/>
  <c r="EJ134" i="27" s="1"/>
  <c r="DX133" i="27"/>
  <c r="EJ133" i="27" s="1"/>
  <c r="DX132" i="27"/>
  <c r="EJ132" i="27" s="1"/>
  <c r="DX131" i="27"/>
  <c r="EJ131" i="27" s="1"/>
  <c r="DX130" i="27"/>
  <c r="EJ130" i="27" s="1"/>
  <c r="DX129" i="27"/>
  <c r="EJ129" i="27" s="1"/>
  <c r="DX128" i="27"/>
  <c r="EJ128" i="27" s="1"/>
  <c r="DX127" i="27"/>
  <c r="EJ127" i="27" s="1"/>
  <c r="DX126" i="27"/>
  <c r="EJ126" i="27" s="1"/>
  <c r="DX125" i="27"/>
  <c r="EJ125" i="27" s="1"/>
  <c r="DX124" i="27"/>
  <c r="EJ124" i="27" s="1"/>
  <c r="DX123" i="27"/>
  <c r="EJ123" i="27" s="1"/>
  <c r="DX122" i="27"/>
  <c r="EJ122" i="27" s="1"/>
  <c r="DX121" i="27"/>
  <c r="EJ121" i="27" s="1"/>
  <c r="DX92" i="27"/>
  <c r="EJ92" i="27" s="1"/>
  <c r="DX91" i="27"/>
  <c r="EJ91" i="27" s="1"/>
  <c r="DX90" i="27"/>
  <c r="EJ90" i="27" s="1"/>
  <c r="DX89" i="27"/>
  <c r="EJ89" i="27" s="1"/>
  <c r="DX88" i="27"/>
  <c r="EJ88" i="27" s="1"/>
  <c r="DX87" i="27"/>
  <c r="EJ87" i="27" s="1"/>
  <c r="DX86" i="27"/>
  <c r="EJ86" i="27" s="1"/>
  <c r="DX85" i="27"/>
  <c r="EJ85" i="27" s="1"/>
  <c r="DX84" i="27"/>
  <c r="EJ84" i="27" s="1"/>
  <c r="DX83" i="27"/>
  <c r="EJ83" i="27" s="1"/>
  <c r="DX82" i="27"/>
  <c r="EJ82" i="27" s="1"/>
  <c r="DX78" i="27"/>
  <c r="EJ78" i="27" s="1"/>
  <c r="DX77" i="27"/>
  <c r="EJ77" i="27" s="1"/>
  <c r="DX54" i="27"/>
  <c r="EJ54" i="27" s="1"/>
  <c r="DX53" i="27"/>
  <c r="EJ53" i="27" s="1"/>
  <c r="DX52" i="27"/>
  <c r="EJ52" i="27" s="1"/>
  <c r="DX51" i="27"/>
  <c r="EJ51" i="27" s="1"/>
  <c r="DX50" i="27"/>
  <c r="EJ50" i="27" s="1"/>
  <c r="DX49" i="27"/>
  <c r="EJ49" i="27" s="1"/>
  <c r="DX48" i="27"/>
  <c r="EJ48" i="27" s="1"/>
  <c r="DX47" i="27"/>
  <c r="EJ47" i="27" s="1"/>
  <c r="DX46" i="27"/>
  <c r="EJ46" i="27" s="1"/>
  <c r="DX45" i="27"/>
  <c r="EJ45" i="27" s="1"/>
  <c r="DX43" i="27"/>
  <c r="EJ43" i="27" s="1"/>
  <c r="DX19" i="27"/>
  <c r="EJ19" i="27" s="1"/>
  <c r="DX18" i="27"/>
  <c r="EJ18" i="27" s="1"/>
  <c r="DX17" i="27"/>
  <c r="EJ17" i="27" s="1"/>
  <c r="DX16" i="27"/>
  <c r="EJ16" i="27" s="1"/>
  <c r="DX15" i="27"/>
  <c r="EJ15" i="27" s="1"/>
  <c r="DX14" i="27"/>
  <c r="EJ14" i="27" s="1"/>
  <c r="DX13" i="27"/>
  <c r="EJ13" i="27" s="1"/>
  <c r="DX12" i="27"/>
  <c r="EJ12" i="27" s="1"/>
  <c r="DX11" i="27"/>
  <c r="EJ11" i="27" s="1"/>
  <c r="DX10" i="27"/>
  <c r="EJ10" i="27" s="1"/>
  <c r="DX9" i="27"/>
  <c r="EJ9" i="27" s="1"/>
  <c r="DX8" i="27"/>
  <c r="EJ8" i="27" s="1"/>
  <c r="DX7" i="27"/>
  <c r="EJ7" i="27" s="1"/>
  <c r="DM213" i="27"/>
  <c r="DN213" i="27"/>
  <c r="DO213" i="27"/>
  <c r="EU213" i="27" s="1"/>
  <c r="DP213" i="27"/>
  <c r="DQ213" i="27"/>
  <c r="DR213" i="27"/>
  <c r="EV213" i="27" s="1"/>
  <c r="DS213" i="27"/>
  <c r="DT213" i="27"/>
  <c r="EI213" i="27" s="1"/>
  <c r="DU213" i="27"/>
  <c r="EW213" i="27" s="1"/>
  <c r="DV213" i="27"/>
  <c r="DW213" i="27"/>
  <c r="DY213" i="27"/>
  <c r="DM214" i="27"/>
  <c r="DN214" i="27"/>
  <c r="DO214" i="27"/>
  <c r="EU214" i="27" s="1"/>
  <c r="DP214" i="27"/>
  <c r="DQ214" i="27"/>
  <c r="DR214" i="27"/>
  <c r="EV214" i="27" s="1"/>
  <c r="DS214" i="27"/>
  <c r="DT214" i="27"/>
  <c r="EI214" i="27" s="1"/>
  <c r="DU214" i="27"/>
  <c r="EW214" i="27" s="1"/>
  <c r="DV214" i="27"/>
  <c r="DW214" i="27"/>
  <c r="DY214" i="27"/>
  <c r="DM215" i="27"/>
  <c r="DN215" i="27"/>
  <c r="DO215" i="27"/>
  <c r="EU215" i="27" s="1"/>
  <c r="DP215" i="27"/>
  <c r="DQ215" i="27"/>
  <c r="DR215" i="27"/>
  <c r="EV215" i="27" s="1"/>
  <c r="DS215" i="27"/>
  <c r="DT215" i="27"/>
  <c r="EI215" i="27" s="1"/>
  <c r="DU215" i="27"/>
  <c r="EW215" i="27" s="1"/>
  <c r="DV215" i="27"/>
  <c r="DW215" i="27"/>
  <c r="DY215" i="27"/>
  <c r="DM216" i="27"/>
  <c r="DN216" i="27" s="1"/>
  <c r="DP216" i="27"/>
  <c r="DR216" i="27" s="1"/>
  <c r="EV216" i="27" s="1"/>
  <c r="DS216" i="27"/>
  <c r="DV216" i="27" s="1"/>
  <c r="DW216" i="27"/>
  <c r="DY216" i="27"/>
  <c r="DM217" i="27"/>
  <c r="DO217" i="27" s="1"/>
  <c r="EU217" i="27" s="1"/>
  <c r="DP217" i="27"/>
  <c r="DR217" i="27" s="1"/>
  <c r="EV217" i="27" s="1"/>
  <c r="DS217" i="27"/>
  <c r="DU217" i="27" s="1"/>
  <c r="EW217" i="27" s="1"/>
  <c r="DW217" i="27"/>
  <c r="DP218" i="27"/>
  <c r="DR218" i="27" s="1"/>
  <c r="EV218" i="27" s="1"/>
  <c r="DQ218" i="27"/>
  <c r="DS218" i="27"/>
  <c r="DT218" i="27" s="1"/>
  <c r="EI218" i="27" s="1"/>
  <c r="DW218" i="27"/>
  <c r="DM219" i="27"/>
  <c r="DO219" i="27" s="1"/>
  <c r="EU219" i="27" s="1"/>
  <c r="DP219" i="27"/>
  <c r="DR219" i="27" s="1"/>
  <c r="EV219" i="27" s="1"/>
  <c r="DS219" i="27"/>
  <c r="DV219" i="27" s="1"/>
  <c r="DW219" i="27"/>
  <c r="DM220" i="27"/>
  <c r="DO220" i="27" s="1"/>
  <c r="EU220" i="27" s="1"/>
  <c r="DN220" i="27"/>
  <c r="DP220" i="27"/>
  <c r="DQ220" i="27" s="1"/>
  <c r="DS220" i="27"/>
  <c r="DT220" i="27" s="1"/>
  <c r="EI220" i="27" s="1"/>
  <c r="DW220" i="27"/>
  <c r="DX220" i="27" s="1"/>
  <c r="EJ220" i="27" s="1"/>
  <c r="DM221" i="27"/>
  <c r="DN221" i="27" s="1"/>
  <c r="DP221" i="27"/>
  <c r="DR221" i="27" s="1"/>
  <c r="EV221" i="27" s="1"/>
  <c r="DS221" i="27"/>
  <c r="DV221" i="27" s="1"/>
  <c r="DW221" i="27"/>
  <c r="DM222" i="27"/>
  <c r="DN222" i="27" s="1"/>
  <c r="DP222" i="27"/>
  <c r="DS222" i="27"/>
  <c r="DV222" i="27" s="1"/>
  <c r="DW222" i="27"/>
  <c r="DP223" i="27"/>
  <c r="DR223" i="27" s="1"/>
  <c r="EV223" i="27" s="1"/>
  <c r="DS223" i="27"/>
  <c r="DV223" i="27" s="1"/>
  <c r="DW223" i="27"/>
  <c r="DY223" i="27" s="1"/>
  <c r="DM224" i="27"/>
  <c r="DN224" i="27" s="1"/>
  <c r="DP224" i="27"/>
  <c r="DQ224" i="27" s="1"/>
  <c r="DS224" i="27"/>
  <c r="DT224" i="27" s="1"/>
  <c r="EI224" i="27" s="1"/>
  <c r="DW224" i="27"/>
  <c r="DX224" i="27" s="1"/>
  <c r="EJ224" i="27" s="1"/>
  <c r="DM225" i="27"/>
  <c r="DN225" i="27" s="1"/>
  <c r="DP225" i="27"/>
  <c r="DR225" i="27" s="1"/>
  <c r="EV225" i="27" s="1"/>
  <c r="DS225" i="27"/>
  <c r="DT225" i="27" s="1"/>
  <c r="EI225" i="27" s="1"/>
  <c r="DW225" i="27"/>
  <c r="DY225" i="27" s="1"/>
  <c r="DM226" i="27"/>
  <c r="DN226" i="27"/>
  <c r="DO226" i="27"/>
  <c r="EU226" i="27" s="1"/>
  <c r="DP226" i="27"/>
  <c r="DQ226" i="27"/>
  <c r="DR226" i="27"/>
  <c r="EV226" i="27" s="1"/>
  <c r="DS226" i="27"/>
  <c r="DT226" i="27"/>
  <c r="EI226" i="27" s="1"/>
  <c r="DU226" i="27"/>
  <c r="EW226" i="27" s="1"/>
  <c r="DV226" i="27"/>
  <c r="DW226" i="27"/>
  <c r="DY226" i="27"/>
  <c r="DM227" i="27"/>
  <c r="DN227" i="27"/>
  <c r="DO227" i="27"/>
  <c r="EU227" i="27" s="1"/>
  <c r="DP227" i="27"/>
  <c r="DQ227" i="27"/>
  <c r="DR227" i="27"/>
  <c r="EV227" i="27" s="1"/>
  <c r="DS227" i="27"/>
  <c r="DT227" i="27"/>
  <c r="EI227" i="27" s="1"/>
  <c r="DU227" i="27"/>
  <c r="EW227" i="27" s="1"/>
  <c r="DV227" i="27"/>
  <c r="DW227" i="27"/>
  <c r="DY227" i="27"/>
  <c r="DM228" i="27"/>
  <c r="DN228" i="27"/>
  <c r="DO228" i="27"/>
  <c r="EU228" i="27" s="1"/>
  <c r="DP228" i="27"/>
  <c r="DQ228" i="27"/>
  <c r="DR228" i="27"/>
  <c r="EV228" i="27" s="1"/>
  <c r="DS228" i="27"/>
  <c r="DT228" i="27"/>
  <c r="EI228" i="27" s="1"/>
  <c r="DU228" i="27"/>
  <c r="EW228" i="27" s="1"/>
  <c r="DV228" i="27"/>
  <c r="DW228" i="27"/>
  <c r="DY228" i="27"/>
  <c r="DM229" i="27"/>
  <c r="DN229" i="27" s="1"/>
  <c r="DP229" i="27"/>
  <c r="DR229" i="27" s="1"/>
  <c r="EV229" i="27" s="1"/>
  <c r="DS229" i="27"/>
  <c r="DT229" i="27" s="1"/>
  <c r="EI229" i="27" s="1"/>
  <c r="DW229" i="27"/>
  <c r="W371" i="27"/>
  <c r="U24" i="26"/>
  <c r="T24" i="26"/>
  <c r="S24" i="26"/>
  <c r="R24" i="26"/>
  <c r="Q24" i="26"/>
  <c r="P24" i="26"/>
  <c r="N24" i="26"/>
  <c r="U21" i="26"/>
  <c r="T21" i="26"/>
  <c r="B445" i="31" s="1"/>
  <c r="S21" i="26"/>
  <c r="R21" i="26"/>
  <c r="Q21" i="26"/>
  <c r="P21" i="26"/>
  <c r="N21" i="26"/>
  <c r="U18" i="26"/>
  <c r="T18" i="26"/>
  <c r="S18" i="26"/>
  <c r="R18" i="26"/>
  <c r="Q18" i="26"/>
  <c r="P18" i="26"/>
  <c r="N18" i="26"/>
  <c r="N15" i="26"/>
  <c r="N14" i="26"/>
  <c r="N13" i="26"/>
  <c r="EB618" i="27"/>
  <c r="EB617" i="27"/>
  <c r="EB616" i="27"/>
  <c r="EB615" i="27"/>
  <c r="EB614" i="27"/>
  <c r="EB613" i="27"/>
  <c r="EB612" i="27"/>
  <c r="EB611" i="27"/>
  <c r="EB610" i="27"/>
  <c r="EB609" i="27"/>
  <c r="EB608" i="27"/>
  <c r="EB607" i="27"/>
  <c r="EB582" i="27"/>
  <c r="EB581" i="27"/>
  <c r="EB580" i="27"/>
  <c r="EB579" i="27"/>
  <c r="EB578" i="27"/>
  <c r="EB577" i="27"/>
  <c r="EB576" i="27"/>
  <c r="EB575" i="27"/>
  <c r="EB574" i="27"/>
  <c r="EB573" i="27"/>
  <c r="EB572" i="27"/>
  <c r="EB571" i="27"/>
  <c r="EB570" i="27"/>
  <c r="EB569" i="27"/>
  <c r="EB500" i="27"/>
  <c r="EB499" i="27"/>
  <c r="EB498" i="27"/>
  <c r="EB497" i="27"/>
  <c r="EB496" i="27"/>
  <c r="EB495" i="27"/>
  <c r="EB494" i="27"/>
  <c r="EB493" i="27"/>
  <c r="EB492" i="27"/>
  <c r="EB491" i="27"/>
  <c r="EB490" i="27"/>
  <c r="EB489" i="27"/>
  <c r="EB488" i="27"/>
  <c r="EB487" i="27"/>
  <c r="EB486" i="27"/>
  <c r="EB485" i="27"/>
  <c r="EB484" i="27"/>
  <c r="EB483" i="27"/>
  <c r="EB482" i="27"/>
  <c r="EB481" i="27"/>
  <c r="EB480" i="27"/>
  <c r="EB479" i="27"/>
  <c r="EB478" i="27"/>
  <c r="EB477" i="27"/>
  <c r="EB476" i="27"/>
  <c r="EB475" i="27"/>
  <c r="EB474" i="27"/>
  <c r="EB473" i="27"/>
  <c r="EB472" i="27"/>
  <c r="EB471" i="27"/>
  <c r="EB470" i="27"/>
  <c r="EB469" i="27"/>
  <c r="EB468" i="27"/>
  <c r="EB467" i="27"/>
  <c r="EB466" i="27"/>
  <c r="EB465" i="27"/>
  <c r="EB464" i="27"/>
  <c r="EB463" i="27"/>
  <c r="EB462" i="27"/>
  <c r="EB461" i="27"/>
  <c r="EB460" i="27"/>
  <c r="EB459" i="27"/>
  <c r="EB458" i="27"/>
  <c r="EB457" i="27"/>
  <c r="EB456" i="27"/>
  <c r="EB455" i="27"/>
  <c r="EB454" i="27"/>
  <c r="EB453" i="27"/>
  <c r="EB452" i="27"/>
  <c r="EB451" i="27"/>
  <c r="EB450" i="27"/>
  <c r="EB449" i="27"/>
  <c r="EB448" i="27"/>
  <c r="EB447" i="27"/>
  <c r="EB446" i="27"/>
  <c r="EB445" i="27"/>
  <c r="EB444" i="27"/>
  <c r="EB443" i="27"/>
  <c r="EB442" i="27"/>
  <c r="EB441" i="27"/>
  <c r="EB440" i="27"/>
  <c r="EB439" i="27"/>
  <c r="EB425" i="27"/>
  <c r="EB424" i="27"/>
  <c r="EB423" i="27"/>
  <c r="EB422" i="27"/>
  <c r="EB421" i="27"/>
  <c r="EB420" i="27"/>
  <c r="EB419" i="27"/>
  <c r="EB418" i="27"/>
  <c r="EB417" i="27"/>
  <c r="EB396" i="27"/>
  <c r="EB395" i="27"/>
  <c r="EB394" i="27"/>
  <c r="EB393" i="27"/>
  <c r="EB392" i="27"/>
  <c r="EB391" i="27"/>
  <c r="EB390" i="27"/>
  <c r="EB389" i="27"/>
  <c r="EB388" i="27"/>
  <c r="EB387" i="27"/>
  <c r="EB386" i="27"/>
  <c r="EB385" i="27"/>
  <c r="EB370" i="27"/>
  <c r="EB368" i="27"/>
  <c r="EB367" i="27"/>
  <c r="EB366" i="27"/>
  <c r="EB365" i="27"/>
  <c r="EB364" i="27"/>
  <c r="EB363" i="27"/>
  <c r="EB362" i="27"/>
  <c r="EB361" i="27"/>
  <c r="EB360" i="27"/>
  <c r="EB359" i="27"/>
  <c r="EB299" i="27"/>
  <c r="EB298" i="27"/>
  <c r="EB297" i="27"/>
  <c r="EB296" i="27"/>
  <c r="EB295" i="27"/>
  <c r="EB294" i="27"/>
  <c r="EB293" i="27"/>
  <c r="EB292" i="27"/>
  <c r="EB291" i="27"/>
  <c r="EB290" i="27"/>
  <c r="EB289" i="27"/>
  <c r="EB288" i="27"/>
  <c r="EB287" i="27"/>
  <c r="EB286" i="27"/>
  <c r="EB285" i="27"/>
  <c r="EB269" i="27"/>
  <c r="EB268" i="27"/>
  <c r="EB267" i="27"/>
  <c r="EB266" i="27"/>
  <c r="EB265" i="27"/>
  <c r="EB264" i="27"/>
  <c r="EB263" i="27"/>
  <c r="EB262" i="27"/>
  <c r="EB245" i="27"/>
  <c r="EB244" i="27"/>
  <c r="EB243" i="27"/>
  <c r="EB242" i="27"/>
  <c r="EB241" i="27"/>
  <c r="EB240" i="27"/>
  <c r="EB239" i="27"/>
  <c r="EB238" i="27"/>
  <c r="EB237" i="27"/>
  <c r="EB236" i="27"/>
  <c r="EB235" i="27"/>
  <c r="EB233" i="27"/>
  <c r="EB232" i="27"/>
  <c r="EB231" i="27"/>
  <c r="EB230" i="27"/>
  <c r="EB228" i="27"/>
  <c r="EB227" i="27"/>
  <c r="EB226" i="27"/>
  <c r="EB216" i="27"/>
  <c r="EB215" i="27"/>
  <c r="EB214" i="27"/>
  <c r="EB213" i="27"/>
  <c r="EB212" i="27"/>
  <c r="EB211" i="27"/>
  <c r="EB210" i="27"/>
  <c r="EB209" i="27"/>
  <c r="EB208" i="27"/>
  <c r="EB207" i="27"/>
  <c r="EB206" i="27"/>
  <c r="EB205" i="27"/>
  <c r="EB204" i="27"/>
  <c r="EB203" i="27"/>
  <c r="EB186" i="27"/>
  <c r="EB185" i="27"/>
  <c r="EB184" i="27"/>
  <c r="EB183" i="27"/>
  <c r="EB182" i="27"/>
  <c r="EB181" i="27"/>
  <c r="EB180" i="27"/>
  <c r="EB179" i="27"/>
  <c r="EB140" i="27"/>
  <c r="EB139" i="27"/>
  <c r="EB138" i="27"/>
  <c r="EB137" i="27"/>
  <c r="EB136" i="27"/>
  <c r="EB135" i="27"/>
  <c r="EB134" i="27"/>
  <c r="EB133" i="27"/>
  <c r="EB132" i="27"/>
  <c r="EB131" i="27"/>
  <c r="EB130" i="27"/>
  <c r="EB129" i="27"/>
  <c r="EB128" i="27"/>
  <c r="EB127" i="27"/>
  <c r="EB126" i="27"/>
  <c r="EB125" i="27"/>
  <c r="EB124" i="27"/>
  <c r="EB123" i="27"/>
  <c r="EB122" i="27"/>
  <c r="EB121" i="27"/>
  <c r="EB92" i="27"/>
  <c r="EB91" i="27"/>
  <c r="EB90" i="27"/>
  <c r="EB89" i="27"/>
  <c r="EB88" i="27"/>
  <c r="EB87" i="27"/>
  <c r="EB86" i="27"/>
  <c r="EB85" i="27"/>
  <c r="EB84" i="27"/>
  <c r="EB83" i="27"/>
  <c r="EB82" i="27"/>
  <c r="EB80" i="27"/>
  <c r="EB78" i="27"/>
  <c r="EB77" i="27"/>
  <c r="EB54" i="27"/>
  <c r="EB53" i="27"/>
  <c r="EB52" i="27"/>
  <c r="EB51" i="27"/>
  <c r="EB50" i="27"/>
  <c r="EB49" i="27"/>
  <c r="EB48" i="27"/>
  <c r="EB47" i="27"/>
  <c r="EB46" i="27"/>
  <c r="EB45" i="27"/>
  <c r="EB19" i="27"/>
  <c r="EB18" i="27"/>
  <c r="EB17" i="27"/>
  <c r="EB16" i="27"/>
  <c r="EB15" i="27"/>
  <c r="EB14" i="27"/>
  <c r="EB13" i="27"/>
  <c r="EB12" i="27"/>
  <c r="EB11" i="27"/>
  <c r="EB10" i="27"/>
  <c r="EB9" i="27"/>
  <c r="EB8" i="27"/>
  <c r="DY618" i="27"/>
  <c r="DY617" i="27"/>
  <c r="DY616" i="27"/>
  <c r="DY615" i="27"/>
  <c r="DY614" i="27"/>
  <c r="DY613" i="27"/>
  <c r="DY612" i="27"/>
  <c r="DY611" i="27"/>
  <c r="DY610" i="27"/>
  <c r="DY609" i="27"/>
  <c r="DY608" i="27"/>
  <c r="DY607" i="27"/>
  <c r="DY582" i="27"/>
  <c r="DY581" i="27"/>
  <c r="DY580" i="27"/>
  <c r="DY579" i="27"/>
  <c r="DY578" i="27"/>
  <c r="DY577" i="27"/>
  <c r="DY576" i="27"/>
  <c r="DY575" i="27"/>
  <c r="DY574" i="27"/>
  <c r="DY573" i="27"/>
  <c r="DY572" i="27"/>
  <c r="DY571" i="27"/>
  <c r="DY570" i="27"/>
  <c r="DY569" i="27"/>
  <c r="DY500" i="27"/>
  <c r="DY499" i="27"/>
  <c r="DY498" i="27"/>
  <c r="DY497" i="27"/>
  <c r="DY496" i="27"/>
  <c r="DY495" i="27"/>
  <c r="DY494" i="27"/>
  <c r="DY493" i="27"/>
  <c r="DY492" i="27"/>
  <c r="DY491" i="27"/>
  <c r="DY490" i="27"/>
  <c r="DY489" i="27"/>
  <c r="DY488" i="27"/>
  <c r="DY487" i="27"/>
  <c r="DY486" i="27"/>
  <c r="DY485" i="27"/>
  <c r="DY484" i="27"/>
  <c r="DY483" i="27"/>
  <c r="DY482" i="27"/>
  <c r="DY481" i="27"/>
  <c r="DY480" i="27"/>
  <c r="DY479" i="27"/>
  <c r="DY478" i="27"/>
  <c r="DY477" i="27"/>
  <c r="DY476" i="27"/>
  <c r="DY475" i="27"/>
  <c r="DY474" i="27"/>
  <c r="DY473" i="27"/>
  <c r="DY472" i="27"/>
  <c r="DY471" i="27"/>
  <c r="DY470" i="27"/>
  <c r="DY469" i="27"/>
  <c r="DY468" i="27"/>
  <c r="DY467" i="27"/>
  <c r="DY466" i="27"/>
  <c r="DY465" i="27"/>
  <c r="DY464" i="27"/>
  <c r="DY463" i="27"/>
  <c r="DY462" i="27"/>
  <c r="DY461" i="27"/>
  <c r="DY460" i="27"/>
  <c r="DY459" i="27"/>
  <c r="DY458" i="27"/>
  <c r="DY457" i="27"/>
  <c r="DY456" i="27"/>
  <c r="DY455" i="27"/>
  <c r="DY454" i="27"/>
  <c r="DY453" i="27"/>
  <c r="DY452" i="27"/>
  <c r="DY451" i="27"/>
  <c r="DY450" i="27"/>
  <c r="DY449" i="27"/>
  <c r="DY448" i="27"/>
  <c r="DY447" i="27"/>
  <c r="DY446" i="27"/>
  <c r="DY445" i="27"/>
  <c r="DY444" i="27"/>
  <c r="DY443" i="27"/>
  <c r="DY442" i="27"/>
  <c r="DY441" i="27"/>
  <c r="DY440" i="27"/>
  <c r="DY439" i="27"/>
  <c r="DY425" i="27"/>
  <c r="DY424" i="27"/>
  <c r="DY423" i="27"/>
  <c r="DY422" i="27"/>
  <c r="DY421" i="27"/>
  <c r="DY420" i="27"/>
  <c r="DY419" i="27"/>
  <c r="DY418" i="27"/>
  <c r="DY417" i="27"/>
  <c r="DY396" i="27"/>
  <c r="DY395" i="27"/>
  <c r="DY394" i="27"/>
  <c r="DY393" i="27"/>
  <c r="DY392" i="27"/>
  <c r="DY391" i="27"/>
  <c r="DY390" i="27"/>
  <c r="DY389" i="27"/>
  <c r="DY388" i="27"/>
  <c r="DY387" i="27"/>
  <c r="DY386" i="27"/>
  <c r="DY385" i="27"/>
  <c r="DY380" i="27"/>
  <c r="DY371" i="27"/>
  <c r="DY370" i="27"/>
  <c r="DY369" i="27"/>
  <c r="DY368" i="27"/>
  <c r="DY367" i="27"/>
  <c r="DY366" i="27"/>
  <c r="DY365" i="27"/>
  <c r="DY364" i="27"/>
  <c r="DY363" i="27"/>
  <c r="DY362" i="27"/>
  <c r="DY361" i="27"/>
  <c r="DY360" i="27"/>
  <c r="DY359" i="27"/>
  <c r="DY299" i="27"/>
  <c r="DY298" i="27"/>
  <c r="DY297" i="27"/>
  <c r="DY296" i="27"/>
  <c r="DY295" i="27"/>
  <c r="DY294" i="27"/>
  <c r="DY293" i="27"/>
  <c r="DY292" i="27"/>
  <c r="DY291" i="27"/>
  <c r="DY290" i="27"/>
  <c r="DY289" i="27"/>
  <c r="DY288" i="27"/>
  <c r="DY287" i="27"/>
  <c r="DY286" i="27"/>
  <c r="DY285" i="27"/>
  <c r="DY269" i="27"/>
  <c r="DY268" i="27"/>
  <c r="DY267" i="27"/>
  <c r="DY266" i="27"/>
  <c r="DY265" i="27"/>
  <c r="DY264" i="27"/>
  <c r="DY263" i="27"/>
  <c r="DY262" i="27"/>
  <c r="DY245" i="27"/>
  <c r="DY244" i="27"/>
  <c r="DY243" i="27"/>
  <c r="DY242" i="27"/>
  <c r="DY241" i="27"/>
  <c r="DY240" i="27"/>
  <c r="DY239" i="27"/>
  <c r="DY238" i="27"/>
  <c r="DY237" i="27"/>
  <c r="DY236" i="27"/>
  <c r="DY235" i="27"/>
  <c r="DY233" i="27"/>
  <c r="DY232" i="27"/>
  <c r="DY231" i="27"/>
  <c r="DY230" i="27"/>
  <c r="DY212" i="27"/>
  <c r="DY211" i="27"/>
  <c r="DY210" i="27"/>
  <c r="DY209" i="27"/>
  <c r="DY208" i="27"/>
  <c r="DY207" i="27"/>
  <c r="DY206" i="27"/>
  <c r="DY205" i="27"/>
  <c r="DY204" i="27"/>
  <c r="DY203" i="27"/>
  <c r="DY186" i="27"/>
  <c r="DY185" i="27"/>
  <c r="DY184" i="27"/>
  <c r="DY183" i="27"/>
  <c r="DY182" i="27"/>
  <c r="DY181" i="27"/>
  <c r="DY180" i="27"/>
  <c r="DY179" i="27"/>
  <c r="DY140" i="27"/>
  <c r="DY139" i="27"/>
  <c r="DY138" i="27"/>
  <c r="DY137" i="27"/>
  <c r="DY136" i="27"/>
  <c r="DY135" i="27"/>
  <c r="DY134" i="27"/>
  <c r="DY133" i="27"/>
  <c r="DY132" i="27"/>
  <c r="DY131" i="27"/>
  <c r="DY130" i="27"/>
  <c r="DY129" i="27"/>
  <c r="DY128" i="27"/>
  <c r="DY127" i="27"/>
  <c r="DY126" i="27"/>
  <c r="DY125" i="27"/>
  <c r="DY124" i="27"/>
  <c r="DY123" i="27"/>
  <c r="DY122" i="27"/>
  <c r="DY121" i="27"/>
  <c r="DY92" i="27"/>
  <c r="DY91" i="27"/>
  <c r="DY90" i="27"/>
  <c r="DY89" i="27"/>
  <c r="DY88" i="27"/>
  <c r="DY87" i="27"/>
  <c r="DY86" i="27"/>
  <c r="DY85" i="27"/>
  <c r="DY84" i="27"/>
  <c r="DY83" i="27"/>
  <c r="DY82" i="27"/>
  <c r="DY78" i="27"/>
  <c r="DY77" i="27"/>
  <c r="DY54" i="27"/>
  <c r="DY53" i="27"/>
  <c r="DY52" i="27"/>
  <c r="DY51" i="27"/>
  <c r="DY50" i="27"/>
  <c r="DY49" i="27"/>
  <c r="DY48" i="27"/>
  <c r="DY47" i="27"/>
  <c r="DY46" i="27"/>
  <c r="DY45" i="27"/>
  <c r="DY43" i="27"/>
  <c r="DY19" i="27"/>
  <c r="DY18" i="27"/>
  <c r="DY17" i="27"/>
  <c r="DY16" i="27"/>
  <c r="DY15" i="27"/>
  <c r="DY14" i="27"/>
  <c r="DY13" i="27"/>
  <c r="DY12" i="27"/>
  <c r="DY11" i="27"/>
  <c r="DY10" i="27"/>
  <c r="DY9" i="27"/>
  <c r="DY8" i="27"/>
  <c r="DV618" i="27"/>
  <c r="DU618" i="27"/>
  <c r="EW618" i="27" s="1"/>
  <c r="DT618" i="27"/>
  <c r="EI618" i="27" s="1"/>
  <c r="DV617" i="27"/>
  <c r="DU617" i="27"/>
  <c r="EW617" i="27" s="1"/>
  <c r="DT617" i="27"/>
  <c r="EI617" i="27" s="1"/>
  <c r="DV616" i="27"/>
  <c r="DU616" i="27"/>
  <c r="EW616" i="27" s="1"/>
  <c r="DT616" i="27"/>
  <c r="EI616" i="27" s="1"/>
  <c r="DV615" i="27"/>
  <c r="DU615" i="27"/>
  <c r="EW615" i="27" s="1"/>
  <c r="DT615" i="27"/>
  <c r="EI615" i="27" s="1"/>
  <c r="DV614" i="27"/>
  <c r="DU614" i="27"/>
  <c r="EW614" i="27" s="1"/>
  <c r="DT614" i="27"/>
  <c r="EI614" i="27" s="1"/>
  <c r="DV613" i="27"/>
  <c r="DU613" i="27"/>
  <c r="EW613" i="27" s="1"/>
  <c r="DT613" i="27"/>
  <c r="EI613" i="27" s="1"/>
  <c r="DV612" i="27"/>
  <c r="DU612" i="27"/>
  <c r="EW612" i="27" s="1"/>
  <c r="DT612" i="27"/>
  <c r="EI612" i="27" s="1"/>
  <c r="DV611" i="27"/>
  <c r="DU611" i="27"/>
  <c r="EW611" i="27" s="1"/>
  <c r="DT611" i="27"/>
  <c r="EI611" i="27" s="1"/>
  <c r="DV610" i="27"/>
  <c r="DU610" i="27"/>
  <c r="EW610" i="27" s="1"/>
  <c r="DT610" i="27"/>
  <c r="EI610" i="27" s="1"/>
  <c r="DV609" i="27"/>
  <c r="DU609" i="27"/>
  <c r="EW609" i="27" s="1"/>
  <c r="DT609" i="27"/>
  <c r="EI609" i="27" s="1"/>
  <c r="DV608" i="27"/>
  <c r="DU608" i="27"/>
  <c r="EW608" i="27" s="1"/>
  <c r="DT608" i="27"/>
  <c r="EI608" i="27" s="1"/>
  <c r="DV607" i="27"/>
  <c r="DU607" i="27"/>
  <c r="EW607" i="27" s="1"/>
  <c r="DT607" i="27"/>
  <c r="EI607" i="27" s="1"/>
  <c r="DV582" i="27"/>
  <c r="DU582" i="27"/>
  <c r="EW582" i="27" s="1"/>
  <c r="DT582" i="27"/>
  <c r="EI582" i="27" s="1"/>
  <c r="DV581" i="27"/>
  <c r="DU581" i="27"/>
  <c r="EW581" i="27" s="1"/>
  <c r="DT581" i="27"/>
  <c r="EI581" i="27" s="1"/>
  <c r="DV580" i="27"/>
  <c r="DU580" i="27"/>
  <c r="EW580" i="27" s="1"/>
  <c r="DT580" i="27"/>
  <c r="EI580" i="27" s="1"/>
  <c r="DV579" i="27"/>
  <c r="DU579" i="27"/>
  <c r="EW579" i="27" s="1"/>
  <c r="DT579" i="27"/>
  <c r="EI579" i="27" s="1"/>
  <c r="DV578" i="27"/>
  <c r="DU578" i="27"/>
  <c r="EW578" i="27" s="1"/>
  <c r="DT578" i="27"/>
  <c r="EI578" i="27" s="1"/>
  <c r="DV577" i="27"/>
  <c r="DU577" i="27"/>
  <c r="EW577" i="27" s="1"/>
  <c r="DT577" i="27"/>
  <c r="EI577" i="27" s="1"/>
  <c r="DV576" i="27"/>
  <c r="DU576" i="27"/>
  <c r="EW576" i="27" s="1"/>
  <c r="DT576" i="27"/>
  <c r="EI576" i="27" s="1"/>
  <c r="DV575" i="27"/>
  <c r="DU575" i="27"/>
  <c r="EW575" i="27" s="1"/>
  <c r="DT575" i="27"/>
  <c r="EI575" i="27" s="1"/>
  <c r="DV574" i="27"/>
  <c r="DU574" i="27"/>
  <c r="EW574" i="27" s="1"/>
  <c r="DT574" i="27"/>
  <c r="EI574" i="27" s="1"/>
  <c r="DV573" i="27"/>
  <c r="DU573" i="27"/>
  <c r="EW573" i="27" s="1"/>
  <c r="DT573" i="27"/>
  <c r="EI573" i="27" s="1"/>
  <c r="DV572" i="27"/>
  <c r="DU572" i="27"/>
  <c r="EW572" i="27" s="1"/>
  <c r="DT572" i="27"/>
  <c r="EI572" i="27" s="1"/>
  <c r="DV571" i="27"/>
  <c r="DU571" i="27"/>
  <c r="EW571" i="27" s="1"/>
  <c r="DT571" i="27"/>
  <c r="EI571" i="27" s="1"/>
  <c r="DV570" i="27"/>
  <c r="DU570" i="27"/>
  <c r="EW570" i="27" s="1"/>
  <c r="DT570" i="27"/>
  <c r="EI570" i="27" s="1"/>
  <c r="DV569" i="27"/>
  <c r="DU569" i="27"/>
  <c r="EW569" i="27" s="1"/>
  <c r="DT569" i="27"/>
  <c r="EI569" i="27" s="1"/>
  <c r="DV500" i="27"/>
  <c r="DU500" i="27"/>
  <c r="EW500" i="27" s="1"/>
  <c r="DT500" i="27"/>
  <c r="EI500" i="27" s="1"/>
  <c r="DV499" i="27"/>
  <c r="DU499" i="27"/>
  <c r="EW499" i="27" s="1"/>
  <c r="DT499" i="27"/>
  <c r="EI499" i="27" s="1"/>
  <c r="DV498" i="27"/>
  <c r="DU498" i="27"/>
  <c r="EW498" i="27" s="1"/>
  <c r="DT498" i="27"/>
  <c r="EI498" i="27" s="1"/>
  <c r="DV497" i="27"/>
  <c r="DU497" i="27"/>
  <c r="EW497" i="27" s="1"/>
  <c r="DT497" i="27"/>
  <c r="EI497" i="27" s="1"/>
  <c r="DV496" i="27"/>
  <c r="DU496" i="27"/>
  <c r="EW496" i="27" s="1"/>
  <c r="DT496" i="27"/>
  <c r="EI496" i="27" s="1"/>
  <c r="DV495" i="27"/>
  <c r="DU495" i="27"/>
  <c r="EW495" i="27" s="1"/>
  <c r="DT495" i="27"/>
  <c r="EI495" i="27" s="1"/>
  <c r="DV494" i="27"/>
  <c r="DU494" i="27"/>
  <c r="EW494" i="27" s="1"/>
  <c r="DT494" i="27"/>
  <c r="EI494" i="27" s="1"/>
  <c r="DV493" i="27"/>
  <c r="DU493" i="27"/>
  <c r="EW493" i="27" s="1"/>
  <c r="DT493" i="27"/>
  <c r="EI493" i="27" s="1"/>
  <c r="DV492" i="27"/>
  <c r="DU492" i="27"/>
  <c r="EW492" i="27" s="1"/>
  <c r="DT492" i="27"/>
  <c r="EI492" i="27" s="1"/>
  <c r="DV491" i="27"/>
  <c r="DU491" i="27"/>
  <c r="EW491" i="27" s="1"/>
  <c r="DT491" i="27"/>
  <c r="EI491" i="27" s="1"/>
  <c r="DV490" i="27"/>
  <c r="DU490" i="27"/>
  <c r="EW490" i="27" s="1"/>
  <c r="DT490" i="27"/>
  <c r="EI490" i="27" s="1"/>
  <c r="DV489" i="27"/>
  <c r="DU489" i="27"/>
  <c r="EW489" i="27" s="1"/>
  <c r="DT489" i="27"/>
  <c r="EI489" i="27" s="1"/>
  <c r="DV488" i="27"/>
  <c r="DU488" i="27"/>
  <c r="EW488" i="27" s="1"/>
  <c r="DT488" i="27"/>
  <c r="EI488" i="27" s="1"/>
  <c r="DV487" i="27"/>
  <c r="DU487" i="27"/>
  <c r="EW487" i="27" s="1"/>
  <c r="DT487" i="27"/>
  <c r="EI487" i="27" s="1"/>
  <c r="DV486" i="27"/>
  <c r="DU486" i="27"/>
  <c r="EW486" i="27" s="1"/>
  <c r="DT486" i="27"/>
  <c r="EI486" i="27" s="1"/>
  <c r="DV485" i="27"/>
  <c r="DU485" i="27"/>
  <c r="EW485" i="27" s="1"/>
  <c r="DT485" i="27"/>
  <c r="EI485" i="27" s="1"/>
  <c r="DV484" i="27"/>
  <c r="DU484" i="27"/>
  <c r="EW484" i="27" s="1"/>
  <c r="DT484" i="27"/>
  <c r="EI484" i="27" s="1"/>
  <c r="DV483" i="27"/>
  <c r="DU483" i="27"/>
  <c r="EW483" i="27" s="1"/>
  <c r="DT483" i="27"/>
  <c r="EI483" i="27" s="1"/>
  <c r="DV482" i="27"/>
  <c r="DU482" i="27"/>
  <c r="EW482" i="27" s="1"/>
  <c r="DT482" i="27"/>
  <c r="EI482" i="27" s="1"/>
  <c r="DV481" i="27"/>
  <c r="DU481" i="27"/>
  <c r="EW481" i="27" s="1"/>
  <c r="DT481" i="27"/>
  <c r="EI481" i="27" s="1"/>
  <c r="DV480" i="27"/>
  <c r="DU480" i="27"/>
  <c r="EW480" i="27" s="1"/>
  <c r="DT480" i="27"/>
  <c r="EI480" i="27" s="1"/>
  <c r="DV479" i="27"/>
  <c r="DU479" i="27"/>
  <c r="EW479" i="27" s="1"/>
  <c r="DT479" i="27"/>
  <c r="EI479" i="27" s="1"/>
  <c r="DV478" i="27"/>
  <c r="DU478" i="27"/>
  <c r="EW478" i="27" s="1"/>
  <c r="DT478" i="27"/>
  <c r="EI478" i="27" s="1"/>
  <c r="DV477" i="27"/>
  <c r="DU477" i="27"/>
  <c r="EW477" i="27" s="1"/>
  <c r="DT477" i="27"/>
  <c r="EI477" i="27" s="1"/>
  <c r="DV476" i="27"/>
  <c r="DU476" i="27"/>
  <c r="EW476" i="27" s="1"/>
  <c r="DT476" i="27"/>
  <c r="EI476" i="27" s="1"/>
  <c r="DV475" i="27"/>
  <c r="DU475" i="27"/>
  <c r="EW475" i="27" s="1"/>
  <c r="DT475" i="27"/>
  <c r="EI475" i="27" s="1"/>
  <c r="DV474" i="27"/>
  <c r="DU474" i="27"/>
  <c r="EW474" i="27" s="1"/>
  <c r="DT474" i="27"/>
  <c r="EI474" i="27" s="1"/>
  <c r="DV473" i="27"/>
  <c r="DU473" i="27"/>
  <c r="EW473" i="27" s="1"/>
  <c r="DT473" i="27"/>
  <c r="EI473" i="27" s="1"/>
  <c r="DV472" i="27"/>
  <c r="DU472" i="27"/>
  <c r="EW472" i="27" s="1"/>
  <c r="DT472" i="27"/>
  <c r="EI472" i="27" s="1"/>
  <c r="DV471" i="27"/>
  <c r="DU471" i="27"/>
  <c r="EW471" i="27" s="1"/>
  <c r="DT471" i="27"/>
  <c r="EI471" i="27" s="1"/>
  <c r="DV470" i="27"/>
  <c r="DU470" i="27"/>
  <c r="EW470" i="27" s="1"/>
  <c r="DT470" i="27"/>
  <c r="EI470" i="27" s="1"/>
  <c r="DV469" i="27"/>
  <c r="DU469" i="27"/>
  <c r="EW469" i="27" s="1"/>
  <c r="DT469" i="27"/>
  <c r="EI469" i="27" s="1"/>
  <c r="DV468" i="27"/>
  <c r="DU468" i="27"/>
  <c r="EW468" i="27" s="1"/>
  <c r="DT468" i="27"/>
  <c r="EI468" i="27" s="1"/>
  <c r="DV467" i="27"/>
  <c r="DU467" i="27"/>
  <c r="EW467" i="27" s="1"/>
  <c r="DT467" i="27"/>
  <c r="EI467" i="27" s="1"/>
  <c r="DV466" i="27"/>
  <c r="DU466" i="27"/>
  <c r="EW466" i="27" s="1"/>
  <c r="DT466" i="27"/>
  <c r="EI466" i="27" s="1"/>
  <c r="DV465" i="27"/>
  <c r="DU465" i="27"/>
  <c r="EW465" i="27" s="1"/>
  <c r="DT465" i="27"/>
  <c r="EI465" i="27" s="1"/>
  <c r="DV464" i="27"/>
  <c r="DU464" i="27"/>
  <c r="EW464" i="27" s="1"/>
  <c r="DT464" i="27"/>
  <c r="EI464" i="27" s="1"/>
  <c r="DV463" i="27"/>
  <c r="DU463" i="27"/>
  <c r="EW463" i="27" s="1"/>
  <c r="DT463" i="27"/>
  <c r="EI463" i="27" s="1"/>
  <c r="DV462" i="27"/>
  <c r="DU462" i="27"/>
  <c r="EW462" i="27" s="1"/>
  <c r="DT462" i="27"/>
  <c r="EI462" i="27" s="1"/>
  <c r="DV461" i="27"/>
  <c r="DU461" i="27"/>
  <c r="EW461" i="27" s="1"/>
  <c r="DT461" i="27"/>
  <c r="EI461" i="27" s="1"/>
  <c r="DV460" i="27"/>
  <c r="DU460" i="27"/>
  <c r="EW460" i="27" s="1"/>
  <c r="DT460" i="27"/>
  <c r="EI460" i="27" s="1"/>
  <c r="DV459" i="27"/>
  <c r="DU459" i="27"/>
  <c r="EW459" i="27" s="1"/>
  <c r="DT459" i="27"/>
  <c r="EI459" i="27" s="1"/>
  <c r="DV458" i="27"/>
  <c r="DU458" i="27"/>
  <c r="EW458" i="27" s="1"/>
  <c r="DT458" i="27"/>
  <c r="EI458" i="27" s="1"/>
  <c r="DV457" i="27"/>
  <c r="DU457" i="27"/>
  <c r="EW457" i="27" s="1"/>
  <c r="DT457" i="27"/>
  <c r="EI457" i="27" s="1"/>
  <c r="DV456" i="27"/>
  <c r="DU456" i="27"/>
  <c r="EW456" i="27" s="1"/>
  <c r="DT456" i="27"/>
  <c r="EI456" i="27" s="1"/>
  <c r="DV455" i="27"/>
  <c r="DU455" i="27"/>
  <c r="EW455" i="27" s="1"/>
  <c r="DT455" i="27"/>
  <c r="EI455" i="27" s="1"/>
  <c r="DV454" i="27"/>
  <c r="DU454" i="27"/>
  <c r="EW454" i="27" s="1"/>
  <c r="DT454" i="27"/>
  <c r="EI454" i="27" s="1"/>
  <c r="DV453" i="27"/>
  <c r="DU453" i="27"/>
  <c r="EW453" i="27" s="1"/>
  <c r="DT453" i="27"/>
  <c r="EI453" i="27" s="1"/>
  <c r="DV452" i="27"/>
  <c r="DU452" i="27"/>
  <c r="EW452" i="27" s="1"/>
  <c r="DT452" i="27"/>
  <c r="EI452" i="27" s="1"/>
  <c r="DV451" i="27"/>
  <c r="DU451" i="27"/>
  <c r="EW451" i="27" s="1"/>
  <c r="DT451" i="27"/>
  <c r="EI451" i="27" s="1"/>
  <c r="DV450" i="27"/>
  <c r="DU450" i="27"/>
  <c r="EW450" i="27" s="1"/>
  <c r="DT450" i="27"/>
  <c r="EI450" i="27" s="1"/>
  <c r="DV449" i="27"/>
  <c r="DU449" i="27"/>
  <c r="EW449" i="27" s="1"/>
  <c r="DT449" i="27"/>
  <c r="EI449" i="27" s="1"/>
  <c r="DV448" i="27"/>
  <c r="DU448" i="27"/>
  <c r="EW448" i="27" s="1"/>
  <c r="DT448" i="27"/>
  <c r="EI448" i="27" s="1"/>
  <c r="DV447" i="27"/>
  <c r="DU447" i="27"/>
  <c r="EW447" i="27" s="1"/>
  <c r="DT447" i="27"/>
  <c r="EI447" i="27" s="1"/>
  <c r="DV446" i="27"/>
  <c r="DU446" i="27"/>
  <c r="EW446" i="27" s="1"/>
  <c r="DT446" i="27"/>
  <c r="EI446" i="27" s="1"/>
  <c r="DV445" i="27"/>
  <c r="DU445" i="27"/>
  <c r="EW445" i="27" s="1"/>
  <c r="DT445" i="27"/>
  <c r="EI445" i="27" s="1"/>
  <c r="DV444" i="27"/>
  <c r="DU444" i="27"/>
  <c r="EW444" i="27" s="1"/>
  <c r="DT444" i="27"/>
  <c r="EI444" i="27" s="1"/>
  <c r="DV443" i="27"/>
  <c r="DU443" i="27"/>
  <c r="EW443" i="27" s="1"/>
  <c r="DT443" i="27"/>
  <c r="EI443" i="27" s="1"/>
  <c r="DV442" i="27"/>
  <c r="DU442" i="27"/>
  <c r="EW442" i="27" s="1"/>
  <c r="DT442" i="27"/>
  <c r="EI442" i="27" s="1"/>
  <c r="DV441" i="27"/>
  <c r="DU441" i="27"/>
  <c r="EW441" i="27" s="1"/>
  <c r="DT441" i="27"/>
  <c r="EI441" i="27" s="1"/>
  <c r="DV440" i="27"/>
  <c r="DU440" i="27"/>
  <c r="EW440" i="27" s="1"/>
  <c r="DT440" i="27"/>
  <c r="EI440" i="27" s="1"/>
  <c r="DV439" i="27"/>
  <c r="DU439" i="27"/>
  <c r="EW439" i="27" s="1"/>
  <c r="DT439" i="27"/>
  <c r="EI439" i="27" s="1"/>
  <c r="DV425" i="27"/>
  <c r="DU425" i="27"/>
  <c r="EW425" i="27" s="1"/>
  <c r="DT425" i="27"/>
  <c r="EI425" i="27" s="1"/>
  <c r="DV424" i="27"/>
  <c r="DU424" i="27"/>
  <c r="EW424" i="27" s="1"/>
  <c r="DT424" i="27"/>
  <c r="EI424" i="27" s="1"/>
  <c r="DV423" i="27"/>
  <c r="DU423" i="27"/>
  <c r="EW423" i="27" s="1"/>
  <c r="DT423" i="27"/>
  <c r="EI423" i="27" s="1"/>
  <c r="DV422" i="27"/>
  <c r="DU422" i="27"/>
  <c r="EW422" i="27" s="1"/>
  <c r="DT422" i="27"/>
  <c r="EI422" i="27" s="1"/>
  <c r="DV421" i="27"/>
  <c r="DU421" i="27"/>
  <c r="EW421" i="27" s="1"/>
  <c r="DT421" i="27"/>
  <c r="EI421" i="27" s="1"/>
  <c r="DV420" i="27"/>
  <c r="DU420" i="27"/>
  <c r="EW420" i="27" s="1"/>
  <c r="DT420" i="27"/>
  <c r="EI420" i="27" s="1"/>
  <c r="DV419" i="27"/>
  <c r="DU419" i="27"/>
  <c r="EW419" i="27" s="1"/>
  <c r="DT419" i="27"/>
  <c r="EI419" i="27" s="1"/>
  <c r="DV418" i="27"/>
  <c r="DU418" i="27"/>
  <c r="EW418" i="27" s="1"/>
  <c r="DT418" i="27"/>
  <c r="EI418" i="27" s="1"/>
  <c r="DV417" i="27"/>
  <c r="DU417" i="27"/>
  <c r="EW417" i="27" s="1"/>
  <c r="DT417" i="27"/>
  <c r="EI417" i="27" s="1"/>
  <c r="DV396" i="27"/>
  <c r="DU396" i="27"/>
  <c r="EW396" i="27" s="1"/>
  <c r="DT396" i="27"/>
  <c r="EI396" i="27" s="1"/>
  <c r="DU395" i="27"/>
  <c r="EW395" i="27" s="1"/>
  <c r="DT395" i="27"/>
  <c r="EI395" i="27" s="1"/>
  <c r="DV394" i="27"/>
  <c r="DU394" i="27"/>
  <c r="EW394" i="27" s="1"/>
  <c r="DT394" i="27"/>
  <c r="EI394" i="27" s="1"/>
  <c r="DV393" i="27"/>
  <c r="DU393" i="27"/>
  <c r="EW393" i="27" s="1"/>
  <c r="DT393" i="27"/>
  <c r="EI393" i="27" s="1"/>
  <c r="DV392" i="27"/>
  <c r="DU392" i="27"/>
  <c r="EW392" i="27" s="1"/>
  <c r="DT392" i="27"/>
  <c r="EI392" i="27" s="1"/>
  <c r="DV391" i="27"/>
  <c r="DU391" i="27"/>
  <c r="EW391" i="27" s="1"/>
  <c r="DT391" i="27"/>
  <c r="EI391" i="27" s="1"/>
  <c r="DV390" i="27"/>
  <c r="DU390" i="27"/>
  <c r="EW390" i="27" s="1"/>
  <c r="DT390" i="27"/>
  <c r="EI390" i="27" s="1"/>
  <c r="DV389" i="27"/>
  <c r="DU389" i="27"/>
  <c r="EW389" i="27" s="1"/>
  <c r="DT389" i="27"/>
  <c r="EI389" i="27" s="1"/>
  <c r="DV388" i="27"/>
  <c r="DU388" i="27"/>
  <c r="EW388" i="27" s="1"/>
  <c r="DT388" i="27"/>
  <c r="EI388" i="27" s="1"/>
  <c r="DV387" i="27"/>
  <c r="DU387" i="27"/>
  <c r="EW387" i="27" s="1"/>
  <c r="DT387" i="27"/>
  <c r="EI387" i="27" s="1"/>
  <c r="DV386" i="27"/>
  <c r="DU386" i="27"/>
  <c r="EW386" i="27" s="1"/>
  <c r="DT386" i="27"/>
  <c r="EI386" i="27" s="1"/>
  <c r="DV385" i="27"/>
  <c r="DU385" i="27"/>
  <c r="EW385" i="27" s="1"/>
  <c r="DT385" i="27"/>
  <c r="EI385" i="27" s="1"/>
  <c r="DV370" i="27"/>
  <c r="DU370" i="27"/>
  <c r="EW370" i="27" s="1"/>
  <c r="DT370" i="27"/>
  <c r="EI370" i="27" s="1"/>
  <c r="DV369" i="27"/>
  <c r="DT369" i="27"/>
  <c r="EI369" i="27" s="1"/>
  <c r="DV368" i="27"/>
  <c r="DU368" i="27"/>
  <c r="EW368" i="27" s="1"/>
  <c r="DT368" i="27"/>
  <c r="EI368" i="27" s="1"/>
  <c r="DV367" i="27"/>
  <c r="DT367" i="27"/>
  <c r="EI367" i="27" s="1"/>
  <c r="DV366" i="27"/>
  <c r="DU366" i="27"/>
  <c r="EW366" i="27" s="1"/>
  <c r="DT366" i="27"/>
  <c r="EI366" i="27" s="1"/>
  <c r="DV365" i="27"/>
  <c r="DU365" i="27"/>
  <c r="EW365" i="27" s="1"/>
  <c r="DT365" i="27"/>
  <c r="EI365" i="27" s="1"/>
  <c r="DV364" i="27"/>
  <c r="DU364" i="27"/>
  <c r="EW364" i="27" s="1"/>
  <c r="DT364" i="27"/>
  <c r="EI364" i="27" s="1"/>
  <c r="DV363" i="27"/>
  <c r="DU363" i="27"/>
  <c r="EW363" i="27" s="1"/>
  <c r="DT363" i="27"/>
  <c r="EI363" i="27" s="1"/>
  <c r="DV362" i="27"/>
  <c r="DU362" i="27"/>
  <c r="EW362" i="27" s="1"/>
  <c r="DT362" i="27"/>
  <c r="EI362" i="27" s="1"/>
  <c r="DV361" i="27"/>
  <c r="DU361" i="27"/>
  <c r="EW361" i="27" s="1"/>
  <c r="DT361" i="27"/>
  <c r="EI361" i="27" s="1"/>
  <c r="DV360" i="27"/>
  <c r="DU360" i="27"/>
  <c r="EW360" i="27" s="1"/>
  <c r="DT360" i="27"/>
  <c r="EI360" i="27" s="1"/>
  <c r="DV359" i="27"/>
  <c r="DU359" i="27"/>
  <c r="EW359" i="27" s="1"/>
  <c r="DT359" i="27"/>
  <c r="EI359" i="27" s="1"/>
  <c r="DV358" i="27"/>
  <c r="DU358" i="27"/>
  <c r="EW358" i="27" s="1"/>
  <c r="DT358" i="27"/>
  <c r="EI358" i="27" s="1"/>
  <c r="DV299" i="27"/>
  <c r="DU299" i="27"/>
  <c r="EW299" i="27" s="1"/>
  <c r="DT299" i="27"/>
  <c r="EI299" i="27" s="1"/>
  <c r="DV298" i="27"/>
  <c r="DU298" i="27"/>
  <c r="EW298" i="27" s="1"/>
  <c r="DT298" i="27"/>
  <c r="EI298" i="27" s="1"/>
  <c r="DV297" i="27"/>
  <c r="DU297" i="27"/>
  <c r="EW297" i="27" s="1"/>
  <c r="DT297" i="27"/>
  <c r="EI297" i="27" s="1"/>
  <c r="DV296" i="27"/>
  <c r="DU296" i="27"/>
  <c r="EW296" i="27" s="1"/>
  <c r="DT296" i="27"/>
  <c r="EI296" i="27" s="1"/>
  <c r="DV295" i="27"/>
  <c r="DU295" i="27"/>
  <c r="EW295" i="27" s="1"/>
  <c r="DT295" i="27"/>
  <c r="EI295" i="27" s="1"/>
  <c r="DV294" i="27"/>
  <c r="DU294" i="27"/>
  <c r="EW294" i="27" s="1"/>
  <c r="DT294" i="27"/>
  <c r="EI294" i="27" s="1"/>
  <c r="DV293" i="27"/>
  <c r="DU293" i="27"/>
  <c r="EW293" i="27" s="1"/>
  <c r="DT293" i="27"/>
  <c r="EI293" i="27" s="1"/>
  <c r="DV292" i="27"/>
  <c r="DU292" i="27"/>
  <c r="EW292" i="27" s="1"/>
  <c r="DT292" i="27"/>
  <c r="EI292" i="27" s="1"/>
  <c r="DV291" i="27"/>
  <c r="DU291" i="27"/>
  <c r="EW291" i="27" s="1"/>
  <c r="DT291" i="27"/>
  <c r="EI291" i="27" s="1"/>
  <c r="DV290" i="27"/>
  <c r="DU290" i="27"/>
  <c r="EW290" i="27" s="1"/>
  <c r="DT290" i="27"/>
  <c r="EI290" i="27" s="1"/>
  <c r="DV289" i="27"/>
  <c r="DU289" i="27"/>
  <c r="EW289" i="27" s="1"/>
  <c r="DT289" i="27"/>
  <c r="EI289" i="27" s="1"/>
  <c r="DV288" i="27"/>
  <c r="DU288" i="27"/>
  <c r="EW288" i="27" s="1"/>
  <c r="DT288" i="27"/>
  <c r="EI288" i="27" s="1"/>
  <c r="DV287" i="27"/>
  <c r="DU287" i="27"/>
  <c r="EW287" i="27" s="1"/>
  <c r="DT287" i="27"/>
  <c r="EI287" i="27" s="1"/>
  <c r="DV286" i="27"/>
  <c r="DU286" i="27"/>
  <c r="EW286" i="27" s="1"/>
  <c r="DT286" i="27"/>
  <c r="EI286" i="27" s="1"/>
  <c r="DV285" i="27"/>
  <c r="DU285" i="27"/>
  <c r="EW285" i="27" s="1"/>
  <c r="DT285" i="27"/>
  <c r="EI285" i="27" s="1"/>
  <c r="DV269" i="27"/>
  <c r="DU269" i="27"/>
  <c r="EW269" i="27" s="1"/>
  <c r="DT269" i="27"/>
  <c r="EI269" i="27" s="1"/>
  <c r="DV268" i="27"/>
  <c r="DU268" i="27"/>
  <c r="EW268" i="27" s="1"/>
  <c r="DT268" i="27"/>
  <c r="EI268" i="27" s="1"/>
  <c r="DV267" i="27"/>
  <c r="DU267" i="27"/>
  <c r="EW267" i="27" s="1"/>
  <c r="DT267" i="27"/>
  <c r="EI267" i="27" s="1"/>
  <c r="DV266" i="27"/>
  <c r="DU266" i="27"/>
  <c r="EW266" i="27" s="1"/>
  <c r="DT266" i="27"/>
  <c r="EI266" i="27" s="1"/>
  <c r="DV265" i="27"/>
  <c r="DU265" i="27"/>
  <c r="EW265" i="27" s="1"/>
  <c r="DT265" i="27"/>
  <c r="EI265" i="27" s="1"/>
  <c r="DV264" i="27"/>
  <c r="DU264" i="27"/>
  <c r="EW264" i="27" s="1"/>
  <c r="DT264" i="27"/>
  <c r="EI264" i="27" s="1"/>
  <c r="DV263" i="27"/>
  <c r="DU263" i="27"/>
  <c r="EW263" i="27" s="1"/>
  <c r="DT263" i="27"/>
  <c r="EI263" i="27" s="1"/>
  <c r="DV262" i="27"/>
  <c r="DU262" i="27"/>
  <c r="EW262" i="27" s="1"/>
  <c r="DT262" i="27"/>
  <c r="EI262" i="27" s="1"/>
  <c r="DV245" i="27"/>
  <c r="DU245" i="27"/>
  <c r="EW245" i="27" s="1"/>
  <c r="DT245" i="27"/>
  <c r="EI245" i="27" s="1"/>
  <c r="DV244" i="27"/>
  <c r="DU244" i="27"/>
  <c r="EW244" i="27" s="1"/>
  <c r="DT244" i="27"/>
  <c r="EI244" i="27" s="1"/>
  <c r="DV243" i="27"/>
  <c r="DU243" i="27"/>
  <c r="EW243" i="27" s="1"/>
  <c r="DT243" i="27"/>
  <c r="EI243" i="27" s="1"/>
  <c r="DV242" i="27"/>
  <c r="DU242" i="27"/>
  <c r="EW242" i="27" s="1"/>
  <c r="DT242" i="27"/>
  <c r="EI242" i="27" s="1"/>
  <c r="DV241" i="27"/>
  <c r="DU241" i="27"/>
  <c r="EW241" i="27" s="1"/>
  <c r="DT241" i="27"/>
  <c r="EI241" i="27" s="1"/>
  <c r="DV240" i="27"/>
  <c r="DU240" i="27"/>
  <c r="EW240" i="27" s="1"/>
  <c r="DT240" i="27"/>
  <c r="EI240" i="27" s="1"/>
  <c r="DV239" i="27"/>
  <c r="DU239" i="27"/>
  <c r="EW239" i="27" s="1"/>
  <c r="DT239" i="27"/>
  <c r="EI239" i="27" s="1"/>
  <c r="DV238" i="27"/>
  <c r="DU238" i="27"/>
  <c r="EW238" i="27" s="1"/>
  <c r="DT238" i="27"/>
  <c r="EI238" i="27" s="1"/>
  <c r="DV237" i="27"/>
  <c r="DU237" i="27"/>
  <c r="EW237" i="27" s="1"/>
  <c r="DT237" i="27"/>
  <c r="EI237" i="27" s="1"/>
  <c r="DV236" i="27"/>
  <c r="DU236" i="27"/>
  <c r="EW236" i="27" s="1"/>
  <c r="DT236" i="27"/>
  <c r="EI236" i="27" s="1"/>
  <c r="DV235" i="27"/>
  <c r="DU235" i="27"/>
  <c r="EW235" i="27" s="1"/>
  <c r="DT235" i="27"/>
  <c r="EI235" i="27" s="1"/>
  <c r="DV233" i="27"/>
  <c r="DU233" i="27"/>
  <c r="EW233" i="27" s="1"/>
  <c r="DT233" i="27"/>
  <c r="EI233" i="27" s="1"/>
  <c r="DV232" i="27"/>
  <c r="DU232" i="27"/>
  <c r="EW232" i="27" s="1"/>
  <c r="DT232" i="27"/>
  <c r="EI232" i="27" s="1"/>
  <c r="DV231" i="27"/>
  <c r="DU231" i="27"/>
  <c r="EW231" i="27" s="1"/>
  <c r="DT231" i="27"/>
  <c r="EI231" i="27" s="1"/>
  <c r="DV230" i="27"/>
  <c r="DU230" i="27"/>
  <c r="EW230" i="27" s="1"/>
  <c r="DT230" i="27"/>
  <c r="EI230" i="27" s="1"/>
  <c r="DV212" i="27"/>
  <c r="DU212" i="27"/>
  <c r="EW212" i="27" s="1"/>
  <c r="DT212" i="27"/>
  <c r="EI212" i="27" s="1"/>
  <c r="DV211" i="27"/>
  <c r="DU211" i="27"/>
  <c r="EW211" i="27" s="1"/>
  <c r="DT211" i="27"/>
  <c r="EI211" i="27" s="1"/>
  <c r="DV210" i="27"/>
  <c r="DU210" i="27"/>
  <c r="EW210" i="27" s="1"/>
  <c r="DT210" i="27"/>
  <c r="EI210" i="27" s="1"/>
  <c r="DV209" i="27"/>
  <c r="DU209" i="27"/>
  <c r="EW209" i="27" s="1"/>
  <c r="DT209" i="27"/>
  <c r="EI209" i="27" s="1"/>
  <c r="DV208" i="27"/>
  <c r="DU208" i="27"/>
  <c r="EW208" i="27" s="1"/>
  <c r="DT208" i="27"/>
  <c r="EI208" i="27" s="1"/>
  <c r="DV207" i="27"/>
  <c r="DU207" i="27"/>
  <c r="EW207" i="27" s="1"/>
  <c r="DT207" i="27"/>
  <c r="EI207" i="27" s="1"/>
  <c r="DV206" i="27"/>
  <c r="DU206" i="27"/>
  <c r="EW206" i="27" s="1"/>
  <c r="DT206" i="27"/>
  <c r="EI206" i="27" s="1"/>
  <c r="DV205" i="27"/>
  <c r="DU205" i="27"/>
  <c r="EW205" i="27" s="1"/>
  <c r="DT205" i="27"/>
  <c r="EI205" i="27" s="1"/>
  <c r="DV204" i="27"/>
  <c r="DU204" i="27"/>
  <c r="EW204" i="27" s="1"/>
  <c r="DT204" i="27"/>
  <c r="EI204" i="27" s="1"/>
  <c r="DV203" i="27"/>
  <c r="DU203" i="27"/>
  <c r="EW203" i="27" s="1"/>
  <c r="DT203" i="27"/>
  <c r="EI203" i="27" s="1"/>
  <c r="DV186" i="27"/>
  <c r="DU186" i="27"/>
  <c r="EW186" i="27" s="1"/>
  <c r="DT186" i="27"/>
  <c r="EI186" i="27" s="1"/>
  <c r="DV185" i="27"/>
  <c r="DU185" i="27"/>
  <c r="EW185" i="27" s="1"/>
  <c r="DT185" i="27"/>
  <c r="EI185" i="27" s="1"/>
  <c r="DV184" i="27"/>
  <c r="DU184" i="27"/>
  <c r="EW184" i="27" s="1"/>
  <c r="DT184" i="27"/>
  <c r="EI184" i="27" s="1"/>
  <c r="DV183" i="27"/>
  <c r="DU183" i="27"/>
  <c r="EW183" i="27" s="1"/>
  <c r="DT183" i="27"/>
  <c r="EI183" i="27" s="1"/>
  <c r="DV182" i="27"/>
  <c r="DU182" i="27"/>
  <c r="EW182" i="27" s="1"/>
  <c r="DT182" i="27"/>
  <c r="EI182" i="27" s="1"/>
  <c r="DV181" i="27"/>
  <c r="DU181" i="27"/>
  <c r="EW181" i="27" s="1"/>
  <c r="DT181" i="27"/>
  <c r="EI181" i="27" s="1"/>
  <c r="DV180" i="27"/>
  <c r="DU180" i="27"/>
  <c r="EW180" i="27" s="1"/>
  <c r="DT180" i="27"/>
  <c r="EI180" i="27" s="1"/>
  <c r="DV179" i="27"/>
  <c r="DU179" i="27"/>
  <c r="EW179" i="27" s="1"/>
  <c r="DT179" i="27"/>
  <c r="EI179" i="27" s="1"/>
  <c r="DV140" i="27"/>
  <c r="DU140" i="27"/>
  <c r="EW140" i="27" s="1"/>
  <c r="DT140" i="27"/>
  <c r="EI140" i="27" s="1"/>
  <c r="DV139" i="27"/>
  <c r="DU139" i="27"/>
  <c r="EW139" i="27" s="1"/>
  <c r="DT139" i="27"/>
  <c r="EI139" i="27" s="1"/>
  <c r="DV138" i="27"/>
  <c r="DU138" i="27"/>
  <c r="EW138" i="27" s="1"/>
  <c r="DT138" i="27"/>
  <c r="EI138" i="27" s="1"/>
  <c r="DV137" i="27"/>
  <c r="DU137" i="27"/>
  <c r="EW137" i="27" s="1"/>
  <c r="DT137" i="27"/>
  <c r="EI137" i="27" s="1"/>
  <c r="DV136" i="27"/>
  <c r="DU136" i="27"/>
  <c r="EW136" i="27" s="1"/>
  <c r="DT136" i="27"/>
  <c r="EI136" i="27" s="1"/>
  <c r="DV135" i="27"/>
  <c r="DU135" i="27"/>
  <c r="EW135" i="27" s="1"/>
  <c r="DT135" i="27"/>
  <c r="EI135" i="27" s="1"/>
  <c r="DV134" i="27"/>
  <c r="DU134" i="27"/>
  <c r="EW134" i="27" s="1"/>
  <c r="DT134" i="27"/>
  <c r="EI134" i="27" s="1"/>
  <c r="DV133" i="27"/>
  <c r="DU133" i="27"/>
  <c r="EW133" i="27" s="1"/>
  <c r="DT133" i="27"/>
  <c r="EI133" i="27" s="1"/>
  <c r="DV132" i="27"/>
  <c r="DU132" i="27"/>
  <c r="EW132" i="27" s="1"/>
  <c r="DT132" i="27"/>
  <c r="EI132" i="27" s="1"/>
  <c r="DV131" i="27"/>
  <c r="DU131" i="27"/>
  <c r="EW131" i="27" s="1"/>
  <c r="DT131" i="27"/>
  <c r="EI131" i="27" s="1"/>
  <c r="DV130" i="27"/>
  <c r="DU130" i="27"/>
  <c r="EW130" i="27" s="1"/>
  <c r="DT130" i="27"/>
  <c r="EI130" i="27" s="1"/>
  <c r="DV129" i="27"/>
  <c r="DU129" i="27"/>
  <c r="EW129" i="27" s="1"/>
  <c r="DT129" i="27"/>
  <c r="EI129" i="27" s="1"/>
  <c r="DV128" i="27"/>
  <c r="DU128" i="27"/>
  <c r="EW128" i="27" s="1"/>
  <c r="DT128" i="27"/>
  <c r="EI128" i="27" s="1"/>
  <c r="DV127" i="27"/>
  <c r="DU127" i="27"/>
  <c r="EW127" i="27" s="1"/>
  <c r="DT127" i="27"/>
  <c r="EI127" i="27" s="1"/>
  <c r="DV126" i="27"/>
  <c r="DU126" i="27"/>
  <c r="EW126" i="27" s="1"/>
  <c r="DT126" i="27"/>
  <c r="EI126" i="27" s="1"/>
  <c r="DV125" i="27"/>
  <c r="DU125" i="27"/>
  <c r="EW125" i="27" s="1"/>
  <c r="DT125" i="27"/>
  <c r="EI125" i="27" s="1"/>
  <c r="DV124" i="27"/>
  <c r="DU124" i="27"/>
  <c r="EW124" i="27" s="1"/>
  <c r="DT124" i="27"/>
  <c r="EI124" i="27" s="1"/>
  <c r="DV123" i="27"/>
  <c r="DU123" i="27"/>
  <c r="EW123" i="27" s="1"/>
  <c r="DT123" i="27"/>
  <c r="EI123" i="27" s="1"/>
  <c r="DV122" i="27"/>
  <c r="DU122" i="27"/>
  <c r="EW122" i="27" s="1"/>
  <c r="DT122" i="27"/>
  <c r="EI122" i="27" s="1"/>
  <c r="DV121" i="27"/>
  <c r="DU121" i="27"/>
  <c r="EW121" i="27" s="1"/>
  <c r="DT121" i="27"/>
  <c r="EI121" i="27" s="1"/>
  <c r="DV92" i="27"/>
  <c r="DU92" i="27"/>
  <c r="EW92" i="27" s="1"/>
  <c r="DT92" i="27"/>
  <c r="EI92" i="27" s="1"/>
  <c r="DV91" i="27"/>
  <c r="DU91" i="27"/>
  <c r="EW91" i="27" s="1"/>
  <c r="DT91" i="27"/>
  <c r="EI91" i="27" s="1"/>
  <c r="DV90" i="27"/>
  <c r="DU90" i="27"/>
  <c r="EW90" i="27" s="1"/>
  <c r="DT90" i="27"/>
  <c r="EI90" i="27" s="1"/>
  <c r="DV89" i="27"/>
  <c r="DU89" i="27"/>
  <c r="EW89" i="27" s="1"/>
  <c r="DT89" i="27"/>
  <c r="EI89" i="27" s="1"/>
  <c r="DV88" i="27"/>
  <c r="DU88" i="27"/>
  <c r="EW88" i="27" s="1"/>
  <c r="DT88" i="27"/>
  <c r="EI88" i="27" s="1"/>
  <c r="DV87" i="27"/>
  <c r="DU87" i="27"/>
  <c r="EW87" i="27" s="1"/>
  <c r="DT87" i="27"/>
  <c r="EI87" i="27" s="1"/>
  <c r="DV86" i="27"/>
  <c r="DU86" i="27"/>
  <c r="EW86" i="27" s="1"/>
  <c r="DT86" i="27"/>
  <c r="EI86" i="27" s="1"/>
  <c r="DV85" i="27"/>
  <c r="DU85" i="27"/>
  <c r="EW85" i="27" s="1"/>
  <c r="DT85" i="27"/>
  <c r="EI85" i="27" s="1"/>
  <c r="DV84" i="27"/>
  <c r="DU84" i="27"/>
  <c r="EW84" i="27" s="1"/>
  <c r="DT84" i="27"/>
  <c r="EI84" i="27" s="1"/>
  <c r="DV83" i="27"/>
  <c r="DU83" i="27"/>
  <c r="EW83" i="27" s="1"/>
  <c r="DT83" i="27"/>
  <c r="EI83" i="27" s="1"/>
  <c r="DV82" i="27"/>
  <c r="DU82" i="27"/>
  <c r="EW82" i="27" s="1"/>
  <c r="DT82" i="27"/>
  <c r="EI82" i="27" s="1"/>
  <c r="DV78" i="27"/>
  <c r="DU78" i="27"/>
  <c r="EW78" i="27" s="1"/>
  <c r="DT78" i="27"/>
  <c r="EI78" i="27" s="1"/>
  <c r="DV77" i="27"/>
  <c r="DU77" i="27"/>
  <c r="EW77" i="27" s="1"/>
  <c r="DT77" i="27"/>
  <c r="EI77" i="27" s="1"/>
  <c r="DV54" i="27"/>
  <c r="DU54" i="27"/>
  <c r="EW54" i="27" s="1"/>
  <c r="DT54" i="27"/>
  <c r="EI54" i="27" s="1"/>
  <c r="DV53" i="27"/>
  <c r="DU53" i="27"/>
  <c r="EW53" i="27" s="1"/>
  <c r="DT53" i="27"/>
  <c r="EI53" i="27" s="1"/>
  <c r="DV52" i="27"/>
  <c r="DU52" i="27"/>
  <c r="EW52" i="27" s="1"/>
  <c r="DT52" i="27"/>
  <c r="EI52" i="27" s="1"/>
  <c r="DV51" i="27"/>
  <c r="DU51" i="27"/>
  <c r="EW51" i="27" s="1"/>
  <c r="DT51" i="27"/>
  <c r="EI51" i="27" s="1"/>
  <c r="DV50" i="27"/>
  <c r="DU50" i="27"/>
  <c r="EW50" i="27" s="1"/>
  <c r="DT50" i="27"/>
  <c r="EI50" i="27" s="1"/>
  <c r="DV49" i="27"/>
  <c r="DU49" i="27"/>
  <c r="EW49" i="27" s="1"/>
  <c r="DT49" i="27"/>
  <c r="EI49" i="27" s="1"/>
  <c r="DV48" i="27"/>
  <c r="DU48" i="27"/>
  <c r="EW48" i="27" s="1"/>
  <c r="DT48" i="27"/>
  <c r="EI48" i="27" s="1"/>
  <c r="DV47" i="27"/>
  <c r="DU47" i="27"/>
  <c r="EW47" i="27" s="1"/>
  <c r="DT47" i="27"/>
  <c r="EI47" i="27" s="1"/>
  <c r="DV46" i="27"/>
  <c r="DU46" i="27"/>
  <c r="EW46" i="27" s="1"/>
  <c r="DT46" i="27"/>
  <c r="EI46" i="27" s="1"/>
  <c r="DV45" i="27"/>
  <c r="DU45" i="27"/>
  <c r="EW45" i="27" s="1"/>
  <c r="DT45" i="27"/>
  <c r="EI45" i="27" s="1"/>
  <c r="DV43" i="27"/>
  <c r="DU43" i="27"/>
  <c r="EW43" i="27" s="1"/>
  <c r="DT43" i="27"/>
  <c r="EI43" i="27" s="1"/>
  <c r="DV19" i="27"/>
  <c r="DU19" i="27"/>
  <c r="EW19" i="27" s="1"/>
  <c r="DT19" i="27"/>
  <c r="EI19" i="27" s="1"/>
  <c r="DV18" i="27"/>
  <c r="DU18" i="27"/>
  <c r="EW18" i="27" s="1"/>
  <c r="DT18" i="27"/>
  <c r="EI18" i="27" s="1"/>
  <c r="DV17" i="27"/>
  <c r="DU17" i="27"/>
  <c r="EW17" i="27" s="1"/>
  <c r="DT17" i="27"/>
  <c r="EI17" i="27" s="1"/>
  <c r="DV16" i="27"/>
  <c r="DU16" i="27"/>
  <c r="EW16" i="27" s="1"/>
  <c r="DT16" i="27"/>
  <c r="EI16" i="27" s="1"/>
  <c r="DV15" i="27"/>
  <c r="DU15" i="27"/>
  <c r="EW15" i="27" s="1"/>
  <c r="DT15" i="27"/>
  <c r="EI15" i="27" s="1"/>
  <c r="DV14" i="27"/>
  <c r="DU14" i="27"/>
  <c r="EW14" i="27" s="1"/>
  <c r="DT14" i="27"/>
  <c r="EI14" i="27" s="1"/>
  <c r="DV13" i="27"/>
  <c r="DU13" i="27"/>
  <c r="EW13" i="27" s="1"/>
  <c r="DT13" i="27"/>
  <c r="EI13" i="27" s="1"/>
  <c r="DV12" i="27"/>
  <c r="DU12" i="27"/>
  <c r="EW12" i="27" s="1"/>
  <c r="DT12" i="27"/>
  <c r="EI12" i="27" s="1"/>
  <c r="DV11" i="27"/>
  <c r="DU11" i="27"/>
  <c r="EW11" i="27" s="1"/>
  <c r="DT11" i="27"/>
  <c r="EI11" i="27" s="1"/>
  <c r="DV10" i="27"/>
  <c r="DU10" i="27"/>
  <c r="EW10" i="27" s="1"/>
  <c r="DT10" i="27"/>
  <c r="EI10" i="27" s="1"/>
  <c r="DV9" i="27"/>
  <c r="DU9" i="27"/>
  <c r="EW9" i="27" s="1"/>
  <c r="DT9" i="27"/>
  <c r="EI9" i="27" s="1"/>
  <c r="DV8" i="27"/>
  <c r="DU8" i="27"/>
  <c r="EW8" i="27" s="1"/>
  <c r="DT8" i="27"/>
  <c r="EI8" i="27" s="1"/>
  <c r="DR622" i="27"/>
  <c r="EV622" i="27" s="1"/>
  <c r="DR618" i="27"/>
  <c r="EV618" i="27" s="1"/>
  <c r="DQ618" i="27"/>
  <c r="DR617" i="27"/>
  <c r="EV617" i="27" s="1"/>
  <c r="DQ617" i="27"/>
  <c r="DR616" i="27"/>
  <c r="EV616" i="27" s="1"/>
  <c r="DQ616" i="27"/>
  <c r="DR615" i="27"/>
  <c r="EV615" i="27" s="1"/>
  <c r="DQ615" i="27"/>
  <c r="DR614" i="27"/>
  <c r="EV614" i="27" s="1"/>
  <c r="DQ614" i="27"/>
  <c r="DR613" i="27"/>
  <c r="EV613" i="27" s="1"/>
  <c r="DQ613" i="27"/>
  <c r="DR612" i="27"/>
  <c r="EV612" i="27" s="1"/>
  <c r="DQ612" i="27"/>
  <c r="DR611" i="27"/>
  <c r="EV611" i="27" s="1"/>
  <c r="DQ611" i="27"/>
  <c r="DR610" i="27"/>
  <c r="EV610" i="27" s="1"/>
  <c r="DQ610" i="27"/>
  <c r="DR609" i="27"/>
  <c r="EV609" i="27" s="1"/>
  <c r="DQ609" i="27"/>
  <c r="DR608" i="27"/>
  <c r="EV608" i="27" s="1"/>
  <c r="DQ608" i="27"/>
  <c r="DR607" i="27"/>
  <c r="EV607" i="27" s="1"/>
  <c r="DQ607" i="27"/>
  <c r="DR582" i="27"/>
  <c r="EV582" i="27" s="1"/>
  <c r="DQ582" i="27"/>
  <c r="DR581" i="27"/>
  <c r="EV581" i="27" s="1"/>
  <c r="DQ581" i="27"/>
  <c r="DR580" i="27"/>
  <c r="EV580" i="27" s="1"/>
  <c r="DQ580" i="27"/>
  <c r="DR579" i="27"/>
  <c r="EV579" i="27" s="1"/>
  <c r="DQ579" i="27"/>
  <c r="DR578" i="27"/>
  <c r="EV578" i="27" s="1"/>
  <c r="DQ578" i="27"/>
  <c r="DR577" i="27"/>
  <c r="EV577" i="27" s="1"/>
  <c r="DQ577" i="27"/>
  <c r="DR576" i="27"/>
  <c r="EV576" i="27" s="1"/>
  <c r="DQ576" i="27"/>
  <c r="DR575" i="27"/>
  <c r="EV575" i="27" s="1"/>
  <c r="DQ575" i="27"/>
  <c r="DR574" i="27"/>
  <c r="EV574" i="27" s="1"/>
  <c r="DQ574" i="27"/>
  <c r="DR573" i="27"/>
  <c r="EV573" i="27" s="1"/>
  <c r="DQ573" i="27"/>
  <c r="DR572" i="27"/>
  <c r="EV572" i="27" s="1"/>
  <c r="DQ572" i="27"/>
  <c r="DR571" i="27"/>
  <c r="EV571" i="27" s="1"/>
  <c r="DQ571" i="27"/>
  <c r="DR570" i="27"/>
  <c r="EV570" i="27" s="1"/>
  <c r="DQ570" i="27"/>
  <c r="DR569" i="27"/>
  <c r="EV569" i="27" s="1"/>
  <c r="DQ569" i="27"/>
  <c r="DR500" i="27"/>
  <c r="EV500" i="27" s="1"/>
  <c r="DQ500" i="27"/>
  <c r="DR499" i="27"/>
  <c r="EV499" i="27" s="1"/>
  <c r="DQ499" i="27"/>
  <c r="DR498" i="27"/>
  <c r="EV498" i="27" s="1"/>
  <c r="DQ498" i="27"/>
  <c r="DR497" i="27"/>
  <c r="EV497" i="27" s="1"/>
  <c r="DQ497" i="27"/>
  <c r="DR496" i="27"/>
  <c r="EV496" i="27" s="1"/>
  <c r="DQ496" i="27"/>
  <c r="DR495" i="27"/>
  <c r="EV495" i="27" s="1"/>
  <c r="DQ495" i="27"/>
  <c r="DR494" i="27"/>
  <c r="EV494" i="27" s="1"/>
  <c r="DQ494" i="27"/>
  <c r="DR493" i="27"/>
  <c r="EV493" i="27" s="1"/>
  <c r="DQ493" i="27"/>
  <c r="DR492" i="27"/>
  <c r="EV492" i="27" s="1"/>
  <c r="DQ492" i="27"/>
  <c r="DR491" i="27"/>
  <c r="EV491" i="27" s="1"/>
  <c r="DQ491" i="27"/>
  <c r="DR490" i="27"/>
  <c r="EV490" i="27" s="1"/>
  <c r="DQ490" i="27"/>
  <c r="DR489" i="27"/>
  <c r="EV489" i="27" s="1"/>
  <c r="DQ489" i="27"/>
  <c r="DR488" i="27"/>
  <c r="EV488" i="27" s="1"/>
  <c r="DQ488" i="27"/>
  <c r="DR487" i="27"/>
  <c r="EV487" i="27" s="1"/>
  <c r="DQ487" i="27"/>
  <c r="DR486" i="27"/>
  <c r="EV486" i="27" s="1"/>
  <c r="DQ486" i="27"/>
  <c r="DR485" i="27"/>
  <c r="EV485" i="27" s="1"/>
  <c r="DQ485" i="27"/>
  <c r="DR484" i="27"/>
  <c r="EV484" i="27" s="1"/>
  <c r="DQ484" i="27"/>
  <c r="DR483" i="27"/>
  <c r="EV483" i="27" s="1"/>
  <c r="DQ483" i="27"/>
  <c r="DR482" i="27"/>
  <c r="EV482" i="27" s="1"/>
  <c r="DQ482" i="27"/>
  <c r="DR481" i="27"/>
  <c r="EV481" i="27" s="1"/>
  <c r="DQ481" i="27"/>
  <c r="DR480" i="27"/>
  <c r="EV480" i="27" s="1"/>
  <c r="DQ480" i="27"/>
  <c r="DR479" i="27"/>
  <c r="EV479" i="27" s="1"/>
  <c r="DQ479" i="27"/>
  <c r="DR478" i="27"/>
  <c r="EV478" i="27" s="1"/>
  <c r="DQ478" i="27"/>
  <c r="DR477" i="27"/>
  <c r="EV477" i="27" s="1"/>
  <c r="DQ477" i="27"/>
  <c r="DR476" i="27"/>
  <c r="EV476" i="27" s="1"/>
  <c r="DQ476" i="27"/>
  <c r="DR475" i="27"/>
  <c r="EV475" i="27" s="1"/>
  <c r="DQ475" i="27"/>
  <c r="DR474" i="27"/>
  <c r="EV474" i="27" s="1"/>
  <c r="DQ474" i="27"/>
  <c r="DR473" i="27"/>
  <c r="EV473" i="27" s="1"/>
  <c r="DQ473" i="27"/>
  <c r="DR472" i="27"/>
  <c r="EV472" i="27" s="1"/>
  <c r="DQ472" i="27"/>
  <c r="DR471" i="27"/>
  <c r="EV471" i="27" s="1"/>
  <c r="DQ471" i="27"/>
  <c r="DR470" i="27"/>
  <c r="EV470" i="27" s="1"/>
  <c r="DQ470" i="27"/>
  <c r="DR469" i="27"/>
  <c r="EV469" i="27" s="1"/>
  <c r="DQ469" i="27"/>
  <c r="DR468" i="27"/>
  <c r="EV468" i="27" s="1"/>
  <c r="DQ468" i="27"/>
  <c r="DR467" i="27"/>
  <c r="EV467" i="27" s="1"/>
  <c r="DQ467" i="27"/>
  <c r="DR466" i="27"/>
  <c r="EV466" i="27" s="1"/>
  <c r="DQ466" i="27"/>
  <c r="DR465" i="27"/>
  <c r="EV465" i="27" s="1"/>
  <c r="DQ465" i="27"/>
  <c r="DR464" i="27"/>
  <c r="EV464" i="27" s="1"/>
  <c r="DQ464" i="27"/>
  <c r="DR463" i="27"/>
  <c r="EV463" i="27" s="1"/>
  <c r="DQ463" i="27"/>
  <c r="DR462" i="27"/>
  <c r="EV462" i="27" s="1"/>
  <c r="DQ462" i="27"/>
  <c r="DR461" i="27"/>
  <c r="EV461" i="27" s="1"/>
  <c r="DQ461" i="27"/>
  <c r="DR460" i="27"/>
  <c r="EV460" i="27" s="1"/>
  <c r="DQ460" i="27"/>
  <c r="DR459" i="27"/>
  <c r="EV459" i="27" s="1"/>
  <c r="DQ459" i="27"/>
  <c r="DR458" i="27"/>
  <c r="EV458" i="27" s="1"/>
  <c r="DQ458" i="27"/>
  <c r="DR457" i="27"/>
  <c r="EV457" i="27" s="1"/>
  <c r="DQ457" i="27"/>
  <c r="DR456" i="27"/>
  <c r="EV456" i="27" s="1"/>
  <c r="DQ456" i="27"/>
  <c r="DR455" i="27"/>
  <c r="EV455" i="27" s="1"/>
  <c r="DQ455" i="27"/>
  <c r="DR454" i="27"/>
  <c r="EV454" i="27" s="1"/>
  <c r="DQ454" i="27"/>
  <c r="DR453" i="27"/>
  <c r="EV453" i="27" s="1"/>
  <c r="DQ453" i="27"/>
  <c r="DR452" i="27"/>
  <c r="EV452" i="27" s="1"/>
  <c r="DQ452" i="27"/>
  <c r="DR451" i="27"/>
  <c r="EV451" i="27" s="1"/>
  <c r="DQ451" i="27"/>
  <c r="DR450" i="27"/>
  <c r="EV450" i="27" s="1"/>
  <c r="DQ450" i="27"/>
  <c r="DR449" i="27"/>
  <c r="EV449" i="27" s="1"/>
  <c r="DQ449" i="27"/>
  <c r="DR448" i="27"/>
  <c r="EV448" i="27" s="1"/>
  <c r="DQ448" i="27"/>
  <c r="DR447" i="27"/>
  <c r="EV447" i="27" s="1"/>
  <c r="DQ447" i="27"/>
  <c r="DR446" i="27"/>
  <c r="EV446" i="27" s="1"/>
  <c r="DQ446" i="27"/>
  <c r="DR445" i="27"/>
  <c r="EV445" i="27" s="1"/>
  <c r="DQ445" i="27"/>
  <c r="DR444" i="27"/>
  <c r="EV444" i="27" s="1"/>
  <c r="DQ444" i="27"/>
  <c r="DR443" i="27"/>
  <c r="EV443" i="27" s="1"/>
  <c r="DQ443" i="27"/>
  <c r="DR442" i="27"/>
  <c r="EV442" i="27" s="1"/>
  <c r="DQ442" i="27"/>
  <c r="DR441" i="27"/>
  <c r="EV441" i="27" s="1"/>
  <c r="DQ441" i="27"/>
  <c r="DR440" i="27"/>
  <c r="EV440" i="27" s="1"/>
  <c r="DQ440" i="27"/>
  <c r="DR439" i="27"/>
  <c r="EV439" i="27" s="1"/>
  <c r="DQ439" i="27"/>
  <c r="DR425" i="27"/>
  <c r="EV425" i="27" s="1"/>
  <c r="DQ425" i="27"/>
  <c r="DR424" i="27"/>
  <c r="EV424" i="27" s="1"/>
  <c r="DQ424" i="27"/>
  <c r="DR423" i="27"/>
  <c r="EV423" i="27" s="1"/>
  <c r="DQ423" i="27"/>
  <c r="DR422" i="27"/>
  <c r="EV422" i="27" s="1"/>
  <c r="DQ422" i="27"/>
  <c r="DR421" i="27"/>
  <c r="EV421" i="27" s="1"/>
  <c r="DQ421" i="27"/>
  <c r="DR420" i="27"/>
  <c r="EV420" i="27" s="1"/>
  <c r="DQ420" i="27"/>
  <c r="DR419" i="27"/>
  <c r="EV419" i="27" s="1"/>
  <c r="DQ419" i="27"/>
  <c r="DR418" i="27"/>
  <c r="EV418" i="27" s="1"/>
  <c r="DQ418" i="27"/>
  <c r="DR417" i="27"/>
  <c r="EV417" i="27" s="1"/>
  <c r="DQ417" i="27"/>
  <c r="DR396" i="27"/>
  <c r="EV396" i="27" s="1"/>
  <c r="DQ396" i="27"/>
  <c r="DR395" i="27"/>
  <c r="EV395" i="27" s="1"/>
  <c r="DR394" i="27"/>
  <c r="EV394" i="27" s="1"/>
  <c r="DQ394" i="27"/>
  <c r="DR393" i="27"/>
  <c r="EV393" i="27" s="1"/>
  <c r="DQ393" i="27"/>
  <c r="DR392" i="27"/>
  <c r="EV392" i="27" s="1"/>
  <c r="DQ392" i="27"/>
  <c r="DR391" i="27"/>
  <c r="EV391" i="27" s="1"/>
  <c r="DQ391" i="27"/>
  <c r="DR390" i="27"/>
  <c r="EV390" i="27" s="1"/>
  <c r="DQ390" i="27"/>
  <c r="DR389" i="27"/>
  <c r="EV389" i="27" s="1"/>
  <c r="DQ389" i="27"/>
  <c r="DR388" i="27"/>
  <c r="EV388" i="27" s="1"/>
  <c r="DQ388" i="27"/>
  <c r="DR387" i="27"/>
  <c r="EV387" i="27" s="1"/>
  <c r="DQ387" i="27"/>
  <c r="DR386" i="27"/>
  <c r="EV386" i="27" s="1"/>
  <c r="DQ386" i="27"/>
  <c r="DR385" i="27"/>
  <c r="EV385" i="27" s="1"/>
  <c r="DQ385" i="27"/>
  <c r="DR370" i="27"/>
  <c r="EV370" i="27" s="1"/>
  <c r="DQ370" i="27"/>
  <c r="DR369" i="27"/>
  <c r="EV369" i="27" s="1"/>
  <c r="DQ369" i="27"/>
  <c r="DR368" i="27"/>
  <c r="EV368" i="27" s="1"/>
  <c r="DQ368" i="27"/>
  <c r="DR367" i="27"/>
  <c r="EV367" i="27" s="1"/>
  <c r="DQ367" i="27"/>
  <c r="DR366" i="27"/>
  <c r="EV366" i="27" s="1"/>
  <c r="DQ366" i="27"/>
  <c r="DR365" i="27"/>
  <c r="EV365" i="27" s="1"/>
  <c r="DQ365" i="27"/>
  <c r="DR364" i="27"/>
  <c r="EV364" i="27" s="1"/>
  <c r="DQ364" i="27"/>
  <c r="DR363" i="27"/>
  <c r="EV363" i="27" s="1"/>
  <c r="DQ363" i="27"/>
  <c r="DR362" i="27"/>
  <c r="EV362" i="27" s="1"/>
  <c r="DQ362" i="27"/>
  <c r="DR361" i="27"/>
  <c r="EV361" i="27" s="1"/>
  <c r="DQ361" i="27"/>
  <c r="DR360" i="27"/>
  <c r="EV360" i="27" s="1"/>
  <c r="DQ360" i="27"/>
  <c r="DR359" i="27"/>
  <c r="EV359" i="27" s="1"/>
  <c r="DQ359" i="27"/>
  <c r="DR358" i="27"/>
  <c r="EV358" i="27" s="1"/>
  <c r="DQ358" i="27"/>
  <c r="DR299" i="27"/>
  <c r="EV299" i="27" s="1"/>
  <c r="DQ299" i="27"/>
  <c r="DR298" i="27"/>
  <c r="EV298" i="27" s="1"/>
  <c r="DQ298" i="27"/>
  <c r="DR297" i="27"/>
  <c r="EV297" i="27" s="1"/>
  <c r="DQ297" i="27"/>
  <c r="DR296" i="27"/>
  <c r="EV296" i="27" s="1"/>
  <c r="DQ296" i="27"/>
  <c r="DR295" i="27"/>
  <c r="EV295" i="27" s="1"/>
  <c r="DQ295" i="27"/>
  <c r="DR294" i="27"/>
  <c r="EV294" i="27" s="1"/>
  <c r="DQ294" i="27"/>
  <c r="DR293" i="27"/>
  <c r="EV293" i="27" s="1"/>
  <c r="DQ293" i="27"/>
  <c r="DR292" i="27"/>
  <c r="EV292" i="27" s="1"/>
  <c r="DQ292" i="27"/>
  <c r="DR291" i="27"/>
  <c r="EV291" i="27" s="1"/>
  <c r="DQ291" i="27"/>
  <c r="DR290" i="27"/>
  <c r="EV290" i="27" s="1"/>
  <c r="DQ290" i="27"/>
  <c r="DR289" i="27"/>
  <c r="EV289" i="27" s="1"/>
  <c r="DQ289" i="27"/>
  <c r="DR288" i="27"/>
  <c r="EV288" i="27" s="1"/>
  <c r="DQ288" i="27"/>
  <c r="DR287" i="27"/>
  <c r="EV287" i="27" s="1"/>
  <c r="DQ287" i="27"/>
  <c r="DR286" i="27"/>
  <c r="EV286" i="27" s="1"/>
  <c r="DQ286" i="27"/>
  <c r="DR285" i="27"/>
  <c r="EV285" i="27" s="1"/>
  <c r="DQ285" i="27"/>
  <c r="DR269" i="27"/>
  <c r="EV269" i="27" s="1"/>
  <c r="DQ269" i="27"/>
  <c r="DR268" i="27"/>
  <c r="EV268" i="27" s="1"/>
  <c r="DQ268" i="27"/>
  <c r="DR267" i="27"/>
  <c r="EV267" i="27" s="1"/>
  <c r="DQ267" i="27"/>
  <c r="DR266" i="27"/>
  <c r="EV266" i="27" s="1"/>
  <c r="DQ266" i="27"/>
  <c r="DR265" i="27"/>
  <c r="EV265" i="27" s="1"/>
  <c r="DQ265" i="27"/>
  <c r="DR264" i="27"/>
  <c r="EV264" i="27" s="1"/>
  <c r="DQ264" i="27"/>
  <c r="DR263" i="27"/>
  <c r="EV263" i="27" s="1"/>
  <c r="DQ263" i="27"/>
  <c r="DR262" i="27"/>
  <c r="EV262" i="27" s="1"/>
  <c r="DQ262" i="27"/>
  <c r="DR245" i="27"/>
  <c r="EV245" i="27" s="1"/>
  <c r="DQ245" i="27"/>
  <c r="DR244" i="27"/>
  <c r="EV244" i="27" s="1"/>
  <c r="DQ244" i="27"/>
  <c r="DR243" i="27"/>
  <c r="EV243" i="27" s="1"/>
  <c r="DQ243" i="27"/>
  <c r="DR242" i="27"/>
  <c r="EV242" i="27" s="1"/>
  <c r="DQ242" i="27"/>
  <c r="DR241" i="27"/>
  <c r="EV241" i="27" s="1"/>
  <c r="DQ241" i="27"/>
  <c r="DR240" i="27"/>
  <c r="EV240" i="27" s="1"/>
  <c r="DQ240" i="27"/>
  <c r="DR239" i="27"/>
  <c r="EV239" i="27" s="1"/>
  <c r="DQ239" i="27"/>
  <c r="DR238" i="27"/>
  <c r="EV238" i="27" s="1"/>
  <c r="DQ238" i="27"/>
  <c r="DR237" i="27"/>
  <c r="EV237" i="27" s="1"/>
  <c r="DQ237" i="27"/>
  <c r="DR236" i="27"/>
  <c r="EV236" i="27" s="1"/>
  <c r="DQ236" i="27"/>
  <c r="DR235" i="27"/>
  <c r="EV235" i="27" s="1"/>
  <c r="DQ235" i="27"/>
  <c r="DR233" i="27"/>
  <c r="EV233" i="27" s="1"/>
  <c r="DQ233" i="27"/>
  <c r="DR232" i="27"/>
  <c r="EV232" i="27" s="1"/>
  <c r="DQ232" i="27"/>
  <c r="DR231" i="27"/>
  <c r="EV231" i="27" s="1"/>
  <c r="DQ231" i="27"/>
  <c r="DR230" i="27"/>
  <c r="EV230" i="27" s="1"/>
  <c r="DQ230" i="27"/>
  <c r="DR212" i="27"/>
  <c r="EV212" i="27" s="1"/>
  <c r="DQ212" i="27"/>
  <c r="DR211" i="27"/>
  <c r="EV211" i="27" s="1"/>
  <c r="DQ211" i="27"/>
  <c r="DR210" i="27"/>
  <c r="EV210" i="27" s="1"/>
  <c r="DQ210" i="27"/>
  <c r="DR209" i="27"/>
  <c r="EV209" i="27" s="1"/>
  <c r="DQ209" i="27"/>
  <c r="DR208" i="27"/>
  <c r="EV208" i="27" s="1"/>
  <c r="DQ208" i="27"/>
  <c r="DR207" i="27"/>
  <c r="EV207" i="27" s="1"/>
  <c r="DQ207" i="27"/>
  <c r="DR206" i="27"/>
  <c r="EV206" i="27" s="1"/>
  <c r="DQ206" i="27"/>
  <c r="DR205" i="27"/>
  <c r="EV205" i="27" s="1"/>
  <c r="DQ205" i="27"/>
  <c r="DR204" i="27"/>
  <c r="EV204" i="27" s="1"/>
  <c r="DQ204" i="27"/>
  <c r="DR203" i="27"/>
  <c r="EV203" i="27" s="1"/>
  <c r="DQ203" i="27"/>
  <c r="DR186" i="27"/>
  <c r="EV186" i="27" s="1"/>
  <c r="DQ186" i="27"/>
  <c r="DR185" i="27"/>
  <c r="EV185" i="27" s="1"/>
  <c r="DQ185" i="27"/>
  <c r="DR184" i="27"/>
  <c r="EV184" i="27" s="1"/>
  <c r="DQ184" i="27"/>
  <c r="DR183" i="27"/>
  <c r="EV183" i="27" s="1"/>
  <c r="DQ183" i="27"/>
  <c r="DR182" i="27"/>
  <c r="EV182" i="27" s="1"/>
  <c r="DQ182" i="27"/>
  <c r="DR181" i="27"/>
  <c r="EV181" i="27" s="1"/>
  <c r="DQ181" i="27"/>
  <c r="DR180" i="27"/>
  <c r="EV180" i="27" s="1"/>
  <c r="DQ180" i="27"/>
  <c r="DR179" i="27"/>
  <c r="EV179" i="27" s="1"/>
  <c r="DQ179" i="27"/>
  <c r="DR140" i="27"/>
  <c r="EV140" i="27" s="1"/>
  <c r="DQ140" i="27"/>
  <c r="DR139" i="27"/>
  <c r="EV139" i="27" s="1"/>
  <c r="DQ139" i="27"/>
  <c r="DR138" i="27"/>
  <c r="EV138" i="27" s="1"/>
  <c r="DQ138" i="27"/>
  <c r="DR137" i="27"/>
  <c r="EV137" i="27" s="1"/>
  <c r="DQ137" i="27"/>
  <c r="DR136" i="27"/>
  <c r="EV136" i="27" s="1"/>
  <c r="DQ136" i="27"/>
  <c r="DR135" i="27"/>
  <c r="EV135" i="27" s="1"/>
  <c r="DQ135" i="27"/>
  <c r="DR134" i="27"/>
  <c r="EV134" i="27" s="1"/>
  <c r="DQ134" i="27"/>
  <c r="DR133" i="27"/>
  <c r="EV133" i="27" s="1"/>
  <c r="DQ133" i="27"/>
  <c r="DR132" i="27"/>
  <c r="EV132" i="27" s="1"/>
  <c r="DQ132" i="27"/>
  <c r="DR131" i="27"/>
  <c r="EV131" i="27" s="1"/>
  <c r="DQ131" i="27"/>
  <c r="DR130" i="27"/>
  <c r="EV130" i="27" s="1"/>
  <c r="DQ130" i="27"/>
  <c r="DR129" i="27"/>
  <c r="EV129" i="27" s="1"/>
  <c r="DQ129" i="27"/>
  <c r="DR128" i="27"/>
  <c r="EV128" i="27" s="1"/>
  <c r="DQ128" i="27"/>
  <c r="DR127" i="27"/>
  <c r="EV127" i="27" s="1"/>
  <c r="DQ127" i="27"/>
  <c r="DR126" i="27"/>
  <c r="EV126" i="27" s="1"/>
  <c r="DQ126" i="27"/>
  <c r="DR125" i="27"/>
  <c r="EV125" i="27" s="1"/>
  <c r="DQ125" i="27"/>
  <c r="DR124" i="27"/>
  <c r="EV124" i="27" s="1"/>
  <c r="DQ124" i="27"/>
  <c r="DR123" i="27"/>
  <c r="EV123" i="27" s="1"/>
  <c r="DQ123" i="27"/>
  <c r="DR122" i="27"/>
  <c r="EV122" i="27" s="1"/>
  <c r="DQ122" i="27"/>
  <c r="DR121" i="27"/>
  <c r="EV121" i="27" s="1"/>
  <c r="DQ121" i="27"/>
  <c r="DR92" i="27"/>
  <c r="EV92" i="27" s="1"/>
  <c r="DQ92" i="27"/>
  <c r="DR91" i="27"/>
  <c r="EV91" i="27" s="1"/>
  <c r="DQ91" i="27"/>
  <c r="DR90" i="27"/>
  <c r="EV90" i="27" s="1"/>
  <c r="DQ90" i="27"/>
  <c r="DR89" i="27"/>
  <c r="EV89" i="27" s="1"/>
  <c r="DQ89" i="27"/>
  <c r="DR88" i="27"/>
  <c r="EV88" i="27" s="1"/>
  <c r="DQ88" i="27"/>
  <c r="DR87" i="27"/>
  <c r="EV87" i="27" s="1"/>
  <c r="DQ87" i="27"/>
  <c r="DR86" i="27"/>
  <c r="EV86" i="27" s="1"/>
  <c r="DQ86" i="27"/>
  <c r="DR85" i="27"/>
  <c r="EV85" i="27" s="1"/>
  <c r="DQ85" i="27"/>
  <c r="DR84" i="27"/>
  <c r="EV84" i="27" s="1"/>
  <c r="DQ84" i="27"/>
  <c r="DR83" i="27"/>
  <c r="EV83" i="27" s="1"/>
  <c r="DQ83" i="27"/>
  <c r="DR82" i="27"/>
  <c r="EV82" i="27" s="1"/>
  <c r="DQ82" i="27"/>
  <c r="DR78" i="27"/>
  <c r="EV78" i="27" s="1"/>
  <c r="DQ78" i="27"/>
  <c r="DR77" i="27"/>
  <c r="EV77" i="27" s="1"/>
  <c r="DQ77" i="27"/>
  <c r="DR54" i="27"/>
  <c r="EV54" i="27" s="1"/>
  <c r="DQ54" i="27"/>
  <c r="DR53" i="27"/>
  <c r="EV53" i="27" s="1"/>
  <c r="DQ53" i="27"/>
  <c r="DR52" i="27"/>
  <c r="EV52" i="27" s="1"/>
  <c r="DQ52" i="27"/>
  <c r="DR51" i="27"/>
  <c r="EV51" i="27" s="1"/>
  <c r="DQ51" i="27"/>
  <c r="DR50" i="27"/>
  <c r="EV50" i="27" s="1"/>
  <c r="DQ50" i="27"/>
  <c r="DR49" i="27"/>
  <c r="EV49" i="27" s="1"/>
  <c r="DQ49" i="27"/>
  <c r="DR48" i="27"/>
  <c r="EV48" i="27" s="1"/>
  <c r="DQ48" i="27"/>
  <c r="DR47" i="27"/>
  <c r="EV47" i="27" s="1"/>
  <c r="DQ47" i="27"/>
  <c r="DR46" i="27"/>
  <c r="EV46" i="27" s="1"/>
  <c r="DQ46" i="27"/>
  <c r="DR45" i="27"/>
  <c r="EV45" i="27" s="1"/>
  <c r="DQ45" i="27"/>
  <c r="DR43" i="27"/>
  <c r="EV43" i="27" s="1"/>
  <c r="DQ43" i="27"/>
  <c r="DR19" i="27"/>
  <c r="EV19" i="27" s="1"/>
  <c r="DQ19" i="27"/>
  <c r="DR18" i="27"/>
  <c r="EV18" i="27" s="1"/>
  <c r="DQ18" i="27"/>
  <c r="DR17" i="27"/>
  <c r="EV17" i="27" s="1"/>
  <c r="DQ17" i="27"/>
  <c r="DR16" i="27"/>
  <c r="EV16" i="27" s="1"/>
  <c r="DQ16" i="27"/>
  <c r="DR15" i="27"/>
  <c r="EV15" i="27" s="1"/>
  <c r="DQ15" i="27"/>
  <c r="DR14" i="27"/>
  <c r="EV14" i="27" s="1"/>
  <c r="DQ14" i="27"/>
  <c r="DR13" i="27"/>
  <c r="EV13" i="27" s="1"/>
  <c r="DQ13" i="27"/>
  <c r="DR12" i="27"/>
  <c r="EV12" i="27" s="1"/>
  <c r="DQ12" i="27"/>
  <c r="DR11" i="27"/>
  <c r="EV11" i="27" s="1"/>
  <c r="DQ11" i="27"/>
  <c r="DR10" i="27"/>
  <c r="EV10" i="27" s="1"/>
  <c r="DQ10" i="27"/>
  <c r="DR9" i="27"/>
  <c r="EV9" i="27" s="1"/>
  <c r="DQ9" i="27"/>
  <c r="DR8" i="27"/>
  <c r="EV8" i="27" s="1"/>
  <c r="DQ8" i="27"/>
  <c r="DO618" i="27"/>
  <c r="EU618" i="27" s="1"/>
  <c r="DN618" i="27"/>
  <c r="DO617" i="27"/>
  <c r="EU617" i="27" s="1"/>
  <c r="DN617" i="27"/>
  <c r="DO616" i="27"/>
  <c r="EU616" i="27" s="1"/>
  <c r="DN616" i="27"/>
  <c r="DO615" i="27"/>
  <c r="EU615" i="27" s="1"/>
  <c r="DN615" i="27"/>
  <c r="DO614" i="27"/>
  <c r="EU614" i="27" s="1"/>
  <c r="DN614" i="27"/>
  <c r="DO613" i="27"/>
  <c r="EU613" i="27" s="1"/>
  <c r="DN613" i="27"/>
  <c r="DO612" i="27"/>
  <c r="EU612" i="27" s="1"/>
  <c r="DN612" i="27"/>
  <c r="DO611" i="27"/>
  <c r="EU611" i="27" s="1"/>
  <c r="DN611" i="27"/>
  <c r="DO610" i="27"/>
  <c r="EU610" i="27" s="1"/>
  <c r="DN610" i="27"/>
  <c r="DO609" i="27"/>
  <c r="EU609" i="27" s="1"/>
  <c r="DN609" i="27"/>
  <c r="DO608" i="27"/>
  <c r="EU608" i="27" s="1"/>
  <c r="DN608" i="27"/>
  <c r="DO607" i="27"/>
  <c r="EU607" i="27" s="1"/>
  <c r="DN607" i="27"/>
  <c r="DO582" i="27"/>
  <c r="EU582" i="27" s="1"/>
  <c r="DN582" i="27"/>
  <c r="DO581" i="27"/>
  <c r="EU581" i="27" s="1"/>
  <c r="DN581" i="27"/>
  <c r="DO580" i="27"/>
  <c r="EU580" i="27" s="1"/>
  <c r="DN580" i="27"/>
  <c r="DO579" i="27"/>
  <c r="EU579" i="27" s="1"/>
  <c r="DN579" i="27"/>
  <c r="DO578" i="27"/>
  <c r="EU578" i="27" s="1"/>
  <c r="DN578" i="27"/>
  <c r="DO577" i="27"/>
  <c r="EU577" i="27" s="1"/>
  <c r="DN577" i="27"/>
  <c r="DO576" i="27"/>
  <c r="EU576" i="27" s="1"/>
  <c r="DN576" i="27"/>
  <c r="DO575" i="27"/>
  <c r="EU575" i="27" s="1"/>
  <c r="DN575" i="27"/>
  <c r="DO574" i="27"/>
  <c r="EU574" i="27" s="1"/>
  <c r="DN574" i="27"/>
  <c r="DO573" i="27"/>
  <c r="EU573" i="27" s="1"/>
  <c r="DN573" i="27"/>
  <c r="DO572" i="27"/>
  <c r="EU572" i="27" s="1"/>
  <c r="DN572" i="27"/>
  <c r="DO571" i="27"/>
  <c r="EU571" i="27" s="1"/>
  <c r="DN571" i="27"/>
  <c r="DO570" i="27"/>
  <c r="EU570" i="27" s="1"/>
  <c r="DN570" i="27"/>
  <c r="DO569" i="27"/>
  <c r="EU569" i="27" s="1"/>
  <c r="DN569" i="27"/>
  <c r="DO562" i="27"/>
  <c r="EU562" i="27" s="1"/>
  <c r="DN562" i="27"/>
  <c r="DO500" i="27"/>
  <c r="EU500" i="27" s="1"/>
  <c r="DN500" i="27"/>
  <c r="DO499" i="27"/>
  <c r="EU499" i="27" s="1"/>
  <c r="DN499" i="27"/>
  <c r="DO498" i="27"/>
  <c r="EU498" i="27" s="1"/>
  <c r="DN498" i="27"/>
  <c r="DO497" i="27"/>
  <c r="EU497" i="27" s="1"/>
  <c r="DN497" i="27"/>
  <c r="DO496" i="27"/>
  <c r="EU496" i="27" s="1"/>
  <c r="DN496" i="27"/>
  <c r="DO495" i="27"/>
  <c r="EU495" i="27" s="1"/>
  <c r="DN495" i="27"/>
  <c r="DO494" i="27"/>
  <c r="EU494" i="27" s="1"/>
  <c r="DN494" i="27"/>
  <c r="DO493" i="27"/>
  <c r="EU493" i="27" s="1"/>
  <c r="DN493" i="27"/>
  <c r="DO492" i="27"/>
  <c r="EU492" i="27" s="1"/>
  <c r="DN492" i="27"/>
  <c r="DO491" i="27"/>
  <c r="EU491" i="27" s="1"/>
  <c r="DN491" i="27"/>
  <c r="DO490" i="27"/>
  <c r="EU490" i="27" s="1"/>
  <c r="DN490" i="27"/>
  <c r="DO489" i="27"/>
  <c r="EU489" i="27" s="1"/>
  <c r="DN489" i="27"/>
  <c r="DO488" i="27"/>
  <c r="EU488" i="27" s="1"/>
  <c r="DN488" i="27"/>
  <c r="DO487" i="27"/>
  <c r="EU487" i="27" s="1"/>
  <c r="DN487" i="27"/>
  <c r="DO486" i="27"/>
  <c r="EU486" i="27" s="1"/>
  <c r="DN486" i="27"/>
  <c r="DO485" i="27"/>
  <c r="EU485" i="27" s="1"/>
  <c r="DN485" i="27"/>
  <c r="DO484" i="27"/>
  <c r="EU484" i="27" s="1"/>
  <c r="DN484" i="27"/>
  <c r="DO483" i="27"/>
  <c r="EU483" i="27" s="1"/>
  <c r="DN483" i="27"/>
  <c r="DO482" i="27"/>
  <c r="EU482" i="27" s="1"/>
  <c r="DN482" i="27"/>
  <c r="DO481" i="27"/>
  <c r="EU481" i="27" s="1"/>
  <c r="DN481" i="27"/>
  <c r="DO480" i="27"/>
  <c r="EU480" i="27" s="1"/>
  <c r="DN480" i="27"/>
  <c r="DO479" i="27"/>
  <c r="EU479" i="27" s="1"/>
  <c r="DN479" i="27"/>
  <c r="DO478" i="27"/>
  <c r="EU478" i="27" s="1"/>
  <c r="DN478" i="27"/>
  <c r="DO477" i="27"/>
  <c r="EU477" i="27" s="1"/>
  <c r="DN477" i="27"/>
  <c r="DO476" i="27"/>
  <c r="EU476" i="27" s="1"/>
  <c r="DN476" i="27"/>
  <c r="DO475" i="27"/>
  <c r="EU475" i="27" s="1"/>
  <c r="DN475" i="27"/>
  <c r="DO474" i="27"/>
  <c r="EU474" i="27" s="1"/>
  <c r="DN474" i="27"/>
  <c r="DO473" i="27"/>
  <c r="EU473" i="27" s="1"/>
  <c r="DN473" i="27"/>
  <c r="DO472" i="27"/>
  <c r="EU472" i="27" s="1"/>
  <c r="DN472" i="27"/>
  <c r="DO471" i="27"/>
  <c r="EU471" i="27" s="1"/>
  <c r="DN471" i="27"/>
  <c r="DO470" i="27"/>
  <c r="EU470" i="27" s="1"/>
  <c r="DN470" i="27"/>
  <c r="DO469" i="27"/>
  <c r="EU469" i="27" s="1"/>
  <c r="DN469" i="27"/>
  <c r="DO468" i="27"/>
  <c r="EU468" i="27" s="1"/>
  <c r="DN468" i="27"/>
  <c r="DO467" i="27"/>
  <c r="EU467" i="27" s="1"/>
  <c r="DN467" i="27"/>
  <c r="DO466" i="27"/>
  <c r="EU466" i="27" s="1"/>
  <c r="DN466" i="27"/>
  <c r="DO465" i="27"/>
  <c r="EU465" i="27" s="1"/>
  <c r="DN465" i="27"/>
  <c r="DO464" i="27"/>
  <c r="EU464" i="27" s="1"/>
  <c r="DN464" i="27"/>
  <c r="DO463" i="27"/>
  <c r="EU463" i="27" s="1"/>
  <c r="DN463" i="27"/>
  <c r="DO462" i="27"/>
  <c r="EU462" i="27" s="1"/>
  <c r="DN462" i="27"/>
  <c r="DO461" i="27"/>
  <c r="EU461" i="27" s="1"/>
  <c r="DN461" i="27"/>
  <c r="DO460" i="27"/>
  <c r="EU460" i="27" s="1"/>
  <c r="DN460" i="27"/>
  <c r="DO459" i="27"/>
  <c r="EU459" i="27" s="1"/>
  <c r="DN459" i="27"/>
  <c r="DO458" i="27"/>
  <c r="EU458" i="27" s="1"/>
  <c r="DN458" i="27"/>
  <c r="DO457" i="27"/>
  <c r="EU457" i="27" s="1"/>
  <c r="DN457" i="27"/>
  <c r="DO456" i="27"/>
  <c r="EU456" i="27" s="1"/>
  <c r="DN456" i="27"/>
  <c r="DO455" i="27"/>
  <c r="EU455" i="27" s="1"/>
  <c r="DN455" i="27"/>
  <c r="DO454" i="27"/>
  <c r="EU454" i="27" s="1"/>
  <c r="DN454" i="27"/>
  <c r="DO453" i="27"/>
  <c r="EU453" i="27" s="1"/>
  <c r="DN453" i="27"/>
  <c r="DO452" i="27"/>
  <c r="EU452" i="27" s="1"/>
  <c r="DN452" i="27"/>
  <c r="DO451" i="27"/>
  <c r="EU451" i="27" s="1"/>
  <c r="DN451" i="27"/>
  <c r="DO450" i="27"/>
  <c r="EU450" i="27" s="1"/>
  <c r="DN450" i="27"/>
  <c r="DO449" i="27"/>
  <c r="EU449" i="27" s="1"/>
  <c r="DN449" i="27"/>
  <c r="DO448" i="27"/>
  <c r="EU448" i="27" s="1"/>
  <c r="DN448" i="27"/>
  <c r="DO447" i="27"/>
  <c r="EU447" i="27" s="1"/>
  <c r="DN447" i="27"/>
  <c r="DO446" i="27"/>
  <c r="EU446" i="27" s="1"/>
  <c r="DN446" i="27"/>
  <c r="DO445" i="27"/>
  <c r="EU445" i="27" s="1"/>
  <c r="DN445" i="27"/>
  <c r="DO444" i="27"/>
  <c r="EU444" i="27" s="1"/>
  <c r="DN444" i="27"/>
  <c r="DO443" i="27"/>
  <c r="EU443" i="27" s="1"/>
  <c r="DN443" i="27"/>
  <c r="DO442" i="27"/>
  <c r="EU442" i="27" s="1"/>
  <c r="DN442" i="27"/>
  <c r="DO441" i="27"/>
  <c r="EU441" i="27" s="1"/>
  <c r="DN441" i="27"/>
  <c r="DO440" i="27"/>
  <c r="EU440" i="27" s="1"/>
  <c r="DN440" i="27"/>
  <c r="DO439" i="27"/>
  <c r="EU439" i="27" s="1"/>
  <c r="DN439" i="27"/>
  <c r="DO425" i="27"/>
  <c r="EU425" i="27" s="1"/>
  <c r="DN425" i="27"/>
  <c r="DO424" i="27"/>
  <c r="EU424" i="27" s="1"/>
  <c r="DN424" i="27"/>
  <c r="DO423" i="27"/>
  <c r="EU423" i="27" s="1"/>
  <c r="DN423" i="27"/>
  <c r="DO422" i="27"/>
  <c r="EU422" i="27" s="1"/>
  <c r="DN422" i="27"/>
  <c r="DO421" i="27"/>
  <c r="EU421" i="27" s="1"/>
  <c r="DN421" i="27"/>
  <c r="DO420" i="27"/>
  <c r="EU420" i="27" s="1"/>
  <c r="DN420" i="27"/>
  <c r="DO419" i="27"/>
  <c r="EU419" i="27" s="1"/>
  <c r="DN419" i="27"/>
  <c r="DO418" i="27"/>
  <c r="EU418" i="27" s="1"/>
  <c r="DN418" i="27"/>
  <c r="DO417" i="27"/>
  <c r="EU417" i="27" s="1"/>
  <c r="DN417" i="27"/>
  <c r="DO396" i="27"/>
  <c r="EU396" i="27" s="1"/>
  <c r="DN396" i="27"/>
  <c r="DO395" i="27"/>
  <c r="EU395" i="27" s="1"/>
  <c r="DO394" i="27"/>
  <c r="EU394" i="27" s="1"/>
  <c r="DN394" i="27"/>
  <c r="DO393" i="27"/>
  <c r="EU393" i="27" s="1"/>
  <c r="DN393" i="27"/>
  <c r="DO392" i="27"/>
  <c r="EU392" i="27" s="1"/>
  <c r="DN392" i="27"/>
  <c r="DO391" i="27"/>
  <c r="EU391" i="27" s="1"/>
  <c r="DN391" i="27"/>
  <c r="DO390" i="27"/>
  <c r="EU390" i="27" s="1"/>
  <c r="DN390" i="27"/>
  <c r="DO389" i="27"/>
  <c r="EU389" i="27" s="1"/>
  <c r="DN389" i="27"/>
  <c r="DO388" i="27"/>
  <c r="EU388" i="27" s="1"/>
  <c r="DN388" i="27"/>
  <c r="DO387" i="27"/>
  <c r="EU387" i="27" s="1"/>
  <c r="DN387" i="27"/>
  <c r="DO386" i="27"/>
  <c r="EU386" i="27" s="1"/>
  <c r="DN386" i="27"/>
  <c r="DO385" i="27"/>
  <c r="EU385" i="27" s="1"/>
  <c r="DN385" i="27"/>
  <c r="DO370" i="27"/>
  <c r="EU370" i="27" s="1"/>
  <c r="DN370" i="27"/>
  <c r="DO369" i="27"/>
  <c r="EU369" i="27" s="1"/>
  <c r="DN369" i="27"/>
  <c r="DO368" i="27"/>
  <c r="EU368" i="27" s="1"/>
  <c r="DN368" i="27"/>
  <c r="DO367" i="27"/>
  <c r="EU367" i="27" s="1"/>
  <c r="DN367" i="27"/>
  <c r="DO366" i="27"/>
  <c r="EU366" i="27" s="1"/>
  <c r="DN366" i="27"/>
  <c r="DO365" i="27"/>
  <c r="EU365" i="27" s="1"/>
  <c r="DN365" i="27"/>
  <c r="DO364" i="27"/>
  <c r="EU364" i="27" s="1"/>
  <c r="DN364" i="27"/>
  <c r="DO363" i="27"/>
  <c r="EU363" i="27" s="1"/>
  <c r="DN363" i="27"/>
  <c r="DO362" i="27"/>
  <c r="EU362" i="27" s="1"/>
  <c r="DN362" i="27"/>
  <c r="DO361" i="27"/>
  <c r="EU361" i="27" s="1"/>
  <c r="DN361" i="27"/>
  <c r="DO360" i="27"/>
  <c r="EU360" i="27" s="1"/>
  <c r="DN360" i="27"/>
  <c r="DO359" i="27"/>
  <c r="EU359" i="27" s="1"/>
  <c r="DN359" i="27"/>
  <c r="DO358" i="27"/>
  <c r="EU358" i="27" s="1"/>
  <c r="DN358" i="27"/>
  <c r="DO356" i="27"/>
  <c r="EU356" i="27" s="1"/>
  <c r="DO299" i="27"/>
  <c r="EU299" i="27" s="1"/>
  <c r="DN299" i="27"/>
  <c r="DO298" i="27"/>
  <c r="EU298" i="27" s="1"/>
  <c r="DN298" i="27"/>
  <c r="DO297" i="27"/>
  <c r="EU297" i="27" s="1"/>
  <c r="DN297" i="27"/>
  <c r="DO296" i="27"/>
  <c r="EU296" i="27" s="1"/>
  <c r="DN296" i="27"/>
  <c r="DO295" i="27"/>
  <c r="EU295" i="27" s="1"/>
  <c r="DN295" i="27"/>
  <c r="DO294" i="27"/>
  <c r="EU294" i="27" s="1"/>
  <c r="DN294" i="27"/>
  <c r="DO293" i="27"/>
  <c r="EU293" i="27" s="1"/>
  <c r="DN293" i="27"/>
  <c r="DO292" i="27"/>
  <c r="EU292" i="27" s="1"/>
  <c r="DN292" i="27"/>
  <c r="DO291" i="27"/>
  <c r="EU291" i="27" s="1"/>
  <c r="DN291" i="27"/>
  <c r="DO290" i="27"/>
  <c r="EU290" i="27" s="1"/>
  <c r="DN290" i="27"/>
  <c r="DO289" i="27"/>
  <c r="EU289" i="27" s="1"/>
  <c r="DN289" i="27"/>
  <c r="DO288" i="27"/>
  <c r="EU288" i="27" s="1"/>
  <c r="DN288" i="27"/>
  <c r="DO287" i="27"/>
  <c r="EU287" i="27" s="1"/>
  <c r="DN287" i="27"/>
  <c r="DO286" i="27"/>
  <c r="EU286" i="27" s="1"/>
  <c r="DN286" i="27"/>
  <c r="DO285" i="27"/>
  <c r="EU285" i="27" s="1"/>
  <c r="DN285" i="27"/>
  <c r="DO269" i="27"/>
  <c r="EU269" i="27" s="1"/>
  <c r="DN269" i="27"/>
  <c r="DO268" i="27"/>
  <c r="EU268" i="27" s="1"/>
  <c r="DN268" i="27"/>
  <c r="DO267" i="27"/>
  <c r="EU267" i="27" s="1"/>
  <c r="DN267" i="27"/>
  <c r="DO266" i="27"/>
  <c r="EU266" i="27" s="1"/>
  <c r="DN266" i="27"/>
  <c r="DO265" i="27"/>
  <c r="EU265" i="27" s="1"/>
  <c r="DN265" i="27"/>
  <c r="DO264" i="27"/>
  <c r="EU264" i="27" s="1"/>
  <c r="DN264" i="27"/>
  <c r="DO263" i="27"/>
  <c r="EU263" i="27" s="1"/>
  <c r="DN263" i="27"/>
  <c r="DO262" i="27"/>
  <c r="EU262" i="27" s="1"/>
  <c r="DN262" i="27"/>
  <c r="DO245" i="27"/>
  <c r="EU245" i="27" s="1"/>
  <c r="DN245" i="27"/>
  <c r="DO244" i="27"/>
  <c r="EU244" i="27" s="1"/>
  <c r="DN244" i="27"/>
  <c r="DO243" i="27"/>
  <c r="EU243" i="27" s="1"/>
  <c r="DN243" i="27"/>
  <c r="DO242" i="27"/>
  <c r="EU242" i="27" s="1"/>
  <c r="DN242" i="27"/>
  <c r="DO241" i="27"/>
  <c r="EU241" i="27" s="1"/>
  <c r="DN241" i="27"/>
  <c r="DO240" i="27"/>
  <c r="EU240" i="27" s="1"/>
  <c r="DN240" i="27"/>
  <c r="DO239" i="27"/>
  <c r="EU239" i="27" s="1"/>
  <c r="DN239" i="27"/>
  <c r="DO238" i="27"/>
  <c r="EU238" i="27" s="1"/>
  <c r="DN238" i="27"/>
  <c r="DO237" i="27"/>
  <c r="EU237" i="27" s="1"/>
  <c r="DN237" i="27"/>
  <c r="DO236" i="27"/>
  <c r="EU236" i="27" s="1"/>
  <c r="DN236" i="27"/>
  <c r="DO235" i="27"/>
  <c r="EU235" i="27" s="1"/>
  <c r="DN235" i="27"/>
  <c r="DO233" i="27"/>
  <c r="EU233" i="27" s="1"/>
  <c r="DN233" i="27"/>
  <c r="DO232" i="27"/>
  <c r="EU232" i="27" s="1"/>
  <c r="DN232" i="27"/>
  <c r="DO231" i="27"/>
  <c r="EU231" i="27" s="1"/>
  <c r="DN231" i="27"/>
  <c r="DO230" i="27"/>
  <c r="EU230" i="27" s="1"/>
  <c r="DN230" i="27"/>
  <c r="DO212" i="27"/>
  <c r="EU212" i="27" s="1"/>
  <c r="DN212" i="27"/>
  <c r="DO211" i="27"/>
  <c r="EU211" i="27" s="1"/>
  <c r="DN211" i="27"/>
  <c r="DO210" i="27"/>
  <c r="EU210" i="27" s="1"/>
  <c r="DN210" i="27"/>
  <c r="DO209" i="27"/>
  <c r="EU209" i="27" s="1"/>
  <c r="DN209" i="27"/>
  <c r="DO208" i="27"/>
  <c r="EU208" i="27" s="1"/>
  <c r="DN208" i="27"/>
  <c r="DO207" i="27"/>
  <c r="EU207" i="27" s="1"/>
  <c r="DN207" i="27"/>
  <c r="DO206" i="27"/>
  <c r="EU206" i="27" s="1"/>
  <c r="DN206" i="27"/>
  <c r="DO205" i="27"/>
  <c r="EU205" i="27" s="1"/>
  <c r="DN205" i="27"/>
  <c r="DO204" i="27"/>
  <c r="EU204" i="27" s="1"/>
  <c r="DN204" i="27"/>
  <c r="DO203" i="27"/>
  <c r="EU203" i="27" s="1"/>
  <c r="DN203" i="27"/>
  <c r="DO186" i="27"/>
  <c r="EU186" i="27" s="1"/>
  <c r="DN186" i="27"/>
  <c r="DO185" i="27"/>
  <c r="EU185" i="27" s="1"/>
  <c r="DN185" i="27"/>
  <c r="DO184" i="27"/>
  <c r="EU184" i="27" s="1"/>
  <c r="DN184" i="27"/>
  <c r="DO183" i="27"/>
  <c r="EU183" i="27" s="1"/>
  <c r="DN183" i="27"/>
  <c r="DO182" i="27"/>
  <c r="EU182" i="27" s="1"/>
  <c r="DN182" i="27"/>
  <c r="DO181" i="27"/>
  <c r="EU181" i="27" s="1"/>
  <c r="DN181" i="27"/>
  <c r="DO180" i="27"/>
  <c r="EU180" i="27" s="1"/>
  <c r="DN180" i="27"/>
  <c r="DO179" i="27"/>
  <c r="EU179" i="27" s="1"/>
  <c r="DN179" i="27"/>
  <c r="DO140" i="27"/>
  <c r="EU140" i="27" s="1"/>
  <c r="DN140" i="27"/>
  <c r="DO139" i="27"/>
  <c r="EU139" i="27" s="1"/>
  <c r="DN139" i="27"/>
  <c r="DO138" i="27"/>
  <c r="EU138" i="27" s="1"/>
  <c r="DN138" i="27"/>
  <c r="DO137" i="27"/>
  <c r="EU137" i="27" s="1"/>
  <c r="DN137" i="27"/>
  <c r="DO136" i="27"/>
  <c r="EU136" i="27" s="1"/>
  <c r="DN136" i="27"/>
  <c r="DO135" i="27"/>
  <c r="EU135" i="27" s="1"/>
  <c r="DN135" i="27"/>
  <c r="DO134" i="27"/>
  <c r="EU134" i="27" s="1"/>
  <c r="DN134" i="27"/>
  <c r="DO133" i="27"/>
  <c r="EU133" i="27" s="1"/>
  <c r="DN133" i="27"/>
  <c r="DO132" i="27"/>
  <c r="EU132" i="27" s="1"/>
  <c r="DN132" i="27"/>
  <c r="DO131" i="27"/>
  <c r="EU131" i="27" s="1"/>
  <c r="DN131" i="27"/>
  <c r="DO130" i="27"/>
  <c r="EU130" i="27" s="1"/>
  <c r="DN130" i="27"/>
  <c r="DO129" i="27"/>
  <c r="EU129" i="27" s="1"/>
  <c r="DN129" i="27"/>
  <c r="DO128" i="27"/>
  <c r="EU128" i="27" s="1"/>
  <c r="DN128" i="27"/>
  <c r="DO127" i="27"/>
  <c r="EU127" i="27" s="1"/>
  <c r="DN127" i="27"/>
  <c r="DO126" i="27"/>
  <c r="EU126" i="27" s="1"/>
  <c r="DN126" i="27"/>
  <c r="DO125" i="27"/>
  <c r="EU125" i="27" s="1"/>
  <c r="DN125" i="27"/>
  <c r="DO124" i="27"/>
  <c r="EU124" i="27" s="1"/>
  <c r="DN124" i="27"/>
  <c r="DO123" i="27"/>
  <c r="EU123" i="27" s="1"/>
  <c r="DN123" i="27"/>
  <c r="DO122" i="27"/>
  <c r="EU122" i="27" s="1"/>
  <c r="DN122" i="27"/>
  <c r="DO121" i="27"/>
  <c r="EU121" i="27" s="1"/>
  <c r="DN121" i="27"/>
  <c r="DO92" i="27"/>
  <c r="EU92" i="27" s="1"/>
  <c r="DN92" i="27"/>
  <c r="DO91" i="27"/>
  <c r="EU91" i="27" s="1"/>
  <c r="DN91" i="27"/>
  <c r="DO90" i="27"/>
  <c r="EU90" i="27" s="1"/>
  <c r="DN90" i="27"/>
  <c r="DO89" i="27"/>
  <c r="EU89" i="27" s="1"/>
  <c r="DN89" i="27"/>
  <c r="DO88" i="27"/>
  <c r="EU88" i="27" s="1"/>
  <c r="DN88" i="27"/>
  <c r="DO87" i="27"/>
  <c r="EU87" i="27" s="1"/>
  <c r="DN87" i="27"/>
  <c r="DO86" i="27"/>
  <c r="EU86" i="27" s="1"/>
  <c r="DN86" i="27"/>
  <c r="DO85" i="27"/>
  <c r="EU85" i="27" s="1"/>
  <c r="DN85" i="27"/>
  <c r="DO84" i="27"/>
  <c r="EU84" i="27" s="1"/>
  <c r="DN84" i="27"/>
  <c r="DO83" i="27"/>
  <c r="EU83" i="27" s="1"/>
  <c r="DN83" i="27"/>
  <c r="DO82" i="27"/>
  <c r="EU82" i="27" s="1"/>
  <c r="DN82" i="27"/>
  <c r="DO78" i="27"/>
  <c r="EU78" i="27" s="1"/>
  <c r="DN78" i="27"/>
  <c r="DO77" i="27"/>
  <c r="EU77" i="27" s="1"/>
  <c r="DN77" i="27"/>
  <c r="DO54" i="27"/>
  <c r="EU54" i="27" s="1"/>
  <c r="DN54" i="27"/>
  <c r="DO53" i="27"/>
  <c r="EU53" i="27" s="1"/>
  <c r="DN53" i="27"/>
  <c r="DO52" i="27"/>
  <c r="EU52" i="27" s="1"/>
  <c r="DN52" i="27"/>
  <c r="DO51" i="27"/>
  <c r="EU51" i="27" s="1"/>
  <c r="DN51" i="27"/>
  <c r="DO50" i="27"/>
  <c r="EU50" i="27" s="1"/>
  <c r="DN50" i="27"/>
  <c r="DO49" i="27"/>
  <c r="EU49" i="27" s="1"/>
  <c r="DN49" i="27"/>
  <c r="DO48" i="27"/>
  <c r="EU48" i="27" s="1"/>
  <c r="DN48" i="27"/>
  <c r="DO47" i="27"/>
  <c r="EU47" i="27" s="1"/>
  <c r="DN47" i="27"/>
  <c r="DO46" i="27"/>
  <c r="EU46" i="27" s="1"/>
  <c r="DN46" i="27"/>
  <c r="DO45" i="27"/>
  <c r="EU45" i="27" s="1"/>
  <c r="DN45" i="27"/>
  <c r="DO43" i="27"/>
  <c r="EU43" i="27" s="1"/>
  <c r="DN43" i="27"/>
  <c r="DO19" i="27"/>
  <c r="EU19" i="27" s="1"/>
  <c r="DN19" i="27"/>
  <c r="DO18" i="27"/>
  <c r="EU18" i="27" s="1"/>
  <c r="DN18" i="27"/>
  <c r="DO17" i="27"/>
  <c r="EU17" i="27" s="1"/>
  <c r="DN17" i="27"/>
  <c r="DO16" i="27"/>
  <c r="EU16" i="27" s="1"/>
  <c r="DN16" i="27"/>
  <c r="DO15" i="27"/>
  <c r="EU15" i="27" s="1"/>
  <c r="DN15" i="27"/>
  <c r="DO14" i="27"/>
  <c r="EU14" i="27" s="1"/>
  <c r="DN14" i="27"/>
  <c r="DO13" i="27"/>
  <c r="EU13" i="27" s="1"/>
  <c r="DN13" i="27"/>
  <c r="DO12" i="27"/>
  <c r="EU12" i="27" s="1"/>
  <c r="DN12" i="27"/>
  <c r="DO11" i="27"/>
  <c r="EU11" i="27" s="1"/>
  <c r="DN11" i="27"/>
  <c r="DO10" i="27"/>
  <c r="EU10" i="27" s="1"/>
  <c r="DN10" i="27"/>
  <c r="DO9" i="27"/>
  <c r="EU9" i="27" s="1"/>
  <c r="DN9" i="27"/>
  <c r="DO8" i="27"/>
  <c r="EU8" i="27" s="1"/>
  <c r="DN8" i="27"/>
  <c r="DL622" i="27"/>
  <c r="DL618" i="27"/>
  <c r="DL617" i="27"/>
  <c r="DL616" i="27"/>
  <c r="DL615" i="27"/>
  <c r="DL614" i="27"/>
  <c r="DL613" i="27"/>
  <c r="DL612" i="27"/>
  <c r="DL611" i="27"/>
  <c r="DL610" i="27"/>
  <c r="DL609" i="27"/>
  <c r="DL608" i="27"/>
  <c r="DL607" i="27"/>
  <c r="DL582" i="27"/>
  <c r="DL581" i="27"/>
  <c r="DL580" i="27"/>
  <c r="DL579" i="27"/>
  <c r="DL578" i="27"/>
  <c r="DL577" i="27"/>
  <c r="DL576" i="27"/>
  <c r="DL575" i="27"/>
  <c r="DL574" i="27"/>
  <c r="DL573" i="27"/>
  <c r="DL572" i="27"/>
  <c r="DL571" i="27"/>
  <c r="DL570" i="27"/>
  <c r="DL569" i="27"/>
  <c r="DL562" i="27"/>
  <c r="DL500" i="27"/>
  <c r="DL499" i="27"/>
  <c r="DL498" i="27"/>
  <c r="DL497" i="27"/>
  <c r="DL496" i="27"/>
  <c r="DL495" i="27"/>
  <c r="DL494" i="27"/>
  <c r="DL493" i="27"/>
  <c r="DL492" i="27"/>
  <c r="DL491" i="27"/>
  <c r="DL490" i="27"/>
  <c r="DL489" i="27"/>
  <c r="DL488" i="27"/>
  <c r="DL487" i="27"/>
  <c r="DL486" i="27"/>
  <c r="DL485" i="27"/>
  <c r="DL484" i="27"/>
  <c r="DL483" i="27"/>
  <c r="DL482" i="27"/>
  <c r="DL481" i="27"/>
  <c r="DL480" i="27"/>
  <c r="DL479" i="27"/>
  <c r="DL478" i="27"/>
  <c r="DL477" i="27"/>
  <c r="DL476" i="27"/>
  <c r="DL475" i="27"/>
  <c r="DL474" i="27"/>
  <c r="DL473" i="27"/>
  <c r="DL472" i="27"/>
  <c r="DL471" i="27"/>
  <c r="DL470" i="27"/>
  <c r="DL469" i="27"/>
  <c r="DL468" i="27"/>
  <c r="DL467" i="27"/>
  <c r="DL466" i="27"/>
  <c r="DL465" i="27"/>
  <c r="DL464" i="27"/>
  <c r="DL463" i="27"/>
  <c r="DL462" i="27"/>
  <c r="DL461" i="27"/>
  <c r="DL460" i="27"/>
  <c r="DL459" i="27"/>
  <c r="DL458" i="27"/>
  <c r="DL457" i="27"/>
  <c r="DL456" i="27"/>
  <c r="DL455" i="27"/>
  <c r="DL454" i="27"/>
  <c r="DL453" i="27"/>
  <c r="DL452" i="27"/>
  <c r="DL451" i="27"/>
  <c r="DL450" i="27"/>
  <c r="DL449" i="27"/>
  <c r="DL448" i="27"/>
  <c r="DL447" i="27"/>
  <c r="DL446" i="27"/>
  <c r="DL445" i="27"/>
  <c r="DL444" i="27"/>
  <c r="DL443" i="27"/>
  <c r="DL442" i="27"/>
  <c r="DL441" i="27"/>
  <c r="DL440" i="27"/>
  <c r="DL439" i="27"/>
  <c r="DL425" i="27"/>
  <c r="DL424" i="27"/>
  <c r="DL423" i="27"/>
  <c r="DL422" i="27"/>
  <c r="DL421" i="27"/>
  <c r="DL420" i="27"/>
  <c r="DL419" i="27"/>
  <c r="DL418" i="27"/>
  <c r="DL417" i="27"/>
  <c r="DL396" i="27"/>
  <c r="DL395" i="27"/>
  <c r="DL394" i="27"/>
  <c r="DL393" i="27"/>
  <c r="DL392" i="27"/>
  <c r="DL391" i="27"/>
  <c r="DL390" i="27"/>
  <c r="DL389" i="27"/>
  <c r="DL388" i="27"/>
  <c r="DL387" i="27"/>
  <c r="DL386" i="27"/>
  <c r="DL385" i="27"/>
  <c r="DL370" i="27"/>
  <c r="DL368" i="27"/>
  <c r="DL366" i="27"/>
  <c r="DL365" i="27"/>
  <c r="DL364" i="27"/>
  <c r="DL363" i="27"/>
  <c r="DL362" i="27"/>
  <c r="DL361" i="27"/>
  <c r="DL360" i="27"/>
  <c r="DL359" i="27"/>
  <c r="DL358" i="27"/>
  <c r="DL357" i="27"/>
  <c r="DL356" i="27"/>
  <c r="DL355" i="27"/>
  <c r="DL354" i="27"/>
  <c r="DL353" i="27"/>
  <c r="DL352" i="27"/>
  <c r="DL351" i="27"/>
  <c r="DL350" i="27"/>
  <c r="DL349" i="27"/>
  <c r="DL348" i="27"/>
  <c r="DL347" i="27"/>
  <c r="DL346" i="27"/>
  <c r="DL345" i="27"/>
  <c r="DL344" i="27"/>
  <c r="DL343" i="27"/>
  <c r="DL342" i="27"/>
  <c r="DL341" i="27"/>
  <c r="DL340" i="27"/>
  <c r="DL339" i="27"/>
  <c r="DL338" i="27"/>
  <c r="DL337" i="27"/>
  <c r="DL336" i="27"/>
  <c r="DL335" i="27"/>
  <c r="DL334" i="27"/>
  <c r="DL333" i="27"/>
  <c r="DL332" i="27"/>
  <c r="DL331" i="27"/>
  <c r="DL330" i="27"/>
  <c r="DL329" i="27"/>
  <c r="DL328" i="27"/>
  <c r="DL327" i="27"/>
  <c r="DL326" i="27"/>
  <c r="DL325" i="27"/>
  <c r="DL324" i="27"/>
  <c r="DL323" i="27"/>
  <c r="DL322" i="27"/>
  <c r="DL321" i="27"/>
  <c r="DL320" i="27"/>
  <c r="DL319" i="27"/>
  <c r="DL318" i="27"/>
  <c r="DL317" i="27"/>
  <c r="DL316" i="27"/>
  <c r="DL315" i="27"/>
  <c r="DL314" i="27"/>
  <c r="DL313" i="27"/>
  <c r="DL312" i="27"/>
  <c r="DL311" i="27"/>
  <c r="DL310" i="27"/>
  <c r="DL309" i="27"/>
  <c r="DL308" i="27"/>
  <c r="DL307" i="27"/>
  <c r="DL306" i="27"/>
  <c r="DL305" i="27"/>
  <c r="DL304" i="27"/>
  <c r="DL303" i="27"/>
  <c r="DL302" i="27"/>
  <c r="DL301" i="27"/>
  <c r="DL300" i="27"/>
  <c r="DL299" i="27"/>
  <c r="DL298" i="27"/>
  <c r="DL297" i="27"/>
  <c r="DL296" i="27"/>
  <c r="DL295" i="27"/>
  <c r="DL294" i="27"/>
  <c r="DL293" i="27"/>
  <c r="DL292" i="27"/>
  <c r="DL291" i="27"/>
  <c r="DL290" i="27"/>
  <c r="DL289" i="27"/>
  <c r="DL288" i="27"/>
  <c r="DL287" i="27"/>
  <c r="DL286" i="27"/>
  <c r="DL285" i="27"/>
  <c r="DL284" i="27"/>
  <c r="DL283" i="27"/>
  <c r="DL282" i="27"/>
  <c r="DL281" i="27"/>
  <c r="DL280" i="27"/>
  <c r="DL279" i="27"/>
  <c r="DL278" i="27"/>
  <c r="DL277" i="27"/>
  <c r="DL276" i="27"/>
  <c r="DL275" i="27"/>
  <c r="DL274" i="27"/>
  <c r="DL273" i="27"/>
  <c r="DL272" i="27"/>
  <c r="DL271" i="27"/>
  <c r="DL270" i="27"/>
  <c r="DL269" i="27"/>
  <c r="DL268" i="27"/>
  <c r="DL267" i="27"/>
  <c r="DL266" i="27"/>
  <c r="DL265" i="27"/>
  <c r="DL264" i="27"/>
  <c r="DL263" i="27"/>
  <c r="DL262" i="27"/>
  <c r="DL245" i="27"/>
  <c r="DL244" i="27"/>
  <c r="DL243" i="27"/>
  <c r="DL242" i="27"/>
  <c r="DL241" i="27"/>
  <c r="DL240" i="27"/>
  <c r="DL239" i="27"/>
  <c r="DL238" i="27"/>
  <c r="DL237" i="27"/>
  <c r="DL236" i="27"/>
  <c r="DL235" i="27"/>
  <c r="DL234" i="27"/>
  <c r="DL233" i="27"/>
  <c r="DL232" i="27"/>
  <c r="DL231" i="27"/>
  <c r="DL230" i="27"/>
  <c r="DL228" i="27"/>
  <c r="DL227" i="27"/>
  <c r="DL226" i="27"/>
  <c r="DL223" i="27"/>
  <c r="DL218" i="27"/>
  <c r="DL215" i="27"/>
  <c r="DL214" i="27"/>
  <c r="DL213" i="27"/>
  <c r="DL212" i="27"/>
  <c r="DL211" i="27"/>
  <c r="DL210" i="27"/>
  <c r="DL209" i="27"/>
  <c r="DL208" i="27"/>
  <c r="DL207" i="27"/>
  <c r="DL206" i="27"/>
  <c r="DL205" i="27"/>
  <c r="DL204" i="27"/>
  <c r="DL203" i="27"/>
  <c r="DL186" i="27"/>
  <c r="DL185" i="27"/>
  <c r="DL184" i="27"/>
  <c r="DL183" i="27"/>
  <c r="DL182" i="27"/>
  <c r="DL181" i="27"/>
  <c r="DL180" i="27"/>
  <c r="DL179" i="27"/>
  <c r="DL140" i="27"/>
  <c r="DL139" i="27"/>
  <c r="DL138" i="27"/>
  <c r="DL137" i="27"/>
  <c r="DL136" i="27"/>
  <c r="DL135" i="27"/>
  <c r="DL134" i="27"/>
  <c r="DL133" i="27"/>
  <c r="DL132" i="27"/>
  <c r="DL131" i="27"/>
  <c r="DL130" i="27"/>
  <c r="DL129" i="27"/>
  <c r="DL128" i="27"/>
  <c r="DL127" i="27"/>
  <c r="DL126" i="27"/>
  <c r="DL125" i="27"/>
  <c r="DL124" i="27"/>
  <c r="DL123" i="27"/>
  <c r="DL122" i="27"/>
  <c r="DL121" i="27"/>
  <c r="DL92" i="27"/>
  <c r="DL91" i="27"/>
  <c r="DL90" i="27"/>
  <c r="DL89" i="27"/>
  <c r="DL88" i="27"/>
  <c r="DL87" i="27"/>
  <c r="DL86" i="27"/>
  <c r="DL85" i="27"/>
  <c r="DL84" i="27"/>
  <c r="DL83" i="27"/>
  <c r="DL82" i="27"/>
  <c r="DL81" i="27"/>
  <c r="DL80" i="27"/>
  <c r="DL79" i="27"/>
  <c r="DL78" i="27"/>
  <c r="DL77" i="27"/>
  <c r="DL54" i="27"/>
  <c r="DL53" i="27"/>
  <c r="DL52" i="27"/>
  <c r="DL51" i="27"/>
  <c r="DL50" i="27"/>
  <c r="DL49" i="27"/>
  <c r="DL48" i="27"/>
  <c r="DL47" i="27"/>
  <c r="DL46" i="27"/>
  <c r="DL45" i="27"/>
  <c r="DL43" i="27"/>
  <c r="DL19" i="27"/>
  <c r="DL18" i="27"/>
  <c r="DL17" i="27"/>
  <c r="DL16" i="27"/>
  <c r="DL15" i="27"/>
  <c r="DL14" i="27"/>
  <c r="DL13" i="27"/>
  <c r="DL12" i="27"/>
  <c r="DL11" i="27"/>
  <c r="DL10" i="27"/>
  <c r="DL9" i="27"/>
  <c r="DL8" i="27"/>
  <c r="DJ625" i="27"/>
  <c r="DJ620" i="27"/>
  <c r="DJ618" i="27"/>
  <c r="DJ617" i="27"/>
  <c r="DJ616" i="27"/>
  <c r="DJ615" i="27"/>
  <c r="DJ614" i="27"/>
  <c r="DJ613" i="27"/>
  <c r="DJ612" i="27"/>
  <c r="DJ611" i="27"/>
  <c r="DJ610" i="27"/>
  <c r="DJ609" i="27"/>
  <c r="DJ608" i="27"/>
  <c r="DJ607" i="27"/>
  <c r="DJ582" i="27"/>
  <c r="DJ581" i="27"/>
  <c r="DJ580" i="27"/>
  <c r="DJ579" i="27"/>
  <c r="DJ578" i="27"/>
  <c r="DJ577" i="27"/>
  <c r="DJ576" i="27"/>
  <c r="DJ575" i="27"/>
  <c r="DJ574" i="27"/>
  <c r="DJ573" i="27"/>
  <c r="DJ572" i="27"/>
  <c r="DJ571" i="27"/>
  <c r="DJ570" i="27"/>
  <c r="DJ569" i="27"/>
  <c r="DJ562" i="27"/>
  <c r="DJ500" i="27"/>
  <c r="DJ499" i="27"/>
  <c r="DJ498" i="27"/>
  <c r="DJ497" i="27"/>
  <c r="DJ496" i="27"/>
  <c r="DJ495" i="27"/>
  <c r="DJ494" i="27"/>
  <c r="DJ493" i="27"/>
  <c r="DJ492" i="27"/>
  <c r="DJ491" i="27"/>
  <c r="DJ490" i="27"/>
  <c r="DJ489" i="27"/>
  <c r="DJ488" i="27"/>
  <c r="DJ487" i="27"/>
  <c r="DJ486" i="27"/>
  <c r="DJ485" i="27"/>
  <c r="DJ484" i="27"/>
  <c r="DJ483" i="27"/>
  <c r="DJ482" i="27"/>
  <c r="DJ481" i="27"/>
  <c r="DJ480" i="27"/>
  <c r="DJ479" i="27"/>
  <c r="DJ478" i="27"/>
  <c r="DJ477" i="27"/>
  <c r="DJ476" i="27"/>
  <c r="DJ475" i="27"/>
  <c r="DJ474" i="27"/>
  <c r="DJ473" i="27"/>
  <c r="DJ472" i="27"/>
  <c r="DJ471" i="27"/>
  <c r="DJ470" i="27"/>
  <c r="DJ469" i="27"/>
  <c r="DJ468" i="27"/>
  <c r="DJ467" i="27"/>
  <c r="DJ466" i="27"/>
  <c r="DJ465" i="27"/>
  <c r="DJ464" i="27"/>
  <c r="DJ463" i="27"/>
  <c r="DJ462" i="27"/>
  <c r="DJ461" i="27"/>
  <c r="DJ460" i="27"/>
  <c r="DJ459" i="27"/>
  <c r="DJ458" i="27"/>
  <c r="DJ457" i="27"/>
  <c r="DJ456" i="27"/>
  <c r="DJ455" i="27"/>
  <c r="DJ454" i="27"/>
  <c r="DJ453" i="27"/>
  <c r="DJ452" i="27"/>
  <c r="DJ451" i="27"/>
  <c r="DJ450" i="27"/>
  <c r="DJ449" i="27"/>
  <c r="DJ448" i="27"/>
  <c r="DJ447" i="27"/>
  <c r="DJ446" i="27"/>
  <c r="DJ445" i="27"/>
  <c r="DJ444" i="27"/>
  <c r="DJ443" i="27"/>
  <c r="DJ442" i="27"/>
  <c r="DJ441" i="27"/>
  <c r="DJ440" i="27"/>
  <c r="DJ439" i="27"/>
  <c r="DJ425" i="27"/>
  <c r="DJ424" i="27"/>
  <c r="DJ423" i="27"/>
  <c r="DJ422" i="27"/>
  <c r="DJ421" i="27"/>
  <c r="DJ420" i="27"/>
  <c r="DJ419" i="27"/>
  <c r="DJ418" i="27"/>
  <c r="DJ417" i="27"/>
  <c r="DJ396" i="27"/>
  <c r="DJ395" i="27"/>
  <c r="DJ394" i="27"/>
  <c r="DJ393" i="27"/>
  <c r="DJ392" i="27"/>
  <c r="DJ391" i="27"/>
  <c r="DJ390" i="27"/>
  <c r="DJ389" i="27"/>
  <c r="DJ388" i="27"/>
  <c r="DJ387" i="27"/>
  <c r="DJ386" i="27"/>
  <c r="DJ385" i="27"/>
  <c r="DJ370" i="27"/>
  <c r="DJ369" i="27"/>
  <c r="DJ368" i="27"/>
  <c r="DJ367" i="27"/>
  <c r="DJ366" i="27"/>
  <c r="DJ365" i="27"/>
  <c r="DJ364" i="27"/>
  <c r="DJ363" i="27"/>
  <c r="DJ362" i="27"/>
  <c r="DJ361" i="27"/>
  <c r="DJ360" i="27"/>
  <c r="DJ359" i="27"/>
  <c r="DJ358" i="27"/>
  <c r="DJ357" i="27"/>
  <c r="DJ356" i="27"/>
  <c r="DJ355" i="27"/>
  <c r="DJ354" i="27"/>
  <c r="DJ353" i="27"/>
  <c r="DJ352" i="27"/>
  <c r="DJ351" i="27"/>
  <c r="DJ350" i="27"/>
  <c r="DJ349" i="27"/>
  <c r="DJ348" i="27"/>
  <c r="DJ347" i="27"/>
  <c r="DJ346" i="27"/>
  <c r="DJ345" i="27"/>
  <c r="DJ344" i="27"/>
  <c r="DJ343" i="27"/>
  <c r="DJ342" i="27"/>
  <c r="DJ341" i="27"/>
  <c r="DJ340" i="27"/>
  <c r="DJ339" i="27"/>
  <c r="DJ338" i="27"/>
  <c r="DJ337" i="27"/>
  <c r="DJ336" i="27"/>
  <c r="DJ335" i="27"/>
  <c r="DJ334" i="27"/>
  <c r="DJ333" i="27"/>
  <c r="DJ332" i="27"/>
  <c r="DJ331" i="27"/>
  <c r="DJ330" i="27"/>
  <c r="DJ329" i="27"/>
  <c r="DJ328" i="27"/>
  <c r="DJ327" i="27"/>
  <c r="DJ326" i="27"/>
  <c r="DJ325" i="27"/>
  <c r="DJ324" i="27"/>
  <c r="DJ323" i="27"/>
  <c r="DJ322" i="27"/>
  <c r="DJ321" i="27"/>
  <c r="DJ320" i="27"/>
  <c r="DJ319" i="27"/>
  <c r="DJ318" i="27"/>
  <c r="DJ317" i="27"/>
  <c r="DJ316" i="27"/>
  <c r="DJ315" i="27"/>
  <c r="DJ314" i="27"/>
  <c r="DJ313" i="27"/>
  <c r="DJ312" i="27"/>
  <c r="DJ311" i="27"/>
  <c r="DJ310" i="27"/>
  <c r="DJ309" i="27"/>
  <c r="DJ308" i="27"/>
  <c r="DJ307" i="27"/>
  <c r="DJ306" i="27"/>
  <c r="DJ305" i="27"/>
  <c r="DJ304" i="27"/>
  <c r="DJ303" i="27"/>
  <c r="DJ302" i="27"/>
  <c r="DJ301" i="27"/>
  <c r="DJ300" i="27"/>
  <c r="DJ299" i="27"/>
  <c r="DJ298" i="27"/>
  <c r="DJ297" i="27"/>
  <c r="DJ296" i="27"/>
  <c r="DJ295" i="27"/>
  <c r="DJ294" i="27"/>
  <c r="DJ293" i="27"/>
  <c r="DJ292" i="27"/>
  <c r="DJ291" i="27"/>
  <c r="DJ290" i="27"/>
  <c r="DJ289" i="27"/>
  <c r="DJ288" i="27"/>
  <c r="DJ287" i="27"/>
  <c r="DJ286" i="27"/>
  <c r="DJ285" i="27"/>
  <c r="DJ284" i="27"/>
  <c r="DJ283" i="27"/>
  <c r="DJ282" i="27"/>
  <c r="DJ281" i="27"/>
  <c r="DJ280" i="27"/>
  <c r="DJ279" i="27"/>
  <c r="DJ278" i="27"/>
  <c r="DJ277" i="27"/>
  <c r="DJ276" i="27"/>
  <c r="DJ275" i="27"/>
  <c r="DJ274" i="27"/>
  <c r="DJ273" i="27"/>
  <c r="DJ272" i="27"/>
  <c r="DJ271" i="27"/>
  <c r="DJ270" i="27"/>
  <c r="DJ269" i="27"/>
  <c r="DJ268" i="27"/>
  <c r="DJ267" i="27"/>
  <c r="DJ266" i="27"/>
  <c r="DJ265" i="27"/>
  <c r="DJ264" i="27"/>
  <c r="DJ263" i="27"/>
  <c r="DJ262" i="27"/>
  <c r="DJ245" i="27"/>
  <c r="DJ244" i="27"/>
  <c r="DJ243" i="27"/>
  <c r="DJ242" i="27"/>
  <c r="DJ241" i="27"/>
  <c r="DJ240" i="27"/>
  <c r="DJ239" i="27"/>
  <c r="DJ238" i="27"/>
  <c r="DJ237" i="27"/>
  <c r="DJ236" i="27"/>
  <c r="DJ235" i="27"/>
  <c r="DJ233" i="27"/>
  <c r="DJ232" i="27"/>
  <c r="DJ231" i="27"/>
  <c r="DJ230" i="27"/>
  <c r="DJ228" i="27"/>
  <c r="DJ227" i="27"/>
  <c r="DJ226" i="27"/>
  <c r="DJ215" i="27"/>
  <c r="DJ214" i="27"/>
  <c r="DJ213" i="27"/>
  <c r="DJ212" i="27"/>
  <c r="DJ211" i="27"/>
  <c r="DJ210" i="27"/>
  <c r="DJ209" i="27"/>
  <c r="DJ208" i="27"/>
  <c r="DJ207" i="27"/>
  <c r="DJ206" i="27"/>
  <c r="DJ205" i="27"/>
  <c r="DJ204" i="27"/>
  <c r="DJ203" i="27"/>
  <c r="DJ186" i="27"/>
  <c r="DJ185" i="27"/>
  <c r="DJ184" i="27"/>
  <c r="DJ183" i="27"/>
  <c r="DJ182" i="27"/>
  <c r="DJ181" i="27"/>
  <c r="DJ180" i="27"/>
  <c r="DJ179" i="27"/>
  <c r="DJ140" i="27"/>
  <c r="DJ139" i="27"/>
  <c r="DJ138" i="27"/>
  <c r="DJ137" i="27"/>
  <c r="DJ136" i="27"/>
  <c r="DJ135" i="27"/>
  <c r="DJ134" i="27"/>
  <c r="DJ133" i="27"/>
  <c r="DJ132" i="27"/>
  <c r="DJ131" i="27"/>
  <c r="DJ130" i="27"/>
  <c r="DJ129" i="27"/>
  <c r="DJ128" i="27"/>
  <c r="DJ127" i="27"/>
  <c r="DJ126" i="27"/>
  <c r="DJ125" i="27"/>
  <c r="DJ124" i="27"/>
  <c r="DJ123" i="27"/>
  <c r="DJ122" i="27"/>
  <c r="DJ121" i="27"/>
  <c r="DJ92" i="27"/>
  <c r="DJ91" i="27"/>
  <c r="DJ90" i="27"/>
  <c r="DJ89" i="27"/>
  <c r="DJ88" i="27"/>
  <c r="DJ87" i="27"/>
  <c r="DJ86" i="27"/>
  <c r="DJ85" i="27"/>
  <c r="DJ84" i="27"/>
  <c r="DJ83" i="27"/>
  <c r="DJ82" i="27"/>
  <c r="DJ78" i="27"/>
  <c r="DJ77" i="27"/>
  <c r="DJ54" i="27"/>
  <c r="DJ53" i="27"/>
  <c r="DJ52" i="27"/>
  <c r="DJ51" i="27"/>
  <c r="DJ50" i="27"/>
  <c r="DJ49" i="27"/>
  <c r="DJ48" i="27"/>
  <c r="DJ47" i="27"/>
  <c r="DJ46" i="27"/>
  <c r="DJ45" i="27"/>
  <c r="DJ43" i="27"/>
  <c r="DJ19" i="27"/>
  <c r="DJ18" i="27"/>
  <c r="DJ17" i="27"/>
  <c r="DJ16" i="27"/>
  <c r="DJ15" i="27"/>
  <c r="DJ14" i="27"/>
  <c r="DJ13" i="27"/>
  <c r="DJ12" i="27"/>
  <c r="DJ11" i="27"/>
  <c r="DJ10" i="27"/>
  <c r="DJ9" i="27"/>
  <c r="DJ8" i="27"/>
  <c r="EB7" i="27"/>
  <c r="DY7" i="27"/>
  <c r="DV7" i="27"/>
  <c r="DU7" i="27"/>
  <c r="EW7" i="27" s="1"/>
  <c r="DR7" i="27"/>
  <c r="EV7" i="27" s="1"/>
  <c r="DO7" i="27"/>
  <c r="EU7" i="27" s="1"/>
  <c r="DT7" i="27"/>
  <c r="EI7" i="27" s="1"/>
  <c r="DQ7" i="27"/>
  <c r="DN7" i="27"/>
  <c r="DL7" i="27"/>
  <c r="DJ7" i="27"/>
  <c r="DH625" i="27"/>
  <c r="DH622" i="27"/>
  <c r="DH620" i="27"/>
  <c r="DH618" i="27"/>
  <c r="DH617" i="27"/>
  <c r="DH616" i="27"/>
  <c r="DH615" i="27"/>
  <c r="DH614" i="27"/>
  <c r="DH613" i="27"/>
  <c r="DH612" i="27"/>
  <c r="DH611" i="27"/>
  <c r="DH610" i="27"/>
  <c r="DH609" i="27"/>
  <c r="DH608" i="27"/>
  <c r="DH607" i="27"/>
  <c r="DH582" i="27"/>
  <c r="DH581" i="27"/>
  <c r="DH580" i="27"/>
  <c r="DH579" i="27"/>
  <c r="DH578" i="27"/>
  <c r="DH577" i="27"/>
  <c r="DH576" i="27"/>
  <c r="DH575" i="27"/>
  <c r="DH574" i="27"/>
  <c r="DH573" i="27"/>
  <c r="DH572" i="27"/>
  <c r="DH571" i="27"/>
  <c r="DH570" i="27"/>
  <c r="DH569" i="27"/>
  <c r="DH562" i="27"/>
  <c r="DH500" i="27"/>
  <c r="DH499" i="27"/>
  <c r="DH498" i="27"/>
  <c r="DH497" i="27"/>
  <c r="DH496" i="27"/>
  <c r="DH495" i="27"/>
  <c r="DH494" i="27"/>
  <c r="DH493" i="27"/>
  <c r="DH492" i="27"/>
  <c r="DH491" i="27"/>
  <c r="DH490" i="27"/>
  <c r="DH489" i="27"/>
  <c r="DH488" i="27"/>
  <c r="DH487" i="27"/>
  <c r="DH486" i="27"/>
  <c r="DH485" i="27"/>
  <c r="DH484" i="27"/>
  <c r="DH483" i="27"/>
  <c r="DH482" i="27"/>
  <c r="DH481" i="27"/>
  <c r="DH480" i="27"/>
  <c r="DH479" i="27"/>
  <c r="DH478" i="27"/>
  <c r="DH477" i="27"/>
  <c r="DH476" i="27"/>
  <c r="DH475" i="27"/>
  <c r="DH474" i="27"/>
  <c r="DH473" i="27"/>
  <c r="DH472" i="27"/>
  <c r="DH471" i="27"/>
  <c r="DH470" i="27"/>
  <c r="DH469" i="27"/>
  <c r="DH468" i="27"/>
  <c r="DH467" i="27"/>
  <c r="DH466" i="27"/>
  <c r="DH465" i="27"/>
  <c r="DH464" i="27"/>
  <c r="DH463" i="27"/>
  <c r="DH462" i="27"/>
  <c r="DH461" i="27"/>
  <c r="DH460" i="27"/>
  <c r="DH459" i="27"/>
  <c r="DH458" i="27"/>
  <c r="DH457" i="27"/>
  <c r="DH456" i="27"/>
  <c r="DH455" i="27"/>
  <c r="DH454" i="27"/>
  <c r="DH453" i="27"/>
  <c r="DH452" i="27"/>
  <c r="DH451" i="27"/>
  <c r="DH450" i="27"/>
  <c r="DH449" i="27"/>
  <c r="DH448" i="27"/>
  <c r="DH447" i="27"/>
  <c r="DH446" i="27"/>
  <c r="DH445" i="27"/>
  <c r="DH444" i="27"/>
  <c r="DH443" i="27"/>
  <c r="DH442" i="27"/>
  <c r="DH441" i="27"/>
  <c r="DH440" i="27"/>
  <c r="DH439" i="27"/>
  <c r="DH425" i="27"/>
  <c r="DH424" i="27"/>
  <c r="DH423" i="27"/>
  <c r="DH422" i="27"/>
  <c r="DH421" i="27"/>
  <c r="DH420" i="27"/>
  <c r="DH419" i="27"/>
  <c r="DH418" i="27"/>
  <c r="DH417" i="27"/>
  <c r="DH396" i="27"/>
  <c r="DH394" i="27"/>
  <c r="DH393" i="27"/>
  <c r="DH392" i="27"/>
  <c r="DH391" i="27"/>
  <c r="DH390" i="27"/>
  <c r="DH389" i="27"/>
  <c r="DH388" i="27"/>
  <c r="DH387" i="27"/>
  <c r="DH386" i="27"/>
  <c r="DH385" i="27"/>
  <c r="DH370" i="27"/>
  <c r="DH369" i="27"/>
  <c r="DH368" i="27"/>
  <c r="DH367" i="27"/>
  <c r="DH366" i="27"/>
  <c r="DH365" i="27"/>
  <c r="DH364" i="27"/>
  <c r="DH363" i="27"/>
  <c r="DH362" i="27"/>
  <c r="DH361" i="27"/>
  <c r="DH360" i="27"/>
  <c r="DH359" i="27"/>
  <c r="DH358" i="27"/>
  <c r="DH357" i="27"/>
  <c r="DH356" i="27"/>
  <c r="DH355" i="27"/>
  <c r="DH354" i="27"/>
  <c r="DH353" i="27"/>
  <c r="DH352" i="27"/>
  <c r="DH351" i="27"/>
  <c r="DH350" i="27"/>
  <c r="DH349" i="27"/>
  <c r="DH348" i="27"/>
  <c r="DH347" i="27"/>
  <c r="DH346" i="27"/>
  <c r="DH345" i="27"/>
  <c r="DH344" i="27"/>
  <c r="DH343" i="27"/>
  <c r="DH342" i="27"/>
  <c r="DH341" i="27"/>
  <c r="DH340" i="27"/>
  <c r="DH339" i="27"/>
  <c r="DH338" i="27"/>
  <c r="DH337" i="27"/>
  <c r="DH336" i="27"/>
  <c r="DH335" i="27"/>
  <c r="DH334" i="27"/>
  <c r="DH333" i="27"/>
  <c r="DH332" i="27"/>
  <c r="DH331" i="27"/>
  <c r="DH330" i="27"/>
  <c r="DH329" i="27"/>
  <c r="DH328" i="27"/>
  <c r="DH327" i="27"/>
  <c r="DH326" i="27"/>
  <c r="DH325" i="27"/>
  <c r="DH324" i="27"/>
  <c r="DH323" i="27"/>
  <c r="DH322" i="27"/>
  <c r="DH321" i="27"/>
  <c r="DH320" i="27"/>
  <c r="DH319" i="27"/>
  <c r="DH318" i="27"/>
  <c r="DH317" i="27"/>
  <c r="DH316" i="27"/>
  <c r="DH315" i="27"/>
  <c r="DH314" i="27"/>
  <c r="DH313" i="27"/>
  <c r="DH312" i="27"/>
  <c r="DH311" i="27"/>
  <c r="DH310" i="27"/>
  <c r="DH309" i="27"/>
  <c r="DH308" i="27"/>
  <c r="DH307" i="27"/>
  <c r="DH306" i="27"/>
  <c r="DH305" i="27"/>
  <c r="DH304" i="27"/>
  <c r="DH303" i="27"/>
  <c r="DH302" i="27"/>
  <c r="DH301" i="27"/>
  <c r="DH300" i="27"/>
  <c r="DH299" i="27"/>
  <c r="DH298" i="27"/>
  <c r="DH297" i="27"/>
  <c r="DH296" i="27"/>
  <c r="DH295" i="27"/>
  <c r="DH294" i="27"/>
  <c r="DH293" i="27"/>
  <c r="DH292" i="27"/>
  <c r="DH291" i="27"/>
  <c r="DH290" i="27"/>
  <c r="DH289" i="27"/>
  <c r="DH288" i="27"/>
  <c r="DH287" i="27"/>
  <c r="DH286" i="27"/>
  <c r="DH285" i="27"/>
  <c r="DH284" i="27"/>
  <c r="DH283" i="27"/>
  <c r="DH282" i="27"/>
  <c r="DH281" i="27"/>
  <c r="DH280" i="27"/>
  <c r="DH279" i="27"/>
  <c r="DH278" i="27"/>
  <c r="DH277" i="27"/>
  <c r="DH276" i="27"/>
  <c r="DH275" i="27"/>
  <c r="DH274" i="27"/>
  <c r="DH273" i="27"/>
  <c r="DH272" i="27"/>
  <c r="DH271" i="27"/>
  <c r="DH270" i="27"/>
  <c r="DH269" i="27"/>
  <c r="DH268" i="27"/>
  <c r="DH267" i="27"/>
  <c r="DH266" i="27"/>
  <c r="DH265" i="27"/>
  <c r="DH264" i="27"/>
  <c r="DH263" i="27"/>
  <c r="DH262" i="27"/>
  <c r="DH245" i="27"/>
  <c r="DH244" i="27"/>
  <c r="DH243" i="27"/>
  <c r="DH242" i="27"/>
  <c r="DH241" i="27"/>
  <c r="DH240" i="27"/>
  <c r="DH239" i="27"/>
  <c r="DH238" i="27"/>
  <c r="DH237" i="27"/>
  <c r="DH236" i="27"/>
  <c r="DH235" i="27"/>
  <c r="DH233" i="27"/>
  <c r="DH232" i="27"/>
  <c r="DH231" i="27"/>
  <c r="DH230" i="27"/>
  <c r="DH228" i="27"/>
  <c r="DH227" i="27"/>
  <c r="DH226" i="27"/>
  <c r="DH215" i="27"/>
  <c r="DH214" i="27"/>
  <c r="DH213" i="27"/>
  <c r="DH212" i="27"/>
  <c r="DH211" i="27"/>
  <c r="DH210" i="27"/>
  <c r="DH209" i="27"/>
  <c r="DH208" i="27"/>
  <c r="DH207" i="27"/>
  <c r="DH206" i="27"/>
  <c r="DH205" i="27"/>
  <c r="DH204" i="27"/>
  <c r="DH203" i="27"/>
  <c r="DH186" i="27"/>
  <c r="DH185" i="27"/>
  <c r="DH184" i="27"/>
  <c r="DH183" i="27"/>
  <c r="DH182" i="27"/>
  <c r="DH181" i="27"/>
  <c r="DH180" i="27"/>
  <c r="DH179" i="27"/>
  <c r="DH140" i="27"/>
  <c r="DH139" i="27"/>
  <c r="DH138" i="27"/>
  <c r="DH137" i="27"/>
  <c r="DH136" i="27"/>
  <c r="DH135" i="27"/>
  <c r="DH134" i="27"/>
  <c r="DH133" i="27"/>
  <c r="DH132" i="27"/>
  <c r="DH131" i="27"/>
  <c r="DH130" i="27"/>
  <c r="DH129" i="27"/>
  <c r="DH128" i="27"/>
  <c r="DH127" i="27"/>
  <c r="DH126" i="27"/>
  <c r="DH125" i="27"/>
  <c r="DH124" i="27"/>
  <c r="DH123" i="27"/>
  <c r="DH122" i="27"/>
  <c r="DH121" i="27"/>
  <c r="DH92" i="27"/>
  <c r="DH91" i="27"/>
  <c r="DH90" i="27"/>
  <c r="DH89" i="27"/>
  <c r="DH88" i="27"/>
  <c r="DH87" i="27"/>
  <c r="DH86" i="27"/>
  <c r="DH85" i="27"/>
  <c r="DH84" i="27"/>
  <c r="DH83" i="27"/>
  <c r="DH82" i="27"/>
  <c r="DH78" i="27"/>
  <c r="DH77" i="27"/>
  <c r="DH54" i="27"/>
  <c r="DH53" i="27"/>
  <c r="DH52" i="27"/>
  <c r="DH51" i="27"/>
  <c r="DH50" i="27"/>
  <c r="DH49" i="27"/>
  <c r="DH48" i="27"/>
  <c r="DH47" i="27"/>
  <c r="DH46" i="27"/>
  <c r="DH45" i="27"/>
  <c r="DH44" i="27"/>
  <c r="DH43" i="27"/>
  <c r="DH42" i="27"/>
  <c r="DH41" i="27"/>
  <c r="DH40" i="27"/>
  <c r="DH39" i="27"/>
  <c r="DH38" i="27"/>
  <c r="DH37" i="27"/>
  <c r="DH36" i="27"/>
  <c r="DH35" i="27"/>
  <c r="DH34" i="27"/>
  <c r="DH33" i="27"/>
  <c r="DH32" i="27"/>
  <c r="DH31" i="27"/>
  <c r="DH30" i="27"/>
  <c r="DH29" i="27"/>
  <c r="DH28" i="27"/>
  <c r="DH27" i="27"/>
  <c r="DH26" i="27"/>
  <c r="DH25" i="27"/>
  <c r="DH24" i="27"/>
  <c r="DH23" i="27"/>
  <c r="DH22" i="27"/>
  <c r="DH21" i="27"/>
  <c r="DH20" i="27"/>
  <c r="DH19" i="27"/>
  <c r="DH18" i="27"/>
  <c r="DH17" i="27"/>
  <c r="DH16" i="27"/>
  <c r="DH15" i="27"/>
  <c r="DH14" i="27"/>
  <c r="DH13" i="27"/>
  <c r="DH12" i="27"/>
  <c r="DH11" i="27"/>
  <c r="DH10" i="27"/>
  <c r="DH9" i="27"/>
  <c r="DH8" i="27"/>
  <c r="DH7" i="27"/>
  <c r="N823" i="24"/>
  <c r="N822" i="24"/>
  <c r="AJ761" i="26" l="1"/>
  <c r="Z408" i="26"/>
  <c r="AI408" i="26" s="1"/>
  <c r="X146" i="26"/>
  <c r="AG146" i="26" s="1"/>
  <c r="AA42" i="26"/>
  <c r="AJ42" i="26" s="1"/>
  <c r="Z189" i="26"/>
  <c r="AI189" i="26" s="1"/>
  <c r="AG874" i="26"/>
  <c r="AL666" i="26"/>
  <c r="V252" i="26"/>
  <c r="AE252" i="26" s="1"/>
  <c r="AL657" i="26"/>
  <c r="W200" i="26"/>
  <c r="AF200" i="26" s="1"/>
  <c r="W397" i="26"/>
  <c r="AF397" i="26" s="1"/>
  <c r="AL85" i="26"/>
  <c r="AJ606" i="26"/>
  <c r="W406" i="26"/>
  <c r="AF406" i="26" s="1"/>
  <c r="V458" i="26"/>
  <c r="AE458" i="26" s="1"/>
  <c r="AI659" i="26"/>
  <c r="AK146" i="26"/>
  <c r="Y293" i="26"/>
  <c r="AH293" i="26" s="1"/>
  <c r="AB189" i="26"/>
  <c r="AK189" i="26" s="1"/>
  <c r="Y295" i="26"/>
  <c r="AH295" i="26" s="1"/>
  <c r="DT223" i="27"/>
  <c r="EI223" i="27" s="1"/>
  <c r="DT221" i="27"/>
  <c r="EI221" i="27" s="1"/>
  <c r="DO224" i="27"/>
  <c r="EU224" i="27" s="1"/>
  <c r="AI449" i="26"/>
  <c r="DR220" i="27"/>
  <c r="EV220" i="27" s="1"/>
  <c r="Y33" i="26"/>
  <c r="AH33" i="26" s="1"/>
  <c r="V146" i="26"/>
  <c r="AE146" i="26" s="1"/>
  <c r="AJ293" i="26"/>
  <c r="AE876" i="26"/>
  <c r="DU223" i="27"/>
  <c r="EW223" i="27" s="1"/>
  <c r="DX225" i="27"/>
  <c r="EJ225" i="27" s="1"/>
  <c r="DU219" i="27"/>
  <c r="EW219" i="27" s="1"/>
  <c r="DT219" i="27"/>
  <c r="EI219" i="27" s="1"/>
  <c r="DV229" i="27"/>
  <c r="DO216" i="27"/>
  <c r="EU216" i="27" s="1"/>
  <c r="Y346" i="26"/>
  <c r="AH346" i="26" s="1"/>
  <c r="AB33" i="26"/>
  <c r="AK33" i="26" s="1"/>
  <c r="X35" i="26"/>
  <c r="AG35" i="26" s="1"/>
  <c r="F435" i="30"/>
  <c r="AC33" i="26"/>
  <c r="AL33" i="26" s="1"/>
  <c r="V35" i="26"/>
  <c r="AE35" i="26" s="1"/>
  <c r="O219" i="19"/>
  <c r="B416" i="30"/>
  <c r="B245" i="17"/>
  <c r="Y42" i="26"/>
  <c r="AH42" i="26" s="1"/>
  <c r="F394" i="30"/>
  <c r="B321" i="19"/>
  <c r="X44" i="26"/>
  <c r="AG44" i="26" s="1"/>
  <c r="V33" i="26"/>
  <c r="AE33" i="26" s="1"/>
  <c r="F229" i="19"/>
  <c r="F356" i="19"/>
  <c r="F296" i="30"/>
  <c r="F226" i="17"/>
  <c r="F293" i="17"/>
  <c r="B362" i="19"/>
  <c r="J350" i="30"/>
  <c r="B382" i="30"/>
  <c r="F413" i="30"/>
  <c r="F264" i="17"/>
  <c r="AC34" i="26"/>
  <c r="AL34" i="26" s="1"/>
  <c r="F270" i="19"/>
  <c r="F389" i="30"/>
  <c r="B388" i="19"/>
  <c r="F236" i="17"/>
  <c r="F312" i="19"/>
  <c r="B421" i="30"/>
  <c r="B270" i="17"/>
  <c r="B413" i="30"/>
  <c r="B452" i="31"/>
  <c r="B384" i="30"/>
  <c r="B422" i="31"/>
  <c r="AB459" i="26"/>
  <c r="AK459" i="26" s="1"/>
  <c r="F455" i="31"/>
  <c r="AA511" i="26"/>
  <c r="AJ511" i="26" s="1"/>
  <c r="F425" i="31"/>
  <c r="B423" i="30"/>
  <c r="B462" i="31"/>
  <c r="B394" i="30"/>
  <c r="B432" i="31"/>
  <c r="AB875" i="26"/>
  <c r="AK875" i="26" s="1"/>
  <c r="F443" i="31"/>
  <c r="AB95" i="26"/>
  <c r="AK95" i="26" s="1"/>
  <c r="F446" i="31"/>
  <c r="AA147" i="26"/>
  <c r="AJ147" i="26" s="1"/>
  <c r="F416" i="31"/>
  <c r="B414" i="30"/>
  <c r="B453" i="31"/>
  <c r="B386" i="30"/>
  <c r="B424" i="31"/>
  <c r="AB511" i="26"/>
  <c r="AK511" i="26" s="1"/>
  <c r="F456" i="31"/>
  <c r="AA563" i="26"/>
  <c r="AJ563" i="26" s="1"/>
  <c r="F426" i="31"/>
  <c r="B424" i="30"/>
  <c r="B463" i="31"/>
  <c r="B374" i="30"/>
  <c r="B412" i="31"/>
  <c r="F283" i="19"/>
  <c r="B243" i="17"/>
  <c r="B377" i="30"/>
  <c r="B415" i="31"/>
  <c r="AA199" i="26"/>
  <c r="AJ199" i="26" s="1"/>
  <c r="F417" i="31"/>
  <c r="AB563" i="26"/>
  <c r="AK563" i="26" s="1"/>
  <c r="F457" i="31"/>
  <c r="AA615" i="26"/>
  <c r="AJ615" i="26" s="1"/>
  <c r="F427" i="31"/>
  <c r="B404" i="30"/>
  <c r="B443" i="31"/>
  <c r="F219" i="19"/>
  <c r="B262" i="30"/>
  <c r="B389" i="30"/>
  <c r="F421" i="30"/>
  <c r="B230" i="17"/>
  <c r="F269" i="17"/>
  <c r="B276" i="17"/>
  <c r="F303" i="17"/>
  <c r="B417" i="30"/>
  <c r="B456" i="31"/>
  <c r="B388" i="30"/>
  <c r="B426" i="31"/>
  <c r="AB43" i="26"/>
  <c r="AK43" i="26" s="1"/>
  <c r="F445" i="31"/>
  <c r="B379" i="30"/>
  <c r="B417" i="31"/>
  <c r="B453" i="19"/>
  <c r="J224" i="30"/>
  <c r="W42" i="26"/>
  <c r="AF42" i="26" s="1"/>
  <c r="V42" i="26"/>
  <c r="AE42" i="26" s="1"/>
  <c r="B409" i="30"/>
  <c r="B448" i="31"/>
  <c r="B381" i="30"/>
  <c r="B419" i="31"/>
  <c r="B419" i="30"/>
  <c r="B458" i="31"/>
  <c r="B391" i="30"/>
  <c r="B429" i="31"/>
  <c r="AB719" i="26"/>
  <c r="AK719" i="26" s="1"/>
  <c r="F461" i="31"/>
  <c r="B233" i="19"/>
  <c r="F250" i="19"/>
  <c r="P356" i="19"/>
  <c r="H234" i="30"/>
  <c r="F384" i="30"/>
  <c r="B392" i="30"/>
  <c r="F423" i="30"/>
  <c r="B290" i="17"/>
  <c r="F298" i="17"/>
  <c r="B306" i="17"/>
  <c r="AA43" i="26"/>
  <c r="AJ43" i="26" s="1"/>
  <c r="F414" i="31"/>
  <c r="L260" i="17"/>
  <c r="B44" i="18"/>
  <c r="AB199" i="26"/>
  <c r="AK199" i="26" s="1"/>
  <c r="F448" i="31"/>
  <c r="AA251" i="26"/>
  <c r="AJ251" i="26" s="1"/>
  <c r="F419" i="31"/>
  <c r="AB615" i="26"/>
  <c r="AK615" i="26" s="1"/>
  <c r="F458" i="31"/>
  <c r="B406" i="30"/>
  <c r="Z42" i="26"/>
  <c r="AI42" i="26" s="1"/>
  <c r="B408" i="30"/>
  <c r="B447" i="31"/>
  <c r="AB251" i="26"/>
  <c r="AK251" i="26" s="1"/>
  <c r="F450" i="31"/>
  <c r="AB667" i="26"/>
  <c r="AK667" i="26" s="1"/>
  <c r="F460" i="31"/>
  <c r="AA719" i="26"/>
  <c r="AJ719" i="26" s="1"/>
  <c r="F430" i="31"/>
  <c r="V43" i="26"/>
  <c r="AE43" i="26" s="1"/>
  <c r="AA407" i="26"/>
  <c r="AJ407" i="26" s="1"/>
  <c r="F422" i="31"/>
  <c r="AA823" i="26"/>
  <c r="AJ823" i="26" s="1"/>
  <c r="F432" i="31"/>
  <c r="F234" i="19"/>
  <c r="F260" i="19"/>
  <c r="B326" i="19"/>
  <c r="F236" i="30"/>
  <c r="B321" i="30"/>
  <c r="F392" i="30"/>
  <c r="B418" i="30"/>
  <c r="F246" i="17"/>
  <c r="B265" i="17"/>
  <c r="B300" i="17"/>
  <c r="B407" i="30"/>
  <c r="B446" i="31"/>
  <c r="B378" i="30"/>
  <c r="B416" i="31"/>
  <c r="AA667" i="26"/>
  <c r="AJ667" i="26" s="1"/>
  <c r="F429" i="31"/>
  <c r="F227" i="19"/>
  <c r="F244" i="17"/>
  <c r="Z33" i="26"/>
  <c r="AI33" i="26" s="1"/>
  <c r="F234" i="17"/>
  <c r="B376" i="30"/>
  <c r="B414" i="31"/>
  <c r="B412" i="30"/>
  <c r="B451" i="31"/>
  <c r="B383" i="30"/>
  <c r="B421" i="31"/>
  <c r="AB407" i="26"/>
  <c r="AK407" i="26" s="1"/>
  <c r="F453" i="31"/>
  <c r="AA459" i="26"/>
  <c r="AJ459" i="26" s="1"/>
  <c r="F424" i="31"/>
  <c r="B422" i="30"/>
  <c r="B461" i="31"/>
  <c r="B393" i="30"/>
  <c r="B431" i="31"/>
  <c r="AB823" i="26"/>
  <c r="AK823" i="26" s="1"/>
  <c r="F463" i="31"/>
  <c r="AA875" i="26"/>
  <c r="AJ875" i="26" s="1"/>
  <c r="F412" i="31"/>
  <c r="B332" i="19"/>
  <c r="J236" i="30"/>
  <c r="F343" i="30"/>
  <c r="B387" i="30"/>
  <c r="B411" i="30"/>
  <c r="F418" i="30"/>
  <c r="B235" i="17"/>
  <c r="F274" i="17"/>
  <c r="F308" i="17"/>
  <c r="B438" i="19"/>
  <c r="DY218" i="27"/>
  <c r="DX218" i="27"/>
  <c r="EJ218" i="27" s="1"/>
  <c r="B437" i="19"/>
  <c r="B259" i="17"/>
  <c r="DR224" i="27"/>
  <c r="EV224" i="27" s="1"/>
  <c r="B252" i="30"/>
  <c r="B290" i="31"/>
  <c r="AA96" i="26"/>
  <c r="AJ96" i="26" s="1"/>
  <c r="F415" i="17"/>
  <c r="B285" i="30"/>
  <c r="B323" i="31"/>
  <c r="B285" i="19"/>
  <c r="B323" i="17"/>
  <c r="Z147" i="26"/>
  <c r="AI147" i="26" s="1"/>
  <c r="P230" i="17"/>
  <c r="F230" i="31"/>
  <c r="Z148" i="26"/>
  <c r="AI148" i="26" s="1"/>
  <c r="F230" i="17"/>
  <c r="Q230" i="17"/>
  <c r="H230" i="31"/>
  <c r="J230" i="31"/>
  <c r="R230" i="17"/>
  <c r="L230" i="31"/>
  <c r="S230" i="17"/>
  <c r="B255" i="30"/>
  <c r="B293" i="31"/>
  <c r="B255" i="19"/>
  <c r="B293" i="17"/>
  <c r="Y199" i="26"/>
  <c r="AH199" i="26" s="1"/>
  <c r="F355" i="31"/>
  <c r="Y200" i="26"/>
  <c r="AH200" i="26" s="1"/>
  <c r="F355" i="17"/>
  <c r="B442" i="30"/>
  <c r="B264" i="31"/>
  <c r="B442" i="19"/>
  <c r="B264" i="17"/>
  <c r="X251" i="26"/>
  <c r="AG251" i="26" s="1"/>
  <c r="F326" i="31"/>
  <c r="X252" i="26"/>
  <c r="AG252" i="26" s="1"/>
  <c r="F326" i="17"/>
  <c r="B351" i="30"/>
  <c r="B389" i="31"/>
  <c r="B351" i="19"/>
  <c r="B389" i="17"/>
  <c r="W304" i="26"/>
  <c r="AF304" i="26" s="1"/>
  <c r="F296" i="17"/>
  <c r="B413" i="19"/>
  <c r="B452" i="17"/>
  <c r="V354" i="26"/>
  <c r="AE354" i="26" s="1"/>
  <c r="V355" i="26"/>
  <c r="AE355" i="26" s="1"/>
  <c r="F266" i="31"/>
  <c r="V356" i="26"/>
  <c r="AE356" i="26" s="1"/>
  <c r="F266" i="17"/>
  <c r="Z356" i="26"/>
  <c r="AI356" i="26" s="1"/>
  <c r="H390" i="31"/>
  <c r="Q390" i="17"/>
  <c r="J390" i="31"/>
  <c r="R390" i="17"/>
  <c r="L390" i="31"/>
  <c r="S390" i="17"/>
  <c r="B229" i="30"/>
  <c r="B236" i="31"/>
  <c r="B229" i="19"/>
  <c r="B236" i="17"/>
  <c r="AB398" i="26"/>
  <c r="AK398" i="26" s="1"/>
  <c r="F414" i="30"/>
  <c r="AB408" i="26"/>
  <c r="AK408" i="26" s="1"/>
  <c r="F453" i="17"/>
  <c r="B324" i="30"/>
  <c r="B362" i="31"/>
  <c r="B324" i="19"/>
  <c r="B362" i="17"/>
  <c r="AA450" i="26"/>
  <c r="AJ450" i="26" s="1"/>
  <c r="F386" i="30"/>
  <c r="AA460" i="26"/>
  <c r="AJ460" i="26" s="1"/>
  <c r="F424" i="17"/>
  <c r="B294" i="30"/>
  <c r="B332" i="31"/>
  <c r="B294" i="19"/>
  <c r="B332" i="17"/>
  <c r="P232" i="19"/>
  <c r="H232" i="30"/>
  <c r="J232" i="30"/>
  <c r="Q232" i="19"/>
  <c r="Z511" i="26"/>
  <c r="AI511" i="26" s="1"/>
  <c r="P239" i="17"/>
  <c r="F239" i="31"/>
  <c r="H239" i="31"/>
  <c r="Q239" i="17"/>
  <c r="J239" i="31"/>
  <c r="R239" i="17"/>
  <c r="L239" i="31"/>
  <c r="S239" i="17"/>
  <c r="B264" i="30"/>
  <c r="B302" i="31"/>
  <c r="B264" i="19"/>
  <c r="B302" i="17"/>
  <c r="Y554" i="26"/>
  <c r="AH554" i="26" s="1"/>
  <c r="F326" i="30"/>
  <c r="Y563" i="26"/>
  <c r="AH563" i="26" s="1"/>
  <c r="F364" i="31"/>
  <c r="Y564" i="26"/>
  <c r="AH564" i="26" s="1"/>
  <c r="F364" i="17"/>
  <c r="B450" i="30"/>
  <c r="B272" i="31"/>
  <c r="B450" i="19"/>
  <c r="B272" i="17"/>
  <c r="X615" i="26"/>
  <c r="AG615" i="26" s="1"/>
  <c r="F334" i="31"/>
  <c r="X616" i="26"/>
  <c r="AG616" i="26" s="1"/>
  <c r="F334" i="17"/>
  <c r="B360" i="30"/>
  <c r="B398" i="31"/>
  <c r="B360" i="19"/>
  <c r="B398" i="17"/>
  <c r="W667" i="26"/>
  <c r="AF667" i="26" s="1"/>
  <c r="F305" i="31"/>
  <c r="W668" i="26"/>
  <c r="AF668" i="26" s="1"/>
  <c r="F305" i="17"/>
  <c r="B422" i="19"/>
  <c r="B461" i="17"/>
  <c r="V720" i="26"/>
  <c r="AE720" i="26" s="1"/>
  <c r="F275" i="17"/>
  <c r="B393" i="19"/>
  <c r="B431" i="17"/>
  <c r="F400" i="31"/>
  <c r="P400" i="17"/>
  <c r="H400" i="31"/>
  <c r="Q400" i="17"/>
  <c r="J400" i="31"/>
  <c r="R400" i="17"/>
  <c r="L400" i="31"/>
  <c r="S400" i="17"/>
  <c r="B246" i="31"/>
  <c r="B246" i="17"/>
  <c r="AB814" i="26"/>
  <c r="AK814" i="26" s="1"/>
  <c r="F424" i="30"/>
  <c r="AB815" i="26"/>
  <c r="AK815" i="26" s="1"/>
  <c r="F424" i="19"/>
  <c r="AB824" i="26"/>
  <c r="AK824" i="26" s="1"/>
  <c r="F463" i="17"/>
  <c r="B312" i="30"/>
  <c r="B350" i="31"/>
  <c r="B312" i="19"/>
  <c r="B350" i="17"/>
  <c r="AA867" i="26"/>
  <c r="AJ867" i="26" s="1"/>
  <c r="F374" i="19"/>
  <c r="AA876" i="26"/>
  <c r="AJ876" i="26" s="1"/>
  <c r="F412" i="17"/>
  <c r="F353" i="19"/>
  <c r="B437" i="30"/>
  <c r="B259" i="31"/>
  <c r="AC43" i="26"/>
  <c r="AL43" i="26" s="1"/>
  <c r="F383" i="31"/>
  <c r="P383" i="17"/>
  <c r="H383" i="31"/>
  <c r="Q383" i="17"/>
  <c r="R383" i="17"/>
  <c r="J383" i="31"/>
  <c r="L383" i="31"/>
  <c r="S383" i="17"/>
  <c r="B222" i="30"/>
  <c r="B229" i="31"/>
  <c r="B222" i="19"/>
  <c r="B229" i="17"/>
  <c r="AB86" i="26"/>
  <c r="AK86" i="26" s="1"/>
  <c r="F407" i="30"/>
  <c r="AB96" i="26"/>
  <c r="AK96" i="26" s="1"/>
  <c r="F446" i="17"/>
  <c r="B316" i="30"/>
  <c r="B354" i="31"/>
  <c r="B354" i="17"/>
  <c r="B316" i="19"/>
  <c r="AA138" i="26"/>
  <c r="AJ138" i="26" s="1"/>
  <c r="F378" i="30"/>
  <c r="AA148" i="26"/>
  <c r="AJ148" i="26" s="1"/>
  <c r="F416" i="17"/>
  <c r="B324" i="31"/>
  <c r="B286" i="30"/>
  <c r="B324" i="17"/>
  <c r="B286" i="19"/>
  <c r="Z191" i="26"/>
  <c r="AI191" i="26" s="1"/>
  <c r="H224" i="30"/>
  <c r="P224" i="19"/>
  <c r="Z199" i="26"/>
  <c r="AI199" i="26" s="1"/>
  <c r="F231" i="31"/>
  <c r="P231" i="17"/>
  <c r="Z200" i="26"/>
  <c r="AI200" i="26" s="1"/>
  <c r="F231" i="17"/>
  <c r="H231" i="31"/>
  <c r="Q231" i="17"/>
  <c r="R231" i="17"/>
  <c r="J231" i="31"/>
  <c r="S231" i="17"/>
  <c r="L231" i="31"/>
  <c r="B295" i="31"/>
  <c r="B257" i="30"/>
  <c r="Y251" i="26"/>
  <c r="AH251" i="26" s="1"/>
  <c r="F357" i="31"/>
  <c r="Y252" i="26"/>
  <c r="AH252" i="26" s="1"/>
  <c r="F357" i="17"/>
  <c r="B265" i="31"/>
  <c r="B443" i="30"/>
  <c r="X303" i="26"/>
  <c r="AG303" i="26" s="1"/>
  <c r="F327" i="31"/>
  <c r="X304" i="26"/>
  <c r="AG304" i="26" s="1"/>
  <c r="F327" i="17"/>
  <c r="B352" i="30"/>
  <c r="B390" i="31"/>
  <c r="B390" i="17"/>
  <c r="B352" i="19"/>
  <c r="B384" i="19"/>
  <c r="B422" i="17"/>
  <c r="AC398" i="26"/>
  <c r="AL398" i="26" s="1"/>
  <c r="F353" i="30"/>
  <c r="AC407" i="26"/>
  <c r="AL407" i="26" s="1"/>
  <c r="F391" i="31"/>
  <c r="P391" i="17"/>
  <c r="AC408" i="26"/>
  <c r="AL408" i="26" s="1"/>
  <c r="F391" i="17"/>
  <c r="H391" i="31"/>
  <c r="Q391" i="17"/>
  <c r="J391" i="31"/>
  <c r="R391" i="17"/>
  <c r="L391" i="31"/>
  <c r="S391" i="17"/>
  <c r="B238" i="31"/>
  <c r="B238" i="17"/>
  <c r="B231" i="19"/>
  <c r="AB450" i="26"/>
  <c r="AK450" i="26" s="1"/>
  <c r="F416" i="30"/>
  <c r="AB460" i="26"/>
  <c r="AK460" i="26" s="1"/>
  <c r="F455" i="17"/>
  <c r="B325" i="30"/>
  <c r="B363" i="31"/>
  <c r="B363" i="17"/>
  <c r="B325" i="19"/>
  <c r="AA502" i="26"/>
  <c r="AJ502" i="26" s="1"/>
  <c r="F387" i="30"/>
  <c r="AA512" i="26"/>
  <c r="AJ512" i="26" s="1"/>
  <c r="F425" i="17"/>
  <c r="B295" i="30"/>
  <c r="B333" i="31"/>
  <c r="B295" i="19"/>
  <c r="B333" i="17"/>
  <c r="Z563" i="26"/>
  <c r="AI563" i="26" s="1"/>
  <c r="P240" i="17"/>
  <c r="F240" i="31"/>
  <c r="Z564" i="26"/>
  <c r="AI564" i="26" s="1"/>
  <c r="F240" i="17"/>
  <c r="Q240" i="17"/>
  <c r="H240" i="31"/>
  <c r="J240" i="31"/>
  <c r="R240" i="17"/>
  <c r="L240" i="31"/>
  <c r="S240" i="17"/>
  <c r="B265" i="30"/>
  <c r="B303" i="31"/>
  <c r="B303" i="17"/>
  <c r="B265" i="19"/>
  <c r="Y615" i="26"/>
  <c r="AH615" i="26" s="1"/>
  <c r="F365" i="31"/>
  <c r="Y616" i="26"/>
  <c r="AH616" i="26" s="1"/>
  <c r="F365" i="17"/>
  <c r="B452" i="30"/>
  <c r="B274" i="31"/>
  <c r="B452" i="19"/>
  <c r="B274" i="17"/>
  <c r="X667" i="26"/>
  <c r="AG667" i="26" s="1"/>
  <c r="F336" i="31"/>
  <c r="X668" i="26"/>
  <c r="AG668" i="26" s="1"/>
  <c r="F336" i="17"/>
  <c r="B361" i="30"/>
  <c r="B399" i="31"/>
  <c r="B361" i="19"/>
  <c r="B399" i="17"/>
  <c r="W720" i="26"/>
  <c r="AF720" i="26" s="1"/>
  <c r="F306" i="17"/>
  <c r="B423" i="19"/>
  <c r="B462" i="17"/>
  <c r="V771" i="26"/>
  <c r="AE771" i="26" s="1"/>
  <c r="F276" i="31"/>
  <c r="V772" i="26"/>
  <c r="AE772" i="26" s="1"/>
  <c r="F276" i="17"/>
  <c r="B394" i="19"/>
  <c r="B432" i="17"/>
  <c r="AC823" i="26"/>
  <c r="AL823" i="26" s="1"/>
  <c r="F401" i="31"/>
  <c r="P401" i="17"/>
  <c r="AC824" i="26"/>
  <c r="AL824" i="26" s="1"/>
  <c r="F401" i="17"/>
  <c r="H401" i="31"/>
  <c r="Q401" i="17"/>
  <c r="J401" i="31"/>
  <c r="R401" i="17"/>
  <c r="L401" i="31"/>
  <c r="S401" i="17"/>
  <c r="B219" i="30"/>
  <c r="B226" i="31"/>
  <c r="B219" i="19"/>
  <c r="B226" i="17"/>
  <c r="AB876" i="26"/>
  <c r="AK876" i="26" s="1"/>
  <c r="F443" i="17"/>
  <c r="B377" i="19"/>
  <c r="B415" i="17"/>
  <c r="Q346" i="19"/>
  <c r="J346" i="30"/>
  <c r="F384" i="31"/>
  <c r="P384" i="17"/>
  <c r="AC95" i="26"/>
  <c r="AL95" i="26" s="1"/>
  <c r="B445" i="30"/>
  <c r="B438" i="30"/>
  <c r="B260" i="31"/>
  <c r="B283" i="19"/>
  <c r="B321" i="17"/>
  <c r="DY222" i="27"/>
  <c r="DX222" i="27"/>
  <c r="EJ222" i="27" s="1"/>
  <c r="B314" i="30"/>
  <c r="B352" i="31"/>
  <c r="B228" i="17"/>
  <c r="B221" i="19"/>
  <c r="DV225" i="27"/>
  <c r="DU225" i="27"/>
  <c r="EW225" i="27" s="1"/>
  <c r="DQ222" i="27"/>
  <c r="DR222" i="27"/>
  <c r="EV222" i="27" s="1"/>
  <c r="V96" i="26"/>
  <c r="AE96" i="26" s="1"/>
  <c r="F260" i="17"/>
  <c r="B416" i="17"/>
  <c r="B378" i="19"/>
  <c r="AC147" i="26"/>
  <c r="AL147" i="26" s="1"/>
  <c r="F385" i="31"/>
  <c r="P385" i="17"/>
  <c r="AC148" i="26"/>
  <c r="AL148" i="26" s="1"/>
  <c r="F385" i="17"/>
  <c r="H385" i="31"/>
  <c r="Q385" i="17"/>
  <c r="J385" i="31"/>
  <c r="R385" i="17"/>
  <c r="L385" i="31"/>
  <c r="S385" i="17"/>
  <c r="B224" i="30"/>
  <c r="B231" i="31"/>
  <c r="B224" i="19"/>
  <c r="B231" i="17"/>
  <c r="AB190" i="26"/>
  <c r="AK190" i="26" s="1"/>
  <c r="F409" i="30"/>
  <c r="AB200" i="26"/>
  <c r="AK200" i="26" s="1"/>
  <c r="F448" i="17"/>
  <c r="F239" i="17"/>
  <c r="F321" i="31"/>
  <c r="F322" i="31"/>
  <c r="B221" i="30"/>
  <c r="B228" i="31"/>
  <c r="B376" i="19"/>
  <c r="B414" i="17"/>
  <c r="DO222" i="27"/>
  <c r="EU222" i="27" s="1"/>
  <c r="V44" i="26"/>
  <c r="AE44" i="26" s="1"/>
  <c r="F259" i="17"/>
  <c r="B346" i="30"/>
  <c r="B384" i="31"/>
  <c r="B346" i="19"/>
  <c r="B384" i="17"/>
  <c r="W95" i="26"/>
  <c r="AF95" i="26" s="1"/>
  <c r="F291" i="31"/>
  <c r="W96" i="26"/>
  <c r="AF96" i="26" s="1"/>
  <c r="F291" i="17"/>
  <c r="B408" i="19"/>
  <c r="B447" i="17"/>
  <c r="V139" i="26"/>
  <c r="AE139" i="26" s="1"/>
  <c r="F439" i="19"/>
  <c r="V147" i="26"/>
  <c r="AE147" i="26" s="1"/>
  <c r="F261" i="31"/>
  <c r="V148" i="26"/>
  <c r="AE148" i="26" s="1"/>
  <c r="F261" i="17"/>
  <c r="B379" i="19"/>
  <c r="B417" i="17"/>
  <c r="AC191" i="26"/>
  <c r="AL191" i="26" s="1"/>
  <c r="F348" i="19"/>
  <c r="H348" i="30"/>
  <c r="P348" i="19"/>
  <c r="AC199" i="26"/>
  <c r="AL199" i="26" s="1"/>
  <c r="F386" i="31"/>
  <c r="P386" i="17"/>
  <c r="AC200" i="26"/>
  <c r="AL200" i="26" s="1"/>
  <c r="F386" i="17"/>
  <c r="H386" i="31"/>
  <c r="Q386" i="17"/>
  <c r="J386" i="31"/>
  <c r="R386" i="17"/>
  <c r="L386" i="31"/>
  <c r="S386" i="17"/>
  <c r="B226" i="30"/>
  <c r="B233" i="31"/>
  <c r="B233" i="17"/>
  <c r="B226" i="19"/>
  <c r="AB242" i="26"/>
  <c r="AK242" i="26" s="1"/>
  <c r="F411" i="30"/>
  <c r="AB252" i="26"/>
  <c r="AK252" i="26" s="1"/>
  <c r="F450" i="17"/>
  <c r="B320" i="30"/>
  <c r="B358" i="31"/>
  <c r="B320" i="19"/>
  <c r="B358" i="17"/>
  <c r="AA294" i="26"/>
  <c r="AJ294" i="26" s="1"/>
  <c r="F382" i="30"/>
  <c r="AA304" i="26"/>
  <c r="AJ304" i="26" s="1"/>
  <c r="F420" i="17"/>
  <c r="B290" i="30"/>
  <c r="B328" i="31"/>
  <c r="B290" i="19"/>
  <c r="B328" i="17"/>
  <c r="Z346" i="26"/>
  <c r="AI346" i="26" s="1"/>
  <c r="F228" i="30"/>
  <c r="H228" i="30"/>
  <c r="P228" i="19"/>
  <c r="Q228" i="19"/>
  <c r="J228" i="30"/>
  <c r="F235" i="31"/>
  <c r="P235" i="17"/>
  <c r="B445" i="19"/>
  <c r="B267" i="17"/>
  <c r="X398" i="26"/>
  <c r="AG398" i="26" s="1"/>
  <c r="F291" i="30"/>
  <c r="X407" i="26"/>
  <c r="AG407" i="26" s="1"/>
  <c r="F329" i="31"/>
  <c r="X408" i="26"/>
  <c r="AG408" i="26" s="1"/>
  <c r="F329" i="17"/>
  <c r="B355" i="30"/>
  <c r="B393" i="31"/>
  <c r="B355" i="19"/>
  <c r="B393" i="17"/>
  <c r="W450" i="26"/>
  <c r="AF450" i="26" s="1"/>
  <c r="F262" i="30"/>
  <c r="W459" i="26"/>
  <c r="AF459" i="26" s="1"/>
  <c r="F300" i="31"/>
  <c r="W460" i="26"/>
  <c r="AF460" i="26" s="1"/>
  <c r="F300" i="17"/>
  <c r="B456" i="17"/>
  <c r="B417" i="19"/>
  <c r="V502" i="26"/>
  <c r="AE502" i="26" s="1"/>
  <c r="F448" i="30"/>
  <c r="V511" i="26"/>
  <c r="AE511" i="26" s="1"/>
  <c r="F270" i="31"/>
  <c r="V512" i="26"/>
  <c r="AE512" i="26" s="1"/>
  <c r="F270" i="17"/>
  <c r="F395" i="31"/>
  <c r="P395" i="17"/>
  <c r="AC564" i="26"/>
  <c r="AL564" i="26" s="1"/>
  <c r="F395" i="17"/>
  <c r="H395" i="31"/>
  <c r="Q395" i="17"/>
  <c r="R395" i="17"/>
  <c r="J395" i="31"/>
  <c r="L395" i="31"/>
  <c r="S395" i="17"/>
  <c r="B234" i="30"/>
  <c r="B241" i="31"/>
  <c r="B241" i="17"/>
  <c r="B234" i="19"/>
  <c r="AB606" i="26"/>
  <c r="AK606" i="26" s="1"/>
  <c r="F419" i="30"/>
  <c r="AB616" i="26"/>
  <c r="AK616" i="26" s="1"/>
  <c r="F458" i="17"/>
  <c r="B367" i="17"/>
  <c r="B329" i="19"/>
  <c r="AA658" i="26"/>
  <c r="AJ658" i="26" s="1"/>
  <c r="F391" i="30"/>
  <c r="AA668" i="26"/>
  <c r="AJ668" i="26" s="1"/>
  <c r="F429" i="17"/>
  <c r="B337" i="31"/>
  <c r="B299" i="30"/>
  <c r="B337" i="17"/>
  <c r="B299" i="19"/>
  <c r="Z711" i="26"/>
  <c r="AI711" i="26" s="1"/>
  <c r="F237" i="19"/>
  <c r="Q237" i="19"/>
  <c r="J237" i="30"/>
  <c r="Z719" i="26"/>
  <c r="AI719" i="26" s="1"/>
  <c r="F244" i="31"/>
  <c r="P244" i="17"/>
  <c r="H244" i="31"/>
  <c r="Q244" i="17"/>
  <c r="R244" i="17"/>
  <c r="J244" i="31"/>
  <c r="S244" i="17"/>
  <c r="L244" i="31"/>
  <c r="B307" i="31"/>
  <c r="B269" i="30"/>
  <c r="B307" i="17"/>
  <c r="B269" i="19"/>
  <c r="B277" i="31"/>
  <c r="B455" i="30"/>
  <c r="B455" i="19"/>
  <c r="B277" i="17"/>
  <c r="X823" i="26"/>
  <c r="AG823" i="26" s="1"/>
  <c r="F339" i="31"/>
  <c r="X824" i="26"/>
  <c r="AG824" i="26" s="1"/>
  <c r="F339" i="17"/>
  <c r="B343" i="30"/>
  <c r="B381" i="31"/>
  <c r="B343" i="19"/>
  <c r="B381" i="17"/>
  <c r="W875" i="26"/>
  <c r="AF875" i="26" s="1"/>
  <c r="F288" i="31"/>
  <c r="W876" i="26"/>
  <c r="AF876" i="26" s="1"/>
  <c r="F288" i="17"/>
  <c r="F224" i="19"/>
  <c r="Q348" i="19"/>
  <c r="J362" i="30"/>
  <c r="B295" i="17"/>
  <c r="B283" i="30"/>
  <c r="B321" i="31"/>
  <c r="B314" i="19"/>
  <c r="B352" i="17"/>
  <c r="W43" i="26"/>
  <c r="AF43" i="26" s="1"/>
  <c r="F290" i="31"/>
  <c r="AB42" i="26"/>
  <c r="AK42" i="26" s="1"/>
  <c r="B407" i="19"/>
  <c r="B446" i="17"/>
  <c r="V94" i="26"/>
  <c r="AE94" i="26" s="1"/>
  <c r="V95" i="26"/>
  <c r="AE95" i="26" s="1"/>
  <c r="F260" i="31"/>
  <c r="AC96" i="26"/>
  <c r="AL96" i="26" s="1"/>
  <c r="F384" i="17"/>
  <c r="AC94" i="26"/>
  <c r="AL94" i="26" s="1"/>
  <c r="H384" i="31"/>
  <c r="Q384" i="17"/>
  <c r="J384" i="31"/>
  <c r="R384" i="17"/>
  <c r="L384" i="31"/>
  <c r="S384" i="17"/>
  <c r="B223" i="30"/>
  <c r="B230" i="31"/>
  <c r="AB148" i="26"/>
  <c r="AK148" i="26" s="1"/>
  <c r="F447" i="17"/>
  <c r="B317" i="30"/>
  <c r="B355" i="31"/>
  <c r="B317" i="19"/>
  <c r="B355" i="17"/>
  <c r="AA200" i="26"/>
  <c r="AJ200" i="26" s="1"/>
  <c r="F417" i="17"/>
  <c r="B288" i="30"/>
  <c r="B326" i="31"/>
  <c r="B288" i="19"/>
  <c r="B326" i="17"/>
  <c r="H226" i="30"/>
  <c r="P226" i="19"/>
  <c r="Z251" i="26"/>
  <c r="AI251" i="26" s="1"/>
  <c r="P233" i="17"/>
  <c r="F233" i="31"/>
  <c r="Z252" i="26"/>
  <c r="AI252" i="26" s="1"/>
  <c r="F233" i="17"/>
  <c r="Q233" i="17"/>
  <c r="H233" i="31"/>
  <c r="J233" i="31"/>
  <c r="R233" i="17"/>
  <c r="L233" i="31"/>
  <c r="S233" i="17"/>
  <c r="B258" i="30"/>
  <c r="B296" i="31"/>
  <c r="Y303" i="26"/>
  <c r="AH303" i="26" s="1"/>
  <c r="F358" i="31"/>
  <c r="Y304" i="26"/>
  <c r="AH304" i="26" s="1"/>
  <c r="F358" i="17"/>
  <c r="B444" i="30"/>
  <c r="B266" i="31"/>
  <c r="X347" i="26"/>
  <c r="AG347" i="26" s="1"/>
  <c r="F290" i="19"/>
  <c r="X355" i="26"/>
  <c r="AG355" i="26" s="1"/>
  <c r="F328" i="31"/>
  <c r="X356" i="26"/>
  <c r="AG356" i="26" s="1"/>
  <c r="F328" i="17"/>
  <c r="B414" i="19"/>
  <c r="B453" i="17"/>
  <c r="V407" i="26"/>
  <c r="AE407" i="26" s="1"/>
  <c r="F267" i="31"/>
  <c r="V408" i="26"/>
  <c r="AE408" i="26" s="1"/>
  <c r="F267" i="17"/>
  <c r="B386" i="19"/>
  <c r="B424" i="17"/>
  <c r="AC459" i="26"/>
  <c r="AL459" i="26" s="1"/>
  <c r="F393" i="31"/>
  <c r="P393" i="17"/>
  <c r="AC460" i="26"/>
  <c r="AL460" i="26" s="1"/>
  <c r="F393" i="17"/>
  <c r="H393" i="31"/>
  <c r="Q393" i="17"/>
  <c r="R393" i="17"/>
  <c r="J393" i="31"/>
  <c r="L393" i="31"/>
  <c r="S393" i="17"/>
  <c r="B232" i="30"/>
  <c r="B239" i="31"/>
  <c r="B232" i="19"/>
  <c r="B239" i="17"/>
  <c r="AB502" i="26"/>
  <c r="AK502" i="26" s="1"/>
  <c r="F417" i="30"/>
  <c r="AB512" i="26"/>
  <c r="AK512" i="26" s="1"/>
  <c r="F456" i="17"/>
  <c r="B326" i="30"/>
  <c r="B364" i="31"/>
  <c r="AA554" i="26"/>
  <c r="AJ554" i="26" s="1"/>
  <c r="F388" i="30"/>
  <c r="AA564" i="26"/>
  <c r="AJ564" i="26" s="1"/>
  <c r="F426" i="17"/>
  <c r="B296" i="30"/>
  <c r="B334" i="31"/>
  <c r="B334" i="17"/>
  <c r="B296" i="19"/>
  <c r="J234" i="30"/>
  <c r="Q234" i="19"/>
  <c r="Z615" i="26"/>
  <c r="AI615" i="26" s="1"/>
  <c r="F241" i="31"/>
  <c r="P241" i="17"/>
  <c r="Z616" i="26"/>
  <c r="AI616" i="26" s="1"/>
  <c r="F241" i="17"/>
  <c r="H241" i="31"/>
  <c r="Q241" i="17"/>
  <c r="R241" i="17"/>
  <c r="J241" i="31"/>
  <c r="L241" i="31"/>
  <c r="S241" i="17"/>
  <c r="B267" i="30"/>
  <c r="B305" i="31"/>
  <c r="Y658" i="26"/>
  <c r="AH658" i="26" s="1"/>
  <c r="F329" i="30"/>
  <c r="Y667" i="26"/>
  <c r="AH667" i="26" s="1"/>
  <c r="F367" i="31"/>
  <c r="Y668" i="26"/>
  <c r="AH668" i="26" s="1"/>
  <c r="F367" i="17"/>
  <c r="B453" i="30"/>
  <c r="B275" i="31"/>
  <c r="X719" i="26"/>
  <c r="AG719" i="26" s="1"/>
  <c r="F337" i="31"/>
  <c r="X720" i="26"/>
  <c r="AG720" i="26" s="1"/>
  <c r="F337" i="17"/>
  <c r="B362" i="30"/>
  <c r="B400" i="31"/>
  <c r="W762" i="26"/>
  <c r="AF762" i="26" s="1"/>
  <c r="F269" i="30"/>
  <c r="B424" i="19"/>
  <c r="B463" i="17"/>
  <c r="V814" i="26"/>
  <c r="AE814" i="26" s="1"/>
  <c r="F455" i="30"/>
  <c r="V823" i="26"/>
  <c r="AE823" i="26" s="1"/>
  <c r="F277" i="31"/>
  <c r="V824" i="26"/>
  <c r="AE824" i="26" s="1"/>
  <c r="F277" i="17"/>
  <c r="B374" i="19"/>
  <c r="B412" i="17"/>
  <c r="AC875" i="26"/>
  <c r="AL875" i="26" s="1"/>
  <c r="F381" i="31"/>
  <c r="P381" i="17"/>
  <c r="AC876" i="26"/>
  <c r="AL876" i="26" s="1"/>
  <c r="F381" i="17"/>
  <c r="H381" i="31"/>
  <c r="Q381" i="17"/>
  <c r="J381" i="31"/>
  <c r="R381" i="17"/>
  <c r="L381" i="31"/>
  <c r="S381" i="17"/>
  <c r="J221" i="30"/>
  <c r="B406" i="19"/>
  <c r="B445" i="17"/>
  <c r="DU221" i="27"/>
  <c r="EW221" i="27" s="1"/>
  <c r="AB34" i="26"/>
  <c r="AK34" i="26" s="1"/>
  <c r="Y43" i="26"/>
  <c r="AH43" i="26" s="1"/>
  <c r="F352" i="31"/>
  <c r="AA44" i="26"/>
  <c r="AJ44" i="26" s="1"/>
  <c r="B253" i="30"/>
  <c r="B291" i="31"/>
  <c r="X96" i="26"/>
  <c r="AG96" i="26" s="1"/>
  <c r="F322" i="17"/>
  <c r="H321" i="31"/>
  <c r="H322" i="31"/>
  <c r="J321" i="31"/>
  <c r="J322" i="31"/>
  <c r="L321" i="31"/>
  <c r="L322" i="31"/>
  <c r="B347" i="30"/>
  <c r="B385" i="31"/>
  <c r="B347" i="19"/>
  <c r="B385" i="17"/>
  <c r="W147" i="26"/>
  <c r="AF147" i="26" s="1"/>
  <c r="F292" i="31"/>
  <c r="W148" i="26"/>
  <c r="AF148" i="26" s="1"/>
  <c r="F292" i="17"/>
  <c r="B409" i="19"/>
  <c r="B448" i="17"/>
  <c r="V199" i="26"/>
  <c r="AE199" i="26" s="1"/>
  <c r="F262" i="31"/>
  <c r="V200" i="26"/>
  <c r="AE200" i="26" s="1"/>
  <c r="F262" i="17"/>
  <c r="B439" i="19"/>
  <c r="B266" i="17"/>
  <c r="B296" i="17"/>
  <c r="B345" i="19"/>
  <c r="B383" i="17"/>
  <c r="AA33" i="26"/>
  <c r="AJ33" i="26" s="1"/>
  <c r="Z43" i="26"/>
  <c r="AI43" i="26" s="1"/>
  <c r="F228" i="31"/>
  <c r="P228" i="17"/>
  <c r="H228" i="31"/>
  <c r="Q228" i="17"/>
  <c r="J228" i="31"/>
  <c r="R228" i="17"/>
  <c r="L228" i="31"/>
  <c r="S228" i="17"/>
  <c r="W35" i="26"/>
  <c r="AF35" i="26" s="1"/>
  <c r="B322" i="31"/>
  <c r="B284" i="30"/>
  <c r="F229" i="31"/>
  <c r="P229" i="17"/>
  <c r="Y96" i="26"/>
  <c r="AH96" i="26" s="1"/>
  <c r="F353" i="17"/>
  <c r="B439" i="30"/>
  <c r="B261" i="31"/>
  <c r="X147" i="26"/>
  <c r="AG147" i="26" s="1"/>
  <c r="F323" i="31"/>
  <c r="X148" i="26"/>
  <c r="AG148" i="26" s="1"/>
  <c r="F323" i="17"/>
  <c r="B348" i="30"/>
  <c r="B386" i="31"/>
  <c r="B348" i="19"/>
  <c r="B386" i="17"/>
  <c r="W199" i="26"/>
  <c r="AF199" i="26" s="1"/>
  <c r="F293" i="31"/>
  <c r="Q222" i="19"/>
  <c r="F379" i="30"/>
  <c r="F408" i="30"/>
  <c r="B262" i="17"/>
  <c r="B292" i="17"/>
  <c r="B345" i="30"/>
  <c r="B383" i="31"/>
  <c r="B315" i="30"/>
  <c r="B353" i="31"/>
  <c r="B315" i="19"/>
  <c r="B353" i="17"/>
  <c r="AA94" i="26"/>
  <c r="AJ94" i="26" s="1"/>
  <c r="AA95" i="26"/>
  <c r="AJ95" i="26" s="1"/>
  <c r="H229" i="31"/>
  <c r="Q229" i="17"/>
  <c r="J229" i="31"/>
  <c r="R229" i="17"/>
  <c r="L229" i="31"/>
  <c r="S229" i="17"/>
  <c r="B254" i="30"/>
  <c r="B292" i="31"/>
  <c r="Y147" i="26"/>
  <c r="AH147" i="26" s="1"/>
  <c r="F354" i="31"/>
  <c r="Y148" i="26"/>
  <c r="AH148" i="26" s="1"/>
  <c r="F354" i="17"/>
  <c r="B440" i="30"/>
  <c r="B262" i="31"/>
  <c r="X199" i="26"/>
  <c r="AG199" i="26" s="1"/>
  <c r="F324" i="31"/>
  <c r="X200" i="26"/>
  <c r="AG200" i="26" s="1"/>
  <c r="F324" i="17"/>
  <c r="B350" i="30"/>
  <c r="B388" i="31"/>
  <c r="F229" i="17"/>
  <c r="B305" i="17"/>
  <c r="B319" i="30"/>
  <c r="B357" i="31"/>
  <c r="B319" i="19"/>
  <c r="B357" i="17"/>
  <c r="AA252" i="26"/>
  <c r="AJ252" i="26" s="1"/>
  <c r="F419" i="17"/>
  <c r="B289" i="30"/>
  <c r="B327" i="31"/>
  <c r="B289" i="19"/>
  <c r="B327" i="17"/>
  <c r="Z303" i="26"/>
  <c r="AI303" i="26" s="1"/>
  <c r="F234" i="31"/>
  <c r="P234" i="17"/>
  <c r="H234" i="31"/>
  <c r="Q234" i="17"/>
  <c r="R234" i="17"/>
  <c r="J234" i="31"/>
  <c r="L234" i="31"/>
  <c r="S234" i="17"/>
  <c r="B259" i="30"/>
  <c r="B297" i="31"/>
  <c r="B353" i="30"/>
  <c r="B391" i="31"/>
  <c r="B353" i="19"/>
  <c r="B391" i="17"/>
  <c r="W407" i="26"/>
  <c r="AF407" i="26" s="1"/>
  <c r="F298" i="31"/>
  <c r="B416" i="19"/>
  <c r="B455" i="17"/>
  <c r="V459" i="26"/>
  <c r="AE459" i="26" s="1"/>
  <c r="F269" i="31"/>
  <c r="B387" i="19"/>
  <c r="B425" i="17"/>
  <c r="AC511" i="26"/>
  <c r="AL511" i="26" s="1"/>
  <c r="F394" i="31"/>
  <c r="P394" i="17"/>
  <c r="AC512" i="26"/>
  <c r="AL512" i="26" s="1"/>
  <c r="F394" i="17"/>
  <c r="H394" i="31"/>
  <c r="Q394" i="17"/>
  <c r="J394" i="31"/>
  <c r="R394" i="17"/>
  <c r="L394" i="31"/>
  <c r="S394" i="17"/>
  <c r="B233" i="30"/>
  <c r="B240" i="31"/>
  <c r="AB564" i="26"/>
  <c r="AK564" i="26" s="1"/>
  <c r="F457" i="17"/>
  <c r="B327" i="30"/>
  <c r="B365" i="31"/>
  <c r="B327" i="19"/>
  <c r="B365" i="17"/>
  <c r="B298" i="30"/>
  <c r="B336" i="31"/>
  <c r="B298" i="19"/>
  <c r="B336" i="17"/>
  <c r="Z667" i="26"/>
  <c r="AI667" i="26" s="1"/>
  <c r="P243" i="17"/>
  <c r="F243" i="31"/>
  <c r="Q243" i="17"/>
  <c r="H243" i="31"/>
  <c r="J243" i="31"/>
  <c r="R243" i="17"/>
  <c r="L243" i="31"/>
  <c r="S243" i="17"/>
  <c r="B268" i="30"/>
  <c r="B306" i="31"/>
  <c r="Y720" i="26"/>
  <c r="AH720" i="26" s="1"/>
  <c r="F368" i="17"/>
  <c r="B454" i="30"/>
  <c r="B276" i="31"/>
  <c r="B363" i="30"/>
  <c r="B401" i="31"/>
  <c r="B363" i="19"/>
  <c r="B401" i="17"/>
  <c r="W823" i="26"/>
  <c r="AF823" i="26" s="1"/>
  <c r="F308" i="31"/>
  <c r="B404" i="19"/>
  <c r="B443" i="17"/>
  <c r="V875" i="26"/>
  <c r="AE875" i="26" s="1"/>
  <c r="F257" i="31"/>
  <c r="B227" i="19"/>
  <c r="F300" i="19"/>
  <c r="P360" i="19"/>
  <c r="F294" i="30"/>
  <c r="F243" i="17"/>
  <c r="B269" i="17"/>
  <c r="F272" i="17"/>
  <c r="B288" i="17"/>
  <c r="B298" i="17"/>
  <c r="F302" i="17"/>
  <c r="B308" i="17"/>
  <c r="B381" i="19"/>
  <c r="B419" i="17"/>
  <c r="AC251" i="26"/>
  <c r="AL251" i="26" s="1"/>
  <c r="F388" i="31"/>
  <c r="P388" i="17"/>
  <c r="AC252" i="26"/>
  <c r="AL252" i="26" s="1"/>
  <c r="F388" i="17"/>
  <c r="H388" i="31"/>
  <c r="Q388" i="17"/>
  <c r="J388" i="31"/>
  <c r="R388" i="17"/>
  <c r="L388" i="31"/>
  <c r="S388" i="17"/>
  <c r="B227" i="30"/>
  <c r="B234" i="31"/>
  <c r="AB304" i="26"/>
  <c r="AK304" i="26" s="1"/>
  <c r="F451" i="17"/>
  <c r="H235" i="31"/>
  <c r="Q235" i="17"/>
  <c r="J235" i="31"/>
  <c r="R235" i="17"/>
  <c r="S235" i="17"/>
  <c r="L235" i="31"/>
  <c r="B260" i="30"/>
  <c r="B298" i="31"/>
  <c r="Y407" i="26"/>
  <c r="AH407" i="26" s="1"/>
  <c r="F360" i="31"/>
  <c r="Y408" i="26"/>
  <c r="AH408" i="26" s="1"/>
  <c r="F360" i="17"/>
  <c r="B447" i="30"/>
  <c r="B269" i="31"/>
  <c r="X459" i="26"/>
  <c r="AG459" i="26" s="1"/>
  <c r="F331" i="31"/>
  <c r="X460" i="26"/>
  <c r="AG460" i="26" s="1"/>
  <c r="F331" i="17"/>
  <c r="B356" i="30"/>
  <c r="B394" i="31"/>
  <c r="B356" i="19"/>
  <c r="B394" i="17"/>
  <c r="B418" i="19"/>
  <c r="B457" i="17"/>
  <c r="V563" i="26"/>
  <c r="AE563" i="26" s="1"/>
  <c r="F271" i="31"/>
  <c r="B389" i="19"/>
  <c r="B427" i="17"/>
  <c r="AC615" i="26"/>
  <c r="AL615" i="26" s="1"/>
  <c r="F396" i="31"/>
  <c r="P396" i="17"/>
  <c r="AC616" i="26"/>
  <c r="AL616" i="26" s="1"/>
  <c r="F396" i="17"/>
  <c r="Q396" i="17"/>
  <c r="H396" i="31"/>
  <c r="J396" i="31"/>
  <c r="R396" i="17"/>
  <c r="L396" i="31"/>
  <c r="S396" i="17"/>
  <c r="B236" i="30"/>
  <c r="B243" i="31"/>
  <c r="AB668" i="26"/>
  <c r="AK668" i="26" s="1"/>
  <c r="F460" i="17"/>
  <c r="B330" i="30"/>
  <c r="B368" i="31"/>
  <c r="B330" i="19"/>
  <c r="B368" i="17"/>
  <c r="AA720" i="26"/>
  <c r="AJ720" i="26" s="1"/>
  <c r="F430" i="17"/>
  <c r="B300" i="30"/>
  <c r="B338" i="31"/>
  <c r="B300" i="19"/>
  <c r="B338" i="17"/>
  <c r="Z771" i="26"/>
  <c r="AI771" i="26" s="1"/>
  <c r="F245" i="31"/>
  <c r="P245" i="17"/>
  <c r="H245" i="31"/>
  <c r="Q245" i="17"/>
  <c r="J245" i="31"/>
  <c r="R245" i="17"/>
  <c r="S245" i="17"/>
  <c r="L245" i="31"/>
  <c r="B270" i="30"/>
  <c r="B308" i="31"/>
  <c r="Y823" i="26"/>
  <c r="AH823" i="26" s="1"/>
  <c r="F370" i="31"/>
  <c r="Y824" i="26"/>
  <c r="AH824" i="26" s="1"/>
  <c r="F370" i="17"/>
  <c r="B435" i="30"/>
  <c r="B257" i="31"/>
  <c r="X875" i="26"/>
  <c r="AG875" i="26" s="1"/>
  <c r="F319" i="31"/>
  <c r="X876" i="26"/>
  <c r="AG876" i="26" s="1"/>
  <c r="F319" i="17"/>
  <c r="F351" i="19"/>
  <c r="F245" i="17"/>
  <c r="F265" i="17"/>
  <c r="B271" i="17"/>
  <c r="F295" i="17"/>
  <c r="B301" i="17"/>
  <c r="B411" i="19"/>
  <c r="B450" i="17"/>
  <c r="V251" i="26"/>
  <c r="AE251" i="26" s="1"/>
  <c r="F264" i="31"/>
  <c r="B382" i="19"/>
  <c r="B420" i="17"/>
  <c r="AC303" i="26"/>
  <c r="AL303" i="26" s="1"/>
  <c r="F389" i="31"/>
  <c r="P389" i="17"/>
  <c r="AC304" i="26"/>
  <c r="AL304" i="26" s="1"/>
  <c r="F389" i="17"/>
  <c r="H389" i="31"/>
  <c r="Q389" i="17"/>
  <c r="R389" i="17"/>
  <c r="J389" i="31"/>
  <c r="S389" i="17"/>
  <c r="L389" i="31"/>
  <c r="B228" i="30"/>
  <c r="B235" i="31"/>
  <c r="B291" i="30"/>
  <c r="B329" i="31"/>
  <c r="B291" i="19"/>
  <c r="B329" i="17"/>
  <c r="Z407" i="26"/>
  <c r="AI407" i="26" s="1"/>
  <c r="P236" i="17"/>
  <c r="F236" i="31"/>
  <c r="Q236" i="17"/>
  <c r="H236" i="31"/>
  <c r="R236" i="17"/>
  <c r="J236" i="31"/>
  <c r="L236" i="31"/>
  <c r="S236" i="17"/>
  <c r="Y459" i="26"/>
  <c r="AH459" i="26" s="1"/>
  <c r="F362" i="31"/>
  <c r="Y460" i="26"/>
  <c r="AH460" i="26" s="1"/>
  <c r="F362" i="17"/>
  <c r="B448" i="30"/>
  <c r="B270" i="31"/>
  <c r="X511" i="26"/>
  <c r="AG511" i="26" s="1"/>
  <c r="F332" i="31"/>
  <c r="X512" i="26"/>
  <c r="AG512" i="26" s="1"/>
  <c r="F332" i="17"/>
  <c r="B357" i="30"/>
  <c r="B395" i="31"/>
  <c r="B357" i="19"/>
  <c r="B395" i="17"/>
  <c r="W563" i="26"/>
  <c r="AF563" i="26" s="1"/>
  <c r="F302" i="31"/>
  <c r="B419" i="19"/>
  <c r="B458" i="17"/>
  <c r="V615" i="26"/>
  <c r="AE615" i="26" s="1"/>
  <c r="F272" i="31"/>
  <c r="AC667" i="26"/>
  <c r="AL667" i="26" s="1"/>
  <c r="F398" i="31"/>
  <c r="P398" i="17"/>
  <c r="AC668" i="26"/>
  <c r="AL668" i="26" s="1"/>
  <c r="F398" i="17"/>
  <c r="H398" i="31"/>
  <c r="Q398" i="17"/>
  <c r="J398" i="31"/>
  <c r="R398" i="17"/>
  <c r="L398" i="31"/>
  <c r="S398" i="17"/>
  <c r="B237" i="30"/>
  <c r="B244" i="31"/>
  <c r="AB720" i="26"/>
  <c r="AK720" i="26" s="1"/>
  <c r="F461" i="17"/>
  <c r="B331" i="30"/>
  <c r="B369" i="31"/>
  <c r="B331" i="19"/>
  <c r="B369" i="17"/>
  <c r="B301" i="30"/>
  <c r="B339" i="31"/>
  <c r="B301" i="19"/>
  <c r="B339" i="17"/>
  <c r="Z823" i="26"/>
  <c r="AI823" i="26" s="1"/>
  <c r="P246" i="17"/>
  <c r="F246" i="31"/>
  <c r="Q246" i="17"/>
  <c r="H246" i="31"/>
  <c r="R246" i="17"/>
  <c r="J246" i="31"/>
  <c r="L246" i="31"/>
  <c r="S246" i="17"/>
  <c r="B250" i="30"/>
  <c r="B288" i="31"/>
  <c r="Y875" i="26"/>
  <c r="AH875" i="26" s="1"/>
  <c r="F350" i="31"/>
  <c r="Y876" i="26"/>
  <c r="AH876" i="26" s="1"/>
  <c r="F350" i="17"/>
  <c r="B391" i="19"/>
  <c r="J270" i="30"/>
  <c r="F381" i="30"/>
  <c r="F383" i="30"/>
  <c r="F393" i="30"/>
  <c r="F412" i="30"/>
  <c r="F422" i="30"/>
  <c r="B257" i="17"/>
  <c r="F271" i="17"/>
  <c r="B297" i="17"/>
  <c r="F301" i="17"/>
  <c r="B350" i="19"/>
  <c r="B388" i="17"/>
  <c r="W251" i="26"/>
  <c r="AF251" i="26" s="1"/>
  <c r="F295" i="31"/>
  <c r="B412" i="19"/>
  <c r="B451" i="17"/>
  <c r="B383" i="19"/>
  <c r="B421" i="17"/>
  <c r="F390" i="31"/>
  <c r="P390" i="17"/>
  <c r="B322" i="30"/>
  <c r="B360" i="31"/>
  <c r="B322" i="19"/>
  <c r="B360" i="17"/>
  <c r="AA408" i="26"/>
  <c r="AJ408" i="26" s="1"/>
  <c r="F422" i="17"/>
  <c r="B293" i="30"/>
  <c r="B331" i="31"/>
  <c r="B293" i="19"/>
  <c r="B331" i="17"/>
  <c r="Z459" i="26"/>
  <c r="AI459" i="26" s="1"/>
  <c r="F238" i="31"/>
  <c r="P238" i="17"/>
  <c r="H238" i="31"/>
  <c r="Q238" i="17"/>
  <c r="J238" i="31"/>
  <c r="R238" i="17"/>
  <c r="S238" i="17"/>
  <c r="L238" i="31"/>
  <c r="B263" i="30"/>
  <c r="B301" i="31"/>
  <c r="Y511" i="26"/>
  <c r="AH511" i="26" s="1"/>
  <c r="F363" i="31"/>
  <c r="Y512" i="26"/>
  <c r="AH512" i="26" s="1"/>
  <c r="F363" i="17"/>
  <c r="B449" i="30"/>
  <c r="B271" i="31"/>
  <c r="X563" i="26"/>
  <c r="AG563" i="26" s="1"/>
  <c r="F333" i="31"/>
  <c r="X564" i="26"/>
  <c r="AG564" i="26" s="1"/>
  <c r="F333" i="17"/>
  <c r="B358" i="30"/>
  <c r="B396" i="31"/>
  <c r="B358" i="19"/>
  <c r="B396" i="17"/>
  <c r="W615" i="26"/>
  <c r="AF615" i="26" s="1"/>
  <c r="F303" i="31"/>
  <c r="B421" i="19"/>
  <c r="B460" i="17"/>
  <c r="V667" i="26"/>
  <c r="AE667" i="26" s="1"/>
  <c r="F274" i="31"/>
  <c r="B392" i="19"/>
  <c r="B430" i="17"/>
  <c r="AC719" i="26"/>
  <c r="AL719" i="26" s="1"/>
  <c r="F399" i="31"/>
  <c r="P399" i="17"/>
  <c r="AC720" i="26"/>
  <c r="AL720" i="26" s="1"/>
  <c r="F399" i="17"/>
  <c r="H399" i="31"/>
  <c r="Q399" i="17"/>
  <c r="J399" i="31"/>
  <c r="R399" i="17"/>
  <c r="L399" i="31"/>
  <c r="S399" i="17"/>
  <c r="B238" i="30"/>
  <c r="B245" i="31"/>
  <c r="B332" i="30"/>
  <c r="B370" i="31"/>
  <c r="AA824" i="26"/>
  <c r="AJ824" i="26" s="1"/>
  <c r="F432" i="17"/>
  <c r="B281" i="30"/>
  <c r="B319" i="31"/>
  <c r="B281" i="19"/>
  <c r="B319" i="17"/>
  <c r="Z875" i="26"/>
  <c r="AI875" i="26" s="1"/>
  <c r="P226" i="17"/>
  <c r="F226" i="31"/>
  <c r="Q226" i="17"/>
  <c r="H226" i="31"/>
  <c r="R226" i="17"/>
  <c r="J226" i="31"/>
  <c r="L226" i="31"/>
  <c r="S226" i="17"/>
  <c r="Q227" i="19"/>
  <c r="P236" i="19"/>
  <c r="F447" i="19"/>
  <c r="F330" i="19"/>
  <c r="F443" i="30"/>
  <c r="F238" i="17"/>
  <c r="B244" i="17"/>
  <c r="F257" i="17"/>
  <c r="DT217" i="27"/>
  <c r="EI217" i="27" s="1"/>
  <c r="DV217" i="27"/>
  <c r="DQ216" i="27"/>
  <c r="V555" i="26"/>
  <c r="AE555" i="26" s="1"/>
  <c r="F449" i="19"/>
  <c r="AC607" i="26"/>
  <c r="AL607" i="26" s="1"/>
  <c r="F358" i="19"/>
  <c r="Z762" i="26"/>
  <c r="AI762" i="26" s="1"/>
  <c r="F238" i="30"/>
  <c r="Z763" i="26"/>
  <c r="AI763" i="26" s="1"/>
  <c r="F238" i="19"/>
  <c r="H238" i="30"/>
  <c r="P238" i="19"/>
  <c r="J238" i="30"/>
  <c r="Q238" i="19"/>
  <c r="DY229" i="27"/>
  <c r="DX229" i="27"/>
  <c r="EJ229" i="27" s="1"/>
  <c r="DX223" i="27"/>
  <c r="EJ223" i="27" s="1"/>
  <c r="AC606" i="26"/>
  <c r="AL606" i="26" s="1"/>
  <c r="O358" i="19"/>
  <c r="F358" i="30"/>
  <c r="H358" i="30"/>
  <c r="P358" i="19"/>
  <c r="J358" i="30"/>
  <c r="Q358" i="19"/>
  <c r="AB659" i="26"/>
  <c r="AK659" i="26" s="1"/>
  <c r="F421" i="19"/>
  <c r="DU229" i="27"/>
  <c r="EW229" i="27" s="1"/>
  <c r="DY224" i="27"/>
  <c r="DY220" i="27"/>
  <c r="W138" i="26"/>
  <c r="AF138" i="26" s="1"/>
  <c r="F254" i="30"/>
  <c r="O238" i="19"/>
  <c r="DY221" i="27"/>
  <c r="DX221" i="27"/>
  <c r="EJ221" i="27" s="1"/>
  <c r="DY219" i="27"/>
  <c r="DX219" i="27"/>
  <c r="EJ219" i="27" s="1"/>
  <c r="DY217" i="27"/>
  <c r="DX217" i="27"/>
  <c r="EJ217" i="27" s="1"/>
  <c r="W139" i="26"/>
  <c r="AF139" i="26" s="1"/>
  <c r="F254" i="19"/>
  <c r="V554" i="26"/>
  <c r="AE554" i="26" s="1"/>
  <c r="F449" i="30"/>
  <c r="AA711" i="26"/>
  <c r="AJ711" i="26" s="1"/>
  <c r="F392" i="19"/>
  <c r="Q345" i="19"/>
  <c r="J345" i="30"/>
  <c r="AA86" i="26"/>
  <c r="AJ86" i="26" s="1"/>
  <c r="F377" i="30"/>
  <c r="AA87" i="26"/>
  <c r="AJ87" i="26" s="1"/>
  <c r="F377" i="19"/>
  <c r="Y138" i="26"/>
  <c r="AH138" i="26" s="1"/>
  <c r="F316" i="30"/>
  <c r="Y139" i="26"/>
  <c r="AH139" i="26" s="1"/>
  <c r="F316" i="19"/>
  <c r="X190" i="26"/>
  <c r="AG190" i="26" s="1"/>
  <c r="F286" i="30"/>
  <c r="X191" i="26"/>
  <c r="AG191" i="26" s="1"/>
  <c r="F286" i="19"/>
  <c r="W242" i="26"/>
  <c r="AF242" i="26" s="1"/>
  <c r="F257" i="30"/>
  <c r="W243" i="26"/>
  <c r="AF243" i="26" s="1"/>
  <c r="F257" i="19"/>
  <c r="V295" i="26"/>
  <c r="AE295" i="26" s="1"/>
  <c r="F443" i="19"/>
  <c r="AC346" i="26"/>
  <c r="AL346" i="26" s="1"/>
  <c r="F352" i="30"/>
  <c r="O352" i="19"/>
  <c r="AC347" i="26"/>
  <c r="AL347" i="26" s="1"/>
  <c r="F352" i="19"/>
  <c r="H352" i="30"/>
  <c r="P352" i="19"/>
  <c r="J352" i="30"/>
  <c r="Q352" i="19"/>
  <c r="P231" i="19"/>
  <c r="AA399" i="26"/>
  <c r="AJ399" i="26" s="1"/>
  <c r="F384" i="19"/>
  <c r="Z450" i="26"/>
  <c r="AI450" i="26" s="1"/>
  <c r="F231" i="30"/>
  <c r="O231" i="19"/>
  <c r="Z451" i="26"/>
  <c r="AI451" i="26" s="1"/>
  <c r="F231" i="19"/>
  <c r="J231" i="30"/>
  <c r="Q231" i="19"/>
  <c r="Y502" i="26"/>
  <c r="AH502" i="26" s="1"/>
  <c r="F325" i="30"/>
  <c r="Y503" i="26"/>
  <c r="AH503" i="26" s="1"/>
  <c r="F325" i="19"/>
  <c r="X554" i="26"/>
  <c r="AG554" i="26" s="1"/>
  <c r="F295" i="30"/>
  <c r="X555" i="26"/>
  <c r="AG555" i="26" s="1"/>
  <c r="F295" i="19"/>
  <c r="W606" i="26"/>
  <c r="AF606" i="26" s="1"/>
  <c r="F265" i="30"/>
  <c r="W607" i="26"/>
  <c r="AF607" i="26" s="1"/>
  <c r="F265" i="19"/>
  <c r="V658" i="26"/>
  <c r="AE658" i="26" s="1"/>
  <c r="F452" i="30"/>
  <c r="V659" i="26"/>
  <c r="AE659" i="26" s="1"/>
  <c r="F452" i="19"/>
  <c r="AC710" i="26"/>
  <c r="AL710" i="26" s="1"/>
  <c r="F361" i="30"/>
  <c r="O361" i="19"/>
  <c r="AC711" i="26"/>
  <c r="AL711" i="26" s="1"/>
  <c r="F361" i="19"/>
  <c r="P361" i="19"/>
  <c r="H361" i="30"/>
  <c r="Q361" i="19"/>
  <c r="J361" i="30"/>
  <c r="AB763" i="26"/>
  <c r="AK763" i="26" s="1"/>
  <c r="F423" i="19"/>
  <c r="J437" i="19"/>
  <c r="J437" i="30"/>
  <c r="J252" i="30"/>
  <c r="J283" i="19"/>
  <c r="Z814" i="26"/>
  <c r="AI814" i="26" s="1"/>
  <c r="F239" i="30"/>
  <c r="O239" i="19"/>
  <c r="Z815" i="26"/>
  <c r="AI815" i="26" s="1"/>
  <c r="F239" i="19"/>
  <c r="Q239" i="19"/>
  <c r="J239" i="30"/>
  <c r="P239" i="19"/>
  <c r="W33" i="26"/>
  <c r="AF33" i="26" s="1"/>
  <c r="F314" i="19"/>
  <c r="Y35" i="26"/>
  <c r="AH35" i="26" s="1"/>
  <c r="F252" i="30"/>
  <c r="W34" i="26"/>
  <c r="AF34" i="26" s="1"/>
  <c r="F283" i="30"/>
  <c r="X34" i="26"/>
  <c r="AG34" i="26" s="1"/>
  <c r="F221" i="19"/>
  <c r="Z35" i="26"/>
  <c r="AI35" i="26" s="1"/>
  <c r="F437" i="30"/>
  <c r="F437" i="19"/>
  <c r="V34" i="26"/>
  <c r="AE34" i="26" s="1"/>
  <c r="H345" i="30"/>
  <c r="P345" i="19"/>
  <c r="F345" i="30"/>
  <c r="O345" i="19"/>
  <c r="H221" i="30"/>
  <c r="Z34" i="26"/>
  <c r="AI34" i="26" s="1"/>
  <c r="P221" i="19"/>
  <c r="X42" i="26"/>
  <c r="AG42" i="26" s="1"/>
  <c r="AB44" i="26"/>
  <c r="AK44" i="26" s="1"/>
  <c r="AC44" i="26"/>
  <c r="AL44" i="26" s="1"/>
  <c r="AA34" i="26"/>
  <c r="AJ34" i="26" s="1"/>
  <c r="W86" i="26"/>
  <c r="AF86" i="26" s="1"/>
  <c r="F253" i="30"/>
  <c r="W87" i="26"/>
  <c r="AF87" i="26" s="1"/>
  <c r="F253" i="19"/>
  <c r="H435" i="30"/>
  <c r="H435" i="19"/>
  <c r="J435" i="30"/>
  <c r="J435" i="19"/>
  <c r="X814" i="26"/>
  <c r="AG814" i="26" s="1"/>
  <c r="F301" i="30"/>
  <c r="X815" i="26"/>
  <c r="AG815" i="26" s="1"/>
  <c r="F301" i="19"/>
  <c r="W866" i="26"/>
  <c r="AF866" i="26" s="1"/>
  <c r="F250" i="30"/>
  <c r="Z86" i="26"/>
  <c r="AI86" i="26" s="1"/>
  <c r="F222" i="30"/>
  <c r="H222" i="30"/>
  <c r="P222" i="19"/>
  <c r="X138" i="26"/>
  <c r="AG138" i="26" s="1"/>
  <c r="F285" i="30"/>
  <c r="X139" i="26"/>
  <c r="AG139" i="26" s="1"/>
  <c r="F285" i="19"/>
  <c r="W190" i="26"/>
  <c r="AF190" i="26" s="1"/>
  <c r="F255" i="30"/>
  <c r="W191" i="26"/>
  <c r="AF191" i="26" s="1"/>
  <c r="F255" i="19"/>
  <c r="V242" i="26"/>
  <c r="AE242" i="26" s="1"/>
  <c r="F442" i="30"/>
  <c r="V243" i="26"/>
  <c r="AE243" i="26" s="1"/>
  <c r="F442" i="19"/>
  <c r="AC294" i="26"/>
  <c r="AL294" i="26" s="1"/>
  <c r="F351" i="30"/>
  <c r="O351" i="19"/>
  <c r="P351" i="19"/>
  <c r="H351" i="30"/>
  <c r="AB347" i="26"/>
  <c r="AK347" i="26" s="1"/>
  <c r="F413" i="19"/>
  <c r="Z398" i="26"/>
  <c r="AI398" i="26" s="1"/>
  <c r="F229" i="30"/>
  <c r="J229" i="30"/>
  <c r="Q229" i="19"/>
  <c r="Y450" i="26"/>
  <c r="AH450" i="26" s="1"/>
  <c r="F324" i="30"/>
  <c r="Y451" i="26"/>
  <c r="AH451" i="26" s="1"/>
  <c r="F324" i="19"/>
  <c r="X503" i="26"/>
  <c r="AG503" i="26" s="1"/>
  <c r="F294" i="19"/>
  <c r="W554" i="26"/>
  <c r="AF554" i="26" s="1"/>
  <c r="F264" i="30"/>
  <c r="W555" i="26"/>
  <c r="AF555" i="26" s="1"/>
  <c r="F264" i="19"/>
  <c r="V607" i="26"/>
  <c r="AE607" i="26" s="1"/>
  <c r="F450" i="19"/>
  <c r="AC658" i="26"/>
  <c r="AL658" i="26" s="1"/>
  <c r="F360" i="30"/>
  <c r="O360" i="19"/>
  <c r="AC659" i="26"/>
  <c r="AL659" i="26" s="1"/>
  <c r="F360" i="19"/>
  <c r="Q360" i="19"/>
  <c r="J360" i="30"/>
  <c r="AA763" i="26"/>
  <c r="AJ763" i="26" s="1"/>
  <c r="F393" i="19"/>
  <c r="AA770" i="26"/>
  <c r="AJ770" i="26" s="1"/>
  <c r="AA771" i="26"/>
  <c r="AJ771" i="26" s="1"/>
  <c r="AA772" i="26"/>
  <c r="AJ772" i="26" s="1"/>
  <c r="Y814" i="26"/>
  <c r="AH814" i="26" s="1"/>
  <c r="F332" i="30"/>
  <c r="Y815" i="26"/>
  <c r="AH815" i="26" s="1"/>
  <c r="F332" i="19"/>
  <c r="X866" i="26"/>
  <c r="AG866" i="26" s="1"/>
  <c r="F281" i="30"/>
  <c r="X867" i="26"/>
  <c r="AG867" i="26" s="1"/>
  <c r="F281" i="19"/>
  <c r="J223" i="30"/>
  <c r="F314" i="30"/>
  <c r="Y34" i="26"/>
  <c r="AH34" i="26" s="1"/>
  <c r="AB87" i="26"/>
  <c r="AK87" i="26" s="1"/>
  <c r="F407" i="19"/>
  <c r="Z138" i="26"/>
  <c r="AI138" i="26" s="1"/>
  <c r="F223" i="30"/>
  <c r="O223" i="19"/>
  <c r="Z139" i="26"/>
  <c r="AI139" i="26" s="1"/>
  <c r="F223" i="19"/>
  <c r="H223" i="30"/>
  <c r="P223" i="19"/>
  <c r="Y190" i="26"/>
  <c r="AH190" i="26" s="1"/>
  <c r="F317" i="30"/>
  <c r="Y191" i="26"/>
  <c r="AH191" i="26" s="1"/>
  <c r="F317" i="19"/>
  <c r="X242" i="26"/>
  <c r="AG242" i="26" s="1"/>
  <c r="F288" i="30"/>
  <c r="X243" i="26"/>
  <c r="AG243" i="26" s="1"/>
  <c r="F288" i="19"/>
  <c r="W294" i="26"/>
  <c r="AF294" i="26" s="1"/>
  <c r="F258" i="30"/>
  <c r="W295" i="26"/>
  <c r="AF295" i="26" s="1"/>
  <c r="F258" i="19"/>
  <c r="V346" i="26"/>
  <c r="AE346" i="26" s="1"/>
  <c r="F444" i="30"/>
  <c r="V347" i="26"/>
  <c r="AE347" i="26" s="1"/>
  <c r="F444" i="19"/>
  <c r="AB399" i="26"/>
  <c r="AK399" i="26" s="1"/>
  <c r="F414" i="19"/>
  <c r="AA451" i="26"/>
  <c r="AJ451" i="26" s="1"/>
  <c r="F386" i="19"/>
  <c r="Z502" i="26"/>
  <c r="AI502" i="26" s="1"/>
  <c r="F232" i="30"/>
  <c r="H219" i="30"/>
  <c r="Z866" i="26"/>
  <c r="AI866" i="26" s="1"/>
  <c r="P219" i="19"/>
  <c r="Q219" i="19"/>
  <c r="J219" i="30"/>
  <c r="F320" i="19"/>
  <c r="F422" i="19"/>
  <c r="X33" i="26"/>
  <c r="AG33" i="26" s="1"/>
  <c r="F221" i="30"/>
  <c r="O221" i="19"/>
  <c r="F406" i="19"/>
  <c r="AB35" i="26"/>
  <c r="AK35" i="26" s="1"/>
  <c r="W44" i="26"/>
  <c r="AF44" i="26" s="1"/>
  <c r="AC42" i="26"/>
  <c r="AL42" i="26" s="1"/>
  <c r="Y44" i="26"/>
  <c r="AH44" i="26" s="1"/>
  <c r="AA35" i="26"/>
  <c r="AJ35" i="26" s="1"/>
  <c r="J376" i="30"/>
  <c r="AC86" i="26"/>
  <c r="AL86" i="26" s="1"/>
  <c r="F346" i="30"/>
  <c r="O346" i="19"/>
  <c r="AC87" i="26"/>
  <c r="AL87" i="26" s="1"/>
  <c r="F346" i="19"/>
  <c r="H346" i="30"/>
  <c r="P346" i="19"/>
  <c r="Z554" i="26"/>
  <c r="AI554" i="26" s="1"/>
  <c r="F233" i="30"/>
  <c r="O233" i="19"/>
  <c r="Z555" i="26"/>
  <c r="AI555" i="26" s="1"/>
  <c r="F233" i="19"/>
  <c r="H233" i="30"/>
  <c r="P233" i="19"/>
  <c r="J233" i="30"/>
  <c r="Q233" i="19"/>
  <c r="Y606" i="26"/>
  <c r="AH606" i="26" s="1"/>
  <c r="F327" i="30"/>
  <c r="Y607" i="26"/>
  <c r="AH607" i="26" s="1"/>
  <c r="F327" i="19"/>
  <c r="X658" i="26"/>
  <c r="AG658" i="26" s="1"/>
  <c r="F298" i="30"/>
  <c r="X659" i="26"/>
  <c r="AG659" i="26" s="1"/>
  <c r="F298" i="19"/>
  <c r="W710" i="26"/>
  <c r="AF710" i="26" s="1"/>
  <c r="F268" i="30"/>
  <c r="W711" i="26"/>
  <c r="AF711" i="26" s="1"/>
  <c r="F268" i="19"/>
  <c r="V762" i="26"/>
  <c r="AE762" i="26" s="1"/>
  <c r="F454" i="30"/>
  <c r="V763" i="26"/>
  <c r="AE763" i="26" s="1"/>
  <c r="F454" i="19"/>
  <c r="AA866" i="26"/>
  <c r="AJ866" i="26" s="1"/>
  <c r="F374" i="30"/>
  <c r="F222" i="19"/>
  <c r="F232" i="19"/>
  <c r="J351" i="30"/>
  <c r="H437" i="30"/>
  <c r="H437" i="19"/>
  <c r="Z44" i="26"/>
  <c r="AI44" i="26" s="1"/>
  <c r="AC35" i="26"/>
  <c r="AL35" i="26" s="1"/>
  <c r="AB139" i="26"/>
  <c r="AK139" i="26" s="1"/>
  <c r="F408" i="19"/>
  <c r="AA191" i="26"/>
  <c r="AJ191" i="26" s="1"/>
  <c r="F379" i="19"/>
  <c r="Z242" i="26"/>
  <c r="AI242" i="26" s="1"/>
  <c r="F226" i="30"/>
  <c r="O226" i="19"/>
  <c r="Z243" i="26"/>
  <c r="AI243" i="26" s="1"/>
  <c r="F226" i="19"/>
  <c r="J226" i="30"/>
  <c r="Q226" i="19"/>
  <c r="Y294" i="26"/>
  <c r="AH294" i="26" s="1"/>
  <c r="F320" i="30"/>
  <c r="X346" i="26"/>
  <c r="AG346" i="26" s="1"/>
  <c r="F290" i="30"/>
  <c r="V398" i="26"/>
  <c r="AE398" i="26" s="1"/>
  <c r="F445" i="30"/>
  <c r="V399" i="26"/>
  <c r="AE399" i="26" s="1"/>
  <c r="F445" i="19"/>
  <c r="AC450" i="26"/>
  <c r="AL450" i="26" s="1"/>
  <c r="F355" i="30"/>
  <c r="O355" i="19"/>
  <c r="AC451" i="26"/>
  <c r="AL451" i="26" s="1"/>
  <c r="F355" i="19"/>
  <c r="H355" i="30"/>
  <c r="P355" i="19"/>
  <c r="Q355" i="19"/>
  <c r="J355" i="30"/>
  <c r="AB503" i="26"/>
  <c r="AK503" i="26" s="1"/>
  <c r="F417" i="19"/>
  <c r="O222" i="19"/>
  <c r="H229" i="30"/>
  <c r="F450" i="30"/>
  <c r="V86" i="26"/>
  <c r="AE86" i="26" s="1"/>
  <c r="F438" i="30"/>
  <c r="Z190" i="26"/>
  <c r="AI190" i="26" s="1"/>
  <c r="F224" i="30"/>
  <c r="Y242" i="26"/>
  <c r="AH242" i="26" s="1"/>
  <c r="F319" i="30"/>
  <c r="Y243" i="26"/>
  <c r="AH243" i="26" s="1"/>
  <c r="F319" i="19"/>
  <c r="X294" i="26"/>
  <c r="AG294" i="26" s="1"/>
  <c r="F289" i="30"/>
  <c r="X295" i="26"/>
  <c r="AG295" i="26" s="1"/>
  <c r="F289" i="19"/>
  <c r="W346" i="26"/>
  <c r="AF346" i="26" s="1"/>
  <c r="F259" i="30"/>
  <c r="W347" i="26"/>
  <c r="AF347" i="26" s="1"/>
  <c r="F259" i="19"/>
  <c r="W354" i="26"/>
  <c r="AF354" i="26" s="1"/>
  <c r="W355" i="26"/>
  <c r="AF355" i="26" s="1"/>
  <c r="W356" i="26"/>
  <c r="AF356" i="26" s="1"/>
  <c r="H353" i="30"/>
  <c r="P353" i="19"/>
  <c r="AB451" i="26"/>
  <c r="AK451" i="26" s="1"/>
  <c r="F416" i="19"/>
  <c r="AA503" i="26"/>
  <c r="AJ503" i="26" s="1"/>
  <c r="F387" i="19"/>
  <c r="Y555" i="26"/>
  <c r="AH555" i="26" s="1"/>
  <c r="F326" i="19"/>
  <c r="X607" i="26"/>
  <c r="AG607" i="26" s="1"/>
  <c r="F296" i="19"/>
  <c r="W659" i="26"/>
  <c r="AF659" i="26" s="1"/>
  <c r="F267" i="19"/>
  <c r="V711" i="26"/>
  <c r="AE711" i="26" s="1"/>
  <c r="F453" i="19"/>
  <c r="AC762" i="26"/>
  <c r="AL762" i="26" s="1"/>
  <c r="F362" i="30"/>
  <c r="AC763" i="26"/>
  <c r="AL763" i="26" s="1"/>
  <c r="F362" i="19"/>
  <c r="H362" i="30"/>
  <c r="P362" i="19"/>
  <c r="AA815" i="26"/>
  <c r="AJ815" i="26" s="1"/>
  <c r="F394" i="19"/>
  <c r="O236" i="19"/>
  <c r="F343" i="19"/>
  <c r="F404" i="19"/>
  <c r="H237" i="30"/>
  <c r="F299" i="30"/>
  <c r="F321" i="30"/>
  <c r="X86" i="26"/>
  <c r="AG86" i="26" s="1"/>
  <c r="F284" i="30"/>
  <c r="X87" i="26"/>
  <c r="AG87" i="26" s="1"/>
  <c r="F284" i="19"/>
  <c r="X94" i="26"/>
  <c r="AG94" i="26" s="1"/>
  <c r="X95" i="26"/>
  <c r="AG95" i="26" s="1"/>
  <c r="AC138" i="26"/>
  <c r="AL138" i="26" s="1"/>
  <c r="F347" i="30"/>
  <c r="O347" i="19"/>
  <c r="AC139" i="26"/>
  <c r="AL139" i="26" s="1"/>
  <c r="F347" i="19"/>
  <c r="AB191" i="26"/>
  <c r="AK191" i="26" s="1"/>
  <c r="F409" i="19"/>
  <c r="AA243" i="26"/>
  <c r="AJ243" i="26" s="1"/>
  <c r="F381" i="19"/>
  <c r="Z294" i="26"/>
  <c r="AI294" i="26" s="1"/>
  <c r="F227" i="30"/>
  <c r="Y347" i="26"/>
  <c r="AH347" i="26" s="1"/>
  <c r="F321" i="19"/>
  <c r="W398" i="26"/>
  <c r="AF398" i="26" s="1"/>
  <c r="F260" i="30"/>
  <c r="V450" i="26"/>
  <c r="AE450" i="26" s="1"/>
  <c r="F447" i="30"/>
  <c r="AC502" i="26"/>
  <c r="AL502" i="26" s="1"/>
  <c r="F356" i="30"/>
  <c r="O356" i="19"/>
  <c r="AB510" i="26"/>
  <c r="AK510" i="26" s="1"/>
  <c r="Z606" i="26"/>
  <c r="AI606" i="26" s="1"/>
  <c r="F234" i="30"/>
  <c r="Y659" i="26"/>
  <c r="AH659" i="26" s="1"/>
  <c r="F329" i="19"/>
  <c r="X711" i="26"/>
  <c r="AG711" i="26" s="1"/>
  <c r="F299" i="19"/>
  <c r="W763" i="26"/>
  <c r="AF763" i="26" s="1"/>
  <c r="F269" i="19"/>
  <c r="AC815" i="26"/>
  <c r="AL815" i="26" s="1"/>
  <c r="F363" i="19"/>
  <c r="H363" i="30"/>
  <c r="P363" i="19"/>
  <c r="H374" i="30"/>
  <c r="H374" i="19"/>
  <c r="F228" i="19"/>
  <c r="F236" i="19"/>
  <c r="F438" i="19"/>
  <c r="F263" i="19"/>
  <c r="F293" i="19"/>
  <c r="F322" i="19"/>
  <c r="Q343" i="19"/>
  <c r="O353" i="19"/>
  <c r="O362" i="19"/>
  <c r="F378" i="19"/>
  <c r="F391" i="19"/>
  <c r="J347" i="30"/>
  <c r="Y86" i="26"/>
  <c r="AH86" i="26" s="1"/>
  <c r="F315" i="30"/>
  <c r="Y94" i="26"/>
  <c r="AH94" i="26" s="1"/>
  <c r="V138" i="26"/>
  <c r="AE138" i="26" s="1"/>
  <c r="F439" i="30"/>
  <c r="AC190" i="26"/>
  <c r="AL190" i="26" s="1"/>
  <c r="O348" i="19"/>
  <c r="AB243" i="26"/>
  <c r="AK243" i="26" s="1"/>
  <c r="F411" i="19"/>
  <c r="AA295" i="26"/>
  <c r="AJ295" i="26" s="1"/>
  <c r="F382" i="19"/>
  <c r="X399" i="26"/>
  <c r="AG399" i="26" s="1"/>
  <c r="F291" i="19"/>
  <c r="W451" i="26"/>
  <c r="AF451" i="26" s="1"/>
  <c r="F262" i="19"/>
  <c r="V503" i="26"/>
  <c r="AE503" i="26" s="1"/>
  <c r="F448" i="19"/>
  <c r="AB555" i="26"/>
  <c r="AK555" i="26" s="1"/>
  <c r="F418" i="19"/>
  <c r="AA607" i="26"/>
  <c r="AJ607" i="26" s="1"/>
  <c r="F389" i="19"/>
  <c r="Y710" i="26"/>
  <c r="AH710" i="26" s="1"/>
  <c r="F330" i="30"/>
  <c r="X762" i="26"/>
  <c r="AG762" i="26" s="1"/>
  <c r="F300" i="30"/>
  <c r="V815" i="26"/>
  <c r="AE815" i="26" s="1"/>
  <c r="F455" i="19"/>
  <c r="O227" i="19"/>
  <c r="F315" i="19"/>
  <c r="Q353" i="19"/>
  <c r="O363" i="19"/>
  <c r="F419" i="19"/>
  <c r="F453" i="30"/>
  <c r="J356" i="30"/>
  <c r="F363" i="30"/>
  <c r="V190" i="26"/>
  <c r="AE190" i="26" s="1"/>
  <c r="F440" i="30"/>
  <c r="V191" i="26"/>
  <c r="AE191" i="26" s="1"/>
  <c r="F440" i="19"/>
  <c r="AC242" i="26"/>
  <c r="AL242" i="26" s="1"/>
  <c r="F350" i="30"/>
  <c r="AC243" i="26"/>
  <c r="AL243" i="26" s="1"/>
  <c r="F350" i="19"/>
  <c r="H350" i="30"/>
  <c r="P350" i="19"/>
  <c r="AB295" i="26"/>
  <c r="AK295" i="26" s="1"/>
  <c r="F412" i="19"/>
  <c r="AA347" i="26"/>
  <c r="AJ347" i="26" s="1"/>
  <c r="F383" i="19"/>
  <c r="AA354" i="26"/>
  <c r="AJ354" i="26" s="1"/>
  <c r="AA355" i="26"/>
  <c r="AJ355" i="26" s="1"/>
  <c r="AA356" i="26"/>
  <c r="AJ356" i="26" s="1"/>
  <c r="Y398" i="26"/>
  <c r="AH398" i="26" s="1"/>
  <c r="F322" i="30"/>
  <c r="X450" i="26"/>
  <c r="AG450" i="26" s="1"/>
  <c r="F293" i="30"/>
  <c r="W502" i="26"/>
  <c r="AF502" i="26" s="1"/>
  <c r="F263" i="30"/>
  <c r="AC554" i="26"/>
  <c r="AL554" i="26" s="1"/>
  <c r="F357" i="30"/>
  <c r="O357" i="19"/>
  <c r="AC555" i="26"/>
  <c r="AL555" i="26" s="1"/>
  <c r="F357" i="19"/>
  <c r="H357" i="30"/>
  <c r="P357" i="19"/>
  <c r="AC563" i="26"/>
  <c r="AL563" i="26" s="1"/>
  <c r="Q357" i="19"/>
  <c r="Z710" i="26"/>
  <c r="AI710" i="26" s="1"/>
  <c r="F237" i="30"/>
  <c r="O237" i="19"/>
  <c r="Y762" i="26"/>
  <c r="AH762" i="26" s="1"/>
  <c r="F331" i="30"/>
  <c r="Y763" i="26"/>
  <c r="AH763" i="26" s="1"/>
  <c r="F331" i="19"/>
  <c r="Y770" i="26"/>
  <c r="AH770" i="26" s="1"/>
  <c r="Y771" i="26"/>
  <c r="AH771" i="26" s="1"/>
  <c r="Y772" i="26"/>
  <c r="AH772" i="26" s="1"/>
  <c r="W814" i="26"/>
  <c r="AF814" i="26" s="1"/>
  <c r="F270" i="30"/>
  <c r="V865" i="26"/>
  <c r="AE865" i="26" s="1"/>
  <c r="V866" i="26"/>
  <c r="AE866" i="26" s="1"/>
  <c r="H343" i="30"/>
  <c r="P343" i="19"/>
  <c r="J221" i="19"/>
  <c r="P227" i="19"/>
  <c r="P347" i="19"/>
  <c r="Q363" i="19"/>
  <c r="J260" i="30"/>
  <c r="F267" i="30"/>
  <c r="J283" i="30"/>
  <c r="F348" i="30"/>
  <c r="AC865" i="26"/>
  <c r="AL865" i="26" s="1"/>
  <c r="AC866" i="26"/>
  <c r="AL866" i="26" s="1"/>
  <c r="AB865" i="26"/>
  <c r="AK865" i="26" s="1"/>
  <c r="AB866" i="26"/>
  <c r="AK866" i="26" s="1"/>
  <c r="Z865" i="26"/>
  <c r="AI865" i="26" s="1"/>
  <c r="Y865" i="26"/>
  <c r="AH865" i="26" s="1"/>
  <c r="Y866" i="26"/>
  <c r="AH866" i="26" s="1"/>
  <c r="X770" i="26"/>
  <c r="AG770" i="26" s="1"/>
  <c r="X771" i="26"/>
  <c r="AG771" i="26" s="1"/>
  <c r="X772" i="26"/>
  <c r="AG772" i="26" s="1"/>
  <c r="W770" i="26"/>
  <c r="AF770" i="26" s="1"/>
  <c r="W771" i="26"/>
  <c r="AF771" i="26" s="1"/>
  <c r="W772" i="26"/>
  <c r="AF772" i="26" s="1"/>
  <c r="AC772" i="26"/>
  <c r="AL772" i="26" s="1"/>
  <c r="AB770" i="26"/>
  <c r="AK770" i="26" s="1"/>
  <c r="AB771" i="26"/>
  <c r="AK771" i="26" s="1"/>
  <c r="AB772" i="26"/>
  <c r="AK772" i="26" s="1"/>
  <c r="AC771" i="26"/>
  <c r="AL771" i="26" s="1"/>
  <c r="AC770" i="26"/>
  <c r="AL770" i="26" s="1"/>
  <c r="Z718" i="26"/>
  <c r="AI718" i="26" s="1"/>
  <c r="Y718" i="26"/>
  <c r="AH718" i="26" s="1"/>
  <c r="Y719" i="26"/>
  <c r="AH719" i="26" s="1"/>
  <c r="W719" i="26"/>
  <c r="AF719" i="26" s="1"/>
  <c r="V718" i="26"/>
  <c r="AE718" i="26" s="1"/>
  <c r="V719" i="26"/>
  <c r="AE719" i="26" s="1"/>
  <c r="W718" i="26"/>
  <c r="AF718" i="26" s="1"/>
  <c r="AA616" i="26"/>
  <c r="AJ616" i="26" s="1"/>
  <c r="AA555" i="26"/>
  <c r="AJ555" i="26" s="1"/>
  <c r="W511" i="26"/>
  <c r="AF511" i="26" s="1"/>
  <c r="AF501" i="26"/>
  <c r="W510" i="26"/>
  <c r="AF510" i="26" s="1"/>
  <c r="V510" i="26"/>
  <c r="AE510" i="26" s="1"/>
  <c r="AA510" i="26"/>
  <c r="AJ510" i="26" s="1"/>
  <c r="AB406" i="26"/>
  <c r="AK406" i="26" s="1"/>
  <c r="AC354" i="26"/>
  <c r="AL354" i="26" s="1"/>
  <c r="AC355" i="26"/>
  <c r="AL355" i="26" s="1"/>
  <c r="AC356" i="26"/>
  <c r="AL356" i="26" s="1"/>
  <c r="AB354" i="26"/>
  <c r="AK354" i="26" s="1"/>
  <c r="AB355" i="26"/>
  <c r="AK355" i="26" s="1"/>
  <c r="AB356" i="26"/>
  <c r="AK356" i="26" s="1"/>
  <c r="Y354" i="26"/>
  <c r="AH354" i="26" s="1"/>
  <c r="Y355" i="26"/>
  <c r="AH355" i="26" s="1"/>
  <c r="Y356" i="26"/>
  <c r="AH356" i="26" s="1"/>
  <c r="Z355" i="26"/>
  <c r="AI355" i="26" s="1"/>
  <c r="Z354" i="26"/>
  <c r="AI354" i="26" s="1"/>
  <c r="W302" i="26"/>
  <c r="AF302" i="26" s="1"/>
  <c r="W303" i="26"/>
  <c r="AF303" i="26" s="1"/>
  <c r="V302" i="26"/>
  <c r="AE302" i="26" s="1"/>
  <c r="V303" i="26"/>
  <c r="AE303" i="26" s="1"/>
  <c r="AB302" i="26"/>
  <c r="AK302" i="26" s="1"/>
  <c r="AA302" i="26"/>
  <c r="AJ302" i="26" s="1"/>
  <c r="AA303" i="26"/>
  <c r="AJ303" i="26" s="1"/>
  <c r="AB303" i="26"/>
  <c r="AK303" i="26" s="1"/>
  <c r="Y189" i="26"/>
  <c r="AH189" i="26" s="1"/>
  <c r="V189" i="26"/>
  <c r="AE189" i="26" s="1"/>
  <c r="W189" i="26"/>
  <c r="AF189" i="26" s="1"/>
  <c r="AB147" i="26"/>
  <c r="AK147" i="26" s="1"/>
  <c r="AB94" i="26"/>
  <c r="AK94" i="26" s="1"/>
  <c r="Z95" i="26"/>
  <c r="AI95" i="26" s="1"/>
  <c r="Z94" i="26"/>
  <c r="AI94" i="26" s="1"/>
  <c r="Y95" i="26"/>
  <c r="AH95" i="26" s="1"/>
  <c r="DN219" i="27"/>
  <c r="DN217" i="27"/>
  <c r="DO229" i="27"/>
  <c r="EU229" i="27" s="1"/>
  <c r="DO225" i="27"/>
  <c r="EU225" i="27" s="1"/>
  <c r="DT222" i="27"/>
  <c r="EI222" i="27" s="1"/>
  <c r="DT216" i="27"/>
  <c r="EI216" i="27" s="1"/>
  <c r="DQ229" i="27"/>
  <c r="DQ225" i="27"/>
  <c r="DU224" i="27"/>
  <c r="EW224" i="27" s="1"/>
  <c r="DQ223" i="27"/>
  <c r="DU222" i="27"/>
  <c r="EW222" i="27" s="1"/>
  <c r="DQ221" i="27"/>
  <c r="DU220" i="27"/>
  <c r="EW220" i="27" s="1"/>
  <c r="DQ219" i="27"/>
  <c r="DU218" i="27"/>
  <c r="EW218" i="27" s="1"/>
  <c r="DQ217" i="27"/>
  <c r="DU216" i="27"/>
  <c r="EW216" i="27" s="1"/>
  <c r="DV224" i="27"/>
  <c r="DV220" i="27"/>
  <c r="DV218" i="27"/>
  <c r="DO221" i="27"/>
  <c r="EU221" i="27" s="1"/>
  <c r="M435" i="24"/>
  <c r="B111" i="31" s="1"/>
  <c r="L435" i="24"/>
  <c r="B80" i="31" s="1"/>
  <c r="P864" i="24" l="1"/>
  <c r="B207" i="19" s="1"/>
  <c r="P984" i="24" l="1"/>
  <c r="O987" i="24"/>
  <c r="O984" i="24"/>
  <c r="Q995" i="24"/>
  <c r="F8" i="17" s="1"/>
  <c r="P995" i="24"/>
  <c r="F194" i="17" s="1"/>
  <c r="O995" i="24"/>
  <c r="F163" i="17" s="1"/>
  <c r="N995" i="24"/>
  <c r="F132" i="17" s="1"/>
  <c r="M995" i="24"/>
  <c r="F101" i="17" s="1"/>
  <c r="L995" i="24"/>
  <c r="F70" i="17" s="1"/>
  <c r="F39" i="17"/>
  <c r="Q994" i="24"/>
  <c r="P994" i="24"/>
  <c r="F194" i="31" s="1"/>
  <c r="O994" i="24"/>
  <c r="F163" i="31" s="1"/>
  <c r="N994" i="24"/>
  <c r="F132" i="31" s="1"/>
  <c r="M994" i="24"/>
  <c r="F101" i="31" s="1"/>
  <c r="L994" i="24"/>
  <c r="F70" i="31" s="1"/>
  <c r="F39" i="31"/>
  <c r="Q993" i="24"/>
  <c r="P993" i="24"/>
  <c r="O993" i="24"/>
  <c r="N993" i="24"/>
  <c r="M993" i="24"/>
  <c r="L993" i="24"/>
  <c r="Q936" i="24"/>
  <c r="F28" i="17" s="1"/>
  <c r="P936" i="24"/>
  <c r="F214" i="17" s="1"/>
  <c r="O936" i="24"/>
  <c r="F183" i="17" s="1"/>
  <c r="N936" i="24"/>
  <c r="F152" i="17" s="1"/>
  <c r="M936" i="24"/>
  <c r="F121" i="17" s="1"/>
  <c r="L936" i="24"/>
  <c r="F90" i="17" s="1"/>
  <c r="F59" i="17"/>
  <c r="Q935" i="24"/>
  <c r="P935" i="24"/>
  <c r="F214" i="31" s="1"/>
  <c r="O935" i="24"/>
  <c r="F183" i="31" s="1"/>
  <c r="N935" i="24"/>
  <c r="F152" i="31" s="1"/>
  <c r="M935" i="24"/>
  <c r="F121" i="31" s="1"/>
  <c r="L935" i="24"/>
  <c r="F90" i="31" s="1"/>
  <c r="F59" i="31"/>
  <c r="Q934" i="24"/>
  <c r="P934" i="24"/>
  <c r="O934" i="24"/>
  <c r="N934" i="24"/>
  <c r="M934" i="24"/>
  <c r="L934" i="24"/>
  <c r="Q877" i="24"/>
  <c r="F27" i="17" s="1"/>
  <c r="P877" i="24"/>
  <c r="F213" i="17" s="1"/>
  <c r="O877" i="24"/>
  <c r="F182" i="17" s="1"/>
  <c r="N877" i="24"/>
  <c r="F151" i="17" s="1"/>
  <c r="M877" i="24"/>
  <c r="F120" i="17" s="1"/>
  <c r="L877" i="24"/>
  <c r="F89" i="17" s="1"/>
  <c r="F58" i="17"/>
  <c r="Q876" i="24"/>
  <c r="P876" i="24"/>
  <c r="F213" i="31" s="1"/>
  <c r="O876" i="24"/>
  <c r="F182" i="31" s="1"/>
  <c r="N876" i="24"/>
  <c r="F151" i="31" s="1"/>
  <c r="M876" i="24"/>
  <c r="F120" i="31" s="1"/>
  <c r="L876" i="24"/>
  <c r="F89" i="31" s="1"/>
  <c r="F58" i="31"/>
  <c r="Q875" i="24"/>
  <c r="P875" i="24"/>
  <c r="O875" i="24"/>
  <c r="N875" i="24"/>
  <c r="M875" i="24"/>
  <c r="L875" i="24"/>
  <c r="Q818" i="24"/>
  <c r="F26" i="17" s="1"/>
  <c r="P818" i="24"/>
  <c r="F212" i="17" s="1"/>
  <c r="O818" i="24"/>
  <c r="F181" i="17" s="1"/>
  <c r="N818" i="24"/>
  <c r="F150" i="17" s="1"/>
  <c r="M818" i="24"/>
  <c r="F119" i="17" s="1"/>
  <c r="L818" i="24"/>
  <c r="F88" i="17" s="1"/>
  <c r="F57" i="17"/>
  <c r="Q817" i="24"/>
  <c r="P817" i="24"/>
  <c r="F212" i="31" s="1"/>
  <c r="O817" i="24"/>
  <c r="F181" i="31" s="1"/>
  <c r="N817" i="24"/>
  <c r="F150" i="31" s="1"/>
  <c r="M817" i="24"/>
  <c r="F119" i="31" s="1"/>
  <c r="L817" i="24"/>
  <c r="F88" i="31" s="1"/>
  <c r="F57" i="31"/>
  <c r="Q816" i="24"/>
  <c r="P816" i="24"/>
  <c r="O816" i="24"/>
  <c r="N816" i="24"/>
  <c r="M816" i="24"/>
  <c r="L816" i="24"/>
  <c r="Q759" i="24"/>
  <c r="F25" i="17" s="1"/>
  <c r="P759" i="24"/>
  <c r="F211" i="17" s="1"/>
  <c r="O759" i="24"/>
  <c r="F180" i="17" s="1"/>
  <c r="N759" i="24"/>
  <c r="F149" i="17" s="1"/>
  <c r="M759" i="24"/>
  <c r="F118" i="17" s="1"/>
  <c r="L759" i="24"/>
  <c r="F87" i="17" s="1"/>
  <c r="F56" i="17"/>
  <c r="Q758" i="24"/>
  <c r="P758" i="24"/>
  <c r="F211" i="31" s="1"/>
  <c r="O758" i="24"/>
  <c r="F180" i="31" s="1"/>
  <c r="N758" i="24"/>
  <c r="F149" i="31" s="1"/>
  <c r="M758" i="24"/>
  <c r="F118" i="31" s="1"/>
  <c r="L758" i="24"/>
  <c r="F87" i="31" s="1"/>
  <c r="F56" i="31"/>
  <c r="Q757" i="24"/>
  <c r="P757" i="24"/>
  <c r="O757" i="24"/>
  <c r="N757" i="24"/>
  <c r="M757" i="24"/>
  <c r="L757" i="24"/>
  <c r="Q700" i="24"/>
  <c r="F23" i="17" s="1"/>
  <c r="P700" i="24"/>
  <c r="F209" i="17" s="1"/>
  <c r="O700" i="24"/>
  <c r="F178" i="17" s="1"/>
  <c r="N700" i="24"/>
  <c r="F147" i="17" s="1"/>
  <c r="M700" i="24"/>
  <c r="F116" i="17" s="1"/>
  <c r="L700" i="24"/>
  <c r="F85" i="17" s="1"/>
  <c r="F54" i="17"/>
  <c r="Q699" i="24"/>
  <c r="P699" i="24"/>
  <c r="F209" i="31" s="1"/>
  <c r="O699" i="24"/>
  <c r="F178" i="31" s="1"/>
  <c r="N699" i="24"/>
  <c r="F147" i="31" s="1"/>
  <c r="M699" i="24"/>
  <c r="F116" i="31" s="1"/>
  <c r="L699" i="24"/>
  <c r="F85" i="31" s="1"/>
  <c r="F54" i="31"/>
  <c r="Q698" i="24"/>
  <c r="P698" i="24"/>
  <c r="O698" i="24"/>
  <c r="N698" i="24"/>
  <c r="M698" i="24"/>
  <c r="L698" i="24"/>
  <c r="Q641" i="24"/>
  <c r="F22" i="17" s="1"/>
  <c r="P641" i="24"/>
  <c r="F208" i="17" s="1"/>
  <c r="O641" i="24"/>
  <c r="F177" i="17" s="1"/>
  <c r="N641" i="24"/>
  <c r="F146" i="17" s="1"/>
  <c r="M641" i="24"/>
  <c r="F115" i="17" s="1"/>
  <c r="L641" i="24"/>
  <c r="F84" i="17" s="1"/>
  <c r="F53" i="17"/>
  <c r="Q640" i="24"/>
  <c r="P640" i="24"/>
  <c r="F208" i="31" s="1"/>
  <c r="O640" i="24"/>
  <c r="F177" i="31" s="1"/>
  <c r="N640" i="24"/>
  <c r="F146" i="31" s="1"/>
  <c r="M640" i="24"/>
  <c r="F115" i="31" s="1"/>
  <c r="L640" i="24"/>
  <c r="F84" i="31" s="1"/>
  <c r="F53" i="31"/>
  <c r="Q639" i="24"/>
  <c r="P639" i="24"/>
  <c r="O639" i="24"/>
  <c r="N639" i="24"/>
  <c r="M639" i="24"/>
  <c r="L639" i="24"/>
  <c r="Q582" i="24"/>
  <c r="F21" i="17" s="1"/>
  <c r="P582" i="24"/>
  <c r="F207" i="17" s="1"/>
  <c r="O582" i="24"/>
  <c r="F176" i="17" s="1"/>
  <c r="N582" i="24"/>
  <c r="F145" i="17" s="1"/>
  <c r="M582" i="24"/>
  <c r="F114" i="17" s="1"/>
  <c r="L582" i="24"/>
  <c r="F83" i="17" s="1"/>
  <c r="F52" i="17"/>
  <c r="Q581" i="24"/>
  <c r="P581" i="24"/>
  <c r="F207" i="31" s="1"/>
  <c r="O581" i="24"/>
  <c r="F176" i="31" s="1"/>
  <c r="N581" i="24"/>
  <c r="F145" i="31" s="1"/>
  <c r="M581" i="24"/>
  <c r="F114" i="31" s="1"/>
  <c r="L581" i="24"/>
  <c r="F83" i="31" s="1"/>
  <c r="F52" i="31"/>
  <c r="Q580" i="24"/>
  <c r="P580" i="24"/>
  <c r="O580" i="24"/>
  <c r="N580" i="24"/>
  <c r="M580" i="24"/>
  <c r="L580" i="24"/>
  <c r="Q523" i="24"/>
  <c r="F20" i="17" s="1"/>
  <c r="P523" i="24"/>
  <c r="F206" i="17" s="1"/>
  <c r="O523" i="24"/>
  <c r="F175" i="17" s="1"/>
  <c r="N523" i="24"/>
  <c r="F144" i="17" s="1"/>
  <c r="M523" i="24"/>
  <c r="F113" i="17" s="1"/>
  <c r="L523" i="24"/>
  <c r="F82" i="17" s="1"/>
  <c r="F51" i="17"/>
  <c r="Q522" i="24"/>
  <c r="P522" i="24"/>
  <c r="F206" i="31" s="1"/>
  <c r="O522" i="24"/>
  <c r="F175" i="31" s="1"/>
  <c r="N522" i="24"/>
  <c r="F144" i="31" s="1"/>
  <c r="M522" i="24"/>
  <c r="F113" i="31" s="1"/>
  <c r="L522" i="24"/>
  <c r="F82" i="31" s="1"/>
  <c r="F51" i="31"/>
  <c r="Q521" i="24"/>
  <c r="P521" i="24"/>
  <c r="O521" i="24"/>
  <c r="N521" i="24"/>
  <c r="M521" i="24"/>
  <c r="L521" i="24"/>
  <c r="Q464" i="24"/>
  <c r="F18" i="17" s="1"/>
  <c r="P464" i="24"/>
  <c r="F204" i="17" s="1"/>
  <c r="O464" i="24"/>
  <c r="F173" i="17" s="1"/>
  <c r="N464" i="24"/>
  <c r="F142" i="17" s="1"/>
  <c r="M464" i="24"/>
  <c r="F111" i="17" s="1"/>
  <c r="L464" i="24"/>
  <c r="F80" i="17" s="1"/>
  <c r="F49" i="17"/>
  <c r="Q463" i="24"/>
  <c r="P463" i="24"/>
  <c r="F204" i="31" s="1"/>
  <c r="O463" i="24"/>
  <c r="F173" i="31" s="1"/>
  <c r="N463" i="24"/>
  <c r="F142" i="31" s="1"/>
  <c r="M463" i="24"/>
  <c r="F111" i="31" s="1"/>
  <c r="L463" i="24"/>
  <c r="F80" i="31" s="1"/>
  <c r="F49" i="31"/>
  <c r="Q462" i="24"/>
  <c r="P462" i="24"/>
  <c r="O462" i="24"/>
  <c r="N462" i="24"/>
  <c r="M462" i="24"/>
  <c r="L462" i="24"/>
  <c r="Q405" i="24"/>
  <c r="F17" i="17" s="1"/>
  <c r="P405" i="24"/>
  <c r="F203" i="17" s="1"/>
  <c r="O405" i="24"/>
  <c r="F172" i="17" s="1"/>
  <c r="N405" i="24"/>
  <c r="F141" i="17" s="1"/>
  <c r="M405" i="24"/>
  <c r="F110" i="17" s="1"/>
  <c r="L405" i="24"/>
  <c r="F48" i="17"/>
  <c r="Q404" i="24"/>
  <c r="P404" i="24"/>
  <c r="F203" i="31" s="1"/>
  <c r="O404" i="24"/>
  <c r="F172" i="31" s="1"/>
  <c r="N404" i="24"/>
  <c r="F141" i="31" s="1"/>
  <c r="M404" i="24"/>
  <c r="F110" i="31" s="1"/>
  <c r="L404" i="24"/>
  <c r="F79" i="31" s="1"/>
  <c r="F48" i="31"/>
  <c r="Q403" i="24"/>
  <c r="P403" i="24"/>
  <c r="O403" i="24"/>
  <c r="N403" i="24"/>
  <c r="M403" i="24"/>
  <c r="L403" i="24"/>
  <c r="Q346" i="24"/>
  <c r="F16" i="17" s="1"/>
  <c r="P346" i="24"/>
  <c r="F202" i="17" s="1"/>
  <c r="O346" i="24"/>
  <c r="F171" i="17" s="1"/>
  <c r="N346" i="24"/>
  <c r="F140" i="17" s="1"/>
  <c r="M346" i="24"/>
  <c r="F109" i="17" s="1"/>
  <c r="L346" i="24"/>
  <c r="F78" i="17" s="1"/>
  <c r="F47" i="17"/>
  <c r="Q345" i="24"/>
  <c r="P345" i="24"/>
  <c r="F202" i="31" s="1"/>
  <c r="O345" i="24"/>
  <c r="F171" i="31" s="1"/>
  <c r="N345" i="24"/>
  <c r="F140" i="31" s="1"/>
  <c r="M345" i="24"/>
  <c r="F109" i="31" s="1"/>
  <c r="L345" i="24"/>
  <c r="F78" i="31" s="1"/>
  <c r="F47" i="31"/>
  <c r="Q344" i="24"/>
  <c r="P344" i="24"/>
  <c r="O344" i="24"/>
  <c r="N344" i="24"/>
  <c r="M344" i="24"/>
  <c r="L344" i="24"/>
  <c r="Q287" i="24"/>
  <c r="F15" i="17" s="1"/>
  <c r="P287" i="24"/>
  <c r="F201" i="17" s="1"/>
  <c r="O287" i="24"/>
  <c r="F170" i="17" s="1"/>
  <c r="N287" i="24"/>
  <c r="F139" i="17" s="1"/>
  <c r="M287" i="24"/>
  <c r="F108" i="17" s="1"/>
  <c r="L287" i="24"/>
  <c r="F77" i="17" s="1"/>
  <c r="F46" i="17"/>
  <c r="Q286" i="24"/>
  <c r="P286" i="24"/>
  <c r="F201" i="31" s="1"/>
  <c r="O286" i="24"/>
  <c r="F170" i="31" s="1"/>
  <c r="N286" i="24"/>
  <c r="F139" i="31" s="1"/>
  <c r="M286" i="24"/>
  <c r="F108" i="31" s="1"/>
  <c r="L286" i="24"/>
  <c r="F77" i="31" s="1"/>
  <c r="F46" i="31"/>
  <c r="Q285" i="24"/>
  <c r="P285" i="24"/>
  <c r="O285" i="24"/>
  <c r="N285" i="24"/>
  <c r="M285" i="24"/>
  <c r="L285" i="24"/>
  <c r="Q228" i="24"/>
  <c r="F13" i="17" s="1"/>
  <c r="P228" i="24"/>
  <c r="F199" i="17" s="1"/>
  <c r="O228" i="24"/>
  <c r="F168" i="17" s="1"/>
  <c r="N228" i="24"/>
  <c r="F137" i="17" s="1"/>
  <c r="M228" i="24"/>
  <c r="F106" i="17" s="1"/>
  <c r="L228" i="24"/>
  <c r="F75" i="17" s="1"/>
  <c r="F44" i="17"/>
  <c r="Q227" i="24"/>
  <c r="P227" i="24"/>
  <c r="F199" i="31" s="1"/>
  <c r="O227" i="24"/>
  <c r="F168" i="31" s="1"/>
  <c r="N227" i="24"/>
  <c r="F137" i="31" s="1"/>
  <c r="M227" i="24"/>
  <c r="F106" i="31" s="1"/>
  <c r="L227" i="24"/>
  <c r="F75" i="31" s="1"/>
  <c r="F44" i="31"/>
  <c r="Q226" i="24"/>
  <c r="P226" i="24"/>
  <c r="O226" i="24"/>
  <c r="N226" i="24"/>
  <c r="M226" i="24"/>
  <c r="L226" i="24"/>
  <c r="Q169" i="24"/>
  <c r="F12" i="17" s="1"/>
  <c r="P169" i="24"/>
  <c r="F198" i="17" s="1"/>
  <c r="O169" i="24"/>
  <c r="F167" i="17" s="1"/>
  <c r="N169" i="24"/>
  <c r="F136" i="17" s="1"/>
  <c r="M169" i="24"/>
  <c r="F105" i="17" s="1"/>
  <c r="L169" i="24"/>
  <c r="F74" i="17" s="1"/>
  <c r="F43" i="17"/>
  <c r="Q168" i="24"/>
  <c r="P168" i="24"/>
  <c r="F198" i="31" s="1"/>
  <c r="O168" i="24"/>
  <c r="F167" i="31" s="1"/>
  <c r="N168" i="24"/>
  <c r="F136" i="31" s="1"/>
  <c r="M168" i="24"/>
  <c r="F105" i="31" s="1"/>
  <c r="L168" i="24"/>
  <c r="F74" i="31" s="1"/>
  <c r="F43" i="31"/>
  <c r="Q167" i="24"/>
  <c r="P167" i="24"/>
  <c r="O167" i="24"/>
  <c r="N167" i="24"/>
  <c r="M167" i="24"/>
  <c r="L167" i="24"/>
  <c r="Q110" i="24"/>
  <c r="F11" i="17" s="1"/>
  <c r="P110" i="24"/>
  <c r="F197" i="17" s="1"/>
  <c r="O110" i="24"/>
  <c r="F166" i="17" s="1"/>
  <c r="N110" i="24"/>
  <c r="F135" i="17" s="1"/>
  <c r="M110" i="24"/>
  <c r="F104" i="17" s="1"/>
  <c r="L110" i="24"/>
  <c r="F73" i="17" s="1"/>
  <c r="F42" i="17"/>
  <c r="Q109" i="24"/>
  <c r="P109" i="24"/>
  <c r="F197" i="31" s="1"/>
  <c r="O109" i="24"/>
  <c r="F166" i="31" s="1"/>
  <c r="N109" i="24"/>
  <c r="F135" i="31" s="1"/>
  <c r="M109" i="24"/>
  <c r="F104" i="31" s="1"/>
  <c r="L109" i="24"/>
  <c r="F73" i="31" s="1"/>
  <c r="F42" i="31"/>
  <c r="Q108" i="24"/>
  <c r="P108" i="24"/>
  <c r="O108" i="24"/>
  <c r="N108" i="24"/>
  <c r="M108" i="24"/>
  <c r="L108" i="24"/>
  <c r="Q101" i="24"/>
  <c r="F11" i="19" s="1"/>
  <c r="P101" i="24"/>
  <c r="F191" i="19" s="1"/>
  <c r="O101" i="24"/>
  <c r="F161" i="19" s="1"/>
  <c r="N101" i="24"/>
  <c r="F131" i="19" s="1"/>
  <c r="M101" i="24"/>
  <c r="F101" i="19" s="1"/>
  <c r="L101" i="24"/>
  <c r="F71" i="19" s="1"/>
  <c r="F41" i="19"/>
  <c r="Q100" i="24"/>
  <c r="P100" i="24"/>
  <c r="F191" i="30" s="1"/>
  <c r="O100" i="24"/>
  <c r="F161" i="30" s="1"/>
  <c r="N100" i="24"/>
  <c r="F131" i="30" s="1"/>
  <c r="M100" i="24"/>
  <c r="F101" i="30" s="1"/>
  <c r="L100" i="24"/>
  <c r="F71" i="30" s="1"/>
  <c r="F41" i="30"/>
  <c r="Q99" i="24"/>
  <c r="P99" i="24"/>
  <c r="O99" i="24"/>
  <c r="N99" i="24"/>
  <c r="M99" i="24"/>
  <c r="L99" i="24"/>
  <c r="Q50" i="24"/>
  <c r="P50" i="24"/>
  <c r="F196" i="31" s="1"/>
  <c r="O50" i="24"/>
  <c r="F165" i="31" s="1"/>
  <c r="N50" i="24"/>
  <c r="F134" i="31" s="1"/>
  <c r="M50" i="24"/>
  <c r="F103" i="31" s="1"/>
  <c r="L50" i="24"/>
  <c r="F72" i="31" s="1"/>
  <c r="F41" i="31"/>
  <c r="L56" i="24"/>
  <c r="J72" i="31" s="1"/>
  <c r="L53" i="24"/>
  <c r="H72" i="31" s="1"/>
  <c r="Q1007" i="24"/>
  <c r="H9" i="18" s="1"/>
  <c r="P1007" i="24"/>
  <c r="G9" i="18" s="1"/>
  <c r="O1007" i="24"/>
  <c r="F9" i="18" s="1"/>
  <c r="N1007" i="24"/>
  <c r="E9" i="18" s="1"/>
  <c r="M1007" i="24"/>
  <c r="D9" i="18" s="1"/>
  <c r="L1007" i="24"/>
  <c r="C9" i="18" s="1"/>
  <c r="B9" i="18"/>
  <c r="Q1006" i="24"/>
  <c r="H9" i="32" s="1"/>
  <c r="P1006" i="24"/>
  <c r="G9" i="32" s="1"/>
  <c r="O1006" i="24"/>
  <c r="F9" i="32" s="1"/>
  <c r="N1006" i="24"/>
  <c r="E9" i="32" s="1"/>
  <c r="M1006" i="24"/>
  <c r="D9" i="32" s="1"/>
  <c r="L1006" i="24"/>
  <c r="C9" i="32" s="1"/>
  <c r="Q1005" i="24"/>
  <c r="P1005" i="24"/>
  <c r="O1005" i="24"/>
  <c r="N1005" i="24"/>
  <c r="M1005" i="24"/>
  <c r="L1005" i="24"/>
  <c r="Q1004" i="24"/>
  <c r="L8" i="17" s="1"/>
  <c r="P1004" i="24"/>
  <c r="L194" i="17" s="1"/>
  <c r="O1004" i="24"/>
  <c r="L163" i="17" s="1"/>
  <c r="N1004" i="24"/>
  <c r="L132" i="17" s="1"/>
  <c r="M1004" i="24"/>
  <c r="L101" i="17" s="1"/>
  <c r="L1004" i="24"/>
  <c r="L70" i="17" s="1"/>
  <c r="L39" i="17"/>
  <c r="Q1003" i="24"/>
  <c r="P1003" i="24"/>
  <c r="L194" i="31" s="1"/>
  <c r="O1003" i="24"/>
  <c r="L163" i="31" s="1"/>
  <c r="N1003" i="24"/>
  <c r="L132" i="31" s="1"/>
  <c r="M1003" i="24"/>
  <c r="L101" i="31" s="1"/>
  <c r="L1003" i="24"/>
  <c r="L70" i="31" s="1"/>
  <c r="L39" i="31"/>
  <c r="Q1002" i="24"/>
  <c r="P1002" i="24"/>
  <c r="O1002" i="24"/>
  <c r="N1002" i="24"/>
  <c r="M1002" i="24"/>
  <c r="L1002" i="24"/>
  <c r="Q1001" i="24"/>
  <c r="J8" i="17" s="1"/>
  <c r="P1001" i="24"/>
  <c r="J194" i="17" s="1"/>
  <c r="O1001" i="24"/>
  <c r="J163" i="17" s="1"/>
  <c r="N1001" i="24"/>
  <c r="J132" i="17" s="1"/>
  <c r="M1001" i="24"/>
  <c r="J101" i="17" s="1"/>
  <c r="L1001" i="24"/>
  <c r="J70" i="17" s="1"/>
  <c r="J39" i="17"/>
  <c r="Q1000" i="24"/>
  <c r="P1000" i="24"/>
  <c r="J194" i="31" s="1"/>
  <c r="O1000" i="24"/>
  <c r="J163" i="31" s="1"/>
  <c r="N1000" i="24"/>
  <c r="J132" i="31" s="1"/>
  <c r="M1000" i="24"/>
  <c r="J101" i="31" s="1"/>
  <c r="L1000" i="24"/>
  <c r="J70" i="31" s="1"/>
  <c r="J39" i="31"/>
  <c r="Q999" i="24"/>
  <c r="P999" i="24"/>
  <c r="O999" i="24"/>
  <c r="N999" i="24"/>
  <c r="M999" i="24"/>
  <c r="L999" i="24"/>
  <c r="Q998" i="24"/>
  <c r="H8" i="17" s="1"/>
  <c r="P998" i="24"/>
  <c r="H194" i="17" s="1"/>
  <c r="O998" i="24"/>
  <c r="H163" i="17" s="1"/>
  <c r="N998" i="24"/>
  <c r="H132" i="17" s="1"/>
  <c r="M998" i="24"/>
  <c r="H101" i="17" s="1"/>
  <c r="L998" i="24"/>
  <c r="H70" i="17" s="1"/>
  <c r="H39" i="17"/>
  <c r="Q997" i="24"/>
  <c r="P997" i="24"/>
  <c r="H194" i="31" s="1"/>
  <c r="O997" i="24"/>
  <c r="H163" i="31" s="1"/>
  <c r="N997" i="24"/>
  <c r="H132" i="31" s="1"/>
  <c r="M997" i="24"/>
  <c r="H101" i="31" s="1"/>
  <c r="L997" i="24"/>
  <c r="H70" i="31" s="1"/>
  <c r="H39" i="31"/>
  <c r="Q996" i="24"/>
  <c r="P996" i="24"/>
  <c r="O996" i="24"/>
  <c r="N996" i="24"/>
  <c r="M996" i="24"/>
  <c r="L996" i="24"/>
  <c r="Q992" i="24"/>
  <c r="J8" i="19" s="1"/>
  <c r="P992" i="24"/>
  <c r="J188" i="19" s="1"/>
  <c r="O992" i="24"/>
  <c r="J158" i="19" s="1"/>
  <c r="N992" i="24"/>
  <c r="J128" i="19" s="1"/>
  <c r="M992" i="24"/>
  <c r="J98" i="19" s="1"/>
  <c r="L992" i="24"/>
  <c r="J68" i="19" s="1"/>
  <c r="J38" i="19"/>
  <c r="Q991" i="24"/>
  <c r="P991" i="24"/>
  <c r="J188" i="30" s="1"/>
  <c r="O991" i="24"/>
  <c r="J158" i="30" s="1"/>
  <c r="N991" i="24"/>
  <c r="J128" i="30" s="1"/>
  <c r="M991" i="24"/>
  <c r="J98" i="30" s="1"/>
  <c r="L991" i="24"/>
  <c r="J68" i="30" s="1"/>
  <c r="J38" i="30"/>
  <c r="Q990" i="24"/>
  <c r="P990" i="24"/>
  <c r="O990" i="24"/>
  <c r="N990" i="24"/>
  <c r="M990" i="24"/>
  <c r="L990" i="24"/>
  <c r="Q989" i="24"/>
  <c r="H8" i="19" s="1"/>
  <c r="P989" i="24"/>
  <c r="H188" i="19" s="1"/>
  <c r="O989" i="24"/>
  <c r="H158" i="19" s="1"/>
  <c r="N989" i="24"/>
  <c r="H128" i="19" s="1"/>
  <c r="M989" i="24"/>
  <c r="H98" i="19" s="1"/>
  <c r="L989" i="24"/>
  <c r="H68" i="19" s="1"/>
  <c r="H38" i="19"/>
  <c r="Q988" i="24"/>
  <c r="P988" i="24"/>
  <c r="H188" i="30" s="1"/>
  <c r="O988" i="24"/>
  <c r="H158" i="30" s="1"/>
  <c r="N988" i="24"/>
  <c r="H128" i="30" s="1"/>
  <c r="M988" i="24"/>
  <c r="H98" i="30" s="1"/>
  <c r="L988" i="24"/>
  <c r="H68" i="30" s="1"/>
  <c r="H38" i="30"/>
  <c r="Q987" i="24"/>
  <c r="P987" i="24"/>
  <c r="N987" i="24"/>
  <c r="M987" i="24"/>
  <c r="L987" i="24"/>
  <c r="Q986" i="24"/>
  <c r="F8" i="19" s="1"/>
  <c r="P986" i="24"/>
  <c r="F188" i="19" s="1"/>
  <c r="O986" i="24"/>
  <c r="F158" i="19" s="1"/>
  <c r="N986" i="24"/>
  <c r="F128" i="19" s="1"/>
  <c r="M986" i="24"/>
  <c r="F98" i="19" s="1"/>
  <c r="L986" i="24"/>
  <c r="F68" i="19" s="1"/>
  <c r="F38" i="19"/>
  <c r="Q985" i="24"/>
  <c r="P985" i="24"/>
  <c r="F188" i="30" s="1"/>
  <c r="O985" i="24"/>
  <c r="F158" i="30" s="1"/>
  <c r="N985" i="24"/>
  <c r="F128" i="30" s="1"/>
  <c r="M985" i="24"/>
  <c r="F98" i="30" s="1"/>
  <c r="L985" i="24"/>
  <c r="F68" i="30" s="1"/>
  <c r="F38" i="30"/>
  <c r="Q984" i="24"/>
  <c r="N984" i="24"/>
  <c r="M984" i="24"/>
  <c r="L984" i="24"/>
  <c r="Q982" i="24"/>
  <c r="B8" i="19" s="1"/>
  <c r="P982" i="24"/>
  <c r="B188" i="19" s="1"/>
  <c r="O982" i="24"/>
  <c r="B158" i="19" s="1"/>
  <c r="N982" i="24"/>
  <c r="B128" i="19" s="1"/>
  <c r="M982" i="24"/>
  <c r="B98" i="19" s="1"/>
  <c r="L982" i="24"/>
  <c r="B68" i="19" s="1"/>
  <c r="B38" i="19"/>
  <c r="Q979" i="24"/>
  <c r="B8" i="30" s="1"/>
  <c r="P979" i="24"/>
  <c r="B188" i="30" s="1"/>
  <c r="O979" i="24"/>
  <c r="B158" i="30" s="1"/>
  <c r="N979" i="24"/>
  <c r="B128" i="30" s="1"/>
  <c r="M979" i="24"/>
  <c r="B98" i="30" s="1"/>
  <c r="L979" i="24"/>
  <c r="B68" i="30" s="1"/>
  <c r="B38" i="30"/>
  <c r="Q976" i="24"/>
  <c r="P976" i="24"/>
  <c r="O976" i="24"/>
  <c r="N976" i="24"/>
  <c r="M976" i="24"/>
  <c r="L976" i="24"/>
  <c r="Q972" i="24"/>
  <c r="P972" i="24"/>
  <c r="O972" i="24"/>
  <c r="N972" i="24"/>
  <c r="M972" i="24"/>
  <c r="L972" i="24"/>
  <c r="X970" i="24"/>
  <c r="W970" i="24"/>
  <c r="V970" i="24"/>
  <c r="U970" i="24"/>
  <c r="T970" i="24"/>
  <c r="S970" i="24"/>
  <c r="R970" i="24"/>
  <c r="Q969" i="24"/>
  <c r="B8" i="17" s="1"/>
  <c r="P969" i="24"/>
  <c r="B194" i="17" s="1"/>
  <c r="O969" i="24"/>
  <c r="B163" i="17" s="1"/>
  <c r="N969" i="24"/>
  <c r="B132" i="17" s="1"/>
  <c r="M969" i="24"/>
  <c r="B101" i="17" s="1"/>
  <c r="L969" i="24"/>
  <c r="B70" i="17" s="1"/>
  <c r="B39" i="17"/>
  <c r="X968" i="24"/>
  <c r="W968" i="24"/>
  <c r="V968" i="24"/>
  <c r="U968" i="24"/>
  <c r="T968" i="24"/>
  <c r="S968" i="24"/>
  <c r="R968" i="24"/>
  <c r="Q966" i="24"/>
  <c r="B8" i="31" s="1"/>
  <c r="P966" i="24"/>
  <c r="B194" i="31" s="1"/>
  <c r="O966" i="24"/>
  <c r="B163" i="31" s="1"/>
  <c r="N966" i="24"/>
  <c r="B132" i="31" s="1"/>
  <c r="M966" i="24"/>
  <c r="B101" i="31" s="1"/>
  <c r="L966" i="24"/>
  <c r="B70" i="31" s="1"/>
  <c r="B39" i="31"/>
  <c r="Q948" i="24"/>
  <c r="H29" i="18" s="1"/>
  <c r="P948" i="24"/>
  <c r="G29" i="18" s="1"/>
  <c r="O948" i="24"/>
  <c r="F29" i="18" s="1"/>
  <c r="N948" i="24"/>
  <c r="E29" i="18" s="1"/>
  <c r="M948" i="24"/>
  <c r="D29" i="18" s="1"/>
  <c r="L948" i="24"/>
  <c r="C29" i="18" s="1"/>
  <c r="B29" i="18"/>
  <c r="Q947" i="24"/>
  <c r="H29" i="32" s="1"/>
  <c r="P947" i="24"/>
  <c r="G29" i="32" s="1"/>
  <c r="O947" i="24"/>
  <c r="F29" i="32" s="1"/>
  <c r="N947" i="24"/>
  <c r="E29" i="32" s="1"/>
  <c r="M947" i="24"/>
  <c r="D29" i="32" s="1"/>
  <c r="L947" i="24"/>
  <c r="B29" i="32"/>
  <c r="Q946" i="24"/>
  <c r="P946" i="24"/>
  <c r="O946" i="24"/>
  <c r="N946" i="24"/>
  <c r="M946" i="24"/>
  <c r="L946" i="24"/>
  <c r="Q945" i="24"/>
  <c r="L28" i="17" s="1"/>
  <c r="P945" i="24"/>
  <c r="L214" i="17" s="1"/>
  <c r="O945" i="24"/>
  <c r="L183" i="17" s="1"/>
  <c r="N945" i="24"/>
  <c r="L152" i="17" s="1"/>
  <c r="M945" i="24"/>
  <c r="L121" i="17" s="1"/>
  <c r="L945" i="24"/>
  <c r="L90" i="17" s="1"/>
  <c r="L59" i="17"/>
  <c r="Q944" i="24"/>
  <c r="P944" i="24"/>
  <c r="L214" i="31" s="1"/>
  <c r="O944" i="24"/>
  <c r="L183" i="31" s="1"/>
  <c r="N944" i="24"/>
  <c r="L152" i="31" s="1"/>
  <c r="M944" i="24"/>
  <c r="L121" i="31" s="1"/>
  <c r="L944" i="24"/>
  <c r="L59" i="31"/>
  <c r="Q943" i="24"/>
  <c r="P943" i="24"/>
  <c r="O943" i="24"/>
  <c r="N943" i="24"/>
  <c r="M943" i="24"/>
  <c r="L943" i="24"/>
  <c r="Q942" i="24"/>
  <c r="J28" i="17" s="1"/>
  <c r="P942" i="24"/>
  <c r="J214" i="17" s="1"/>
  <c r="O942" i="24"/>
  <c r="J183" i="17" s="1"/>
  <c r="N942" i="24"/>
  <c r="J152" i="17" s="1"/>
  <c r="M942" i="24"/>
  <c r="J121" i="17" s="1"/>
  <c r="L942" i="24"/>
  <c r="J90" i="17" s="1"/>
  <c r="J59" i="17"/>
  <c r="Q941" i="24"/>
  <c r="P941" i="24"/>
  <c r="J214" i="31" s="1"/>
  <c r="O941" i="24"/>
  <c r="J183" i="31" s="1"/>
  <c r="N941" i="24"/>
  <c r="J152" i="31" s="1"/>
  <c r="M941" i="24"/>
  <c r="J121" i="31" s="1"/>
  <c r="L941" i="24"/>
  <c r="J90" i="31" s="1"/>
  <c r="J59" i="31"/>
  <c r="Q940" i="24"/>
  <c r="P940" i="24"/>
  <c r="O940" i="24"/>
  <c r="N940" i="24"/>
  <c r="M940" i="24"/>
  <c r="L940" i="24"/>
  <c r="Q939" i="24"/>
  <c r="H28" i="17" s="1"/>
  <c r="P939" i="24"/>
  <c r="H214" i="17" s="1"/>
  <c r="O939" i="24"/>
  <c r="H183" i="17" s="1"/>
  <c r="N939" i="24"/>
  <c r="H152" i="17" s="1"/>
  <c r="M939" i="24"/>
  <c r="H121" i="17" s="1"/>
  <c r="L939" i="24"/>
  <c r="H90" i="17" s="1"/>
  <c r="H59" i="17"/>
  <c r="Q938" i="24"/>
  <c r="P938" i="24"/>
  <c r="H214" i="31" s="1"/>
  <c r="O938" i="24"/>
  <c r="H183" i="31" s="1"/>
  <c r="N938" i="24"/>
  <c r="H152" i="31" s="1"/>
  <c r="M938" i="24"/>
  <c r="H121" i="31" s="1"/>
  <c r="L938" i="24"/>
  <c r="H90" i="31" s="1"/>
  <c r="H59" i="31"/>
  <c r="Q937" i="24"/>
  <c r="P937" i="24"/>
  <c r="O937" i="24"/>
  <c r="N937" i="24"/>
  <c r="M937" i="24"/>
  <c r="L937" i="24"/>
  <c r="Q933" i="24"/>
  <c r="J28" i="19" s="1"/>
  <c r="P933" i="24"/>
  <c r="J208" i="19" s="1"/>
  <c r="O933" i="24"/>
  <c r="J178" i="19" s="1"/>
  <c r="N933" i="24"/>
  <c r="J148" i="19" s="1"/>
  <c r="M933" i="24"/>
  <c r="J118" i="19" s="1"/>
  <c r="L933" i="24"/>
  <c r="J88" i="19" s="1"/>
  <c r="J58" i="19"/>
  <c r="Q932" i="24"/>
  <c r="P932" i="24"/>
  <c r="J208" i="30" s="1"/>
  <c r="O932" i="24"/>
  <c r="J178" i="30" s="1"/>
  <c r="N932" i="24"/>
  <c r="J148" i="30" s="1"/>
  <c r="M932" i="24"/>
  <c r="J118" i="30" s="1"/>
  <c r="L932" i="24"/>
  <c r="J88" i="30" s="1"/>
  <c r="J58" i="30"/>
  <c r="Q931" i="24"/>
  <c r="P931" i="24"/>
  <c r="O931" i="24"/>
  <c r="N931" i="24"/>
  <c r="M931" i="24"/>
  <c r="L931" i="24"/>
  <c r="Q930" i="24"/>
  <c r="H28" i="19" s="1"/>
  <c r="P930" i="24"/>
  <c r="H208" i="19" s="1"/>
  <c r="O930" i="24"/>
  <c r="H178" i="19" s="1"/>
  <c r="N930" i="24"/>
  <c r="H148" i="19" s="1"/>
  <c r="M930" i="24"/>
  <c r="H118" i="19" s="1"/>
  <c r="L930" i="24"/>
  <c r="H88" i="19" s="1"/>
  <c r="H58" i="19"/>
  <c r="Q929" i="24"/>
  <c r="P929" i="24"/>
  <c r="H208" i="30" s="1"/>
  <c r="O929" i="24"/>
  <c r="H178" i="30" s="1"/>
  <c r="N929" i="24"/>
  <c r="H148" i="30" s="1"/>
  <c r="M929" i="24"/>
  <c r="H118" i="30" s="1"/>
  <c r="L929" i="24"/>
  <c r="H88" i="30" s="1"/>
  <c r="H58" i="30"/>
  <c r="Q928" i="24"/>
  <c r="P928" i="24"/>
  <c r="O928" i="24"/>
  <c r="N928" i="24"/>
  <c r="M928" i="24"/>
  <c r="L928" i="24"/>
  <c r="Q927" i="24"/>
  <c r="F28" i="19" s="1"/>
  <c r="P927" i="24"/>
  <c r="F208" i="19" s="1"/>
  <c r="O927" i="24"/>
  <c r="F178" i="19" s="1"/>
  <c r="N927" i="24"/>
  <c r="F148" i="19" s="1"/>
  <c r="M927" i="24"/>
  <c r="F118" i="19" s="1"/>
  <c r="L927" i="24"/>
  <c r="F88" i="19" s="1"/>
  <c r="F58" i="19"/>
  <c r="Q926" i="24"/>
  <c r="P926" i="24"/>
  <c r="F208" i="30" s="1"/>
  <c r="O926" i="24"/>
  <c r="F178" i="30" s="1"/>
  <c r="N926" i="24"/>
  <c r="F148" i="30" s="1"/>
  <c r="M926" i="24"/>
  <c r="F118" i="30" s="1"/>
  <c r="L926" i="24"/>
  <c r="F88" i="30" s="1"/>
  <c r="F58" i="30"/>
  <c r="Q925" i="24"/>
  <c r="P925" i="24"/>
  <c r="O925" i="24"/>
  <c r="N925" i="24"/>
  <c r="M925" i="24"/>
  <c r="L925" i="24"/>
  <c r="Q923" i="24"/>
  <c r="B28" i="19" s="1"/>
  <c r="P923" i="24"/>
  <c r="B208" i="19" s="1"/>
  <c r="O923" i="24"/>
  <c r="B178" i="19" s="1"/>
  <c r="N923" i="24"/>
  <c r="B148" i="19" s="1"/>
  <c r="M923" i="24"/>
  <c r="B118" i="19" s="1"/>
  <c r="L923" i="24"/>
  <c r="B88" i="19" s="1"/>
  <c r="B58" i="19"/>
  <c r="Q920" i="24"/>
  <c r="B28" i="30" s="1"/>
  <c r="P920" i="24"/>
  <c r="B208" i="30" s="1"/>
  <c r="O920" i="24"/>
  <c r="B178" i="30" s="1"/>
  <c r="N920" i="24"/>
  <c r="B148" i="30" s="1"/>
  <c r="M920" i="24"/>
  <c r="B118" i="30" s="1"/>
  <c r="L920" i="24"/>
  <c r="B88" i="30" s="1"/>
  <c r="B58" i="30"/>
  <c r="Q917" i="24"/>
  <c r="P917" i="24"/>
  <c r="O917" i="24"/>
  <c r="N917" i="24"/>
  <c r="M917" i="24"/>
  <c r="L917" i="24"/>
  <c r="Q913" i="24"/>
  <c r="P913" i="24"/>
  <c r="O913" i="24"/>
  <c r="N913" i="24"/>
  <c r="M913" i="24"/>
  <c r="L913" i="24"/>
  <c r="X911" i="24"/>
  <c r="W911" i="24"/>
  <c r="V911" i="24"/>
  <c r="U911" i="24"/>
  <c r="T911" i="24"/>
  <c r="S911" i="24"/>
  <c r="R911" i="24"/>
  <c r="Q910" i="24"/>
  <c r="B28" i="17" s="1"/>
  <c r="P910" i="24"/>
  <c r="B214" i="17" s="1"/>
  <c r="O910" i="24"/>
  <c r="B183" i="17" s="1"/>
  <c r="N910" i="24"/>
  <c r="B152" i="17" s="1"/>
  <c r="M910" i="24"/>
  <c r="B121" i="17" s="1"/>
  <c r="L910" i="24"/>
  <c r="B90" i="17" s="1"/>
  <c r="B59" i="17"/>
  <c r="X909" i="24"/>
  <c r="W909" i="24"/>
  <c r="V909" i="24"/>
  <c r="U909" i="24"/>
  <c r="T909" i="24"/>
  <c r="S909" i="24"/>
  <c r="R909" i="24"/>
  <c r="Q907" i="24"/>
  <c r="B28" i="31" s="1"/>
  <c r="P907" i="24"/>
  <c r="B214" i="31" s="1"/>
  <c r="O907" i="24"/>
  <c r="B183" i="31" s="1"/>
  <c r="N907" i="24"/>
  <c r="B152" i="31" s="1"/>
  <c r="M907" i="24"/>
  <c r="B121" i="31" s="1"/>
  <c r="L907" i="24"/>
  <c r="B90" i="31" s="1"/>
  <c r="B59" i="31"/>
  <c r="Q889" i="24"/>
  <c r="H28" i="18" s="1"/>
  <c r="P889" i="24"/>
  <c r="G28" i="18" s="1"/>
  <c r="O889" i="24"/>
  <c r="F28" i="18" s="1"/>
  <c r="N889" i="24"/>
  <c r="E28" i="18" s="1"/>
  <c r="M889" i="24"/>
  <c r="D28" i="18" s="1"/>
  <c r="L889" i="24"/>
  <c r="C28" i="18" s="1"/>
  <c r="B28" i="18"/>
  <c r="Q888" i="24"/>
  <c r="H28" i="32" s="1"/>
  <c r="P888" i="24"/>
  <c r="G28" i="32" s="1"/>
  <c r="O888" i="24"/>
  <c r="F28" i="32" s="1"/>
  <c r="N888" i="24"/>
  <c r="E28" i="32" s="1"/>
  <c r="M888" i="24"/>
  <c r="D28" i="32" s="1"/>
  <c r="L888" i="24"/>
  <c r="C28" i="32" s="1"/>
  <c r="B28" i="32"/>
  <c r="Q887" i="24"/>
  <c r="P887" i="24"/>
  <c r="O887" i="24"/>
  <c r="N887" i="24"/>
  <c r="M887" i="24"/>
  <c r="L887" i="24"/>
  <c r="Q886" i="24"/>
  <c r="L27" i="17" s="1"/>
  <c r="P886" i="24"/>
  <c r="L213" i="17" s="1"/>
  <c r="O886" i="24"/>
  <c r="L182" i="17" s="1"/>
  <c r="N886" i="24"/>
  <c r="L151" i="17" s="1"/>
  <c r="M886" i="24"/>
  <c r="L120" i="17" s="1"/>
  <c r="L886" i="24"/>
  <c r="L89" i="17" s="1"/>
  <c r="L58" i="17"/>
  <c r="Q885" i="24"/>
  <c r="P885" i="24"/>
  <c r="L213" i="31" s="1"/>
  <c r="O885" i="24"/>
  <c r="L182" i="31" s="1"/>
  <c r="N885" i="24"/>
  <c r="L151" i="31" s="1"/>
  <c r="M885" i="24"/>
  <c r="L120" i="31" s="1"/>
  <c r="L885" i="24"/>
  <c r="L89" i="31" s="1"/>
  <c r="L58" i="31"/>
  <c r="Q884" i="24"/>
  <c r="P884" i="24"/>
  <c r="O884" i="24"/>
  <c r="N884" i="24"/>
  <c r="M884" i="24"/>
  <c r="L884" i="24"/>
  <c r="Q883" i="24"/>
  <c r="J27" i="17" s="1"/>
  <c r="P883" i="24"/>
  <c r="J213" i="17" s="1"/>
  <c r="O883" i="24"/>
  <c r="J182" i="17" s="1"/>
  <c r="N883" i="24"/>
  <c r="J151" i="17" s="1"/>
  <c r="M883" i="24"/>
  <c r="J120" i="17" s="1"/>
  <c r="L883" i="24"/>
  <c r="J89" i="17" s="1"/>
  <c r="J58" i="17"/>
  <c r="Q882" i="24"/>
  <c r="P882" i="24"/>
  <c r="J213" i="31" s="1"/>
  <c r="O882" i="24"/>
  <c r="J182" i="31" s="1"/>
  <c r="N882" i="24"/>
  <c r="J151" i="31" s="1"/>
  <c r="M882" i="24"/>
  <c r="J120" i="31" s="1"/>
  <c r="L882" i="24"/>
  <c r="J89" i="31" s="1"/>
  <c r="J58" i="31"/>
  <c r="Q881" i="24"/>
  <c r="P881" i="24"/>
  <c r="O881" i="24"/>
  <c r="N881" i="24"/>
  <c r="M881" i="24"/>
  <c r="L881" i="24"/>
  <c r="Q880" i="24"/>
  <c r="H27" i="17" s="1"/>
  <c r="P880" i="24"/>
  <c r="H213" i="17" s="1"/>
  <c r="O880" i="24"/>
  <c r="H182" i="17" s="1"/>
  <c r="N880" i="24"/>
  <c r="H151" i="17" s="1"/>
  <c r="M880" i="24"/>
  <c r="H120" i="17" s="1"/>
  <c r="L880" i="24"/>
  <c r="H89" i="17" s="1"/>
  <c r="H58" i="17"/>
  <c r="Q879" i="24"/>
  <c r="P879" i="24"/>
  <c r="H213" i="31" s="1"/>
  <c r="O879" i="24"/>
  <c r="H182" i="31" s="1"/>
  <c r="N879" i="24"/>
  <c r="H151" i="31" s="1"/>
  <c r="M879" i="24"/>
  <c r="H120" i="31" s="1"/>
  <c r="L879" i="24"/>
  <c r="H89" i="31" s="1"/>
  <c r="H58" i="31"/>
  <c r="Q878" i="24"/>
  <c r="P878" i="24"/>
  <c r="O878" i="24"/>
  <c r="N878" i="24"/>
  <c r="M878" i="24"/>
  <c r="L878" i="24"/>
  <c r="Q874" i="24"/>
  <c r="J27" i="19" s="1"/>
  <c r="P874" i="24"/>
  <c r="J207" i="19" s="1"/>
  <c r="O874" i="24"/>
  <c r="J177" i="19" s="1"/>
  <c r="N874" i="24"/>
  <c r="J147" i="19" s="1"/>
  <c r="M874" i="24"/>
  <c r="J117" i="19" s="1"/>
  <c r="L874" i="24"/>
  <c r="J87" i="19" s="1"/>
  <c r="J57" i="19"/>
  <c r="Q873" i="24"/>
  <c r="P873" i="24"/>
  <c r="J207" i="30" s="1"/>
  <c r="O873" i="24"/>
  <c r="J177" i="30" s="1"/>
  <c r="N873" i="24"/>
  <c r="J147" i="30" s="1"/>
  <c r="M873" i="24"/>
  <c r="J117" i="30" s="1"/>
  <c r="L873" i="24"/>
  <c r="J87" i="30" s="1"/>
  <c r="J57" i="30"/>
  <c r="Q872" i="24"/>
  <c r="P872" i="24"/>
  <c r="O872" i="24"/>
  <c r="N872" i="24"/>
  <c r="M872" i="24"/>
  <c r="L872" i="24"/>
  <c r="Q871" i="24"/>
  <c r="H27" i="19" s="1"/>
  <c r="P871" i="24"/>
  <c r="H207" i="19" s="1"/>
  <c r="O871" i="24"/>
  <c r="H177" i="19" s="1"/>
  <c r="N871" i="24"/>
  <c r="H147" i="19" s="1"/>
  <c r="M871" i="24"/>
  <c r="H117" i="19" s="1"/>
  <c r="L871" i="24"/>
  <c r="H87" i="19" s="1"/>
  <c r="H57" i="19"/>
  <c r="Q870" i="24"/>
  <c r="P870" i="24"/>
  <c r="H207" i="30" s="1"/>
  <c r="O870" i="24"/>
  <c r="H177" i="30" s="1"/>
  <c r="N870" i="24"/>
  <c r="H147" i="30" s="1"/>
  <c r="M870" i="24"/>
  <c r="H117" i="30" s="1"/>
  <c r="L870" i="24"/>
  <c r="H87" i="30" s="1"/>
  <c r="H57" i="30"/>
  <c r="Q869" i="24"/>
  <c r="P869" i="24"/>
  <c r="O869" i="24"/>
  <c r="N869" i="24"/>
  <c r="M869" i="24"/>
  <c r="L869" i="24"/>
  <c r="Q868" i="24"/>
  <c r="F27" i="19" s="1"/>
  <c r="P868" i="24"/>
  <c r="F207" i="19" s="1"/>
  <c r="O868" i="24"/>
  <c r="F177" i="19" s="1"/>
  <c r="N868" i="24"/>
  <c r="F147" i="19" s="1"/>
  <c r="M868" i="24"/>
  <c r="F117" i="19" s="1"/>
  <c r="L868" i="24"/>
  <c r="F87" i="19" s="1"/>
  <c r="F57" i="19"/>
  <c r="Q867" i="24"/>
  <c r="P867" i="24"/>
  <c r="F207" i="30" s="1"/>
  <c r="O867" i="24"/>
  <c r="F177" i="30" s="1"/>
  <c r="N867" i="24"/>
  <c r="F147" i="30" s="1"/>
  <c r="M867" i="24"/>
  <c r="F117" i="30" s="1"/>
  <c r="L867" i="24"/>
  <c r="F87" i="30" s="1"/>
  <c r="F57" i="30"/>
  <c r="Q866" i="24"/>
  <c r="P866" i="24"/>
  <c r="O866" i="24"/>
  <c r="N866" i="24"/>
  <c r="M866" i="24"/>
  <c r="L866" i="24"/>
  <c r="Q864" i="24"/>
  <c r="B27" i="19" s="1"/>
  <c r="O864" i="24"/>
  <c r="B177" i="19" s="1"/>
  <c r="N864" i="24"/>
  <c r="B147" i="19" s="1"/>
  <c r="M864" i="24"/>
  <c r="B117" i="19" s="1"/>
  <c r="L864" i="24"/>
  <c r="B87" i="19" s="1"/>
  <c r="B57" i="19"/>
  <c r="Q861" i="24"/>
  <c r="B27" i="30" s="1"/>
  <c r="P861" i="24"/>
  <c r="B207" i="30" s="1"/>
  <c r="O861" i="24"/>
  <c r="B177" i="30" s="1"/>
  <c r="N861" i="24"/>
  <c r="B147" i="30" s="1"/>
  <c r="M861" i="24"/>
  <c r="B117" i="30" s="1"/>
  <c r="L861" i="24"/>
  <c r="B87" i="30" s="1"/>
  <c r="B57" i="30"/>
  <c r="Q858" i="24"/>
  <c r="P858" i="24"/>
  <c r="O858" i="24"/>
  <c r="N858" i="24"/>
  <c r="M858" i="24"/>
  <c r="L858" i="24"/>
  <c r="Q854" i="24"/>
  <c r="P854" i="24"/>
  <c r="O854" i="24"/>
  <c r="N854" i="24"/>
  <c r="M854" i="24"/>
  <c r="L854" i="24"/>
  <c r="X852" i="24"/>
  <c r="W852" i="24"/>
  <c r="V852" i="24"/>
  <c r="U852" i="24"/>
  <c r="T852" i="24"/>
  <c r="S852" i="24"/>
  <c r="R852" i="24"/>
  <c r="Q851" i="24"/>
  <c r="B27" i="17" s="1"/>
  <c r="P851" i="24"/>
  <c r="B213" i="17" s="1"/>
  <c r="O851" i="24"/>
  <c r="B182" i="17" s="1"/>
  <c r="N851" i="24"/>
  <c r="B151" i="17" s="1"/>
  <c r="M851" i="24"/>
  <c r="B120" i="17" s="1"/>
  <c r="L851" i="24"/>
  <c r="B89" i="17" s="1"/>
  <c r="B58" i="17"/>
  <c r="X850" i="24"/>
  <c r="W850" i="24"/>
  <c r="V850" i="24"/>
  <c r="U850" i="24"/>
  <c r="T850" i="24"/>
  <c r="S850" i="24"/>
  <c r="R850" i="24"/>
  <c r="Q848" i="24"/>
  <c r="B27" i="31" s="1"/>
  <c r="P848" i="24"/>
  <c r="B213" i="31" s="1"/>
  <c r="O848" i="24"/>
  <c r="B182" i="31" s="1"/>
  <c r="N848" i="24"/>
  <c r="B151" i="31" s="1"/>
  <c r="M848" i="24"/>
  <c r="B120" i="31" s="1"/>
  <c r="L848" i="24"/>
  <c r="B89" i="31" s="1"/>
  <c r="B58" i="31"/>
  <c r="Q830" i="24"/>
  <c r="H27" i="18" s="1"/>
  <c r="P830" i="24"/>
  <c r="G27" i="18" s="1"/>
  <c r="O830" i="24"/>
  <c r="F27" i="18" s="1"/>
  <c r="N830" i="24"/>
  <c r="E27" i="18" s="1"/>
  <c r="M830" i="24"/>
  <c r="D27" i="18" s="1"/>
  <c r="L830" i="24"/>
  <c r="C27" i="18" s="1"/>
  <c r="B27" i="18"/>
  <c r="Q829" i="24"/>
  <c r="H27" i="32" s="1"/>
  <c r="P829" i="24"/>
  <c r="G27" i="32" s="1"/>
  <c r="O829" i="24"/>
  <c r="F27" i="32" s="1"/>
  <c r="N829" i="24"/>
  <c r="E27" i="32" s="1"/>
  <c r="M829" i="24"/>
  <c r="D27" i="32" s="1"/>
  <c r="L829" i="24"/>
  <c r="C27" i="32" s="1"/>
  <c r="B27" i="32"/>
  <c r="Q828" i="24"/>
  <c r="P828" i="24"/>
  <c r="O828" i="24"/>
  <c r="N828" i="24"/>
  <c r="M828" i="24"/>
  <c r="L828" i="24"/>
  <c r="Q827" i="24"/>
  <c r="L26" i="17" s="1"/>
  <c r="P827" i="24"/>
  <c r="L212" i="17" s="1"/>
  <c r="O827" i="24"/>
  <c r="L181" i="17" s="1"/>
  <c r="N827" i="24"/>
  <c r="M827" i="24"/>
  <c r="L119" i="17" s="1"/>
  <c r="L827" i="24"/>
  <c r="L88" i="17" s="1"/>
  <c r="L57" i="17"/>
  <c r="Q826" i="24"/>
  <c r="P826" i="24"/>
  <c r="L212" i="31" s="1"/>
  <c r="O826" i="24"/>
  <c r="L181" i="31" s="1"/>
  <c r="N826" i="24"/>
  <c r="L150" i="31" s="1"/>
  <c r="M826" i="24"/>
  <c r="L119" i="31" s="1"/>
  <c r="L826" i="24"/>
  <c r="L88" i="31" s="1"/>
  <c r="L57" i="31"/>
  <c r="Q825" i="24"/>
  <c r="P825" i="24"/>
  <c r="O825" i="24"/>
  <c r="N825" i="24"/>
  <c r="M825" i="24"/>
  <c r="L825" i="24"/>
  <c r="Q824" i="24"/>
  <c r="J26" i="17" s="1"/>
  <c r="P824" i="24"/>
  <c r="J212" i="17" s="1"/>
  <c r="O824" i="24"/>
  <c r="J181" i="17" s="1"/>
  <c r="N824" i="24"/>
  <c r="M824" i="24"/>
  <c r="J119" i="17" s="1"/>
  <c r="L824" i="24"/>
  <c r="J88" i="17" s="1"/>
  <c r="J57" i="17"/>
  <c r="Q823" i="24"/>
  <c r="P823" i="24"/>
  <c r="J212" i="31" s="1"/>
  <c r="O823" i="24"/>
  <c r="J181" i="31" s="1"/>
  <c r="J150" i="31"/>
  <c r="M823" i="24"/>
  <c r="J119" i="31" s="1"/>
  <c r="L823" i="24"/>
  <c r="J88" i="31" s="1"/>
  <c r="J57" i="31"/>
  <c r="Q822" i="24"/>
  <c r="P822" i="24"/>
  <c r="O822" i="24"/>
  <c r="M822" i="24"/>
  <c r="L822" i="24"/>
  <c r="Q821" i="24"/>
  <c r="H26" i="17" s="1"/>
  <c r="P821" i="24"/>
  <c r="H212" i="17" s="1"/>
  <c r="O821" i="24"/>
  <c r="H181" i="17" s="1"/>
  <c r="N821" i="24"/>
  <c r="H150" i="17" s="1"/>
  <c r="M821" i="24"/>
  <c r="H119" i="17" s="1"/>
  <c r="L821" i="24"/>
  <c r="H88" i="17" s="1"/>
  <c r="H57" i="17"/>
  <c r="Q820" i="24"/>
  <c r="P820" i="24"/>
  <c r="H212" i="31" s="1"/>
  <c r="O820" i="24"/>
  <c r="H181" i="31" s="1"/>
  <c r="N820" i="24"/>
  <c r="H150" i="31" s="1"/>
  <c r="M820" i="24"/>
  <c r="H119" i="31" s="1"/>
  <c r="L820" i="24"/>
  <c r="H88" i="31" s="1"/>
  <c r="H57" i="31"/>
  <c r="Q819" i="24"/>
  <c r="P819" i="24"/>
  <c r="O819" i="24"/>
  <c r="N819" i="24"/>
  <c r="M819" i="24"/>
  <c r="L819" i="24"/>
  <c r="Q815" i="24"/>
  <c r="P815" i="24"/>
  <c r="J206" i="19" s="1"/>
  <c r="O815" i="24"/>
  <c r="J176" i="19" s="1"/>
  <c r="N815" i="24"/>
  <c r="J146" i="19" s="1"/>
  <c r="M815" i="24"/>
  <c r="J116" i="19" s="1"/>
  <c r="L815" i="24"/>
  <c r="J86" i="19" s="1"/>
  <c r="J56" i="19"/>
  <c r="Q814" i="24"/>
  <c r="P814" i="24"/>
  <c r="J206" i="30" s="1"/>
  <c r="O814" i="24"/>
  <c r="J176" i="30" s="1"/>
  <c r="N814" i="24"/>
  <c r="J146" i="30" s="1"/>
  <c r="M814" i="24"/>
  <c r="J116" i="30" s="1"/>
  <c r="L814" i="24"/>
  <c r="J86" i="30" s="1"/>
  <c r="J56" i="30"/>
  <c r="Q813" i="24"/>
  <c r="P813" i="24"/>
  <c r="O813" i="24"/>
  <c r="N813" i="24"/>
  <c r="M813" i="24"/>
  <c r="L813" i="24"/>
  <c r="Q812" i="24"/>
  <c r="H26" i="19" s="1"/>
  <c r="P812" i="24"/>
  <c r="H206" i="19" s="1"/>
  <c r="O812" i="24"/>
  <c r="H176" i="19" s="1"/>
  <c r="N812" i="24"/>
  <c r="H146" i="19" s="1"/>
  <c r="M812" i="24"/>
  <c r="H116" i="19" s="1"/>
  <c r="L812" i="24"/>
  <c r="H86" i="19" s="1"/>
  <c r="H56" i="19"/>
  <c r="Q811" i="24"/>
  <c r="P811" i="24"/>
  <c r="H206" i="30" s="1"/>
  <c r="O811" i="24"/>
  <c r="H176" i="30" s="1"/>
  <c r="N811" i="24"/>
  <c r="H146" i="30" s="1"/>
  <c r="M811" i="24"/>
  <c r="H116" i="30" s="1"/>
  <c r="L811" i="24"/>
  <c r="H86" i="30" s="1"/>
  <c r="H56" i="30"/>
  <c r="Q810" i="24"/>
  <c r="P810" i="24"/>
  <c r="O810" i="24"/>
  <c r="N810" i="24"/>
  <c r="M810" i="24"/>
  <c r="L810" i="24"/>
  <c r="Q809" i="24"/>
  <c r="F26" i="19" s="1"/>
  <c r="P809" i="24"/>
  <c r="F206" i="19" s="1"/>
  <c r="O809" i="24"/>
  <c r="F176" i="19" s="1"/>
  <c r="N809" i="24"/>
  <c r="F146" i="19" s="1"/>
  <c r="M809" i="24"/>
  <c r="F116" i="19" s="1"/>
  <c r="L809" i="24"/>
  <c r="F86" i="19" s="1"/>
  <c r="F56" i="19"/>
  <c r="Q808" i="24"/>
  <c r="P808" i="24"/>
  <c r="F206" i="30" s="1"/>
  <c r="O808" i="24"/>
  <c r="F176" i="30" s="1"/>
  <c r="N808" i="24"/>
  <c r="F146" i="30" s="1"/>
  <c r="M808" i="24"/>
  <c r="F116" i="30" s="1"/>
  <c r="L808" i="24"/>
  <c r="F86" i="30" s="1"/>
  <c r="F56" i="30"/>
  <c r="Q807" i="24"/>
  <c r="P807" i="24"/>
  <c r="O807" i="24"/>
  <c r="N807" i="24"/>
  <c r="M807" i="24"/>
  <c r="L807" i="24"/>
  <c r="Q805" i="24"/>
  <c r="B26" i="19" s="1"/>
  <c r="P805" i="24"/>
  <c r="B206" i="19" s="1"/>
  <c r="O805" i="24"/>
  <c r="B176" i="19" s="1"/>
  <c r="N805" i="24"/>
  <c r="B146" i="19" s="1"/>
  <c r="M805" i="24"/>
  <c r="B116" i="19" s="1"/>
  <c r="L805" i="24"/>
  <c r="B86" i="19" s="1"/>
  <c r="B56" i="19"/>
  <c r="Q802" i="24"/>
  <c r="B26" i="30" s="1"/>
  <c r="P802" i="24"/>
  <c r="B206" i="30" s="1"/>
  <c r="O802" i="24"/>
  <c r="B176" i="30" s="1"/>
  <c r="N802" i="24"/>
  <c r="B146" i="30" s="1"/>
  <c r="M802" i="24"/>
  <c r="B116" i="30" s="1"/>
  <c r="L802" i="24"/>
  <c r="B86" i="30" s="1"/>
  <c r="B56" i="30"/>
  <c r="Q799" i="24"/>
  <c r="P799" i="24"/>
  <c r="O799" i="24"/>
  <c r="N799" i="24"/>
  <c r="M799" i="24"/>
  <c r="L799" i="24"/>
  <c r="Q795" i="24"/>
  <c r="P795" i="24"/>
  <c r="O795" i="24"/>
  <c r="N795" i="24"/>
  <c r="M795" i="24"/>
  <c r="L795" i="24"/>
  <c r="X793" i="24"/>
  <c r="W793" i="24"/>
  <c r="V793" i="24"/>
  <c r="U793" i="24"/>
  <c r="T793" i="24"/>
  <c r="S793" i="24"/>
  <c r="R793" i="24"/>
  <c r="Q792" i="24"/>
  <c r="B26" i="17" s="1"/>
  <c r="P792" i="24"/>
  <c r="B212" i="17" s="1"/>
  <c r="O792" i="24"/>
  <c r="B181" i="17" s="1"/>
  <c r="N792" i="24"/>
  <c r="B150" i="17" s="1"/>
  <c r="M792" i="24"/>
  <c r="B119" i="17" s="1"/>
  <c r="L792" i="24"/>
  <c r="B88" i="17" s="1"/>
  <c r="B57" i="17"/>
  <c r="X791" i="24"/>
  <c r="W791" i="24"/>
  <c r="V791" i="24"/>
  <c r="U791" i="24"/>
  <c r="T791" i="24"/>
  <c r="S791" i="24"/>
  <c r="R791" i="24"/>
  <c r="Q789" i="24"/>
  <c r="B26" i="31" s="1"/>
  <c r="P789" i="24"/>
  <c r="B212" i="31" s="1"/>
  <c r="O789" i="24"/>
  <c r="B181" i="31" s="1"/>
  <c r="N789" i="24"/>
  <c r="B150" i="31" s="1"/>
  <c r="M789" i="24"/>
  <c r="B119" i="31" s="1"/>
  <c r="L789" i="24"/>
  <c r="B88" i="31" s="1"/>
  <c r="B57" i="31"/>
  <c r="Q771" i="24"/>
  <c r="H26" i="18" s="1"/>
  <c r="P771" i="24"/>
  <c r="G26" i="18" s="1"/>
  <c r="O771" i="24"/>
  <c r="F26" i="18" s="1"/>
  <c r="N771" i="24"/>
  <c r="E26" i="18" s="1"/>
  <c r="M771" i="24"/>
  <c r="D26" i="18" s="1"/>
  <c r="L771" i="24"/>
  <c r="C26" i="18" s="1"/>
  <c r="B26" i="18"/>
  <c r="Q770" i="24"/>
  <c r="H26" i="32" s="1"/>
  <c r="P770" i="24"/>
  <c r="G26" i="32" s="1"/>
  <c r="O770" i="24"/>
  <c r="F26" i="32" s="1"/>
  <c r="N770" i="24"/>
  <c r="E26" i="32" s="1"/>
  <c r="M770" i="24"/>
  <c r="D26" i="32" s="1"/>
  <c r="L770" i="24"/>
  <c r="C26" i="32" s="1"/>
  <c r="B26" i="32"/>
  <c r="Q769" i="24"/>
  <c r="P769" i="24"/>
  <c r="O769" i="24"/>
  <c r="N769" i="24"/>
  <c r="M769" i="24"/>
  <c r="L769" i="24"/>
  <c r="Q768" i="24"/>
  <c r="L25" i="17" s="1"/>
  <c r="P768" i="24"/>
  <c r="L211" i="17" s="1"/>
  <c r="O768" i="24"/>
  <c r="L180" i="17" s="1"/>
  <c r="N768" i="24"/>
  <c r="L149" i="17" s="1"/>
  <c r="M768" i="24"/>
  <c r="L118" i="17" s="1"/>
  <c r="L768" i="24"/>
  <c r="L87" i="17" s="1"/>
  <c r="L56" i="17"/>
  <c r="Q767" i="24"/>
  <c r="P767" i="24"/>
  <c r="L211" i="31" s="1"/>
  <c r="O767" i="24"/>
  <c r="L180" i="31" s="1"/>
  <c r="N767" i="24"/>
  <c r="L149" i="31" s="1"/>
  <c r="M767" i="24"/>
  <c r="L118" i="31" s="1"/>
  <c r="L767" i="24"/>
  <c r="L87" i="31" s="1"/>
  <c r="L56" i="31"/>
  <c r="Q766" i="24"/>
  <c r="P766" i="24"/>
  <c r="O766" i="24"/>
  <c r="N766" i="24"/>
  <c r="M766" i="24"/>
  <c r="L766" i="24"/>
  <c r="Q765" i="24"/>
  <c r="J25" i="17" s="1"/>
  <c r="P765" i="24"/>
  <c r="J211" i="17" s="1"/>
  <c r="O765" i="24"/>
  <c r="J180" i="17" s="1"/>
  <c r="N765" i="24"/>
  <c r="J149" i="17" s="1"/>
  <c r="M765" i="24"/>
  <c r="J118" i="17" s="1"/>
  <c r="L765" i="24"/>
  <c r="J87" i="17" s="1"/>
  <c r="J56" i="17"/>
  <c r="Q764" i="24"/>
  <c r="P764" i="24"/>
  <c r="J211" i="31" s="1"/>
  <c r="O764" i="24"/>
  <c r="J180" i="31" s="1"/>
  <c r="N764" i="24"/>
  <c r="J149" i="31" s="1"/>
  <c r="M764" i="24"/>
  <c r="J118" i="31" s="1"/>
  <c r="L764" i="24"/>
  <c r="J87" i="31" s="1"/>
  <c r="J56" i="31"/>
  <c r="Q763" i="24"/>
  <c r="P763" i="24"/>
  <c r="O763" i="24"/>
  <c r="N763" i="24"/>
  <c r="M763" i="24"/>
  <c r="L763" i="24"/>
  <c r="Q762" i="24"/>
  <c r="H25" i="17" s="1"/>
  <c r="P762" i="24"/>
  <c r="H211" i="17" s="1"/>
  <c r="O762" i="24"/>
  <c r="H180" i="17" s="1"/>
  <c r="N762" i="24"/>
  <c r="H149" i="17" s="1"/>
  <c r="M762" i="24"/>
  <c r="H118" i="17" s="1"/>
  <c r="L762" i="24"/>
  <c r="H87" i="17" s="1"/>
  <c r="H56" i="17"/>
  <c r="Q761" i="24"/>
  <c r="P761" i="24"/>
  <c r="H211" i="31" s="1"/>
  <c r="O761" i="24"/>
  <c r="H180" i="31" s="1"/>
  <c r="N761" i="24"/>
  <c r="H149" i="31" s="1"/>
  <c r="M761" i="24"/>
  <c r="H118" i="31" s="1"/>
  <c r="L761" i="24"/>
  <c r="H87" i="31" s="1"/>
  <c r="H56" i="31"/>
  <c r="Q760" i="24"/>
  <c r="P760" i="24"/>
  <c r="O760" i="24"/>
  <c r="N760" i="24"/>
  <c r="M760" i="24"/>
  <c r="L760" i="24"/>
  <c r="Q756" i="24"/>
  <c r="J25" i="19" s="1"/>
  <c r="P756" i="24"/>
  <c r="J205" i="19" s="1"/>
  <c r="O756" i="24"/>
  <c r="J175" i="19" s="1"/>
  <c r="N756" i="24"/>
  <c r="J145" i="19" s="1"/>
  <c r="M756" i="24"/>
  <c r="J115" i="19" s="1"/>
  <c r="L756" i="24"/>
  <c r="J85" i="19" s="1"/>
  <c r="J55" i="19"/>
  <c r="Q755" i="24"/>
  <c r="P755" i="24"/>
  <c r="J205" i="30" s="1"/>
  <c r="O755" i="24"/>
  <c r="J175" i="30" s="1"/>
  <c r="N755" i="24"/>
  <c r="J145" i="30" s="1"/>
  <c r="M755" i="24"/>
  <c r="J115" i="30" s="1"/>
  <c r="L755" i="24"/>
  <c r="J85" i="30" s="1"/>
  <c r="J55" i="30"/>
  <c r="Q754" i="24"/>
  <c r="P754" i="24"/>
  <c r="O754" i="24"/>
  <c r="N754" i="24"/>
  <c r="M754" i="24"/>
  <c r="L754" i="24"/>
  <c r="Q753" i="24"/>
  <c r="H25" i="19" s="1"/>
  <c r="P753" i="24"/>
  <c r="H205" i="19" s="1"/>
  <c r="O753" i="24"/>
  <c r="H175" i="19" s="1"/>
  <c r="N753" i="24"/>
  <c r="H145" i="19" s="1"/>
  <c r="M753" i="24"/>
  <c r="H115" i="19" s="1"/>
  <c r="L753" i="24"/>
  <c r="H85" i="19" s="1"/>
  <c r="H55" i="19"/>
  <c r="Q752" i="24"/>
  <c r="P752" i="24"/>
  <c r="H205" i="30" s="1"/>
  <c r="O752" i="24"/>
  <c r="H175" i="30" s="1"/>
  <c r="N752" i="24"/>
  <c r="H145" i="30" s="1"/>
  <c r="M752" i="24"/>
  <c r="H115" i="30" s="1"/>
  <c r="L752" i="24"/>
  <c r="H85" i="30" s="1"/>
  <c r="H55" i="30"/>
  <c r="Q751" i="24"/>
  <c r="P751" i="24"/>
  <c r="O751" i="24"/>
  <c r="N751" i="24"/>
  <c r="M751" i="24"/>
  <c r="L751" i="24"/>
  <c r="Q750" i="24"/>
  <c r="F25" i="19" s="1"/>
  <c r="P750" i="24"/>
  <c r="F205" i="19" s="1"/>
  <c r="O750" i="24"/>
  <c r="F175" i="19" s="1"/>
  <c r="N750" i="24"/>
  <c r="F145" i="19" s="1"/>
  <c r="M750" i="24"/>
  <c r="F115" i="19" s="1"/>
  <c r="L750" i="24"/>
  <c r="F85" i="19" s="1"/>
  <c r="F55" i="19"/>
  <c r="Q749" i="24"/>
  <c r="P749" i="24"/>
  <c r="F205" i="30" s="1"/>
  <c r="O749" i="24"/>
  <c r="F175" i="30" s="1"/>
  <c r="N749" i="24"/>
  <c r="F145" i="30" s="1"/>
  <c r="M749" i="24"/>
  <c r="F115" i="30" s="1"/>
  <c r="L749" i="24"/>
  <c r="F85" i="30" s="1"/>
  <c r="F55" i="30"/>
  <c r="Q748" i="24"/>
  <c r="P748" i="24"/>
  <c r="O748" i="24"/>
  <c r="N748" i="24"/>
  <c r="M748" i="24"/>
  <c r="L748" i="24"/>
  <c r="Q746" i="24"/>
  <c r="B25" i="19" s="1"/>
  <c r="P746" i="24"/>
  <c r="B205" i="19" s="1"/>
  <c r="O746" i="24"/>
  <c r="B175" i="19" s="1"/>
  <c r="N746" i="24"/>
  <c r="B145" i="19" s="1"/>
  <c r="M746" i="24"/>
  <c r="B115" i="19" s="1"/>
  <c r="L746" i="24"/>
  <c r="B85" i="19" s="1"/>
  <c r="B55" i="19"/>
  <c r="Q743" i="24"/>
  <c r="B25" i="30" s="1"/>
  <c r="P743" i="24"/>
  <c r="B205" i="30" s="1"/>
  <c r="O743" i="24"/>
  <c r="B175" i="30" s="1"/>
  <c r="N743" i="24"/>
  <c r="B145" i="30" s="1"/>
  <c r="M743" i="24"/>
  <c r="B115" i="30" s="1"/>
  <c r="L743" i="24"/>
  <c r="B85" i="30" s="1"/>
  <c r="B55" i="30"/>
  <c r="Q740" i="24"/>
  <c r="P740" i="24"/>
  <c r="O740" i="24"/>
  <c r="N740" i="24"/>
  <c r="M740" i="24"/>
  <c r="L740" i="24"/>
  <c r="Q736" i="24"/>
  <c r="P736" i="24"/>
  <c r="O736" i="24"/>
  <c r="N736" i="24"/>
  <c r="M736" i="24"/>
  <c r="L736" i="24"/>
  <c r="X734" i="24"/>
  <c r="W734" i="24"/>
  <c r="V734" i="24"/>
  <c r="U734" i="24"/>
  <c r="T734" i="24"/>
  <c r="S734" i="24"/>
  <c r="R734" i="24"/>
  <c r="Q733" i="24"/>
  <c r="B25" i="17" s="1"/>
  <c r="P733" i="24"/>
  <c r="B211" i="17" s="1"/>
  <c r="O733" i="24"/>
  <c r="B180" i="17" s="1"/>
  <c r="N733" i="24"/>
  <c r="B149" i="17" s="1"/>
  <c r="M733" i="24"/>
  <c r="B118" i="17" s="1"/>
  <c r="L733" i="24"/>
  <c r="B87" i="17" s="1"/>
  <c r="B56" i="17"/>
  <c r="X732" i="24"/>
  <c r="W732" i="24"/>
  <c r="V732" i="24"/>
  <c r="U732" i="24"/>
  <c r="T732" i="24"/>
  <c r="S732" i="24"/>
  <c r="R732" i="24"/>
  <c r="Q730" i="24"/>
  <c r="B25" i="31" s="1"/>
  <c r="P730" i="24"/>
  <c r="B211" i="31" s="1"/>
  <c r="O730" i="24"/>
  <c r="B180" i="31" s="1"/>
  <c r="N730" i="24"/>
  <c r="B149" i="31" s="1"/>
  <c r="M730" i="24"/>
  <c r="B118" i="31" s="1"/>
  <c r="L730" i="24"/>
  <c r="B87" i="31" s="1"/>
  <c r="B56" i="31"/>
  <c r="Q712" i="24"/>
  <c r="H24" i="18" s="1"/>
  <c r="P712" i="24"/>
  <c r="G24" i="18" s="1"/>
  <c r="O712" i="24"/>
  <c r="F24" i="18" s="1"/>
  <c r="N712" i="24"/>
  <c r="E24" i="18" s="1"/>
  <c r="M712" i="24"/>
  <c r="D24" i="18" s="1"/>
  <c r="L712" i="24"/>
  <c r="C24" i="18" s="1"/>
  <c r="B24" i="18"/>
  <c r="Q711" i="24"/>
  <c r="H24" i="32" s="1"/>
  <c r="P711" i="24"/>
  <c r="G24" i="32" s="1"/>
  <c r="O711" i="24"/>
  <c r="F24" i="32" s="1"/>
  <c r="N711" i="24"/>
  <c r="E24" i="32" s="1"/>
  <c r="M711" i="24"/>
  <c r="D24" i="32" s="1"/>
  <c r="L711" i="24"/>
  <c r="C24" i="32" s="1"/>
  <c r="B24" i="32"/>
  <c r="Q710" i="24"/>
  <c r="P710" i="24"/>
  <c r="O710" i="24"/>
  <c r="N710" i="24"/>
  <c r="M710" i="24"/>
  <c r="L710" i="24"/>
  <c r="Q709" i="24"/>
  <c r="L23" i="17" s="1"/>
  <c r="P709" i="24"/>
  <c r="L209" i="17" s="1"/>
  <c r="O709" i="24"/>
  <c r="L178" i="17" s="1"/>
  <c r="N709" i="24"/>
  <c r="L147" i="17" s="1"/>
  <c r="M709" i="24"/>
  <c r="L116" i="17" s="1"/>
  <c r="L709" i="24"/>
  <c r="L85" i="17" s="1"/>
  <c r="L54" i="17"/>
  <c r="Q708" i="24"/>
  <c r="P708" i="24"/>
  <c r="L209" i="31" s="1"/>
  <c r="O708" i="24"/>
  <c r="L178" i="31" s="1"/>
  <c r="N708" i="24"/>
  <c r="L147" i="31" s="1"/>
  <c r="M708" i="24"/>
  <c r="L116" i="31" s="1"/>
  <c r="L708" i="24"/>
  <c r="L85" i="31" s="1"/>
  <c r="L54" i="31"/>
  <c r="Q707" i="24"/>
  <c r="P707" i="24"/>
  <c r="O707" i="24"/>
  <c r="N707" i="24"/>
  <c r="M707" i="24"/>
  <c r="L707" i="24"/>
  <c r="Q706" i="24"/>
  <c r="J23" i="17" s="1"/>
  <c r="P706" i="24"/>
  <c r="J209" i="17" s="1"/>
  <c r="O706" i="24"/>
  <c r="J178" i="17" s="1"/>
  <c r="N706" i="24"/>
  <c r="J147" i="17" s="1"/>
  <c r="M706" i="24"/>
  <c r="J116" i="17" s="1"/>
  <c r="L706" i="24"/>
  <c r="J85" i="17" s="1"/>
  <c r="J54" i="17"/>
  <c r="Q705" i="24"/>
  <c r="P705" i="24"/>
  <c r="J209" i="31" s="1"/>
  <c r="O705" i="24"/>
  <c r="J178" i="31" s="1"/>
  <c r="N705" i="24"/>
  <c r="J147" i="31" s="1"/>
  <c r="M705" i="24"/>
  <c r="J116" i="31" s="1"/>
  <c r="L705" i="24"/>
  <c r="J85" i="31" s="1"/>
  <c r="J54" i="31"/>
  <c r="Q704" i="24"/>
  <c r="P704" i="24"/>
  <c r="O704" i="24"/>
  <c r="N704" i="24"/>
  <c r="M704" i="24"/>
  <c r="L704" i="24"/>
  <c r="Q703" i="24"/>
  <c r="H23" i="17" s="1"/>
  <c r="P703" i="24"/>
  <c r="H209" i="17" s="1"/>
  <c r="O703" i="24"/>
  <c r="H178" i="17" s="1"/>
  <c r="N703" i="24"/>
  <c r="H147" i="17" s="1"/>
  <c r="M703" i="24"/>
  <c r="H116" i="17" s="1"/>
  <c r="L703" i="24"/>
  <c r="H85" i="17" s="1"/>
  <c r="H54" i="17"/>
  <c r="Q702" i="24"/>
  <c r="P702" i="24"/>
  <c r="H209" i="31" s="1"/>
  <c r="O702" i="24"/>
  <c r="H178" i="31" s="1"/>
  <c r="N702" i="24"/>
  <c r="H147" i="31" s="1"/>
  <c r="M702" i="24"/>
  <c r="H116" i="31" s="1"/>
  <c r="L702" i="24"/>
  <c r="H85" i="31" s="1"/>
  <c r="H54" i="31"/>
  <c r="Q701" i="24"/>
  <c r="P701" i="24"/>
  <c r="O701" i="24"/>
  <c r="N701" i="24"/>
  <c r="M701" i="24"/>
  <c r="L701" i="24"/>
  <c r="Q697" i="24"/>
  <c r="J23" i="19" s="1"/>
  <c r="P697" i="24"/>
  <c r="J203" i="19" s="1"/>
  <c r="O697" i="24"/>
  <c r="J173" i="19" s="1"/>
  <c r="N697" i="24"/>
  <c r="J143" i="19" s="1"/>
  <c r="M697" i="24"/>
  <c r="J113" i="19" s="1"/>
  <c r="L697" i="24"/>
  <c r="J83" i="19" s="1"/>
  <c r="J53" i="19"/>
  <c r="Q696" i="24"/>
  <c r="P696" i="24"/>
  <c r="J203" i="30" s="1"/>
  <c r="O696" i="24"/>
  <c r="J173" i="30" s="1"/>
  <c r="N696" i="24"/>
  <c r="J143" i="30" s="1"/>
  <c r="M696" i="24"/>
  <c r="J113" i="30" s="1"/>
  <c r="L696" i="24"/>
  <c r="J83" i="30" s="1"/>
  <c r="J53" i="30"/>
  <c r="Q695" i="24"/>
  <c r="P695" i="24"/>
  <c r="O695" i="24"/>
  <c r="N695" i="24"/>
  <c r="M695" i="24"/>
  <c r="L695" i="24"/>
  <c r="Q694" i="24"/>
  <c r="H23" i="19" s="1"/>
  <c r="P694" i="24"/>
  <c r="H203" i="19" s="1"/>
  <c r="O694" i="24"/>
  <c r="H173" i="19" s="1"/>
  <c r="N694" i="24"/>
  <c r="H143" i="19" s="1"/>
  <c r="M694" i="24"/>
  <c r="H113" i="19" s="1"/>
  <c r="L694" i="24"/>
  <c r="H83" i="19" s="1"/>
  <c r="H53" i="19"/>
  <c r="Q693" i="24"/>
  <c r="P693" i="24"/>
  <c r="H203" i="30" s="1"/>
  <c r="O693" i="24"/>
  <c r="H173" i="30" s="1"/>
  <c r="N693" i="24"/>
  <c r="H143" i="30" s="1"/>
  <c r="M693" i="24"/>
  <c r="H113" i="30" s="1"/>
  <c r="L693" i="24"/>
  <c r="H83" i="30" s="1"/>
  <c r="H53" i="30"/>
  <c r="Q692" i="24"/>
  <c r="P692" i="24"/>
  <c r="O692" i="24"/>
  <c r="N692" i="24"/>
  <c r="M692" i="24"/>
  <c r="L692" i="24"/>
  <c r="Q691" i="24"/>
  <c r="F23" i="19" s="1"/>
  <c r="P691" i="24"/>
  <c r="F203" i="19" s="1"/>
  <c r="O691" i="24"/>
  <c r="F173" i="19" s="1"/>
  <c r="N691" i="24"/>
  <c r="F143" i="19" s="1"/>
  <c r="M691" i="24"/>
  <c r="F113" i="19" s="1"/>
  <c r="L691" i="24"/>
  <c r="F83" i="19" s="1"/>
  <c r="F53" i="19"/>
  <c r="Q690" i="24"/>
  <c r="P690" i="24"/>
  <c r="F203" i="30" s="1"/>
  <c r="O690" i="24"/>
  <c r="F173" i="30" s="1"/>
  <c r="N690" i="24"/>
  <c r="F143" i="30" s="1"/>
  <c r="M690" i="24"/>
  <c r="F113" i="30" s="1"/>
  <c r="L690" i="24"/>
  <c r="F83" i="30" s="1"/>
  <c r="F53" i="30"/>
  <c r="Q689" i="24"/>
  <c r="P689" i="24"/>
  <c r="O689" i="24"/>
  <c r="N689" i="24"/>
  <c r="M689" i="24"/>
  <c r="L689" i="24"/>
  <c r="Q687" i="24"/>
  <c r="B23" i="19" s="1"/>
  <c r="P687" i="24"/>
  <c r="B203" i="19" s="1"/>
  <c r="O687" i="24"/>
  <c r="B173" i="19" s="1"/>
  <c r="N687" i="24"/>
  <c r="B143" i="19" s="1"/>
  <c r="M687" i="24"/>
  <c r="B113" i="19" s="1"/>
  <c r="L687" i="24"/>
  <c r="B83" i="19" s="1"/>
  <c r="B53" i="19"/>
  <c r="Q684" i="24"/>
  <c r="B23" i="30" s="1"/>
  <c r="P684" i="24"/>
  <c r="B203" i="30" s="1"/>
  <c r="O684" i="24"/>
  <c r="B173" i="30" s="1"/>
  <c r="N684" i="24"/>
  <c r="B143" i="30" s="1"/>
  <c r="M684" i="24"/>
  <c r="B113" i="30" s="1"/>
  <c r="L684" i="24"/>
  <c r="B83" i="30" s="1"/>
  <c r="B53" i="30"/>
  <c r="Q681" i="24"/>
  <c r="P681" i="24"/>
  <c r="O681" i="24"/>
  <c r="N681" i="24"/>
  <c r="M681" i="24"/>
  <c r="L681" i="24"/>
  <c r="Q677" i="24"/>
  <c r="P677" i="24"/>
  <c r="O677" i="24"/>
  <c r="N677" i="24"/>
  <c r="M677" i="24"/>
  <c r="L677" i="24"/>
  <c r="X675" i="24"/>
  <c r="W675" i="24"/>
  <c r="V675" i="24"/>
  <c r="U675" i="24"/>
  <c r="T675" i="24"/>
  <c r="S675" i="24"/>
  <c r="R675" i="24"/>
  <c r="Q674" i="24"/>
  <c r="B23" i="17" s="1"/>
  <c r="P674" i="24"/>
  <c r="B209" i="17" s="1"/>
  <c r="O674" i="24"/>
  <c r="B178" i="17" s="1"/>
  <c r="N674" i="24"/>
  <c r="B147" i="17" s="1"/>
  <c r="M674" i="24"/>
  <c r="B116" i="17" s="1"/>
  <c r="L674" i="24"/>
  <c r="B85" i="17" s="1"/>
  <c r="B54" i="17"/>
  <c r="X673" i="24"/>
  <c r="W673" i="24"/>
  <c r="V673" i="24"/>
  <c r="U673" i="24"/>
  <c r="T673" i="24"/>
  <c r="S673" i="24"/>
  <c r="R673" i="24"/>
  <c r="Q671" i="24"/>
  <c r="B23" i="31" s="1"/>
  <c r="P671" i="24"/>
  <c r="B209" i="31" s="1"/>
  <c r="O671" i="24"/>
  <c r="B178" i="31" s="1"/>
  <c r="N671" i="24"/>
  <c r="B147" i="31" s="1"/>
  <c r="M671" i="24"/>
  <c r="B116" i="31" s="1"/>
  <c r="L671" i="24"/>
  <c r="B85" i="31" s="1"/>
  <c r="B54" i="31"/>
  <c r="Q653" i="24"/>
  <c r="H23" i="18" s="1"/>
  <c r="P653" i="24"/>
  <c r="G23" i="18" s="1"/>
  <c r="O653" i="24"/>
  <c r="F23" i="18" s="1"/>
  <c r="N653" i="24"/>
  <c r="E23" i="18" s="1"/>
  <c r="M653" i="24"/>
  <c r="D23" i="18" s="1"/>
  <c r="L653" i="24"/>
  <c r="C23" i="18" s="1"/>
  <c r="B23" i="18"/>
  <c r="Q652" i="24"/>
  <c r="H23" i="32" s="1"/>
  <c r="P652" i="24"/>
  <c r="G23" i="32" s="1"/>
  <c r="O652" i="24"/>
  <c r="F23" i="32" s="1"/>
  <c r="N652" i="24"/>
  <c r="E23" i="32" s="1"/>
  <c r="M652" i="24"/>
  <c r="D23" i="32" s="1"/>
  <c r="L652" i="24"/>
  <c r="C23" i="32" s="1"/>
  <c r="B23" i="32"/>
  <c r="Q651" i="24"/>
  <c r="P651" i="24"/>
  <c r="O651" i="24"/>
  <c r="N651" i="24"/>
  <c r="M651" i="24"/>
  <c r="L651" i="24"/>
  <c r="Q650" i="24"/>
  <c r="L22" i="17" s="1"/>
  <c r="P650" i="24"/>
  <c r="L208" i="17" s="1"/>
  <c r="O650" i="24"/>
  <c r="L177" i="17" s="1"/>
  <c r="N650" i="24"/>
  <c r="L146" i="17" s="1"/>
  <c r="M650" i="24"/>
  <c r="L115" i="17" s="1"/>
  <c r="L650" i="24"/>
  <c r="L84" i="17" s="1"/>
  <c r="L53" i="17"/>
  <c r="Q649" i="24"/>
  <c r="P649" i="24"/>
  <c r="L208" i="31" s="1"/>
  <c r="O649" i="24"/>
  <c r="L177" i="31" s="1"/>
  <c r="N649" i="24"/>
  <c r="L146" i="31" s="1"/>
  <c r="M649" i="24"/>
  <c r="L115" i="31" s="1"/>
  <c r="L649" i="24"/>
  <c r="L84" i="31" s="1"/>
  <c r="L53" i="31"/>
  <c r="Q648" i="24"/>
  <c r="P648" i="24"/>
  <c r="O648" i="24"/>
  <c r="N648" i="24"/>
  <c r="M648" i="24"/>
  <c r="L648" i="24"/>
  <c r="Q647" i="24"/>
  <c r="J22" i="17" s="1"/>
  <c r="P647" i="24"/>
  <c r="J208" i="17" s="1"/>
  <c r="O647" i="24"/>
  <c r="J177" i="17" s="1"/>
  <c r="N647" i="24"/>
  <c r="J146" i="17" s="1"/>
  <c r="M647" i="24"/>
  <c r="J115" i="17" s="1"/>
  <c r="L647" i="24"/>
  <c r="J84" i="17" s="1"/>
  <c r="J53" i="17"/>
  <c r="Q646" i="24"/>
  <c r="P646" i="24"/>
  <c r="J208" i="31" s="1"/>
  <c r="O646" i="24"/>
  <c r="J177" i="31" s="1"/>
  <c r="N646" i="24"/>
  <c r="J146" i="31" s="1"/>
  <c r="M646" i="24"/>
  <c r="J115" i="31" s="1"/>
  <c r="L646" i="24"/>
  <c r="J84" i="31" s="1"/>
  <c r="J53" i="31"/>
  <c r="Q645" i="24"/>
  <c r="P645" i="24"/>
  <c r="O645" i="24"/>
  <c r="N645" i="24"/>
  <c r="M645" i="24"/>
  <c r="L645" i="24"/>
  <c r="Q644" i="24"/>
  <c r="H22" i="17" s="1"/>
  <c r="P644" i="24"/>
  <c r="H208" i="17" s="1"/>
  <c r="O644" i="24"/>
  <c r="H177" i="17" s="1"/>
  <c r="N644" i="24"/>
  <c r="H146" i="17" s="1"/>
  <c r="M644" i="24"/>
  <c r="H115" i="17" s="1"/>
  <c r="L644" i="24"/>
  <c r="H84" i="17" s="1"/>
  <c r="H53" i="17"/>
  <c r="Q643" i="24"/>
  <c r="P643" i="24"/>
  <c r="H208" i="31" s="1"/>
  <c r="O643" i="24"/>
  <c r="H177" i="31" s="1"/>
  <c r="N643" i="24"/>
  <c r="H146" i="31" s="1"/>
  <c r="M643" i="24"/>
  <c r="H115" i="31" s="1"/>
  <c r="L643" i="24"/>
  <c r="H84" i="31" s="1"/>
  <c r="H53" i="31"/>
  <c r="Q642" i="24"/>
  <c r="P642" i="24"/>
  <c r="O642" i="24"/>
  <c r="N642" i="24"/>
  <c r="M642" i="24"/>
  <c r="L642" i="24"/>
  <c r="Q638" i="24"/>
  <c r="J22" i="19" s="1"/>
  <c r="P638" i="24"/>
  <c r="J202" i="19" s="1"/>
  <c r="O638" i="24"/>
  <c r="J172" i="19" s="1"/>
  <c r="N638" i="24"/>
  <c r="J142" i="19" s="1"/>
  <c r="M638" i="24"/>
  <c r="J112" i="19" s="1"/>
  <c r="L638" i="24"/>
  <c r="J82" i="19" s="1"/>
  <c r="J52" i="19"/>
  <c r="Q637" i="24"/>
  <c r="P637" i="24"/>
  <c r="J202" i="30" s="1"/>
  <c r="O637" i="24"/>
  <c r="J172" i="30" s="1"/>
  <c r="N637" i="24"/>
  <c r="J142" i="30" s="1"/>
  <c r="M637" i="24"/>
  <c r="J112" i="30" s="1"/>
  <c r="L637" i="24"/>
  <c r="J82" i="30" s="1"/>
  <c r="J52" i="30"/>
  <c r="Q636" i="24"/>
  <c r="P636" i="24"/>
  <c r="O636" i="24"/>
  <c r="N636" i="24"/>
  <c r="M636" i="24"/>
  <c r="L636" i="24"/>
  <c r="Q635" i="24"/>
  <c r="H22" i="19" s="1"/>
  <c r="P635" i="24"/>
  <c r="H202" i="19" s="1"/>
  <c r="O635" i="24"/>
  <c r="H172" i="19" s="1"/>
  <c r="N635" i="24"/>
  <c r="H142" i="19" s="1"/>
  <c r="M635" i="24"/>
  <c r="H112" i="19" s="1"/>
  <c r="L635" i="24"/>
  <c r="H82" i="19" s="1"/>
  <c r="H52" i="19"/>
  <c r="Q634" i="24"/>
  <c r="P634" i="24"/>
  <c r="H202" i="30" s="1"/>
  <c r="O634" i="24"/>
  <c r="H172" i="30" s="1"/>
  <c r="N634" i="24"/>
  <c r="H142" i="30" s="1"/>
  <c r="M634" i="24"/>
  <c r="H112" i="30" s="1"/>
  <c r="L634" i="24"/>
  <c r="H82" i="30" s="1"/>
  <c r="H52" i="30"/>
  <c r="Q633" i="24"/>
  <c r="P633" i="24"/>
  <c r="O633" i="24"/>
  <c r="N633" i="24"/>
  <c r="M633" i="24"/>
  <c r="L633" i="24"/>
  <c r="Q632" i="24"/>
  <c r="F22" i="19" s="1"/>
  <c r="P632" i="24"/>
  <c r="F202" i="19" s="1"/>
  <c r="O632" i="24"/>
  <c r="F172" i="19" s="1"/>
  <c r="N632" i="24"/>
  <c r="F142" i="19" s="1"/>
  <c r="M632" i="24"/>
  <c r="F112" i="19" s="1"/>
  <c r="L632" i="24"/>
  <c r="F82" i="19" s="1"/>
  <c r="F52" i="19"/>
  <c r="Q631" i="24"/>
  <c r="P631" i="24"/>
  <c r="F202" i="30" s="1"/>
  <c r="O631" i="24"/>
  <c r="F172" i="30" s="1"/>
  <c r="N631" i="24"/>
  <c r="F142" i="30" s="1"/>
  <c r="M631" i="24"/>
  <c r="F112" i="30" s="1"/>
  <c r="L631" i="24"/>
  <c r="F82" i="30" s="1"/>
  <c r="F52" i="30"/>
  <c r="Q630" i="24"/>
  <c r="P630" i="24"/>
  <c r="O630" i="24"/>
  <c r="N630" i="24"/>
  <c r="M630" i="24"/>
  <c r="L630" i="24"/>
  <c r="Q628" i="24"/>
  <c r="B22" i="19" s="1"/>
  <c r="P628" i="24"/>
  <c r="B202" i="19" s="1"/>
  <c r="O628" i="24"/>
  <c r="B172" i="19" s="1"/>
  <c r="N628" i="24"/>
  <c r="B142" i="19" s="1"/>
  <c r="M628" i="24"/>
  <c r="B112" i="19" s="1"/>
  <c r="L628" i="24"/>
  <c r="B82" i="19" s="1"/>
  <c r="B52" i="19"/>
  <c r="Q625" i="24"/>
  <c r="B22" i="30" s="1"/>
  <c r="P625" i="24"/>
  <c r="B202" i="30" s="1"/>
  <c r="O625" i="24"/>
  <c r="B172" i="30" s="1"/>
  <c r="N625" i="24"/>
  <c r="B142" i="30" s="1"/>
  <c r="M625" i="24"/>
  <c r="B112" i="30" s="1"/>
  <c r="L625" i="24"/>
  <c r="B82" i="30" s="1"/>
  <c r="B52" i="30"/>
  <c r="Q622" i="24"/>
  <c r="P622" i="24"/>
  <c r="O622" i="24"/>
  <c r="N622" i="24"/>
  <c r="M622" i="24"/>
  <c r="L622" i="24"/>
  <c r="Q618" i="24"/>
  <c r="P618" i="24"/>
  <c r="O618" i="24"/>
  <c r="N618" i="24"/>
  <c r="M618" i="24"/>
  <c r="L618" i="24"/>
  <c r="X616" i="24"/>
  <c r="W616" i="24"/>
  <c r="V616" i="24"/>
  <c r="U616" i="24"/>
  <c r="T616" i="24"/>
  <c r="S616" i="24"/>
  <c r="R616" i="24"/>
  <c r="Q615" i="24"/>
  <c r="B22" i="17" s="1"/>
  <c r="P615" i="24"/>
  <c r="B208" i="17" s="1"/>
  <c r="O615" i="24"/>
  <c r="B177" i="17" s="1"/>
  <c r="N615" i="24"/>
  <c r="B146" i="17" s="1"/>
  <c r="M615" i="24"/>
  <c r="B115" i="17" s="1"/>
  <c r="L615" i="24"/>
  <c r="B84" i="17" s="1"/>
  <c r="B53" i="17"/>
  <c r="X614" i="24"/>
  <c r="W614" i="24"/>
  <c r="V614" i="24"/>
  <c r="U614" i="24"/>
  <c r="T614" i="24"/>
  <c r="S614" i="24"/>
  <c r="R614" i="24"/>
  <c r="Q612" i="24"/>
  <c r="B22" i="31" s="1"/>
  <c r="P612" i="24"/>
  <c r="B208" i="31" s="1"/>
  <c r="O612" i="24"/>
  <c r="B177" i="31" s="1"/>
  <c r="N612" i="24"/>
  <c r="B146" i="31" s="1"/>
  <c r="M612" i="24"/>
  <c r="B115" i="31" s="1"/>
  <c r="L612" i="24"/>
  <c r="B84" i="31" s="1"/>
  <c r="B53" i="31"/>
  <c r="Q594" i="24"/>
  <c r="H22" i="18" s="1"/>
  <c r="P594" i="24"/>
  <c r="G22" i="18" s="1"/>
  <c r="O594" i="24"/>
  <c r="F22" i="18" s="1"/>
  <c r="N594" i="24"/>
  <c r="E22" i="18" s="1"/>
  <c r="M594" i="24"/>
  <c r="D22" i="18" s="1"/>
  <c r="L594" i="24"/>
  <c r="C22" i="18" s="1"/>
  <c r="B22" i="18"/>
  <c r="Q593" i="24"/>
  <c r="H22" i="32" s="1"/>
  <c r="P593" i="24"/>
  <c r="G22" i="32" s="1"/>
  <c r="O593" i="24"/>
  <c r="F22" i="32" s="1"/>
  <c r="N593" i="24"/>
  <c r="E22" i="32" s="1"/>
  <c r="M593" i="24"/>
  <c r="D22" i="32" s="1"/>
  <c r="L593" i="24"/>
  <c r="C22" i="32" s="1"/>
  <c r="B22" i="32"/>
  <c r="Q592" i="24"/>
  <c r="P592" i="24"/>
  <c r="O592" i="24"/>
  <c r="N592" i="24"/>
  <c r="M592" i="24"/>
  <c r="L592" i="24"/>
  <c r="Q591" i="24"/>
  <c r="L21" i="17" s="1"/>
  <c r="P591" i="24"/>
  <c r="L207" i="17" s="1"/>
  <c r="O591" i="24"/>
  <c r="L176" i="17" s="1"/>
  <c r="N591" i="24"/>
  <c r="L145" i="17" s="1"/>
  <c r="M591" i="24"/>
  <c r="L114" i="17" s="1"/>
  <c r="L591" i="24"/>
  <c r="L83" i="17" s="1"/>
  <c r="L52" i="17"/>
  <c r="Q590" i="24"/>
  <c r="P590" i="24"/>
  <c r="L207" i="31" s="1"/>
  <c r="O590" i="24"/>
  <c r="L176" i="31" s="1"/>
  <c r="N590" i="24"/>
  <c r="L145" i="31" s="1"/>
  <c r="M590" i="24"/>
  <c r="L114" i="31" s="1"/>
  <c r="L590" i="24"/>
  <c r="L83" i="31" s="1"/>
  <c r="L52" i="31"/>
  <c r="Q589" i="24"/>
  <c r="P589" i="24"/>
  <c r="O589" i="24"/>
  <c r="N589" i="24"/>
  <c r="M589" i="24"/>
  <c r="L589" i="24"/>
  <c r="Q588" i="24"/>
  <c r="J21" i="17" s="1"/>
  <c r="P588" i="24"/>
  <c r="J207" i="17" s="1"/>
  <c r="O588" i="24"/>
  <c r="J176" i="17" s="1"/>
  <c r="N588" i="24"/>
  <c r="J145" i="17" s="1"/>
  <c r="M588" i="24"/>
  <c r="J114" i="17" s="1"/>
  <c r="L588" i="24"/>
  <c r="J83" i="17" s="1"/>
  <c r="J52" i="17"/>
  <c r="Q587" i="24"/>
  <c r="P587" i="24"/>
  <c r="J207" i="31" s="1"/>
  <c r="O587" i="24"/>
  <c r="J176" i="31" s="1"/>
  <c r="N587" i="24"/>
  <c r="J145" i="31" s="1"/>
  <c r="M587" i="24"/>
  <c r="J114" i="31" s="1"/>
  <c r="L587" i="24"/>
  <c r="J83" i="31" s="1"/>
  <c r="J52" i="31"/>
  <c r="Q586" i="24"/>
  <c r="P586" i="24"/>
  <c r="O586" i="24"/>
  <c r="N586" i="24"/>
  <c r="M586" i="24"/>
  <c r="L586" i="24"/>
  <c r="Q585" i="24"/>
  <c r="H21" i="17" s="1"/>
  <c r="P585" i="24"/>
  <c r="H207" i="17" s="1"/>
  <c r="O585" i="24"/>
  <c r="H176" i="17" s="1"/>
  <c r="N585" i="24"/>
  <c r="H145" i="17" s="1"/>
  <c r="M585" i="24"/>
  <c r="H114" i="17" s="1"/>
  <c r="L585" i="24"/>
  <c r="H83" i="17" s="1"/>
  <c r="H52" i="17"/>
  <c r="Q584" i="24"/>
  <c r="P584" i="24"/>
  <c r="H207" i="31" s="1"/>
  <c r="O584" i="24"/>
  <c r="H176" i="31" s="1"/>
  <c r="N584" i="24"/>
  <c r="H145" i="31" s="1"/>
  <c r="M584" i="24"/>
  <c r="H114" i="31" s="1"/>
  <c r="L584" i="24"/>
  <c r="H83" i="31" s="1"/>
  <c r="H52" i="31"/>
  <c r="Q583" i="24"/>
  <c r="P583" i="24"/>
  <c r="O583" i="24"/>
  <c r="N583" i="24"/>
  <c r="M583" i="24"/>
  <c r="L583" i="24"/>
  <c r="Q579" i="24"/>
  <c r="J21" i="19" s="1"/>
  <c r="P579" i="24"/>
  <c r="J201" i="19" s="1"/>
  <c r="O579" i="24"/>
  <c r="J171" i="19" s="1"/>
  <c r="N579" i="24"/>
  <c r="J141" i="19" s="1"/>
  <c r="M579" i="24"/>
  <c r="J111" i="19" s="1"/>
  <c r="L579" i="24"/>
  <c r="J81" i="19" s="1"/>
  <c r="J51" i="19"/>
  <c r="Q578" i="24"/>
  <c r="P578" i="24"/>
  <c r="J201" i="30" s="1"/>
  <c r="O578" i="24"/>
  <c r="J171" i="30" s="1"/>
  <c r="N578" i="24"/>
  <c r="J141" i="30" s="1"/>
  <c r="M578" i="24"/>
  <c r="J111" i="30" s="1"/>
  <c r="L578" i="24"/>
  <c r="J81" i="30" s="1"/>
  <c r="J51" i="30"/>
  <c r="Q577" i="24"/>
  <c r="P577" i="24"/>
  <c r="O577" i="24"/>
  <c r="N577" i="24"/>
  <c r="M577" i="24"/>
  <c r="L577" i="24"/>
  <c r="Q576" i="24"/>
  <c r="H21" i="19" s="1"/>
  <c r="P576" i="24"/>
  <c r="H201" i="19" s="1"/>
  <c r="O576" i="24"/>
  <c r="H171" i="19" s="1"/>
  <c r="N576" i="24"/>
  <c r="H141" i="19" s="1"/>
  <c r="M576" i="24"/>
  <c r="H111" i="19" s="1"/>
  <c r="L576" i="24"/>
  <c r="H81" i="19" s="1"/>
  <c r="H51" i="19"/>
  <c r="Q575" i="24"/>
  <c r="P575" i="24"/>
  <c r="H201" i="30" s="1"/>
  <c r="O575" i="24"/>
  <c r="H171" i="30" s="1"/>
  <c r="N575" i="24"/>
  <c r="H141" i="30" s="1"/>
  <c r="M575" i="24"/>
  <c r="H111" i="30" s="1"/>
  <c r="L575" i="24"/>
  <c r="H81" i="30" s="1"/>
  <c r="H51" i="30"/>
  <c r="Q574" i="24"/>
  <c r="P574" i="24"/>
  <c r="O574" i="24"/>
  <c r="N574" i="24"/>
  <c r="M574" i="24"/>
  <c r="L574" i="24"/>
  <c r="Q573" i="24"/>
  <c r="F21" i="19" s="1"/>
  <c r="P573" i="24"/>
  <c r="F201" i="19" s="1"/>
  <c r="O573" i="24"/>
  <c r="F171" i="19" s="1"/>
  <c r="N573" i="24"/>
  <c r="F141" i="19" s="1"/>
  <c r="M573" i="24"/>
  <c r="F111" i="19" s="1"/>
  <c r="L573" i="24"/>
  <c r="F81" i="19" s="1"/>
  <c r="F51" i="19"/>
  <c r="Q572" i="24"/>
  <c r="P572" i="24"/>
  <c r="F201" i="30" s="1"/>
  <c r="O572" i="24"/>
  <c r="F171" i="30" s="1"/>
  <c r="N572" i="24"/>
  <c r="F141" i="30" s="1"/>
  <c r="M572" i="24"/>
  <c r="F111" i="30" s="1"/>
  <c r="L572" i="24"/>
  <c r="F81" i="30" s="1"/>
  <c r="F51" i="30"/>
  <c r="Q571" i="24"/>
  <c r="P571" i="24"/>
  <c r="O571" i="24"/>
  <c r="N571" i="24"/>
  <c r="M571" i="24"/>
  <c r="L571" i="24"/>
  <c r="Q569" i="24"/>
  <c r="B21" i="19" s="1"/>
  <c r="P569" i="24"/>
  <c r="B201" i="19" s="1"/>
  <c r="O569" i="24"/>
  <c r="B171" i="19" s="1"/>
  <c r="N569" i="24"/>
  <c r="B141" i="19" s="1"/>
  <c r="M569" i="24"/>
  <c r="B111" i="19" s="1"/>
  <c r="L569" i="24"/>
  <c r="B81" i="19" s="1"/>
  <c r="B51" i="19"/>
  <c r="Q566" i="24"/>
  <c r="B21" i="30" s="1"/>
  <c r="P566" i="24"/>
  <c r="B201" i="30" s="1"/>
  <c r="O566" i="24"/>
  <c r="B171" i="30" s="1"/>
  <c r="N566" i="24"/>
  <c r="B141" i="30" s="1"/>
  <c r="M566" i="24"/>
  <c r="B111" i="30" s="1"/>
  <c r="L566" i="24"/>
  <c r="B81" i="30" s="1"/>
  <c r="B51" i="30"/>
  <c r="Q563" i="24"/>
  <c r="P563" i="24"/>
  <c r="O563" i="24"/>
  <c r="N563" i="24"/>
  <c r="M563" i="24"/>
  <c r="L563" i="24"/>
  <c r="Q559" i="24"/>
  <c r="P559" i="24"/>
  <c r="O559" i="24"/>
  <c r="N559" i="24"/>
  <c r="M559" i="24"/>
  <c r="L559" i="24"/>
  <c r="X557" i="24"/>
  <c r="W557" i="24"/>
  <c r="V557" i="24"/>
  <c r="U557" i="24"/>
  <c r="T557" i="24"/>
  <c r="S557" i="24"/>
  <c r="R557" i="24"/>
  <c r="Q556" i="24"/>
  <c r="B21" i="17" s="1"/>
  <c r="P556" i="24"/>
  <c r="B207" i="17" s="1"/>
  <c r="O556" i="24"/>
  <c r="B176" i="17" s="1"/>
  <c r="N556" i="24"/>
  <c r="B145" i="17" s="1"/>
  <c r="M556" i="24"/>
  <c r="B114" i="17" s="1"/>
  <c r="L556" i="24"/>
  <c r="B83" i="17" s="1"/>
  <c r="B52" i="17"/>
  <c r="X555" i="24"/>
  <c r="W555" i="24"/>
  <c r="V555" i="24"/>
  <c r="U555" i="24"/>
  <c r="T555" i="24"/>
  <c r="S555" i="24"/>
  <c r="R555" i="24"/>
  <c r="Q553" i="24"/>
  <c r="B21" i="31" s="1"/>
  <c r="P553" i="24"/>
  <c r="B207" i="31" s="1"/>
  <c r="O553" i="24"/>
  <c r="B176" i="31" s="1"/>
  <c r="N553" i="24"/>
  <c r="B145" i="31" s="1"/>
  <c r="M553" i="24"/>
  <c r="B114" i="31" s="1"/>
  <c r="L553" i="24"/>
  <c r="B83" i="31" s="1"/>
  <c r="B52" i="31"/>
  <c r="Q535" i="24"/>
  <c r="H21" i="18" s="1"/>
  <c r="P535" i="24"/>
  <c r="G21" i="18" s="1"/>
  <c r="O535" i="24"/>
  <c r="F21" i="18" s="1"/>
  <c r="N535" i="24"/>
  <c r="E21" i="18" s="1"/>
  <c r="M535" i="24"/>
  <c r="D21" i="18" s="1"/>
  <c r="L535" i="24"/>
  <c r="C21" i="18" s="1"/>
  <c r="B21" i="18"/>
  <c r="Q534" i="24"/>
  <c r="H21" i="32" s="1"/>
  <c r="P534" i="24"/>
  <c r="G21" i="32" s="1"/>
  <c r="O534" i="24"/>
  <c r="F21" i="32" s="1"/>
  <c r="N534" i="24"/>
  <c r="E21" i="32" s="1"/>
  <c r="M534" i="24"/>
  <c r="D21" i="32" s="1"/>
  <c r="L534" i="24"/>
  <c r="C21" i="32" s="1"/>
  <c r="B21" i="32"/>
  <c r="Q533" i="24"/>
  <c r="P533" i="24"/>
  <c r="O533" i="24"/>
  <c r="N533" i="24"/>
  <c r="M533" i="24"/>
  <c r="L533" i="24"/>
  <c r="Q532" i="24"/>
  <c r="L20" i="17" s="1"/>
  <c r="P532" i="24"/>
  <c r="L206" i="17" s="1"/>
  <c r="O532" i="24"/>
  <c r="L175" i="17" s="1"/>
  <c r="N532" i="24"/>
  <c r="L144" i="17" s="1"/>
  <c r="M532" i="24"/>
  <c r="L113" i="17" s="1"/>
  <c r="L532" i="24"/>
  <c r="L82" i="17" s="1"/>
  <c r="L51" i="17"/>
  <c r="Q531" i="24"/>
  <c r="P531" i="24"/>
  <c r="L206" i="31" s="1"/>
  <c r="O531" i="24"/>
  <c r="L175" i="31" s="1"/>
  <c r="N531" i="24"/>
  <c r="L144" i="31" s="1"/>
  <c r="M531" i="24"/>
  <c r="L113" i="31" s="1"/>
  <c r="L531" i="24"/>
  <c r="L82" i="31" s="1"/>
  <c r="L51" i="31"/>
  <c r="Q530" i="24"/>
  <c r="P530" i="24"/>
  <c r="O530" i="24"/>
  <c r="N530" i="24"/>
  <c r="M530" i="24"/>
  <c r="L530" i="24"/>
  <c r="Q529" i="24"/>
  <c r="J20" i="17" s="1"/>
  <c r="P529" i="24"/>
  <c r="J206" i="17" s="1"/>
  <c r="O529" i="24"/>
  <c r="J175" i="17" s="1"/>
  <c r="N529" i="24"/>
  <c r="J144" i="17" s="1"/>
  <c r="M529" i="24"/>
  <c r="J113" i="17" s="1"/>
  <c r="L529" i="24"/>
  <c r="J82" i="17" s="1"/>
  <c r="J51" i="17"/>
  <c r="Q528" i="24"/>
  <c r="P528" i="24"/>
  <c r="J206" i="31" s="1"/>
  <c r="O528" i="24"/>
  <c r="J175" i="31" s="1"/>
  <c r="N528" i="24"/>
  <c r="J144" i="31" s="1"/>
  <c r="M528" i="24"/>
  <c r="J113" i="31" s="1"/>
  <c r="L528" i="24"/>
  <c r="J82" i="31" s="1"/>
  <c r="J51" i="31"/>
  <c r="Q527" i="24"/>
  <c r="P527" i="24"/>
  <c r="O527" i="24"/>
  <c r="N527" i="24"/>
  <c r="M527" i="24"/>
  <c r="L527" i="24"/>
  <c r="Q526" i="24"/>
  <c r="H20" i="17" s="1"/>
  <c r="P526" i="24"/>
  <c r="H206" i="17" s="1"/>
  <c r="O526" i="24"/>
  <c r="H175" i="17" s="1"/>
  <c r="N526" i="24"/>
  <c r="H144" i="17" s="1"/>
  <c r="M526" i="24"/>
  <c r="H113" i="17" s="1"/>
  <c r="L526" i="24"/>
  <c r="H82" i="17" s="1"/>
  <c r="H51" i="17"/>
  <c r="Q525" i="24"/>
  <c r="P525" i="24"/>
  <c r="H206" i="31" s="1"/>
  <c r="O525" i="24"/>
  <c r="H175" i="31" s="1"/>
  <c r="N525" i="24"/>
  <c r="H144" i="31" s="1"/>
  <c r="M525" i="24"/>
  <c r="H113" i="31" s="1"/>
  <c r="L525" i="24"/>
  <c r="H82" i="31" s="1"/>
  <c r="H51" i="31"/>
  <c r="Q524" i="24"/>
  <c r="P524" i="24"/>
  <c r="O524" i="24"/>
  <c r="N524" i="24"/>
  <c r="M524" i="24"/>
  <c r="L524" i="24"/>
  <c r="Q520" i="24"/>
  <c r="J20" i="19" s="1"/>
  <c r="P520" i="24"/>
  <c r="J200" i="19" s="1"/>
  <c r="O520" i="24"/>
  <c r="J170" i="19" s="1"/>
  <c r="N520" i="24"/>
  <c r="J140" i="19" s="1"/>
  <c r="M520" i="24"/>
  <c r="J110" i="19" s="1"/>
  <c r="L520" i="24"/>
  <c r="J80" i="19" s="1"/>
  <c r="J50" i="19"/>
  <c r="Q519" i="24"/>
  <c r="P519" i="24"/>
  <c r="J200" i="30" s="1"/>
  <c r="O519" i="24"/>
  <c r="J170" i="30" s="1"/>
  <c r="N519" i="24"/>
  <c r="J140" i="30" s="1"/>
  <c r="M519" i="24"/>
  <c r="J110" i="30" s="1"/>
  <c r="L519" i="24"/>
  <c r="J80" i="30" s="1"/>
  <c r="J50" i="30"/>
  <c r="Q518" i="24"/>
  <c r="P518" i="24"/>
  <c r="O518" i="24"/>
  <c r="N518" i="24"/>
  <c r="M518" i="24"/>
  <c r="L518" i="24"/>
  <c r="Q517" i="24"/>
  <c r="H20" i="19" s="1"/>
  <c r="P517" i="24"/>
  <c r="H200" i="19" s="1"/>
  <c r="O517" i="24"/>
  <c r="H170" i="19" s="1"/>
  <c r="N517" i="24"/>
  <c r="H140" i="19" s="1"/>
  <c r="M517" i="24"/>
  <c r="H110" i="19" s="1"/>
  <c r="L517" i="24"/>
  <c r="H80" i="19" s="1"/>
  <c r="H50" i="19"/>
  <c r="Q516" i="24"/>
  <c r="P516" i="24"/>
  <c r="H200" i="30" s="1"/>
  <c r="O516" i="24"/>
  <c r="H170" i="30" s="1"/>
  <c r="N516" i="24"/>
  <c r="H140" i="30" s="1"/>
  <c r="M516" i="24"/>
  <c r="H110" i="30" s="1"/>
  <c r="L516" i="24"/>
  <c r="H80" i="30" s="1"/>
  <c r="H50" i="30"/>
  <c r="Q515" i="24"/>
  <c r="P515" i="24"/>
  <c r="O515" i="24"/>
  <c r="N515" i="24"/>
  <c r="M515" i="24"/>
  <c r="L515" i="24"/>
  <c r="Q514" i="24"/>
  <c r="F20" i="19" s="1"/>
  <c r="P514" i="24"/>
  <c r="F200" i="19" s="1"/>
  <c r="O514" i="24"/>
  <c r="F170" i="19" s="1"/>
  <c r="N514" i="24"/>
  <c r="F140" i="19" s="1"/>
  <c r="M514" i="24"/>
  <c r="F110" i="19" s="1"/>
  <c r="L514" i="24"/>
  <c r="F80" i="19" s="1"/>
  <c r="F50" i="19"/>
  <c r="Q513" i="24"/>
  <c r="P513" i="24"/>
  <c r="F200" i="30" s="1"/>
  <c r="O513" i="24"/>
  <c r="F170" i="30" s="1"/>
  <c r="N513" i="24"/>
  <c r="F140" i="30" s="1"/>
  <c r="M513" i="24"/>
  <c r="F110" i="30" s="1"/>
  <c r="L513" i="24"/>
  <c r="F80" i="30" s="1"/>
  <c r="F50" i="30"/>
  <c r="Q512" i="24"/>
  <c r="P512" i="24"/>
  <c r="O512" i="24"/>
  <c r="N512" i="24"/>
  <c r="M512" i="24"/>
  <c r="L512" i="24"/>
  <c r="Q510" i="24"/>
  <c r="B20" i="19" s="1"/>
  <c r="P510" i="24"/>
  <c r="B200" i="19" s="1"/>
  <c r="O510" i="24"/>
  <c r="B170" i="19" s="1"/>
  <c r="N510" i="24"/>
  <c r="B140" i="19" s="1"/>
  <c r="M510" i="24"/>
  <c r="B110" i="19" s="1"/>
  <c r="L510" i="24"/>
  <c r="B80" i="19" s="1"/>
  <c r="B50" i="19"/>
  <c r="Q507" i="24"/>
  <c r="B20" i="30" s="1"/>
  <c r="P507" i="24"/>
  <c r="B200" i="30" s="1"/>
  <c r="O507" i="24"/>
  <c r="B170" i="30" s="1"/>
  <c r="N507" i="24"/>
  <c r="B140" i="30" s="1"/>
  <c r="M507" i="24"/>
  <c r="B110" i="30" s="1"/>
  <c r="L507" i="24"/>
  <c r="B80" i="30" s="1"/>
  <c r="B50" i="30"/>
  <c r="Q504" i="24"/>
  <c r="P504" i="24"/>
  <c r="O504" i="24"/>
  <c r="N504" i="24"/>
  <c r="M504" i="24"/>
  <c r="L504" i="24"/>
  <c r="Q500" i="24"/>
  <c r="P500" i="24"/>
  <c r="O500" i="24"/>
  <c r="N500" i="24"/>
  <c r="M500" i="24"/>
  <c r="L500" i="24"/>
  <c r="X498" i="24"/>
  <c r="W498" i="24"/>
  <c r="V498" i="24"/>
  <c r="U498" i="24"/>
  <c r="T498" i="24"/>
  <c r="S498" i="24"/>
  <c r="R498" i="24"/>
  <c r="Q497" i="24"/>
  <c r="B20" i="17" s="1"/>
  <c r="P497" i="24"/>
  <c r="B206" i="17" s="1"/>
  <c r="O497" i="24"/>
  <c r="B175" i="17" s="1"/>
  <c r="N497" i="24"/>
  <c r="B144" i="17" s="1"/>
  <c r="M497" i="24"/>
  <c r="B113" i="17" s="1"/>
  <c r="L497" i="24"/>
  <c r="B82" i="17" s="1"/>
  <c r="B51" i="17"/>
  <c r="X496" i="24"/>
  <c r="W496" i="24"/>
  <c r="V496" i="24"/>
  <c r="U496" i="24"/>
  <c r="T496" i="24"/>
  <c r="S496" i="24"/>
  <c r="R496" i="24"/>
  <c r="Q494" i="24"/>
  <c r="B20" i="31" s="1"/>
  <c r="P494" i="24"/>
  <c r="B206" i="31" s="1"/>
  <c r="O494" i="24"/>
  <c r="B175" i="31" s="1"/>
  <c r="N494" i="24"/>
  <c r="B144" i="31" s="1"/>
  <c r="M494" i="24"/>
  <c r="B113" i="31" s="1"/>
  <c r="L494" i="24"/>
  <c r="B82" i="31" s="1"/>
  <c r="B51" i="31"/>
  <c r="Q476" i="24"/>
  <c r="H19" i="18" s="1"/>
  <c r="P476" i="24"/>
  <c r="G19" i="18" s="1"/>
  <c r="O476" i="24"/>
  <c r="F19" i="18" s="1"/>
  <c r="N476" i="24"/>
  <c r="E19" i="18" s="1"/>
  <c r="M476" i="24"/>
  <c r="D19" i="18" s="1"/>
  <c r="L476" i="24"/>
  <c r="C19" i="18" s="1"/>
  <c r="B19" i="18"/>
  <c r="Q475" i="24"/>
  <c r="H19" i="32" s="1"/>
  <c r="P475" i="24"/>
  <c r="G19" i="32" s="1"/>
  <c r="O475" i="24"/>
  <c r="F19" i="32" s="1"/>
  <c r="N475" i="24"/>
  <c r="E19" i="32" s="1"/>
  <c r="M475" i="24"/>
  <c r="D19" i="32" s="1"/>
  <c r="L475" i="24"/>
  <c r="C19" i="32" s="1"/>
  <c r="B19" i="32"/>
  <c r="Q474" i="24"/>
  <c r="P474" i="24"/>
  <c r="O474" i="24"/>
  <c r="N474" i="24"/>
  <c r="M474" i="24"/>
  <c r="L474" i="24"/>
  <c r="Q473" i="24"/>
  <c r="L18" i="17" s="1"/>
  <c r="P473" i="24"/>
  <c r="L204" i="17" s="1"/>
  <c r="O473" i="24"/>
  <c r="L173" i="17" s="1"/>
  <c r="N473" i="24"/>
  <c r="L142" i="17" s="1"/>
  <c r="M473" i="24"/>
  <c r="L111" i="17" s="1"/>
  <c r="L473" i="24"/>
  <c r="L80" i="17" s="1"/>
  <c r="L49" i="17"/>
  <c r="Q472" i="24"/>
  <c r="P472" i="24"/>
  <c r="L204" i="31" s="1"/>
  <c r="O472" i="24"/>
  <c r="L173" i="31" s="1"/>
  <c r="N472" i="24"/>
  <c r="L142" i="31" s="1"/>
  <c r="M472" i="24"/>
  <c r="L111" i="31" s="1"/>
  <c r="L472" i="24"/>
  <c r="L80" i="31" s="1"/>
  <c r="L49" i="31"/>
  <c r="Q471" i="24"/>
  <c r="P471" i="24"/>
  <c r="O471" i="24"/>
  <c r="N471" i="24"/>
  <c r="M471" i="24"/>
  <c r="L471" i="24"/>
  <c r="Q470" i="24"/>
  <c r="J18" i="17" s="1"/>
  <c r="P470" i="24"/>
  <c r="J204" i="17" s="1"/>
  <c r="O470" i="24"/>
  <c r="J173" i="17" s="1"/>
  <c r="N470" i="24"/>
  <c r="J142" i="17" s="1"/>
  <c r="M470" i="24"/>
  <c r="J111" i="17" s="1"/>
  <c r="L470" i="24"/>
  <c r="J80" i="17" s="1"/>
  <c r="J49" i="17"/>
  <c r="Q469" i="24"/>
  <c r="P469" i="24"/>
  <c r="J204" i="31" s="1"/>
  <c r="O469" i="24"/>
  <c r="J173" i="31" s="1"/>
  <c r="N469" i="24"/>
  <c r="J142" i="31" s="1"/>
  <c r="M469" i="24"/>
  <c r="J111" i="31" s="1"/>
  <c r="L469" i="24"/>
  <c r="J80" i="31" s="1"/>
  <c r="J49" i="31"/>
  <c r="Q468" i="24"/>
  <c r="P468" i="24"/>
  <c r="O468" i="24"/>
  <c r="N468" i="24"/>
  <c r="M468" i="24"/>
  <c r="L468" i="24"/>
  <c r="Q467" i="24"/>
  <c r="H18" i="17" s="1"/>
  <c r="P467" i="24"/>
  <c r="H204" i="17" s="1"/>
  <c r="O467" i="24"/>
  <c r="H173" i="17" s="1"/>
  <c r="N467" i="24"/>
  <c r="H142" i="17" s="1"/>
  <c r="M467" i="24"/>
  <c r="H111" i="17" s="1"/>
  <c r="L467" i="24"/>
  <c r="H80" i="17" s="1"/>
  <c r="H49" i="17"/>
  <c r="Q466" i="24"/>
  <c r="P466" i="24"/>
  <c r="H204" i="31" s="1"/>
  <c r="O466" i="24"/>
  <c r="H173" i="31" s="1"/>
  <c r="N466" i="24"/>
  <c r="H142" i="31" s="1"/>
  <c r="M466" i="24"/>
  <c r="H111" i="31" s="1"/>
  <c r="L466" i="24"/>
  <c r="H80" i="31" s="1"/>
  <c r="H49" i="31"/>
  <c r="Q465" i="24"/>
  <c r="P465" i="24"/>
  <c r="O465" i="24"/>
  <c r="N465" i="24"/>
  <c r="M465" i="24"/>
  <c r="L465" i="24"/>
  <c r="Q461" i="24"/>
  <c r="J18" i="19" s="1"/>
  <c r="P461" i="24"/>
  <c r="J198" i="19" s="1"/>
  <c r="O461" i="24"/>
  <c r="J168" i="19" s="1"/>
  <c r="N461" i="24"/>
  <c r="J138" i="19" s="1"/>
  <c r="M461" i="24"/>
  <c r="J108" i="19" s="1"/>
  <c r="L461" i="24"/>
  <c r="J78" i="19" s="1"/>
  <c r="J48" i="19"/>
  <c r="Q460" i="24"/>
  <c r="P460" i="24"/>
  <c r="J198" i="30" s="1"/>
  <c r="O460" i="24"/>
  <c r="J168" i="30" s="1"/>
  <c r="N460" i="24"/>
  <c r="J138" i="30" s="1"/>
  <c r="M460" i="24"/>
  <c r="J108" i="30" s="1"/>
  <c r="L460" i="24"/>
  <c r="J78" i="30" s="1"/>
  <c r="J48" i="30"/>
  <c r="Q459" i="24"/>
  <c r="P459" i="24"/>
  <c r="O459" i="24"/>
  <c r="N459" i="24"/>
  <c r="M459" i="24"/>
  <c r="L459" i="24"/>
  <c r="Q458" i="24"/>
  <c r="H18" i="19" s="1"/>
  <c r="P458" i="24"/>
  <c r="H198" i="19" s="1"/>
  <c r="O458" i="24"/>
  <c r="H168" i="19" s="1"/>
  <c r="N458" i="24"/>
  <c r="H138" i="19" s="1"/>
  <c r="M458" i="24"/>
  <c r="H108" i="19" s="1"/>
  <c r="L458" i="24"/>
  <c r="H78" i="19" s="1"/>
  <c r="H48" i="19"/>
  <c r="Q457" i="24"/>
  <c r="P457" i="24"/>
  <c r="H198" i="30" s="1"/>
  <c r="O457" i="24"/>
  <c r="H168" i="30" s="1"/>
  <c r="N457" i="24"/>
  <c r="H138" i="30" s="1"/>
  <c r="M457" i="24"/>
  <c r="H108" i="30" s="1"/>
  <c r="L457" i="24"/>
  <c r="H78" i="30" s="1"/>
  <c r="H48" i="30"/>
  <c r="Q456" i="24"/>
  <c r="P456" i="24"/>
  <c r="O456" i="24"/>
  <c r="N456" i="24"/>
  <c r="M456" i="24"/>
  <c r="L456" i="24"/>
  <c r="Q455" i="24"/>
  <c r="F18" i="19" s="1"/>
  <c r="P455" i="24"/>
  <c r="F198" i="19" s="1"/>
  <c r="O455" i="24"/>
  <c r="F168" i="19" s="1"/>
  <c r="N455" i="24"/>
  <c r="F138" i="19" s="1"/>
  <c r="M455" i="24"/>
  <c r="F108" i="19" s="1"/>
  <c r="L455" i="24"/>
  <c r="F78" i="19" s="1"/>
  <c r="F48" i="19"/>
  <c r="Q454" i="24"/>
  <c r="P454" i="24"/>
  <c r="F198" i="30" s="1"/>
  <c r="O454" i="24"/>
  <c r="F168" i="30" s="1"/>
  <c r="N454" i="24"/>
  <c r="F138" i="30" s="1"/>
  <c r="M454" i="24"/>
  <c r="F108" i="30" s="1"/>
  <c r="L454" i="24"/>
  <c r="F78" i="30" s="1"/>
  <c r="F48" i="30"/>
  <c r="Q453" i="24"/>
  <c r="P453" i="24"/>
  <c r="O453" i="24"/>
  <c r="N453" i="24"/>
  <c r="M453" i="24"/>
  <c r="L453" i="24"/>
  <c r="Q451" i="24"/>
  <c r="B18" i="19" s="1"/>
  <c r="P451" i="24"/>
  <c r="B198" i="19" s="1"/>
  <c r="O451" i="24"/>
  <c r="B168" i="19" s="1"/>
  <c r="N451" i="24"/>
  <c r="B138" i="19" s="1"/>
  <c r="M451" i="24"/>
  <c r="B108" i="19" s="1"/>
  <c r="L451" i="24"/>
  <c r="B78" i="19" s="1"/>
  <c r="B48" i="19"/>
  <c r="Q448" i="24"/>
  <c r="B18" i="30" s="1"/>
  <c r="P448" i="24"/>
  <c r="B198" i="30" s="1"/>
  <c r="O448" i="24"/>
  <c r="B168" i="30" s="1"/>
  <c r="N448" i="24"/>
  <c r="B138" i="30" s="1"/>
  <c r="M448" i="24"/>
  <c r="B108" i="30" s="1"/>
  <c r="L448" i="24"/>
  <c r="B78" i="30" s="1"/>
  <c r="B48" i="30"/>
  <c r="Q445" i="24"/>
  <c r="P445" i="24"/>
  <c r="O445" i="24"/>
  <c r="N445" i="24"/>
  <c r="M445" i="24"/>
  <c r="L445" i="24"/>
  <c r="Q441" i="24"/>
  <c r="P441" i="24"/>
  <c r="O441" i="24"/>
  <c r="N441" i="24"/>
  <c r="M441" i="24"/>
  <c r="L441" i="24"/>
  <c r="X439" i="24"/>
  <c r="W439" i="24"/>
  <c r="V439" i="24"/>
  <c r="U439" i="24"/>
  <c r="T439" i="24"/>
  <c r="S439" i="24"/>
  <c r="R439" i="24"/>
  <c r="Q438" i="24"/>
  <c r="B18" i="17" s="1"/>
  <c r="P438" i="24"/>
  <c r="B204" i="17" s="1"/>
  <c r="O438" i="24"/>
  <c r="B173" i="17" s="1"/>
  <c r="N438" i="24"/>
  <c r="B142" i="17" s="1"/>
  <c r="M438" i="24"/>
  <c r="B111" i="17" s="1"/>
  <c r="L438" i="24"/>
  <c r="B80" i="17" s="1"/>
  <c r="B49" i="17"/>
  <c r="X437" i="24"/>
  <c r="W437" i="24"/>
  <c r="V437" i="24"/>
  <c r="U437" i="24"/>
  <c r="T437" i="24"/>
  <c r="S437" i="24"/>
  <c r="R437" i="24"/>
  <c r="Q435" i="24"/>
  <c r="B18" i="31" s="1"/>
  <c r="P435" i="24"/>
  <c r="B204" i="31" s="1"/>
  <c r="O435" i="24"/>
  <c r="B173" i="31" s="1"/>
  <c r="N435" i="24"/>
  <c r="B142" i="31" s="1"/>
  <c r="B49" i="31"/>
  <c r="Q417" i="24"/>
  <c r="H18" i="18" s="1"/>
  <c r="P417" i="24"/>
  <c r="G18" i="18" s="1"/>
  <c r="O417" i="24"/>
  <c r="F18" i="18" s="1"/>
  <c r="N417" i="24"/>
  <c r="E18" i="18" s="1"/>
  <c r="M417" i="24"/>
  <c r="D18" i="18" s="1"/>
  <c r="L417" i="24"/>
  <c r="C18" i="18" s="1"/>
  <c r="B18" i="18"/>
  <c r="Q416" i="24"/>
  <c r="H18" i="32" s="1"/>
  <c r="P416" i="24"/>
  <c r="G18" i="32" s="1"/>
  <c r="O416" i="24"/>
  <c r="F18" i="32" s="1"/>
  <c r="N416" i="24"/>
  <c r="E18" i="32" s="1"/>
  <c r="M416" i="24"/>
  <c r="D18" i="32" s="1"/>
  <c r="L416" i="24"/>
  <c r="C18" i="32" s="1"/>
  <c r="B18" i="32"/>
  <c r="Q415" i="24"/>
  <c r="P415" i="24"/>
  <c r="O415" i="24"/>
  <c r="N415" i="24"/>
  <c r="M415" i="24"/>
  <c r="L415" i="24"/>
  <c r="Q414" i="24"/>
  <c r="L17" i="17" s="1"/>
  <c r="P414" i="24"/>
  <c r="L203" i="17" s="1"/>
  <c r="O414" i="24"/>
  <c r="L172" i="17" s="1"/>
  <c r="N414" i="24"/>
  <c r="L141" i="17" s="1"/>
  <c r="M414" i="24"/>
  <c r="L110" i="17" s="1"/>
  <c r="L414" i="24"/>
  <c r="L79" i="17" s="1"/>
  <c r="L48" i="17"/>
  <c r="Q413" i="24"/>
  <c r="P413" i="24"/>
  <c r="L203" i="31" s="1"/>
  <c r="O413" i="24"/>
  <c r="L172" i="31" s="1"/>
  <c r="N413" i="24"/>
  <c r="L141" i="31" s="1"/>
  <c r="M413" i="24"/>
  <c r="L110" i="31" s="1"/>
  <c r="L413" i="24"/>
  <c r="L79" i="31" s="1"/>
  <c r="L48" i="31"/>
  <c r="Q412" i="24"/>
  <c r="P412" i="24"/>
  <c r="O412" i="24"/>
  <c r="N412" i="24"/>
  <c r="M412" i="24"/>
  <c r="L412" i="24"/>
  <c r="Q411" i="24"/>
  <c r="J17" i="17" s="1"/>
  <c r="P411" i="24"/>
  <c r="J203" i="17" s="1"/>
  <c r="O411" i="24"/>
  <c r="J172" i="17" s="1"/>
  <c r="N411" i="24"/>
  <c r="J141" i="17" s="1"/>
  <c r="M411" i="24"/>
  <c r="J110" i="17" s="1"/>
  <c r="L411" i="24"/>
  <c r="J79" i="17" s="1"/>
  <c r="J48" i="17"/>
  <c r="Q410" i="24"/>
  <c r="P410" i="24"/>
  <c r="J203" i="31" s="1"/>
  <c r="O410" i="24"/>
  <c r="J172" i="31" s="1"/>
  <c r="N410" i="24"/>
  <c r="J141" i="31" s="1"/>
  <c r="M410" i="24"/>
  <c r="J110" i="31" s="1"/>
  <c r="L410" i="24"/>
  <c r="J79" i="31" s="1"/>
  <c r="J48" i="31"/>
  <c r="Q409" i="24"/>
  <c r="P409" i="24"/>
  <c r="O409" i="24"/>
  <c r="N409" i="24"/>
  <c r="M409" i="24"/>
  <c r="L409" i="24"/>
  <c r="Q408" i="24"/>
  <c r="H17" i="17" s="1"/>
  <c r="P408" i="24"/>
  <c r="H203" i="17" s="1"/>
  <c r="O408" i="24"/>
  <c r="H172" i="17" s="1"/>
  <c r="N408" i="24"/>
  <c r="H141" i="17" s="1"/>
  <c r="M408" i="24"/>
  <c r="H110" i="17" s="1"/>
  <c r="L408" i="24"/>
  <c r="H79" i="17" s="1"/>
  <c r="H48" i="17"/>
  <c r="Q407" i="24"/>
  <c r="P407" i="24"/>
  <c r="H203" i="31" s="1"/>
  <c r="O407" i="24"/>
  <c r="H172" i="31" s="1"/>
  <c r="N407" i="24"/>
  <c r="H141" i="31" s="1"/>
  <c r="M407" i="24"/>
  <c r="H110" i="31" s="1"/>
  <c r="L407" i="24"/>
  <c r="H79" i="31" s="1"/>
  <c r="H48" i="31"/>
  <c r="Q406" i="24"/>
  <c r="P406" i="24"/>
  <c r="O406" i="24"/>
  <c r="N406" i="24"/>
  <c r="M406" i="24"/>
  <c r="L406" i="24"/>
  <c r="Q402" i="24"/>
  <c r="J17" i="19" s="1"/>
  <c r="P402" i="24"/>
  <c r="J197" i="19" s="1"/>
  <c r="O402" i="24"/>
  <c r="J167" i="19" s="1"/>
  <c r="N402" i="24"/>
  <c r="J137" i="19" s="1"/>
  <c r="M402" i="24"/>
  <c r="J107" i="19" s="1"/>
  <c r="L402" i="24"/>
  <c r="J77" i="19" s="1"/>
  <c r="J47" i="19"/>
  <c r="Q401" i="24"/>
  <c r="P401" i="24"/>
  <c r="J197" i="30" s="1"/>
  <c r="O401" i="24"/>
  <c r="J167" i="30" s="1"/>
  <c r="N401" i="24"/>
  <c r="J137" i="30" s="1"/>
  <c r="M401" i="24"/>
  <c r="J107" i="30" s="1"/>
  <c r="L401" i="24"/>
  <c r="J77" i="30" s="1"/>
  <c r="J47" i="30"/>
  <c r="Q400" i="24"/>
  <c r="P400" i="24"/>
  <c r="O400" i="24"/>
  <c r="N400" i="24"/>
  <c r="M400" i="24"/>
  <c r="L400" i="24"/>
  <c r="Q399" i="24"/>
  <c r="H17" i="19" s="1"/>
  <c r="P399" i="24"/>
  <c r="H197" i="19" s="1"/>
  <c r="O399" i="24"/>
  <c r="H167" i="19" s="1"/>
  <c r="N399" i="24"/>
  <c r="H137" i="19" s="1"/>
  <c r="M399" i="24"/>
  <c r="H107" i="19" s="1"/>
  <c r="L399" i="24"/>
  <c r="H77" i="19" s="1"/>
  <c r="H47" i="19"/>
  <c r="Q398" i="24"/>
  <c r="P398" i="24"/>
  <c r="H197" i="30" s="1"/>
  <c r="O398" i="24"/>
  <c r="H167" i="30" s="1"/>
  <c r="N398" i="24"/>
  <c r="H137" i="30" s="1"/>
  <c r="M398" i="24"/>
  <c r="H107" i="30" s="1"/>
  <c r="L398" i="24"/>
  <c r="H77" i="30" s="1"/>
  <c r="H47" i="30"/>
  <c r="Q397" i="24"/>
  <c r="P397" i="24"/>
  <c r="O397" i="24"/>
  <c r="N397" i="24"/>
  <c r="M397" i="24"/>
  <c r="L397" i="24"/>
  <c r="Q396" i="24"/>
  <c r="F17" i="19" s="1"/>
  <c r="P396" i="24"/>
  <c r="F197" i="19" s="1"/>
  <c r="O396" i="24"/>
  <c r="F167" i="19" s="1"/>
  <c r="N396" i="24"/>
  <c r="F137" i="19" s="1"/>
  <c r="M396" i="24"/>
  <c r="F107" i="19" s="1"/>
  <c r="L396" i="24"/>
  <c r="F77" i="19" s="1"/>
  <c r="F47" i="19"/>
  <c r="Q395" i="24"/>
  <c r="P395" i="24"/>
  <c r="F197" i="30" s="1"/>
  <c r="O395" i="24"/>
  <c r="F167" i="30" s="1"/>
  <c r="N395" i="24"/>
  <c r="F137" i="30" s="1"/>
  <c r="M395" i="24"/>
  <c r="F107" i="30" s="1"/>
  <c r="L395" i="24"/>
  <c r="F77" i="30" s="1"/>
  <c r="F47" i="30"/>
  <c r="Q394" i="24"/>
  <c r="P394" i="24"/>
  <c r="O394" i="24"/>
  <c r="N394" i="24"/>
  <c r="M394" i="24"/>
  <c r="L394" i="24"/>
  <c r="Q392" i="24"/>
  <c r="B17" i="19" s="1"/>
  <c r="P392" i="24"/>
  <c r="B197" i="19" s="1"/>
  <c r="O392" i="24"/>
  <c r="B167" i="19" s="1"/>
  <c r="N392" i="24"/>
  <c r="B137" i="19" s="1"/>
  <c r="M392" i="24"/>
  <c r="B107" i="19" s="1"/>
  <c r="L392" i="24"/>
  <c r="B77" i="19" s="1"/>
  <c r="B47" i="19"/>
  <c r="Q389" i="24"/>
  <c r="B17" i="30" s="1"/>
  <c r="P389" i="24"/>
  <c r="B197" i="30" s="1"/>
  <c r="O389" i="24"/>
  <c r="B167" i="30" s="1"/>
  <c r="N389" i="24"/>
  <c r="B137" i="30" s="1"/>
  <c r="M389" i="24"/>
  <c r="B107" i="30" s="1"/>
  <c r="L389" i="24"/>
  <c r="B77" i="30" s="1"/>
  <c r="B47" i="30"/>
  <c r="Q386" i="24"/>
  <c r="P386" i="24"/>
  <c r="O386" i="24"/>
  <c r="N386" i="24"/>
  <c r="M386" i="24"/>
  <c r="L386" i="24"/>
  <c r="Q382" i="24"/>
  <c r="P382" i="24"/>
  <c r="O382" i="24"/>
  <c r="N382" i="24"/>
  <c r="M382" i="24"/>
  <c r="L382" i="24"/>
  <c r="X380" i="24"/>
  <c r="W380" i="24"/>
  <c r="V380" i="24"/>
  <c r="U380" i="24"/>
  <c r="T380" i="24"/>
  <c r="S380" i="24"/>
  <c r="R380" i="24"/>
  <c r="Q379" i="24"/>
  <c r="B17" i="17" s="1"/>
  <c r="P379" i="24"/>
  <c r="B203" i="17" s="1"/>
  <c r="O379" i="24"/>
  <c r="B172" i="17" s="1"/>
  <c r="N379" i="24"/>
  <c r="B141" i="17" s="1"/>
  <c r="M379" i="24"/>
  <c r="B110" i="17" s="1"/>
  <c r="L379" i="24"/>
  <c r="B79" i="17" s="1"/>
  <c r="B48" i="17"/>
  <c r="X378" i="24"/>
  <c r="W378" i="24"/>
  <c r="V378" i="24"/>
  <c r="U378" i="24"/>
  <c r="T378" i="24"/>
  <c r="S378" i="24"/>
  <c r="R378" i="24"/>
  <c r="Q376" i="24"/>
  <c r="B17" i="31" s="1"/>
  <c r="P376" i="24"/>
  <c r="B203" i="31" s="1"/>
  <c r="O376" i="24"/>
  <c r="B172" i="31" s="1"/>
  <c r="N376" i="24"/>
  <c r="B141" i="31" s="1"/>
  <c r="M376" i="24"/>
  <c r="B110" i="31" s="1"/>
  <c r="L376" i="24"/>
  <c r="B79" i="31" s="1"/>
  <c r="B48" i="31"/>
  <c r="Q358" i="24"/>
  <c r="H17" i="18" s="1"/>
  <c r="P358" i="24"/>
  <c r="G17" i="18" s="1"/>
  <c r="O358" i="24"/>
  <c r="F17" i="18" s="1"/>
  <c r="N358" i="24"/>
  <c r="E17" i="18" s="1"/>
  <c r="M358" i="24"/>
  <c r="D17" i="18" s="1"/>
  <c r="L358" i="24"/>
  <c r="C17" i="18" s="1"/>
  <c r="B17" i="18"/>
  <c r="Q357" i="24"/>
  <c r="H17" i="32" s="1"/>
  <c r="P357" i="24"/>
  <c r="G17" i="32" s="1"/>
  <c r="O357" i="24"/>
  <c r="F17" i="32" s="1"/>
  <c r="N357" i="24"/>
  <c r="E17" i="32" s="1"/>
  <c r="M357" i="24"/>
  <c r="D17" i="32" s="1"/>
  <c r="L357" i="24"/>
  <c r="C17" i="32" s="1"/>
  <c r="B17" i="32"/>
  <c r="Q356" i="24"/>
  <c r="P356" i="24"/>
  <c r="O356" i="24"/>
  <c r="N356" i="24"/>
  <c r="M356" i="24"/>
  <c r="L356" i="24"/>
  <c r="Q355" i="24"/>
  <c r="L16" i="17" s="1"/>
  <c r="P355" i="24"/>
  <c r="L202" i="17" s="1"/>
  <c r="O355" i="24"/>
  <c r="L171" i="17" s="1"/>
  <c r="N355" i="24"/>
  <c r="L140" i="17" s="1"/>
  <c r="M355" i="24"/>
  <c r="L109" i="17" s="1"/>
  <c r="L355" i="24"/>
  <c r="L78" i="17" s="1"/>
  <c r="L47" i="17"/>
  <c r="Q354" i="24"/>
  <c r="P354" i="24"/>
  <c r="L202" i="31" s="1"/>
  <c r="O354" i="24"/>
  <c r="L171" i="31" s="1"/>
  <c r="N354" i="24"/>
  <c r="L140" i="31" s="1"/>
  <c r="M354" i="24"/>
  <c r="L109" i="31" s="1"/>
  <c r="L354" i="24"/>
  <c r="L78" i="31" s="1"/>
  <c r="L47" i="31"/>
  <c r="Q353" i="24"/>
  <c r="P353" i="24"/>
  <c r="O353" i="24"/>
  <c r="N353" i="24"/>
  <c r="M353" i="24"/>
  <c r="L353" i="24"/>
  <c r="Q352" i="24"/>
  <c r="J16" i="17" s="1"/>
  <c r="P352" i="24"/>
  <c r="J202" i="17" s="1"/>
  <c r="O352" i="24"/>
  <c r="J171" i="17" s="1"/>
  <c r="N352" i="24"/>
  <c r="J140" i="17" s="1"/>
  <c r="M352" i="24"/>
  <c r="J109" i="17" s="1"/>
  <c r="L352" i="24"/>
  <c r="J78" i="17" s="1"/>
  <c r="J47" i="17"/>
  <c r="Q351" i="24"/>
  <c r="P351" i="24"/>
  <c r="J202" i="31" s="1"/>
  <c r="O351" i="24"/>
  <c r="J171" i="31" s="1"/>
  <c r="N351" i="24"/>
  <c r="J140" i="31" s="1"/>
  <c r="M351" i="24"/>
  <c r="J109" i="31" s="1"/>
  <c r="L351" i="24"/>
  <c r="J78" i="31" s="1"/>
  <c r="J47" i="31"/>
  <c r="Q350" i="24"/>
  <c r="P350" i="24"/>
  <c r="O350" i="24"/>
  <c r="N350" i="24"/>
  <c r="M350" i="24"/>
  <c r="L350" i="24"/>
  <c r="Q349" i="24"/>
  <c r="H16" i="17" s="1"/>
  <c r="P349" i="24"/>
  <c r="H202" i="17" s="1"/>
  <c r="O349" i="24"/>
  <c r="H171" i="17" s="1"/>
  <c r="N349" i="24"/>
  <c r="H140" i="17" s="1"/>
  <c r="M349" i="24"/>
  <c r="H109" i="17" s="1"/>
  <c r="L349" i="24"/>
  <c r="H78" i="17" s="1"/>
  <c r="H47" i="17"/>
  <c r="Q348" i="24"/>
  <c r="P348" i="24"/>
  <c r="H202" i="31" s="1"/>
  <c r="O348" i="24"/>
  <c r="H171" i="31" s="1"/>
  <c r="N348" i="24"/>
  <c r="H140" i="31" s="1"/>
  <c r="M348" i="24"/>
  <c r="H109" i="31" s="1"/>
  <c r="L348" i="24"/>
  <c r="H78" i="31" s="1"/>
  <c r="H47" i="31"/>
  <c r="Q347" i="24"/>
  <c r="P347" i="24"/>
  <c r="O347" i="24"/>
  <c r="N347" i="24"/>
  <c r="M347" i="24"/>
  <c r="L347" i="24"/>
  <c r="Q343" i="24"/>
  <c r="J16" i="19" s="1"/>
  <c r="P343" i="24"/>
  <c r="J196" i="19" s="1"/>
  <c r="O343" i="24"/>
  <c r="J166" i="19" s="1"/>
  <c r="N343" i="24"/>
  <c r="J136" i="19" s="1"/>
  <c r="M343" i="24"/>
  <c r="J106" i="19" s="1"/>
  <c r="L343" i="24"/>
  <c r="J76" i="19" s="1"/>
  <c r="J46" i="19"/>
  <c r="Q342" i="24"/>
  <c r="P342" i="24"/>
  <c r="J196" i="30" s="1"/>
  <c r="O342" i="24"/>
  <c r="J166" i="30" s="1"/>
  <c r="N342" i="24"/>
  <c r="J136" i="30" s="1"/>
  <c r="M342" i="24"/>
  <c r="J106" i="30" s="1"/>
  <c r="L342" i="24"/>
  <c r="J76" i="30" s="1"/>
  <c r="J46" i="30"/>
  <c r="Q341" i="24"/>
  <c r="P341" i="24"/>
  <c r="O341" i="24"/>
  <c r="N341" i="24"/>
  <c r="M341" i="24"/>
  <c r="L341" i="24"/>
  <c r="Q340" i="24"/>
  <c r="H16" i="19" s="1"/>
  <c r="P340" i="24"/>
  <c r="H196" i="19" s="1"/>
  <c r="O340" i="24"/>
  <c r="H166" i="19" s="1"/>
  <c r="N340" i="24"/>
  <c r="H136" i="19" s="1"/>
  <c r="M340" i="24"/>
  <c r="H106" i="19" s="1"/>
  <c r="L340" i="24"/>
  <c r="H76" i="19" s="1"/>
  <c r="H46" i="19"/>
  <c r="Q339" i="24"/>
  <c r="P339" i="24"/>
  <c r="H196" i="30" s="1"/>
  <c r="O339" i="24"/>
  <c r="H166" i="30" s="1"/>
  <c r="N339" i="24"/>
  <c r="H136" i="30" s="1"/>
  <c r="M339" i="24"/>
  <c r="H106" i="30" s="1"/>
  <c r="L339" i="24"/>
  <c r="H76" i="30" s="1"/>
  <c r="H46" i="30"/>
  <c r="Q338" i="24"/>
  <c r="P338" i="24"/>
  <c r="O338" i="24"/>
  <c r="N338" i="24"/>
  <c r="M338" i="24"/>
  <c r="L338" i="24"/>
  <c r="Q337" i="24"/>
  <c r="F16" i="19" s="1"/>
  <c r="P337" i="24"/>
  <c r="F196" i="19" s="1"/>
  <c r="O337" i="24"/>
  <c r="F166" i="19" s="1"/>
  <c r="N337" i="24"/>
  <c r="F136" i="19" s="1"/>
  <c r="M337" i="24"/>
  <c r="F106" i="19" s="1"/>
  <c r="L337" i="24"/>
  <c r="F76" i="19" s="1"/>
  <c r="F46" i="19"/>
  <c r="Q336" i="24"/>
  <c r="P336" i="24"/>
  <c r="F196" i="30" s="1"/>
  <c r="O336" i="24"/>
  <c r="F166" i="30" s="1"/>
  <c r="N336" i="24"/>
  <c r="F136" i="30" s="1"/>
  <c r="M336" i="24"/>
  <c r="F106" i="30" s="1"/>
  <c r="L336" i="24"/>
  <c r="F76" i="30" s="1"/>
  <c r="F46" i="30"/>
  <c r="Q335" i="24"/>
  <c r="P335" i="24"/>
  <c r="O335" i="24"/>
  <c r="N335" i="24"/>
  <c r="M335" i="24"/>
  <c r="L335" i="24"/>
  <c r="Q333" i="24"/>
  <c r="B16" i="19" s="1"/>
  <c r="P333" i="24"/>
  <c r="B196" i="19" s="1"/>
  <c r="O333" i="24"/>
  <c r="B166" i="19" s="1"/>
  <c r="N333" i="24"/>
  <c r="B136" i="19" s="1"/>
  <c r="M333" i="24"/>
  <c r="B106" i="19" s="1"/>
  <c r="L333" i="24"/>
  <c r="B76" i="19" s="1"/>
  <c r="B46" i="19"/>
  <c r="Q330" i="24"/>
  <c r="B16" i="30" s="1"/>
  <c r="P330" i="24"/>
  <c r="B196" i="30" s="1"/>
  <c r="O330" i="24"/>
  <c r="B166" i="30" s="1"/>
  <c r="N330" i="24"/>
  <c r="B136" i="30" s="1"/>
  <c r="M330" i="24"/>
  <c r="B106" i="30" s="1"/>
  <c r="L330" i="24"/>
  <c r="B76" i="30" s="1"/>
  <c r="B46" i="30"/>
  <c r="Q327" i="24"/>
  <c r="P327" i="24"/>
  <c r="O327" i="24"/>
  <c r="N327" i="24"/>
  <c r="M327" i="24"/>
  <c r="L327" i="24"/>
  <c r="Q323" i="24"/>
  <c r="P323" i="24"/>
  <c r="O323" i="24"/>
  <c r="N323" i="24"/>
  <c r="M323" i="24"/>
  <c r="L323" i="24"/>
  <c r="X321" i="24"/>
  <c r="W321" i="24"/>
  <c r="V321" i="24"/>
  <c r="U321" i="24"/>
  <c r="T321" i="24"/>
  <c r="S321" i="24"/>
  <c r="R321" i="24"/>
  <c r="Q320" i="24"/>
  <c r="B16" i="17" s="1"/>
  <c r="P320" i="24"/>
  <c r="B202" i="17" s="1"/>
  <c r="O320" i="24"/>
  <c r="B171" i="17" s="1"/>
  <c r="N320" i="24"/>
  <c r="B140" i="17" s="1"/>
  <c r="M320" i="24"/>
  <c r="B109" i="17" s="1"/>
  <c r="L320" i="24"/>
  <c r="B78" i="17" s="1"/>
  <c r="B47" i="17"/>
  <c r="X319" i="24"/>
  <c r="W319" i="24"/>
  <c r="V319" i="24"/>
  <c r="U319" i="24"/>
  <c r="T319" i="24"/>
  <c r="S319" i="24"/>
  <c r="R319" i="24"/>
  <c r="Q317" i="24"/>
  <c r="B16" i="31" s="1"/>
  <c r="P317" i="24"/>
  <c r="B202" i="31" s="1"/>
  <c r="O317" i="24"/>
  <c r="B171" i="31" s="1"/>
  <c r="N317" i="24"/>
  <c r="B140" i="31" s="1"/>
  <c r="M317" i="24"/>
  <c r="B109" i="31" s="1"/>
  <c r="L317" i="24"/>
  <c r="B78" i="31" s="1"/>
  <c r="B47" i="31"/>
  <c r="Q299" i="24"/>
  <c r="H16" i="18" s="1"/>
  <c r="P299" i="24"/>
  <c r="G16" i="18" s="1"/>
  <c r="O299" i="24"/>
  <c r="F16" i="18" s="1"/>
  <c r="N299" i="24"/>
  <c r="E16" i="18" s="1"/>
  <c r="M299" i="24"/>
  <c r="D16" i="18" s="1"/>
  <c r="L299" i="24"/>
  <c r="C16" i="18" s="1"/>
  <c r="B16" i="18"/>
  <c r="Q298" i="24"/>
  <c r="H16" i="32" s="1"/>
  <c r="P298" i="24"/>
  <c r="G16" i="32" s="1"/>
  <c r="O298" i="24"/>
  <c r="F16" i="32" s="1"/>
  <c r="N298" i="24"/>
  <c r="E16" i="32" s="1"/>
  <c r="M298" i="24"/>
  <c r="D16" i="32" s="1"/>
  <c r="L298" i="24"/>
  <c r="C16" i="32" s="1"/>
  <c r="B16" i="32"/>
  <c r="Q297" i="24"/>
  <c r="P297" i="24"/>
  <c r="O297" i="24"/>
  <c r="N297" i="24"/>
  <c r="M297" i="24"/>
  <c r="L297" i="24"/>
  <c r="Q296" i="24"/>
  <c r="L15" i="17" s="1"/>
  <c r="P296" i="24"/>
  <c r="L201" i="17" s="1"/>
  <c r="O296" i="24"/>
  <c r="L170" i="17" s="1"/>
  <c r="N296" i="24"/>
  <c r="L139" i="17" s="1"/>
  <c r="M296" i="24"/>
  <c r="L108" i="17" s="1"/>
  <c r="L296" i="24"/>
  <c r="L77" i="17" s="1"/>
  <c r="L46" i="17"/>
  <c r="Q295" i="24"/>
  <c r="P295" i="24"/>
  <c r="L201" i="31" s="1"/>
  <c r="O295" i="24"/>
  <c r="L170" i="31" s="1"/>
  <c r="N295" i="24"/>
  <c r="L139" i="31" s="1"/>
  <c r="M295" i="24"/>
  <c r="L108" i="31" s="1"/>
  <c r="L295" i="24"/>
  <c r="L77" i="31" s="1"/>
  <c r="L46" i="31"/>
  <c r="Q294" i="24"/>
  <c r="P294" i="24"/>
  <c r="O294" i="24"/>
  <c r="N294" i="24"/>
  <c r="M294" i="24"/>
  <c r="L294" i="24"/>
  <c r="Q293" i="24"/>
  <c r="J15" i="17" s="1"/>
  <c r="P293" i="24"/>
  <c r="J201" i="17" s="1"/>
  <c r="O293" i="24"/>
  <c r="J170" i="17" s="1"/>
  <c r="N293" i="24"/>
  <c r="J139" i="17" s="1"/>
  <c r="M293" i="24"/>
  <c r="J108" i="17" s="1"/>
  <c r="L293" i="24"/>
  <c r="J77" i="17" s="1"/>
  <c r="J46" i="17"/>
  <c r="Q292" i="24"/>
  <c r="P292" i="24"/>
  <c r="J201" i="31" s="1"/>
  <c r="O292" i="24"/>
  <c r="J170" i="31" s="1"/>
  <c r="N292" i="24"/>
  <c r="J139" i="31" s="1"/>
  <c r="M292" i="24"/>
  <c r="J108" i="31" s="1"/>
  <c r="L292" i="24"/>
  <c r="J77" i="31" s="1"/>
  <c r="J46" i="31"/>
  <c r="Q291" i="24"/>
  <c r="P291" i="24"/>
  <c r="O291" i="24"/>
  <c r="N291" i="24"/>
  <c r="M291" i="24"/>
  <c r="L291" i="24"/>
  <c r="Q290" i="24"/>
  <c r="H15" i="17" s="1"/>
  <c r="P290" i="24"/>
  <c r="H201" i="17" s="1"/>
  <c r="O290" i="24"/>
  <c r="H170" i="17" s="1"/>
  <c r="N290" i="24"/>
  <c r="H139" i="17" s="1"/>
  <c r="M290" i="24"/>
  <c r="H108" i="17" s="1"/>
  <c r="L290" i="24"/>
  <c r="H77" i="17" s="1"/>
  <c r="H46" i="17"/>
  <c r="Q289" i="24"/>
  <c r="P289" i="24"/>
  <c r="H201" i="31" s="1"/>
  <c r="O289" i="24"/>
  <c r="H170" i="31" s="1"/>
  <c r="N289" i="24"/>
  <c r="H139" i="31" s="1"/>
  <c r="M289" i="24"/>
  <c r="H108" i="31" s="1"/>
  <c r="L289" i="24"/>
  <c r="H77" i="31" s="1"/>
  <c r="H46" i="31"/>
  <c r="Q288" i="24"/>
  <c r="P288" i="24"/>
  <c r="O288" i="24"/>
  <c r="N288" i="24"/>
  <c r="M288" i="24"/>
  <c r="L288" i="24"/>
  <c r="Q284" i="24"/>
  <c r="J15" i="19" s="1"/>
  <c r="P284" i="24"/>
  <c r="J195" i="19" s="1"/>
  <c r="O284" i="24"/>
  <c r="J165" i="19" s="1"/>
  <c r="N284" i="24"/>
  <c r="J135" i="19" s="1"/>
  <c r="M284" i="24"/>
  <c r="J105" i="19" s="1"/>
  <c r="L284" i="24"/>
  <c r="J75" i="19" s="1"/>
  <c r="J45" i="19"/>
  <c r="Q283" i="24"/>
  <c r="P283" i="24"/>
  <c r="J195" i="30" s="1"/>
  <c r="O283" i="24"/>
  <c r="J165" i="30" s="1"/>
  <c r="N283" i="24"/>
  <c r="J135" i="30" s="1"/>
  <c r="M283" i="24"/>
  <c r="J105" i="30" s="1"/>
  <c r="L283" i="24"/>
  <c r="J75" i="30" s="1"/>
  <c r="J45" i="30"/>
  <c r="Q282" i="24"/>
  <c r="P282" i="24"/>
  <c r="O282" i="24"/>
  <c r="N282" i="24"/>
  <c r="M282" i="24"/>
  <c r="L282" i="24"/>
  <c r="Q281" i="24"/>
  <c r="H15" i="19" s="1"/>
  <c r="P281" i="24"/>
  <c r="H195" i="19" s="1"/>
  <c r="O281" i="24"/>
  <c r="H165" i="19" s="1"/>
  <c r="N281" i="24"/>
  <c r="H135" i="19" s="1"/>
  <c r="M281" i="24"/>
  <c r="H105" i="19" s="1"/>
  <c r="L281" i="24"/>
  <c r="H75" i="19" s="1"/>
  <c r="H45" i="19"/>
  <c r="Q280" i="24"/>
  <c r="P280" i="24"/>
  <c r="H195" i="30" s="1"/>
  <c r="O280" i="24"/>
  <c r="H165" i="30" s="1"/>
  <c r="N280" i="24"/>
  <c r="H135" i="30" s="1"/>
  <c r="M280" i="24"/>
  <c r="H105" i="30" s="1"/>
  <c r="L280" i="24"/>
  <c r="H75" i="30" s="1"/>
  <c r="H45" i="30"/>
  <c r="Q279" i="24"/>
  <c r="P279" i="24"/>
  <c r="O279" i="24"/>
  <c r="N279" i="24"/>
  <c r="M279" i="24"/>
  <c r="L279" i="24"/>
  <c r="Q278" i="24"/>
  <c r="F15" i="19" s="1"/>
  <c r="P278" i="24"/>
  <c r="F195" i="19" s="1"/>
  <c r="O278" i="24"/>
  <c r="F165" i="19" s="1"/>
  <c r="N278" i="24"/>
  <c r="F135" i="19" s="1"/>
  <c r="M278" i="24"/>
  <c r="F105" i="19" s="1"/>
  <c r="L278" i="24"/>
  <c r="F75" i="19" s="1"/>
  <c r="F45" i="19"/>
  <c r="Q277" i="24"/>
  <c r="P277" i="24"/>
  <c r="F195" i="30" s="1"/>
  <c r="O277" i="24"/>
  <c r="F165" i="30" s="1"/>
  <c r="N277" i="24"/>
  <c r="F135" i="30" s="1"/>
  <c r="M277" i="24"/>
  <c r="F105" i="30" s="1"/>
  <c r="L277" i="24"/>
  <c r="F75" i="30" s="1"/>
  <c r="F45" i="30"/>
  <c r="Q276" i="24"/>
  <c r="P276" i="24"/>
  <c r="O276" i="24"/>
  <c r="N276" i="24"/>
  <c r="M276" i="24"/>
  <c r="L276" i="24"/>
  <c r="Q274" i="24"/>
  <c r="B15" i="19" s="1"/>
  <c r="P274" i="24"/>
  <c r="B195" i="19" s="1"/>
  <c r="O274" i="24"/>
  <c r="B165" i="19" s="1"/>
  <c r="N274" i="24"/>
  <c r="B135" i="19" s="1"/>
  <c r="M274" i="24"/>
  <c r="B105" i="19" s="1"/>
  <c r="L274" i="24"/>
  <c r="B75" i="19" s="1"/>
  <c r="B45" i="19"/>
  <c r="Q271" i="24"/>
  <c r="B15" i="30" s="1"/>
  <c r="P271" i="24"/>
  <c r="B195" i="30" s="1"/>
  <c r="O271" i="24"/>
  <c r="B165" i="30" s="1"/>
  <c r="N271" i="24"/>
  <c r="B135" i="30" s="1"/>
  <c r="M271" i="24"/>
  <c r="B105" i="30" s="1"/>
  <c r="L271" i="24"/>
  <c r="B75" i="30" s="1"/>
  <c r="B45" i="30"/>
  <c r="Q268" i="24"/>
  <c r="P268" i="24"/>
  <c r="O268" i="24"/>
  <c r="N268" i="24"/>
  <c r="M268" i="24"/>
  <c r="L268" i="24"/>
  <c r="Q264" i="24"/>
  <c r="P264" i="24"/>
  <c r="O264" i="24"/>
  <c r="N264" i="24"/>
  <c r="M264" i="24"/>
  <c r="L264" i="24"/>
  <c r="X262" i="24"/>
  <c r="W262" i="24"/>
  <c r="V262" i="24"/>
  <c r="U262" i="24"/>
  <c r="T262" i="24"/>
  <c r="S262" i="24"/>
  <c r="R262" i="24"/>
  <c r="Q261" i="24"/>
  <c r="B15" i="17" s="1"/>
  <c r="P261" i="24"/>
  <c r="B201" i="17" s="1"/>
  <c r="O261" i="24"/>
  <c r="B170" i="17" s="1"/>
  <c r="N261" i="24"/>
  <c r="B139" i="17" s="1"/>
  <c r="M261" i="24"/>
  <c r="B108" i="17" s="1"/>
  <c r="L261" i="24"/>
  <c r="B77" i="17" s="1"/>
  <c r="B46" i="17"/>
  <c r="X260" i="24"/>
  <c r="W260" i="24"/>
  <c r="V260" i="24"/>
  <c r="U260" i="24"/>
  <c r="T260" i="24"/>
  <c r="S260" i="24"/>
  <c r="R260" i="24"/>
  <c r="Q258" i="24"/>
  <c r="B15" i="31" s="1"/>
  <c r="P258" i="24"/>
  <c r="B201" i="31" s="1"/>
  <c r="O258" i="24"/>
  <c r="B170" i="31" s="1"/>
  <c r="N258" i="24"/>
  <c r="B139" i="31" s="1"/>
  <c r="M258" i="24"/>
  <c r="B108" i="31" s="1"/>
  <c r="L258" i="24"/>
  <c r="B77" i="31" s="1"/>
  <c r="B46" i="31"/>
  <c r="Q240" i="24"/>
  <c r="H14" i="18" s="1"/>
  <c r="P240" i="24"/>
  <c r="G14" i="18" s="1"/>
  <c r="O240" i="24"/>
  <c r="F14" i="18" s="1"/>
  <c r="N240" i="24"/>
  <c r="E14" i="18" s="1"/>
  <c r="M240" i="24"/>
  <c r="D14" i="18" s="1"/>
  <c r="L240" i="24"/>
  <c r="C14" i="18" s="1"/>
  <c r="B14" i="18"/>
  <c r="Q239" i="24"/>
  <c r="H14" i="32" s="1"/>
  <c r="P239" i="24"/>
  <c r="G14" i="32" s="1"/>
  <c r="O239" i="24"/>
  <c r="F14" i="32" s="1"/>
  <c r="N239" i="24"/>
  <c r="E14" i="32" s="1"/>
  <c r="M239" i="24"/>
  <c r="D14" i="32" s="1"/>
  <c r="L239" i="24"/>
  <c r="C14" i="32" s="1"/>
  <c r="B14" i="32"/>
  <c r="Q238" i="24"/>
  <c r="P238" i="24"/>
  <c r="O238" i="24"/>
  <c r="N238" i="24"/>
  <c r="M238" i="24"/>
  <c r="L238" i="24"/>
  <c r="Q237" i="24"/>
  <c r="L13" i="17" s="1"/>
  <c r="P237" i="24"/>
  <c r="L199" i="17" s="1"/>
  <c r="O237" i="24"/>
  <c r="L168" i="17" s="1"/>
  <c r="N237" i="24"/>
  <c r="L137" i="17" s="1"/>
  <c r="M237" i="24"/>
  <c r="L106" i="17" s="1"/>
  <c r="L237" i="24"/>
  <c r="L75" i="17" s="1"/>
  <c r="L44" i="17"/>
  <c r="Q236" i="24"/>
  <c r="P236" i="24"/>
  <c r="L199" i="31" s="1"/>
  <c r="O236" i="24"/>
  <c r="L168" i="31" s="1"/>
  <c r="N236" i="24"/>
  <c r="L137" i="31" s="1"/>
  <c r="M236" i="24"/>
  <c r="L106" i="31" s="1"/>
  <c r="L236" i="24"/>
  <c r="L75" i="31" s="1"/>
  <c r="L44" i="31"/>
  <c r="Q235" i="24"/>
  <c r="P235" i="24"/>
  <c r="O235" i="24"/>
  <c r="N235" i="24"/>
  <c r="M235" i="24"/>
  <c r="L235" i="24"/>
  <c r="Q234" i="24"/>
  <c r="J13" i="17" s="1"/>
  <c r="P234" i="24"/>
  <c r="J199" i="17" s="1"/>
  <c r="O234" i="24"/>
  <c r="J168" i="17" s="1"/>
  <c r="N234" i="24"/>
  <c r="J137" i="17" s="1"/>
  <c r="M234" i="24"/>
  <c r="J106" i="17" s="1"/>
  <c r="L234" i="24"/>
  <c r="J75" i="17" s="1"/>
  <c r="J44" i="17"/>
  <c r="Q233" i="24"/>
  <c r="P233" i="24"/>
  <c r="J199" i="31" s="1"/>
  <c r="O233" i="24"/>
  <c r="J168" i="31" s="1"/>
  <c r="N233" i="24"/>
  <c r="J137" i="31" s="1"/>
  <c r="M233" i="24"/>
  <c r="J106" i="31" s="1"/>
  <c r="L233" i="24"/>
  <c r="J75" i="31" s="1"/>
  <c r="J44" i="31"/>
  <c r="Q232" i="24"/>
  <c r="P232" i="24"/>
  <c r="O232" i="24"/>
  <c r="N232" i="24"/>
  <c r="M232" i="24"/>
  <c r="L232" i="24"/>
  <c r="Q231" i="24"/>
  <c r="H13" i="17" s="1"/>
  <c r="P231" i="24"/>
  <c r="H199" i="17" s="1"/>
  <c r="O231" i="24"/>
  <c r="H168" i="17" s="1"/>
  <c r="N231" i="24"/>
  <c r="H137" i="17" s="1"/>
  <c r="M231" i="24"/>
  <c r="H106" i="17" s="1"/>
  <c r="L231" i="24"/>
  <c r="H75" i="17" s="1"/>
  <c r="H44" i="17"/>
  <c r="Q230" i="24"/>
  <c r="P230" i="24"/>
  <c r="H199" i="31" s="1"/>
  <c r="O230" i="24"/>
  <c r="H168" i="31" s="1"/>
  <c r="N230" i="24"/>
  <c r="H137" i="31" s="1"/>
  <c r="M230" i="24"/>
  <c r="H106" i="31" s="1"/>
  <c r="L230" i="24"/>
  <c r="H75" i="31" s="1"/>
  <c r="H44" i="31"/>
  <c r="Q229" i="24"/>
  <c r="P229" i="24"/>
  <c r="O229" i="24"/>
  <c r="N229" i="24"/>
  <c r="M229" i="24"/>
  <c r="L229" i="24"/>
  <c r="Q225" i="24"/>
  <c r="J13" i="19" s="1"/>
  <c r="P225" i="24"/>
  <c r="J193" i="19" s="1"/>
  <c r="O225" i="24"/>
  <c r="J163" i="19" s="1"/>
  <c r="N225" i="24"/>
  <c r="J133" i="19" s="1"/>
  <c r="M225" i="24"/>
  <c r="J103" i="19" s="1"/>
  <c r="L225" i="24"/>
  <c r="J73" i="19" s="1"/>
  <c r="J43" i="19"/>
  <c r="Q224" i="24"/>
  <c r="P224" i="24"/>
  <c r="J193" i="30" s="1"/>
  <c r="O224" i="24"/>
  <c r="J163" i="30" s="1"/>
  <c r="N224" i="24"/>
  <c r="J133" i="30" s="1"/>
  <c r="M224" i="24"/>
  <c r="J103" i="30" s="1"/>
  <c r="L224" i="24"/>
  <c r="J73" i="30" s="1"/>
  <c r="J43" i="30"/>
  <c r="Q223" i="24"/>
  <c r="P223" i="24"/>
  <c r="O223" i="24"/>
  <c r="N223" i="24"/>
  <c r="M223" i="24"/>
  <c r="L223" i="24"/>
  <c r="Q222" i="24"/>
  <c r="H13" i="19" s="1"/>
  <c r="P222" i="24"/>
  <c r="H193" i="19" s="1"/>
  <c r="O222" i="24"/>
  <c r="H163" i="19" s="1"/>
  <c r="N222" i="24"/>
  <c r="H133" i="19" s="1"/>
  <c r="M222" i="24"/>
  <c r="H103" i="19" s="1"/>
  <c r="L222" i="24"/>
  <c r="H73" i="19" s="1"/>
  <c r="H43" i="19"/>
  <c r="Q221" i="24"/>
  <c r="P221" i="24"/>
  <c r="H193" i="30" s="1"/>
  <c r="O221" i="24"/>
  <c r="H163" i="30" s="1"/>
  <c r="N221" i="24"/>
  <c r="H133" i="30" s="1"/>
  <c r="M221" i="24"/>
  <c r="H103" i="30" s="1"/>
  <c r="L221" i="24"/>
  <c r="H73" i="30" s="1"/>
  <c r="H43" i="30"/>
  <c r="Q220" i="24"/>
  <c r="P220" i="24"/>
  <c r="O220" i="24"/>
  <c r="N220" i="24"/>
  <c r="M220" i="24"/>
  <c r="L220" i="24"/>
  <c r="Q219" i="24"/>
  <c r="P219" i="24"/>
  <c r="F193" i="19" s="1"/>
  <c r="O219" i="24"/>
  <c r="F163" i="19" s="1"/>
  <c r="N219" i="24"/>
  <c r="F133" i="19" s="1"/>
  <c r="M219" i="24"/>
  <c r="F103" i="19" s="1"/>
  <c r="L219" i="24"/>
  <c r="F73" i="19" s="1"/>
  <c r="F43" i="19"/>
  <c r="Q218" i="24"/>
  <c r="P218" i="24"/>
  <c r="O218" i="24"/>
  <c r="F163" i="30" s="1"/>
  <c r="N218" i="24"/>
  <c r="F133" i="30" s="1"/>
  <c r="M218" i="24"/>
  <c r="F103" i="30" s="1"/>
  <c r="L218" i="24"/>
  <c r="F73" i="30" s="1"/>
  <c r="F43" i="30"/>
  <c r="Q217" i="24"/>
  <c r="P217" i="24"/>
  <c r="O217" i="24"/>
  <c r="N217" i="24"/>
  <c r="M217" i="24"/>
  <c r="L217" i="24"/>
  <c r="Q215" i="24"/>
  <c r="B13" i="19" s="1"/>
  <c r="P215" i="24"/>
  <c r="B193" i="19" s="1"/>
  <c r="O215" i="24"/>
  <c r="B163" i="19" s="1"/>
  <c r="N215" i="24"/>
  <c r="B133" i="19" s="1"/>
  <c r="M215" i="24"/>
  <c r="B103" i="19" s="1"/>
  <c r="L215" i="24"/>
  <c r="B73" i="19" s="1"/>
  <c r="B43" i="19"/>
  <c r="Q212" i="24"/>
  <c r="B13" i="30" s="1"/>
  <c r="P212" i="24"/>
  <c r="B193" i="30" s="1"/>
  <c r="O212" i="24"/>
  <c r="B163" i="30" s="1"/>
  <c r="N212" i="24"/>
  <c r="B133" i="30" s="1"/>
  <c r="M212" i="24"/>
  <c r="B103" i="30" s="1"/>
  <c r="L212" i="24"/>
  <c r="B73" i="30" s="1"/>
  <c r="B43" i="30"/>
  <c r="Q209" i="24"/>
  <c r="P209" i="24"/>
  <c r="O209" i="24"/>
  <c r="N209" i="24"/>
  <c r="M209" i="24"/>
  <c r="L209" i="24"/>
  <c r="Q205" i="24"/>
  <c r="P205" i="24"/>
  <c r="O205" i="24"/>
  <c r="N205" i="24"/>
  <c r="M205" i="24"/>
  <c r="L205" i="24"/>
  <c r="X203" i="24"/>
  <c r="W203" i="24"/>
  <c r="V203" i="24"/>
  <c r="U203" i="24"/>
  <c r="T203" i="24"/>
  <c r="S203" i="24"/>
  <c r="R203" i="24"/>
  <c r="Q202" i="24"/>
  <c r="B13" i="17" s="1"/>
  <c r="P202" i="24"/>
  <c r="B199" i="17" s="1"/>
  <c r="O202" i="24"/>
  <c r="B168" i="17" s="1"/>
  <c r="N202" i="24"/>
  <c r="B137" i="17" s="1"/>
  <c r="M202" i="24"/>
  <c r="B106" i="17" s="1"/>
  <c r="L202" i="24"/>
  <c r="B75" i="17" s="1"/>
  <c r="B44" i="17"/>
  <c r="X201" i="24"/>
  <c r="W201" i="24"/>
  <c r="V201" i="24"/>
  <c r="U201" i="24"/>
  <c r="T201" i="24"/>
  <c r="S201" i="24"/>
  <c r="R201" i="24"/>
  <c r="Q199" i="24"/>
  <c r="B13" i="31" s="1"/>
  <c r="P199" i="24"/>
  <c r="B199" i="31" s="1"/>
  <c r="O199" i="24"/>
  <c r="B168" i="31" s="1"/>
  <c r="N199" i="24"/>
  <c r="B137" i="31" s="1"/>
  <c r="M199" i="24"/>
  <c r="B106" i="31" s="1"/>
  <c r="L199" i="24"/>
  <c r="B75" i="31" s="1"/>
  <c r="B44" i="31"/>
  <c r="Q181" i="24"/>
  <c r="H13" i="18" s="1"/>
  <c r="P181" i="24"/>
  <c r="G13" i="18" s="1"/>
  <c r="O181" i="24"/>
  <c r="F13" i="18" s="1"/>
  <c r="N181" i="24"/>
  <c r="E13" i="18" s="1"/>
  <c r="M181" i="24"/>
  <c r="D13" i="18" s="1"/>
  <c r="L181" i="24"/>
  <c r="C13" i="18" s="1"/>
  <c r="B13" i="18"/>
  <c r="Q180" i="24"/>
  <c r="H13" i="32" s="1"/>
  <c r="P180" i="24"/>
  <c r="G13" i="32" s="1"/>
  <c r="O180" i="24"/>
  <c r="F13" i="32" s="1"/>
  <c r="N180" i="24"/>
  <c r="E13" i="32" s="1"/>
  <c r="M180" i="24"/>
  <c r="D13" i="32" s="1"/>
  <c r="L180" i="24"/>
  <c r="C13" i="32" s="1"/>
  <c r="B13" i="32"/>
  <c r="Q179" i="24"/>
  <c r="P179" i="24"/>
  <c r="O179" i="24"/>
  <c r="N179" i="24"/>
  <c r="M179" i="24"/>
  <c r="L179" i="24"/>
  <c r="Q178" i="24"/>
  <c r="L12" i="17" s="1"/>
  <c r="P178" i="24"/>
  <c r="L198" i="17" s="1"/>
  <c r="O178" i="24"/>
  <c r="L167" i="17" s="1"/>
  <c r="N178" i="24"/>
  <c r="L136" i="17" s="1"/>
  <c r="M178" i="24"/>
  <c r="L105" i="17" s="1"/>
  <c r="L178" i="24"/>
  <c r="L74" i="17" s="1"/>
  <c r="L43" i="17"/>
  <c r="Q177" i="24"/>
  <c r="P177" i="24"/>
  <c r="L198" i="31" s="1"/>
  <c r="O177" i="24"/>
  <c r="L167" i="31" s="1"/>
  <c r="N177" i="24"/>
  <c r="L136" i="31" s="1"/>
  <c r="M177" i="24"/>
  <c r="L105" i="31" s="1"/>
  <c r="L177" i="24"/>
  <c r="L74" i="31" s="1"/>
  <c r="L43" i="31"/>
  <c r="Q176" i="24"/>
  <c r="P176" i="24"/>
  <c r="O176" i="24"/>
  <c r="N176" i="24"/>
  <c r="M176" i="24"/>
  <c r="L176" i="24"/>
  <c r="Q175" i="24"/>
  <c r="J12" i="17" s="1"/>
  <c r="P175" i="24"/>
  <c r="J198" i="17" s="1"/>
  <c r="O175" i="24"/>
  <c r="J167" i="17" s="1"/>
  <c r="N175" i="24"/>
  <c r="J136" i="17" s="1"/>
  <c r="M175" i="24"/>
  <c r="J105" i="17" s="1"/>
  <c r="L175" i="24"/>
  <c r="J74" i="17" s="1"/>
  <c r="J43" i="17"/>
  <c r="Q174" i="24"/>
  <c r="P174" i="24"/>
  <c r="J198" i="31" s="1"/>
  <c r="O174" i="24"/>
  <c r="J167" i="31" s="1"/>
  <c r="N174" i="24"/>
  <c r="J136" i="31" s="1"/>
  <c r="M174" i="24"/>
  <c r="J105" i="31" s="1"/>
  <c r="L174" i="24"/>
  <c r="J74" i="31" s="1"/>
  <c r="J43" i="31"/>
  <c r="Q173" i="24"/>
  <c r="P173" i="24"/>
  <c r="O173" i="24"/>
  <c r="N173" i="24"/>
  <c r="M173" i="24"/>
  <c r="L173" i="24"/>
  <c r="Q172" i="24"/>
  <c r="H12" i="17" s="1"/>
  <c r="P172" i="24"/>
  <c r="H198" i="17" s="1"/>
  <c r="O172" i="24"/>
  <c r="H167" i="17" s="1"/>
  <c r="N172" i="24"/>
  <c r="H136" i="17" s="1"/>
  <c r="M172" i="24"/>
  <c r="H105" i="17" s="1"/>
  <c r="L172" i="24"/>
  <c r="H74" i="17" s="1"/>
  <c r="H43" i="17"/>
  <c r="Q171" i="24"/>
  <c r="P171" i="24"/>
  <c r="H198" i="31" s="1"/>
  <c r="O171" i="24"/>
  <c r="H167" i="31" s="1"/>
  <c r="N171" i="24"/>
  <c r="H136" i="31" s="1"/>
  <c r="M171" i="24"/>
  <c r="H105" i="31" s="1"/>
  <c r="L171" i="24"/>
  <c r="H74" i="31" s="1"/>
  <c r="H43" i="31"/>
  <c r="Q170" i="24"/>
  <c r="P170" i="24"/>
  <c r="O170" i="24"/>
  <c r="N170" i="24"/>
  <c r="M170" i="24"/>
  <c r="L170" i="24"/>
  <c r="Q166" i="24"/>
  <c r="J12" i="19" s="1"/>
  <c r="P166" i="24"/>
  <c r="J192" i="19" s="1"/>
  <c r="O166" i="24"/>
  <c r="J162" i="19" s="1"/>
  <c r="N166" i="24"/>
  <c r="J132" i="19" s="1"/>
  <c r="M166" i="24"/>
  <c r="J102" i="19" s="1"/>
  <c r="L166" i="24"/>
  <c r="J72" i="19" s="1"/>
  <c r="J42" i="19"/>
  <c r="Q165" i="24"/>
  <c r="P165" i="24"/>
  <c r="J192" i="30" s="1"/>
  <c r="O165" i="24"/>
  <c r="J162" i="30" s="1"/>
  <c r="N165" i="24"/>
  <c r="J132" i="30" s="1"/>
  <c r="M165" i="24"/>
  <c r="J102" i="30" s="1"/>
  <c r="L165" i="24"/>
  <c r="J72" i="30" s="1"/>
  <c r="J42" i="30"/>
  <c r="Q164" i="24"/>
  <c r="P164" i="24"/>
  <c r="O164" i="24"/>
  <c r="N164" i="24"/>
  <c r="M164" i="24"/>
  <c r="L164" i="24"/>
  <c r="Q163" i="24"/>
  <c r="H12" i="19" s="1"/>
  <c r="P163" i="24"/>
  <c r="H192" i="19" s="1"/>
  <c r="O163" i="24"/>
  <c r="H162" i="19" s="1"/>
  <c r="N163" i="24"/>
  <c r="H132" i="19" s="1"/>
  <c r="M163" i="24"/>
  <c r="H102" i="19" s="1"/>
  <c r="L163" i="24"/>
  <c r="H72" i="19" s="1"/>
  <c r="H42" i="19"/>
  <c r="Q162" i="24"/>
  <c r="P162" i="24"/>
  <c r="H192" i="30" s="1"/>
  <c r="O162" i="24"/>
  <c r="H162" i="30" s="1"/>
  <c r="N162" i="24"/>
  <c r="H132" i="30" s="1"/>
  <c r="M162" i="24"/>
  <c r="H102" i="30" s="1"/>
  <c r="L162" i="24"/>
  <c r="H72" i="30" s="1"/>
  <c r="H42" i="30"/>
  <c r="Q161" i="24"/>
  <c r="P161" i="24"/>
  <c r="O161" i="24"/>
  <c r="N161" i="24"/>
  <c r="M161" i="24"/>
  <c r="L161" i="24"/>
  <c r="Q160" i="24"/>
  <c r="F12" i="19" s="1"/>
  <c r="P160" i="24"/>
  <c r="F192" i="19" s="1"/>
  <c r="O160" i="24"/>
  <c r="F162" i="19" s="1"/>
  <c r="N160" i="24"/>
  <c r="F132" i="19" s="1"/>
  <c r="M160" i="24"/>
  <c r="F102" i="19" s="1"/>
  <c r="L160" i="24"/>
  <c r="F72" i="19" s="1"/>
  <c r="F42" i="19"/>
  <c r="Q159" i="24"/>
  <c r="P159" i="24"/>
  <c r="F192" i="30" s="1"/>
  <c r="O159" i="24"/>
  <c r="F162" i="30" s="1"/>
  <c r="N159" i="24"/>
  <c r="F132" i="30" s="1"/>
  <c r="M159" i="24"/>
  <c r="F102" i="30" s="1"/>
  <c r="L159" i="24"/>
  <c r="F72" i="30" s="1"/>
  <c r="F42" i="30"/>
  <c r="Q158" i="24"/>
  <c r="P158" i="24"/>
  <c r="O158" i="24"/>
  <c r="N158" i="24"/>
  <c r="M158" i="24"/>
  <c r="L158" i="24"/>
  <c r="Q156" i="24"/>
  <c r="B12" i="19" s="1"/>
  <c r="P156" i="24"/>
  <c r="B192" i="19" s="1"/>
  <c r="O156" i="24"/>
  <c r="B162" i="19" s="1"/>
  <c r="N156" i="24"/>
  <c r="B132" i="19" s="1"/>
  <c r="M156" i="24"/>
  <c r="B102" i="19" s="1"/>
  <c r="L156" i="24"/>
  <c r="B72" i="19" s="1"/>
  <c r="B42" i="19"/>
  <c r="Q153" i="24"/>
  <c r="B12" i="30" s="1"/>
  <c r="P153" i="24"/>
  <c r="B192" i="30" s="1"/>
  <c r="O153" i="24"/>
  <c r="B162" i="30" s="1"/>
  <c r="N153" i="24"/>
  <c r="B132" i="30" s="1"/>
  <c r="M153" i="24"/>
  <c r="B102" i="30" s="1"/>
  <c r="L153" i="24"/>
  <c r="B72" i="30" s="1"/>
  <c r="B42" i="30"/>
  <c r="Q150" i="24"/>
  <c r="P150" i="24"/>
  <c r="O150" i="24"/>
  <c r="N150" i="24"/>
  <c r="M150" i="24"/>
  <c r="L150" i="24"/>
  <c r="Q146" i="24"/>
  <c r="P146" i="24"/>
  <c r="O146" i="24"/>
  <c r="N146" i="24"/>
  <c r="M146" i="24"/>
  <c r="L146" i="24"/>
  <c r="X144" i="24"/>
  <c r="W144" i="24"/>
  <c r="V144" i="24"/>
  <c r="U144" i="24"/>
  <c r="T144" i="24"/>
  <c r="S144" i="24"/>
  <c r="R144" i="24"/>
  <c r="Q143" i="24"/>
  <c r="B12" i="17" s="1"/>
  <c r="P143" i="24"/>
  <c r="O143" i="24"/>
  <c r="B167" i="17" s="1"/>
  <c r="N143" i="24"/>
  <c r="B136" i="17" s="1"/>
  <c r="M143" i="24"/>
  <c r="B105" i="17" s="1"/>
  <c r="L143" i="24"/>
  <c r="B74" i="17" s="1"/>
  <c r="B43" i="17"/>
  <c r="X142" i="24"/>
  <c r="W142" i="24"/>
  <c r="V142" i="24"/>
  <c r="U142" i="24"/>
  <c r="T142" i="24"/>
  <c r="S142" i="24"/>
  <c r="R142" i="24"/>
  <c r="Q140" i="24"/>
  <c r="B12" i="31" s="1"/>
  <c r="P140" i="24"/>
  <c r="O140" i="24"/>
  <c r="B167" i="31" s="1"/>
  <c r="N140" i="24"/>
  <c r="B136" i="31" s="1"/>
  <c r="M140" i="24"/>
  <c r="B105" i="31" s="1"/>
  <c r="L140" i="24"/>
  <c r="B74" i="31" s="1"/>
  <c r="B43" i="31"/>
  <c r="Q122" i="24"/>
  <c r="H12" i="18" s="1"/>
  <c r="P122" i="24"/>
  <c r="G12" i="18" s="1"/>
  <c r="O122" i="24"/>
  <c r="F12" i="18" s="1"/>
  <c r="N122" i="24"/>
  <c r="E12" i="18" s="1"/>
  <c r="M122" i="24"/>
  <c r="D12" i="18" s="1"/>
  <c r="L122" i="24"/>
  <c r="C12" i="18" s="1"/>
  <c r="B12" i="18"/>
  <c r="Q121" i="24"/>
  <c r="H12" i="32" s="1"/>
  <c r="P121" i="24"/>
  <c r="G12" i="32" s="1"/>
  <c r="O121" i="24"/>
  <c r="F12" i="32" s="1"/>
  <c r="N121" i="24"/>
  <c r="E12" i="32" s="1"/>
  <c r="M121" i="24"/>
  <c r="D12" i="32" s="1"/>
  <c r="L121" i="24"/>
  <c r="C12" i="32" s="1"/>
  <c r="B12" i="32"/>
  <c r="Q120" i="24"/>
  <c r="P120" i="24"/>
  <c r="O120" i="24"/>
  <c r="N120" i="24"/>
  <c r="M120" i="24"/>
  <c r="L120" i="24"/>
  <c r="Q119" i="24"/>
  <c r="L11" i="17" s="1"/>
  <c r="P119" i="24"/>
  <c r="L197" i="17" s="1"/>
  <c r="O119" i="24"/>
  <c r="L166" i="17" s="1"/>
  <c r="N119" i="24"/>
  <c r="L135" i="17" s="1"/>
  <c r="M119" i="24"/>
  <c r="L104" i="17" s="1"/>
  <c r="L119" i="24"/>
  <c r="L73" i="17" s="1"/>
  <c r="L42" i="17"/>
  <c r="Q118" i="24"/>
  <c r="P118" i="24"/>
  <c r="L197" i="31" s="1"/>
  <c r="O118" i="24"/>
  <c r="L166" i="31" s="1"/>
  <c r="N118" i="24"/>
  <c r="L135" i="31" s="1"/>
  <c r="M118" i="24"/>
  <c r="L104" i="31" s="1"/>
  <c r="L118" i="24"/>
  <c r="L73" i="31" s="1"/>
  <c r="L42" i="31"/>
  <c r="Q117" i="24"/>
  <c r="P117" i="24"/>
  <c r="O117" i="24"/>
  <c r="N117" i="24"/>
  <c r="M117" i="24"/>
  <c r="L117" i="24"/>
  <c r="Q116" i="24"/>
  <c r="J11" i="17" s="1"/>
  <c r="P116" i="24"/>
  <c r="J197" i="17" s="1"/>
  <c r="O116" i="24"/>
  <c r="J166" i="17" s="1"/>
  <c r="N116" i="24"/>
  <c r="J135" i="17" s="1"/>
  <c r="M116" i="24"/>
  <c r="J104" i="17" s="1"/>
  <c r="L116" i="24"/>
  <c r="J42" i="17"/>
  <c r="Q115" i="24"/>
  <c r="P115" i="24"/>
  <c r="J197" i="31" s="1"/>
  <c r="O115" i="24"/>
  <c r="J166" i="31" s="1"/>
  <c r="N115" i="24"/>
  <c r="J135" i="31" s="1"/>
  <c r="M115" i="24"/>
  <c r="J104" i="31" s="1"/>
  <c r="L115" i="24"/>
  <c r="J42" i="31"/>
  <c r="Q114" i="24"/>
  <c r="P114" i="24"/>
  <c r="O114" i="24"/>
  <c r="N114" i="24"/>
  <c r="M114" i="24"/>
  <c r="L114" i="24"/>
  <c r="Q113" i="24"/>
  <c r="H11" i="17" s="1"/>
  <c r="P113" i="24"/>
  <c r="H197" i="17" s="1"/>
  <c r="O113" i="24"/>
  <c r="H166" i="17" s="1"/>
  <c r="N113" i="24"/>
  <c r="H135" i="17" s="1"/>
  <c r="M113" i="24"/>
  <c r="H104" i="17" s="1"/>
  <c r="L113" i="24"/>
  <c r="H42" i="17"/>
  <c r="Q112" i="24"/>
  <c r="P112" i="24"/>
  <c r="H197" i="31" s="1"/>
  <c r="O112" i="24"/>
  <c r="H166" i="31" s="1"/>
  <c r="N112" i="24"/>
  <c r="H135" i="31" s="1"/>
  <c r="M112" i="24"/>
  <c r="H104" i="31" s="1"/>
  <c r="L112" i="24"/>
  <c r="H42" i="31"/>
  <c r="Q111" i="24"/>
  <c r="P111" i="24"/>
  <c r="O111" i="24"/>
  <c r="N111" i="24"/>
  <c r="M111" i="24"/>
  <c r="L111" i="24"/>
  <c r="Q107" i="24"/>
  <c r="J11" i="19" s="1"/>
  <c r="P107" i="24"/>
  <c r="J191" i="19" s="1"/>
  <c r="O107" i="24"/>
  <c r="J161" i="19" s="1"/>
  <c r="N107" i="24"/>
  <c r="J131" i="19" s="1"/>
  <c r="M107" i="24"/>
  <c r="J101" i="19" s="1"/>
  <c r="L107" i="24"/>
  <c r="J71" i="19" s="1"/>
  <c r="J41" i="19"/>
  <c r="Q106" i="24"/>
  <c r="P106" i="24"/>
  <c r="J191" i="30" s="1"/>
  <c r="O106" i="24"/>
  <c r="J161" i="30" s="1"/>
  <c r="N106" i="24"/>
  <c r="J131" i="30" s="1"/>
  <c r="M106" i="24"/>
  <c r="J101" i="30" s="1"/>
  <c r="L106" i="24"/>
  <c r="J71" i="30" s="1"/>
  <c r="J41" i="30"/>
  <c r="Q105" i="24"/>
  <c r="P105" i="24"/>
  <c r="O105" i="24"/>
  <c r="N105" i="24"/>
  <c r="M105" i="24"/>
  <c r="L105" i="24"/>
  <c r="Q104" i="24"/>
  <c r="H11" i="19" s="1"/>
  <c r="P104" i="24"/>
  <c r="H191" i="19" s="1"/>
  <c r="O104" i="24"/>
  <c r="H161" i="19" s="1"/>
  <c r="N104" i="24"/>
  <c r="H131" i="19" s="1"/>
  <c r="M104" i="24"/>
  <c r="H101" i="19" s="1"/>
  <c r="L104" i="24"/>
  <c r="H71" i="19" s="1"/>
  <c r="H41" i="19"/>
  <c r="Q103" i="24"/>
  <c r="P103" i="24"/>
  <c r="H191" i="30" s="1"/>
  <c r="O103" i="24"/>
  <c r="H161" i="30" s="1"/>
  <c r="N103" i="24"/>
  <c r="H131" i="30" s="1"/>
  <c r="M103" i="24"/>
  <c r="H101" i="30" s="1"/>
  <c r="L103" i="24"/>
  <c r="H71" i="30" s="1"/>
  <c r="H41" i="30"/>
  <c r="Q102" i="24"/>
  <c r="P102" i="24"/>
  <c r="O102" i="24"/>
  <c r="N102" i="24"/>
  <c r="M102" i="24"/>
  <c r="L102" i="24"/>
  <c r="Q97" i="24"/>
  <c r="B11" i="19" s="1"/>
  <c r="P97" i="24"/>
  <c r="B191" i="19" s="1"/>
  <c r="O97" i="24"/>
  <c r="B161" i="19" s="1"/>
  <c r="N97" i="24"/>
  <c r="B131" i="19" s="1"/>
  <c r="M97" i="24"/>
  <c r="B101" i="19" s="1"/>
  <c r="L97" i="24"/>
  <c r="B71" i="19" s="1"/>
  <c r="B41" i="19"/>
  <c r="Q94" i="24"/>
  <c r="B11" i="30" s="1"/>
  <c r="P94" i="24"/>
  <c r="B191" i="30" s="1"/>
  <c r="O94" i="24"/>
  <c r="B161" i="30" s="1"/>
  <c r="N94" i="24"/>
  <c r="B131" i="30" s="1"/>
  <c r="M94" i="24"/>
  <c r="B101" i="30" s="1"/>
  <c r="L94" i="24"/>
  <c r="B71" i="30" s="1"/>
  <c r="B41" i="30"/>
  <c r="Q91" i="24"/>
  <c r="P91" i="24"/>
  <c r="O91" i="24"/>
  <c r="N91" i="24"/>
  <c r="M91" i="24"/>
  <c r="L91" i="24"/>
  <c r="Q87" i="24"/>
  <c r="P87" i="24"/>
  <c r="O87" i="24"/>
  <c r="N87" i="24"/>
  <c r="M87" i="24"/>
  <c r="L87" i="24"/>
  <c r="X85" i="24"/>
  <c r="W85" i="24"/>
  <c r="V85" i="24"/>
  <c r="U85" i="24"/>
  <c r="T85" i="24"/>
  <c r="S85" i="24"/>
  <c r="R85" i="24"/>
  <c r="Q84" i="24"/>
  <c r="B11" i="17" s="1"/>
  <c r="P84" i="24"/>
  <c r="B197" i="17" s="1"/>
  <c r="O84" i="24"/>
  <c r="B166" i="17" s="1"/>
  <c r="N84" i="24"/>
  <c r="B135" i="17" s="1"/>
  <c r="M84" i="24"/>
  <c r="B104" i="17" s="1"/>
  <c r="L84" i="24"/>
  <c r="B73" i="17" s="1"/>
  <c r="B42" i="17"/>
  <c r="X83" i="24"/>
  <c r="W83" i="24"/>
  <c r="V83" i="24"/>
  <c r="U83" i="24"/>
  <c r="T83" i="24"/>
  <c r="S83" i="24"/>
  <c r="R83" i="24"/>
  <c r="Q81" i="24"/>
  <c r="B11" i="31" s="1"/>
  <c r="P81" i="24"/>
  <c r="B197" i="31" s="1"/>
  <c r="O81" i="24"/>
  <c r="B166" i="31" s="1"/>
  <c r="N81" i="24"/>
  <c r="B135" i="31" s="1"/>
  <c r="M81" i="24"/>
  <c r="B104" i="31" s="1"/>
  <c r="L81" i="24"/>
  <c r="B73" i="31" s="1"/>
  <c r="B42" i="31"/>
  <c r="Q63" i="24"/>
  <c r="H11" i="18" s="1"/>
  <c r="P63" i="24"/>
  <c r="G11" i="18" s="1"/>
  <c r="O63" i="24"/>
  <c r="F11" i="18" s="1"/>
  <c r="N63" i="24"/>
  <c r="E11" i="18" s="1"/>
  <c r="M63" i="24"/>
  <c r="D11" i="18" s="1"/>
  <c r="L63" i="24"/>
  <c r="C11" i="18" s="1"/>
  <c r="B11" i="18"/>
  <c r="Q62" i="24"/>
  <c r="H11" i="32" s="1"/>
  <c r="P62" i="24"/>
  <c r="G11" i="32" s="1"/>
  <c r="O62" i="24"/>
  <c r="F11" i="32" s="1"/>
  <c r="N62" i="24"/>
  <c r="E11" i="32" s="1"/>
  <c r="M62" i="24"/>
  <c r="D11" i="32" s="1"/>
  <c r="L62" i="24"/>
  <c r="C11" i="32" s="1"/>
  <c r="B11" i="32"/>
  <c r="Q61" i="24"/>
  <c r="AP627" i="27"/>
  <c r="AP626" i="27"/>
  <c r="AP625" i="27"/>
  <c r="AP624" i="27"/>
  <c r="AP623" i="27"/>
  <c r="AP622" i="27"/>
  <c r="AP621" i="27"/>
  <c r="AP620" i="27"/>
  <c r="AP619" i="27"/>
  <c r="AP618" i="27"/>
  <c r="AP617" i="27"/>
  <c r="AP606" i="27"/>
  <c r="AP605" i="27"/>
  <c r="AP604" i="27"/>
  <c r="AP603" i="27"/>
  <c r="AP602" i="27"/>
  <c r="AP601" i="27"/>
  <c r="AP600" i="27"/>
  <c r="AP599" i="27"/>
  <c r="AP598" i="27"/>
  <c r="AP597" i="27"/>
  <c r="AP596" i="27"/>
  <c r="AP595" i="27"/>
  <c r="AP594" i="27"/>
  <c r="AP593" i="27"/>
  <c r="AP592" i="27"/>
  <c r="AP591" i="27"/>
  <c r="AP590" i="27"/>
  <c r="AP589" i="27"/>
  <c r="AP588" i="27"/>
  <c r="AP587" i="27"/>
  <c r="AP586" i="27"/>
  <c r="AP585" i="27"/>
  <c r="AP584" i="27"/>
  <c r="AP583" i="27"/>
  <c r="AP568" i="27"/>
  <c r="AP567" i="27"/>
  <c r="AP566" i="27"/>
  <c r="AP565" i="27"/>
  <c r="AP564" i="27"/>
  <c r="AP563" i="27"/>
  <c r="AP562" i="27"/>
  <c r="AP561" i="27"/>
  <c r="AP560" i="27"/>
  <c r="AP559" i="27"/>
  <c r="AP558" i="27"/>
  <c r="AP557" i="27"/>
  <c r="AP556" i="27"/>
  <c r="AP555" i="27"/>
  <c r="AP554" i="27"/>
  <c r="AP553" i="27"/>
  <c r="AP552" i="27"/>
  <c r="AP551" i="27"/>
  <c r="AP550" i="27"/>
  <c r="AP549" i="27"/>
  <c r="AP548" i="27"/>
  <c r="AP547" i="27"/>
  <c r="AP546" i="27"/>
  <c r="AP545" i="27"/>
  <c r="AP544" i="27"/>
  <c r="AP543" i="27"/>
  <c r="AP542" i="27"/>
  <c r="AP541" i="27"/>
  <c r="AP540" i="27"/>
  <c r="AP539" i="27"/>
  <c r="AP538" i="27"/>
  <c r="AP537" i="27"/>
  <c r="AP536" i="27"/>
  <c r="AP535" i="27"/>
  <c r="AP534" i="27"/>
  <c r="AP533" i="27"/>
  <c r="AP532" i="27"/>
  <c r="AP531" i="27"/>
  <c r="AP530" i="27"/>
  <c r="AP529" i="27"/>
  <c r="AP528" i="27"/>
  <c r="AP527" i="27"/>
  <c r="AP526" i="27"/>
  <c r="AP525" i="27"/>
  <c r="AP524" i="27"/>
  <c r="AP523" i="27"/>
  <c r="AP522" i="27"/>
  <c r="AP521" i="27"/>
  <c r="AP520" i="27"/>
  <c r="AP519" i="27"/>
  <c r="AP518" i="27"/>
  <c r="AP517" i="27"/>
  <c r="AP516" i="27"/>
  <c r="AP515" i="27"/>
  <c r="AP514" i="27"/>
  <c r="AP513" i="27"/>
  <c r="AP512" i="27"/>
  <c r="AP511" i="27"/>
  <c r="AP510" i="27"/>
  <c r="AP509" i="27"/>
  <c r="AP508" i="27"/>
  <c r="AP507" i="27"/>
  <c r="AP506" i="27"/>
  <c r="AP505" i="27"/>
  <c r="AP504" i="27"/>
  <c r="AP503" i="27"/>
  <c r="AP502" i="27"/>
  <c r="AP501" i="27"/>
  <c r="AP498" i="27"/>
  <c r="AP496" i="27"/>
  <c r="AP495" i="27"/>
  <c r="AP490" i="27"/>
  <c r="AP465" i="27"/>
  <c r="AP464" i="27"/>
  <c r="AP463" i="27"/>
  <c r="AP462" i="27"/>
  <c r="AP461" i="27"/>
  <c r="AP460" i="27"/>
  <c r="AP459" i="27"/>
  <c r="AP458" i="27"/>
  <c r="AP457" i="27"/>
  <c r="AP456" i="27"/>
  <c r="AP455" i="27"/>
  <c r="AP454" i="27"/>
  <c r="AP453" i="27"/>
  <c r="AP452" i="27"/>
  <c r="AP451" i="27"/>
  <c r="AP450" i="27"/>
  <c r="AP449" i="27"/>
  <c r="AP448" i="27"/>
  <c r="AP447" i="27"/>
  <c r="AP446" i="27"/>
  <c r="AP445" i="27"/>
  <c r="AP444" i="27"/>
  <c r="AP443" i="27"/>
  <c r="AP442" i="27"/>
  <c r="AP441" i="27"/>
  <c r="AP440" i="27"/>
  <c r="AP439" i="27"/>
  <c r="AP438" i="27"/>
  <c r="AP437" i="27"/>
  <c r="AP436" i="27"/>
  <c r="AP435" i="27"/>
  <c r="AP434" i="27"/>
  <c r="AP433" i="27"/>
  <c r="AP432" i="27"/>
  <c r="AP431" i="27"/>
  <c r="AP430" i="27"/>
  <c r="AP429" i="27"/>
  <c r="AP428" i="27"/>
  <c r="AP427" i="27"/>
  <c r="AP426" i="27"/>
  <c r="AP416" i="27"/>
  <c r="AP415" i="27"/>
  <c r="AP414" i="27"/>
  <c r="AP413" i="27"/>
  <c r="AP412" i="27"/>
  <c r="AP411" i="27"/>
  <c r="AP410" i="27"/>
  <c r="AP409" i="27"/>
  <c r="AP408" i="27"/>
  <c r="AP407" i="27"/>
  <c r="AP406" i="27"/>
  <c r="AP405" i="27"/>
  <c r="AP404" i="27"/>
  <c r="AP403" i="27"/>
  <c r="AP402" i="27"/>
  <c r="AP401" i="27"/>
  <c r="AP400" i="27"/>
  <c r="AP399" i="27"/>
  <c r="AP398" i="27"/>
  <c r="AP397" i="27"/>
  <c r="AP395" i="27"/>
  <c r="AP384" i="27"/>
  <c r="AP383" i="27"/>
  <c r="AP382" i="27"/>
  <c r="AP381" i="27"/>
  <c r="AP380" i="27"/>
  <c r="AP379" i="27"/>
  <c r="AP378" i="27"/>
  <c r="AP377" i="27"/>
  <c r="AP376" i="27"/>
  <c r="AP375" i="27"/>
  <c r="AP374" i="27"/>
  <c r="AP373" i="27"/>
  <c r="AP372" i="27"/>
  <c r="AP371" i="27"/>
  <c r="AP357" i="27"/>
  <c r="AP356" i="27"/>
  <c r="AP355" i="27"/>
  <c r="AP354" i="27"/>
  <c r="AP353" i="27"/>
  <c r="AP352" i="27"/>
  <c r="AP351" i="27"/>
  <c r="AP350" i="27"/>
  <c r="AP349" i="27"/>
  <c r="AP348" i="27"/>
  <c r="AP347" i="27"/>
  <c r="AP346" i="27"/>
  <c r="AP345" i="27"/>
  <c r="AP344" i="27"/>
  <c r="AP343" i="27"/>
  <c r="AP342" i="27"/>
  <c r="AP341" i="27"/>
  <c r="AP340" i="27"/>
  <c r="AP339" i="27"/>
  <c r="AP338" i="27"/>
  <c r="AP337" i="27"/>
  <c r="AP336" i="27"/>
  <c r="AP335" i="27"/>
  <c r="AP334" i="27"/>
  <c r="AP333" i="27"/>
  <c r="AP332" i="27"/>
  <c r="AP331" i="27"/>
  <c r="AP330" i="27"/>
  <c r="AP329" i="27"/>
  <c r="AP328" i="27"/>
  <c r="AP327" i="27"/>
  <c r="AP326" i="27"/>
  <c r="AP325" i="27"/>
  <c r="AP324" i="27"/>
  <c r="AP323" i="27"/>
  <c r="AP322" i="27"/>
  <c r="AP321" i="27"/>
  <c r="AP320" i="27"/>
  <c r="AP319" i="27"/>
  <c r="AP318" i="27"/>
  <c r="AP317" i="27"/>
  <c r="AP316" i="27"/>
  <c r="AP315" i="27"/>
  <c r="AP314" i="27"/>
  <c r="AP313" i="27"/>
  <c r="AP312" i="27"/>
  <c r="AP311" i="27"/>
  <c r="AP310" i="27"/>
  <c r="AP309" i="27"/>
  <c r="AP308" i="27"/>
  <c r="AP307" i="27"/>
  <c r="AP306" i="27"/>
  <c r="AP305" i="27"/>
  <c r="AP304" i="27"/>
  <c r="AP303" i="27"/>
  <c r="AP302" i="27"/>
  <c r="AP301" i="27"/>
  <c r="AP300" i="27"/>
  <c r="AP284" i="27"/>
  <c r="AP283" i="27"/>
  <c r="AP282" i="27"/>
  <c r="AP281" i="27"/>
  <c r="AP280" i="27"/>
  <c r="AP279" i="27"/>
  <c r="AP278" i="27"/>
  <c r="AP277" i="27"/>
  <c r="AP276" i="27"/>
  <c r="AP275" i="27"/>
  <c r="AP274" i="27"/>
  <c r="AP273" i="27"/>
  <c r="AP272" i="27"/>
  <c r="AP271" i="27"/>
  <c r="AP270" i="27"/>
  <c r="AP261" i="27"/>
  <c r="AP260" i="27"/>
  <c r="AP259" i="27"/>
  <c r="AP258" i="27"/>
  <c r="AP257" i="27"/>
  <c r="AP256" i="27"/>
  <c r="AP255" i="27"/>
  <c r="AP254" i="27"/>
  <c r="AP253" i="27"/>
  <c r="AP252" i="27"/>
  <c r="AP251" i="27"/>
  <c r="AP250" i="27"/>
  <c r="AP249" i="27"/>
  <c r="AP248" i="27"/>
  <c r="AP247" i="27"/>
  <c r="AP246" i="27"/>
  <c r="AP245" i="27"/>
  <c r="AP244" i="27"/>
  <c r="AP243" i="27"/>
  <c r="AP242" i="27"/>
  <c r="AP241" i="27"/>
  <c r="AP240" i="27"/>
  <c r="AP239" i="27"/>
  <c r="AP238" i="27"/>
  <c r="AP237" i="27"/>
  <c r="AP236" i="27"/>
  <c r="AP235" i="27"/>
  <c r="AP234" i="27"/>
  <c r="AP233" i="27"/>
  <c r="AP232" i="27"/>
  <c r="AP231" i="27"/>
  <c r="AP230" i="27"/>
  <c r="AP229" i="27"/>
  <c r="AP228" i="27"/>
  <c r="AP227" i="27"/>
  <c r="AP226" i="27"/>
  <c r="AP225" i="27"/>
  <c r="AP224" i="27"/>
  <c r="AP223" i="27"/>
  <c r="AP222" i="27"/>
  <c r="AP221" i="27"/>
  <c r="AP220" i="27"/>
  <c r="AP219" i="27"/>
  <c r="AP218" i="27"/>
  <c r="AP217" i="27"/>
  <c r="AP216" i="27"/>
  <c r="AP202" i="27"/>
  <c r="AP201" i="27"/>
  <c r="AP200" i="27"/>
  <c r="AP199" i="27"/>
  <c r="AP198" i="27"/>
  <c r="AP197" i="27"/>
  <c r="AP196" i="27"/>
  <c r="AP195" i="27"/>
  <c r="AP194" i="27"/>
  <c r="AP193" i="27"/>
  <c r="AP192" i="27"/>
  <c r="AP191" i="27"/>
  <c r="AP190" i="27"/>
  <c r="AP189" i="27"/>
  <c r="AP188" i="27"/>
  <c r="AP187" i="27"/>
  <c r="AP178" i="27"/>
  <c r="AP177" i="27"/>
  <c r="AP176" i="27"/>
  <c r="AP175" i="27"/>
  <c r="AP174" i="27"/>
  <c r="AP173" i="27"/>
  <c r="AP172" i="27"/>
  <c r="AP171" i="27"/>
  <c r="AP170" i="27"/>
  <c r="AP169" i="27"/>
  <c r="AP168" i="27"/>
  <c r="AP167" i="27"/>
  <c r="AP166" i="27"/>
  <c r="AP165" i="27"/>
  <c r="AP164" i="27"/>
  <c r="AP163" i="27"/>
  <c r="AP162" i="27"/>
  <c r="AP161" i="27"/>
  <c r="AP160" i="27"/>
  <c r="AP159" i="27"/>
  <c r="AP158" i="27"/>
  <c r="AP157" i="27"/>
  <c r="AP156" i="27"/>
  <c r="AP155" i="27"/>
  <c r="AP154" i="27"/>
  <c r="AP153" i="27"/>
  <c r="AP152" i="27"/>
  <c r="AP151" i="27"/>
  <c r="AP150" i="27"/>
  <c r="AP149" i="27"/>
  <c r="AP148" i="27"/>
  <c r="AP147" i="27"/>
  <c r="AP146" i="27"/>
  <c r="AP145" i="27"/>
  <c r="AP144" i="27"/>
  <c r="AP143" i="27"/>
  <c r="AP142" i="27"/>
  <c r="AP141" i="27"/>
  <c r="AP138" i="27"/>
  <c r="AP120" i="27"/>
  <c r="AP119" i="27"/>
  <c r="AP118" i="27"/>
  <c r="AP117" i="27"/>
  <c r="AP116" i="27"/>
  <c r="AP115" i="27"/>
  <c r="AP114" i="27"/>
  <c r="AP113" i="27"/>
  <c r="AP112" i="27"/>
  <c r="AP111" i="27"/>
  <c r="AP110" i="27"/>
  <c r="AP109" i="27"/>
  <c r="AP108" i="27"/>
  <c r="AP107" i="27"/>
  <c r="AP106" i="27"/>
  <c r="AP105" i="27"/>
  <c r="AP97" i="27"/>
  <c r="AP104" i="27"/>
  <c r="AP96" i="27"/>
  <c r="AP103" i="27"/>
  <c r="AP102" i="27"/>
  <c r="AP101" i="27"/>
  <c r="AP100" i="27"/>
  <c r="AP99" i="27"/>
  <c r="AP98" i="27"/>
  <c r="AP95" i="27"/>
  <c r="AP94" i="27"/>
  <c r="AP93" i="27"/>
  <c r="AP92" i="27"/>
  <c r="AP81" i="27"/>
  <c r="AP80" i="27"/>
  <c r="AP79" i="27"/>
  <c r="AP76" i="27"/>
  <c r="AP75" i="27"/>
  <c r="AP74" i="27"/>
  <c r="AP73" i="27"/>
  <c r="AP72" i="27"/>
  <c r="AP71" i="27"/>
  <c r="AP70" i="27"/>
  <c r="AP69" i="27"/>
  <c r="AP68" i="27"/>
  <c r="AP67" i="27"/>
  <c r="AP66" i="27"/>
  <c r="AP65" i="27"/>
  <c r="AP64" i="27"/>
  <c r="AP63" i="27"/>
  <c r="AP62" i="27"/>
  <c r="AP61" i="27"/>
  <c r="AP60" i="27"/>
  <c r="AP59" i="27"/>
  <c r="AP58" i="27"/>
  <c r="AP57" i="27"/>
  <c r="AP56" i="27"/>
  <c r="AP55" i="27"/>
  <c r="AP44" i="27"/>
  <c r="AP43" i="27"/>
  <c r="AP42" i="27"/>
  <c r="AP41" i="27"/>
  <c r="AP40" i="27"/>
  <c r="AP39" i="27"/>
  <c r="AP38" i="27"/>
  <c r="AP37" i="27"/>
  <c r="AP36" i="27"/>
  <c r="AP35" i="27"/>
  <c r="AP34" i="27"/>
  <c r="AP33" i="27"/>
  <c r="AP32" i="27"/>
  <c r="AP31" i="27"/>
  <c r="AP30" i="27"/>
  <c r="AP29" i="27"/>
  <c r="AP28" i="27"/>
  <c r="AP27" i="27"/>
  <c r="AP26" i="27"/>
  <c r="AP25" i="27"/>
  <c r="AP24" i="27"/>
  <c r="AP23" i="27"/>
  <c r="AP22" i="27"/>
  <c r="AP21" i="27"/>
  <c r="AP20" i="27"/>
  <c r="AP19" i="27"/>
  <c r="AP18" i="27"/>
  <c r="AP17" i="27"/>
  <c r="AP16" i="27"/>
  <c r="AP15" i="27"/>
  <c r="AP14" i="27"/>
  <c r="AP13" i="27"/>
  <c r="AP12" i="27"/>
  <c r="AP11" i="27"/>
  <c r="AP10" i="27"/>
  <c r="AP9" i="27"/>
  <c r="AP8" i="27"/>
  <c r="AP7" i="27"/>
  <c r="AN627" i="27"/>
  <c r="AN626" i="27"/>
  <c r="AN625" i="27"/>
  <c r="AN624" i="27"/>
  <c r="AN623" i="27"/>
  <c r="AN622" i="27"/>
  <c r="AN621" i="27"/>
  <c r="AN620" i="27"/>
  <c r="AN619" i="27"/>
  <c r="AN618" i="27"/>
  <c r="AN617" i="27"/>
  <c r="AN606" i="27"/>
  <c r="AN605" i="27"/>
  <c r="AN604" i="27"/>
  <c r="AN603" i="27"/>
  <c r="AN602" i="27"/>
  <c r="AN601" i="27"/>
  <c r="AN600" i="27"/>
  <c r="AN599" i="27"/>
  <c r="AN598" i="27"/>
  <c r="AN597" i="27"/>
  <c r="AN596" i="27"/>
  <c r="AN595" i="27"/>
  <c r="AN594" i="27"/>
  <c r="AN593" i="27"/>
  <c r="AN592" i="27"/>
  <c r="AN591" i="27"/>
  <c r="AN590" i="27"/>
  <c r="AN589" i="27"/>
  <c r="AN588" i="27"/>
  <c r="AN587" i="27"/>
  <c r="AN586" i="27"/>
  <c r="AN585" i="27"/>
  <c r="AN584" i="27"/>
  <c r="AN583" i="27"/>
  <c r="AN568" i="27"/>
  <c r="AN567" i="27"/>
  <c r="AN566" i="27"/>
  <c r="AN565" i="27"/>
  <c r="AN564" i="27"/>
  <c r="AN563" i="27"/>
  <c r="AN562" i="27"/>
  <c r="AN561" i="27"/>
  <c r="AN560" i="27"/>
  <c r="AN559" i="27"/>
  <c r="AN558" i="27"/>
  <c r="AN557" i="27"/>
  <c r="AN556" i="27"/>
  <c r="AN555" i="27"/>
  <c r="AN554" i="27"/>
  <c r="AN553" i="27"/>
  <c r="AN552" i="27"/>
  <c r="AN551" i="27"/>
  <c r="AN550" i="27"/>
  <c r="AN549" i="27"/>
  <c r="AN548" i="27"/>
  <c r="AN547" i="27"/>
  <c r="AN546" i="27"/>
  <c r="AN545" i="27"/>
  <c r="AN544" i="27"/>
  <c r="AN543" i="27"/>
  <c r="AN542" i="27"/>
  <c r="AN541" i="27"/>
  <c r="AN540" i="27"/>
  <c r="AN539" i="27"/>
  <c r="AN538" i="27"/>
  <c r="AN537" i="27"/>
  <c r="AN536" i="27"/>
  <c r="AN535" i="27"/>
  <c r="AN534" i="27"/>
  <c r="AN533" i="27"/>
  <c r="AN532" i="27"/>
  <c r="AN531" i="27"/>
  <c r="AN530" i="27"/>
  <c r="AN529" i="27"/>
  <c r="AN528" i="27"/>
  <c r="AN527" i="27"/>
  <c r="AN526" i="27"/>
  <c r="AN525" i="27"/>
  <c r="AN524" i="27"/>
  <c r="AN523" i="27"/>
  <c r="AN522" i="27"/>
  <c r="AN521" i="27"/>
  <c r="AN520" i="27"/>
  <c r="AN519" i="27"/>
  <c r="AN518" i="27"/>
  <c r="AN517" i="27"/>
  <c r="AN516" i="27"/>
  <c r="AN515" i="27"/>
  <c r="AN514" i="27"/>
  <c r="AN513" i="27"/>
  <c r="AN512" i="27"/>
  <c r="AN511" i="27"/>
  <c r="AN510" i="27"/>
  <c r="AN509" i="27"/>
  <c r="AN508" i="27"/>
  <c r="AN507" i="27"/>
  <c r="AN506" i="27"/>
  <c r="AN505" i="27"/>
  <c r="AN504" i="27"/>
  <c r="AN503" i="27"/>
  <c r="AN502" i="27"/>
  <c r="AN501" i="27"/>
  <c r="AN498" i="27"/>
  <c r="AN496" i="27"/>
  <c r="AN495" i="27"/>
  <c r="AN490" i="27"/>
  <c r="AN465" i="27"/>
  <c r="AN464" i="27"/>
  <c r="AN463" i="27"/>
  <c r="AN462" i="27"/>
  <c r="AN461" i="27"/>
  <c r="AN460" i="27"/>
  <c r="AN459" i="27"/>
  <c r="AN458" i="27"/>
  <c r="AN457" i="27"/>
  <c r="AN456" i="27"/>
  <c r="AN455" i="27"/>
  <c r="AN454" i="27"/>
  <c r="AN453" i="27"/>
  <c r="AN452" i="27"/>
  <c r="AN451" i="27"/>
  <c r="AN450" i="27"/>
  <c r="AN449" i="27"/>
  <c r="AN448" i="27"/>
  <c r="AN447" i="27"/>
  <c r="AN446" i="27"/>
  <c r="AN445" i="27"/>
  <c r="AN444" i="27"/>
  <c r="AN443" i="27"/>
  <c r="AN442" i="27"/>
  <c r="AN441" i="27"/>
  <c r="AN440" i="27"/>
  <c r="AN439" i="27"/>
  <c r="AN438" i="27"/>
  <c r="AN437" i="27"/>
  <c r="AN436" i="27"/>
  <c r="AN435" i="27"/>
  <c r="AN434" i="27"/>
  <c r="AN433" i="27"/>
  <c r="AN432" i="27"/>
  <c r="AN431" i="27"/>
  <c r="AN430" i="27"/>
  <c r="AN429" i="27"/>
  <c r="AN428" i="27"/>
  <c r="AN427" i="27"/>
  <c r="AN426" i="27"/>
  <c r="AN416" i="27"/>
  <c r="AN415" i="27"/>
  <c r="AN414" i="27"/>
  <c r="AN413" i="27"/>
  <c r="AN412" i="27"/>
  <c r="AN411" i="27"/>
  <c r="AN410" i="27"/>
  <c r="AN409" i="27"/>
  <c r="AN408" i="27"/>
  <c r="AN407" i="27"/>
  <c r="AN406" i="27"/>
  <c r="AN405" i="27"/>
  <c r="AN404" i="27"/>
  <c r="AN403" i="27"/>
  <c r="AN402" i="27"/>
  <c r="AN401" i="27"/>
  <c r="AN400" i="27"/>
  <c r="AN399" i="27"/>
  <c r="AN398" i="27"/>
  <c r="AN397" i="27"/>
  <c r="AN395" i="27"/>
  <c r="AN384" i="27"/>
  <c r="AN383" i="27"/>
  <c r="AN382" i="27"/>
  <c r="AN381" i="27"/>
  <c r="AN380" i="27"/>
  <c r="AN379" i="27"/>
  <c r="AN378" i="27"/>
  <c r="AN377" i="27"/>
  <c r="AN376" i="27"/>
  <c r="AN375" i="27"/>
  <c r="AN374" i="27"/>
  <c r="AN373" i="27"/>
  <c r="AN372" i="27"/>
  <c r="AN371" i="27"/>
  <c r="AN357" i="27"/>
  <c r="AN356" i="27"/>
  <c r="AN355" i="27"/>
  <c r="AN354" i="27"/>
  <c r="AN353" i="27"/>
  <c r="AN352" i="27"/>
  <c r="AN351" i="27"/>
  <c r="AN350" i="27"/>
  <c r="AN349" i="27"/>
  <c r="AN348" i="27"/>
  <c r="AN347" i="27"/>
  <c r="AN346" i="27"/>
  <c r="AN345" i="27"/>
  <c r="AN344" i="27"/>
  <c r="AN343" i="27"/>
  <c r="AN342" i="27"/>
  <c r="AN341" i="27"/>
  <c r="AN340" i="27"/>
  <c r="AN339" i="27"/>
  <c r="AN338" i="27"/>
  <c r="AN337" i="27"/>
  <c r="AN336" i="27"/>
  <c r="AN335" i="27"/>
  <c r="AN334" i="27"/>
  <c r="AN333" i="27"/>
  <c r="AN332" i="27"/>
  <c r="AN331" i="27"/>
  <c r="AN330" i="27"/>
  <c r="AN329" i="27"/>
  <c r="AN328" i="27"/>
  <c r="AN327" i="27"/>
  <c r="AN326" i="27"/>
  <c r="AN325" i="27"/>
  <c r="AN324" i="27"/>
  <c r="AN323" i="27"/>
  <c r="AN322" i="27"/>
  <c r="AN321" i="27"/>
  <c r="AN320" i="27"/>
  <c r="AN319" i="27"/>
  <c r="AN318" i="27"/>
  <c r="AN317" i="27"/>
  <c r="AN316" i="27"/>
  <c r="AN315" i="27"/>
  <c r="AN314" i="27"/>
  <c r="AN313" i="27"/>
  <c r="AN312" i="27"/>
  <c r="AN311" i="27"/>
  <c r="AN310" i="27"/>
  <c r="AN309" i="27"/>
  <c r="AN308" i="27"/>
  <c r="AN307" i="27"/>
  <c r="AN306" i="27"/>
  <c r="AN305" i="27"/>
  <c r="AN304" i="27"/>
  <c r="AN303" i="27"/>
  <c r="AN302" i="27"/>
  <c r="AN301" i="27"/>
  <c r="AN300" i="27"/>
  <c r="AN284" i="27"/>
  <c r="AN283" i="27"/>
  <c r="AN282" i="27"/>
  <c r="AN281" i="27"/>
  <c r="AN280" i="27"/>
  <c r="AN279" i="27"/>
  <c r="AN278" i="27"/>
  <c r="AN277" i="27"/>
  <c r="AN276" i="27"/>
  <c r="AN275" i="27"/>
  <c r="AN274" i="27"/>
  <c r="AN273" i="27"/>
  <c r="AN272" i="27"/>
  <c r="AN271" i="27"/>
  <c r="AN270" i="27"/>
  <c r="AN261" i="27"/>
  <c r="AN260" i="27"/>
  <c r="AN259" i="27"/>
  <c r="AN258" i="27"/>
  <c r="AN257" i="27"/>
  <c r="AN256" i="27"/>
  <c r="AN255" i="27"/>
  <c r="AN254" i="27"/>
  <c r="AN253" i="27"/>
  <c r="AN252" i="27"/>
  <c r="AN251" i="27"/>
  <c r="AN250" i="27"/>
  <c r="AN249" i="27"/>
  <c r="AN248" i="27"/>
  <c r="AN247" i="27"/>
  <c r="AN246" i="27"/>
  <c r="AN245" i="27"/>
  <c r="AN244" i="27"/>
  <c r="AN243" i="27"/>
  <c r="AN242" i="27"/>
  <c r="AN241" i="27"/>
  <c r="AN240" i="27"/>
  <c r="AN239" i="27"/>
  <c r="AN238" i="27"/>
  <c r="AN237" i="27"/>
  <c r="AN236" i="27"/>
  <c r="AN235" i="27"/>
  <c r="AN234" i="27"/>
  <c r="AN233" i="27"/>
  <c r="AN232" i="27"/>
  <c r="AN231" i="27"/>
  <c r="AN230" i="27"/>
  <c r="AN229" i="27"/>
  <c r="AN228" i="27"/>
  <c r="AN227" i="27"/>
  <c r="AN226" i="27"/>
  <c r="AN225" i="27"/>
  <c r="AN224" i="27"/>
  <c r="AN223" i="27"/>
  <c r="AN222" i="27"/>
  <c r="AN221" i="27"/>
  <c r="AN220" i="27"/>
  <c r="AN219" i="27"/>
  <c r="AN218" i="27"/>
  <c r="AN217" i="27"/>
  <c r="AN216" i="27"/>
  <c r="AN202" i="27"/>
  <c r="AN201" i="27"/>
  <c r="AN200" i="27"/>
  <c r="AN199" i="27"/>
  <c r="AN198" i="27"/>
  <c r="AN197" i="27"/>
  <c r="AN196" i="27"/>
  <c r="AN195" i="27"/>
  <c r="AN194" i="27"/>
  <c r="AN193" i="27"/>
  <c r="AN192" i="27"/>
  <c r="AN191" i="27"/>
  <c r="AN190" i="27"/>
  <c r="AN189" i="27"/>
  <c r="AN188" i="27"/>
  <c r="AN187" i="27"/>
  <c r="AN178" i="27"/>
  <c r="AN177" i="27"/>
  <c r="AN176" i="27"/>
  <c r="AN175" i="27"/>
  <c r="AN174" i="27"/>
  <c r="AN173" i="27"/>
  <c r="AN172" i="27"/>
  <c r="AN171" i="27"/>
  <c r="AN170" i="27"/>
  <c r="AN169" i="27"/>
  <c r="AN168" i="27"/>
  <c r="AN167" i="27"/>
  <c r="AN166" i="27"/>
  <c r="AN165" i="27"/>
  <c r="AN164" i="27"/>
  <c r="AN163" i="27"/>
  <c r="AN162" i="27"/>
  <c r="AN161" i="27"/>
  <c r="AN160" i="27"/>
  <c r="AN159" i="27"/>
  <c r="AN158" i="27"/>
  <c r="AN157" i="27"/>
  <c r="AN156" i="27"/>
  <c r="AN155" i="27"/>
  <c r="AN154" i="27"/>
  <c r="AN153" i="27"/>
  <c r="AN152" i="27"/>
  <c r="AN151" i="27"/>
  <c r="AN150" i="27"/>
  <c r="AN149" i="27"/>
  <c r="AN148" i="27"/>
  <c r="AN147" i="27"/>
  <c r="AN146" i="27"/>
  <c r="AN145" i="27"/>
  <c r="AN144" i="27"/>
  <c r="AN143" i="27"/>
  <c r="AN142" i="27"/>
  <c r="AN141" i="27"/>
  <c r="AN140" i="27"/>
  <c r="AN138" i="27"/>
  <c r="AN120" i="27"/>
  <c r="AN119" i="27"/>
  <c r="AN118" i="27"/>
  <c r="AN117" i="27"/>
  <c r="AN116" i="27"/>
  <c r="AN115" i="27"/>
  <c r="AN114" i="27"/>
  <c r="AN113" i="27"/>
  <c r="AN112" i="27"/>
  <c r="AN111" i="27"/>
  <c r="AN110" i="27"/>
  <c r="AN109" i="27"/>
  <c r="AN108" i="27"/>
  <c r="AN107" i="27"/>
  <c r="AN106" i="27"/>
  <c r="AN105" i="27"/>
  <c r="AN97" i="27"/>
  <c r="AN104" i="27"/>
  <c r="AN96" i="27"/>
  <c r="AN103" i="27"/>
  <c r="AN102" i="27"/>
  <c r="AN101" i="27"/>
  <c r="AN100" i="27"/>
  <c r="AN99" i="27"/>
  <c r="AN98" i="27"/>
  <c r="AN95" i="27"/>
  <c r="AN94" i="27"/>
  <c r="AN93" i="27"/>
  <c r="AN92" i="27"/>
  <c r="AN81" i="27"/>
  <c r="AN80" i="27"/>
  <c r="AN79" i="27"/>
  <c r="AN76" i="27"/>
  <c r="AN75" i="27"/>
  <c r="AN74" i="27"/>
  <c r="AN73" i="27"/>
  <c r="AN72" i="27"/>
  <c r="AN71" i="27"/>
  <c r="AN70" i="27"/>
  <c r="AN69" i="27"/>
  <c r="AN68" i="27"/>
  <c r="AN67" i="27"/>
  <c r="AN66" i="27"/>
  <c r="AN65" i="27"/>
  <c r="AN64" i="27"/>
  <c r="AN63" i="27"/>
  <c r="AN62" i="27"/>
  <c r="AN61" i="27"/>
  <c r="AN60" i="27"/>
  <c r="AN59" i="27"/>
  <c r="AN58" i="27"/>
  <c r="AN57" i="27"/>
  <c r="AN56" i="27"/>
  <c r="AN55" i="27"/>
  <c r="AN44" i="27"/>
  <c r="AN43" i="27"/>
  <c r="AN42" i="27"/>
  <c r="AN41" i="27"/>
  <c r="AN40" i="27"/>
  <c r="AN39" i="27"/>
  <c r="AN38" i="27"/>
  <c r="AN37" i="27"/>
  <c r="AN36" i="27"/>
  <c r="AN35" i="27"/>
  <c r="AN34" i="27"/>
  <c r="AN33" i="27"/>
  <c r="AN32" i="27"/>
  <c r="AN31" i="27"/>
  <c r="AN30" i="27"/>
  <c r="AN29" i="27"/>
  <c r="AN28" i="27"/>
  <c r="AN27" i="27"/>
  <c r="AN26" i="27"/>
  <c r="AN25" i="27"/>
  <c r="AN24" i="27"/>
  <c r="AN23" i="27"/>
  <c r="AN22" i="27"/>
  <c r="AN21" i="27"/>
  <c r="AN20" i="27"/>
  <c r="AN19" i="27"/>
  <c r="AN18" i="27"/>
  <c r="AN17" i="27"/>
  <c r="AN16" i="27"/>
  <c r="AN15" i="27"/>
  <c r="AN14" i="27"/>
  <c r="AN13" i="27"/>
  <c r="AN12" i="27"/>
  <c r="AN11" i="27"/>
  <c r="AN10" i="27"/>
  <c r="AN9" i="27"/>
  <c r="AN8" i="27"/>
  <c r="AN7" i="27"/>
  <c r="AL627" i="27"/>
  <c r="AL626" i="27"/>
  <c r="AL625" i="27"/>
  <c r="AL624" i="27"/>
  <c r="AL623" i="27"/>
  <c r="AL622" i="27"/>
  <c r="AL621" i="27"/>
  <c r="AL620" i="27"/>
  <c r="AL619" i="27"/>
  <c r="AL618" i="27"/>
  <c r="AL617" i="27"/>
  <c r="AL606" i="27"/>
  <c r="AL605" i="27"/>
  <c r="AL604" i="27"/>
  <c r="AL603" i="27"/>
  <c r="AL602" i="27"/>
  <c r="AL601" i="27"/>
  <c r="AL600" i="27"/>
  <c r="AL599" i="27"/>
  <c r="AL598" i="27"/>
  <c r="AL597" i="27"/>
  <c r="AL596" i="27"/>
  <c r="AL595" i="27"/>
  <c r="AL594" i="27"/>
  <c r="AL593" i="27"/>
  <c r="AL592" i="27"/>
  <c r="AL591" i="27"/>
  <c r="AL590" i="27"/>
  <c r="AL589" i="27"/>
  <c r="AL588" i="27"/>
  <c r="AL587" i="27"/>
  <c r="AL586" i="27"/>
  <c r="AL585" i="27"/>
  <c r="AL584" i="27"/>
  <c r="AL583" i="27"/>
  <c r="AL568" i="27"/>
  <c r="AL567" i="27"/>
  <c r="AL566" i="27"/>
  <c r="AL565" i="27"/>
  <c r="AL564" i="27"/>
  <c r="AL563" i="27"/>
  <c r="AL562" i="27"/>
  <c r="AL561" i="27"/>
  <c r="AL560" i="27"/>
  <c r="AL559" i="27"/>
  <c r="AL558" i="27"/>
  <c r="AL557" i="27"/>
  <c r="AL556" i="27"/>
  <c r="AL555" i="27"/>
  <c r="AL554" i="27"/>
  <c r="AL553" i="27"/>
  <c r="AL552" i="27"/>
  <c r="AL551" i="27"/>
  <c r="AL550" i="27"/>
  <c r="AL549" i="27"/>
  <c r="AL548" i="27"/>
  <c r="AL547" i="27"/>
  <c r="AL546" i="27"/>
  <c r="AL545" i="27"/>
  <c r="AL544" i="27"/>
  <c r="AL543" i="27"/>
  <c r="AL542" i="27"/>
  <c r="AL541" i="27"/>
  <c r="AL540" i="27"/>
  <c r="AL539" i="27"/>
  <c r="AL538" i="27"/>
  <c r="AL537" i="27"/>
  <c r="AL536" i="27"/>
  <c r="AL535" i="27"/>
  <c r="AL534" i="27"/>
  <c r="AL533" i="27"/>
  <c r="AL532" i="27"/>
  <c r="AL531" i="27"/>
  <c r="AL530" i="27"/>
  <c r="AL529" i="27"/>
  <c r="AL528" i="27"/>
  <c r="AL527" i="27"/>
  <c r="AL526" i="27"/>
  <c r="AL525" i="27"/>
  <c r="AL524" i="27"/>
  <c r="AL523" i="27"/>
  <c r="AL522" i="27"/>
  <c r="AL521" i="27"/>
  <c r="AL520" i="27"/>
  <c r="AL519" i="27"/>
  <c r="AL518" i="27"/>
  <c r="AL517" i="27"/>
  <c r="AL516" i="27"/>
  <c r="AL515" i="27"/>
  <c r="AL514" i="27"/>
  <c r="AL513" i="27"/>
  <c r="AL512" i="27"/>
  <c r="AL511" i="27"/>
  <c r="AL510" i="27"/>
  <c r="AL509" i="27"/>
  <c r="AL508" i="27"/>
  <c r="AL507" i="27"/>
  <c r="AL506" i="27"/>
  <c r="AL505" i="27"/>
  <c r="AL504" i="27"/>
  <c r="AL503" i="27"/>
  <c r="AL502" i="27"/>
  <c r="AL501" i="27"/>
  <c r="AL498" i="27"/>
  <c r="AL497" i="27"/>
  <c r="AL496" i="27"/>
  <c r="AL495" i="27"/>
  <c r="AL490" i="27"/>
  <c r="AL465" i="27"/>
  <c r="AL464" i="27"/>
  <c r="AL463" i="27"/>
  <c r="AL462" i="27"/>
  <c r="AL461" i="27"/>
  <c r="AL460" i="27"/>
  <c r="AL459" i="27"/>
  <c r="AL458" i="27"/>
  <c r="AL457" i="27"/>
  <c r="AL456" i="27"/>
  <c r="AL455" i="27"/>
  <c r="AL454" i="27"/>
  <c r="AL453" i="27"/>
  <c r="AL452" i="27"/>
  <c r="AL451" i="27"/>
  <c r="AL450" i="27"/>
  <c r="AL449" i="27"/>
  <c r="AL448" i="27"/>
  <c r="AL447" i="27"/>
  <c r="AL446" i="27"/>
  <c r="AL445" i="27"/>
  <c r="AL444" i="27"/>
  <c r="AL443" i="27"/>
  <c r="AL442" i="27"/>
  <c r="AL441" i="27"/>
  <c r="AL440" i="27"/>
  <c r="AL439" i="27"/>
  <c r="AL438" i="27"/>
  <c r="AL437" i="27"/>
  <c r="AL436" i="27"/>
  <c r="AL435" i="27"/>
  <c r="AL434" i="27"/>
  <c r="AL433" i="27"/>
  <c r="AL432" i="27"/>
  <c r="AL431" i="27"/>
  <c r="AL430" i="27"/>
  <c r="AL429" i="27"/>
  <c r="AL428" i="27"/>
  <c r="AL427" i="27"/>
  <c r="AL426" i="27"/>
  <c r="AL416" i="27"/>
  <c r="AL415" i="27"/>
  <c r="AL414" i="27"/>
  <c r="AL413" i="27"/>
  <c r="AL412" i="27"/>
  <c r="AL411" i="27"/>
  <c r="AL410" i="27"/>
  <c r="AL409" i="27"/>
  <c r="AL408" i="27"/>
  <c r="AL407" i="27"/>
  <c r="AL406" i="27"/>
  <c r="AL405" i="27"/>
  <c r="AL404" i="27"/>
  <c r="AL403" i="27"/>
  <c r="AL402" i="27"/>
  <c r="AL401" i="27"/>
  <c r="AL400" i="27"/>
  <c r="AL399" i="27"/>
  <c r="AL398" i="27"/>
  <c r="AL397" i="27"/>
  <c r="AL395" i="27"/>
  <c r="AL384" i="27"/>
  <c r="AL383" i="27"/>
  <c r="AL382" i="27"/>
  <c r="AL381" i="27"/>
  <c r="AL380" i="27"/>
  <c r="AL379" i="27"/>
  <c r="AL378" i="27"/>
  <c r="AL377" i="27"/>
  <c r="AL376" i="27"/>
  <c r="AL375" i="27"/>
  <c r="AL374" i="27"/>
  <c r="AL373" i="27"/>
  <c r="AL372" i="27"/>
  <c r="AL369" i="27"/>
  <c r="AL357" i="27"/>
  <c r="AL356" i="27"/>
  <c r="AL355" i="27"/>
  <c r="AL354" i="27"/>
  <c r="AL353" i="27"/>
  <c r="AL352" i="27"/>
  <c r="AL351" i="27"/>
  <c r="AL350" i="27"/>
  <c r="AL349" i="27"/>
  <c r="AL348" i="27"/>
  <c r="AL347" i="27"/>
  <c r="AL346" i="27"/>
  <c r="AL345" i="27"/>
  <c r="AL344" i="27"/>
  <c r="AL343" i="27"/>
  <c r="AL342" i="27"/>
  <c r="AL341" i="27"/>
  <c r="AL340" i="27"/>
  <c r="AL339" i="27"/>
  <c r="AL338" i="27"/>
  <c r="AL337" i="27"/>
  <c r="AL336" i="27"/>
  <c r="AL335" i="27"/>
  <c r="AL334" i="27"/>
  <c r="AL333" i="27"/>
  <c r="AL332" i="27"/>
  <c r="AL331" i="27"/>
  <c r="AL330" i="27"/>
  <c r="AL329" i="27"/>
  <c r="AL328" i="27"/>
  <c r="AL327" i="27"/>
  <c r="AL326" i="27"/>
  <c r="AL325" i="27"/>
  <c r="AL324" i="27"/>
  <c r="AL323" i="27"/>
  <c r="AL322" i="27"/>
  <c r="AL321" i="27"/>
  <c r="AL320" i="27"/>
  <c r="AL319" i="27"/>
  <c r="AL318" i="27"/>
  <c r="AL317" i="27"/>
  <c r="AL316" i="27"/>
  <c r="AL315" i="27"/>
  <c r="AL314" i="27"/>
  <c r="AL313" i="27"/>
  <c r="AL312" i="27"/>
  <c r="AL311" i="27"/>
  <c r="AL310" i="27"/>
  <c r="AL309" i="27"/>
  <c r="AL308" i="27"/>
  <c r="AL307" i="27"/>
  <c r="AL306" i="27"/>
  <c r="AL305" i="27"/>
  <c r="AL304" i="27"/>
  <c r="AL303" i="27"/>
  <c r="AL302" i="27"/>
  <c r="AL301" i="27"/>
  <c r="AL300" i="27"/>
  <c r="AL284" i="27"/>
  <c r="AL283" i="27"/>
  <c r="AL282" i="27"/>
  <c r="AL281" i="27"/>
  <c r="AL280" i="27"/>
  <c r="AL279" i="27"/>
  <c r="AL278" i="27"/>
  <c r="AL277" i="27"/>
  <c r="AL276" i="27"/>
  <c r="AL275" i="27"/>
  <c r="AL274" i="27"/>
  <c r="AL273" i="27"/>
  <c r="AL272" i="27"/>
  <c r="AL271" i="27"/>
  <c r="AL270" i="27"/>
  <c r="AL261" i="27"/>
  <c r="AL260" i="27"/>
  <c r="AL259" i="27"/>
  <c r="AL258" i="27"/>
  <c r="AL257" i="27"/>
  <c r="AL256" i="27"/>
  <c r="AL255" i="27"/>
  <c r="AL254" i="27"/>
  <c r="AL253" i="27"/>
  <c r="AL252" i="27"/>
  <c r="AL251" i="27"/>
  <c r="AL250" i="27"/>
  <c r="AL249" i="27"/>
  <c r="AL248" i="27"/>
  <c r="AL247" i="27"/>
  <c r="AL246" i="27"/>
  <c r="AL245" i="27"/>
  <c r="AL244" i="27"/>
  <c r="AL243" i="27"/>
  <c r="AL242" i="27"/>
  <c r="AL241" i="27"/>
  <c r="AL240" i="27"/>
  <c r="AL239" i="27"/>
  <c r="AL238" i="27"/>
  <c r="AL237" i="27"/>
  <c r="AL236" i="27"/>
  <c r="AL235" i="27"/>
  <c r="AL234" i="27"/>
  <c r="AL233" i="27"/>
  <c r="AL232" i="27"/>
  <c r="AL231" i="27"/>
  <c r="AL230" i="27"/>
  <c r="AL229" i="27"/>
  <c r="AL228" i="27"/>
  <c r="AL227" i="27"/>
  <c r="AL226" i="27"/>
  <c r="AL225" i="27"/>
  <c r="AL224" i="27"/>
  <c r="AL223" i="27"/>
  <c r="AL222" i="27"/>
  <c r="AL221" i="27"/>
  <c r="AL220" i="27"/>
  <c r="AL219" i="27"/>
  <c r="AL218" i="27"/>
  <c r="AL217" i="27"/>
  <c r="AL216" i="27"/>
  <c r="AL202" i="27"/>
  <c r="AL201" i="27"/>
  <c r="AL200" i="27"/>
  <c r="AL199" i="27"/>
  <c r="AL198" i="27"/>
  <c r="AL197" i="27"/>
  <c r="AL196" i="27"/>
  <c r="AL195" i="27"/>
  <c r="AL194" i="27"/>
  <c r="AL193" i="27"/>
  <c r="AL192" i="27"/>
  <c r="AL191" i="27"/>
  <c r="AL190" i="27"/>
  <c r="AL189" i="27"/>
  <c r="AL188" i="27"/>
  <c r="AL187" i="27"/>
  <c r="AL178" i="27"/>
  <c r="AL177" i="27"/>
  <c r="AL176" i="27"/>
  <c r="AL175" i="27"/>
  <c r="AL174" i="27"/>
  <c r="AL173" i="27"/>
  <c r="AL172" i="27"/>
  <c r="AL171" i="27"/>
  <c r="AL170" i="27"/>
  <c r="AL169" i="27"/>
  <c r="AL168" i="27"/>
  <c r="AL167" i="27"/>
  <c r="AL166" i="27"/>
  <c r="AL165" i="27"/>
  <c r="AL164" i="27"/>
  <c r="AL163" i="27"/>
  <c r="AL162" i="27"/>
  <c r="AL161" i="27"/>
  <c r="AL160" i="27"/>
  <c r="AL159" i="27"/>
  <c r="AL158" i="27"/>
  <c r="AL157" i="27"/>
  <c r="AL156" i="27"/>
  <c r="AL155" i="27"/>
  <c r="AL154" i="27"/>
  <c r="AL153" i="27"/>
  <c r="AL152" i="27"/>
  <c r="AL151" i="27"/>
  <c r="AL150" i="27"/>
  <c r="AL149" i="27"/>
  <c r="AL148" i="27"/>
  <c r="AL147" i="27"/>
  <c r="AL146" i="27"/>
  <c r="AL145" i="27"/>
  <c r="AL144" i="27"/>
  <c r="AL143" i="27"/>
  <c r="AL142" i="27"/>
  <c r="AL141" i="27"/>
  <c r="AL140" i="27"/>
  <c r="AL138" i="27"/>
  <c r="AL120" i="27"/>
  <c r="AL119" i="27"/>
  <c r="AL118" i="27"/>
  <c r="AL117" i="27"/>
  <c r="AL116" i="27"/>
  <c r="AL115" i="27"/>
  <c r="AL114" i="27"/>
  <c r="AL113" i="27"/>
  <c r="AL112" i="27"/>
  <c r="AL111" i="27"/>
  <c r="AL110" i="27"/>
  <c r="AL109" i="27"/>
  <c r="AL108" i="27"/>
  <c r="AL107" i="27"/>
  <c r="AL106" i="27"/>
  <c r="AL105" i="27"/>
  <c r="AL97" i="27"/>
  <c r="AL104" i="27"/>
  <c r="AL96" i="27"/>
  <c r="AL103" i="27"/>
  <c r="AL102" i="27"/>
  <c r="AL101" i="27"/>
  <c r="AL100" i="27"/>
  <c r="AL99" i="27"/>
  <c r="AL98" i="27"/>
  <c r="AL95" i="27"/>
  <c r="AL94" i="27"/>
  <c r="AL93" i="27"/>
  <c r="AL92" i="27"/>
  <c r="AL81" i="27"/>
  <c r="AL80" i="27"/>
  <c r="AL79" i="27"/>
  <c r="AL76" i="27"/>
  <c r="AL75" i="27"/>
  <c r="AL74" i="27"/>
  <c r="AL73" i="27"/>
  <c r="AL72" i="27"/>
  <c r="AL71" i="27"/>
  <c r="AL70" i="27"/>
  <c r="AL69" i="27"/>
  <c r="AL68" i="27"/>
  <c r="AL67" i="27"/>
  <c r="AL66" i="27"/>
  <c r="AL65" i="27"/>
  <c r="AL64" i="27"/>
  <c r="AL63" i="27"/>
  <c r="AL62" i="27"/>
  <c r="AL61" i="27"/>
  <c r="AL60" i="27"/>
  <c r="AL59" i="27"/>
  <c r="AL58" i="27"/>
  <c r="AL57" i="27"/>
  <c r="AL56" i="27"/>
  <c r="AL55" i="27"/>
  <c r="AL44" i="27"/>
  <c r="AL43" i="27"/>
  <c r="AL42" i="27"/>
  <c r="AL41" i="27"/>
  <c r="AL40" i="27"/>
  <c r="AL39" i="27"/>
  <c r="AL38" i="27"/>
  <c r="AL37" i="27"/>
  <c r="AL36" i="27"/>
  <c r="AL35" i="27"/>
  <c r="AL34" i="27"/>
  <c r="AL33" i="27"/>
  <c r="AL32" i="27"/>
  <c r="AL31" i="27"/>
  <c r="AL30" i="27"/>
  <c r="AL29" i="27"/>
  <c r="AL28" i="27"/>
  <c r="AL27" i="27"/>
  <c r="AL26" i="27"/>
  <c r="AL25" i="27"/>
  <c r="AL24" i="27"/>
  <c r="AL23" i="27"/>
  <c r="AL22" i="27"/>
  <c r="AL21" i="27"/>
  <c r="AL20" i="27"/>
  <c r="AL19" i="27"/>
  <c r="AL18" i="27"/>
  <c r="AL17" i="27"/>
  <c r="AL16" i="27"/>
  <c r="AL15" i="27"/>
  <c r="AL14" i="27"/>
  <c r="AL13" i="27"/>
  <c r="AL12" i="27"/>
  <c r="AL11" i="27"/>
  <c r="AL10" i="27"/>
  <c r="AL9" i="27"/>
  <c r="AL8" i="27"/>
  <c r="AL7" i="27"/>
  <c r="P61" i="24"/>
  <c r="O61" i="24"/>
  <c r="N61" i="24"/>
  <c r="M61" i="24"/>
  <c r="L61" i="24"/>
  <c r="Q60" i="24"/>
  <c r="L10" i="17" s="1"/>
  <c r="P60" i="24"/>
  <c r="L196" i="17" s="1"/>
  <c r="O60" i="24"/>
  <c r="L165" i="17" s="1"/>
  <c r="N60" i="24"/>
  <c r="L134" i="17" s="1"/>
  <c r="M60" i="24"/>
  <c r="L103" i="17" s="1"/>
  <c r="L60" i="24"/>
  <c r="L72" i="17" s="1"/>
  <c r="L41" i="17"/>
  <c r="Q59" i="24"/>
  <c r="P59" i="24"/>
  <c r="L196" i="31" s="1"/>
  <c r="O59" i="24"/>
  <c r="L165" i="31" s="1"/>
  <c r="N59" i="24"/>
  <c r="L134" i="31" s="1"/>
  <c r="M59" i="24"/>
  <c r="L103" i="31" s="1"/>
  <c r="L59" i="24"/>
  <c r="L72" i="31" s="1"/>
  <c r="L41" i="31"/>
  <c r="Q58" i="24"/>
  <c r="P58" i="24"/>
  <c r="O58" i="24"/>
  <c r="N58" i="24"/>
  <c r="M58" i="24"/>
  <c r="L58" i="24"/>
  <c r="Q57" i="24"/>
  <c r="J10" i="17" s="1"/>
  <c r="P57" i="24"/>
  <c r="J196" i="17" s="1"/>
  <c r="O57" i="24"/>
  <c r="J165" i="17" s="1"/>
  <c r="N57" i="24"/>
  <c r="J134" i="17" s="1"/>
  <c r="M57" i="24"/>
  <c r="J103" i="17" s="1"/>
  <c r="L57" i="24"/>
  <c r="J72" i="17" s="1"/>
  <c r="J41" i="17"/>
  <c r="Q56" i="24"/>
  <c r="P56" i="24"/>
  <c r="J196" i="31" s="1"/>
  <c r="O56" i="24"/>
  <c r="J165" i="31" s="1"/>
  <c r="N56" i="24"/>
  <c r="J134" i="31" s="1"/>
  <c r="M56" i="24"/>
  <c r="J103" i="31" s="1"/>
  <c r="J41" i="31"/>
  <c r="Q55" i="24"/>
  <c r="P55" i="24"/>
  <c r="O55" i="24"/>
  <c r="N55" i="24"/>
  <c r="M55" i="24"/>
  <c r="L55" i="24"/>
  <c r="Q54" i="24"/>
  <c r="H10" i="17" s="1"/>
  <c r="P54" i="24"/>
  <c r="H196" i="17" s="1"/>
  <c r="O54" i="24"/>
  <c r="H165" i="17" s="1"/>
  <c r="N54" i="24"/>
  <c r="H134" i="17" s="1"/>
  <c r="M54" i="24"/>
  <c r="H103" i="17" s="1"/>
  <c r="L54" i="24"/>
  <c r="H72" i="17" s="1"/>
  <c r="H41" i="17"/>
  <c r="Q53" i="24"/>
  <c r="P53" i="24"/>
  <c r="H196" i="31" s="1"/>
  <c r="O53" i="24"/>
  <c r="H165" i="31" s="1"/>
  <c r="N53" i="24"/>
  <c r="H134" i="31" s="1"/>
  <c r="M53" i="24"/>
  <c r="H103" i="31" s="1"/>
  <c r="H41" i="31"/>
  <c r="Q52" i="24"/>
  <c r="P52" i="24"/>
  <c r="O52" i="24"/>
  <c r="N52" i="24"/>
  <c r="M52" i="24"/>
  <c r="L52" i="24"/>
  <c r="Q51" i="24"/>
  <c r="F10" i="17" s="1"/>
  <c r="P51" i="24"/>
  <c r="F196" i="17" s="1"/>
  <c r="O51" i="24"/>
  <c r="F165" i="17" s="1"/>
  <c r="N51" i="24"/>
  <c r="F134" i="17" s="1"/>
  <c r="M51" i="24"/>
  <c r="F103" i="17" s="1"/>
  <c r="L51" i="24"/>
  <c r="F72" i="17" s="1"/>
  <c r="F41" i="17"/>
  <c r="Q49" i="24"/>
  <c r="P49" i="24"/>
  <c r="O49" i="24"/>
  <c r="N49" i="24"/>
  <c r="M49" i="24"/>
  <c r="L49" i="24"/>
  <c r="Q48" i="24"/>
  <c r="J10" i="19" s="1"/>
  <c r="P48" i="24"/>
  <c r="J190" i="19" s="1"/>
  <c r="O48" i="24"/>
  <c r="J160" i="19" s="1"/>
  <c r="N48" i="24"/>
  <c r="J130" i="19" s="1"/>
  <c r="M48" i="24"/>
  <c r="J100" i="19" s="1"/>
  <c r="L48" i="24"/>
  <c r="J70" i="19" s="1"/>
  <c r="J40" i="19"/>
  <c r="Q47" i="24"/>
  <c r="P47" i="24"/>
  <c r="J190" i="30" s="1"/>
  <c r="O47" i="24"/>
  <c r="J160" i="30" s="1"/>
  <c r="N47" i="24"/>
  <c r="J130" i="30" s="1"/>
  <c r="M47" i="24"/>
  <c r="J100" i="30" s="1"/>
  <c r="L47" i="24"/>
  <c r="J70" i="30" s="1"/>
  <c r="J40" i="30"/>
  <c r="Q46" i="24"/>
  <c r="P46" i="24"/>
  <c r="O46" i="24"/>
  <c r="N46" i="24"/>
  <c r="M46" i="24"/>
  <c r="L46" i="24"/>
  <c r="Q45" i="24"/>
  <c r="H10" i="19" s="1"/>
  <c r="P45" i="24"/>
  <c r="H190" i="19" s="1"/>
  <c r="O45" i="24"/>
  <c r="H160" i="19" s="1"/>
  <c r="N45" i="24"/>
  <c r="H130" i="19" s="1"/>
  <c r="M45" i="24"/>
  <c r="H100" i="19" s="1"/>
  <c r="L45" i="24"/>
  <c r="H70" i="19" s="1"/>
  <c r="H40" i="19"/>
  <c r="Q44" i="24"/>
  <c r="P44" i="24"/>
  <c r="H190" i="30" s="1"/>
  <c r="O44" i="24"/>
  <c r="H160" i="30" s="1"/>
  <c r="N44" i="24"/>
  <c r="H130" i="30" s="1"/>
  <c r="M44" i="24"/>
  <c r="H100" i="30" s="1"/>
  <c r="L44" i="24"/>
  <c r="H70" i="30" s="1"/>
  <c r="H40" i="30"/>
  <c r="Q43" i="24"/>
  <c r="P43" i="24"/>
  <c r="O43" i="24"/>
  <c r="N43" i="24"/>
  <c r="M43" i="24"/>
  <c r="L43" i="24"/>
  <c r="Q42" i="24"/>
  <c r="P42" i="24"/>
  <c r="F190" i="19" s="1"/>
  <c r="O42" i="24"/>
  <c r="F160" i="19" s="1"/>
  <c r="N42" i="24"/>
  <c r="F130" i="19" s="1"/>
  <c r="M42" i="24"/>
  <c r="F100" i="19" s="1"/>
  <c r="L42" i="24"/>
  <c r="F70" i="19" s="1"/>
  <c r="F40" i="19"/>
  <c r="Q41" i="24"/>
  <c r="P41" i="24"/>
  <c r="F190" i="30" s="1"/>
  <c r="O41" i="24"/>
  <c r="F160" i="30" s="1"/>
  <c r="N41" i="24"/>
  <c r="F130" i="30" s="1"/>
  <c r="M41" i="24"/>
  <c r="F100" i="30" s="1"/>
  <c r="L41" i="24"/>
  <c r="F70" i="30" s="1"/>
  <c r="F40" i="30"/>
  <c r="Q40" i="24"/>
  <c r="P40" i="24"/>
  <c r="O40" i="24"/>
  <c r="N40" i="24"/>
  <c r="M40" i="24"/>
  <c r="L40" i="24"/>
  <c r="Q38" i="24"/>
  <c r="B10" i="19" s="1"/>
  <c r="P38" i="24"/>
  <c r="B190" i="19" s="1"/>
  <c r="O38" i="24"/>
  <c r="B160" i="19" s="1"/>
  <c r="N38" i="24"/>
  <c r="B130" i="19" s="1"/>
  <c r="M38" i="24"/>
  <c r="B100" i="19" s="1"/>
  <c r="L38" i="24"/>
  <c r="B70" i="19" s="1"/>
  <c r="B40" i="19"/>
  <c r="Q35" i="24"/>
  <c r="B10" i="30" s="1"/>
  <c r="P35" i="24"/>
  <c r="B190" i="30" s="1"/>
  <c r="O35" i="24"/>
  <c r="B160" i="30" s="1"/>
  <c r="N35" i="24"/>
  <c r="B130" i="30" s="1"/>
  <c r="M35" i="24"/>
  <c r="B100" i="30" s="1"/>
  <c r="L35" i="24"/>
  <c r="B70" i="30" s="1"/>
  <c r="B40" i="30"/>
  <c r="Q32" i="24"/>
  <c r="P32" i="24"/>
  <c r="O32" i="24"/>
  <c r="N32" i="24"/>
  <c r="M32" i="24"/>
  <c r="L32" i="24"/>
  <c r="Q28" i="24"/>
  <c r="L28" i="24"/>
  <c r="M28" i="24"/>
  <c r="N28" i="24"/>
  <c r="O28" i="24"/>
  <c r="P28" i="24"/>
  <c r="Q25" i="24"/>
  <c r="B10" i="17" s="1"/>
  <c r="P25" i="24"/>
  <c r="B196" i="17" s="1"/>
  <c r="O25" i="24"/>
  <c r="B165" i="17" s="1"/>
  <c r="N25" i="24"/>
  <c r="B134" i="17" s="1"/>
  <c r="M25" i="24"/>
  <c r="B103" i="17" s="1"/>
  <c r="L25" i="24"/>
  <c r="B72" i="17" s="1"/>
  <c r="B41" i="17"/>
  <c r="Q22" i="24"/>
  <c r="B10" i="31" s="1"/>
  <c r="L22" i="24"/>
  <c r="B72" i="31" s="1"/>
  <c r="M22" i="24"/>
  <c r="B103" i="31" s="1"/>
  <c r="N22" i="24"/>
  <c r="B134" i="31" s="1"/>
  <c r="O22" i="24"/>
  <c r="B165" i="31" s="1"/>
  <c r="P22" i="24"/>
  <c r="B196" i="31" s="1"/>
  <c r="B41" i="31"/>
  <c r="BL627" i="27"/>
  <c r="BU627" i="27" s="1"/>
  <c r="BK627" i="27"/>
  <c r="BL626" i="27"/>
  <c r="BU626" i="27" s="1"/>
  <c r="BK626" i="27"/>
  <c r="BL625" i="27"/>
  <c r="BU625" i="27" s="1"/>
  <c r="BK625" i="27"/>
  <c r="BL624" i="27"/>
  <c r="BU624" i="27" s="1"/>
  <c r="BK624" i="27"/>
  <c r="BL623" i="27"/>
  <c r="BU623" i="27" s="1"/>
  <c r="BK623" i="27"/>
  <c r="BL622" i="27"/>
  <c r="BU622" i="27" s="1"/>
  <c r="BK622" i="27"/>
  <c r="BL621" i="27"/>
  <c r="BU621" i="27" s="1"/>
  <c r="BK621" i="27"/>
  <c r="BL620" i="27"/>
  <c r="BU620" i="27" s="1"/>
  <c r="BK620" i="27"/>
  <c r="BL619" i="27"/>
  <c r="BU619" i="27" s="1"/>
  <c r="BK619" i="27"/>
  <c r="BL618" i="27"/>
  <c r="BU618" i="27" s="1"/>
  <c r="BK618" i="27"/>
  <c r="BL617" i="27"/>
  <c r="BU617" i="27" s="1"/>
  <c r="BK617" i="27"/>
  <c r="BL606" i="27"/>
  <c r="BU606" i="27" s="1"/>
  <c r="BK606" i="27"/>
  <c r="BL605" i="27"/>
  <c r="BU605" i="27" s="1"/>
  <c r="BK605" i="27"/>
  <c r="BL604" i="27"/>
  <c r="BU604" i="27" s="1"/>
  <c r="BK604" i="27"/>
  <c r="BL603" i="27"/>
  <c r="BU603" i="27" s="1"/>
  <c r="BK603" i="27"/>
  <c r="BL602" i="27"/>
  <c r="BU602" i="27" s="1"/>
  <c r="BK602" i="27"/>
  <c r="BL601" i="27"/>
  <c r="BU601" i="27" s="1"/>
  <c r="BK601" i="27"/>
  <c r="BL600" i="27"/>
  <c r="BU600" i="27" s="1"/>
  <c r="BK600" i="27"/>
  <c r="BL599" i="27"/>
  <c r="BU599" i="27" s="1"/>
  <c r="BK599" i="27"/>
  <c r="BL598" i="27"/>
  <c r="BU598" i="27" s="1"/>
  <c r="BK598" i="27"/>
  <c r="BL597" i="27"/>
  <c r="BU597" i="27" s="1"/>
  <c r="BK597" i="27"/>
  <c r="BL596" i="27"/>
  <c r="BU596" i="27" s="1"/>
  <c r="BK596" i="27"/>
  <c r="BL595" i="27"/>
  <c r="BU595" i="27" s="1"/>
  <c r="BK595" i="27"/>
  <c r="BL594" i="27"/>
  <c r="BU594" i="27" s="1"/>
  <c r="BK594" i="27"/>
  <c r="BL593" i="27"/>
  <c r="BU593" i="27" s="1"/>
  <c r="BK593" i="27"/>
  <c r="BL592" i="27"/>
  <c r="BU592" i="27" s="1"/>
  <c r="BK592" i="27"/>
  <c r="BL591" i="27"/>
  <c r="BU591" i="27" s="1"/>
  <c r="BK591" i="27"/>
  <c r="BL590" i="27"/>
  <c r="BU590" i="27" s="1"/>
  <c r="BK590" i="27"/>
  <c r="BL589" i="27"/>
  <c r="BU589" i="27" s="1"/>
  <c r="BK589" i="27"/>
  <c r="BL588" i="27"/>
  <c r="BU588" i="27" s="1"/>
  <c r="BK588" i="27"/>
  <c r="BL587" i="27"/>
  <c r="BU587" i="27" s="1"/>
  <c r="BK587" i="27"/>
  <c r="BL586" i="27"/>
  <c r="BU586" i="27" s="1"/>
  <c r="BK586" i="27"/>
  <c r="BL585" i="27"/>
  <c r="BU585" i="27" s="1"/>
  <c r="BK585" i="27"/>
  <c r="BL584" i="27"/>
  <c r="BU584" i="27" s="1"/>
  <c r="BK584" i="27"/>
  <c r="BL583" i="27"/>
  <c r="BU583" i="27" s="1"/>
  <c r="BK583" i="27"/>
  <c r="BL568" i="27"/>
  <c r="BU568" i="27" s="1"/>
  <c r="BK568" i="27"/>
  <c r="BL567" i="27"/>
  <c r="BU567" i="27" s="1"/>
  <c r="BK567" i="27"/>
  <c r="BL566" i="27"/>
  <c r="BU566" i="27" s="1"/>
  <c r="BK566" i="27"/>
  <c r="BL565" i="27"/>
  <c r="BU565" i="27" s="1"/>
  <c r="BK565" i="27"/>
  <c r="BL564" i="27"/>
  <c r="BU564" i="27" s="1"/>
  <c r="BK564" i="27"/>
  <c r="BL563" i="27"/>
  <c r="BU563" i="27" s="1"/>
  <c r="BK563" i="27"/>
  <c r="BL562" i="27"/>
  <c r="BU562" i="27" s="1"/>
  <c r="BK562" i="27"/>
  <c r="BL561" i="27"/>
  <c r="BU561" i="27" s="1"/>
  <c r="BK561" i="27"/>
  <c r="BL560" i="27"/>
  <c r="BU560" i="27" s="1"/>
  <c r="BK560" i="27"/>
  <c r="BL559" i="27"/>
  <c r="BU559" i="27" s="1"/>
  <c r="BK559" i="27"/>
  <c r="BL558" i="27"/>
  <c r="BU558" i="27" s="1"/>
  <c r="BK558" i="27"/>
  <c r="BL557" i="27"/>
  <c r="BU557" i="27" s="1"/>
  <c r="BK557" i="27"/>
  <c r="BL556" i="27"/>
  <c r="BU556" i="27" s="1"/>
  <c r="BK556" i="27"/>
  <c r="BL555" i="27"/>
  <c r="BU555" i="27" s="1"/>
  <c r="BK555" i="27"/>
  <c r="BL554" i="27"/>
  <c r="BU554" i="27" s="1"/>
  <c r="BK554" i="27"/>
  <c r="BL553" i="27"/>
  <c r="BU553" i="27" s="1"/>
  <c r="BK553" i="27"/>
  <c r="BL552" i="27"/>
  <c r="BU552" i="27" s="1"/>
  <c r="BK552" i="27"/>
  <c r="BL551" i="27"/>
  <c r="BU551" i="27" s="1"/>
  <c r="BK551" i="27"/>
  <c r="BL550" i="27"/>
  <c r="BU550" i="27" s="1"/>
  <c r="BK550" i="27"/>
  <c r="BL549" i="27"/>
  <c r="BU549" i="27" s="1"/>
  <c r="BK549" i="27"/>
  <c r="BL548" i="27"/>
  <c r="BU548" i="27" s="1"/>
  <c r="BK548" i="27"/>
  <c r="BL547" i="27"/>
  <c r="BU547" i="27" s="1"/>
  <c r="BK547" i="27"/>
  <c r="BL546" i="27"/>
  <c r="BU546" i="27" s="1"/>
  <c r="BK546" i="27"/>
  <c r="BL545" i="27"/>
  <c r="BU545" i="27" s="1"/>
  <c r="BK545" i="27"/>
  <c r="BL544" i="27"/>
  <c r="BU544" i="27" s="1"/>
  <c r="BK544" i="27"/>
  <c r="BL543" i="27"/>
  <c r="BU543" i="27" s="1"/>
  <c r="BK543" i="27"/>
  <c r="BL542" i="27"/>
  <c r="BU542" i="27" s="1"/>
  <c r="BK542" i="27"/>
  <c r="BL541" i="27"/>
  <c r="BU541" i="27" s="1"/>
  <c r="BK541" i="27"/>
  <c r="BL540" i="27"/>
  <c r="BU540" i="27" s="1"/>
  <c r="BK540" i="27"/>
  <c r="BL539" i="27"/>
  <c r="BU539" i="27" s="1"/>
  <c r="BK539" i="27"/>
  <c r="BL538" i="27"/>
  <c r="BU538" i="27" s="1"/>
  <c r="BK538" i="27"/>
  <c r="BL537" i="27"/>
  <c r="BU537" i="27" s="1"/>
  <c r="BK537" i="27"/>
  <c r="BL536" i="27"/>
  <c r="BU536" i="27" s="1"/>
  <c r="BK536" i="27"/>
  <c r="BL535" i="27"/>
  <c r="BU535" i="27" s="1"/>
  <c r="BK535" i="27"/>
  <c r="BL534" i="27"/>
  <c r="BU534" i="27" s="1"/>
  <c r="BK534" i="27"/>
  <c r="BL533" i="27"/>
  <c r="BU533" i="27" s="1"/>
  <c r="BK533" i="27"/>
  <c r="BL532" i="27"/>
  <c r="BU532" i="27" s="1"/>
  <c r="BK532" i="27"/>
  <c r="BL531" i="27"/>
  <c r="BU531" i="27" s="1"/>
  <c r="BK531" i="27"/>
  <c r="BL530" i="27"/>
  <c r="BU530" i="27" s="1"/>
  <c r="BK530" i="27"/>
  <c r="BL529" i="27"/>
  <c r="BU529" i="27" s="1"/>
  <c r="BK529" i="27"/>
  <c r="BL528" i="27"/>
  <c r="BU528" i="27" s="1"/>
  <c r="BK528" i="27"/>
  <c r="BL527" i="27"/>
  <c r="BU527" i="27" s="1"/>
  <c r="BK527" i="27"/>
  <c r="BL526" i="27"/>
  <c r="BU526" i="27" s="1"/>
  <c r="BK526" i="27"/>
  <c r="BL525" i="27"/>
  <c r="BU525" i="27" s="1"/>
  <c r="BK525" i="27"/>
  <c r="BL524" i="27"/>
  <c r="BU524" i="27" s="1"/>
  <c r="BK524" i="27"/>
  <c r="BL523" i="27"/>
  <c r="BU523" i="27" s="1"/>
  <c r="BK523" i="27"/>
  <c r="BL522" i="27"/>
  <c r="BU522" i="27" s="1"/>
  <c r="BK522" i="27"/>
  <c r="BL521" i="27"/>
  <c r="BU521" i="27" s="1"/>
  <c r="BK521" i="27"/>
  <c r="BL520" i="27"/>
  <c r="BU520" i="27" s="1"/>
  <c r="BK520" i="27"/>
  <c r="BL519" i="27"/>
  <c r="BU519" i="27" s="1"/>
  <c r="BK519" i="27"/>
  <c r="BL518" i="27"/>
  <c r="BU518" i="27" s="1"/>
  <c r="BK518" i="27"/>
  <c r="BL517" i="27"/>
  <c r="BU517" i="27" s="1"/>
  <c r="BK517" i="27"/>
  <c r="BL516" i="27"/>
  <c r="BU516" i="27" s="1"/>
  <c r="BK516" i="27"/>
  <c r="BL515" i="27"/>
  <c r="BU515" i="27" s="1"/>
  <c r="BK515" i="27"/>
  <c r="BL514" i="27"/>
  <c r="BU514" i="27" s="1"/>
  <c r="BK514" i="27"/>
  <c r="BL513" i="27"/>
  <c r="BU513" i="27" s="1"/>
  <c r="BK513" i="27"/>
  <c r="BL512" i="27"/>
  <c r="BU512" i="27" s="1"/>
  <c r="BK512" i="27"/>
  <c r="BL511" i="27"/>
  <c r="BU511" i="27" s="1"/>
  <c r="BK511" i="27"/>
  <c r="BL510" i="27"/>
  <c r="BU510" i="27" s="1"/>
  <c r="BK510" i="27"/>
  <c r="BL509" i="27"/>
  <c r="BU509" i="27" s="1"/>
  <c r="BK509" i="27"/>
  <c r="BL508" i="27"/>
  <c r="BU508" i="27" s="1"/>
  <c r="BK508" i="27"/>
  <c r="BL507" i="27"/>
  <c r="BU507" i="27" s="1"/>
  <c r="BK507" i="27"/>
  <c r="BL506" i="27"/>
  <c r="BU506" i="27" s="1"/>
  <c r="BK506" i="27"/>
  <c r="BL505" i="27"/>
  <c r="BU505" i="27" s="1"/>
  <c r="BK505" i="27"/>
  <c r="BL504" i="27"/>
  <c r="BU504" i="27" s="1"/>
  <c r="BK504" i="27"/>
  <c r="BL503" i="27"/>
  <c r="BU503" i="27" s="1"/>
  <c r="BK503" i="27"/>
  <c r="BL502" i="27"/>
  <c r="BU502" i="27" s="1"/>
  <c r="BK502" i="27"/>
  <c r="BL501" i="27"/>
  <c r="BU501" i="27" s="1"/>
  <c r="BK501" i="27"/>
  <c r="BL498" i="27"/>
  <c r="BU498" i="27" s="1"/>
  <c r="BL465" i="27"/>
  <c r="BU465" i="27" s="1"/>
  <c r="BK465" i="27"/>
  <c r="BL464" i="27"/>
  <c r="BU464" i="27" s="1"/>
  <c r="BK464" i="27"/>
  <c r="BL463" i="27"/>
  <c r="BU463" i="27" s="1"/>
  <c r="BK463" i="27"/>
  <c r="BL462" i="27"/>
  <c r="BU462" i="27" s="1"/>
  <c r="BK462" i="27"/>
  <c r="BL461" i="27"/>
  <c r="BU461" i="27" s="1"/>
  <c r="BK461" i="27"/>
  <c r="BL460" i="27"/>
  <c r="BU460" i="27" s="1"/>
  <c r="BK460" i="27"/>
  <c r="BL459" i="27"/>
  <c r="BU459" i="27" s="1"/>
  <c r="BK459" i="27"/>
  <c r="BL458" i="27"/>
  <c r="BU458" i="27" s="1"/>
  <c r="BK458" i="27"/>
  <c r="BL457" i="27"/>
  <c r="BU457" i="27" s="1"/>
  <c r="BK457" i="27"/>
  <c r="BL456" i="27"/>
  <c r="BU456" i="27" s="1"/>
  <c r="BK456" i="27"/>
  <c r="BL455" i="27"/>
  <c r="BU455" i="27" s="1"/>
  <c r="BK455" i="27"/>
  <c r="BL454" i="27"/>
  <c r="BU454" i="27" s="1"/>
  <c r="BK454" i="27"/>
  <c r="BL453" i="27"/>
  <c r="BU453" i="27" s="1"/>
  <c r="BK453" i="27"/>
  <c r="BL452" i="27"/>
  <c r="BU452" i="27" s="1"/>
  <c r="BK452" i="27"/>
  <c r="BL451" i="27"/>
  <c r="BU451" i="27" s="1"/>
  <c r="BK451" i="27"/>
  <c r="BL450" i="27"/>
  <c r="BU450" i="27" s="1"/>
  <c r="BK450" i="27"/>
  <c r="BL449" i="27"/>
  <c r="BU449" i="27" s="1"/>
  <c r="BK449" i="27"/>
  <c r="BL448" i="27"/>
  <c r="BU448" i="27" s="1"/>
  <c r="BK448" i="27"/>
  <c r="BL447" i="27"/>
  <c r="BU447" i="27" s="1"/>
  <c r="BK447" i="27"/>
  <c r="BL446" i="27"/>
  <c r="BU446" i="27" s="1"/>
  <c r="BK446" i="27"/>
  <c r="BL445" i="27"/>
  <c r="BU445" i="27" s="1"/>
  <c r="BK445" i="27"/>
  <c r="BL444" i="27"/>
  <c r="BU444" i="27" s="1"/>
  <c r="BK444" i="27"/>
  <c r="BL443" i="27"/>
  <c r="BU443" i="27" s="1"/>
  <c r="BK443" i="27"/>
  <c r="BL442" i="27"/>
  <c r="BU442" i="27" s="1"/>
  <c r="BK442" i="27"/>
  <c r="BL441" i="27"/>
  <c r="BU441" i="27" s="1"/>
  <c r="BK441" i="27"/>
  <c r="BL440" i="27"/>
  <c r="BU440" i="27" s="1"/>
  <c r="BK440" i="27"/>
  <c r="BL439" i="27"/>
  <c r="BU439" i="27" s="1"/>
  <c r="BK439" i="27"/>
  <c r="BL438" i="27"/>
  <c r="BU438" i="27" s="1"/>
  <c r="BK438" i="27"/>
  <c r="BL437" i="27"/>
  <c r="BU437" i="27" s="1"/>
  <c r="BK437" i="27"/>
  <c r="BL436" i="27"/>
  <c r="BU436" i="27" s="1"/>
  <c r="BK436" i="27"/>
  <c r="BL435" i="27"/>
  <c r="BU435" i="27" s="1"/>
  <c r="BK435" i="27"/>
  <c r="BL434" i="27"/>
  <c r="BU434" i="27" s="1"/>
  <c r="BK434" i="27"/>
  <c r="BL433" i="27"/>
  <c r="BU433" i="27" s="1"/>
  <c r="BK433" i="27"/>
  <c r="BL432" i="27"/>
  <c r="BU432" i="27" s="1"/>
  <c r="BK432" i="27"/>
  <c r="BL431" i="27"/>
  <c r="BU431" i="27" s="1"/>
  <c r="BK431" i="27"/>
  <c r="BL430" i="27"/>
  <c r="BU430" i="27" s="1"/>
  <c r="BK430" i="27"/>
  <c r="BL429" i="27"/>
  <c r="BU429" i="27" s="1"/>
  <c r="BK429" i="27"/>
  <c r="BL428" i="27"/>
  <c r="BU428" i="27" s="1"/>
  <c r="BK428" i="27"/>
  <c r="BL427" i="27"/>
  <c r="BU427" i="27" s="1"/>
  <c r="BK427" i="27"/>
  <c r="BL426" i="27"/>
  <c r="BU426" i="27" s="1"/>
  <c r="BK426" i="27"/>
  <c r="BL416" i="27"/>
  <c r="BU416" i="27" s="1"/>
  <c r="BK416" i="27"/>
  <c r="BL415" i="27"/>
  <c r="BU415" i="27" s="1"/>
  <c r="BK415" i="27"/>
  <c r="BL414" i="27"/>
  <c r="BU414" i="27" s="1"/>
  <c r="BK414" i="27"/>
  <c r="BL413" i="27"/>
  <c r="BU413" i="27" s="1"/>
  <c r="BK413" i="27"/>
  <c r="BL412" i="27"/>
  <c r="BU412" i="27" s="1"/>
  <c r="BK412" i="27"/>
  <c r="BL411" i="27"/>
  <c r="BU411" i="27" s="1"/>
  <c r="BK411" i="27"/>
  <c r="BL410" i="27"/>
  <c r="BU410" i="27" s="1"/>
  <c r="BK410" i="27"/>
  <c r="BL409" i="27"/>
  <c r="BU409" i="27" s="1"/>
  <c r="BK409" i="27"/>
  <c r="BL408" i="27"/>
  <c r="BU408" i="27" s="1"/>
  <c r="BK408" i="27"/>
  <c r="BL407" i="27"/>
  <c r="BU407" i="27" s="1"/>
  <c r="BK407" i="27"/>
  <c r="BL406" i="27"/>
  <c r="BU406" i="27" s="1"/>
  <c r="BK406" i="27"/>
  <c r="BL405" i="27"/>
  <c r="BU405" i="27" s="1"/>
  <c r="BK405" i="27"/>
  <c r="BL404" i="27"/>
  <c r="BU404" i="27" s="1"/>
  <c r="BK404" i="27"/>
  <c r="BL403" i="27"/>
  <c r="BU403" i="27" s="1"/>
  <c r="BK403" i="27"/>
  <c r="BL402" i="27"/>
  <c r="BU402" i="27" s="1"/>
  <c r="BK402" i="27"/>
  <c r="BL401" i="27"/>
  <c r="BU401" i="27" s="1"/>
  <c r="BK401" i="27"/>
  <c r="BL400" i="27"/>
  <c r="BU400" i="27" s="1"/>
  <c r="BK400" i="27"/>
  <c r="BL399" i="27"/>
  <c r="BU399" i="27" s="1"/>
  <c r="BK399" i="27"/>
  <c r="BL398" i="27"/>
  <c r="BU398" i="27" s="1"/>
  <c r="BK398" i="27"/>
  <c r="BL397" i="27"/>
  <c r="BU397" i="27" s="1"/>
  <c r="BK397" i="27"/>
  <c r="BL395" i="27"/>
  <c r="BU395" i="27" s="1"/>
  <c r="BL384" i="27"/>
  <c r="BU384" i="27" s="1"/>
  <c r="BK384" i="27"/>
  <c r="BL383" i="27"/>
  <c r="BU383" i="27" s="1"/>
  <c r="BK383" i="27"/>
  <c r="BL382" i="27"/>
  <c r="BU382" i="27" s="1"/>
  <c r="BK382" i="27"/>
  <c r="BL381" i="27"/>
  <c r="BU381" i="27" s="1"/>
  <c r="BK381" i="27"/>
  <c r="BL380" i="27"/>
  <c r="BU380" i="27" s="1"/>
  <c r="BK380" i="27"/>
  <c r="BL379" i="27"/>
  <c r="BU379" i="27" s="1"/>
  <c r="BK379" i="27"/>
  <c r="BL378" i="27"/>
  <c r="BU378" i="27" s="1"/>
  <c r="BK378" i="27"/>
  <c r="BL377" i="27"/>
  <c r="BU377" i="27" s="1"/>
  <c r="BK377" i="27"/>
  <c r="BL376" i="27"/>
  <c r="BU376" i="27" s="1"/>
  <c r="BK376" i="27"/>
  <c r="BL375" i="27"/>
  <c r="BU375" i="27" s="1"/>
  <c r="BK375" i="27"/>
  <c r="BL374" i="27"/>
  <c r="BU374" i="27" s="1"/>
  <c r="BK374" i="27"/>
  <c r="BL373" i="27"/>
  <c r="BU373" i="27" s="1"/>
  <c r="BK373" i="27"/>
  <c r="BL372" i="27"/>
  <c r="BU372" i="27" s="1"/>
  <c r="BK372" i="27"/>
  <c r="BL368" i="27"/>
  <c r="BU368" i="27" s="1"/>
  <c r="BL357" i="27"/>
  <c r="BU357" i="27" s="1"/>
  <c r="BK357" i="27"/>
  <c r="BL356" i="27"/>
  <c r="BU356" i="27" s="1"/>
  <c r="BK356" i="27"/>
  <c r="BL355" i="27"/>
  <c r="BU355" i="27" s="1"/>
  <c r="BK355" i="27"/>
  <c r="BL354" i="27"/>
  <c r="BU354" i="27" s="1"/>
  <c r="BK354" i="27"/>
  <c r="BL353" i="27"/>
  <c r="BU353" i="27" s="1"/>
  <c r="BK353" i="27"/>
  <c r="BL352" i="27"/>
  <c r="BU352" i="27" s="1"/>
  <c r="BK352" i="27"/>
  <c r="BL351" i="27"/>
  <c r="BU351" i="27" s="1"/>
  <c r="BK351" i="27"/>
  <c r="BL350" i="27"/>
  <c r="BU350" i="27" s="1"/>
  <c r="BK350" i="27"/>
  <c r="BL349" i="27"/>
  <c r="BU349" i="27" s="1"/>
  <c r="BK349" i="27"/>
  <c r="BL348" i="27"/>
  <c r="BU348" i="27" s="1"/>
  <c r="BK348" i="27"/>
  <c r="BL347" i="27"/>
  <c r="BU347" i="27" s="1"/>
  <c r="BK347" i="27"/>
  <c r="BL346" i="27"/>
  <c r="BU346" i="27" s="1"/>
  <c r="BK346" i="27"/>
  <c r="BL345" i="27"/>
  <c r="BU345" i="27" s="1"/>
  <c r="BK345" i="27"/>
  <c r="BL344" i="27"/>
  <c r="BU344" i="27" s="1"/>
  <c r="BK344" i="27"/>
  <c r="BL343" i="27"/>
  <c r="BU343" i="27" s="1"/>
  <c r="BK343" i="27"/>
  <c r="BL342" i="27"/>
  <c r="BU342" i="27" s="1"/>
  <c r="BK342" i="27"/>
  <c r="BL341" i="27"/>
  <c r="BU341" i="27" s="1"/>
  <c r="BK341" i="27"/>
  <c r="BL340" i="27"/>
  <c r="BU340" i="27" s="1"/>
  <c r="BK340" i="27"/>
  <c r="BL339" i="27"/>
  <c r="BU339" i="27" s="1"/>
  <c r="BK339" i="27"/>
  <c r="BL338" i="27"/>
  <c r="BU338" i="27" s="1"/>
  <c r="BK338" i="27"/>
  <c r="BL337" i="27"/>
  <c r="BU337" i="27" s="1"/>
  <c r="BK337" i="27"/>
  <c r="BL336" i="27"/>
  <c r="BU336" i="27" s="1"/>
  <c r="BK336" i="27"/>
  <c r="BL335" i="27"/>
  <c r="BU335" i="27" s="1"/>
  <c r="BK335" i="27"/>
  <c r="BL334" i="27"/>
  <c r="BU334" i="27" s="1"/>
  <c r="BK334" i="27"/>
  <c r="BL333" i="27"/>
  <c r="BU333" i="27" s="1"/>
  <c r="BK333" i="27"/>
  <c r="BL332" i="27"/>
  <c r="BU332" i="27" s="1"/>
  <c r="BK332" i="27"/>
  <c r="BL331" i="27"/>
  <c r="BU331" i="27" s="1"/>
  <c r="BK331" i="27"/>
  <c r="BL330" i="27"/>
  <c r="BU330" i="27" s="1"/>
  <c r="BK330" i="27"/>
  <c r="BL329" i="27"/>
  <c r="BU329" i="27" s="1"/>
  <c r="BK329" i="27"/>
  <c r="BL328" i="27"/>
  <c r="BU328" i="27" s="1"/>
  <c r="BK328" i="27"/>
  <c r="BL327" i="27"/>
  <c r="BU327" i="27" s="1"/>
  <c r="BK327" i="27"/>
  <c r="BL326" i="27"/>
  <c r="BU326" i="27" s="1"/>
  <c r="BK326" i="27"/>
  <c r="BL325" i="27"/>
  <c r="BU325" i="27" s="1"/>
  <c r="BK325" i="27"/>
  <c r="BL324" i="27"/>
  <c r="BU324" i="27" s="1"/>
  <c r="BK324" i="27"/>
  <c r="BL323" i="27"/>
  <c r="BU323" i="27" s="1"/>
  <c r="BK323" i="27"/>
  <c r="BL322" i="27"/>
  <c r="BU322" i="27" s="1"/>
  <c r="BK322" i="27"/>
  <c r="BL321" i="27"/>
  <c r="BU321" i="27" s="1"/>
  <c r="BK321" i="27"/>
  <c r="BL320" i="27"/>
  <c r="BU320" i="27" s="1"/>
  <c r="BK320" i="27"/>
  <c r="BL319" i="27"/>
  <c r="BU319" i="27" s="1"/>
  <c r="BK319" i="27"/>
  <c r="BL318" i="27"/>
  <c r="BU318" i="27" s="1"/>
  <c r="BK318" i="27"/>
  <c r="BL317" i="27"/>
  <c r="BU317" i="27" s="1"/>
  <c r="BK317" i="27"/>
  <c r="BL316" i="27"/>
  <c r="BU316" i="27" s="1"/>
  <c r="BK316" i="27"/>
  <c r="BL315" i="27"/>
  <c r="BU315" i="27" s="1"/>
  <c r="BK315" i="27"/>
  <c r="BL314" i="27"/>
  <c r="BU314" i="27" s="1"/>
  <c r="BK314" i="27"/>
  <c r="BL313" i="27"/>
  <c r="BU313" i="27" s="1"/>
  <c r="BK313" i="27"/>
  <c r="BL312" i="27"/>
  <c r="BU312" i="27" s="1"/>
  <c r="BK312" i="27"/>
  <c r="BL311" i="27"/>
  <c r="BU311" i="27" s="1"/>
  <c r="BK311" i="27"/>
  <c r="BL310" i="27"/>
  <c r="BU310" i="27" s="1"/>
  <c r="BK310" i="27"/>
  <c r="BL309" i="27"/>
  <c r="BU309" i="27" s="1"/>
  <c r="BK309" i="27"/>
  <c r="BL308" i="27"/>
  <c r="BU308" i="27" s="1"/>
  <c r="BK308" i="27"/>
  <c r="BL307" i="27"/>
  <c r="BU307" i="27" s="1"/>
  <c r="BK307" i="27"/>
  <c r="BL306" i="27"/>
  <c r="BU306" i="27" s="1"/>
  <c r="BK306" i="27"/>
  <c r="BL305" i="27"/>
  <c r="BU305" i="27" s="1"/>
  <c r="BK305" i="27"/>
  <c r="BL304" i="27"/>
  <c r="BU304" i="27" s="1"/>
  <c r="BK304" i="27"/>
  <c r="BL303" i="27"/>
  <c r="BU303" i="27" s="1"/>
  <c r="BK303" i="27"/>
  <c r="BL302" i="27"/>
  <c r="BU302" i="27" s="1"/>
  <c r="BK302" i="27"/>
  <c r="BL301" i="27"/>
  <c r="BU301" i="27" s="1"/>
  <c r="BK301" i="27"/>
  <c r="BL300" i="27"/>
  <c r="BU300" i="27" s="1"/>
  <c r="BK300" i="27"/>
  <c r="BL284" i="27"/>
  <c r="BU284" i="27" s="1"/>
  <c r="BK284" i="27"/>
  <c r="BL283" i="27"/>
  <c r="BU283" i="27" s="1"/>
  <c r="BK283" i="27"/>
  <c r="BL282" i="27"/>
  <c r="BU282" i="27" s="1"/>
  <c r="BK282" i="27"/>
  <c r="BL281" i="27"/>
  <c r="BU281" i="27" s="1"/>
  <c r="BK281" i="27"/>
  <c r="BL280" i="27"/>
  <c r="BU280" i="27" s="1"/>
  <c r="BK280" i="27"/>
  <c r="BL279" i="27"/>
  <c r="BU279" i="27" s="1"/>
  <c r="BK279" i="27"/>
  <c r="BL278" i="27"/>
  <c r="BU278" i="27" s="1"/>
  <c r="BK278" i="27"/>
  <c r="BL277" i="27"/>
  <c r="BU277" i="27" s="1"/>
  <c r="BK277" i="27"/>
  <c r="BL276" i="27"/>
  <c r="BU276" i="27" s="1"/>
  <c r="BK276" i="27"/>
  <c r="BL275" i="27"/>
  <c r="BU275" i="27" s="1"/>
  <c r="BK275" i="27"/>
  <c r="BL274" i="27"/>
  <c r="BU274" i="27" s="1"/>
  <c r="BK274" i="27"/>
  <c r="BL273" i="27"/>
  <c r="BU273" i="27" s="1"/>
  <c r="BK273" i="27"/>
  <c r="BL272" i="27"/>
  <c r="BU272" i="27" s="1"/>
  <c r="BK272" i="27"/>
  <c r="BL271" i="27"/>
  <c r="BU271" i="27" s="1"/>
  <c r="BK271" i="27"/>
  <c r="BL270" i="27"/>
  <c r="BU270" i="27" s="1"/>
  <c r="BK270" i="27"/>
  <c r="BL261" i="27"/>
  <c r="BU261" i="27" s="1"/>
  <c r="BK261" i="27"/>
  <c r="BL260" i="27"/>
  <c r="BU260" i="27" s="1"/>
  <c r="BK260" i="27"/>
  <c r="BL259" i="27"/>
  <c r="BU259" i="27" s="1"/>
  <c r="BK259" i="27"/>
  <c r="BL258" i="27"/>
  <c r="BU258" i="27" s="1"/>
  <c r="BK258" i="27"/>
  <c r="BL257" i="27"/>
  <c r="BU257" i="27" s="1"/>
  <c r="BK257" i="27"/>
  <c r="BL256" i="27"/>
  <c r="BU256" i="27" s="1"/>
  <c r="BK256" i="27"/>
  <c r="BL255" i="27"/>
  <c r="BU255" i="27" s="1"/>
  <c r="BK255" i="27"/>
  <c r="BL254" i="27"/>
  <c r="BU254" i="27" s="1"/>
  <c r="BK254" i="27"/>
  <c r="BL253" i="27"/>
  <c r="BU253" i="27" s="1"/>
  <c r="BK253" i="27"/>
  <c r="BL252" i="27"/>
  <c r="BU252" i="27" s="1"/>
  <c r="BK252" i="27"/>
  <c r="BL251" i="27"/>
  <c r="BU251" i="27" s="1"/>
  <c r="BK251" i="27"/>
  <c r="BL250" i="27"/>
  <c r="BU250" i="27" s="1"/>
  <c r="BK250" i="27"/>
  <c r="BL249" i="27"/>
  <c r="BU249" i="27" s="1"/>
  <c r="BK249" i="27"/>
  <c r="BL248" i="27"/>
  <c r="BU248" i="27" s="1"/>
  <c r="BK248" i="27"/>
  <c r="BL247" i="27"/>
  <c r="BU247" i="27" s="1"/>
  <c r="BK247" i="27"/>
  <c r="BL246" i="27"/>
  <c r="BU246" i="27" s="1"/>
  <c r="BK246" i="27"/>
  <c r="BL234" i="27"/>
  <c r="BU234" i="27" s="1"/>
  <c r="BK234" i="27"/>
  <c r="BL233" i="27"/>
  <c r="BU233" i="27" s="1"/>
  <c r="BK233" i="27"/>
  <c r="BL232" i="27"/>
  <c r="BU232" i="27" s="1"/>
  <c r="BK232" i="27"/>
  <c r="BL231" i="27"/>
  <c r="BU231" i="27" s="1"/>
  <c r="BK231" i="27"/>
  <c r="BL230" i="27"/>
  <c r="BU230" i="27" s="1"/>
  <c r="BK230" i="27"/>
  <c r="BL229" i="27"/>
  <c r="BU229" i="27" s="1"/>
  <c r="BK229" i="27"/>
  <c r="BL228" i="27"/>
  <c r="BU228" i="27" s="1"/>
  <c r="BK228" i="27"/>
  <c r="BL227" i="27"/>
  <c r="BU227" i="27" s="1"/>
  <c r="BK227" i="27"/>
  <c r="BL226" i="27"/>
  <c r="BU226" i="27" s="1"/>
  <c r="BK226" i="27"/>
  <c r="BL225" i="27"/>
  <c r="BU225" i="27" s="1"/>
  <c r="BK225" i="27"/>
  <c r="BL224" i="27"/>
  <c r="BU224" i="27" s="1"/>
  <c r="BK224" i="27"/>
  <c r="BL223" i="27"/>
  <c r="BU223" i="27" s="1"/>
  <c r="BK223" i="27"/>
  <c r="BL222" i="27"/>
  <c r="BU222" i="27" s="1"/>
  <c r="BK222" i="27"/>
  <c r="BL221" i="27"/>
  <c r="BU221" i="27" s="1"/>
  <c r="BK221" i="27"/>
  <c r="BL220" i="27"/>
  <c r="BU220" i="27" s="1"/>
  <c r="BK220" i="27"/>
  <c r="BL219" i="27"/>
  <c r="BU219" i="27" s="1"/>
  <c r="BK219" i="27"/>
  <c r="BL218" i="27"/>
  <c r="BU218" i="27" s="1"/>
  <c r="BK218" i="27"/>
  <c r="BL217" i="27"/>
  <c r="BU217" i="27" s="1"/>
  <c r="BK217" i="27"/>
  <c r="BL202" i="27"/>
  <c r="BU202" i="27" s="1"/>
  <c r="BK202" i="27"/>
  <c r="BL201" i="27"/>
  <c r="BU201" i="27" s="1"/>
  <c r="BK201" i="27"/>
  <c r="BL200" i="27"/>
  <c r="BU200" i="27" s="1"/>
  <c r="BK200" i="27"/>
  <c r="BL199" i="27"/>
  <c r="BU199" i="27" s="1"/>
  <c r="BK199" i="27"/>
  <c r="BL198" i="27"/>
  <c r="BU198" i="27" s="1"/>
  <c r="BK198" i="27"/>
  <c r="BL197" i="27"/>
  <c r="BU197" i="27" s="1"/>
  <c r="BK197" i="27"/>
  <c r="BL196" i="27"/>
  <c r="BU196" i="27" s="1"/>
  <c r="BK196" i="27"/>
  <c r="BL195" i="27"/>
  <c r="BU195" i="27" s="1"/>
  <c r="BK195" i="27"/>
  <c r="BL194" i="27"/>
  <c r="BU194" i="27" s="1"/>
  <c r="BK194" i="27"/>
  <c r="BL193" i="27"/>
  <c r="BU193" i="27" s="1"/>
  <c r="BK193" i="27"/>
  <c r="BL192" i="27"/>
  <c r="BU192" i="27" s="1"/>
  <c r="BK192" i="27"/>
  <c r="BL191" i="27"/>
  <c r="BU191" i="27" s="1"/>
  <c r="BK191" i="27"/>
  <c r="BL190" i="27"/>
  <c r="BU190" i="27" s="1"/>
  <c r="BK190" i="27"/>
  <c r="BL189" i="27"/>
  <c r="BU189" i="27" s="1"/>
  <c r="BK189" i="27"/>
  <c r="BL188" i="27"/>
  <c r="BU188" i="27" s="1"/>
  <c r="BK188" i="27"/>
  <c r="BL187" i="27"/>
  <c r="BU187" i="27" s="1"/>
  <c r="BK187" i="27"/>
  <c r="BL178" i="27"/>
  <c r="BU178" i="27" s="1"/>
  <c r="BK178" i="27"/>
  <c r="BL177" i="27"/>
  <c r="BU177" i="27" s="1"/>
  <c r="BK177" i="27"/>
  <c r="BL176" i="27"/>
  <c r="BU176" i="27" s="1"/>
  <c r="BK176" i="27"/>
  <c r="BL175" i="27"/>
  <c r="BU175" i="27" s="1"/>
  <c r="BK175" i="27"/>
  <c r="BL174" i="27"/>
  <c r="BU174" i="27" s="1"/>
  <c r="BK174" i="27"/>
  <c r="BL173" i="27"/>
  <c r="BU173" i="27" s="1"/>
  <c r="BK173" i="27"/>
  <c r="BL172" i="27"/>
  <c r="BU172" i="27" s="1"/>
  <c r="BK172" i="27"/>
  <c r="BL171" i="27"/>
  <c r="BU171" i="27" s="1"/>
  <c r="BK171" i="27"/>
  <c r="BL170" i="27"/>
  <c r="BU170" i="27" s="1"/>
  <c r="BK170" i="27"/>
  <c r="BL169" i="27"/>
  <c r="BU169" i="27" s="1"/>
  <c r="BK169" i="27"/>
  <c r="BL168" i="27"/>
  <c r="BU168" i="27" s="1"/>
  <c r="BK168" i="27"/>
  <c r="BL167" i="27"/>
  <c r="BU167" i="27" s="1"/>
  <c r="BK167" i="27"/>
  <c r="BL166" i="27"/>
  <c r="BU166" i="27" s="1"/>
  <c r="BK166" i="27"/>
  <c r="BL165" i="27"/>
  <c r="BU165" i="27" s="1"/>
  <c r="BK165" i="27"/>
  <c r="BL164" i="27"/>
  <c r="BU164" i="27" s="1"/>
  <c r="BK164" i="27"/>
  <c r="BL163" i="27"/>
  <c r="BU163" i="27" s="1"/>
  <c r="BK163" i="27"/>
  <c r="BL162" i="27"/>
  <c r="BU162" i="27" s="1"/>
  <c r="BK162" i="27"/>
  <c r="BL161" i="27"/>
  <c r="BU161" i="27" s="1"/>
  <c r="BK161" i="27"/>
  <c r="BL160" i="27"/>
  <c r="BU160" i="27" s="1"/>
  <c r="BK160" i="27"/>
  <c r="BL159" i="27"/>
  <c r="BU159" i="27" s="1"/>
  <c r="BK159" i="27"/>
  <c r="BL158" i="27"/>
  <c r="BU158" i="27" s="1"/>
  <c r="BK158" i="27"/>
  <c r="BL157" i="27"/>
  <c r="BU157" i="27" s="1"/>
  <c r="BK157" i="27"/>
  <c r="BL156" i="27"/>
  <c r="BU156" i="27" s="1"/>
  <c r="BK156" i="27"/>
  <c r="BL155" i="27"/>
  <c r="BU155" i="27" s="1"/>
  <c r="BK155" i="27"/>
  <c r="BL154" i="27"/>
  <c r="BU154" i="27" s="1"/>
  <c r="BK154" i="27"/>
  <c r="BL153" i="27"/>
  <c r="BU153" i="27" s="1"/>
  <c r="BK153" i="27"/>
  <c r="BL152" i="27"/>
  <c r="BU152" i="27" s="1"/>
  <c r="BK152" i="27"/>
  <c r="BL151" i="27"/>
  <c r="BU151" i="27" s="1"/>
  <c r="BK151" i="27"/>
  <c r="BL150" i="27"/>
  <c r="BU150" i="27" s="1"/>
  <c r="BK150" i="27"/>
  <c r="BL149" i="27"/>
  <c r="BU149" i="27" s="1"/>
  <c r="BK149" i="27"/>
  <c r="BL148" i="27"/>
  <c r="BU148" i="27" s="1"/>
  <c r="BK148" i="27"/>
  <c r="BL147" i="27"/>
  <c r="BU147" i="27" s="1"/>
  <c r="BK147" i="27"/>
  <c r="BL146" i="27"/>
  <c r="BU146" i="27" s="1"/>
  <c r="BK146" i="27"/>
  <c r="BL145" i="27"/>
  <c r="BU145" i="27" s="1"/>
  <c r="BK145" i="27"/>
  <c r="BL144" i="27"/>
  <c r="BU144" i="27" s="1"/>
  <c r="BK144" i="27"/>
  <c r="BL143" i="27"/>
  <c r="BU143" i="27" s="1"/>
  <c r="BK143" i="27"/>
  <c r="BL142" i="27"/>
  <c r="BU142" i="27" s="1"/>
  <c r="BK142" i="27"/>
  <c r="BL141" i="27"/>
  <c r="BU141" i="27" s="1"/>
  <c r="BK141" i="27"/>
  <c r="BL120" i="27"/>
  <c r="BU120" i="27" s="1"/>
  <c r="BK120" i="27"/>
  <c r="BL119" i="27"/>
  <c r="BU119" i="27" s="1"/>
  <c r="BK119" i="27"/>
  <c r="BL118" i="27"/>
  <c r="BU118" i="27" s="1"/>
  <c r="BK118" i="27"/>
  <c r="BL117" i="27"/>
  <c r="BU117" i="27" s="1"/>
  <c r="BK117" i="27"/>
  <c r="BL116" i="27"/>
  <c r="BU116" i="27" s="1"/>
  <c r="BK116" i="27"/>
  <c r="BL115" i="27"/>
  <c r="BU115" i="27" s="1"/>
  <c r="BK115" i="27"/>
  <c r="BL114" i="27"/>
  <c r="BU114" i="27" s="1"/>
  <c r="BK114" i="27"/>
  <c r="BL113" i="27"/>
  <c r="BU113" i="27" s="1"/>
  <c r="BK113" i="27"/>
  <c r="BL112" i="27"/>
  <c r="BU112" i="27" s="1"/>
  <c r="BK112" i="27"/>
  <c r="BL111" i="27"/>
  <c r="BU111" i="27" s="1"/>
  <c r="BK111" i="27"/>
  <c r="BL110" i="27"/>
  <c r="BU110" i="27" s="1"/>
  <c r="BK110" i="27"/>
  <c r="BL109" i="27"/>
  <c r="BU109" i="27" s="1"/>
  <c r="BK109" i="27"/>
  <c r="BL108" i="27"/>
  <c r="BU108" i="27" s="1"/>
  <c r="BK108" i="27"/>
  <c r="BL107" i="27"/>
  <c r="BU107" i="27" s="1"/>
  <c r="BK107" i="27"/>
  <c r="BL106" i="27"/>
  <c r="BU106" i="27" s="1"/>
  <c r="BK106" i="27"/>
  <c r="BL105" i="27"/>
  <c r="BU105" i="27" s="1"/>
  <c r="BK105" i="27"/>
  <c r="BL97" i="27"/>
  <c r="BU97" i="27" s="1"/>
  <c r="BK97" i="27"/>
  <c r="BL104" i="27"/>
  <c r="BU104" i="27" s="1"/>
  <c r="BK104" i="27"/>
  <c r="BL96" i="27"/>
  <c r="BU96" i="27" s="1"/>
  <c r="BK96" i="27"/>
  <c r="BL103" i="27"/>
  <c r="BU103" i="27" s="1"/>
  <c r="BK103" i="27"/>
  <c r="BL102" i="27"/>
  <c r="BU102" i="27" s="1"/>
  <c r="BK102" i="27"/>
  <c r="BL101" i="27"/>
  <c r="BU101" i="27" s="1"/>
  <c r="BK101" i="27"/>
  <c r="BL100" i="27"/>
  <c r="BU100" i="27" s="1"/>
  <c r="BK100" i="27"/>
  <c r="BL99" i="27"/>
  <c r="BU99" i="27" s="1"/>
  <c r="BK99" i="27"/>
  <c r="BL98" i="27"/>
  <c r="BU98" i="27" s="1"/>
  <c r="BK98" i="27"/>
  <c r="BL95" i="27"/>
  <c r="BU95" i="27" s="1"/>
  <c r="BK95" i="27"/>
  <c r="BL94" i="27"/>
  <c r="BU94" i="27" s="1"/>
  <c r="BK94" i="27"/>
  <c r="BL93" i="27"/>
  <c r="BU93" i="27" s="1"/>
  <c r="BK93" i="27"/>
  <c r="BL81" i="27"/>
  <c r="BU81" i="27" s="1"/>
  <c r="BK81" i="27"/>
  <c r="BL80" i="27"/>
  <c r="BU80" i="27" s="1"/>
  <c r="BK80" i="27"/>
  <c r="BL79" i="27"/>
  <c r="BU79" i="27" s="1"/>
  <c r="BK79" i="27"/>
  <c r="BL76" i="27"/>
  <c r="BU76" i="27" s="1"/>
  <c r="BK76" i="27"/>
  <c r="BL75" i="27"/>
  <c r="BU75" i="27" s="1"/>
  <c r="BK75" i="27"/>
  <c r="BL74" i="27"/>
  <c r="BU74" i="27" s="1"/>
  <c r="BK74" i="27"/>
  <c r="BL73" i="27"/>
  <c r="BU73" i="27" s="1"/>
  <c r="BK73" i="27"/>
  <c r="BL72" i="27"/>
  <c r="BU72" i="27" s="1"/>
  <c r="BK72" i="27"/>
  <c r="BL71" i="27"/>
  <c r="BU71" i="27" s="1"/>
  <c r="BK71" i="27"/>
  <c r="BL70" i="27"/>
  <c r="BU70" i="27" s="1"/>
  <c r="BK70" i="27"/>
  <c r="BL69" i="27"/>
  <c r="BU69" i="27" s="1"/>
  <c r="BK69" i="27"/>
  <c r="BL68" i="27"/>
  <c r="BU68" i="27" s="1"/>
  <c r="BK68" i="27"/>
  <c r="BL67" i="27"/>
  <c r="BU67" i="27" s="1"/>
  <c r="BK67" i="27"/>
  <c r="BL66" i="27"/>
  <c r="BU66" i="27" s="1"/>
  <c r="BK66" i="27"/>
  <c r="BL65" i="27"/>
  <c r="BU65" i="27" s="1"/>
  <c r="BK65" i="27"/>
  <c r="BL64" i="27"/>
  <c r="BU64" i="27" s="1"/>
  <c r="BK64" i="27"/>
  <c r="BL63" i="27"/>
  <c r="BU63" i="27" s="1"/>
  <c r="BK63" i="27"/>
  <c r="BL62" i="27"/>
  <c r="BU62" i="27" s="1"/>
  <c r="BK62" i="27"/>
  <c r="BL61" i="27"/>
  <c r="BU61" i="27" s="1"/>
  <c r="BK61" i="27"/>
  <c r="BL60" i="27"/>
  <c r="BU60" i="27" s="1"/>
  <c r="BK60" i="27"/>
  <c r="BL59" i="27"/>
  <c r="BU59" i="27" s="1"/>
  <c r="BK59" i="27"/>
  <c r="BL58" i="27"/>
  <c r="BU58" i="27" s="1"/>
  <c r="BK58" i="27"/>
  <c r="BL57" i="27"/>
  <c r="BU57" i="27" s="1"/>
  <c r="BK57" i="27"/>
  <c r="BL56" i="27"/>
  <c r="BU56" i="27" s="1"/>
  <c r="BK56" i="27"/>
  <c r="BL55" i="27"/>
  <c r="BU55" i="27" s="1"/>
  <c r="BK55" i="27"/>
  <c r="BL44" i="27"/>
  <c r="BU44" i="27" s="1"/>
  <c r="BK44" i="27"/>
  <c r="BL43" i="27"/>
  <c r="BU43" i="27" s="1"/>
  <c r="BK43" i="27"/>
  <c r="BL42" i="27"/>
  <c r="BU42" i="27" s="1"/>
  <c r="BK42" i="27"/>
  <c r="BL41" i="27"/>
  <c r="BU41" i="27" s="1"/>
  <c r="BK41" i="27"/>
  <c r="BL40" i="27"/>
  <c r="BU40" i="27" s="1"/>
  <c r="BK40" i="27"/>
  <c r="BL39" i="27"/>
  <c r="BU39" i="27" s="1"/>
  <c r="BK39" i="27"/>
  <c r="BL38" i="27"/>
  <c r="BU38" i="27" s="1"/>
  <c r="BK38" i="27"/>
  <c r="BL37" i="27"/>
  <c r="BU37" i="27" s="1"/>
  <c r="BK37" i="27"/>
  <c r="BL36" i="27"/>
  <c r="BU36" i="27" s="1"/>
  <c r="BK36" i="27"/>
  <c r="BL35" i="27"/>
  <c r="BU35" i="27" s="1"/>
  <c r="BK35" i="27"/>
  <c r="BL34" i="27"/>
  <c r="BU34" i="27" s="1"/>
  <c r="BK34" i="27"/>
  <c r="BL33" i="27"/>
  <c r="BU33" i="27" s="1"/>
  <c r="BK33" i="27"/>
  <c r="BL32" i="27"/>
  <c r="BU32" i="27" s="1"/>
  <c r="BK32" i="27"/>
  <c r="BL31" i="27"/>
  <c r="BU31" i="27" s="1"/>
  <c r="BK31" i="27"/>
  <c r="BL30" i="27"/>
  <c r="BU30" i="27" s="1"/>
  <c r="BK30" i="27"/>
  <c r="BL29" i="27"/>
  <c r="BU29" i="27" s="1"/>
  <c r="BK29" i="27"/>
  <c r="BL28" i="27"/>
  <c r="BU28" i="27" s="1"/>
  <c r="BK28" i="27"/>
  <c r="BL27" i="27"/>
  <c r="BU27" i="27" s="1"/>
  <c r="BK27" i="27"/>
  <c r="BL26" i="27"/>
  <c r="BU26" i="27" s="1"/>
  <c r="BK26" i="27"/>
  <c r="BL25" i="27"/>
  <c r="BU25" i="27" s="1"/>
  <c r="BK25" i="27"/>
  <c r="BL24" i="27"/>
  <c r="BU24" i="27" s="1"/>
  <c r="BK24" i="27"/>
  <c r="BL23" i="27"/>
  <c r="BU23" i="27" s="1"/>
  <c r="BK23" i="27"/>
  <c r="BL22" i="27"/>
  <c r="BU22" i="27" s="1"/>
  <c r="BK22" i="27"/>
  <c r="BL21" i="27"/>
  <c r="BU21" i="27" s="1"/>
  <c r="BK21" i="27"/>
  <c r="BL20" i="27"/>
  <c r="BU20" i="27" s="1"/>
  <c r="BK20" i="27"/>
  <c r="BI627" i="27"/>
  <c r="BT627" i="27" s="1"/>
  <c r="BH627" i="27"/>
  <c r="BI626" i="27"/>
  <c r="BT626" i="27" s="1"/>
  <c r="BH626" i="27"/>
  <c r="BI625" i="27"/>
  <c r="BT625" i="27" s="1"/>
  <c r="BH625" i="27"/>
  <c r="BI624" i="27"/>
  <c r="BT624" i="27" s="1"/>
  <c r="BH624" i="27"/>
  <c r="BI623" i="27"/>
  <c r="BT623" i="27" s="1"/>
  <c r="BH623" i="27"/>
  <c r="BI622" i="27"/>
  <c r="BT622" i="27" s="1"/>
  <c r="BH622" i="27"/>
  <c r="BI621" i="27"/>
  <c r="BT621" i="27" s="1"/>
  <c r="BH621" i="27"/>
  <c r="BI620" i="27"/>
  <c r="BT620" i="27" s="1"/>
  <c r="BH620" i="27"/>
  <c r="BI619" i="27"/>
  <c r="BT619" i="27" s="1"/>
  <c r="BH619" i="27"/>
  <c r="BI618" i="27"/>
  <c r="BT618" i="27" s="1"/>
  <c r="BH618" i="27"/>
  <c r="BI617" i="27"/>
  <c r="BT617" i="27" s="1"/>
  <c r="BH617" i="27"/>
  <c r="BI606" i="27"/>
  <c r="BT606" i="27" s="1"/>
  <c r="BH606" i="27"/>
  <c r="BI605" i="27"/>
  <c r="BT605" i="27" s="1"/>
  <c r="BH605" i="27"/>
  <c r="BI604" i="27"/>
  <c r="BT604" i="27" s="1"/>
  <c r="BH604" i="27"/>
  <c r="BI603" i="27"/>
  <c r="BT603" i="27" s="1"/>
  <c r="BH603" i="27"/>
  <c r="BI602" i="27"/>
  <c r="BT602" i="27" s="1"/>
  <c r="BH602" i="27"/>
  <c r="BI601" i="27"/>
  <c r="BT601" i="27" s="1"/>
  <c r="BH601" i="27"/>
  <c r="BI600" i="27"/>
  <c r="BT600" i="27" s="1"/>
  <c r="BH600" i="27"/>
  <c r="BI599" i="27"/>
  <c r="BT599" i="27" s="1"/>
  <c r="BH599" i="27"/>
  <c r="BI598" i="27"/>
  <c r="BT598" i="27" s="1"/>
  <c r="BH598" i="27"/>
  <c r="BI597" i="27"/>
  <c r="BT597" i="27" s="1"/>
  <c r="BH597" i="27"/>
  <c r="BI596" i="27"/>
  <c r="BT596" i="27" s="1"/>
  <c r="BH596" i="27"/>
  <c r="BI595" i="27"/>
  <c r="BT595" i="27" s="1"/>
  <c r="BH595" i="27"/>
  <c r="BI594" i="27"/>
  <c r="BT594" i="27" s="1"/>
  <c r="BH594" i="27"/>
  <c r="BI593" i="27"/>
  <c r="BT593" i="27" s="1"/>
  <c r="BH593" i="27"/>
  <c r="BI592" i="27"/>
  <c r="BT592" i="27" s="1"/>
  <c r="BH592" i="27"/>
  <c r="BI591" i="27"/>
  <c r="BT591" i="27" s="1"/>
  <c r="BH591" i="27"/>
  <c r="BI590" i="27"/>
  <c r="BT590" i="27" s="1"/>
  <c r="BH590" i="27"/>
  <c r="BI589" i="27"/>
  <c r="BT589" i="27" s="1"/>
  <c r="BH589" i="27"/>
  <c r="BI588" i="27"/>
  <c r="BT588" i="27" s="1"/>
  <c r="BH588" i="27"/>
  <c r="BI587" i="27"/>
  <c r="BT587" i="27" s="1"/>
  <c r="BH587" i="27"/>
  <c r="BI586" i="27"/>
  <c r="BT586" i="27" s="1"/>
  <c r="BH586" i="27"/>
  <c r="BI585" i="27"/>
  <c r="BT585" i="27" s="1"/>
  <c r="BH585" i="27"/>
  <c r="BI584" i="27"/>
  <c r="BT584" i="27" s="1"/>
  <c r="BH584" i="27"/>
  <c r="BI583" i="27"/>
  <c r="BT583" i="27" s="1"/>
  <c r="BH583" i="27"/>
  <c r="BI568" i="27"/>
  <c r="BT568" i="27" s="1"/>
  <c r="BH568" i="27"/>
  <c r="BI567" i="27"/>
  <c r="BT567" i="27" s="1"/>
  <c r="BH567" i="27"/>
  <c r="BI566" i="27"/>
  <c r="BT566" i="27" s="1"/>
  <c r="BH566" i="27"/>
  <c r="BI565" i="27"/>
  <c r="BT565" i="27" s="1"/>
  <c r="BH565" i="27"/>
  <c r="BI564" i="27"/>
  <c r="BT564" i="27" s="1"/>
  <c r="BH564" i="27"/>
  <c r="BI563" i="27"/>
  <c r="BT563" i="27" s="1"/>
  <c r="BH563" i="27"/>
  <c r="BI562" i="27"/>
  <c r="BT562" i="27" s="1"/>
  <c r="BH562" i="27"/>
  <c r="BI561" i="27"/>
  <c r="BT561" i="27" s="1"/>
  <c r="BH561" i="27"/>
  <c r="BI560" i="27"/>
  <c r="BT560" i="27" s="1"/>
  <c r="BH560" i="27"/>
  <c r="BI559" i="27"/>
  <c r="BT559" i="27" s="1"/>
  <c r="BH559" i="27"/>
  <c r="BI558" i="27"/>
  <c r="BT558" i="27" s="1"/>
  <c r="BH558" i="27"/>
  <c r="BI557" i="27"/>
  <c r="BT557" i="27" s="1"/>
  <c r="BH557" i="27"/>
  <c r="BI556" i="27"/>
  <c r="BT556" i="27" s="1"/>
  <c r="BH556" i="27"/>
  <c r="BI555" i="27"/>
  <c r="BT555" i="27" s="1"/>
  <c r="BH555" i="27"/>
  <c r="BI554" i="27"/>
  <c r="BT554" i="27" s="1"/>
  <c r="BH554" i="27"/>
  <c r="BI553" i="27"/>
  <c r="BT553" i="27" s="1"/>
  <c r="BH553" i="27"/>
  <c r="BI552" i="27"/>
  <c r="BT552" i="27" s="1"/>
  <c r="BH552" i="27"/>
  <c r="BI551" i="27"/>
  <c r="BT551" i="27" s="1"/>
  <c r="BH551" i="27"/>
  <c r="BI550" i="27"/>
  <c r="BT550" i="27" s="1"/>
  <c r="BH550" i="27"/>
  <c r="BI549" i="27"/>
  <c r="BT549" i="27" s="1"/>
  <c r="BH549" i="27"/>
  <c r="BI548" i="27"/>
  <c r="BT548" i="27" s="1"/>
  <c r="BH548" i="27"/>
  <c r="BI547" i="27"/>
  <c r="BT547" i="27" s="1"/>
  <c r="BH547" i="27"/>
  <c r="BI546" i="27"/>
  <c r="BT546" i="27" s="1"/>
  <c r="BH546" i="27"/>
  <c r="BI545" i="27"/>
  <c r="BT545" i="27" s="1"/>
  <c r="BH545" i="27"/>
  <c r="BI544" i="27"/>
  <c r="BT544" i="27" s="1"/>
  <c r="BH544" i="27"/>
  <c r="BI543" i="27"/>
  <c r="BT543" i="27" s="1"/>
  <c r="BH543" i="27"/>
  <c r="BI542" i="27"/>
  <c r="BT542" i="27" s="1"/>
  <c r="BH542" i="27"/>
  <c r="BI541" i="27"/>
  <c r="BT541" i="27" s="1"/>
  <c r="BH541" i="27"/>
  <c r="BI540" i="27"/>
  <c r="BT540" i="27" s="1"/>
  <c r="BH540" i="27"/>
  <c r="BI539" i="27"/>
  <c r="BT539" i="27" s="1"/>
  <c r="BH539" i="27"/>
  <c r="BI538" i="27"/>
  <c r="BT538" i="27" s="1"/>
  <c r="BH538" i="27"/>
  <c r="BI537" i="27"/>
  <c r="BT537" i="27" s="1"/>
  <c r="BH537" i="27"/>
  <c r="BI536" i="27"/>
  <c r="BT536" i="27" s="1"/>
  <c r="BH536" i="27"/>
  <c r="BI535" i="27"/>
  <c r="BT535" i="27" s="1"/>
  <c r="BH535" i="27"/>
  <c r="BI534" i="27"/>
  <c r="BT534" i="27" s="1"/>
  <c r="BH534" i="27"/>
  <c r="BI533" i="27"/>
  <c r="BT533" i="27" s="1"/>
  <c r="BH533" i="27"/>
  <c r="BI532" i="27"/>
  <c r="BT532" i="27" s="1"/>
  <c r="BH532" i="27"/>
  <c r="BI531" i="27"/>
  <c r="BT531" i="27" s="1"/>
  <c r="BH531" i="27"/>
  <c r="BI530" i="27"/>
  <c r="BT530" i="27" s="1"/>
  <c r="BH530" i="27"/>
  <c r="BI529" i="27"/>
  <c r="BT529" i="27" s="1"/>
  <c r="BH529" i="27"/>
  <c r="BI528" i="27"/>
  <c r="BT528" i="27" s="1"/>
  <c r="BH528" i="27"/>
  <c r="BI527" i="27"/>
  <c r="BT527" i="27" s="1"/>
  <c r="BH527" i="27"/>
  <c r="BI526" i="27"/>
  <c r="BT526" i="27" s="1"/>
  <c r="BH526" i="27"/>
  <c r="BI525" i="27"/>
  <c r="BT525" i="27" s="1"/>
  <c r="BH525" i="27"/>
  <c r="BI524" i="27"/>
  <c r="BT524" i="27" s="1"/>
  <c r="BH524" i="27"/>
  <c r="BI523" i="27"/>
  <c r="BT523" i="27" s="1"/>
  <c r="BH523" i="27"/>
  <c r="BI522" i="27"/>
  <c r="BT522" i="27" s="1"/>
  <c r="BH522" i="27"/>
  <c r="BI521" i="27"/>
  <c r="BT521" i="27" s="1"/>
  <c r="BH521" i="27"/>
  <c r="BI520" i="27"/>
  <c r="BT520" i="27" s="1"/>
  <c r="BH520" i="27"/>
  <c r="BI519" i="27"/>
  <c r="BT519" i="27" s="1"/>
  <c r="BH519" i="27"/>
  <c r="BI518" i="27"/>
  <c r="BT518" i="27" s="1"/>
  <c r="BH518" i="27"/>
  <c r="BI517" i="27"/>
  <c r="BT517" i="27" s="1"/>
  <c r="BH517" i="27"/>
  <c r="BI516" i="27"/>
  <c r="BT516" i="27" s="1"/>
  <c r="BH516" i="27"/>
  <c r="BI515" i="27"/>
  <c r="BT515" i="27" s="1"/>
  <c r="BH515" i="27"/>
  <c r="BI514" i="27"/>
  <c r="BT514" i="27" s="1"/>
  <c r="BH514" i="27"/>
  <c r="BI513" i="27"/>
  <c r="BT513" i="27" s="1"/>
  <c r="BH513" i="27"/>
  <c r="BI512" i="27"/>
  <c r="BT512" i="27" s="1"/>
  <c r="BH512" i="27"/>
  <c r="BI511" i="27"/>
  <c r="BT511" i="27" s="1"/>
  <c r="BH511" i="27"/>
  <c r="BI510" i="27"/>
  <c r="BT510" i="27" s="1"/>
  <c r="BH510" i="27"/>
  <c r="BI509" i="27"/>
  <c r="BT509" i="27" s="1"/>
  <c r="BH509" i="27"/>
  <c r="BI508" i="27"/>
  <c r="BT508" i="27" s="1"/>
  <c r="BH508" i="27"/>
  <c r="BI507" i="27"/>
  <c r="BT507" i="27" s="1"/>
  <c r="BH507" i="27"/>
  <c r="BI506" i="27"/>
  <c r="BT506" i="27" s="1"/>
  <c r="BH506" i="27"/>
  <c r="BI505" i="27"/>
  <c r="BT505" i="27" s="1"/>
  <c r="BH505" i="27"/>
  <c r="BI504" i="27"/>
  <c r="BT504" i="27" s="1"/>
  <c r="BH504" i="27"/>
  <c r="BI503" i="27"/>
  <c r="BT503" i="27" s="1"/>
  <c r="BH503" i="27"/>
  <c r="BI502" i="27"/>
  <c r="BT502" i="27" s="1"/>
  <c r="BH502" i="27"/>
  <c r="BI501" i="27"/>
  <c r="BT501" i="27" s="1"/>
  <c r="BH501" i="27"/>
  <c r="BI498" i="27"/>
  <c r="BT498" i="27" s="1"/>
  <c r="BI495" i="27"/>
  <c r="BT495" i="27" s="1"/>
  <c r="BH495" i="27"/>
  <c r="BI465" i="27"/>
  <c r="BT465" i="27" s="1"/>
  <c r="BH465" i="27"/>
  <c r="BI464" i="27"/>
  <c r="BT464" i="27" s="1"/>
  <c r="BH464" i="27"/>
  <c r="BI463" i="27"/>
  <c r="BT463" i="27" s="1"/>
  <c r="BH463" i="27"/>
  <c r="BI462" i="27"/>
  <c r="BT462" i="27" s="1"/>
  <c r="BH462" i="27"/>
  <c r="BI461" i="27"/>
  <c r="BT461" i="27" s="1"/>
  <c r="BH461" i="27"/>
  <c r="BI460" i="27"/>
  <c r="BT460" i="27" s="1"/>
  <c r="BH460" i="27"/>
  <c r="BI459" i="27"/>
  <c r="BT459" i="27" s="1"/>
  <c r="BH459" i="27"/>
  <c r="BI458" i="27"/>
  <c r="BT458" i="27" s="1"/>
  <c r="BH458" i="27"/>
  <c r="BI457" i="27"/>
  <c r="BT457" i="27" s="1"/>
  <c r="BH457" i="27"/>
  <c r="BI456" i="27"/>
  <c r="BT456" i="27" s="1"/>
  <c r="BH456" i="27"/>
  <c r="BI455" i="27"/>
  <c r="BT455" i="27" s="1"/>
  <c r="BH455" i="27"/>
  <c r="BI454" i="27"/>
  <c r="BT454" i="27" s="1"/>
  <c r="BH454" i="27"/>
  <c r="BI453" i="27"/>
  <c r="BT453" i="27" s="1"/>
  <c r="BH453" i="27"/>
  <c r="BI452" i="27"/>
  <c r="BT452" i="27" s="1"/>
  <c r="BH452" i="27"/>
  <c r="BI451" i="27"/>
  <c r="BT451" i="27" s="1"/>
  <c r="BH451" i="27"/>
  <c r="BI450" i="27"/>
  <c r="BT450" i="27" s="1"/>
  <c r="BH450" i="27"/>
  <c r="BI449" i="27"/>
  <c r="BT449" i="27" s="1"/>
  <c r="BH449" i="27"/>
  <c r="BI448" i="27"/>
  <c r="BT448" i="27" s="1"/>
  <c r="BH448" i="27"/>
  <c r="BI447" i="27"/>
  <c r="BT447" i="27" s="1"/>
  <c r="BH447" i="27"/>
  <c r="BI446" i="27"/>
  <c r="BT446" i="27" s="1"/>
  <c r="BH446" i="27"/>
  <c r="BI445" i="27"/>
  <c r="BT445" i="27" s="1"/>
  <c r="BH445" i="27"/>
  <c r="BI444" i="27"/>
  <c r="BT444" i="27" s="1"/>
  <c r="BH444" i="27"/>
  <c r="BI443" i="27"/>
  <c r="BT443" i="27" s="1"/>
  <c r="BH443" i="27"/>
  <c r="BI442" i="27"/>
  <c r="BT442" i="27" s="1"/>
  <c r="BH442" i="27"/>
  <c r="BI441" i="27"/>
  <c r="BT441" i="27" s="1"/>
  <c r="BH441" i="27"/>
  <c r="BI440" i="27"/>
  <c r="BT440" i="27" s="1"/>
  <c r="BH440" i="27"/>
  <c r="BI439" i="27"/>
  <c r="BT439" i="27" s="1"/>
  <c r="BH439" i="27"/>
  <c r="BI438" i="27"/>
  <c r="BT438" i="27" s="1"/>
  <c r="BH438" i="27"/>
  <c r="BI437" i="27"/>
  <c r="BT437" i="27" s="1"/>
  <c r="BH437" i="27"/>
  <c r="BI436" i="27"/>
  <c r="BT436" i="27" s="1"/>
  <c r="BH436" i="27"/>
  <c r="BI435" i="27"/>
  <c r="BT435" i="27" s="1"/>
  <c r="BH435" i="27"/>
  <c r="BI434" i="27"/>
  <c r="BT434" i="27" s="1"/>
  <c r="BH434" i="27"/>
  <c r="BI433" i="27"/>
  <c r="BT433" i="27" s="1"/>
  <c r="BH433" i="27"/>
  <c r="BI432" i="27"/>
  <c r="BT432" i="27" s="1"/>
  <c r="BH432" i="27"/>
  <c r="BI431" i="27"/>
  <c r="BT431" i="27" s="1"/>
  <c r="BH431" i="27"/>
  <c r="BI430" i="27"/>
  <c r="BT430" i="27" s="1"/>
  <c r="BH430" i="27"/>
  <c r="BI429" i="27"/>
  <c r="BT429" i="27" s="1"/>
  <c r="BH429" i="27"/>
  <c r="BI428" i="27"/>
  <c r="BT428" i="27" s="1"/>
  <c r="BH428" i="27"/>
  <c r="BI427" i="27"/>
  <c r="BT427" i="27" s="1"/>
  <c r="BH427" i="27"/>
  <c r="BI426" i="27"/>
  <c r="BT426" i="27" s="1"/>
  <c r="BH426" i="27"/>
  <c r="BI416" i="27"/>
  <c r="BT416" i="27" s="1"/>
  <c r="BH416" i="27"/>
  <c r="BI415" i="27"/>
  <c r="BT415" i="27" s="1"/>
  <c r="BH415" i="27"/>
  <c r="BI414" i="27"/>
  <c r="BT414" i="27" s="1"/>
  <c r="BH414" i="27"/>
  <c r="BI413" i="27"/>
  <c r="BT413" i="27" s="1"/>
  <c r="BH413" i="27"/>
  <c r="BI412" i="27"/>
  <c r="BT412" i="27" s="1"/>
  <c r="BH412" i="27"/>
  <c r="BI411" i="27"/>
  <c r="BT411" i="27" s="1"/>
  <c r="BH411" i="27"/>
  <c r="BI410" i="27"/>
  <c r="BT410" i="27" s="1"/>
  <c r="BH410" i="27"/>
  <c r="BI409" i="27"/>
  <c r="BT409" i="27" s="1"/>
  <c r="BH409" i="27"/>
  <c r="BI408" i="27"/>
  <c r="BT408" i="27" s="1"/>
  <c r="BH408" i="27"/>
  <c r="BI407" i="27"/>
  <c r="BT407" i="27" s="1"/>
  <c r="BH407" i="27"/>
  <c r="BI406" i="27"/>
  <c r="BT406" i="27" s="1"/>
  <c r="BH406" i="27"/>
  <c r="BI405" i="27"/>
  <c r="BT405" i="27" s="1"/>
  <c r="BH405" i="27"/>
  <c r="BI404" i="27"/>
  <c r="BT404" i="27" s="1"/>
  <c r="BH404" i="27"/>
  <c r="BI403" i="27"/>
  <c r="BT403" i="27" s="1"/>
  <c r="BH403" i="27"/>
  <c r="BI402" i="27"/>
  <c r="BT402" i="27" s="1"/>
  <c r="BH402" i="27"/>
  <c r="BI401" i="27"/>
  <c r="BT401" i="27" s="1"/>
  <c r="BH401" i="27"/>
  <c r="BI400" i="27"/>
  <c r="BT400" i="27" s="1"/>
  <c r="BH400" i="27"/>
  <c r="BI399" i="27"/>
  <c r="BT399" i="27" s="1"/>
  <c r="BH399" i="27"/>
  <c r="BI398" i="27"/>
  <c r="BT398" i="27" s="1"/>
  <c r="BH398" i="27"/>
  <c r="BI397" i="27"/>
  <c r="BT397" i="27" s="1"/>
  <c r="BH397" i="27"/>
  <c r="BI395" i="27"/>
  <c r="BT395" i="27" s="1"/>
  <c r="BH395" i="27"/>
  <c r="BI384" i="27"/>
  <c r="BT384" i="27" s="1"/>
  <c r="BH384" i="27"/>
  <c r="BI383" i="27"/>
  <c r="BT383" i="27" s="1"/>
  <c r="BH383" i="27"/>
  <c r="BI382" i="27"/>
  <c r="BT382" i="27" s="1"/>
  <c r="BH382" i="27"/>
  <c r="BI381" i="27"/>
  <c r="BT381" i="27" s="1"/>
  <c r="BH381" i="27"/>
  <c r="BI380" i="27"/>
  <c r="BT380" i="27" s="1"/>
  <c r="BH380" i="27"/>
  <c r="BI379" i="27"/>
  <c r="BT379" i="27" s="1"/>
  <c r="BH379" i="27"/>
  <c r="BI378" i="27"/>
  <c r="BT378" i="27" s="1"/>
  <c r="BH378" i="27"/>
  <c r="BI377" i="27"/>
  <c r="BT377" i="27" s="1"/>
  <c r="BH377" i="27"/>
  <c r="BI376" i="27"/>
  <c r="BT376" i="27" s="1"/>
  <c r="BH376" i="27"/>
  <c r="BI375" i="27"/>
  <c r="BT375" i="27" s="1"/>
  <c r="BH375" i="27"/>
  <c r="BI374" i="27"/>
  <c r="BT374" i="27" s="1"/>
  <c r="BH374" i="27"/>
  <c r="BI373" i="27"/>
  <c r="BT373" i="27" s="1"/>
  <c r="BH373" i="27"/>
  <c r="BI372" i="27"/>
  <c r="BT372" i="27" s="1"/>
  <c r="BH372" i="27"/>
  <c r="BI371" i="27"/>
  <c r="BT371" i="27" s="1"/>
  <c r="BI357" i="27"/>
  <c r="BT357" i="27" s="1"/>
  <c r="BH357" i="27"/>
  <c r="BI356" i="27"/>
  <c r="BT356" i="27" s="1"/>
  <c r="BH356" i="27"/>
  <c r="BI355" i="27"/>
  <c r="BT355" i="27" s="1"/>
  <c r="BH355" i="27"/>
  <c r="BI354" i="27"/>
  <c r="BT354" i="27" s="1"/>
  <c r="BH354" i="27"/>
  <c r="BI353" i="27"/>
  <c r="BT353" i="27" s="1"/>
  <c r="BH353" i="27"/>
  <c r="BI352" i="27"/>
  <c r="BT352" i="27" s="1"/>
  <c r="BH352" i="27"/>
  <c r="BI351" i="27"/>
  <c r="BT351" i="27" s="1"/>
  <c r="BH351" i="27"/>
  <c r="BI350" i="27"/>
  <c r="BT350" i="27" s="1"/>
  <c r="BH350" i="27"/>
  <c r="BI349" i="27"/>
  <c r="BT349" i="27" s="1"/>
  <c r="BH349" i="27"/>
  <c r="BI348" i="27"/>
  <c r="BT348" i="27" s="1"/>
  <c r="BH348" i="27"/>
  <c r="BI347" i="27"/>
  <c r="BT347" i="27" s="1"/>
  <c r="BH347" i="27"/>
  <c r="BI346" i="27"/>
  <c r="BT346" i="27" s="1"/>
  <c r="BH346" i="27"/>
  <c r="BI345" i="27"/>
  <c r="BT345" i="27" s="1"/>
  <c r="BH345" i="27"/>
  <c r="BI344" i="27"/>
  <c r="BT344" i="27" s="1"/>
  <c r="BH344" i="27"/>
  <c r="BI343" i="27"/>
  <c r="BT343" i="27" s="1"/>
  <c r="BH343" i="27"/>
  <c r="BI342" i="27"/>
  <c r="BT342" i="27" s="1"/>
  <c r="BH342" i="27"/>
  <c r="BI341" i="27"/>
  <c r="BT341" i="27" s="1"/>
  <c r="BH341" i="27"/>
  <c r="BI340" i="27"/>
  <c r="BT340" i="27" s="1"/>
  <c r="BH340" i="27"/>
  <c r="BI339" i="27"/>
  <c r="BT339" i="27" s="1"/>
  <c r="BH339" i="27"/>
  <c r="BI338" i="27"/>
  <c r="BT338" i="27" s="1"/>
  <c r="BH338" i="27"/>
  <c r="BI337" i="27"/>
  <c r="BT337" i="27" s="1"/>
  <c r="BH337" i="27"/>
  <c r="BI336" i="27"/>
  <c r="BT336" i="27" s="1"/>
  <c r="BH336" i="27"/>
  <c r="BI335" i="27"/>
  <c r="BT335" i="27" s="1"/>
  <c r="BH335" i="27"/>
  <c r="BI334" i="27"/>
  <c r="BT334" i="27" s="1"/>
  <c r="BH334" i="27"/>
  <c r="BI333" i="27"/>
  <c r="BT333" i="27" s="1"/>
  <c r="BH333" i="27"/>
  <c r="BI332" i="27"/>
  <c r="BT332" i="27" s="1"/>
  <c r="BH332" i="27"/>
  <c r="BI331" i="27"/>
  <c r="BT331" i="27" s="1"/>
  <c r="BH331" i="27"/>
  <c r="BI330" i="27"/>
  <c r="BT330" i="27" s="1"/>
  <c r="BH330" i="27"/>
  <c r="BI329" i="27"/>
  <c r="BT329" i="27" s="1"/>
  <c r="BH329" i="27"/>
  <c r="BI328" i="27"/>
  <c r="BT328" i="27" s="1"/>
  <c r="BH328" i="27"/>
  <c r="BI327" i="27"/>
  <c r="BT327" i="27" s="1"/>
  <c r="BH327" i="27"/>
  <c r="BI326" i="27"/>
  <c r="BT326" i="27" s="1"/>
  <c r="BH326" i="27"/>
  <c r="BI325" i="27"/>
  <c r="BT325" i="27" s="1"/>
  <c r="BH325" i="27"/>
  <c r="BI324" i="27"/>
  <c r="BT324" i="27" s="1"/>
  <c r="BH324" i="27"/>
  <c r="BI323" i="27"/>
  <c r="BT323" i="27" s="1"/>
  <c r="BH323" i="27"/>
  <c r="BI322" i="27"/>
  <c r="BT322" i="27" s="1"/>
  <c r="BH322" i="27"/>
  <c r="BI321" i="27"/>
  <c r="BT321" i="27" s="1"/>
  <c r="BH321" i="27"/>
  <c r="BI320" i="27"/>
  <c r="BT320" i="27" s="1"/>
  <c r="BH320" i="27"/>
  <c r="BI319" i="27"/>
  <c r="BT319" i="27" s="1"/>
  <c r="BH319" i="27"/>
  <c r="BI318" i="27"/>
  <c r="BT318" i="27" s="1"/>
  <c r="BH318" i="27"/>
  <c r="BI317" i="27"/>
  <c r="BT317" i="27" s="1"/>
  <c r="BH317" i="27"/>
  <c r="BI316" i="27"/>
  <c r="BT316" i="27" s="1"/>
  <c r="BH316" i="27"/>
  <c r="BI315" i="27"/>
  <c r="BT315" i="27" s="1"/>
  <c r="BH315" i="27"/>
  <c r="BI314" i="27"/>
  <c r="BT314" i="27" s="1"/>
  <c r="BH314" i="27"/>
  <c r="BI313" i="27"/>
  <c r="BT313" i="27" s="1"/>
  <c r="BH313" i="27"/>
  <c r="BI312" i="27"/>
  <c r="BT312" i="27" s="1"/>
  <c r="BH312" i="27"/>
  <c r="BI311" i="27"/>
  <c r="BT311" i="27" s="1"/>
  <c r="BH311" i="27"/>
  <c r="BI310" i="27"/>
  <c r="BT310" i="27" s="1"/>
  <c r="BH310" i="27"/>
  <c r="BI309" i="27"/>
  <c r="BT309" i="27" s="1"/>
  <c r="BH309" i="27"/>
  <c r="BI308" i="27"/>
  <c r="BT308" i="27" s="1"/>
  <c r="BH308" i="27"/>
  <c r="BI307" i="27"/>
  <c r="BT307" i="27" s="1"/>
  <c r="BH307" i="27"/>
  <c r="BI306" i="27"/>
  <c r="BT306" i="27" s="1"/>
  <c r="BH306" i="27"/>
  <c r="BI305" i="27"/>
  <c r="BT305" i="27" s="1"/>
  <c r="BH305" i="27"/>
  <c r="BI304" i="27"/>
  <c r="BT304" i="27" s="1"/>
  <c r="BH304" i="27"/>
  <c r="BI303" i="27"/>
  <c r="BT303" i="27" s="1"/>
  <c r="BH303" i="27"/>
  <c r="BI302" i="27"/>
  <c r="BT302" i="27" s="1"/>
  <c r="BH302" i="27"/>
  <c r="BI301" i="27"/>
  <c r="BT301" i="27" s="1"/>
  <c r="BH301" i="27"/>
  <c r="BI300" i="27"/>
  <c r="BT300" i="27" s="1"/>
  <c r="BH300" i="27"/>
  <c r="BI284" i="27"/>
  <c r="BT284" i="27" s="1"/>
  <c r="BH284" i="27"/>
  <c r="BI283" i="27"/>
  <c r="BT283" i="27" s="1"/>
  <c r="BH283" i="27"/>
  <c r="BI282" i="27"/>
  <c r="BT282" i="27" s="1"/>
  <c r="BH282" i="27"/>
  <c r="BI281" i="27"/>
  <c r="BT281" i="27" s="1"/>
  <c r="BH281" i="27"/>
  <c r="BI280" i="27"/>
  <c r="BT280" i="27" s="1"/>
  <c r="BH280" i="27"/>
  <c r="BI279" i="27"/>
  <c r="BT279" i="27" s="1"/>
  <c r="BH279" i="27"/>
  <c r="BI278" i="27"/>
  <c r="BT278" i="27" s="1"/>
  <c r="BH278" i="27"/>
  <c r="BI277" i="27"/>
  <c r="BT277" i="27" s="1"/>
  <c r="BH277" i="27"/>
  <c r="BI276" i="27"/>
  <c r="BT276" i="27" s="1"/>
  <c r="BH276" i="27"/>
  <c r="BI275" i="27"/>
  <c r="BT275" i="27" s="1"/>
  <c r="BH275" i="27"/>
  <c r="BI274" i="27"/>
  <c r="BT274" i="27" s="1"/>
  <c r="BH274" i="27"/>
  <c r="BI273" i="27"/>
  <c r="BT273" i="27" s="1"/>
  <c r="BH273" i="27"/>
  <c r="BI272" i="27"/>
  <c r="BT272" i="27" s="1"/>
  <c r="BH272" i="27"/>
  <c r="BI271" i="27"/>
  <c r="BT271" i="27" s="1"/>
  <c r="BH271" i="27"/>
  <c r="BI270" i="27"/>
  <c r="BT270" i="27" s="1"/>
  <c r="BH270" i="27"/>
  <c r="BI261" i="27"/>
  <c r="BT261" i="27" s="1"/>
  <c r="BH261" i="27"/>
  <c r="BI260" i="27"/>
  <c r="BT260" i="27" s="1"/>
  <c r="BH260" i="27"/>
  <c r="BI259" i="27"/>
  <c r="BT259" i="27" s="1"/>
  <c r="BH259" i="27"/>
  <c r="BI258" i="27"/>
  <c r="BT258" i="27" s="1"/>
  <c r="BH258" i="27"/>
  <c r="BI257" i="27"/>
  <c r="BT257" i="27" s="1"/>
  <c r="BH257" i="27"/>
  <c r="BI256" i="27"/>
  <c r="BT256" i="27" s="1"/>
  <c r="BH256" i="27"/>
  <c r="BI255" i="27"/>
  <c r="BT255" i="27" s="1"/>
  <c r="BH255" i="27"/>
  <c r="BI254" i="27"/>
  <c r="BT254" i="27" s="1"/>
  <c r="BH254" i="27"/>
  <c r="BI253" i="27"/>
  <c r="BT253" i="27" s="1"/>
  <c r="BH253" i="27"/>
  <c r="BI252" i="27"/>
  <c r="BT252" i="27" s="1"/>
  <c r="BH252" i="27"/>
  <c r="BI251" i="27"/>
  <c r="BT251" i="27" s="1"/>
  <c r="BH251" i="27"/>
  <c r="BI250" i="27"/>
  <c r="BT250" i="27" s="1"/>
  <c r="BH250" i="27"/>
  <c r="BI249" i="27"/>
  <c r="BT249" i="27" s="1"/>
  <c r="BH249" i="27"/>
  <c r="BI248" i="27"/>
  <c r="BT248" i="27" s="1"/>
  <c r="BH248" i="27"/>
  <c r="BI247" i="27"/>
  <c r="BT247" i="27" s="1"/>
  <c r="BH247" i="27"/>
  <c r="BI246" i="27"/>
  <c r="BT246" i="27" s="1"/>
  <c r="BH246" i="27"/>
  <c r="BI234" i="27"/>
  <c r="BT234" i="27" s="1"/>
  <c r="BH234" i="27"/>
  <c r="BI233" i="27"/>
  <c r="BT233" i="27" s="1"/>
  <c r="BH233" i="27"/>
  <c r="BI232" i="27"/>
  <c r="BT232" i="27" s="1"/>
  <c r="BH232" i="27"/>
  <c r="BI231" i="27"/>
  <c r="BT231" i="27" s="1"/>
  <c r="BH231" i="27"/>
  <c r="BI230" i="27"/>
  <c r="BT230" i="27" s="1"/>
  <c r="BH230" i="27"/>
  <c r="BI229" i="27"/>
  <c r="BT229" i="27" s="1"/>
  <c r="BH229" i="27"/>
  <c r="BI228" i="27"/>
  <c r="BT228" i="27" s="1"/>
  <c r="BH228" i="27"/>
  <c r="BI227" i="27"/>
  <c r="BT227" i="27" s="1"/>
  <c r="BH227" i="27"/>
  <c r="BI226" i="27"/>
  <c r="BT226" i="27" s="1"/>
  <c r="BH226" i="27"/>
  <c r="BI225" i="27"/>
  <c r="BT225" i="27" s="1"/>
  <c r="BH225" i="27"/>
  <c r="BI224" i="27"/>
  <c r="BT224" i="27" s="1"/>
  <c r="BH224" i="27"/>
  <c r="BI223" i="27"/>
  <c r="BT223" i="27" s="1"/>
  <c r="BH223" i="27"/>
  <c r="BI222" i="27"/>
  <c r="BT222" i="27" s="1"/>
  <c r="BH222" i="27"/>
  <c r="BI221" i="27"/>
  <c r="BT221" i="27" s="1"/>
  <c r="BH221" i="27"/>
  <c r="BI220" i="27"/>
  <c r="BT220" i="27" s="1"/>
  <c r="BH220" i="27"/>
  <c r="BI219" i="27"/>
  <c r="BT219" i="27" s="1"/>
  <c r="BH219" i="27"/>
  <c r="BI218" i="27"/>
  <c r="BT218" i="27" s="1"/>
  <c r="BH218" i="27"/>
  <c r="BI217" i="27"/>
  <c r="BT217" i="27" s="1"/>
  <c r="BH217" i="27"/>
  <c r="BI202" i="27"/>
  <c r="BT202" i="27" s="1"/>
  <c r="BH202" i="27"/>
  <c r="BI201" i="27"/>
  <c r="BT201" i="27" s="1"/>
  <c r="BH201" i="27"/>
  <c r="BI200" i="27"/>
  <c r="BT200" i="27" s="1"/>
  <c r="BH200" i="27"/>
  <c r="BI199" i="27"/>
  <c r="BT199" i="27" s="1"/>
  <c r="BH199" i="27"/>
  <c r="BI198" i="27"/>
  <c r="BT198" i="27" s="1"/>
  <c r="BH198" i="27"/>
  <c r="BI197" i="27"/>
  <c r="BT197" i="27" s="1"/>
  <c r="BH197" i="27"/>
  <c r="BI196" i="27"/>
  <c r="BT196" i="27" s="1"/>
  <c r="BH196" i="27"/>
  <c r="BI195" i="27"/>
  <c r="BT195" i="27" s="1"/>
  <c r="BH195" i="27"/>
  <c r="BI194" i="27"/>
  <c r="BT194" i="27" s="1"/>
  <c r="BH194" i="27"/>
  <c r="BI193" i="27"/>
  <c r="BT193" i="27" s="1"/>
  <c r="BH193" i="27"/>
  <c r="BI192" i="27"/>
  <c r="BT192" i="27" s="1"/>
  <c r="BH192" i="27"/>
  <c r="BI191" i="27"/>
  <c r="BT191" i="27" s="1"/>
  <c r="BH191" i="27"/>
  <c r="BI190" i="27"/>
  <c r="BT190" i="27" s="1"/>
  <c r="BH190" i="27"/>
  <c r="BI189" i="27"/>
  <c r="BT189" i="27" s="1"/>
  <c r="BH189" i="27"/>
  <c r="BI188" i="27"/>
  <c r="BT188" i="27" s="1"/>
  <c r="BH188" i="27"/>
  <c r="BI187" i="27"/>
  <c r="BT187" i="27" s="1"/>
  <c r="BH187" i="27"/>
  <c r="BI178" i="27"/>
  <c r="BT178" i="27" s="1"/>
  <c r="BH178" i="27"/>
  <c r="BI177" i="27"/>
  <c r="BT177" i="27" s="1"/>
  <c r="BH177" i="27"/>
  <c r="BI176" i="27"/>
  <c r="BT176" i="27" s="1"/>
  <c r="BH176" i="27"/>
  <c r="BI175" i="27"/>
  <c r="BT175" i="27" s="1"/>
  <c r="BH175" i="27"/>
  <c r="BI174" i="27"/>
  <c r="BT174" i="27" s="1"/>
  <c r="BH174" i="27"/>
  <c r="BI173" i="27"/>
  <c r="BT173" i="27" s="1"/>
  <c r="BH173" i="27"/>
  <c r="BI172" i="27"/>
  <c r="BT172" i="27" s="1"/>
  <c r="BH172" i="27"/>
  <c r="BI171" i="27"/>
  <c r="BT171" i="27" s="1"/>
  <c r="BH171" i="27"/>
  <c r="BI170" i="27"/>
  <c r="BT170" i="27" s="1"/>
  <c r="BH170" i="27"/>
  <c r="BI169" i="27"/>
  <c r="BT169" i="27" s="1"/>
  <c r="BH169" i="27"/>
  <c r="BI168" i="27"/>
  <c r="BT168" i="27" s="1"/>
  <c r="BH168" i="27"/>
  <c r="BI167" i="27"/>
  <c r="BT167" i="27" s="1"/>
  <c r="BH167" i="27"/>
  <c r="BI166" i="27"/>
  <c r="BT166" i="27" s="1"/>
  <c r="BH166" i="27"/>
  <c r="BI165" i="27"/>
  <c r="BT165" i="27" s="1"/>
  <c r="BH165" i="27"/>
  <c r="BI164" i="27"/>
  <c r="BT164" i="27" s="1"/>
  <c r="BH164" i="27"/>
  <c r="BI163" i="27"/>
  <c r="BT163" i="27" s="1"/>
  <c r="BH163" i="27"/>
  <c r="BI162" i="27"/>
  <c r="BT162" i="27" s="1"/>
  <c r="BH162" i="27"/>
  <c r="BI161" i="27"/>
  <c r="BT161" i="27" s="1"/>
  <c r="BH161" i="27"/>
  <c r="BI160" i="27"/>
  <c r="BT160" i="27" s="1"/>
  <c r="BH160" i="27"/>
  <c r="BI159" i="27"/>
  <c r="BT159" i="27" s="1"/>
  <c r="BH159" i="27"/>
  <c r="BI158" i="27"/>
  <c r="BT158" i="27" s="1"/>
  <c r="BH158" i="27"/>
  <c r="BI157" i="27"/>
  <c r="BT157" i="27" s="1"/>
  <c r="BH157" i="27"/>
  <c r="BI156" i="27"/>
  <c r="BT156" i="27" s="1"/>
  <c r="BH156" i="27"/>
  <c r="BI155" i="27"/>
  <c r="BT155" i="27" s="1"/>
  <c r="BH155" i="27"/>
  <c r="BI154" i="27"/>
  <c r="BT154" i="27" s="1"/>
  <c r="BH154" i="27"/>
  <c r="BI153" i="27"/>
  <c r="BT153" i="27" s="1"/>
  <c r="BH153" i="27"/>
  <c r="BI152" i="27"/>
  <c r="BT152" i="27" s="1"/>
  <c r="BH152" i="27"/>
  <c r="BI151" i="27"/>
  <c r="BT151" i="27" s="1"/>
  <c r="BH151" i="27"/>
  <c r="BI150" i="27"/>
  <c r="BT150" i="27" s="1"/>
  <c r="BH150" i="27"/>
  <c r="BI149" i="27"/>
  <c r="BT149" i="27" s="1"/>
  <c r="BH149" i="27"/>
  <c r="BI148" i="27"/>
  <c r="BT148" i="27" s="1"/>
  <c r="BH148" i="27"/>
  <c r="BI147" i="27"/>
  <c r="BT147" i="27" s="1"/>
  <c r="BH147" i="27"/>
  <c r="BI146" i="27"/>
  <c r="BT146" i="27" s="1"/>
  <c r="BH146" i="27"/>
  <c r="BI145" i="27"/>
  <c r="BT145" i="27" s="1"/>
  <c r="BH145" i="27"/>
  <c r="BI144" i="27"/>
  <c r="BT144" i="27" s="1"/>
  <c r="BH144" i="27"/>
  <c r="BI143" i="27"/>
  <c r="BT143" i="27" s="1"/>
  <c r="BH143" i="27"/>
  <c r="BI142" i="27"/>
  <c r="BT142" i="27" s="1"/>
  <c r="BH142" i="27"/>
  <c r="BI141" i="27"/>
  <c r="BT141" i="27" s="1"/>
  <c r="BH141" i="27"/>
  <c r="BI120" i="27"/>
  <c r="BT120" i="27" s="1"/>
  <c r="BH120" i="27"/>
  <c r="BI119" i="27"/>
  <c r="BT119" i="27" s="1"/>
  <c r="BH119" i="27"/>
  <c r="BI118" i="27"/>
  <c r="BT118" i="27" s="1"/>
  <c r="BH118" i="27"/>
  <c r="BI117" i="27"/>
  <c r="BT117" i="27" s="1"/>
  <c r="BH117" i="27"/>
  <c r="BI116" i="27"/>
  <c r="BT116" i="27" s="1"/>
  <c r="BH116" i="27"/>
  <c r="BI115" i="27"/>
  <c r="BT115" i="27" s="1"/>
  <c r="BH115" i="27"/>
  <c r="BI114" i="27"/>
  <c r="BT114" i="27" s="1"/>
  <c r="BH114" i="27"/>
  <c r="BI113" i="27"/>
  <c r="BT113" i="27" s="1"/>
  <c r="BH113" i="27"/>
  <c r="BI112" i="27"/>
  <c r="BT112" i="27" s="1"/>
  <c r="BH112" i="27"/>
  <c r="BI111" i="27"/>
  <c r="BT111" i="27" s="1"/>
  <c r="BH111" i="27"/>
  <c r="BI110" i="27"/>
  <c r="BT110" i="27" s="1"/>
  <c r="BH110" i="27"/>
  <c r="BI109" i="27"/>
  <c r="BT109" i="27" s="1"/>
  <c r="BH109" i="27"/>
  <c r="BI108" i="27"/>
  <c r="BT108" i="27" s="1"/>
  <c r="BH108" i="27"/>
  <c r="BI107" i="27"/>
  <c r="BT107" i="27" s="1"/>
  <c r="BH107" i="27"/>
  <c r="BI106" i="27"/>
  <c r="BT106" i="27" s="1"/>
  <c r="BH106" i="27"/>
  <c r="BI105" i="27"/>
  <c r="BT105" i="27" s="1"/>
  <c r="BH105" i="27"/>
  <c r="BI97" i="27"/>
  <c r="BT97" i="27" s="1"/>
  <c r="BH97" i="27"/>
  <c r="BI104" i="27"/>
  <c r="BT104" i="27" s="1"/>
  <c r="BH104" i="27"/>
  <c r="BI96" i="27"/>
  <c r="BT96" i="27" s="1"/>
  <c r="BH96" i="27"/>
  <c r="BI103" i="27"/>
  <c r="BT103" i="27" s="1"/>
  <c r="BH103" i="27"/>
  <c r="BI102" i="27"/>
  <c r="BT102" i="27" s="1"/>
  <c r="BH102" i="27"/>
  <c r="BI101" i="27"/>
  <c r="BT101" i="27" s="1"/>
  <c r="BH101" i="27"/>
  <c r="BI100" i="27"/>
  <c r="BT100" i="27" s="1"/>
  <c r="BH100" i="27"/>
  <c r="BI99" i="27"/>
  <c r="BT99" i="27" s="1"/>
  <c r="BH99" i="27"/>
  <c r="BI98" i="27"/>
  <c r="BT98" i="27" s="1"/>
  <c r="BH98" i="27"/>
  <c r="BI95" i="27"/>
  <c r="BT95" i="27" s="1"/>
  <c r="BH95" i="27"/>
  <c r="BI94" i="27"/>
  <c r="BT94" i="27" s="1"/>
  <c r="BH94" i="27"/>
  <c r="BI93" i="27"/>
  <c r="BT93" i="27" s="1"/>
  <c r="BH93" i="27"/>
  <c r="BI81" i="27"/>
  <c r="BT81" i="27" s="1"/>
  <c r="BH81" i="27"/>
  <c r="BI80" i="27"/>
  <c r="BT80" i="27" s="1"/>
  <c r="BH80" i="27"/>
  <c r="BI79" i="27"/>
  <c r="BT79" i="27" s="1"/>
  <c r="BH79" i="27"/>
  <c r="BI76" i="27"/>
  <c r="BT76" i="27" s="1"/>
  <c r="BH76" i="27"/>
  <c r="BI75" i="27"/>
  <c r="BT75" i="27" s="1"/>
  <c r="BH75" i="27"/>
  <c r="BI74" i="27"/>
  <c r="BT74" i="27" s="1"/>
  <c r="BH74" i="27"/>
  <c r="BI73" i="27"/>
  <c r="BT73" i="27" s="1"/>
  <c r="BH73" i="27"/>
  <c r="BI72" i="27"/>
  <c r="BT72" i="27" s="1"/>
  <c r="BH72" i="27"/>
  <c r="BI71" i="27"/>
  <c r="BT71" i="27" s="1"/>
  <c r="BH71" i="27"/>
  <c r="BI70" i="27"/>
  <c r="BT70" i="27" s="1"/>
  <c r="BH70" i="27"/>
  <c r="BI69" i="27"/>
  <c r="BT69" i="27" s="1"/>
  <c r="BH69" i="27"/>
  <c r="BI68" i="27"/>
  <c r="BT68" i="27" s="1"/>
  <c r="BH68" i="27"/>
  <c r="BI67" i="27"/>
  <c r="BT67" i="27" s="1"/>
  <c r="BH67" i="27"/>
  <c r="BI66" i="27"/>
  <c r="BT66" i="27" s="1"/>
  <c r="BH66" i="27"/>
  <c r="BI65" i="27"/>
  <c r="BT65" i="27" s="1"/>
  <c r="BH65" i="27"/>
  <c r="BI64" i="27"/>
  <c r="BT64" i="27" s="1"/>
  <c r="BH64" i="27"/>
  <c r="BI63" i="27"/>
  <c r="BT63" i="27" s="1"/>
  <c r="BH63" i="27"/>
  <c r="BI62" i="27"/>
  <c r="BT62" i="27" s="1"/>
  <c r="BH62" i="27"/>
  <c r="BI61" i="27"/>
  <c r="BT61" i="27" s="1"/>
  <c r="BH61" i="27"/>
  <c r="BI60" i="27"/>
  <c r="BT60" i="27" s="1"/>
  <c r="BH60" i="27"/>
  <c r="BI59" i="27"/>
  <c r="BT59" i="27" s="1"/>
  <c r="BH59" i="27"/>
  <c r="BI58" i="27"/>
  <c r="BT58" i="27" s="1"/>
  <c r="BH58" i="27"/>
  <c r="BI57" i="27"/>
  <c r="BT57" i="27" s="1"/>
  <c r="BH57" i="27"/>
  <c r="BI56" i="27"/>
  <c r="BT56" i="27" s="1"/>
  <c r="BH56" i="27"/>
  <c r="BI55" i="27"/>
  <c r="BT55" i="27" s="1"/>
  <c r="BH55" i="27"/>
  <c r="BI44" i="27"/>
  <c r="BT44" i="27" s="1"/>
  <c r="BH44" i="27"/>
  <c r="BI43" i="27"/>
  <c r="BT43" i="27" s="1"/>
  <c r="BH43" i="27"/>
  <c r="BI42" i="27"/>
  <c r="BT42" i="27" s="1"/>
  <c r="BH42" i="27"/>
  <c r="BI41" i="27"/>
  <c r="BT41" i="27" s="1"/>
  <c r="BH41" i="27"/>
  <c r="BI40" i="27"/>
  <c r="BT40" i="27" s="1"/>
  <c r="BH40" i="27"/>
  <c r="BI39" i="27"/>
  <c r="BT39" i="27" s="1"/>
  <c r="BH39" i="27"/>
  <c r="BI38" i="27"/>
  <c r="BT38" i="27" s="1"/>
  <c r="BH38" i="27"/>
  <c r="BI37" i="27"/>
  <c r="BT37" i="27" s="1"/>
  <c r="BH37" i="27"/>
  <c r="BI36" i="27"/>
  <c r="BT36" i="27" s="1"/>
  <c r="BH36" i="27"/>
  <c r="BI35" i="27"/>
  <c r="BT35" i="27" s="1"/>
  <c r="BH35" i="27"/>
  <c r="BI34" i="27"/>
  <c r="BT34" i="27" s="1"/>
  <c r="BH34" i="27"/>
  <c r="BI33" i="27"/>
  <c r="BT33" i="27" s="1"/>
  <c r="BH33" i="27"/>
  <c r="BI32" i="27"/>
  <c r="BT32" i="27" s="1"/>
  <c r="BH32" i="27"/>
  <c r="BI31" i="27"/>
  <c r="BT31" i="27" s="1"/>
  <c r="BH31" i="27"/>
  <c r="BI30" i="27"/>
  <c r="BT30" i="27" s="1"/>
  <c r="BH30" i="27"/>
  <c r="BI29" i="27"/>
  <c r="BT29" i="27" s="1"/>
  <c r="BH29" i="27"/>
  <c r="BI28" i="27"/>
  <c r="BT28" i="27" s="1"/>
  <c r="BH28" i="27"/>
  <c r="BI27" i="27"/>
  <c r="BT27" i="27" s="1"/>
  <c r="BH27" i="27"/>
  <c r="BI26" i="27"/>
  <c r="BT26" i="27" s="1"/>
  <c r="BH26" i="27"/>
  <c r="BI25" i="27"/>
  <c r="BT25" i="27" s="1"/>
  <c r="BH25" i="27"/>
  <c r="BI24" i="27"/>
  <c r="BT24" i="27" s="1"/>
  <c r="BH24" i="27"/>
  <c r="BI23" i="27"/>
  <c r="BT23" i="27" s="1"/>
  <c r="BH23" i="27"/>
  <c r="BI22" i="27"/>
  <c r="BT22" i="27" s="1"/>
  <c r="BH22" i="27"/>
  <c r="BI21" i="27"/>
  <c r="BT21" i="27" s="1"/>
  <c r="BH21" i="27"/>
  <c r="BI20" i="27"/>
  <c r="BT20" i="27" s="1"/>
  <c r="BH20" i="27"/>
  <c r="BF627" i="27"/>
  <c r="BS627" i="27" s="1"/>
  <c r="BE627" i="27"/>
  <c r="BF626" i="27"/>
  <c r="BS626" i="27" s="1"/>
  <c r="BE626" i="27"/>
  <c r="BF625" i="27"/>
  <c r="BS625" i="27" s="1"/>
  <c r="BE625" i="27"/>
  <c r="BF624" i="27"/>
  <c r="BS624" i="27" s="1"/>
  <c r="BE624" i="27"/>
  <c r="BF623" i="27"/>
  <c r="BS623" i="27" s="1"/>
  <c r="BE623" i="27"/>
  <c r="BF622" i="27"/>
  <c r="BS622" i="27" s="1"/>
  <c r="BE622" i="27"/>
  <c r="BF621" i="27"/>
  <c r="BS621" i="27" s="1"/>
  <c r="BE621" i="27"/>
  <c r="BF620" i="27"/>
  <c r="BS620" i="27" s="1"/>
  <c r="BE620" i="27"/>
  <c r="BF619" i="27"/>
  <c r="BS619" i="27" s="1"/>
  <c r="BE619" i="27"/>
  <c r="BF618" i="27"/>
  <c r="BS618" i="27" s="1"/>
  <c r="BE618" i="27"/>
  <c r="BF617" i="27"/>
  <c r="BS617" i="27" s="1"/>
  <c r="BE617" i="27"/>
  <c r="BF606" i="27"/>
  <c r="BS606" i="27" s="1"/>
  <c r="BE606" i="27"/>
  <c r="BF605" i="27"/>
  <c r="BS605" i="27" s="1"/>
  <c r="BE605" i="27"/>
  <c r="BF604" i="27"/>
  <c r="BS604" i="27" s="1"/>
  <c r="BE604" i="27"/>
  <c r="BF603" i="27"/>
  <c r="BS603" i="27" s="1"/>
  <c r="BE603" i="27"/>
  <c r="BF602" i="27"/>
  <c r="BS602" i="27" s="1"/>
  <c r="BE602" i="27"/>
  <c r="BF601" i="27"/>
  <c r="BS601" i="27" s="1"/>
  <c r="BE601" i="27"/>
  <c r="BF600" i="27"/>
  <c r="BS600" i="27" s="1"/>
  <c r="BE600" i="27"/>
  <c r="BF599" i="27"/>
  <c r="BS599" i="27" s="1"/>
  <c r="BE599" i="27"/>
  <c r="BF598" i="27"/>
  <c r="BS598" i="27" s="1"/>
  <c r="BE598" i="27"/>
  <c r="BF597" i="27"/>
  <c r="BS597" i="27" s="1"/>
  <c r="BE597" i="27"/>
  <c r="BF596" i="27"/>
  <c r="BS596" i="27" s="1"/>
  <c r="BE596" i="27"/>
  <c r="BF595" i="27"/>
  <c r="BS595" i="27" s="1"/>
  <c r="BE595" i="27"/>
  <c r="BF594" i="27"/>
  <c r="BS594" i="27" s="1"/>
  <c r="BE594" i="27"/>
  <c r="BF593" i="27"/>
  <c r="BS593" i="27" s="1"/>
  <c r="BE593" i="27"/>
  <c r="BF592" i="27"/>
  <c r="BS592" i="27" s="1"/>
  <c r="BE592" i="27"/>
  <c r="BF591" i="27"/>
  <c r="BS591" i="27" s="1"/>
  <c r="BE591" i="27"/>
  <c r="BF590" i="27"/>
  <c r="BS590" i="27" s="1"/>
  <c r="BE590" i="27"/>
  <c r="BF589" i="27"/>
  <c r="BS589" i="27" s="1"/>
  <c r="BE589" i="27"/>
  <c r="BF588" i="27"/>
  <c r="BS588" i="27" s="1"/>
  <c r="BE588" i="27"/>
  <c r="BF587" i="27"/>
  <c r="BS587" i="27" s="1"/>
  <c r="BE587" i="27"/>
  <c r="BF586" i="27"/>
  <c r="BS586" i="27" s="1"/>
  <c r="BE586" i="27"/>
  <c r="BF585" i="27"/>
  <c r="BS585" i="27" s="1"/>
  <c r="BE585" i="27"/>
  <c r="BF584" i="27"/>
  <c r="BS584" i="27" s="1"/>
  <c r="BE584" i="27"/>
  <c r="BF583" i="27"/>
  <c r="BS583" i="27" s="1"/>
  <c r="BE583" i="27"/>
  <c r="BF568" i="27"/>
  <c r="BS568" i="27" s="1"/>
  <c r="BE568" i="27"/>
  <c r="BF567" i="27"/>
  <c r="BS567" i="27" s="1"/>
  <c r="BE567" i="27"/>
  <c r="BF566" i="27"/>
  <c r="BS566" i="27" s="1"/>
  <c r="BE566" i="27"/>
  <c r="BF565" i="27"/>
  <c r="BS565" i="27" s="1"/>
  <c r="BE565" i="27"/>
  <c r="BF564" i="27"/>
  <c r="BS564" i="27" s="1"/>
  <c r="BE564" i="27"/>
  <c r="BF563" i="27"/>
  <c r="BS563" i="27" s="1"/>
  <c r="BE563" i="27"/>
  <c r="BF562" i="27"/>
  <c r="BS562" i="27" s="1"/>
  <c r="BE562" i="27"/>
  <c r="BF561" i="27"/>
  <c r="BS561" i="27" s="1"/>
  <c r="BE561" i="27"/>
  <c r="BF560" i="27"/>
  <c r="BS560" i="27" s="1"/>
  <c r="BE560" i="27"/>
  <c r="BF559" i="27"/>
  <c r="BS559" i="27" s="1"/>
  <c r="BE559" i="27"/>
  <c r="BF558" i="27"/>
  <c r="BS558" i="27" s="1"/>
  <c r="BE558" i="27"/>
  <c r="BF557" i="27"/>
  <c r="BS557" i="27" s="1"/>
  <c r="BE557" i="27"/>
  <c r="BF556" i="27"/>
  <c r="BS556" i="27" s="1"/>
  <c r="BE556" i="27"/>
  <c r="BF555" i="27"/>
  <c r="BS555" i="27" s="1"/>
  <c r="BE555" i="27"/>
  <c r="BF554" i="27"/>
  <c r="BS554" i="27" s="1"/>
  <c r="BE554" i="27"/>
  <c r="BF553" i="27"/>
  <c r="BS553" i="27" s="1"/>
  <c r="BE553" i="27"/>
  <c r="BF552" i="27"/>
  <c r="BS552" i="27" s="1"/>
  <c r="BE552" i="27"/>
  <c r="BF551" i="27"/>
  <c r="BS551" i="27" s="1"/>
  <c r="BE551" i="27"/>
  <c r="BF550" i="27"/>
  <c r="BS550" i="27" s="1"/>
  <c r="BE550" i="27"/>
  <c r="BF549" i="27"/>
  <c r="BS549" i="27" s="1"/>
  <c r="BE549" i="27"/>
  <c r="BF548" i="27"/>
  <c r="BS548" i="27" s="1"/>
  <c r="BE548" i="27"/>
  <c r="BF547" i="27"/>
  <c r="BS547" i="27" s="1"/>
  <c r="BE547" i="27"/>
  <c r="BF546" i="27"/>
  <c r="BS546" i="27" s="1"/>
  <c r="BE546" i="27"/>
  <c r="BF545" i="27"/>
  <c r="BS545" i="27" s="1"/>
  <c r="BE545" i="27"/>
  <c r="BF544" i="27"/>
  <c r="BS544" i="27" s="1"/>
  <c r="BE544" i="27"/>
  <c r="BF543" i="27"/>
  <c r="BS543" i="27" s="1"/>
  <c r="BE543" i="27"/>
  <c r="BF542" i="27"/>
  <c r="BS542" i="27" s="1"/>
  <c r="BE542" i="27"/>
  <c r="BF541" i="27"/>
  <c r="BS541" i="27" s="1"/>
  <c r="BE541" i="27"/>
  <c r="BF540" i="27"/>
  <c r="BS540" i="27" s="1"/>
  <c r="BE540" i="27"/>
  <c r="BF539" i="27"/>
  <c r="BS539" i="27" s="1"/>
  <c r="BE539" i="27"/>
  <c r="BF538" i="27"/>
  <c r="BS538" i="27" s="1"/>
  <c r="BE538" i="27"/>
  <c r="BF537" i="27"/>
  <c r="BS537" i="27" s="1"/>
  <c r="BE537" i="27"/>
  <c r="BF536" i="27"/>
  <c r="BS536" i="27" s="1"/>
  <c r="BE536" i="27"/>
  <c r="BF535" i="27"/>
  <c r="BS535" i="27" s="1"/>
  <c r="BE535" i="27"/>
  <c r="BF534" i="27"/>
  <c r="BS534" i="27" s="1"/>
  <c r="BE534" i="27"/>
  <c r="BF533" i="27"/>
  <c r="BS533" i="27" s="1"/>
  <c r="BE533" i="27"/>
  <c r="BF532" i="27"/>
  <c r="BS532" i="27" s="1"/>
  <c r="BE532" i="27"/>
  <c r="BF531" i="27"/>
  <c r="BS531" i="27" s="1"/>
  <c r="BE531" i="27"/>
  <c r="BF530" i="27"/>
  <c r="BS530" i="27" s="1"/>
  <c r="BE530" i="27"/>
  <c r="BF529" i="27"/>
  <c r="BS529" i="27" s="1"/>
  <c r="BE529" i="27"/>
  <c r="BF528" i="27"/>
  <c r="BS528" i="27" s="1"/>
  <c r="BE528" i="27"/>
  <c r="BF527" i="27"/>
  <c r="BS527" i="27" s="1"/>
  <c r="BE527" i="27"/>
  <c r="BF526" i="27"/>
  <c r="BS526" i="27" s="1"/>
  <c r="BE526" i="27"/>
  <c r="BF525" i="27"/>
  <c r="BS525" i="27" s="1"/>
  <c r="BE525" i="27"/>
  <c r="BF524" i="27"/>
  <c r="BS524" i="27" s="1"/>
  <c r="BE524" i="27"/>
  <c r="BF523" i="27"/>
  <c r="BS523" i="27" s="1"/>
  <c r="BE523" i="27"/>
  <c r="BF522" i="27"/>
  <c r="BS522" i="27" s="1"/>
  <c r="BE522" i="27"/>
  <c r="BF521" i="27"/>
  <c r="BS521" i="27" s="1"/>
  <c r="BE521" i="27"/>
  <c r="BF520" i="27"/>
  <c r="BS520" i="27" s="1"/>
  <c r="BE520" i="27"/>
  <c r="BF519" i="27"/>
  <c r="BS519" i="27" s="1"/>
  <c r="BE519" i="27"/>
  <c r="BF518" i="27"/>
  <c r="BS518" i="27" s="1"/>
  <c r="BE518" i="27"/>
  <c r="BF517" i="27"/>
  <c r="BS517" i="27" s="1"/>
  <c r="BE517" i="27"/>
  <c r="BF516" i="27"/>
  <c r="BS516" i="27" s="1"/>
  <c r="BE516" i="27"/>
  <c r="BF515" i="27"/>
  <c r="BS515" i="27" s="1"/>
  <c r="BE515" i="27"/>
  <c r="BF514" i="27"/>
  <c r="BS514" i="27" s="1"/>
  <c r="BE514" i="27"/>
  <c r="BF513" i="27"/>
  <c r="BS513" i="27" s="1"/>
  <c r="BE513" i="27"/>
  <c r="BF512" i="27"/>
  <c r="BS512" i="27" s="1"/>
  <c r="BE512" i="27"/>
  <c r="BF511" i="27"/>
  <c r="BS511" i="27" s="1"/>
  <c r="BE511" i="27"/>
  <c r="BF510" i="27"/>
  <c r="BS510" i="27" s="1"/>
  <c r="BE510" i="27"/>
  <c r="BF509" i="27"/>
  <c r="BS509" i="27" s="1"/>
  <c r="BE509" i="27"/>
  <c r="BF508" i="27"/>
  <c r="BS508" i="27" s="1"/>
  <c r="BE508" i="27"/>
  <c r="BF507" i="27"/>
  <c r="BS507" i="27" s="1"/>
  <c r="BE507" i="27"/>
  <c r="BF506" i="27"/>
  <c r="BS506" i="27" s="1"/>
  <c r="BE506" i="27"/>
  <c r="BF505" i="27"/>
  <c r="BS505" i="27" s="1"/>
  <c r="BE505" i="27"/>
  <c r="BF504" i="27"/>
  <c r="BS504" i="27" s="1"/>
  <c r="BE504" i="27"/>
  <c r="BF503" i="27"/>
  <c r="BS503" i="27" s="1"/>
  <c r="BE503" i="27"/>
  <c r="BF502" i="27"/>
  <c r="BS502" i="27" s="1"/>
  <c r="BE502" i="27"/>
  <c r="BF501" i="27"/>
  <c r="BS501" i="27" s="1"/>
  <c r="BE501" i="27"/>
  <c r="BF498" i="27"/>
  <c r="BS498" i="27" s="1"/>
  <c r="BE498" i="27"/>
  <c r="BF496" i="27"/>
  <c r="BS496" i="27" s="1"/>
  <c r="BE496" i="27"/>
  <c r="BF495" i="27"/>
  <c r="BS495" i="27" s="1"/>
  <c r="BE495" i="27"/>
  <c r="BF465" i="27"/>
  <c r="BS465" i="27" s="1"/>
  <c r="BE465" i="27"/>
  <c r="BF464" i="27"/>
  <c r="BS464" i="27" s="1"/>
  <c r="BE464" i="27"/>
  <c r="BF463" i="27"/>
  <c r="BS463" i="27" s="1"/>
  <c r="BE463" i="27"/>
  <c r="BF462" i="27"/>
  <c r="BS462" i="27" s="1"/>
  <c r="BE462" i="27"/>
  <c r="BF461" i="27"/>
  <c r="BS461" i="27" s="1"/>
  <c r="BE461" i="27"/>
  <c r="BF460" i="27"/>
  <c r="BS460" i="27" s="1"/>
  <c r="BE460" i="27"/>
  <c r="BF459" i="27"/>
  <c r="BS459" i="27" s="1"/>
  <c r="BE459" i="27"/>
  <c r="BF458" i="27"/>
  <c r="BS458" i="27" s="1"/>
  <c r="BE458" i="27"/>
  <c r="BF457" i="27"/>
  <c r="BS457" i="27" s="1"/>
  <c r="BE457" i="27"/>
  <c r="BF456" i="27"/>
  <c r="BS456" i="27" s="1"/>
  <c r="BE456" i="27"/>
  <c r="BF455" i="27"/>
  <c r="BS455" i="27" s="1"/>
  <c r="BE455" i="27"/>
  <c r="BF454" i="27"/>
  <c r="BS454" i="27" s="1"/>
  <c r="BE454" i="27"/>
  <c r="BF453" i="27"/>
  <c r="BS453" i="27" s="1"/>
  <c r="BE453" i="27"/>
  <c r="BF452" i="27"/>
  <c r="BS452" i="27" s="1"/>
  <c r="BE452" i="27"/>
  <c r="BF451" i="27"/>
  <c r="BS451" i="27" s="1"/>
  <c r="BE451" i="27"/>
  <c r="BF450" i="27"/>
  <c r="BS450" i="27" s="1"/>
  <c r="BE450" i="27"/>
  <c r="BF449" i="27"/>
  <c r="BS449" i="27" s="1"/>
  <c r="BE449" i="27"/>
  <c r="BF448" i="27"/>
  <c r="BS448" i="27" s="1"/>
  <c r="BE448" i="27"/>
  <c r="BF447" i="27"/>
  <c r="BS447" i="27" s="1"/>
  <c r="BE447" i="27"/>
  <c r="BF446" i="27"/>
  <c r="BS446" i="27" s="1"/>
  <c r="BE446" i="27"/>
  <c r="BF445" i="27"/>
  <c r="BS445" i="27" s="1"/>
  <c r="BE445" i="27"/>
  <c r="BF444" i="27"/>
  <c r="BS444" i="27" s="1"/>
  <c r="BE444" i="27"/>
  <c r="BF443" i="27"/>
  <c r="BS443" i="27" s="1"/>
  <c r="BE443" i="27"/>
  <c r="BF442" i="27"/>
  <c r="BS442" i="27" s="1"/>
  <c r="BE442" i="27"/>
  <c r="BF441" i="27"/>
  <c r="BS441" i="27" s="1"/>
  <c r="BE441" i="27"/>
  <c r="BF440" i="27"/>
  <c r="BS440" i="27" s="1"/>
  <c r="BE440" i="27"/>
  <c r="BF439" i="27"/>
  <c r="BS439" i="27" s="1"/>
  <c r="BE439" i="27"/>
  <c r="BF438" i="27"/>
  <c r="BS438" i="27" s="1"/>
  <c r="BE438" i="27"/>
  <c r="BF437" i="27"/>
  <c r="BS437" i="27" s="1"/>
  <c r="BE437" i="27"/>
  <c r="BF436" i="27"/>
  <c r="BS436" i="27" s="1"/>
  <c r="BE436" i="27"/>
  <c r="BF435" i="27"/>
  <c r="BS435" i="27" s="1"/>
  <c r="BE435" i="27"/>
  <c r="BF434" i="27"/>
  <c r="BS434" i="27" s="1"/>
  <c r="BE434" i="27"/>
  <c r="BF433" i="27"/>
  <c r="BS433" i="27" s="1"/>
  <c r="BE433" i="27"/>
  <c r="BF432" i="27"/>
  <c r="BS432" i="27" s="1"/>
  <c r="BE432" i="27"/>
  <c r="BF431" i="27"/>
  <c r="BS431" i="27" s="1"/>
  <c r="BE431" i="27"/>
  <c r="BF430" i="27"/>
  <c r="BS430" i="27" s="1"/>
  <c r="BE430" i="27"/>
  <c r="BF429" i="27"/>
  <c r="BS429" i="27" s="1"/>
  <c r="BE429" i="27"/>
  <c r="BF428" i="27"/>
  <c r="BS428" i="27" s="1"/>
  <c r="BE428" i="27"/>
  <c r="BF427" i="27"/>
  <c r="BS427" i="27" s="1"/>
  <c r="BE427" i="27"/>
  <c r="BF426" i="27"/>
  <c r="BS426" i="27" s="1"/>
  <c r="BE426" i="27"/>
  <c r="BF416" i="27"/>
  <c r="BS416" i="27" s="1"/>
  <c r="BE416" i="27"/>
  <c r="BF415" i="27"/>
  <c r="BS415" i="27" s="1"/>
  <c r="BE415" i="27"/>
  <c r="BF414" i="27"/>
  <c r="BS414" i="27" s="1"/>
  <c r="BE414" i="27"/>
  <c r="BF413" i="27"/>
  <c r="BS413" i="27" s="1"/>
  <c r="BE413" i="27"/>
  <c r="BF412" i="27"/>
  <c r="BS412" i="27" s="1"/>
  <c r="BE412" i="27"/>
  <c r="BF411" i="27"/>
  <c r="BS411" i="27" s="1"/>
  <c r="BE411" i="27"/>
  <c r="BF410" i="27"/>
  <c r="BS410" i="27" s="1"/>
  <c r="BE410" i="27"/>
  <c r="BF409" i="27"/>
  <c r="BS409" i="27" s="1"/>
  <c r="BE409" i="27"/>
  <c r="BF408" i="27"/>
  <c r="BS408" i="27" s="1"/>
  <c r="BE408" i="27"/>
  <c r="BF407" i="27"/>
  <c r="BS407" i="27" s="1"/>
  <c r="BE407" i="27"/>
  <c r="BF406" i="27"/>
  <c r="BS406" i="27" s="1"/>
  <c r="BE406" i="27"/>
  <c r="BF405" i="27"/>
  <c r="BS405" i="27" s="1"/>
  <c r="BE405" i="27"/>
  <c r="BF404" i="27"/>
  <c r="BS404" i="27" s="1"/>
  <c r="BE404" i="27"/>
  <c r="BF403" i="27"/>
  <c r="BS403" i="27" s="1"/>
  <c r="BE403" i="27"/>
  <c r="BF402" i="27"/>
  <c r="BS402" i="27" s="1"/>
  <c r="BE402" i="27"/>
  <c r="BF401" i="27"/>
  <c r="BS401" i="27" s="1"/>
  <c r="BE401" i="27"/>
  <c r="BF400" i="27"/>
  <c r="BS400" i="27" s="1"/>
  <c r="BE400" i="27"/>
  <c r="BF399" i="27"/>
  <c r="BS399" i="27" s="1"/>
  <c r="BE399" i="27"/>
  <c r="BF398" i="27"/>
  <c r="BS398" i="27" s="1"/>
  <c r="BE398" i="27"/>
  <c r="BF397" i="27"/>
  <c r="BS397" i="27" s="1"/>
  <c r="BE397" i="27"/>
  <c r="BF395" i="27"/>
  <c r="BS395" i="27" s="1"/>
  <c r="BE395" i="27"/>
  <c r="BF384" i="27"/>
  <c r="BS384" i="27" s="1"/>
  <c r="BE384" i="27"/>
  <c r="BF383" i="27"/>
  <c r="BS383" i="27" s="1"/>
  <c r="BE383" i="27"/>
  <c r="BF382" i="27"/>
  <c r="BS382" i="27" s="1"/>
  <c r="BE382" i="27"/>
  <c r="BF381" i="27"/>
  <c r="BS381" i="27" s="1"/>
  <c r="BE381" i="27"/>
  <c r="BF380" i="27"/>
  <c r="BS380" i="27" s="1"/>
  <c r="BE380" i="27"/>
  <c r="BF379" i="27"/>
  <c r="BS379" i="27" s="1"/>
  <c r="BE379" i="27"/>
  <c r="BF378" i="27"/>
  <c r="BS378" i="27" s="1"/>
  <c r="BE378" i="27"/>
  <c r="BF377" i="27"/>
  <c r="BS377" i="27" s="1"/>
  <c r="BE377" i="27"/>
  <c r="BF376" i="27"/>
  <c r="BS376" i="27" s="1"/>
  <c r="BE376" i="27"/>
  <c r="BF375" i="27"/>
  <c r="BS375" i="27" s="1"/>
  <c r="BE375" i="27"/>
  <c r="BF374" i="27"/>
  <c r="BS374" i="27" s="1"/>
  <c r="BE374" i="27"/>
  <c r="BF373" i="27"/>
  <c r="BS373" i="27" s="1"/>
  <c r="BE373" i="27"/>
  <c r="BF372" i="27"/>
  <c r="BS372" i="27" s="1"/>
  <c r="BE372" i="27"/>
  <c r="BF357" i="27"/>
  <c r="BS357" i="27" s="1"/>
  <c r="BE357" i="27"/>
  <c r="BF356" i="27"/>
  <c r="BS356" i="27" s="1"/>
  <c r="BE356" i="27"/>
  <c r="BF355" i="27"/>
  <c r="BS355" i="27" s="1"/>
  <c r="BE355" i="27"/>
  <c r="BF354" i="27"/>
  <c r="BS354" i="27" s="1"/>
  <c r="BE354" i="27"/>
  <c r="BF353" i="27"/>
  <c r="BS353" i="27" s="1"/>
  <c r="BE353" i="27"/>
  <c r="BF352" i="27"/>
  <c r="BS352" i="27" s="1"/>
  <c r="BE352" i="27"/>
  <c r="BF351" i="27"/>
  <c r="BS351" i="27" s="1"/>
  <c r="BE351" i="27"/>
  <c r="BF350" i="27"/>
  <c r="BS350" i="27" s="1"/>
  <c r="BE350" i="27"/>
  <c r="BF349" i="27"/>
  <c r="BS349" i="27" s="1"/>
  <c r="BE349" i="27"/>
  <c r="BF348" i="27"/>
  <c r="BS348" i="27" s="1"/>
  <c r="BE348" i="27"/>
  <c r="BF347" i="27"/>
  <c r="BS347" i="27" s="1"/>
  <c r="BE347" i="27"/>
  <c r="BF346" i="27"/>
  <c r="BS346" i="27" s="1"/>
  <c r="BE346" i="27"/>
  <c r="BF345" i="27"/>
  <c r="BS345" i="27" s="1"/>
  <c r="BE345" i="27"/>
  <c r="BF344" i="27"/>
  <c r="BS344" i="27" s="1"/>
  <c r="BE344" i="27"/>
  <c r="BF343" i="27"/>
  <c r="BS343" i="27" s="1"/>
  <c r="BE343" i="27"/>
  <c r="BF342" i="27"/>
  <c r="BS342" i="27" s="1"/>
  <c r="BE342" i="27"/>
  <c r="BF341" i="27"/>
  <c r="BS341" i="27" s="1"/>
  <c r="BE341" i="27"/>
  <c r="BF340" i="27"/>
  <c r="BS340" i="27" s="1"/>
  <c r="BE340" i="27"/>
  <c r="BF339" i="27"/>
  <c r="BS339" i="27" s="1"/>
  <c r="BE339" i="27"/>
  <c r="BF338" i="27"/>
  <c r="BS338" i="27" s="1"/>
  <c r="BE338" i="27"/>
  <c r="BF337" i="27"/>
  <c r="BS337" i="27" s="1"/>
  <c r="BE337" i="27"/>
  <c r="BF336" i="27"/>
  <c r="BS336" i="27" s="1"/>
  <c r="BE336" i="27"/>
  <c r="BF335" i="27"/>
  <c r="BS335" i="27" s="1"/>
  <c r="BE335" i="27"/>
  <c r="BF334" i="27"/>
  <c r="BS334" i="27" s="1"/>
  <c r="BE334" i="27"/>
  <c r="BF333" i="27"/>
  <c r="BS333" i="27" s="1"/>
  <c r="BE333" i="27"/>
  <c r="BF332" i="27"/>
  <c r="BS332" i="27" s="1"/>
  <c r="BE332" i="27"/>
  <c r="BF331" i="27"/>
  <c r="BS331" i="27" s="1"/>
  <c r="BE331" i="27"/>
  <c r="BF330" i="27"/>
  <c r="BS330" i="27" s="1"/>
  <c r="BE330" i="27"/>
  <c r="BF329" i="27"/>
  <c r="BS329" i="27" s="1"/>
  <c r="BE329" i="27"/>
  <c r="BF328" i="27"/>
  <c r="BS328" i="27" s="1"/>
  <c r="BE328" i="27"/>
  <c r="BF327" i="27"/>
  <c r="BS327" i="27" s="1"/>
  <c r="BE327" i="27"/>
  <c r="BF326" i="27"/>
  <c r="BS326" i="27" s="1"/>
  <c r="BE326" i="27"/>
  <c r="BF325" i="27"/>
  <c r="BS325" i="27" s="1"/>
  <c r="BE325" i="27"/>
  <c r="BF324" i="27"/>
  <c r="BS324" i="27" s="1"/>
  <c r="BE324" i="27"/>
  <c r="BF323" i="27"/>
  <c r="BS323" i="27" s="1"/>
  <c r="BE323" i="27"/>
  <c r="BF322" i="27"/>
  <c r="BS322" i="27" s="1"/>
  <c r="BE322" i="27"/>
  <c r="BF321" i="27"/>
  <c r="BS321" i="27" s="1"/>
  <c r="BE321" i="27"/>
  <c r="BF320" i="27"/>
  <c r="BS320" i="27" s="1"/>
  <c r="BE320" i="27"/>
  <c r="BF319" i="27"/>
  <c r="BS319" i="27" s="1"/>
  <c r="BE319" i="27"/>
  <c r="BF318" i="27"/>
  <c r="BS318" i="27" s="1"/>
  <c r="BE318" i="27"/>
  <c r="BF317" i="27"/>
  <c r="BS317" i="27" s="1"/>
  <c r="BE317" i="27"/>
  <c r="BF316" i="27"/>
  <c r="BS316" i="27" s="1"/>
  <c r="BE316" i="27"/>
  <c r="BF315" i="27"/>
  <c r="BS315" i="27" s="1"/>
  <c r="BE315" i="27"/>
  <c r="BF314" i="27"/>
  <c r="BS314" i="27" s="1"/>
  <c r="BE314" i="27"/>
  <c r="BF313" i="27"/>
  <c r="BS313" i="27" s="1"/>
  <c r="BE313" i="27"/>
  <c r="BF312" i="27"/>
  <c r="BS312" i="27" s="1"/>
  <c r="BE312" i="27"/>
  <c r="BF311" i="27"/>
  <c r="BS311" i="27" s="1"/>
  <c r="BE311" i="27"/>
  <c r="BF310" i="27"/>
  <c r="BS310" i="27" s="1"/>
  <c r="BE310" i="27"/>
  <c r="BF309" i="27"/>
  <c r="BS309" i="27" s="1"/>
  <c r="BE309" i="27"/>
  <c r="BF308" i="27"/>
  <c r="BS308" i="27" s="1"/>
  <c r="BE308" i="27"/>
  <c r="BF307" i="27"/>
  <c r="BS307" i="27" s="1"/>
  <c r="BE307" i="27"/>
  <c r="BF306" i="27"/>
  <c r="BS306" i="27" s="1"/>
  <c r="BE306" i="27"/>
  <c r="BF305" i="27"/>
  <c r="BS305" i="27" s="1"/>
  <c r="BE305" i="27"/>
  <c r="BF304" i="27"/>
  <c r="BS304" i="27" s="1"/>
  <c r="BE304" i="27"/>
  <c r="BF303" i="27"/>
  <c r="BS303" i="27" s="1"/>
  <c r="BE303" i="27"/>
  <c r="BF302" i="27"/>
  <c r="BS302" i="27" s="1"/>
  <c r="BE302" i="27"/>
  <c r="BF301" i="27"/>
  <c r="BS301" i="27" s="1"/>
  <c r="BE301" i="27"/>
  <c r="BF300" i="27"/>
  <c r="BS300" i="27" s="1"/>
  <c r="BE300" i="27"/>
  <c r="BF284" i="27"/>
  <c r="BS284" i="27" s="1"/>
  <c r="BE284" i="27"/>
  <c r="BF283" i="27"/>
  <c r="BS283" i="27" s="1"/>
  <c r="BE283" i="27"/>
  <c r="BF282" i="27"/>
  <c r="BS282" i="27" s="1"/>
  <c r="BE282" i="27"/>
  <c r="BF281" i="27"/>
  <c r="BS281" i="27" s="1"/>
  <c r="BE281" i="27"/>
  <c r="BF280" i="27"/>
  <c r="BS280" i="27" s="1"/>
  <c r="BE280" i="27"/>
  <c r="BF279" i="27"/>
  <c r="BS279" i="27" s="1"/>
  <c r="BE279" i="27"/>
  <c r="BF278" i="27"/>
  <c r="BS278" i="27" s="1"/>
  <c r="BE278" i="27"/>
  <c r="BF277" i="27"/>
  <c r="BS277" i="27" s="1"/>
  <c r="BE277" i="27"/>
  <c r="BF276" i="27"/>
  <c r="BS276" i="27" s="1"/>
  <c r="BE276" i="27"/>
  <c r="BF275" i="27"/>
  <c r="BS275" i="27" s="1"/>
  <c r="BE275" i="27"/>
  <c r="BF274" i="27"/>
  <c r="BS274" i="27" s="1"/>
  <c r="BE274" i="27"/>
  <c r="BF273" i="27"/>
  <c r="BS273" i="27" s="1"/>
  <c r="BE273" i="27"/>
  <c r="BF272" i="27"/>
  <c r="BS272" i="27" s="1"/>
  <c r="BE272" i="27"/>
  <c r="BF271" i="27"/>
  <c r="BS271" i="27" s="1"/>
  <c r="BE271" i="27"/>
  <c r="BF270" i="27"/>
  <c r="BS270" i="27" s="1"/>
  <c r="BE270" i="27"/>
  <c r="BF261" i="27"/>
  <c r="BS261" i="27" s="1"/>
  <c r="BE261" i="27"/>
  <c r="BF260" i="27"/>
  <c r="BS260" i="27" s="1"/>
  <c r="BE260" i="27"/>
  <c r="BF259" i="27"/>
  <c r="BS259" i="27" s="1"/>
  <c r="BE259" i="27"/>
  <c r="BF258" i="27"/>
  <c r="BS258" i="27" s="1"/>
  <c r="BE258" i="27"/>
  <c r="BF257" i="27"/>
  <c r="BS257" i="27" s="1"/>
  <c r="BE257" i="27"/>
  <c r="BF256" i="27"/>
  <c r="BS256" i="27" s="1"/>
  <c r="BE256" i="27"/>
  <c r="BF255" i="27"/>
  <c r="BS255" i="27" s="1"/>
  <c r="BE255" i="27"/>
  <c r="BF254" i="27"/>
  <c r="BS254" i="27" s="1"/>
  <c r="BE254" i="27"/>
  <c r="BF253" i="27"/>
  <c r="BS253" i="27" s="1"/>
  <c r="BE253" i="27"/>
  <c r="BF252" i="27"/>
  <c r="BS252" i="27" s="1"/>
  <c r="BE252" i="27"/>
  <c r="BF251" i="27"/>
  <c r="BS251" i="27" s="1"/>
  <c r="BE251" i="27"/>
  <c r="BF250" i="27"/>
  <c r="BS250" i="27" s="1"/>
  <c r="BE250" i="27"/>
  <c r="BF249" i="27"/>
  <c r="BS249" i="27" s="1"/>
  <c r="BE249" i="27"/>
  <c r="BF248" i="27"/>
  <c r="BS248" i="27" s="1"/>
  <c r="BE248" i="27"/>
  <c r="BF247" i="27"/>
  <c r="BS247" i="27" s="1"/>
  <c r="BE247" i="27"/>
  <c r="BF246" i="27"/>
  <c r="BS246" i="27" s="1"/>
  <c r="BE246" i="27"/>
  <c r="BF234" i="27"/>
  <c r="BS234" i="27" s="1"/>
  <c r="BE234" i="27"/>
  <c r="BF233" i="27"/>
  <c r="BS233" i="27" s="1"/>
  <c r="BE233" i="27"/>
  <c r="BF232" i="27"/>
  <c r="BS232" i="27" s="1"/>
  <c r="BE232" i="27"/>
  <c r="BF231" i="27"/>
  <c r="BS231" i="27" s="1"/>
  <c r="BE231" i="27"/>
  <c r="BF230" i="27"/>
  <c r="BS230" i="27" s="1"/>
  <c r="BE230" i="27"/>
  <c r="BF229" i="27"/>
  <c r="BS229" i="27" s="1"/>
  <c r="BE229" i="27"/>
  <c r="BF228" i="27"/>
  <c r="BS228" i="27" s="1"/>
  <c r="BE228" i="27"/>
  <c r="BF227" i="27"/>
  <c r="BS227" i="27" s="1"/>
  <c r="BE227" i="27"/>
  <c r="BF226" i="27"/>
  <c r="BS226" i="27" s="1"/>
  <c r="BE226" i="27"/>
  <c r="BF225" i="27"/>
  <c r="BS225" i="27" s="1"/>
  <c r="BE225" i="27"/>
  <c r="BF224" i="27"/>
  <c r="BS224" i="27" s="1"/>
  <c r="BE224" i="27"/>
  <c r="BF223" i="27"/>
  <c r="BS223" i="27" s="1"/>
  <c r="BE223" i="27"/>
  <c r="BF222" i="27"/>
  <c r="BS222" i="27" s="1"/>
  <c r="BE222" i="27"/>
  <c r="BF221" i="27"/>
  <c r="BS221" i="27" s="1"/>
  <c r="BE221" i="27"/>
  <c r="BF220" i="27"/>
  <c r="BS220" i="27" s="1"/>
  <c r="BE220" i="27"/>
  <c r="BF219" i="27"/>
  <c r="BS219" i="27" s="1"/>
  <c r="BE219" i="27"/>
  <c r="BF218" i="27"/>
  <c r="BS218" i="27" s="1"/>
  <c r="BE218" i="27"/>
  <c r="BF217" i="27"/>
  <c r="BS217" i="27" s="1"/>
  <c r="BE217" i="27"/>
  <c r="BF216" i="27"/>
  <c r="BS216" i="27" s="1"/>
  <c r="BF202" i="27"/>
  <c r="BS202" i="27" s="1"/>
  <c r="BE202" i="27"/>
  <c r="BF201" i="27"/>
  <c r="BS201" i="27" s="1"/>
  <c r="BE201" i="27"/>
  <c r="BF200" i="27"/>
  <c r="BS200" i="27" s="1"/>
  <c r="BE200" i="27"/>
  <c r="BF199" i="27"/>
  <c r="BS199" i="27" s="1"/>
  <c r="BE199" i="27"/>
  <c r="BF198" i="27"/>
  <c r="BS198" i="27" s="1"/>
  <c r="BE198" i="27"/>
  <c r="BF197" i="27"/>
  <c r="BS197" i="27" s="1"/>
  <c r="BE197" i="27"/>
  <c r="BF196" i="27"/>
  <c r="BS196" i="27" s="1"/>
  <c r="BE196" i="27"/>
  <c r="BF195" i="27"/>
  <c r="BS195" i="27" s="1"/>
  <c r="BE195" i="27"/>
  <c r="BF194" i="27"/>
  <c r="BS194" i="27" s="1"/>
  <c r="BE194" i="27"/>
  <c r="BF193" i="27"/>
  <c r="BS193" i="27" s="1"/>
  <c r="BE193" i="27"/>
  <c r="BF192" i="27"/>
  <c r="BS192" i="27" s="1"/>
  <c r="BE192" i="27"/>
  <c r="BF191" i="27"/>
  <c r="BS191" i="27" s="1"/>
  <c r="BE191" i="27"/>
  <c r="BF190" i="27"/>
  <c r="BS190" i="27" s="1"/>
  <c r="BE190" i="27"/>
  <c r="BF189" i="27"/>
  <c r="BS189" i="27" s="1"/>
  <c r="BE189" i="27"/>
  <c r="BF188" i="27"/>
  <c r="BS188" i="27" s="1"/>
  <c r="BE188" i="27"/>
  <c r="BF187" i="27"/>
  <c r="BS187" i="27" s="1"/>
  <c r="BE187" i="27"/>
  <c r="BF178" i="27"/>
  <c r="BS178" i="27" s="1"/>
  <c r="BE178" i="27"/>
  <c r="BF177" i="27"/>
  <c r="BS177" i="27" s="1"/>
  <c r="BE177" i="27"/>
  <c r="BF176" i="27"/>
  <c r="BS176" i="27" s="1"/>
  <c r="BE176" i="27"/>
  <c r="BF175" i="27"/>
  <c r="BS175" i="27" s="1"/>
  <c r="BE175" i="27"/>
  <c r="BF174" i="27"/>
  <c r="BS174" i="27" s="1"/>
  <c r="BE174" i="27"/>
  <c r="BF173" i="27"/>
  <c r="BS173" i="27" s="1"/>
  <c r="BE173" i="27"/>
  <c r="BF172" i="27"/>
  <c r="BS172" i="27" s="1"/>
  <c r="BE172" i="27"/>
  <c r="BF171" i="27"/>
  <c r="BS171" i="27" s="1"/>
  <c r="BE171" i="27"/>
  <c r="BF170" i="27"/>
  <c r="BS170" i="27" s="1"/>
  <c r="BE170" i="27"/>
  <c r="BF169" i="27"/>
  <c r="BS169" i="27" s="1"/>
  <c r="BE169" i="27"/>
  <c r="BF168" i="27"/>
  <c r="BS168" i="27" s="1"/>
  <c r="BE168" i="27"/>
  <c r="BF167" i="27"/>
  <c r="BS167" i="27" s="1"/>
  <c r="BE167" i="27"/>
  <c r="BF166" i="27"/>
  <c r="BS166" i="27" s="1"/>
  <c r="BE166" i="27"/>
  <c r="BF165" i="27"/>
  <c r="BS165" i="27" s="1"/>
  <c r="BE165" i="27"/>
  <c r="BF164" i="27"/>
  <c r="BS164" i="27" s="1"/>
  <c r="BE164" i="27"/>
  <c r="BF163" i="27"/>
  <c r="BS163" i="27" s="1"/>
  <c r="BE163" i="27"/>
  <c r="BF162" i="27"/>
  <c r="BS162" i="27" s="1"/>
  <c r="BE162" i="27"/>
  <c r="BF161" i="27"/>
  <c r="BS161" i="27" s="1"/>
  <c r="BE161" i="27"/>
  <c r="BF160" i="27"/>
  <c r="BS160" i="27" s="1"/>
  <c r="BE160" i="27"/>
  <c r="BF159" i="27"/>
  <c r="BS159" i="27" s="1"/>
  <c r="BE159" i="27"/>
  <c r="BF158" i="27"/>
  <c r="BS158" i="27" s="1"/>
  <c r="BE158" i="27"/>
  <c r="BF157" i="27"/>
  <c r="BS157" i="27" s="1"/>
  <c r="BE157" i="27"/>
  <c r="BF156" i="27"/>
  <c r="BS156" i="27" s="1"/>
  <c r="BE156" i="27"/>
  <c r="BF155" i="27"/>
  <c r="BS155" i="27" s="1"/>
  <c r="BE155" i="27"/>
  <c r="BF154" i="27"/>
  <c r="BS154" i="27" s="1"/>
  <c r="BE154" i="27"/>
  <c r="BF153" i="27"/>
  <c r="BS153" i="27" s="1"/>
  <c r="BE153" i="27"/>
  <c r="BF152" i="27"/>
  <c r="BS152" i="27" s="1"/>
  <c r="BE152" i="27"/>
  <c r="BF151" i="27"/>
  <c r="BS151" i="27" s="1"/>
  <c r="BE151" i="27"/>
  <c r="BF150" i="27"/>
  <c r="BS150" i="27" s="1"/>
  <c r="BE150" i="27"/>
  <c r="BF149" i="27"/>
  <c r="BS149" i="27" s="1"/>
  <c r="BE149" i="27"/>
  <c r="BF148" i="27"/>
  <c r="BS148" i="27" s="1"/>
  <c r="BE148" i="27"/>
  <c r="BF147" i="27"/>
  <c r="BS147" i="27" s="1"/>
  <c r="BE147" i="27"/>
  <c r="BF146" i="27"/>
  <c r="BS146" i="27" s="1"/>
  <c r="BE146" i="27"/>
  <c r="BF145" i="27"/>
  <c r="BS145" i="27" s="1"/>
  <c r="BE145" i="27"/>
  <c r="BF144" i="27"/>
  <c r="BS144" i="27" s="1"/>
  <c r="BE144" i="27"/>
  <c r="BF143" i="27"/>
  <c r="BS143" i="27" s="1"/>
  <c r="BE143" i="27"/>
  <c r="BF142" i="27"/>
  <c r="BS142" i="27" s="1"/>
  <c r="BE142" i="27"/>
  <c r="BF141" i="27"/>
  <c r="BS141" i="27" s="1"/>
  <c r="BE141" i="27"/>
  <c r="BF120" i="27"/>
  <c r="BS120" i="27" s="1"/>
  <c r="BE120" i="27"/>
  <c r="BF119" i="27"/>
  <c r="BS119" i="27" s="1"/>
  <c r="BE119" i="27"/>
  <c r="BF118" i="27"/>
  <c r="BS118" i="27" s="1"/>
  <c r="BE118" i="27"/>
  <c r="BF117" i="27"/>
  <c r="BS117" i="27" s="1"/>
  <c r="BE117" i="27"/>
  <c r="BF116" i="27"/>
  <c r="BS116" i="27" s="1"/>
  <c r="BE116" i="27"/>
  <c r="BF115" i="27"/>
  <c r="BS115" i="27" s="1"/>
  <c r="BE115" i="27"/>
  <c r="BF114" i="27"/>
  <c r="BS114" i="27" s="1"/>
  <c r="BE114" i="27"/>
  <c r="BF113" i="27"/>
  <c r="BS113" i="27" s="1"/>
  <c r="BE113" i="27"/>
  <c r="BF112" i="27"/>
  <c r="BS112" i="27" s="1"/>
  <c r="BE112" i="27"/>
  <c r="BF111" i="27"/>
  <c r="BS111" i="27" s="1"/>
  <c r="BE111" i="27"/>
  <c r="BF110" i="27"/>
  <c r="BS110" i="27" s="1"/>
  <c r="BE110" i="27"/>
  <c r="BF109" i="27"/>
  <c r="BS109" i="27" s="1"/>
  <c r="BE109" i="27"/>
  <c r="BF108" i="27"/>
  <c r="BS108" i="27" s="1"/>
  <c r="BE108" i="27"/>
  <c r="BF107" i="27"/>
  <c r="BS107" i="27" s="1"/>
  <c r="BE107" i="27"/>
  <c r="BF106" i="27"/>
  <c r="BS106" i="27" s="1"/>
  <c r="BE106" i="27"/>
  <c r="BF105" i="27"/>
  <c r="BS105" i="27" s="1"/>
  <c r="BE105" i="27"/>
  <c r="BF97" i="27"/>
  <c r="BS97" i="27" s="1"/>
  <c r="BE97" i="27"/>
  <c r="BF104" i="27"/>
  <c r="BS104" i="27" s="1"/>
  <c r="BE104" i="27"/>
  <c r="BF96" i="27"/>
  <c r="BS96" i="27" s="1"/>
  <c r="BE96" i="27"/>
  <c r="BF103" i="27"/>
  <c r="BS103" i="27" s="1"/>
  <c r="BE103" i="27"/>
  <c r="BF102" i="27"/>
  <c r="BS102" i="27" s="1"/>
  <c r="BE102" i="27"/>
  <c r="BF101" i="27"/>
  <c r="BS101" i="27" s="1"/>
  <c r="BE101" i="27"/>
  <c r="BF100" i="27"/>
  <c r="BS100" i="27" s="1"/>
  <c r="BE100" i="27"/>
  <c r="BF99" i="27"/>
  <c r="BS99" i="27" s="1"/>
  <c r="BE99" i="27"/>
  <c r="BF98" i="27"/>
  <c r="BS98" i="27" s="1"/>
  <c r="BE98" i="27"/>
  <c r="BF95" i="27"/>
  <c r="BS95" i="27" s="1"/>
  <c r="BE95" i="27"/>
  <c r="BF94" i="27"/>
  <c r="BS94" i="27" s="1"/>
  <c r="BE94" i="27"/>
  <c r="BF93" i="27"/>
  <c r="BS93" i="27" s="1"/>
  <c r="BE93" i="27"/>
  <c r="BF81" i="27"/>
  <c r="BS81" i="27" s="1"/>
  <c r="BE81" i="27"/>
  <c r="BF80" i="27"/>
  <c r="BS80" i="27" s="1"/>
  <c r="BE80" i="27"/>
  <c r="BF79" i="27"/>
  <c r="BS79" i="27" s="1"/>
  <c r="BE79" i="27"/>
  <c r="BF76" i="27"/>
  <c r="BS76" i="27" s="1"/>
  <c r="BE76" i="27"/>
  <c r="BF75" i="27"/>
  <c r="BS75" i="27" s="1"/>
  <c r="BE75" i="27"/>
  <c r="BF74" i="27"/>
  <c r="BS74" i="27" s="1"/>
  <c r="BE74" i="27"/>
  <c r="BF73" i="27"/>
  <c r="BS73" i="27" s="1"/>
  <c r="BE73" i="27"/>
  <c r="BF72" i="27"/>
  <c r="BS72" i="27" s="1"/>
  <c r="BE72" i="27"/>
  <c r="BF71" i="27"/>
  <c r="BS71" i="27" s="1"/>
  <c r="BE71" i="27"/>
  <c r="BF70" i="27"/>
  <c r="BS70" i="27" s="1"/>
  <c r="BE70" i="27"/>
  <c r="BF69" i="27"/>
  <c r="BS69" i="27" s="1"/>
  <c r="BE69" i="27"/>
  <c r="BF68" i="27"/>
  <c r="BS68" i="27" s="1"/>
  <c r="BE68" i="27"/>
  <c r="BF67" i="27"/>
  <c r="BS67" i="27" s="1"/>
  <c r="BE67" i="27"/>
  <c r="BF66" i="27"/>
  <c r="BS66" i="27" s="1"/>
  <c r="BE66" i="27"/>
  <c r="BF65" i="27"/>
  <c r="BS65" i="27" s="1"/>
  <c r="BE65" i="27"/>
  <c r="BF64" i="27"/>
  <c r="BS64" i="27" s="1"/>
  <c r="BE64" i="27"/>
  <c r="BF63" i="27"/>
  <c r="BS63" i="27" s="1"/>
  <c r="BE63" i="27"/>
  <c r="BF62" i="27"/>
  <c r="BS62" i="27" s="1"/>
  <c r="BE62" i="27"/>
  <c r="BF61" i="27"/>
  <c r="BS61" i="27" s="1"/>
  <c r="BE61" i="27"/>
  <c r="BF60" i="27"/>
  <c r="BS60" i="27" s="1"/>
  <c r="BE60" i="27"/>
  <c r="BF59" i="27"/>
  <c r="BS59" i="27" s="1"/>
  <c r="BE59" i="27"/>
  <c r="BF58" i="27"/>
  <c r="BS58" i="27" s="1"/>
  <c r="BE58" i="27"/>
  <c r="BF57" i="27"/>
  <c r="BS57" i="27" s="1"/>
  <c r="BE57" i="27"/>
  <c r="BF56" i="27"/>
  <c r="BS56" i="27" s="1"/>
  <c r="BE56" i="27"/>
  <c r="BF55" i="27"/>
  <c r="BS55" i="27" s="1"/>
  <c r="BE55" i="27"/>
  <c r="BF44" i="27"/>
  <c r="BS44" i="27" s="1"/>
  <c r="BE44" i="27"/>
  <c r="BF43" i="27"/>
  <c r="BS43" i="27" s="1"/>
  <c r="BE43" i="27"/>
  <c r="BF42" i="27"/>
  <c r="BS42" i="27" s="1"/>
  <c r="BE42" i="27"/>
  <c r="BF41" i="27"/>
  <c r="BS41" i="27" s="1"/>
  <c r="BE41" i="27"/>
  <c r="BF40" i="27"/>
  <c r="BS40" i="27" s="1"/>
  <c r="BE40" i="27"/>
  <c r="BF39" i="27"/>
  <c r="BS39" i="27" s="1"/>
  <c r="BE39" i="27"/>
  <c r="BF38" i="27"/>
  <c r="BS38" i="27" s="1"/>
  <c r="BE38" i="27"/>
  <c r="BF37" i="27"/>
  <c r="BS37" i="27" s="1"/>
  <c r="BE37" i="27"/>
  <c r="BF36" i="27"/>
  <c r="BS36" i="27" s="1"/>
  <c r="BE36" i="27"/>
  <c r="BF35" i="27"/>
  <c r="BS35" i="27" s="1"/>
  <c r="BE35" i="27"/>
  <c r="BF34" i="27"/>
  <c r="BS34" i="27" s="1"/>
  <c r="BE34" i="27"/>
  <c r="BF33" i="27"/>
  <c r="BS33" i="27" s="1"/>
  <c r="BE33" i="27"/>
  <c r="BF32" i="27"/>
  <c r="BS32" i="27" s="1"/>
  <c r="BE32" i="27"/>
  <c r="BF31" i="27"/>
  <c r="BS31" i="27" s="1"/>
  <c r="BE31" i="27"/>
  <c r="BF30" i="27"/>
  <c r="BS30" i="27" s="1"/>
  <c r="BE30" i="27"/>
  <c r="BF29" i="27"/>
  <c r="BS29" i="27" s="1"/>
  <c r="BE29" i="27"/>
  <c r="BF28" i="27"/>
  <c r="BS28" i="27" s="1"/>
  <c r="BE28" i="27"/>
  <c r="BF27" i="27"/>
  <c r="BS27" i="27" s="1"/>
  <c r="BE27" i="27"/>
  <c r="BF26" i="27"/>
  <c r="BS26" i="27" s="1"/>
  <c r="BE26" i="27"/>
  <c r="BF25" i="27"/>
  <c r="BS25" i="27" s="1"/>
  <c r="BE25" i="27"/>
  <c r="BF24" i="27"/>
  <c r="BS24" i="27" s="1"/>
  <c r="BE24" i="27"/>
  <c r="BF23" i="27"/>
  <c r="BS23" i="27" s="1"/>
  <c r="BE23" i="27"/>
  <c r="BF22" i="27"/>
  <c r="BS22" i="27" s="1"/>
  <c r="BE22" i="27"/>
  <c r="BF21" i="27"/>
  <c r="BS21" i="27" s="1"/>
  <c r="BE21" i="27"/>
  <c r="BF20" i="27"/>
  <c r="BS20" i="27" s="1"/>
  <c r="BE20" i="27"/>
  <c r="BC627" i="27"/>
  <c r="BC626" i="27"/>
  <c r="BC625" i="27"/>
  <c r="BC624" i="27"/>
  <c r="BC623" i="27"/>
  <c r="BC622" i="27"/>
  <c r="BC621" i="27"/>
  <c r="BC620" i="27"/>
  <c r="BC619" i="27"/>
  <c r="BC618" i="27"/>
  <c r="BC617" i="27"/>
  <c r="BC606" i="27"/>
  <c r="BC605" i="27"/>
  <c r="BC604" i="27"/>
  <c r="BC603" i="27"/>
  <c r="BC602" i="27"/>
  <c r="BC601" i="27"/>
  <c r="BC600" i="27"/>
  <c r="BC599" i="27"/>
  <c r="BC598" i="27"/>
  <c r="BC597" i="27"/>
  <c r="BC596" i="27"/>
  <c r="BC595" i="27"/>
  <c r="BC594" i="27"/>
  <c r="BC593" i="27"/>
  <c r="BC592" i="27"/>
  <c r="BC591" i="27"/>
  <c r="BC590" i="27"/>
  <c r="BC589" i="27"/>
  <c r="BC588" i="27"/>
  <c r="BC587" i="27"/>
  <c r="BC586" i="27"/>
  <c r="BC585" i="27"/>
  <c r="BC584" i="27"/>
  <c r="BC583" i="27"/>
  <c r="BC568" i="27"/>
  <c r="BC567" i="27"/>
  <c r="BC566" i="27"/>
  <c r="BC565" i="27"/>
  <c r="BC564" i="27"/>
  <c r="BC563" i="27"/>
  <c r="BC562" i="27"/>
  <c r="BC561" i="27"/>
  <c r="BC560" i="27"/>
  <c r="BC559" i="27"/>
  <c r="BC558" i="27"/>
  <c r="BC557" i="27"/>
  <c r="BC556" i="27"/>
  <c r="BC555" i="27"/>
  <c r="BC554" i="27"/>
  <c r="BC553" i="27"/>
  <c r="BC552" i="27"/>
  <c r="BC551" i="27"/>
  <c r="BC550" i="27"/>
  <c r="BC549" i="27"/>
  <c r="BC548" i="27"/>
  <c r="BC547" i="27"/>
  <c r="BC546" i="27"/>
  <c r="BC545" i="27"/>
  <c r="BC544" i="27"/>
  <c r="BC543" i="27"/>
  <c r="BC542" i="27"/>
  <c r="BC541" i="27"/>
  <c r="BC540" i="27"/>
  <c r="BC539" i="27"/>
  <c r="BC538" i="27"/>
  <c r="BC537" i="27"/>
  <c r="BC536" i="27"/>
  <c r="BC535" i="27"/>
  <c r="BC534" i="27"/>
  <c r="BC533" i="27"/>
  <c r="BC532" i="27"/>
  <c r="BC531" i="27"/>
  <c r="BC530" i="27"/>
  <c r="BC529" i="27"/>
  <c r="BC528" i="27"/>
  <c r="BC527" i="27"/>
  <c r="BC526" i="27"/>
  <c r="BC525" i="27"/>
  <c r="BC524" i="27"/>
  <c r="BC523" i="27"/>
  <c r="BC522" i="27"/>
  <c r="BC521" i="27"/>
  <c r="BC520" i="27"/>
  <c r="BC519" i="27"/>
  <c r="BC518" i="27"/>
  <c r="BC517" i="27"/>
  <c r="BC516" i="27"/>
  <c r="BC515" i="27"/>
  <c r="BC514" i="27"/>
  <c r="BC513" i="27"/>
  <c r="BC512" i="27"/>
  <c r="BC511" i="27"/>
  <c r="BC510" i="27"/>
  <c r="BC509" i="27"/>
  <c r="BC508" i="27"/>
  <c r="BC507" i="27"/>
  <c r="BC506" i="27"/>
  <c r="BC505" i="27"/>
  <c r="BC504" i="27"/>
  <c r="BC503" i="27"/>
  <c r="BC502" i="27"/>
  <c r="BC501" i="27"/>
  <c r="BC498" i="27"/>
  <c r="BC495" i="27"/>
  <c r="BC490" i="27"/>
  <c r="BC465" i="27"/>
  <c r="BC464" i="27"/>
  <c r="BC463" i="27"/>
  <c r="BC462" i="27"/>
  <c r="BC461" i="27"/>
  <c r="BC460" i="27"/>
  <c r="BC459" i="27"/>
  <c r="BC458" i="27"/>
  <c r="BC457" i="27"/>
  <c r="BC456" i="27"/>
  <c r="BC455" i="27"/>
  <c r="BC454" i="27"/>
  <c r="BC453" i="27"/>
  <c r="BC452" i="27"/>
  <c r="BC451" i="27"/>
  <c r="BC450" i="27"/>
  <c r="BC449" i="27"/>
  <c r="BC448" i="27"/>
  <c r="BC447" i="27"/>
  <c r="BC446" i="27"/>
  <c r="BC445" i="27"/>
  <c r="BC444" i="27"/>
  <c r="BC443" i="27"/>
  <c r="BC442" i="27"/>
  <c r="BC441" i="27"/>
  <c r="BC440" i="27"/>
  <c r="BC439" i="27"/>
  <c r="BC438" i="27"/>
  <c r="BC437" i="27"/>
  <c r="BC436" i="27"/>
  <c r="BC435" i="27"/>
  <c r="BC434" i="27"/>
  <c r="BC433" i="27"/>
  <c r="BC432" i="27"/>
  <c r="BC431" i="27"/>
  <c r="BC430" i="27"/>
  <c r="BC429" i="27"/>
  <c r="BC428" i="27"/>
  <c r="BC427" i="27"/>
  <c r="BC426" i="27"/>
  <c r="BC416" i="27"/>
  <c r="BC415" i="27"/>
  <c r="BC414" i="27"/>
  <c r="BC413" i="27"/>
  <c r="BC412" i="27"/>
  <c r="BC411" i="27"/>
  <c r="BC410" i="27"/>
  <c r="BC409" i="27"/>
  <c r="BC408" i="27"/>
  <c r="BC407" i="27"/>
  <c r="BC406" i="27"/>
  <c r="BC405" i="27"/>
  <c r="BC404" i="27"/>
  <c r="BC403" i="27"/>
  <c r="BC402" i="27"/>
  <c r="BC401" i="27"/>
  <c r="BC400" i="27"/>
  <c r="BC399" i="27"/>
  <c r="BC398" i="27"/>
  <c r="BC397" i="27"/>
  <c r="BC395" i="27"/>
  <c r="BC384" i="27"/>
  <c r="BC383" i="27"/>
  <c r="BC382" i="27"/>
  <c r="BC381" i="27"/>
  <c r="BC380" i="27"/>
  <c r="BC379" i="27"/>
  <c r="BC378" i="27"/>
  <c r="BC377" i="27"/>
  <c r="BC376" i="27"/>
  <c r="BC375" i="27"/>
  <c r="BC374" i="27"/>
  <c r="BC373" i="27"/>
  <c r="BC372" i="27"/>
  <c r="BC357" i="27"/>
  <c r="BC356" i="27"/>
  <c r="BC355" i="27"/>
  <c r="BC354" i="27"/>
  <c r="BC353" i="27"/>
  <c r="BC352" i="27"/>
  <c r="BC351" i="27"/>
  <c r="BC350" i="27"/>
  <c r="BC349" i="27"/>
  <c r="BC348" i="27"/>
  <c r="BC347" i="27"/>
  <c r="BC346" i="27"/>
  <c r="BC345" i="27"/>
  <c r="BC344" i="27"/>
  <c r="BC343" i="27"/>
  <c r="BC342" i="27"/>
  <c r="BC341" i="27"/>
  <c r="BC340" i="27"/>
  <c r="BC339" i="27"/>
  <c r="BC338" i="27"/>
  <c r="BC337" i="27"/>
  <c r="BC336" i="27"/>
  <c r="BC335" i="27"/>
  <c r="BC334" i="27"/>
  <c r="BC333" i="27"/>
  <c r="BC332" i="27"/>
  <c r="BC331" i="27"/>
  <c r="BC330" i="27"/>
  <c r="BC329" i="27"/>
  <c r="BC328" i="27"/>
  <c r="BC327" i="27"/>
  <c r="BC326" i="27"/>
  <c r="BC325" i="27"/>
  <c r="BC324" i="27"/>
  <c r="BC323" i="27"/>
  <c r="BC322" i="27"/>
  <c r="BC321" i="27"/>
  <c r="BC320" i="27"/>
  <c r="BC319" i="27"/>
  <c r="BC318" i="27"/>
  <c r="BC317" i="27"/>
  <c r="BC316" i="27"/>
  <c r="BC315" i="27"/>
  <c r="BC314" i="27"/>
  <c r="BC313" i="27"/>
  <c r="BC312" i="27"/>
  <c r="BC311" i="27"/>
  <c r="BC310" i="27"/>
  <c r="BC309" i="27"/>
  <c r="BC308" i="27"/>
  <c r="BC307" i="27"/>
  <c r="BC306" i="27"/>
  <c r="BC305" i="27"/>
  <c r="BC304" i="27"/>
  <c r="BC303" i="27"/>
  <c r="BC302" i="27"/>
  <c r="BC301" i="27"/>
  <c r="BC300" i="27"/>
  <c r="BC284" i="27"/>
  <c r="BC283" i="27"/>
  <c r="BC282" i="27"/>
  <c r="BC281" i="27"/>
  <c r="BC280" i="27"/>
  <c r="BC279" i="27"/>
  <c r="BC278" i="27"/>
  <c r="BC277" i="27"/>
  <c r="BC276" i="27"/>
  <c r="BC275" i="27"/>
  <c r="BC274" i="27"/>
  <c r="BC273" i="27"/>
  <c r="BC272" i="27"/>
  <c r="BC271" i="27"/>
  <c r="BC270" i="27"/>
  <c r="BC261" i="27"/>
  <c r="BC260" i="27"/>
  <c r="BC259" i="27"/>
  <c r="BC258" i="27"/>
  <c r="BC257" i="27"/>
  <c r="BC256" i="27"/>
  <c r="BC255" i="27"/>
  <c r="BC254" i="27"/>
  <c r="BC253" i="27"/>
  <c r="BC252" i="27"/>
  <c r="BC251" i="27"/>
  <c r="BC250" i="27"/>
  <c r="BC249" i="27"/>
  <c r="BC248" i="27"/>
  <c r="BC247" i="27"/>
  <c r="BC246" i="27"/>
  <c r="BC234" i="27"/>
  <c r="BC233" i="27"/>
  <c r="BC232" i="27"/>
  <c r="BC231" i="27"/>
  <c r="BC230" i="27"/>
  <c r="BC229" i="27"/>
  <c r="BC228" i="27"/>
  <c r="BC227" i="27"/>
  <c r="BC226" i="27"/>
  <c r="BC225" i="27"/>
  <c r="BC224" i="27"/>
  <c r="BC223" i="27"/>
  <c r="BC222" i="27"/>
  <c r="BC221" i="27"/>
  <c r="BC220" i="27"/>
  <c r="BC219" i="27"/>
  <c r="BC218" i="27"/>
  <c r="BC217" i="27"/>
  <c r="BC202" i="27"/>
  <c r="BC201" i="27"/>
  <c r="BC200" i="27"/>
  <c r="BC199" i="27"/>
  <c r="BC198" i="27"/>
  <c r="BC197" i="27"/>
  <c r="BC196" i="27"/>
  <c r="BC195" i="27"/>
  <c r="BC194" i="27"/>
  <c r="BC193" i="27"/>
  <c r="BC192" i="27"/>
  <c r="BC191" i="27"/>
  <c r="BC190" i="27"/>
  <c r="BC189" i="27"/>
  <c r="BC188" i="27"/>
  <c r="BC187" i="27"/>
  <c r="BC178" i="27"/>
  <c r="BC177" i="27"/>
  <c r="BC176" i="27"/>
  <c r="BC175" i="27"/>
  <c r="BC174" i="27"/>
  <c r="BC173" i="27"/>
  <c r="BC172" i="27"/>
  <c r="BC171" i="27"/>
  <c r="BC170" i="27"/>
  <c r="BC169" i="27"/>
  <c r="BC168" i="27"/>
  <c r="BC167" i="27"/>
  <c r="BC166" i="27"/>
  <c r="BC165" i="27"/>
  <c r="BC164" i="27"/>
  <c r="BC163" i="27"/>
  <c r="BC162" i="27"/>
  <c r="BC161" i="27"/>
  <c r="BC160" i="27"/>
  <c r="BC159" i="27"/>
  <c r="BC158" i="27"/>
  <c r="BC157" i="27"/>
  <c r="BC156" i="27"/>
  <c r="BC155" i="27"/>
  <c r="BC154" i="27"/>
  <c r="BC153" i="27"/>
  <c r="BC152" i="27"/>
  <c r="BC151" i="27"/>
  <c r="BC150" i="27"/>
  <c r="BC149" i="27"/>
  <c r="BC148" i="27"/>
  <c r="BC147" i="27"/>
  <c r="BC146" i="27"/>
  <c r="BC145" i="27"/>
  <c r="BC144" i="27"/>
  <c r="BC143" i="27"/>
  <c r="BC142" i="27"/>
  <c r="BC141" i="27"/>
  <c r="BC120" i="27"/>
  <c r="BC119" i="27"/>
  <c r="BC118" i="27"/>
  <c r="BC117" i="27"/>
  <c r="BC116" i="27"/>
  <c r="BC115" i="27"/>
  <c r="BC114" i="27"/>
  <c r="BC113" i="27"/>
  <c r="BC112" i="27"/>
  <c r="BC111" i="27"/>
  <c r="BC110" i="27"/>
  <c r="BC109" i="27"/>
  <c r="BC108" i="27"/>
  <c r="BC107" i="27"/>
  <c r="BC106" i="27"/>
  <c r="BC105" i="27"/>
  <c r="BC97" i="27"/>
  <c r="BC104" i="27"/>
  <c r="BC96" i="27"/>
  <c r="BC103" i="27"/>
  <c r="BC102" i="27"/>
  <c r="BC101" i="27"/>
  <c r="BC100" i="27"/>
  <c r="BC99" i="27"/>
  <c r="BC98" i="27"/>
  <c r="BC95" i="27"/>
  <c r="BC94" i="27"/>
  <c r="BC93" i="27"/>
  <c r="BC81" i="27"/>
  <c r="BC80" i="27"/>
  <c r="BC79" i="27"/>
  <c r="BC76" i="27"/>
  <c r="BC75" i="27"/>
  <c r="BC74" i="27"/>
  <c r="BC73" i="27"/>
  <c r="BC72" i="27"/>
  <c r="BC71" i="27"/>
  <c r="BC70" i="27"/>
  <c r="BC69" i="27"/>
  <c r="BC68" i="27"/>
  <c r="BC67" i="27"/>
  <c r="BC66" i="27"/>
  <c r="BC65" i="27"/>
  <c r="BC64" i="27"/>
  <c r="BC63" i="27"/>
  <c r="BC62" i="27"/>
  <c r="BC61" i="27"/>
  <c r="BC60" i="27"/>
  <c r="BC59" i="27"/>
  <c r="BC58" i="27"/>
  <c r="BC57" i="27"/>
  <c r="BC56" i="27"/>
  <c r="BC55" i="27"/>
  <c r="BC44" i="27"/>
  <c r="BC43" i="27"/>
  <c r="BC42" i="27"/>
  <c r="BC41" i="27"/>
  <c r="BC40" i="27"/>
  <c r="BC39" i="27"/>
  <c r="BC38" i="27"/>
  <c r="BC37" i="27"/>
  <c r="BC36" i="27"/>
  <c r="BC35" i="27"/>
  <c r="BC34" i="27"/>
  <c r="BC33" i="27"/>
  <c r="BC32" i="27"/>
  <c r="BC31" i="27"/>
  <c r="BC30" i="27"/>
  <c r="BC29" i="27"/>
  <c r="BC28" i="27"/>
  <c r="BC27" i="27"/>
  <c r="BC26" i="27"/>
  <c r="BC25" i="27"/>
  <c r="BC24" i="27"/>
  <c r="BC23" i="27"/>
  <c r="BC22" i="27"/>
  <c r="BC21" i="27"/>
  <c r="BC20" i="27"/>
  <c r="BA627" i="27"/>
  <c r="BA626" i="27"/>
  <c r="BA625" i="27"/>
  <c r="BA624" i="27"/>
  <c r="BA623" i="27"/>
  <c r="BA622" i="27"/>
  <c r="BA621" i="27"/>
  <c r="BA620" i="27"/>
  <c r="BA619" i="27"/>
  <c r="BA618" i="27"/>
  <c r="BA617" i="27"/>
  <c r="BA606" i="27"/>
  <c r="BA605" i="27"/>
  <c r="BA604" i="27"/>
  <c r="BA603" i="27"/>
  <c r="BA602" i="27"/>
  <c r="BA601" i="27"/>
  <c r="BA600" i="27"/>
  <c r="BA599" i="27"/>
  <c r="BA598" i="27"/>
  <c r="BA597" i="27"/>
  <c r="BA596" i="27"/>
  <c r="BA595" i="27"/>
  <c r="BA594" i="27"/>
  <c r="BA593" i="27"/>
  <c r="BA592" i="27"/>
  <c r="BA591" i="27"/>
  <c r="BA590" i="27"/>
  <c r="BA589" i="27"/>
  <c r="BA588" i="27"/>
  <c r="BA587" i="27"/>
  <c r="BA586" i="27"/>
  <c r="BA585" i="27"/>
  <c r="BA584" i="27"/>
  <c r="BA583" i="27"/>
  <c r="BA568" i="27"/>
  <c r="BA567" i="27"/>
  <c r="BA566" i="27"/>
  <c r="BA565" i="27"/>
  <c r="BA564" i="27"/>
  <c r="BA563" i="27"/>
  <c r="BA562" i="27"/>
  <c r="BA561" i="27"/>
  <c r="BA560" i="27"/>
  <c r="BA559" i="27"/>
  <c r="BA558" i="27"/>
  <c r="BA557" i="27"/>
  <c r="BA556" i="27"/>
  <c r="BA555" i="27"/>
  <c r="BA554" i="27"/>
  <c r="BA553" i="27"/>
  <c r="BA552" i="27"/>
  <c r="BA551" i="27"/>
  <c r="BA550" i="27"/>
  <c r="BA549" i="27"/>
  <c r="BA548" i="27"/>
  <c r="BA547" i="27"/>
  <c r="BA546" i="27"/>
  <c r="BA545" i="27"/>
  <c r="BA544" i="27"/>
  <c r="BA543" i="27"/>
  <c r="BA542" i="27"/>
  <c r="BA541" i="27"/>
  <c r="BA540" i="27"/>
  <c r="BA539" i="27"/>
  <c r="BA538" i="27"/>
  <c r="BA537" i="27"/>
  <c r="BA536" i="27"/>
  <c r="BA535" i="27"/>
  <c r="BA534" i="27"/>
  <c r="BA533" i="27"/>
  <c r="BA532" i="27"/>
  <c r="BA531" i="27"/>
  <c r="BA530" i="27"/>
  <c r="BA529" i="27"/>
  <c r="BA528" i="27"/>
  <c r="BA527" i="27"/>
  <c r="BA526" i="27"/>
  <c r="BA525" i="27"/>
  <c r="BA524" i="27"/>
  <c r="BA523" i="27"/>
  <c r="BA522" i="27"/>
  <c r="BA521" i="27"/>
  <c r="BA520" i="27"/>
  <c r="BA519" i="27"/>
  <c r="BA518" i="27"/>
  <c r="BA517" i="27"/>
  <c r="BA516" i="27"/>
  <c r="BA515" i="27"/>
  <c r="BA514" i="27"/>
  <c r="BA513" i="27"/>
  <c r="BA512" i="27"/>
  <c r="BA511" i="27"/>
  <c r="BA510" i="27"/>
  <c r="BA509" i="27"/>
  <c r="BA508" i="27"/>
  <c r="BA507" i="27"/>
  <c r="BA506" i="27"/>
  <c r="BA505" i="27"/>
  <c r="BA504" i="27"/>
  <c r="BA503" i="27"/>
  <c r="BA502" i="27"/>
  <c r="BA501" i="27"/>
  <c r="BA498" i="27"/>
  <c r="BA496" i="27"/>
  <c r="BA495" i="27"/>
  <c r="BA490" i="27"/>
  <c r="BA465" i="27"/>
  <c r="BA464" i="27"/>
  <c r="BA463" i="27"/>
  <c r="BA462" i="27"/>
  <c r="BA461" i="27"/>
  <c r="BA460" i="27"/>
  <c r="BA459" i="27"/>
  <c r="BA458" i="27"/>
  <c r="BA457" i="27"/>
  <c r="BA456" i="27"/>
  <c r="BA455" i="27"/>
  <c r="BA454" i="27"/>
  <c r="BA453" i="27"/>
  <c r="BA452" i="27"/>
  <c r="BA451" i="27"/>
  <c r="BA450" i="27"/>
  <c r="BA449" i="27"/>
  <c r="BA448" i="27"/>
  <c r="BA447" i="27"/>
  <c r="BA446" i="27"/>
  <c r="BA445" i="27"/>
  <c r="BA444" i="27"/>
  <c r="BA443" i="27"/>
  <c r="BA442" i="27"/>
  <c r="BA441" i="27"/>
  <c r="BA440" i="27"/>
  <c r="BA439" i="27"/>
  <c r="BA438" i="27"/>
  <c r="BA437" i="27"/>
  <c r="BA436" i="27"/>
  <c r="BA435" i="27"/>
  <c r="BA434" i="27"/>
  <c r="BA433" i="27"/>
  <c r="BA432" i="27"/>
  <c r="BA431" i="27"/>
  <c r="BA430" i="27"/>
  <c r="BA429" i="27"/>
  <c r="BA428" i="27"/>
  <c r="BA427" i="27"/>
  <c r="BA426" i="27"/>
  <c r="BA416" i="27"/>
  <c r="BA415" i="27"/>
  <c r="BA414" i="27"/>
  <c r="BA413" i="27"/>
  <c r="BA412" i="27"/>
  <c r="BA411" i="27"/>
  <c r="BA410" i="27"/>
  <c r="BA409" i="27"/>
  <c r="BA408" i="27"/>
  <c r="BA407" i="27"/>
  <c r="BA406" i="27"/>
  <c r="BA405" i="27"/>
  <c r="BA404" i="27"/>
  <c r="BA403" i="27"/>
  <c r="BA402" i="27"/>
  <c r="BA401" i="27"/>
  <c r="BA400" i="27"/>
  <c r="BA399" i="27"/>
  <c r="BA398" i="27"/>
  <c r="BA397" i="27"/>
  <c r="BA395" i="27"/>
  <c r="BA384" i="27"/>
  <c r="BA383" i="27"/>
  <c r="BA382" i="27"/>
  <c r="BA381" i="27"/>
  <c r="BA380" i="27"/>
  <c r="BA379" i="27"/>
  <c r="BA378" i="27"/>
  <c r="BA377" i="27"/>
  <c r="BA376" i="27"/>
  <c r="BA375" i="27"/>
  <c r="BA374" i="27"/>
  <c r="BA373" i="27"/>
  <c r="BA372" i="27"/>
  <c r="BA357" i="27"/>
  <c r="BA356" i="27"/>
  <c r="BA355" i="27"/>
  <c r="BA354" i="27"/>
  <c r="BA353" i="27"/>
  <c r="BA352" i="27"/>
  <c r="BA351" i="27"/>
  <c r="BA350" i="27"/>
  <c r="BA349" i="27"/>
  <c r="BA348" i="27"/>
  <c r="BA347" i="27"/>
  <c r="BA346" i="27"/>
  <c r="BA345" i="27"/>
  <c r="BA344" i="27"/>
  <c r="BA343" i="27"/>
  <c r="BA342" i="27"/>
  <c r="BA341" i="27"/>
  <c r="BA340" i="27"/>
  <c r="BA339" i="27"/>
  <c r="BA338" i="27"/>
  <c r="BA337" i="27"/>
  <c r="BA336" i="27"/>
  <c r="BA335" i="27"/>
  <c r="BA334" i="27"/>
  <c r="BA333" i="27"/>
  <c r="BA332" i="27"/>
  <c r="BA331" i="27"/>
  <c r="BA330" i="27"/>
  <c r="BA329" i="27"/>
  <c r="BA328" i="27"/>
  <c r="BA327" i="27"/>
  <c r="BA326" i="27"/>
  <c r="BA325" i="27"/>
  <c r="BA324" i="27"/>
  <c r="BA323" i="27"/>
  <c r="BA322" i="27"/>
  <c r="BA321" i="27"/>
  <c r="BA320" i="27"/>
  <c r="BA319" i="27"/>
  <c r="BA318" i="27"/>
  <c r="BA317" i="27"/>
  <c r="BA316" i="27"/>
  <c r="BA315" i="27"/>
  <c r="BA314" i="27"/>
  <c r="BA313" i="27"/>
  <c r="BA312" i="27"/>
  <c r="BA311" i="27"/>
  <c r="BA310" i="27"/>
  <c r="BA309" i="27"/>
  <c r="BA308" i="27"/>
  <c r="BA307" i="27"/>
  <c r="BA306" i="27"/>
  <c r="BA305" i="27"/>
  <c r="BA304" i="27"/>
  <c r="BA303" i="27"/>
  <c r="BA302" i="27"/>
  <c r="BA301" i="27"/>
  <c r="BA300" i="27"/>
  <c r="BA284" i="27"/>
  <c r="BA283" i="27"/>
  <c r="BA282" i="27"/>
  <c r="BA281" i="27"/>
  <c r="BA280" i="27"/>
  <c r="BA279" i="27"/>
  <c r="BA278" i="27"/>
  <c r="BA277" i="27"/>
  <c r="BA276" i="27"/>
  <c r="BA275" i="27"/>
  <c r="BA274" i="27"/>
  <c r="BA273" i="27"/>
  <c r="BA272" i="27"/>
  <c r="BA271" i="27"/>
  <c r="BA270" i="27"/>
  <c r="BA261" i="27"/>
  <c r="BA260" i="27"/>
  <c r="BA259" i="27"/>
  <c r="BA258" i="27"/>
  <c r="BA257" i="27"/>
  <c r="BA256" i="27"/>
  <c r="BA255" i="27"/>
  <c r="BA254" i="27"/>
  <c r="BA253" i="27"/>
  <c r="BA252" i="27"/>
  <c r="BA251" i="27"/>
  <c r="BA250" i="27"/>
  <c r="BA249" i="27"/>
  <c r="BA248" i="27"/>
  <c r="BA247" i="27"/>
  <c r="BA246" i="27"/>
  <c r="BA243" i="27"/>
  <c r="BA234" i="27"/>
  <c r="BA233" i="27"/>
  <c r="BA232" i="27"/>
  <c r="BA231" i="27"/>
  <c r="BA230" i="27"/>
  <c r="BA229" i="27"/>
  <c r="BA228" i="27"/>
  <c r="BA227" i="27"/>
  <c r="BA226" i="27"/>
  <c r="BA225" i="27"/>
  <c r="BA224" i="27"/>
  <c r="BA223" i="27"/>
  <c r="BA222" i="27"/>
  <c r="BA221" i="27"/>
  <c r="BA220" i="27"/>
  <c r="BA219" i="27"/>
  <c r="BA218" i="27"/>
  <c r="BA217" i="27"/>
  <c r="BA216" i="27"/>
  <c r="BA202" i="27"/>
  <c r="BA201" i="27"/>
  <c r="BA200" i="27"/>
  <c r="BA199" i="27"/>
  <c r="BA198" i="27"/>
  <c r="BA197" i="27"/>
  <c r="BA196" i="27"/>
  <c r="BA195" i="27"/>
  <c r="BA194" i="27"/>
  <c r="BA193" i="27"/>
  <c r="BA192" i="27"/>
  <c r="BA191" i="27"/>
  <c r="BA190" i="27"/>
  <c r="BA189" i="27"/>
  <c r="BA188" i="27"/>
  <c r="BA187" i="27"/>
  <c r="BA178" i="27"/>
  <c r="BA177" i="27"/>
  <c r="BA176" i="27"/>
  <c r="BA175" i="27"/>
  <c r="BA174" i="27"/>
  <c r="BA173" i="27"/>
  <c r="BA172" i="27"/>
  <c r="BA171" i="27"/>
  <c r="BA170" i="27"/>
  <c r="BA169" i="27"/>
  <c r="BA168" i="27"/>
  <c r="BA167" i="27"/>
  <c r="BA166" i="27"/>
  <c r="BA165" i="27"/>
  <c r="BA164" i="27"/>
  <c r="BA163" i="27"/>
  <c r="BA162" i="27"/>
  <c r="BA161" i="27"/>
  <c r="BA160" i="27"/>
  <c r="BA159" i="27"/>
  <c r="BA158" i="27"/>
  <c r="BA157" i="27"/>
  <c r="BA156" i="27"/>
  <c r="BA155" i="27"/>
  <c r="BA154" i="27"/>
  <c r="BA153" i="27"/>
  <c r="BA152" i="27"/>
  <c r="BA151" i="27"/>
  <c r="BA150" i="27"/>
  <c r="BA149" i="27"/>
  <c r="BA148" i="27"/>
  <c r="BA147" i="27"/>
  <c r="BA146" i="27"/>
  <c r="BA145" i="27"/>
  <c r="BA144" i="27"/>
  <c r="BA143" i="27"/>
  <c r="BA142" i="27"/>
  <c r="BA141" i="27"/>
  <c r="BA120" i="27"/>
  <c r="BA119" i="27"/>
  <c r="BA118" i="27"/>
  <c r="BA117" i="27"/>
  <c r="BA116" i="27"/>
  <c r="BA115" i="27"/>
  <c r="BA114" i="27"/>
  <c r="BA113" i="27"/>
  <c r="BA112" i="27"/>
  <c r="BA111" i="27"/>
  <c r="BA110" i="27"/>
  <c r="BA109" i="27"/>
  <c r="BA108" i="27"/>
  <c r="BA107" i="27"/>
  <c r="BA106" i="27"/>
  <c r="BA105" i="27"/>
  <c r="BA97" i="27"/>
  <c r="BA104" i="27"/>
  <c r="BA96" i="27"/>
  <c r="BA103" i="27"/>
  <c r="BA102" i="27"/>
  <c r="BA101" i="27"/>
  <c r="BA100" i="27"/>
  <c r="BA99" i="27"/>
  <c r="BA98" i="27"/>
  <c r="BA95" i="27"/>
  <c r="BA94" i="27"/>
  <c r="BA93" i="27"/>
  <c r="BA81" i="27"/>
  <c r="BA80" i="27"/>
  <c r="BA79" i="27"/>
  <c r="BA76" i="27"/>
  <c r="BA75" i="27"/>
  <c r="BA74" i="27"/>
  <c r="BA73" i="27"/>
  <c r="BA72" i="27"/>
  <c r="BA71" i="27"/>
  <c r="BA70" i="27"/>
  <c r="BA69" i="27"/>
  <c r="BA68" i="27"/>
  <c r="BA67" i="27"/>
  <c r="BA66" i="27"/>
  <c r="BA65" i="27"/>
  <c r="BA64" i="27"/>
  <c r="BA63" i="27"/>
  <c r="BA62" i="27"/>
  <c r="BA61" i="27"/>
  <c r="BA60" i="27"/>
  <c r="BA59" i="27"/>
  <c r="BA58" i="27"/>
  <c r="BA57" i="27"/>
  <c r="BA56" i="27"/>
  <c r="BA55" i="27"/>
  <c r="BA44" i="27"/>
  <c r="BA43" i="27"/>
  <c r="BA42" i="27"/>
  <c r="BA41" i="27"/>
  <c r="BA40" i="27"/>
  <c r="BA39" i="27"/>
  <c r="BA38" i="27"/>
  <c r="BA37" i="27"/>
  <c r="BA36" i="27"/>
  <c r="BA35" i="27"/>
  <c r="BA34" i="27"/>
  <c r="BA33" i="27"/>
  <c r="BA32" i="27"/>
  <c r="BA31" i="27"/>
  <c r="BA30" i="27"/>
  <c r="BA29" i="27"/>
  <c r="BA28" i="27"/>
  <c r="BA27" i="27"/>
  <c r="BA26" i="27"/>
  <c r="BA25" i="27"/>
  <c r="BA24" i="27"/>
  <c r="BA23" i="27"/>
  <c r="BA22" i="27"/>
  <c r="BA21" i="27"/>
  <c r="BA20" i="27"/>
  <c r="AY627" i="27"/>
  <c r="CG627" i="27" s="1"/>
  <c r="AX627" i="27"/>
  <c r="AY626" i="27"/>
  <c r="CG626" i="27" s="1"/>
  <c r="AX626" i="27"/>
  <c r="AY625" i="27"/>
  <c r="CG625" i="27" s="1"/>
  <c r="AX625" i="27"/>
  <c r="AY624" i="27"/>
  <c r="CG624" i="27" s="1"/>
  <c r="AX624" i="27"/>
  <c r="AY623" i="27"/>
  <c r="CG623" i="27" s="1"/>
  <c r="AX623" i="27"/>
  <c r="AY622" i="27"/>
  <c r="CG622" i="27" s="1"/>
  <c r="AX622" i="27"/>
  <c r="AY621" i="27"/>
  <c r="CG621" i="27" s="1"/>
  <c r="AX621" i="27"/>
  <c r="AY620" i="27"/>
  <c r="CG620" i="27" s="1"/>
  <c r="AX620" i="27"/>
  <c r="AY619" i="27"/>
  <c r="CG619" i="27" s="1"/>
  <c r="AX619" i="27"/>
  <c r="AY618" i="27"/>
  <c r="CG618" i="27" s="1"/>
  <c r="AX618" i="27"/>
  <c r="AY617" i="27"/>
  <c r="CG617" i="27" s="1"/>
  <c r="AX617" i="27"/>
  <c r="AY606" i="27"/>
  <c r="CG606" i="27" s="1"/>
  <c r="AX606" i="27"/>
  <c r="AY605" i="27"/>
  <c r="CG605" i="27" s="1"/>
  <c r="AX605" i="27"/>
  <c r="AY604" i="27"/>
  <c r="CG604" i="27" s="1"/>
  <c r="AX604" i="27"/>
  <c r="AY603" i="27"/>
  <c r="CG603" i="27" s="1"/>
  <c r="AX603" i="27"/>
  <c r="AY602" i="27"/>
  <c r="CG602" i="27" s="1"/>
  <c r="AX602" i="27"/>
  <c r="AY601" i="27"/>
  <c r="CG601" i="27" s="1"/>
  <c r="AX601" i="27"/>
  <c r="AY600" i="27"/>
  <c r="CG600" i="27" s="1"/>
  <c r="AX600" i="27"/>
  <c r="AY599" i="27"/>
  <c r="CG599" i="27" s="1"/>
  <c r="AX599" i="27"/>
  <c r="AY598" i="27"/>
  <c r="CG598" i="27" s="1"/>
  <c r="AX598" i="27"/>
  <c r="AY597" i="27"/>
  <c r="CG597" i="27" s="1"/>
  <c r="AX597" i="27"/>
  <c r="AY596" i="27"/>
  <c r="CG596" i="27" s="1"/>
  <c r="AX596" i="27"/>
  <c r="AY595" i="27"/>
  <c r="CG595" i="27" s="1"/>
  <c r="AX595" i="27"/>
  <c r="AY594" i="27"/>
  <c r="CG594" i="27" s="1"/>
  <c r="AX594" i="27"/>
  <c r="AY593" i="27"/>
  <c r="CG593" i="27" s="1"/>
  <c r="AX593" i="27"/>
  <c r="AY592" i="27"/>
  <c r="CG592" i="27" s="1"/>
  <c r="AX592" i="27"/>
  <c r="AY591" i="27"/>
  <c r="CG591" i="27" s="1"/>
  <c r="AX591" i="27"/>
  <c r="AY590" i="27"/>
  <c r="CG590" i="27" s="1"/>
  <c r="AX590" i="27"/>
  <c r="AY589" i="27"/>
  <c r="CG589" i="27" s="1"/>
  <c r="AX589" i="27"/>
  <c r="AY588" i="27"/>
  <c r="CG588" i="27" s="1"/>
  <c r="AX588" i="27"/>
  <c r="AY587" i="27"/>
  <c r="CG587" i="27" s="1"/>
  <c r="AX587" i="27"/>
  <c r="AY586" i="27"/>
  <c r="CG586" i="27" s="1"/>
  <c r="AX586" i="27"/>
  <c r="AY585" i="27"/>
  <c r="CG585" i="27" s="1"/>
  <c r="AX585" i="27"/>
  <c r="AY584" i="27"/>
  <c r="CG584" i="27" s="1"/>
  <c r="AX584" i="27"/>
  <c r="AY583" i="27"/>
  <c r="CG583" i="27" s="1"/>
  <c r="AX583" i="27"/>
  <c r="AY568" i="27"/>
  <c r="CG568" i="27" s="1"/>
  <c r="AX568" i="27"/>
  <c r="AY567" i="27"/>
  <c r="CG567" i="27" s="1"/>
  <c r="AX567" i="27"/>
  <c r="AY566" i="27"/>
  <c r="CG566" i="27" s="1"/>
  <c r="AX566" i="27"/>
  <c r="AY565" i="27"/>
  <c r="CG565" i="27" s="1"/>
  <c r="AX565" i="27"/>
  <c r="AY564" i="27"/>
  <c r="CG564" i="27" s="1"/>
  <c r="AX564" i="27"/>
  <c r="AY563" i="27"/>
  <c r="CG563" i="27" s="1"/>
  <c r="AX563" i="27"/>
  <c r="AY562" i="27"/>
  <c r="CG562" i="27" s="1"/>
  <c r="AX562" i="27"/>
  <c r="AY561" i="27"/>
  <c r="CG561" i="27" s="1"/>
  <c r="AX561" i="27"/>
  <c r="AY560" i="27"/>
  <c r="CG560" i="27" s="1"/>
  <c r="AX560" i="27"/>
  <c r="AY559" i="27"/>
  <c r="CG559" i="27" s="1"/>
  <c r="AX559" i="27"/>
  <c r="AY558" i="27"/>
  <c r="CG558" i="27" s="1"/>
  <c r="AX558" i="27"/>
  <c r="AY557" i="27"/>
  <c r="CG557" i="27" s="1"/>
  <c r="AX557" i="27"/>
  <c r="AY556" i="27"/>
  <c r="CG556" i="27" s="1"/>
  <c r="AX556" i="27"/>
  <c r="AY555" i="27"/>
  <c r="CG555" i="27" s="1"/>
  <c r="AX555" i="27"/>
  <c r="AY554" i="27"/>
  <c r="CG554" i="27" s="1"/>
  <c r="AX554" i="27"/>
  <c r="AY553" i="27"/>
  <c r="CG553" i="27" s="1"/>
  <c r="AX553" i="27"/>
  <c r="AY552" i="27"/>
  <c r="CG552" i="27" s="1"/>
  <c r="AX552" i="27"/>
  <c r="AY551" i="27"/>
  <c r="CG551" i="27" s="1"/>
  <c r="AX551" i="27"/>
  <c r="AY550" i="27"/>
  <c r="CG550" i="27" s="1"/>
  <c r="AX550" i="27"/>
  <c r="AY549" i="27"/>
  <c r="CG549" i="27" s="1"/>
  <c r="AX549" i="27"/>
  <c r="AY548" i="27"/>
  <c r="CG548" i="27" s="1"/>
  <c r="AX548" i="27"/>
  <c r="AY547" i="27"/>
  <c r="CG547" i="27" s="1"/>
  <c r="AX547" i="27"/>
  <c r="AY546" i="27"/>
  <c r="CG546" i="27" s="1"/>
  <c r="AX546" i="27"/>
  <c r="AY545" i="27"/>
  <c r="CG545" i="27" s="1"/>
  <c r="AX545" i="27"/>
  <c r="AY544" i="27"/>
  <c r="CG544" i="27" s="1"/>
  <c r="AX544" i="27"/>
  <c r="AY543" i="27"/>
  <c r="CG543" i="27" s="1"/>
  <c r="AX543" i="27"/>
  <c r="AY542" i="27"/>
  <c r="CG542" i="27" s="1"/>
  <c r="AX542" i="27"/>
  <c r="AY541" i="27"/>
  <c r="CG541" i="27" s="1"/>
  <c r="AX541" i="27"/>
  <c r="AY540" i="27"/>
  <c r="CG540" i="27" s="1"/>
  <c r="AX540" i="27"/>
  <c r="AY539" i="27"/>
  <c r="CG539" i="27" s="1"/>
  <c r="AX539" i="27"/>
  <c r="AY538" i="27"/>
  <c r="CG538" i="27" s="1"/>
  <c r="AX538" i="27"/>
  <c r="AY537" i="27"/>
  <c r="CG537" i="27" s="1"/>
  <c r="AX537" i="27"/>
  <c r="AY536" i="27"/>
  <c r="CG536" i="27" s="1"/>
  <c r="AX536" i="27"/>
  <c r="AY535" i="27"/>
  <c r="CG535" i="27" s="1"/>
  <c r="AX535" i="27"/>
  <c r="AY534" i="27"/>
  <c r="CG534" i="27" s="1"/>
  <c r="AX534" i="27"/>
  <c r="AY533" i="27"/>
  <c r="CG533" i="27" s="1"/>
  <c r="AX533" i="27"/>
  <c r="AY532" i="27"/>
  <c r="CG532" i="27" s="1"/>
  <c r="AX532" i="27"/>
  <c r="AY531" i="27"/>
  <c r="CG531" i="27" s="1"/>
  <c r="AX531" i="27"/>
  <c r="AY530" i="27"/>
  <c r="CG530" i="27" s="1"/>
  <c r="AX530" i="27"/>
  <c r="AY529" i="27"/>
  <c r="CG529" i="27" s="1"/>
  <c r="AX529" i="27"/>
  <c r="AY528" i="27"/>
  <c r="CG528" i="27" s="1"/>
  <c r="AX528" i="27"/>
  <c r="AY527" i="27"/>
  <c r="CG527" i="27" s="1"/>
  <c r="AX527" i="27"/>
  <c r="AY526" i="27"/>
  <c r="CG526" i="27" s="1"/>
  <c r="AX526" i="27"/>
  <c r="AY525" i="27"/>
  <c r="CG525" i="27" s="1"/>
  <c r="AX525" i="27"/>
  <c r="AY524" i="27"/>
  <c r="CG524" i="27" s="1"/>
  <c r="AX524" i="27"/>
  <c r="AY523" i="27"/>
  <c r="CG523" i="27" s="1"/>
  <c r="AX523" i="27"/>
  <c r="AY522" i="27"/>
  <c r="CG522" i="27" s="1"/>
  <c r="AX522" i="27"/>
  <c r="AY521" i="27"/>
  <c r="CG521" i="27" s="1"/>
  <c r="AX521" i="27"/>
  <c r="AY520" i="27"/>
  <c r="CG520" i="27" s="1"/>
  <c r="AX520" i="27"/>
  <c r="AY519" i="27"/>
  <c r="CG519" i="27" s="1"/>
  <c r="AX519" i="27"/>
  <c r="AY518" i="27"/>
  <c r="CG518" i="27" s="1"/>
  <c r="AX518" i="27"/>
  <c r="AY517" i="27"/>
  <c r="CG517" i="27" s="1"/>
  <c r="AX517" i="27"/>
  <c r="AY516" i="27"/>
  <c r="CG516" i="27" s="1"/>
  <c r="AX516" i="27"/>
  <c r="AY515" i="27"/>
  <c r="CG515" i="27" s="1"/>
  <c r="AX515" i="27"/>
  <c r="AY514" i="27"/>
  <c r="CG514" i="27" s="1"/>
  <c r="AX514" i="27"/>
  <c r="AY513" i="27"/>
  <c r="CG513" i="27" s="1"/>
  <c r="AX513" i="27"/>
  <c r="AY512" i="27"/>
  <c r="CG512" i="27" s="1"/>
  <c r="AX512" i="27"/>
  <c r="AY511" i="27"/>
  <c r="CG511" i="27" s="1"/>
  <c r="AX511" i="27"/>
  <c r="AY510" i="27"/>
  <c r="CG510" i="27" s="1"/>
  <c r="AX510" i="27"/>
  <c r="AY509" i="27"/>
  <c r="CG509" i="27" s="1"/>
  <c r="AX509" i="27"/>
  <c r="AY508" i="27"/>
  <c r="CG508" i="27" s="1"/>
  <c r="AX508" i="27"/>
  <c r="AY507" i="27"/>
  <c r="CG507" i="27" s="1"/>
  <c r="AX507" i="27"/>
  <c r="AY506" i="27"/>
  <c r="CG506" i="27" s="1"/>
  <c r="AX506" i="27"/>
  <c r="AY505" i="27"/>
  <c r="CG505" i="27" s="1"/>
  <c r="AX505" i="27"/>
  <c r="AY504" i="27"/>
  <c r="CG504" i="27" s="1"/>
  <c r="AX504" i="27"/>
  <c r="AY503" i="27"/>
  <c r="CG503" i="27" s="1"/>
  <c r="AX503" i="27"/>
  <c r="AY502" i="27"/>
  <c r="CG502" i="27" s="1"/>
  <c r="AX502" i="27"/>
  <c r="AY501" i="27"/>
  <c r="CG501" i="27" s="1"/>
  <c r="AX501" i="27"/>
  <c r="AY498" i="27"/>
  <c r="CG498" i="27" s="1"/>
  <c r="AX498" i="27"/>
  <c r="AY497" i="27"/>
  <c r="CG497" i="27" s="1"/>
  <c r="AY496" i="27"/>
  <c r="CG496" i="27" s="1"/>
  <c r="AX496" i="27"/>
  <c r="AY495" i="27"/>
  <c r="CG495" i="27" s="1"/>
  <c r="AX495" i="27"/>
  <c r="AY490" i="27"/>
  <c r="CG490" i="27" s="1"/>
  <c r="AX490" i="27"/>
  <c r="AY465" i="27"/>
  <c r="CG465" i="27" s="1"/>
  <c r="AX465" i="27"/>
  <c r="AY464" i="27"/>
  <c r="CG464" i="27" s="1"/>
  <c r="AX464" i="27"/>
  <c r="AY463" i="27"/>
  <c r="CG463" i="27" s="1"/>
  <c r="AX463" i="27"/>
  <c r="AY462" i="27"/>
  <c r="CG462" i="27" s="1"/>
  <c r="AX462" i="27"/>
  <c r="AY461" i="27"/>
  <c r="CG461" i="27" s="1"/>
  <c r="AX461" i="27"/>
  <c r="AY460" i="27"/>
  <c r="CG460" i="27" s="1"/>
  <c r="AX460" i="27"/>
  <c r="AY459" i="27"/>
  <c r="CG459" i="27" s="1"/>
  <c r="AX459" i="27"/>
  <c r="AY458" i="27"/>
  <c r="CG458" i="27" s="1"/>
  <c r="AX458" i="27"/>
  <c r="AY457" i="27"/>
  <c r="CG457" i="27" s="1"/>
  <c r="AX457" i="27"/>
  <c r="AY456" i="27"/>
  <c r="CG456" i="27" s="1"/>
  <c r="AX456" i="27"/>
  <c r="AY455" i="27"/>
  <c r="CG455" i="27" s="1"/>
  <c r="AX455" i="27"/>
  <c r="AY454" i="27"/>
  <c r="CG454" i="27" s="1"/>
  <c r="AX454" i="27"/>
  <c r="AY453" i="27"/>
  <c r="CG453" i="27" s="1"/>
  <c r="AX453" i="27"/>
  <c r="AY452" i="27"/>
  <c r="CG452" i="27" s="1"/>
  <c r="AX452" i="27"/>
  <c r="AY451" i="27"/>
  <c r="CG451" i="27" s="1"/>
  <c r="AX451" i="27"/>
  <c r="AY450" i="27"/>
  <c r="CG450" i="27" s="1"/>
  <c r="AX450" i="27"/>
  <c r="AY449" i="27"/>
  <c r="CG449" i="27" s="1"/>
  <c r="AX449" i="27"/>
  <c r="AY448" i="27"/>
  <c r="CG448" i="27" s="1"/>
  <c r="AX448" i="27"/>
  <c r="AY447" i="27"/>
  <c r="CG447" i="27" s="1"/>
  <c r="AX447" i="27"/>
  <c r="AY446" i="27"/>
  <c r="CG446" i="27" s="1"/>
  <c r="AX446" i="27"/>
  <c r="AY445" i="27"/>
  <c r="CG445" i="27" s="1"/>
  <c r="AX445" i="27"/>
  <c r="AY444" i="27"/>
  <c r="CG444" i="27" s="1"/>
  <c r="AX444" i="27"/>
  <c r="AY443" i="27"/>
  <c r="CG443" i="27" s="1"/>
  <c r="AX443" i="27"/>
  <c r="AY442" i="27"/>
  <c r="CG442" i="27" s="1"/>
  <c r="AX442" i="27"/>
  <c r="AY441" i="27"/>
  <c r="CG441" i="27" s="1"/>
  <c r="AX441" i="27"/>
  <c r="AY440" i="27"/>
  <c r="CG440" i="27" s="1"/>
  <c r="AX440" i="27"/>
  <c r="AY439" i="27"/>
  <c r="CG439" i="27" s="1"/>
  <c r="AX439" i="27"/>
  <c r="AY438" i="27"/>
  <c r="CG438" i="27" s="1"/>
  <c r="AX438" i="27"/>
  <c r="AY437" i="27"/>
  <c r="CG437" i="27" s="1"/>
  <c r="AX437" i="27"/>
  <c r="AY436" i="27"/>
  <c r="CG436" i="27" s="1"/>
  <c r="AX436" i="27"/>
  <c r="AY435" i="27"/>
  <c r="CG435" i="27" s="1"/>
  <c r="AX435" i="27"/>
  <c r="AY434" i="27"/>
  <c r="CG434" i="27" s="1"/>
  <c r="AX434" i="27"/>
  <c r="AY433" i="27"/>
  <c r="CG433" i="27" s="1"/>
  <c r="AX433" i="27"/>
  <c r="AY432" i="27"/>
  <c r="CG432" i="27" s="1"/>
  <c r="AX432" i="27"/>
  <c r="AY431" i="27"/>
  <c r="CG431" i="27" s="1"/>
  <c r="AX431" i="27"/>
  <c r="AY430" i="27"/>
  <c r="CG430" i="27" s="1"/>
  <c r="AX430" i="27"/>
  <c r="AY429" i="27"/>
  <c r="CG429" i="27" s="1"/>
  <c r="AX429" i="27"/>
  <c r="AY428" i="27"/>
  <c r="CG428" i="27" s="1"/>
  <c r="AX428" i="27"/>
  <c r="AY427" i="27"/>
  <c r="CG427" i="27" s="1"/>
  <c r="AX427" i="27"/>
  <c r="AY426" i="27"/>
  <c r="CG426" i="27" s="1"/>
  <c r="AX426" i="27"/>
  <c r="AY416" i="27"/>
  <c r="CG416" i="27" s="1"/>
  <c r="AX416" i="27"/>
  <c r="AY415" i="27"/>
  <c r="CG415" i="27" s="1"/>
  <c r="AX415" i="27"/>
  <c r="AY414" i="27"/>
  <c r="CG414" i="27" s="1"/>
  <c r="AX414" i="27"/>
  <c r="AY413" i="27"/>
  <c r="CG413" i="27" s="1"/>
  <c r="AX413" i="27"/>
  <c r="AY412" i="27"/>
  <c r="CG412" i="27" s="1"/>
  <c r="AX412" i="27"/>
  <c r="AY411" i="27"/>
  <c r="CG411" i="27" s="1"/>
  <c r="AX411" i="27"/>
  <c r="AY410" i="27"/>
  <c r="CG410" i="27" s="1"/>
  <c r="AX410" i="27"/>
  <c r="AY409" i="27"/>
  <c r="CG409" i="27" s="1"/>
  <c r="AX409" i="27"/>
  <c r="AY408" i="27"/>
  <c r="CG408" i="27" s="1"/>
  <c r="AX408" i="27"/>
  <c r="AY407" i="27"/>
  <c r="CG407" i="27" s="1"/>
  <c r="AX407" i="27"/>
  <c r="AY406" i="27"/>
  <c r="CG406" i="27" s="1"/>
  <c r="AX406" i="27"/>
  <c r="AY405" i="27"/>
  <c r="CG405" i="27" s="1"/>
  <c r="AX405" i="27"/>
  <c r="AY404" i="27"/>
  <c r="CG404" i="27" s="1"/>
  <c r="AX404" i="27"/>
  <c r="AY403" i="27"/>
  <c r="CG403" i="27" s="1"/>
  <c r="AX403" i="27"/>
  <c r="AY402" i="27"/>
  <c r="CG402" i="27" s="1"/>
  <c r="AX402" i="27"/>
  <c r="AY401" i="27"/>
  <c r="CG401" i="27" s="1"/>
  <c r="AX401" i="27"/>
  <c r="AY400" i="27"/>
  <c r="CG400" i="27" s="1"/>
  <c r="AX400" i="27"/>
  <c r="AY399" i="27"/>
  <c r="CG399" i="27" s="1"/>
  <c r="AX399" i="27"/>
  <c r="AY398" i="27"/>
  <c r="CG398" i="27" s="1"/>
  <c r="AX398" i="27"/>
  <c r="AY397" i="27"/>
  <c r="CG397" i="27" s="1"/>
  <c r="AX397" i="27"/>
  <c r="AY395" i="27"/>
  <c r="CG395" i="27" s="1"/>
  <c r="AX395" i="27"/>
  <c r="AY384" i="27"/>
  <c r="CG384" i="27" s="1"/>
  <c r="AX384" i="27"/>
  <c r="AY383" i="27"/>
  <c r="CG383" i="27" s="1"/>
  <c r="AX383" i="27"/>
  <c r="AY382" i="27"/>
  <c r="CG382" i="27" s="1"/>
  <c r="AX382" i="27"/>
  <c r="AY381" i="27"/>
  <c r="CG381" i="27" s="1"/>
  <c r="AX381" i="27"/>
  <c r="AY380" i="27"/>
  <c r="CG380" i="27" s="1"/>
  <c r="AX380" i="27"/>
  <c r="AY379" i="27"/>
  <c r="CG379" i="27" s="1"/>
  <c r="AX379" i="27"/>
  <c r="AY378" i="27"/>
  <c r="CG378" i="27" s="1"/>
  <c r="AX378" i="27"/>
  <c r="AY377" i="27"/>
  <c r="CG377" i="27" s="1"/>
  <c r="AX377" i="27"/>
  <c r="AY376" i="27"/>
  <c r="CG376" i="27" s="1"/>
  <c r="AX376" i="27"/>
  <c r="AY375" i="27"/>
  <c r="CG375" i="27" s="1"/>
  <c r="AX375" i="27"/>
  <c r="AY374" i="27"/>
  <c r="CG374" i="27" s="1"/>
  <c r="AX374" i="27"/>
  <c r="AY373" i="27"/>
  <c r="CG373" i="27" s="1"/>
  <c r="AX373" i="27"/>
  <c r="AY372" i="27"/>
  <c r="CG372" i="27" s="1"/>
  <c r="AX372" i="27"/>
  <c r="AY357" i="27"/>
  <c r="CG357" i="27" s="1"/>
  <c r="AX357" i="27"/>
  <c r="AY356" i="27"/>
  <c r="CG356" i="27" s="1"/>
  <c r="AX356" i="27"/>
  <c r="AY355" i="27"/>
  <c r="CG355" i="27" s="1"/>
  <c r="AX355" i="27"/>
  <c r="AY354" i="27"/>
  <c r="CG354" i="27" s="1"/>
  <c r="AX354" i="27"/>
  <c r="AY353" i="27"/>
  <c r="CG353" i="27" s="1"/>
  <c r="AX353" i="27"/>
  <c r="AY352" i="27"/>
  <c r="CG352" i="27" s="1"/>
  <c r="AX352" i="27"/>
  <c r="AY351" i="27"/>
  <c r="CG351" i="27" s="1"/>
  <c r="AX351" i="27"/>
  <c r="AY350" i="27"/>
  <c r="CG350" i="27" s="1"/>
  <c r="AX350" i="27"/>
  <c r="AY349" i="27"/>
  <c r="CG349" i="27" s="1"/>
  <c r="AX349" i="27"/>
  <c r="AY348" i="27"/>
  <c r="CG348" i="27" s="1"/>
  <c r="AX348" i="27"/>
  <c r="AY347" i="27"/>
  <c r="CG347" i="27" s="1"/>
  <c r="AX347" i="27"/>
  <c r="AY346" i="27"/>
  <c r="CG346" i="27" s="1"/>
  <c r="AX346" i="27"/>
  <c r="AY345" i="27"/>
  <c r="CG345" i="27" s="1"/>
  <c r="AX345" i="27"/>
  <c r="AY344" i="27"/>
  <c r="CG344" i="27" s="1"/>
  <c r="AX344" i="27"/>
  <c r="AY343" i="27"/>
  <c r="CG343" i="27" s="1"/>
  <c r="AX343" i="27"/>
  <c r="AY342" i="27"/>
  <c r="CG342" i="27" s="1"/>
  <c r="AX342" i="27"/>
  <c r="AY341" i="27"/>
  <c r="CG341" i="27" s="1"/>
  <c r="AX341" i="27"/>
  <c r="AY340" i="27"/>
  <c r="CG340" i="27" s="1"/>
  <c r="AX340" i="27"/>
  <c r="AY339" i="27"/>
  <c r="CG339" i="27" s="1"/>
  <c r="AX339" i="27"/>
  <c r="AY338" i="27"/>
  <c r="CG338" i="27" s="1"/>
  <c r="AX338" i="27"/>
  <c r="AY337" i="27"/>
  <c r="CG337" i="27" s="1"/>
  <c r="AX337" i="27"/>
  <c r="AY336" i="27"/>
  <c r="CG336" i="27" s="1"/>
  <c r="AX336" i="27"/>
  <c r="AY335" i="27"/>
  <c r="CG335" i="27" s="1"/>
  <c r="AX335" i="27"/>
  <c r="AY334" i="27"/>
  <c r="CG334" i="27" s="1"/>
  <c r="AX334" i="27"/>
  <c r="AY333" i="27"/>
  <c r="CG333" i="27" s="1"/>
  <c r="AX333" i="27"/>
  <c r="AY332" i="27"/>
  <c r="CG332" i="27" s="1"/>
  <c r="AX332" i="27"/>
  <c r="AY331" i="27"/>
  <c r="CG331" i="27" s="1"/>
  <c r="AX331" i="27"/>
  <c r="AY330" i="27"/>
  <c r="CG330" i="27" s="1"/>
  <c r="AX330" i="27"/>
  <c r="AY329" i="27"/>
  <c r="CG329" i="27" s="1"/>
  <c r="AX329" i="27"/>
  <c r="AY328" i="27"/>
  <c r="CG328" i="27" s="1"/>
  <c r="AX328" i="27"/>
  <c r="AY327" i="27"/>
  <c r="CG327" i="27" s="1"/>
  <c r="AX327" i="27"/>
  <c r="AY326" i="27"/>
  <c r="CG326" i="27" s="1"/>
  <c r="AX326" i="27"/>
  <c r="AY325" i="27"/>
  <c r="CG325" i="27" s="1"/>
  <c r="AX325" i="27"/>
  <c r="AY324" i="27"/>
  <c r="CG324" i="27" s="1"/>
  <c r="AX324" i="27"/>
  <c r="AY323" i="27"/>
  <c r="CG323" i="27" s="1"/>
  <c r="AX323" i="27"/>
  <c r="AY322" i="27"/>
  <c r="CG322" i="27" s="1"/>
  <c r="AX322" i="27"/>
  <c r="AY321" i="27"/>
  <c r="CG321" i="27" s="1"/>
  <c r="AX321" i="27"/>
  <c r="AY320" i="27"/>
  <c r="CG320" i="27" s="1"/>
  <c r="AX320" i="27"/>
  <c r="AY319" i="27"/>
  <c r="CG319" i="27" s="1"/>
  <c r="AX319" i="27"/>
  <c r="AY318" i="27"/>
  <c r="CG318" i="27" s="1"/>
  <c r="AX318" i="27"/>
  <c r="AY317" i="27"/>
  <c r="CG317" i="27" s="1"/>
  <c r="AX317" i="27"/>
  <c r="AY316" i="27"/>
  <c r="CG316" i="27" s="1"/>
  <c r="AX316" i="27"/>
  <c r="AY315" i="27"/>
  <c r="CG315" i="27" s="1"/>
  <c r="AX315" i="27"/>
  <c r="AY314" i="27"/>
  <c r="CG314" i="27" s="1"/>
  <c r="AX314" i="27"/>
  <c r="AY313" i="27"/>
  <c r="CG313" i="27" s="1"/>
  <c r="AX313" i="27"/>
  <c r="AY312" i="27"/>
  <c r="CG312" i="27" s="1"/>
  <c r="AX312" i="27"/>
  <c r="AY311" i="27"/>
  <c r="CG311" i="27" s="1"/>
  <c r="AX311" i="27"/>
  <c r="AY310" i="27"/>
  <c r="CG310" i="27" s="1"/>
  <c r="AX310" i="27"/>
  <c r="AY309" i="27"/>
  <c r="CG309" i="27" s="1"/>
  <c r="AX309" i="27"/>
  <c r="AY308" i="27"/>
  <c r="CG308" i="27" s="1"/>
  <c r="AX308" i="27"/>
  <c r="AY307" i="27"/>
  <c r="CG307" i="27" s="1"/>
  <c r="AX307" i="27"/>
  <c r="AY306" i="27"/>
  <c r="CG306" i="27" s="1"/>
  <c r="AX306" i="27"/>
  <c r="AY305" i="27"/>
  <c r="CG305" i="27" s="1"/>
  <c r="AX305" i="27"/>
  <c r="AY304" i="27"/>
  <c r="CG304" i="27" s="1"/>
  <c r="AX304" i="27"/>
  <c r="AY303" i="27"/>
  <c r="CG303" i="27" s="1"/>
  <c r="AX303" i="27"/>
  <c r="AY302" i="27"/>
  <c r="CG302" i="27" s="1"/>
  <c r="AX302" i="27"/>
  <c r="AY301" i="27"/>
  <c r="CG301" i="27" s="1"/>
  <c r="AX301" i="27"/>
  <c r="AY300" i="27"/>
  <c r="CG300" i="27" s="1"/>
  <c r="AX300" i="27"/>
  <c r="AY284" i="27"/>
  <c r="CG284" i="27" s="1"/>
  <c r="AX284" i="27"/>
  <c r="AY283" i="27"/>
  <c r="CG283" i="27" s="1"/>
  <c r="AX283" i="27"/>
  <c r="AY282" i="27"/>
  <c r="CG282" i="27" s="1"/>
  <c r="AX282" i="27"/>
  <c r="AY281" i="27"/>
  <c r="CG281" i="27" s="1"/>
  <c r="AX281" i="27"/>
  <c r="AY280" i="27"/>
  <c r="CG280" i="27" s="1"/>
  <c r="AX280" i="27"/>
  <c r="AY279" i="27"/>
  <c r="CG279" i="27" s="1"/>
  <c r="AX279" i="27"/>
  <c r="AY278" i="27"/>
  <c r="CG278" i="27" s="1"/>
  <c r="AX278" i="27"/>
  <c r="AY277" i="27"/>
  <c r="CG277" i="27" s="1"/>
  <c r="AX277" i="27"/>
  <c r="AY276" i="27"/>
  <c r="CG276" i="27" s="1"/>
  <c r="AX276" i="27"/>
  <c r="AY275" i="27"/>
  <c r="CG275" i="27" s="1"/>
  <c r="AX275" i="27"/>
  <c r="AY274" i="27"/>
  <c r="CG274" i="27" s="1"/>
  <c r="AX274" i="27"/>
  <c r="AY273" i="27"/>
  <c r="CG273" i="27" s="1"/>
  <c r="AX273" i="27"/>
  <c r="AY272" i="27"/>
  <c r="CG272" i="27" s="1"/>
  <c r="AX272" i="27"/>
  <c r="AY271" i="27"/>
  <c r="CG271" i="27" s="1"/>
  <c r="AX271" i="27"/>
  <c r="AY270" i="27"/>
  <c r="CG270" i="27" s="1"/>
  <c r="AX270" i="27"/>
  <c r="AY261" i="27"/>
  <c r="CG261" i="27" s="1"/>
  <c r="AX261" i="27"/>
  <c r="AY260" i="27"/>
  <c r="CG260" i="27" s="1"/>
  <c r="AX260" i="27"/>
  <c r="AY259" i="27"/>
  <c r="CG259" i="27" s="1"/>
  <c r="AX259" i="27"/>
  <c r="AY258" i="27"/>
  <c r="CG258" i="27" s="1"/>
  <c r="AX258" i="27"/>
  <c r="AY257" i="27"/>
  <c r="CG257" i="27" s="1"/>
  <c r="AX257" i="27"/>
  <c r="AY256" i="27"/>
  <c r="CG256" i="27" s="1"/>
  <c r="AX256" i="27"/>
  <c r="AY255" i="27"/>
  <c r="CG255" i="27" s="1"/>
  <c r="AX255" i="27"/>
  <c r="AY254" i="27"/>
  <c r="CG254" i="27" s="1"/>
  <c r="AX254" i="27"/>
  <c r="AY253" i="27"/>
  <c r="CG253" i="27" s="1"/>
  <c r="AX253" i="27"/>
  <c r="AY252" i="27"/>
  <c r="CG252" i="27" s="1"/>
  <c r="AX252" i="27"/>
  <c r="AY251" i="27"/>
  <c r="CG251" i="27" s="1"/>
  <c r="AX251" i="27"/>
  <c r="AY250" i="27"/>
  <c r="CG250" i="27" s="1"/>
  <c r="AX250" i="27"/>
  <c r="AY249" i="27"/>
  <c r="CG249" i="27" s="1"/>
  <c r="AX249" i="27"/>
  <c r="AY248" i="27"/>
  <c r="CG248" i="27" s="1"/>
  <c r="AX248" i="27"/>
  <c r="AY247" i="27"/>
  <c r="CG247" i="27" s="1"/>
  <c r="AX247" i="27"/>
  <c r="AY246" i="27"/>
  <c r="CG246" i="27" s="1"/>
  <c r="AX246" i="27"/>
  <c r="AX245" i="27"/>
  <c r="AX244" i="27"/>
  <c r="AY243" i="27"/>
  <c r="CG243" i="27" s="1"/>
  <c r="AX243" i="27"/>
  <c r="AX242" i="27"/>
  <c r="AX241" i="27"/>
  <c r="AX240" i="27"/>
  <c r="AX238" i="27"/>
  <c r="AX237" i="27"/>
  <c r="AX236" i="27"/>
  <c r="AY234" i="27"/>
  <c r="CG234" i="27" s="1"/>
  <c r="AX234" i="27"/>
  <c r="AY233" i="27"/>
  <c r="CG233" i="27" s="1"/>
  <c r="AX233" i="27"/>
  <c r="AY232" i="27"/>
  <c r="CG232" i="27" s="1"/>
  <c r="AX232" i="27"/>
  <c r="AY231" i="27"/>
  <c r="CG231" i="27" s="1"/>
  <c r="AX231" i="27"/>
  <c r="AY230" i="27"/>
  <c r="CG230" i="27" s="1"/>
  <c r="AX230" i="27"/>
  <c r="AY229" i="27"/>
  <c r="CG229" i="27" s="1"/>
  <c r="AX229" i="27"/>
  <c r="AY228" i="27"/>
  <c r="CG228" i="27" s="1"/>
  <c r="AX228" i="27"/>
  <c r="AY227" i="27"/>
  <c r="CG227" i="27" s="1"/>
  <c r="AX227" i="27"/>
  <c r="AY226" i="27"/>
  <c r="CG226" i="27" s="1"/>
  <c r="AX226" i="27"/>
  <c r="AY225" i="27"/>
  <c r="CG225" i="27" s="1"/>
  <c r="AX225" i="27"/>
  <c r="AY224" i="27"/>
  <c r="CG224" i="27" s="1"/>
  <c r="AX224" i="27"/>
  <c r="AY223" i="27"/>
  <c r="CG223" i="27" s="1"/>
  <c r="AX223" i="27"/>
  <c r="AY222" i="27"/>
  <c r="CG222" i="27" s="1"/>
  <c r="AX222" i="27"/>
  <c r="AY221" i="27"/>
  <c r="CG221" i="27" s="1"/>
  <c r="AX221" i="27"/>
  <c r="AY220" i="27"/>
  <c r="CG220" i="27" s="1"/>
  <c r="AX220" i="27"/>
  <c r="AY219" i="27"/>
  <c r="CG219" i="27" s="1"/>
  <c r="AX219" i="27"/>
  <c r="AY218" i="27"/>
  <c r="CG218" i="27" s="1"/>
  <c r="AX218" i="27"/>
  <c r="AY217" i="27"/>
  <c r="CG217" i="27" s="1"/>
  <c r="AX217" i="27"/>
  <c r="AX216" i="27"/>
  <c r="AY215" i="27"/>
  <c r="CG215" i="27" s="1"/>
  <c r="AY206" i="27"/>
  <c r="CG206" i="27" s="1"/>
  <c r="AY202" i="27"/>
  <c r="CG202" i="27" s="1"/>
  <c r="AX202" i="27"/>
  <c r="AY201" i="27"/>
  <c r="CG201" i="27" s="1"/>
  <c r="AX201" i="27"/>
  <c r="AY200" i="27"/>
  <c r="CG200" i="27" s="1"/>
  <c r="AX200" i="27"/>
  <c r="AY199" i="27"/>
  <c r="CG199" i="27" s="1"/>
  <c r="AX199" i="27"/>
  <c r="AY198" i="27"/>
  <c r="CG198" i="27" s="1"/>
  <c r="AX198" i="27"/>
  <c r="AY197" i="27"/>
  <c r="CG197" i="27" s="1"/>
  <c r="AX197" i="27"/>
  <c r="AY196" i="27"/>
  <c r="CG196" i="27" s="1"/>
  <c r="AX196" i="27"/>
  <c r="AY195" i="27"/>
  <c r="CG195" i="27" s="1"/>
  <c r="AX195" i="27"/>
  <c r="AY194" i="27"/>
  <c r="CG194" i="27" s="1"/>
  <c r="AX194" i="27"/>
  <c r="AY193" i="27"/>
  <c r="CG193" i="27" s="1"/>
  <c r="AX193" i="27"/>
  <c r="AY192" i="27"/>
  <c r="CG192" i="27" s="1"/>
  <c r="AX192" i="27"/>
  <c r="AY191" i="27"/>
  <c r="CG191" i="27" s="1"/>
  <c r="AX191" i="27"/>
  <c r="AY190" i="27"/>
  <c r="CG190" i="27" s="1"/>
  <c r="AX190" i="27"/>
  <c r="AY189" i="27"/>
  <c r="CG189" i="27" s="1"/>
  <c r="AX189" i="27"/>
  <c r="AY188" i="27"/>
  <c r="CG188" i="27" s="1"/>
  <c r="AX188" i="27"/>
  <c r="AY187" i="27"/>
  <c r="CG187" i="27" s="1"/>
  <c r="AX187" i="27"/>
  <c r="AY178" i="27"/>
  <c r="CG178" i="27" s="1"/>
  <c r="AX178" i="27"/>
  <c r="AY177" i="27"/>
  <c r="CG177" i="27" s="1"/>
  <c r="AX177" i="27"/>
  <c r="AY176" i="27"/>
  <c r="CG176" i="27" s="1"/>
  <c r="AX176" i="27"/>
  <c r="AY175" i="27"/>
  <c r="CG175" i="27" s="1"/>
  <c r="AX175" i="27"/>
  <c r="AY174" i="27"/>
  <c r="CG174" i="27" s="1"/>
  <c r="AX174" i="27"/>
  <c r="AY173" i="27"/>
  <c r="CG173" i="27" s="1"/>
  <c r="AX173" i="27"/>
  <c r="AY172" i="27"/>
  <c r="CG172" i="27" s="1"/>
  <c r="AX172" i="27"/>
  <c r="AY171" i="27"/>
  <c r="CG171" i="27" s="1"/>
  <c r="AX171" i="27"/>
  <c r="AY170" i="27"/>
  <c r="CG170" i="27" s="1"/>
  <c r="AX170" i="27"/>
  <c r="AY169" i="27"/>
  <c r="CG169" i="27" s="1"/>
  <c r="AX169" i="27"/>
  <c r="AY168" i="27"/>
  <c r="CG168" i="27" s="1"/>
  <c r="AX168" i="27"/>
  <c r="AY167" i="27"/>
  <c r="CG167" i="27" s="1"/>
  <c r="AX167" i="27"/>
  <c r="AY166" i="27"/>
  <c r="CG166" i="27" s="1"/>
  <c r="AX166" i="27"/>
  <c r="AY165" i="27"/>
  <c r="CG165" i="27" s="1"/>
  <c r="AX165" i="27"/>
  <c r="AY164" i="27"/>
  <c r="CG164" i="27" s="1"/>
  <c r="AX164" i="27"/>
  <c r="AY163" i="27"/>
  <c r="CG163" i="27" s="1"/>
  <c r="AX163" i="27"/>
  <c r="AY162" i="27"/>
  <c r="CG162" i="27" s="1"/>
  <c r="AX162" i="27"/>
  <c r="AY161" i="27"/>
  <c r="CG161" i="27" s="1"/>
  <c r="AX161" i="27"/>
  <c r="AY160" i="27"/>
  <c r="CG160" i="27" s="1"/>
  <c r="AX160" i="27"/>
  <c r="AY159" i="27"/>
  <c r="CG159" i="27" s="1"/>
  <c r="AX159" i="27"/>
  <c r="AY158" i="27"/>
  <c r="CG158" i="27" s="1"/>
  <c r="AX158" i="27"/>
  <c r="AY157" i="27"/>
  <c r="CG157" i="27" s="1"/>
  <c r="AX157" i="27"/>
  <c r="AY156" i="27"/>
  <c r="CG156" i="27" s="1"/>
  <c r="AX156" i="27"/>
  <c r="AY155" i="27"/>
  <c r="CG155" i="27" s="1"/>
  <c r="AX155" i="27"/>
  <c r="AY154" i="27"/>
  <c r="CG154" i="27" s="1"/>
  <c r="AX154" i="27"/>
  <c r="AY153" i="27"/>
  <c r="CG153" i="27" s="1"/>
  <c r="AX153" i="27"/>
  <c r="AY152" i="27"/>
  <c r="CG152" i="27" s="1"/>
  <c r="AX152" i="27"/>
  <c r="AY151" i="27"/>
  <c r="CG151" i="27" s="1"/>
  <c r="AX151" i="27"/>
  <c r="AY150" i="27"/>
  <c r="CG150" i="27" s="1"/>
  <c r="AX150" i="27"/>
  <c r="AY149" i="27"/>
  <c r="CG149" i="27" s="1"/>
  <c r="AX149" i="27"/>
  <c r="AY148" i="27"/>
  <c r="CG148" i="27" s="1"/>
  <c r="AX148" i="27"/>
  <c r="AY147" i="27"/>
  <c r="CG147" i="27" s="1"/>
  <c r="AX147" i="27"/>
  <c r="AY146" i="27"/>
  <c r="CG146" i="27" s="1"/>
  <c r="AX146" i="27"/>
  <c r="AY145" i="27"/>
  <c r="CG145" i="27" s="1"/>
  <c r="AX145" i="27"/>
  <c r="AY144" i="27"/>
  <c r="CG144" i="27" s="1"/>
  <c r="AX144" i="27"/>
  <c r="AY143" i="27"/>
  <c r="CG143" i="27" s="1"/>
  <c r="AX143" i="27"/>
  <c r="AY142" i="27"/>
  <c r="CG142" i="27" s="1"/>
  <c r="AX142" i="27"/>
  <c r="AY141" i="27"/>
  <c r="CG141" i="27" s="1"/>
  <c r="AX141" i="27"/>
  <c r="AY138" i="27"/>
  <c r="CG138" i="27" s="1"/>
  <c r="AX138" i="27"/>
  <c r="AY120" i="27"/>
  <c r="CG120" i="27" s="1"/>
  <c r="AX120" i="27"/>
  <c r="AY119" i="27"/>
  <c r="CG119" i="27" s="1"/>
  <c r="AX119" i="27"/>
  <c r="AY118" i="27"/>
  <c r="CG118" i="27" s="1"/>
  <c r="AX118" i="27"/>
  <c r="AY117" i="27"/>
  <c r="CG117" i="27" s="1"/>
  <c r="AX117" i="27"/>
  <c r="AY116" i="27"/>
  <c r="CG116" i="27" s="1"/>
  <c r="AX116" i="27"/>
  <c r="AY115" i="27"/>
  <c r="CG115" i="27" s="1"/>
  <c r="AX115" i="27"/>
  <c r="AY114" i="27"/>
  <c r="CG114" i="27" s="1"/>
  <c r="AX114" i="27"/>
  <c r="AY113" i="27"/>
  <c r="CG113" i="27" s="1"/>
  <c r="AX113" i="27"/>
  <c r="AY112" i="27"/>
  <c r="CG112" i="27" s="1"/>
  <c r="AX112" i="27"/>
  <c r="AY111" i="27"/>
  <c r="CG111" i="27" s="1"/>
  <c r="AX111" i="27"/>
  <c r="AY110" i="27"/>
  <c r="CG110" i="27" s="1"/>
  <c r="AX110" i="27"/>
  <c r="AY109" i="27"/>
  <c r="CG109" i="27" s="1"/>
  <c r="AX109" i="27"/>
  <c r="AY108" i="27"/>
  <c r="CG108" i="27" s="1"/>
  <c r="AX108" i="27"/>
  <c r="AY107" i="27"/>
  <c r="CG107" i="27" s="1"/>
  <c r="AX107" i="27"/>
  <c r="AY106" i="27"/>
  <c r="CG106" i="27" s="1"/>
  <c r="AX106" i="27"/>
  <c r="AY105" i="27"/>
  <c r="CG105" i="27" s="1"/>
  <c r="AX105" i="27"/>
  <c r="AY97" i="27"/>
  <c r="CG97" i="27" s="1"/>
  <c r="AX97" i="27"/>
  <c r="AY104" i="27"/>
  <c r="CG104" i="27" s="1"/>
  <c r="AX104" i="27"/>
  <c r="AY96" i="27"/>
  <c r="CG96" i="27" s="1"/>
  <c r="AX96" i="27"/>
  <c r="AY103" i="27"/>
  <c r="CG103" i="27" s="1"/>
  <c r="AX103" i="27"/>
  <c r="AY102" i="27"/>
  <c r="CG102" i="27" s="1"/>
  <c r="AX102" i="27"/>
  <c r="AY101" i="27"/>
  <c r="CG101" i="27" s="1"/>
  <c r="AX101" i="27"/>
  <c r="AY100" i="27"/>
  <c r="CG100" i="27" s="1"/>
  <c r="AX100" i="27"/>
  <c r="AY99" i="27"/>
  <c r="CG99" i="27" s="1"/>
  <c r="AX99" i="27"/>
  <c r="AY98" i="27"/>
  <c r="CG98" i="27" s="1"/>
  <c r="AX98" i="27"/>
  <c r="AY95" i="27"/>
  <c r="CG95" i="27" s="1"/>
  <c r="AX95" i="27"/>
  <c r="AY94" i="27"/>
  <c r="CG94" i="27" s="1"/>
  <c r="AX94" i="27"/>
  <c r="AY93" i="27"/>
  <c r="CG93" i="27" s="1"/>
  <c r="AX93" i="27"/>
  <c r="AY81" i="27"/>
  <c r="CG81" i="27" s="1"/>
  <c r="AX81" i="27"/>
  <c r="AY80" i="27"/>
  <c r="CG80" i="27" s="1"/>
  <c r="AX80" i="27"/>
  <c r="AY79" i="27"/>
  <c r="CG79" i="27" s="1"/>
  <c r="AX79" i="27"/>
  <c r="AY76" i="27"/>
  <c r="CG76" i="27" s="1"/>
  <c r="AX76" i="27"/>
  <c r="AY75" i="27"/>
  <c r="CG75" i="27" s="1"/>
  <c r="AX75" i="27"/>
  <c r="AY74" i="27"/>
  <c r="CG74" i="27" s="1"/>
  <c r="AX74" i="27"/>
  <c r="AY73" i="27"/>
  <c r="CG73" i="27" s="1"/>
  <c r="AX73" i="27"/>
  <c r="AY72" i="27"/>
  <c r="CG72" i="27" s="1"/>
  <c r="AX72" i="27"/>
  <c r="AY71" i="27"/>
  <c r="CG71" i="27" s="1"/>
  <c r="AX71" i="27"/>
  <c r="AY70" i="27"/>
  <c r="CG70" i="27" s="1"/>
  <c r="AX70" i="27"/>
  <c r="AY69" i="27"/>
  <c r="CG69" i="27" s="1"/>
  <c r="AX69" i="27"/>
  <c r="AY68" i="27"/>
  <c r="CG68" i="27" s="1"/>
  <c r="AX68" i="27"/>
  <c r="AY67" i="27"/>
  <c r="CG67" i="27" s="1"/>
  <c r="AX67" i="27"/>
  <c r="AY66" i="27"/>
  <c r="CG66" i="27" s="1"/>
  <c r="AX66" i="27"/>
  <c r="AY65" i="27"/>
  <c r="CG65" i="27" s="1"/>
  <c r="AX65" i="27"/>
  <c r="AY64" i="27"/>
  <c r="CG64" i="27" s="1"/>
  <c r="AX64" i="27"/>
  <c r="AY63" i="27"/>
  <c r="CG63" i="27" s="1"/>
  <c r="AX63" i="27"/>
  <c r="AY62" i="27"/>
  <c r="CG62" i="27" s="1"/>
  <c r="AX62" i="27"/>
  <c r="AY61" i="27"/>
  <c r="CG61" i="27" s="1"/>
  <c r="AX61" i="27"/>
  <c r="AY60" i="27"/>
  <c r="CG60" i="27" s="1"/>
  <c r="AX60" i="27"/>
  <c r="AY59" i="27"/>
  <c r="CG59" i="27" s="1"/>
  <c r="AX59" i="27"/>
  <c r="AY58" i="27"/>
  <c r="CG58" i="27" s="1"/>
  <c r="AX58" i="27"/>
  <c r="AY57" i="27"/>
  <c r="CG57" i="27" s="1"/>
  <c r="AX57" i="27"/>
  <c r="AY56" i="27"/>
  <c r="CG56" i="27" s="1"/>
  <c r="AX56" i="27"/>
  <c r="AY55" i="27"/>
  <c r="CG55" i="27" s="1"/>
  <c r="AX55" i="27"/>
  <c r="AY44" i="27"/>
  <c r="CG44" i="27" s="1"/>
  <c r="AX44" i="27"/>
  <c r="AY43" i="27"/>
  <c r="CG43" i="27" s="1"/>
  <c r="AX43" i="27"/>
  <c r="AY42" i="27"/>
  <c r="CG42" i="27" s="1"/>
  <c r="AX42" i="27"/>
  <c r="AY41" i="27"/>
  <c r="CG41" i="27" s="1"/>
  <c r="AX41" i="27"/>
  <c r="AY40" i="27"/>
  <c r="CG40" i="27" s="1"/>
  <c r="AX40" i="27"/>
  <c r="AY39" i="27"/>
  <c r="CG39" i="27" s="1"/>
  <c r="AX39" i="27"/>
  <c r="AY38" i="27"/>
  <c r="CG38" i="27" s="1"/>
  <c r="AX38" i="27"/>
  <c r="AY37" i="27"/>
  <c r="CG37" i="27" s="1"/>
  <c r="AX37" i="27"/>
  <c r="AY36" i="27"/>
  <c r="CG36" i="27" s="1"/>
  <c r="AX36" i="27"/>
  <c r="AY35" i="27"/>
  <c r="CG35" i="27" s="1"/>
  <c r="AX35" i="27"/>
  <c r="AY34" i="27"/>
  <c r="CG34" i="27" s="1"/>
  <c r="AX34" i="27"/>
  <c r="AY33" i="27"/>
  <c r="CG33" i="27" s="1"/>
  <c r="AX33" i="27"/>
  <c r="AY32" i="27"/>
  <c r="CG32" i="27" s="1"/>
  <c r="AX32" i="27"/>
  <c r="AY31" i="27"/>
  <c r="CG31" i="27" s="1"/>
  <c r="AX31" i="27"/>
  <c r="AY30" i="27"/>
  <c r="CG30" i="27" s="1"/>
  <c r="AX30" i="27"/>
  <c r="AY29" i="27"/>
  <c r="CG29" i="27" s="1"/>
  <c r="AX29" i="27"/>
  <c r="AY28" i="27"/>
  <c r="CG28" i="27" s="1"/>
  <c r="AX28" i="27"/>
  <c r="AY27" i="27"/>
  <c r="CG27" i="27" s="1"/>
  <c r="AX27" i="27"/>
  <c r="AY26" i="27"/>
  <c r="CG26" i="27" s="1"/>
  <c r="AX26" i="27"/>
  <c r="AY25" i="27"/>
  <c r="CG25" i="27" s="1"/>
  <c r="AX25" i="27"/>
  <c r="AY24" i="27"/>
  <c r="CG24" i="27" s="1"/>
  <c r="AX24" i="27"/>
  <c r="AY23" i="27"/>
  <c r="CG23" i="27" s="1"/>
  <c r="AX23" i="27"/>
  <c r="AY22" i="27"/>
  <c r="CG22" i="27" s="1"/>
  <c r="AX22" i="27"/>
  <c r="AY21" i="27"/>
  <c r="CG21" i="27" s="1"/>
  <c r="AX21" i="27"/>
  <c r="AY20" i="27"/>
  <c r="CG20" i="27" s="1"/>
  <c r="AX20" i="27"/>
  <c r="AV627" i="27"/>
  <c r="CF627" i="27" s="1"/>
  <c r="AV626" i="27"/>
  <c r="CF626" i="27" s="1"/>
  <c r="AV625" i="27"/>
  <c r="CF625" i="27" s="1"/>
  <c r="AV624" i="27"/>
  <c r="CF624" i="27" s="1"/>
  <c r="AV623" i="27"/>
  <c r="CF623" i="27" s="1"/>
  <c r="AV622" i="27"/>
  <c r="CF622" i="27" s="1"/>
  <c r="AV621" i="27"/>
  <c r="CF621" i="27" s="1"/>
  <c r="AV620" i="27"/>
  <c r="CF620" i="27" s="1"/>
  <c r="AV619" i="27"/>
  <c r="CF619" i="27" s="1"/>
  <c r="AV618" i="27"/>
  <c r="CF618" i="27" s="1"/>
  <c r="AV617" i="27"/>
  <c r="CF617" i="27" s="1"/>
  <c r="AV606" i="27"/>
  <c r="CF606" i="27" s="1"/>
  <c r="AV605" i="27"/>
  <c r="CF605" i="27" s="1"/>
  <c r="AV604" i="27"/>
  <c r="CF604" i="27" s="1"/>
  <c r="AV603" i="27"/>
  <c r="CF603" i="27" s="1"/>
  <c r="AV602" i="27"/>
  <c r="CF602" i="27" s="1"/>
  <c r="AV601" i="27"/>
  <c r="CF601" i="27" s="1"/>
  <c r="AV600" i="27"/>
  <c r="CF600" i="27" s="1"/>
  <c r="AV599" i="27"/>
  <c r="CF599" i="27" s="1"/>
  <c r="AV598" i="27"/>
  <c r="CF598" i="27" s="1"/>
  <c r="AV597" i="27"/>
  <c r="CF597" i="27" s="1"/>
  <c r="AV596" i="27"/>
  <c r="CF596" i="27" s="1"/>
  <c r="AV595" i="27"/>
  <c r="CF595" i="27" s="1"/>
  <c r="AV594" i="27"/>
  <c r="CF594" i="27" s="1"/>
  <c r="AV593" i="27"/>
  <c r="CF593" i="27" s="1"/>
  <c r="AV592" i="27"/>
  <c r="CF592" i="27" s="1"/>
  <c r="AV591" i="27"/>
  <c r="CF591" i="27" s="1"/>
  <c r="AV590" i="27"/>
  <c r="CF590" i="27" s="1"/>
  <c r="AV589" i="27"/>
  <c r="CF589" i="27" s="1"/>
  <c r="AV588" i="27"/>
  <c r="CF588" i="27" s="1"/>
  <c r="AV587" i="27"/>
  <c r="CF587" i="27" s="1"/>
  <c r="AV586" i="27"/>
  <c r="CF586" i="27" s="1"/>
  <c r="AV585" i="27"/>
  <c r="CF585" i="27" s="1"/>
  <c r="AV584" i="27"/>
  <c r="CF584" i="27" s="1"/>
  <c r="AV583" i="27"/>
  <c r="CF583" i="27" s="1"/>
  <c r="AV568" i="27"/>
  <c r="CF568" i="27" s="1"/>
  <c r="AV567" i="27"/>
  <c r="CF567" i="27" s="1"/>
  <c r="AV566" i="27"/>
  <c r="CF566" i="27" s="1"/>
  <c r="AV565" i="27"/>
  <c r="CF565" i="27" s="1"/>
  <c r="AV564" i="27"/>
  <c r="CF564" i="27" s="1"/>
  <c r="AV563" i="27"/>
  <c r="CF563" i="27" s="1"/>
  <c r="AV562" i="27"/>
  <c r="CF562" i="27" s="1"/>
  <c r="AV561" i="27"/>
  <c r="CF561" i="27" s="1"/>
  <c r="AV560" i="27"/>
  <c r="CF560" i="27" s="1"/>
  <c r="AV559" i="27"/>
  <c r="CF559" i="27" s="1"/>
  <c r="AV558" i="27"/>
  <c r="CF558" i="27" s="1"/>
  <c r="AV557" i="27"/>
  <c r="CF557" i="27" s="1"/>
  <c r="AV556" i="27"/>
  <c r="CF556" i="27" s="1"/>
  <c r="AV555" i="27"/>
  <c r="CF555" i="27" s="1"/>
  <c r="AV554" i="27"/>
  <c r="CF554" i="27" s="1"/>
  <c r="AV553" i="27"/>
  <c r="CF553" i="27" s="1"/>
  <c r="AV552" i="27"/>
  <c r="CF552" i="27" s="1"/>
  <c r="AV551" i="27"/>
  <c r="CF551" i="27" s="1"/>
  <c r="AV550" i="27"/>
  <c r="CF550" i="27" s="1"/>
  <c r="AV549" i="27"/>
  <c r="CF549" i="27" s="1"/>
  <c r="AV548" i="27"/>
  <c r="CF548" i="27" s="1"/>
  <c r="AV547" i="27"/>
  <c r="CF547" i="27" s="1"/>
  <c r="AV546" i="27"/>
  <c r="CF546" i="27" s="1"/>
  <c r="AV545" i="27"/>
  <c r="CF545" i="27" s="1"/>
  <c r="AV544" i="27"/>
  <c r="CF544" i="27" s="1"/>
  <c r="AV543" i="27"/>
  <c r="CF543" i="27" s="1"/>
  <c r="AV542" i="27"/>
  <c r="CF542" i="27" s="1"/>
  <c r="AV541" i="27"/>
  <c r="CF541" i="27" s="1"/>
  <c r="AV540" i="27"/>
  <c r="CF540" i="27" s="1"/>
  <c r="AV539" i="27"/>
  <c r="CF539" i="27" s="1"/>
  <c r="AV538" i="27"/>
  <c r="CF538" i="27" s="1"/>
  <c r="AV537" i="27"/>
  <c r="CF537" i="27" s="1"/>
  <c r="AV536" i="27"/>
  <c r="CF536" i="27" s="1"/>
  <c r="AV535" i="27"/>
  <c r="CF535" i="27" s="1"/>
  <c r="AV534" i="27"/>
  <c r="CF534" i="27" s="1"/>
  <c r="AV533" i="27"/>
  <c r="CF533" i="27" s="1"/>
  <c r="AV532" i="27"/>
  <c r="CF532" i="27" s="1"/>
  <c r="AV531" i="27"/>
  <c r="CF531" i="27" s="1"/>
  <c r="AV530" i="27"/>
  <c r="CF530" i="27" s="1"/>
  <c r="AV529" i="27"/>
  <c r="CF529" i="27" s="1"/>
  <c r="AV528" i="27"/>
  <c r="CF528" i="27" s="1"/>
  <c r="AV527" i="27"/>
  <c r="CF527" i="27" s="1"/>
  <c r="AV526" i="27"/>
  <c r="CF526" i="27" s="1"/>
  <c r="AV525" i="27"/>
  <c r="CF525" i="27" s="1"/>
  <c r="AV524" i="27"/>
  <c r="CF524" i="27" s="1"/>
  <c r="AV523" i="27"/>
  <c r="CF523" i="27" s="1"/>
  <c r="AV522" i="27"/>
  <c r="CF522" i="27" s="1"/>
  <c r="AV521" i="27"/>
  <c r="CF521" i="27" s="1"/>
  <c r="AV520" i="27"/>
  <c r="CF520" i="27" s="1"/>
  <c r="AV519" i="27"/>
  <c r="CF519" i="27" s="1"/>
  <c r="AV518" i="27"/>
  <c r="CF518" i="27" s="1"/>
  <c r="AV517" i="27"/>
  <c r="CF517" i="27" s="1"/>
  <c r="AV516" i="27"/>
  <c r="CF516" i="27" s="1"/>
  <c r="AV515" i="27"/>
  <c r="CF515" i="27" s="1"/>
  <c r="AV514" i="27"/>
  <c r="CF514" i="27" s="1"/>
  <c r="AV513" i="27"/>
  <c r="CF513" i="27" s="1"/>
  <c r="AV512" i="27"/>
  <c r="CF512" i="27" s="1"/>
  <c r="AV511" i="27"/>
  <c r="CF511" i="27" s="1"/>
  <c r="AV510" i="27"/>
  <c r="CF510" i="27" s="1"/>
  <c r="AV509" i="27"/>
  <c r="CF509" i="27" s="1"/>
  <c r="AV508" i="27"/>
  <c r="CF508" i="27" s="1"/>
  <c r="AV507" i="27"/>
  <c r="CF507" i="27" s="1"/>
  <c r="AV506" i="27"/>
  <c r="CF506" i="27" s="1"/>
  <c r="AV505" i="27"/>
  <c r="CF505" i="27" s="1"/>
  <c r="AV504" i="27"/>
  <c r="CF504" i="27" s="1"/>
  <c r="AV503" i="27"/>
  <c r="CF503" i="27" s="1"/>
  <c r="AV502" i="27"/>
  <c r="CF502" i="27" s="1"/>
  <c r="AV501" i="27"/>
  <c r="CF501" i="27" s="1"/>
  <c r="AV498" i="27"/>
  <c r="CF498" i="27" s="1"/>
  <c r="AV497" i="27"/>
  <c r="CF497" i="27" s="1"/>
  <c r="AV496" i="27"/>
  <c r="CF496" i="27" s="1"/>
  <c r="AV495" i="27"/>
  <c r="CF495" i="27" s="1"/>
  <c r="AV465" i="27"/>
  <c r="CF465" i="27" s="1"/>
  <c r="AV464" i="27"/>
  <c r="CF464" i="27" s="1"/>
  <c r="AV463" i="27"/>
  <c r="CF463" i="27" s="1"/>
  <c r="AV462" i="27"/>
  <c r="CF462" i="27" s="1"/>
  <c r="AV461" i="27"/>
  <c r="CF461" i="27" s="1"/>
  <c r="AV460" i="27"/>
  <c r="CF460" i="27" s="1"/>
  <c r="AV459" i="27"/>
  <c r="CF459" i="27" s="1"/>
  <c r="AV458" i="27"/>
  <c r="CF458" i="27" s="1"/>
  <c r="AV457" i="27"/>
  <c r="CF457" i="27" s="1"/>
  <c r="AV456" i="27"/>
  <c r="CF456" i="27" s="1"/>
  <c r="AV455" i="27"/>
  <c r="CF455" i="27" s="1"/>
  <c r="AV454" i="27"/>
  <c r="CF454" i="27" s="1"/>
  <c r="AV453" i="27"/>
  <c r="CF453" i="27" s="1"/>
  <c r="AV452" i="27"/>
  <c r="CF452" i="27" s="1"/>
  <c r="AV451" i="27"/>
  <c r="CF451" i="27" s="1"/>
  <c r="AV450" i="27"/>
  <c r="CF450" i="27" s="1"/>
  <c r="AV449" i="27"/>
  <c r="CF449" i="27" s="1"/>
  <c r="AV448" i="27"/>
  <c r="CF448" i="27" s="1"/>
  <c r="AV447" i="27"/>
  <c r="CF447" i="27" s="1"/>
  <c r="AV446" i="27"/>
  <c r="CF446" i="27" s="1"/>
  <c r="AV445" i="27"/>
  <c r="CF445" i="27" s="1"/>
  <c r="AV444" i="27"/>
  <c r="CF444" i="27" s="1"/>
  <c r="AV443" i="27"/>
  <c r="CF443" i="27" s="1"/>
  <c r="AV442" i="27"/>
  <c r="CF442" i="27" s="1"/>
  <c r="AV441" i="27"/>
  <c r="CF441" i="27" s="1"/>
  <c r="AV440" i="27"/>
  <c r="CF440" i="27" s="1"/>
  <c r="AV439" i="27"/>
  <c r="CF439" i="27" s="1"/>
  <c r="AV438" i="27"/>
  <c r="CF438" i="27" s="1"/>
  <c r="AV437" i="27"/>
  <c r="CF437" i="27" s="1"/>
  <c r="AV436" i="27"/>
  <c r="CF436" i="27" s="1"/>
  <c r="AV435" i="27"/>
  <c r="CF435" i="27" s="1"/>
  <c r="AV434" i="27"/>
  <c r="CF434" i="27" s="1"/>
  <c r="AV433" i="27"/>
  <c r="CF433" i="27" s="1"/>
  <c r="AV432" i="27"/>
  <c r="CF432" i="27" s="1"/>
  <c r="AV431" i="27"/>
  <c r="CF431" i="27" s="1"/>
  <c r="AV430" i="27"/>
  <c r="CF430" i="27" s="1"/>
  <c r="AV429" i="27"/>
  <c r="CF429" i="27" s="1"/>
  <c r="AV428" i="27"/>
  <c r="CF428" i="27" s="1"/>
  <c r="AV427" i="27"/>
  <c r="CF427" i="27" s="1"/>
  <c r="AV426" i="27"/>
  <c r="CF426" i="27" s="1"/>
  <c r="AV416" i="27"/>
  <c r="CF416" i="27" s="1"/>
  <c r="AV415" i="27"/>
  <c r="CF415" i="27" s="1"/>
  <c r="AV414" i="27"/>
  <c r="CF414" i="27" s="1"/>
  <c r="AV413" i="27"/>
  <c r="CF413" i="27" s="1"/>
  <c r="AV412" i="27"/>
  <c r="CF412" i="27" s="1"/>
  <c r="AV411" i="27"/>
  <c r="CF411" i="27" s="1"/>
  <c r="AV410" i="27"/>
  <c r="CF410" i="27" s="1"/>
  <c r="AV409" i="27"/>
  <c r="CF409" i="27" s="1"/>
  <c r="AV408" i="27"/>
  <c r="CF408" i="27" s="1"/>
  <c r="AV407" i="27"/>
  <c r="CF407" i="27" s="1"/>
  <c r="AV406" i="27"/>
  <c r="CF406" i="27" s="1"/>
  <c r="AV405" i="27"/>
  <c r="CF405" i="27" s="1"/>
  <c r="AV404" i="27"/>
  <c r="CF404" i="27" s="1"/>
  <c r="AV403" i="27"/>
  <c r="CF403" i="27" s="1"/>
  <c r="AV402" i="27"/>
  <c r="CF402" i="27" s="1"/>
  <c r="AV401" i="27"/>
  <c r="CF401" i="27" s="1"/>
  <c r="AV400" i="27"/>
  <c r="CF400" i="27" s="1"/>
  <c r="AV399" i="27"/>
  <c r="CF399" i="27" s="1"/>
  <c r="AV398" i="27"/>
  <c r="CF398" i="27" s="1"/>
  <c r="AV397" i="27"/>
  <c r="CF397" i="27" s="1"/>
  <c r="AV395" i="27"/>
  <c r="CF395" i="27" s="1"/>
  <c r="AV384" i="27"/>
  <c r="CF384" i="27" s="1"/>
  <c r="AV383" i="27"/>
  <c r="CF383" i="27" s="1"/>
  <c r="AV382" i="27"/>
  <c r="CF382" i="27" s="1"/>
  <c r="AV381" i="27"/>
  <c r="CF381" i="27" s="1"/>
  <c r="AV380" i="27"/>
  <c r="CF380" i="27" s="1"/>
  <c r="AV379" i="27"/>
  <c r="CF379" i="27" s="1"/>
  <c r="AV378" i="27"/>
  <c r="CF378" i="27" s="1"/>
  <c r="AV377" i="27"/>
  <c r="CF377" i="27" s="1"/>
  <c r="AV376" i="27"/>
  <c r="CF376" i="27" s="1"/>
  <c r="AV375" i="27"/>
  <c r="CF375" i="27" s="1"/>
  <c r="AV374" i="27"/>
  <c r="CF374" i="27" s="1"/>
  <c r="AV373" i="27"/>
  <c r="CF373" i="27" s="1"/>
  <c r="AV372" i="27"/>
  <c r="CF372" i="27" s="1"/>
  <c r="AV371" i="27"/>
  <c r="CF371" i="27" s="1"/>
  <c r="AV357" i="27"/>
  <c r="CF357" i="27" s="1"/>
  <c r="AV356" i="27"/>
  <c r="CF356" i="27" s="1"/>
  <c r="AV355" i="27"/>
  <c r="CF355" i="27" s="1"/>
  <c r="AV354" i="27"/>
  <c r="CF354" i="27" s="1"/>
  <c r="AV353" i="27"/>
  <c r="CF353" i="27" s="1"/>
  <c r="AV352" i="27"/>
  <c r="CF352" i="27" s="1"/>
  <c r="AV351" i="27"/>
  <c r="CF351" i="27" s="1"/>
  <c r="AV350" i="27"/>
  <c r="CF350" i="27" s="1"/>
  <c r="AV349" i="27"/>
  <c r="CF349" i="27" s="1"/>
  <c r="AV348" i="27"/>
  <c r="CF348" i="27" s="1"/>
  <c r="AV347" i="27"/>
  <c r="CF347" i="27" s="1"/>
  <c r="AV346" i="27"/>
  <c r="CF346" i="27" s="1"/>
  <c r="AV345" i="27"/>
  <c r="CF345" i="27" s="1"/>
  <c r="AV344" i="27"/>
  <c r="CF344" i="27" s="1"/>
  <c r="AV343" i="27"/>
  <c r="CF343" i="27" s="1"/>
  <c r="AV342" i="27"/>
  <c r="CF342" i="27" s="1"/>
  <c r="AV341" i="27"/>
  <c r="CF341" i="27" s="1"/>
  <c r="AV340" i="27"/>
  <c r="CF340" i="27" s="1"/>
  <c r="AV339" i="27"/>
  <c r="CF339" i="27" s="1"/>
  <c r="AV338" i="27"/>
  <c r="CF338" i="27" s="1"/>
  <c r="AV337" i="27"/>
  <c r="CF337" i="27" s="1"/>
  <c r="AV336" i="27"/>
  <c r="CF336" i="27" s="1"/>
  <c r="AV335" i="27"/>
  <c r="CF335" i="27" s="1"/>
  <c r="AV334" i="27"/>
  <c r="CF334" i="27" s="1"/>
  <c r="AV333" i="27"/>
  <c r="CF333" i="27" s="1"/>
  <c r="AV332" i="27"/>
  <c r="CF332" i="27" s="1"/>
  <c r="AV331" i="27"/>
  <c r="CF331" i="27" s="1"/>
  <c r="AV330" i="27"/>
  <c r="CF330" i="27" s="1"/>
  <c r="AV329" i="27"/>
  <c r="CF329" i="27" s="1"/>
  <c r="AV328" i="27"/>
  <c r="CF328" i="27" s="1"/>
  <c r="AV327" i="27"/>
  <c r="CF327" i="27" s="1"/>
  <c r="AV326" i="27"/>
  <c r="CF326" i="27" s="1"/>
  <c r="AV325" i="27"/>
  <c r="CF325" i="27" s="1"/>
  <c r="AV324" i="27"/>
  <c r="CF324" i="27" s="1"/>
  <c r="AV323" i="27"/>
  <c r="CF323" i="27" s="1"/>
  <c r="AV322" i="27"/>
  <c r="CF322" i="27" s="1"/>
  <c r="AV321" i="27"/>
  <c r="CF321" i="27" s="1"/>
  <c r="AV320" i="27"/>
  <c r="CF320" i="27" s="1"/>
  <c r="AV319" i="27"/>
  <c r="CF319" i="27" s="1"/>
  <c r="AV318" i="27"/>
  <c r="CF318" i="27" s="1"/>
  <c r="AV317" i="27"/>
  <c r="CF317" i="27" s="1"/>
  <c r="AV316" i="27"/>
  <c r="CF316" i="27" s="1"/>
  <c r="AV315" i="27"/>
  <c r="CF315" i="27" s="1"/>
  <c r="AV314" i="27"/>
  <c r="CF314" i="27" s="1"/>
  <c r="AV313" i="27"/>
  <c r="CF313" i="27" s="1"/>
  <c r="AV312" i="27"/>
  <c r="CF312" i="27" s="1"/>
  <c r="AV311" i="27"/>
  <c r="CF311" i="27" s="1"/>
  <c r="AV310" i="27"/>
  <c r="CF310" i="27" s="1"/>
  <c r="AV309" i="27"/>
  <c r="CF309" i="27" s="1"/>
  <c r="AV308" i="27"/>
  <c r="CF308" i="27" s="1"/>
  <c r="AV307" i="27"/>
  <c r="CF307" i="27" s="1"/>
  <c r="AV306" i="27"/>
  <c r="CF306" i="27" s="1"/>
  <c r="AV305" i="27"/>
  <c r="CF305" i="27" s="1"/>
  <c r="AV304" i="27"/>
  <c r="CF304" i="27" s="1"/>
  <c r="AV303" i="27"/>
  <c r="CF303" i="27" s="1"/>
  <c r="AV302" i="27"/>
  <c r="CF302" i="27" s="1"/>
  <c r="AV301" i="27"/>
  <c r="CF301" i="27" s="1"/>
  <c r="AV300" i="27"/>
  <c r="CF300" i="27" s="1"/>
  <c r="AV284" i="27"/>
  <c r="CF284" i="27" s="1"/>
  <c r="AV283" i="27"/>
  <c r="CF283" i="27" s="1"/>
  <c r="AV282" i="27"/>
  <c r="CF282" i="27" s="1"/>
  <c r="AV281" i="27"/>
  <c r="CF281" i="27" s="1"/>
  <c r="AV280" i="27"/>
  <c r="CF280" i="27" s="1"/>
  <c r="AV279" i="27"/>
  <c r="CF279" i="27" s="1"/>
  <c r="AV278" i="27"/>
  <c r="CF278" i="27" s="1"/>
  <c r="AV277" i="27"/>
  <c r="CF277" i="27" s="1"/>
  <c r="AV276" i="27"/>
  <c r="CF276" i="27" s="1"/>
  <c r="AV275" i="27"/>
  <c r="CF275" i="27" s="1"/>
  <c r="AV274" i="27"/>
  <c r="CF274" i="27" s="1"/>
  <c r="AV273" i="27"/>
  <c r="CF273" i="27" s="1"/>
  <c r="AV272" i="27"/>
  <c r="CF272" i="27" s="1"/>
  <c r="AV271" i="27"/>
  <c r="CF271" i="27" s="1"/>
  <c r="AV270" i="27"/>
  <c r="CF270" i="27" s="1"/>
  <c r="AV261" i="27"/>
  <c r="CF261" i="27" s="1"/>
  <c r="AV260" i="27"/>
  <c r="CF260" i="27" s="1"/>
  <c r="AV259" i="27"/>
  <c r="CF259" i="27" s="1"/>
  <c r="AV258" i="27"/>
  <c r="CF258" i="27" s="1"/>
  <c r="AV257" i="27"/>
  <c r="CF257" i="27" s="1"/>
  <c r="AV256" i="27"/>
  <c r="CF256" i="27" s="1"/>
  <c r="AV255" i="27"/>
  <c r="CF255" i="27" s="1"/>
  <c r="AV254" i="27"/>
  <c r="CF254" i="27" s="1"/>
  <c r="AV253" i="27"/>
  <c r="CF253" i="27" s="1"/>
  <c r="AV252" i="27"/>
  <c r="CF252" i="27" s="1"/>
  <c r="AV251" i="27"/>
  <c r="CF251" i="27" s="1"/>
  <c r="AV250" i="27"/>
  <c r="CF250" i="27" s="1"/>
  <c r="AV249" i="27"/>
  <c r="CF249" i="27" s="1"/>
  <c r="AV248" i="27"/>
  <c r="CF248" i="27" s="1"/>
  <c r="AV247" i="27"/>
  <c r="CF247" i="27" s="1"/>
  <c r="AV246" i="27"/>
  <c r="CF246" i="27" s="1"/>
  <c r="AV243" i="27"/>
  <c r="CF243" i="27" s="1"/>
  <c r="AV234" i="27"/>
  <c r="CF234" i="27" s="1"/>
  <c r="AV233" i="27"/>
  <c r="CF233" i="27" s="1"/>
  <c r="AV232" i="27"/>
  <c r="CF232" i="27" s="1"/>
  <c r="AV231" i="27"/>
  <c r="CF231" i="27" s="1"/>
  <c r="AV230" i="27"/>
  <c r="CF230" i="27" s="1"/>
  <c r="AV229" i="27"/>
  <c r="CF229" i="27" s="1"/>
  <c r="AV228" i="27"/>
  <c r="CF228" i="27" s="1"/>
  <c r="AV227" i="27"/>
  <c r="CF227" i="27" s="1"/>
  <c r="AV226" i="27"/>
  <c r="CF226" i="27" s="1"/>
  <c r="AV225" i="27"/>
  <c r="CF225" i="27" s="1"/>
  <c r="AV224" i="27"/>
  <c r="CF224" i="27" s="1"/>
  <c r="AV223" i="27"/>
  <c r="CF223" i="27" s="1"/>
  <c r="AV222" i="27"/>
  <c r="CF222" i="27" s="1"/>
  <c r="AV221" i="27"/>
  <c r="CF221" i="27" s="1"/>
  <c r="AV220" i="27"/>
  <c r="CF220" i="27" s="1"/>
  <c r="AV219" i="27"/>
  <c r="CF219" i="27" s="1"/>
  <c r="AV218" i="27"/>
  <c r="CF218" i="27" s="1"/>
  <c r="AV217" i="27"/>
  <c r="CF217" i="27" s="1"/>
  <c r="AV202" i="27"/>
  <c r="CF202" i="27" s="1"/>
  <c r="AV201" i="27"/>
  <c r="CF201" i="27" s="1"/>
  <c r="AV200" i="27"/>
  <c r="CF200" i="27" s="1"/>
  <c r="AV199" i="27"/>
  <c r="CF199" i="27" s="1"/>
  <c r="AV198" i="27"/>
  <c r="CF198" i="27" s="1"/>
  <c r="AV197" i="27"/>
  <c r="CF197" i="27" s="1"/>
  <c r="AV196" i="27"/>
  <c r="CF196" i="27" s="1"/>
  <c r="AV195" i="27"/>
  <c r="CF195" i="27" s="1"/>
  <c r="AV194" i="27"/>
  <c r="CF194" i="27" s="1"/>
  <c r="AV193" i="27"/>
  <c r="CF193" i="27" s="1"/>
  <c r="AV192" i="27"/>
  <c r="CF192" i="27" s="1"/>
  <c r="AV191" i="27"/>
  <c r="CF191" i="27" s="1"/>
  <c r="AV190" i="27"/>
  <c r="CF190" i="27" s="1"/>
  <c r="AV189" i="27"/>
  <c r="CF189" i="27" s="1"/>
  <c r="AV188" i="27"/>
  <c r="CF188" i="27" s="1"/>
  <c r="AV187" i="27"/>
  <c r="CF187" i="27" s="1"/>
  <c r="AV178" i="27"/>
  <c r="CF178" i="27" s="1"/>
  <c r="AV177" i="27"/>
  <c r="CF177" i="27" s="1"/>
  <c r="AV176" i="27"/>
  <c r="CF176" i="27" s="1"/>
  <c r="AV175" i="27"/>
  <c r="CF175" i="27" s="1"/>
  <c r="AV174" i="27"/>
  <c r="CF174" i="27" s="1"/>
  <c r="AV173" i="27"/>
  <c r="CF173" i="27" s="1"/>
  <c r="AV172" i="27"/>
  <c r="CF172" i="27" s="1"/>
  <c r="AV171" i="27"/>
  <c r="CF171" i="27" s="1"/>
  <c r="AV170" i="27"/>
  <c r="CF170" i="27" s="1"/>
  <c r="AV169" i="27"/>
  <c r="CF169" i="27" s="1"/>
  <c r="AV168" i="27"/>
  <c r="CF168" i="27" s="1"/>
  <c r="AV167" i="27"/>
  <c r="CF167" i="27" s="1"/>
  <c r="AV166" i="27"/>
  <c r="CF166" i="27" s="1"/>
  <c r="AV165" i="27"/>
  <c r="CF165" i="27" s="1"/>
  <c r="AV164" i="27"/>
  <c r="CF164" i="27" s="1"/>
  <c r="AV163" i="27"/>
  <c r="CF163" i="27" s="1"/>
  <c r="AV162" i="27"/>
  <c r="CF162" i="27" s="1"/>
  <c r="AV161" i="27"/>
  <c r="CF161" i="27" s="1"/>
  <c r="AV160" i="27"/>
  <c r="CF160" i="27" s="1"/>
  <c r="AV159" i="27"/>
  <c r="CF159" i="27" s="1"/>
  <c r="AV158" i="27"/>
  <c r="CF158" i="27" s="1"/>
  <c r="AV157" i="27"/>
  <c r="CF157" i="27" s="1"/>
  <c r="AV156" i="27"/>
  <c r="CF156" i="27" s="1"/>
  <c r="AV155" i="27"/>
  <c r="CF155" i="27" s="1"/>
  <c r="AV154" i="27"/>
  <c r="CF154" i="27" s="1"/>
  <c r="AV153" i="27"/>
  <c r="CF153" i="27" s="1"/>
  <c r="AV152" i="27"/>
  <c r="CF152" i="27" s="1"/>
  <c r="AV151" i="27"/>
  <c r="CF151" i="27" s="1"/>
  <c r="AV150" i="27"/>
  <c r="CF150" i="27" s="1"/>
  <c r="AV149" i="27"/>
  <c r="CF149" i="27" s="1"/>
  <c r="AV148" i="27"/>
  <c r="CF148" i="27" s="1"/>
  <c r="AV147" i="27"/>
  <c r="CF147" i="27" s="1"/>
  <c r="AV146" i="27"/>
  <c r="CF146" i="27" s="1"/>
  <c r="AV145" i="27"/>
  <c r="CF145" i="27" s="1"/>
  <c r="AV144" i="27"/>
  <c r="CF144" i="27" s="1"/>
  <c r="AV143" i="27"/>
  <c r="CF143" i="27" s="1"/>
  <c r="AV142" i="27"/>
  <c r="CF142" i="27" s="1"/>
  <c r="AV141" i="27"/>
  <c r="CF141" i="27" s="1"/>
  <c r="AV138" i="27"/>
  <c r="CF138" i="27" s="1"/>
  <c r="AV120" i="27"/>
  <c r="CF120" i="27" s="1"/>
  <c r="AV119" i="27"/>
  <c r="CF119" i="27" s="1"/>
  <c r="AV118" i="27"/>
  <c r="CF118" i="27" s="1"/>
  <c r="AV117" i="27"/>
  <c r="CF117" i="27" s="1"/>
  <c r="AV116" i="27"/>
  <c r="CF116" i="27" s="1"/>
  <c r="AV115" i="27"/>
  <c r="CF115" i="27" s="1"/>
  <c r="AV114" i="27"/>
  <c r="CF114" i="27" s="1"/>
  <c r="AV113" i="27"/>
  <c r="CF113" i="27" s="1"/>
  <c r="AV112" i="27"/>
  <c r="CF112" i="27" s="1"/>
  <c r="AV111" i="27"/>
  <c r="CF111" i="27" s="1"/>
  <c r="AV110" i="27"/>
  <c r="CF110" i="27" s="1"/>
  <c r="AV109" i="27"/>
  <c r="CF109" i="27" s="1"/>
  <c r="AV108" i="27"/>
  <c r="CF108" i="27" s="1"/>
  <c r="AV107" i="27"/>
  <c r="CF107" i="27" s="1"/>
  <c r="AV106" i="27"/>
  <c r="CF106" i="27" s="1"/>
  <c r="AV105" i="27"/>
  <c r="CF105" i="27" s="1"/>
  <c r="AV97" i="27"/>
  <c r="CF97" i="27" s="1"/>
  <c r="AV104" i="27"/>
  <c r="CF104" i="27" s="1"/>
  <c r="AV96" i="27"/>
  <c r="CF96" i="27" s="1"/>
  <c r="AV103" i="27"/>
  <c r="CF103" i="27" s="1"/>
  <c r="AV102" i="27"/>
  <c r="CF102" i="27" s="1"/>
  <c r="AV101" i="27"/>
  <c r="CF101" i="27" s="1"/>
  <c r="AV100" i="27"/>
  <c r="CF100" i="27" s="1"/>
  <c r="AV99" i="27"/>
  <c r="CF99" i="27" s="1"/>
  <c r="AV98" i="27"/>
  <c r="CF98" i="27" s="1"/>
  <c r="AV95" i="27"/>
  <c r="CF95" i="27" s="1"/>
  <c r="AV94" i="27"/>
  <c r="CF94" i="27" s="1"/>
  <c r="AV93" i="27"/>
  <c r="CF93" i="27" s="1"/>
  <c r="AV81" i="27"/>
  <c r="CF81" i="27" s="1"/>
  <c r="AV80" i="27"/>
  <c r="CF80" i="27" s="1"/>
  <c r="AV79" i="27"/>
  <c r="CF79" i="27" s="1"/>
  <c r="AV76" i="27"/>
  <c r="CF76" i="27" s="1"/>
  <c r="AV75" i="27"/>
  <c r="CF75" i="27" s="1"/>
  <c r="AV74" i="27"/>
  <c r="CF74" i="27" s="1"/>
  <c r="AV73" i="27"/>
  <c r="CF73" i="27" s="1"/>
  <c r="AV72" i="27"/>
  <c r="CF72" i="27" s="1"/>
  <c r="AV71" i="27"/>
  <c r="CF71" i="27" s="1"/>
  <c r="AV70" i="27"/>
  <c r="CF70" i="27" s="1"/>
  <c r="AV69" i="27"/>
  <c r="CF69" i="27" s="1"/>
  <c r="AV68" i="27"/>
  <c r="CF68" i="27" s="1"/>
  <c r="AV67" i="27"/>
  <c r="CF67" i="27" s="1"/>
  <c r="AV66" i="27"/>
  <c r="CF66" i="27" s="1"/>
  <c r="AV65" i="27"/>
  <c r="CF65" i="27" s="1"/>
  <c r="AV64" i="27"/>
  <c r="CF64" i="27" s="1"/>
  <c r="AV63" i="27"/>
  <c r="CF63" i="27" s="1"/>
  <c r="AV62" i="27"/>
  <c r="CF62" i="27" s="1"/>
  <c r="AV61" i="27"/>
  <c r="CF61" i="27" s="1"/>
  <c r="AV60" i="27"/>
  <c r="CF60" i="27" s="1"/>
  <c r="AV59" i="27"/>
  <c r="CF59" i="27" s="1"/>
  <c r="AV58" i="27"/>
  <c r="CF58" i="27" s="1"/>
  <c r="AV57" i="27"/>
  <c r="CF57" i="27" s="1"/>
  <c r="AV56" i="27"/>
  <c r="CF56" i="27" s="1"/>
  <c r="AV55" i="27"/>
  <c r="CF55" i="27" s="1"/>
  <c r="AV44" i="27"/>
  <c r="CF44" i="27" s="1"/>
  <c r="AV43" i="27"/>
  <c r="CF43" i="27" s="1"/>
  <c r="AV42" i="27"/>
  <c r="CF42" i="27" s="1"/>
  <c r="AV41" i="27"/>
  <c r="CF41" i="27" s="1"/>
  <c r="AV40" i="27"/>
  <c r="CF40" i="27" s="1"/>
  <c r="AV39" i="27"/>
  <c r="CF39" i="27" s="1"/>
  <c r="AV38" i="27"/>
  <c r="CF38" i="27" s="1"/>
  <c r="AV37" i="27"/>
  <c r="CF37" i="27" s="1"/>
  <c r="AV36" i="27"/>
  <c r="CF36" i="27" s="1"/>
  <c r="AV35" i="27"/>
  <c r="CF35" i="27" s="1"/>
  <c r="AV34" i="27"/>
  <c r="CF34" i="27" s="1"/>
  <c r="AV33" i="27"/>
  <c r="CF33" i="27" s="1"/>
  <c r="AV32" i="27"/>
  <c r="CF32" i="27" s="1"/>
  <c r="AV31" i="27"/>
  <c r="CF31" i="27" s="1"/>
  <c r="AV30" i="27"/>
  <c r="CF30" i="27" s="1"/>
  <c r="AV29" i="27"/>
  <c r="CF29" i="27" s="1"/>
  <c r="AV28" i="27"/>
  <c r="CF28" i="27" s="1"/>
  <c r="AV27" i="27"/>
  <c r="CF27" i="27" s="1"/>
  <c r="AV26" i="27"/>
  <c r="CF26" i="27" s="1"/>
  <c r="AV25" i="27"/>
  <c r="CF25" i="27" s="1"/>
  <c r="AV24" i="27"/>
  <c r="CF24" i="27" s="1"/>
  <c r="AV23" i="27"/>
  <c r="CF23" i="27" s="1"/>
  <c r="AV22" i="27"/>
  <c r="CF22" i="27" s="1"/>
  <c r="AV21" i="27"/>
  <c r="CF21" i="27" s="1"/>
  <c r="AV20" i="27"/>
  <c r="CF20" i="27" s="1"/>
  <c r="AU627" i="27"/>
  <c r="AU626" i="27"/>
  <c r="AU625" i="27"/>
  <c r="AU624" i="27"/>
  <c r="AU623" i="27"/>
  <c r="AU622" i="27"/>
  <c r="AU621" i="27"/>
  <c r="AU620" i="27"/>
  <c r="AU619" i="27"/>
  <c r="AU618" i="27"/>
  <c r="AU617" i="27"/>
  <c r="AU606" i="27"/>
  <c r="AU605" i="27"/>
  <c r="AU604" i="27"/>
  <c r="AU603" i="27"/>
  <c r="AU602" i="27"/>
  <c r="AU601" i="27"/>
  <c r="AU600" i="27"/>
  <c r="AU599" i="27"/>
  <c r="AU598" i="27"/>
  <c r="AU597" i="27"/>
  <c r="AU596" i="27"/>
  <c r="AU595" i="27"/>
  <c r="AU594" i="27"/>
  <c r="AU593" i="27"/>
  <c r="AU592" i="27"/>
  <c r="AU591" i="27"/>
  <c r="AU590" i="27"/>
  <c r="AU589" i="27"/>
  <c r="AU588" i="27"/>
  <c r="AU587" i="27"/>
  <c r="AU586" i="27"/>
  <c r="AU585" i="27"/>
  <c r="AU584" i="27"/>
  <c r="AU583" i="27"/>
  <c r="AU568" i="27"/>
  <c r="AU567" i="27"/>
  <c r="AU566" i="27"/>
  <c r="AU565" i="27"/>
  <c r="AU564" i="27"/>
  <c r="AU563" i="27"/>
  <c r="AU562" i="27"/>
  <c r="AU561" i="27"/>
  <c r="AU560" i="27"/>
  <c r="AU559" i="27"/>
  <c r="AU558" i="27"/>
  <c r="AU557" i="27"/>
  <c r="AU556" i="27"/>
  <c r="AU555" i="27"/>
  <c r="AU554" i="27"/>
  <c r="AU553" i="27"/>
  <c r="AU552" i="27"/>
  <c r="AU551" i="27"/>
  <c r="AU550" i="27"/>
  <c r="AU549" i="27"/>
  <c r="AU548" i="27"/>
  <c r="AU547" i="27"/>
  <c r="AU546" i="27"/>
  <c r="AU545" i="27"/>
  <c r="AU544" i="27"/>
  <c r="AU543" i="27"/>
  <c r="AU542" i="27"/>
  <c r="AU541" i="27"/>
  <c r="AU540" i="27"/>
  <c r="AU539" i="27"/>
  <c r="AU538" i="27"/>
  <c r="AU537" i="27"/>
  <c r="AU536" i="27"/>
  <c r="AU535" i="27"/>
  <c r="AU534" i="27"/>
  <c r="AU533" i="27"/>
  <c r="AU532" i="27"/>
  <c r="AU531" i="27"/>
  <c r="AU530" i="27"/>
  <c r="AU529" i="27"/>
  <c r="AU528" i="27"/>
  <c r="AU527" i="27"/>
  <c r="AU526" i="27"/>
  <c r="AU525" i="27"/>
  <c r="AU524" i="27"/>
  <c r="AU523" i="27"/>
  <c r="AU522" i="27"/>
  <c r="AU521" i="27"/>
  <c r="AU520" i="27"/>
  <c r="AU519" i="27"/>
  <c r="AU518" i="27"/>
  <c r="AU517" i="27"/>
  <c r="AU516" i="27"/>
  <c r="AU515" i="27"/>
  <c r="AU514" i="27"/>
  <c r="AU513" i="27"/>
  <c r="AU512" i="27"/>
  <c r="AU511" i="27"/>
  <c r="AU510" i="27"/>
  <c r="AU509" i="27"/>
  <c r="AU508" i="27"/>
  <c r="AU507" i="27"/>
  <c r="AU506" i="27"/>
  <c r="AU505" i="27"/>
  <c r="AU504" i="27"/>
  <c r="AU503" i="27"/>
  <c r="AU502" i="27"/>
  <c r="AU501" i="27"/>
  <c r="AU498" i="27"/>
  <c r="AU496" i="27"/>
  <c r="AU495" i="27"/>
  <c r="AU465" i="27"/>
  <c r="AU464" i="27"/>
  <c r="AU463" i="27"/>
  <c r="AU462" i="27"/>
  <c r="AU461" i="27"/>
  <c r="AU460" i="27"/>
  <c r="AU459" i="27"/>
  <c r="AU458" i="27"/>
  <c r="AU457" i="27"/>
  <c r="AU456" i="27"/>
  <c r="AU455" i="27"/>
  <c r="AU454" i="27"/>
  <c r="AU453" i="27"/>
  <c r="AU452" i="27"/>
  <c r="AU451" i="27"/>
  <c r="AU450" i="27"/>
  <c r="AU449" i="27"/>
  <c r="AU448" i="27"/>
  <c r="AU447" i="27"/>
  <c r="AU446" i="27"/>
  <c r="AU445" i="27"/>
  <c r="AU444" i="27"/>
  <c r="AU443" i="27"/>
  <c r="AU442" i="27"/>
  <c r="AU441" i="27"/>
  <c r="AU440" i="27"/>
  <c r="AU439" i="27"/>
  <c r="AU438" i="27"/>
  <c r="AU437" i="27"/>
  <c r="AU436" i="27"/>
  <c r="AU435" i="27"/>
  <c r="AU434" i="27"/>
  <c r="AU433" i="27"/>
  <c r="AU432" i="27"/>
  <c r="AU431" i="27"/>
  <c r="AU430" i="27"/>
  <c r="AU429" i="27"/>
  <c r="AU428" i="27"/>
  <c r="AU427" i="27"/>
  <c r="AU426" i="27"/>
  <c r="AU416" i="27"/>
  <c r="AU415" i="27"/>
  <c r="AU414" i="27"/>
  <c r="AU413" i="27"/>
  <c r="AU412" i="27"/>
  <c r="AU411" i="27"/>
  <c r="AU410" i="27"/>
  <c r="AU409" i="27"/>
  <c r="AU408" i="27"/>
  <c r="AU407" i="27"/>
  <c r="AU406" i="27"/>
  <c r="AU405" i="27"/>
  <c r="AU404" i="27"/>
  <c r="AU403" i="27"/>
  <c r="AU402" i="27"/>
  <c r="AU401" i="27"/>
  <c r="AU400" i="27"/>
  <c r="AU399" i="27"/>
  <c r="AU398" i="27"/>
  <c r="AU397" i="27"/>
  <c r="AU395" i="27"/>
  <c r="AU384" i="27"/>
  <c r="AU383" i="27"/>
  <c r="AU382" i="27"/>
  <c r="AU381" i="27"/>
  <c r="AU380" i="27"/>
  <c r="AU379" i="27"/>
  <c r="AU378" i="27"/>
  <c r="AU377" i="27"/>
  <c r="AU376" i="27"/>
  <c r="AU375" i="27"/>
  <c r="AU374" i="27"/>
  <c r="AU373" i="27"/>
  <c r="AU372" i="27"/>
  <c r="AU357" i="27"/>
  <c r="AU356" i="27"/>
  <c r="AU355" i="27"/>
  <c r="AU354" i="27"/>
  <c r="AU353" i="27"/>
  <c r="AU352" i="27"/>
  <c r="AU351" i="27"/>
  <c r="AU350" i="27"/>
  <c r="AU349" i="27"/>
  <c r="AU348" i="27"/>
  <c r="AU347" i="27"/>
  <c r="AU346" i="27"/>
  <c r="AU345" i="27"/>
  <c r="AU344" i="27"/>
  <c r="AU343" i="27"/>
  <c r="AU342" i="27"/>
  <c r="AU341" i="27"/>
  <c r="AU340" i="27"/>
  <c r="AU339" i="27"/>
  <c r="AU338" i="27"/>
  <c r="AU337" i="27"/>
  <c r="AU336" i="27"/>
  <c r="AU335" i="27"/>
  <c r="AU334" i="27"/>
  <c r="AU333" i="27"/>
  <c r="AU332" i="27"/>
  <c r="AU331" i="27"/>
  <c r="AU330" i="27"/>
  <c r="AU329" i="27"/>
  <c r="AU328" i="27"/>
  <c r="AU327" i="27"/>
  <c r="AU326" i="27"/>
  <c r="AU325" i="27"/>
  <c r="AU324" i="27"/>
  <c r="AU323" i="27"/>
  <c r="AU322" i="27"/>
  <c r="AU321" i="27"/>
  <c r="AU320" i="27"/>
  <c r="AU319" i="27"/>
  <c r="AU318" i="27"/>
  <c r="AU317" i="27"/>
  <c r="AU316" i="27"/>
  <c r="AU315" i="27"/>
  <c r="AU314" i="27"/>
  <c r="AU313" i="27"/>
  <c r="AU312" i="27"/>
  <c r="AU311" i="27"/>
  <c r="AU310" i="27"/>
  <c r="AU309" i="27"/>
  <c r="AU308" i="27"/>
  <c r="AU307" i="27"/>
  <c r="AU306" i="27"/>
  <c r="AU305" i="27"/>
  <c r="AU304" i="27"/>
  <c r="AU303" i="27"/>
  <c r="AU302" i="27"/>
  <c r="AU301" i="27"/>
  <c r="AU300" i="27"/>
  <c r="AU284" i="27"/>
  <c r="AU283" i="27"/>
  <c r="AU282" i="27"/>
  <c r="AU281" i="27"/>
  <c r="AU280" i="27"/>
  <c r="AU279" i="27"/>
  <c r="AU278" i="27"/>
  <c r="AU277" i="27"/>
  <c r="AU276" i="27"/>
  <c r="AU275" i="27"/>
  <c r="AU274" i="27"/>
  <c r="AU273" i="27"/>
  <c r="AU272" i="27"/>
  <c r="AU271" i="27"/>
  <c r="AU270" i="27"/>
  <c r="AU261" i="27"/>
  <c r="AU260" i="27"/>
  <c r="AU259" i="27"/>
  <c r="AU258" i="27"/>
  <c r="AU257" i="27"/>
  <c r="AU256" i="27"/>
  <c r="AU255" i="27"/>
  <c r="AU254" i="27"/>
  <c r="AU253" i="27"/>
  <c r="AU252" i="27"/>
  <c r="AU251" i="27"/>
  <c r="AU250" i="27"/>
  <c r="AU249" i="27"/>
  <c r="AU248" i="27"/>
  <c r="AU247" i="27"/>
  <c r="AU246" i="27"/>
  <c r="AU245" i="27"/>
  <c r="AU244" i="27"/>
  <c r="AU243" i="27"/>
  <c r="AU242" i="27"/>
  <c r="AU241" i="27"/>
  <c r="AU240" i="27"/>
  <c r="AU238" i="27"/>
  <c r="AU237" i="27"/>
  <c r="AU236" i="27"/>
  <c r="AU234" i="27"/>
  <c r="AU233" i="27"/>
  <c r="AU232" i="27"/>
  <c r="AU231" i="27"/>
  <c r="AU230" i="27"/>
  <c r="AU229" i="27"/>
  <c r="AU228" i="27"/>
  <c r="AU227" i="27"/>
  <c r="AU226" i="27"/>
  <c r="AU225" i="27"/>
  <c r="AU224" i="27"/>
  <c r="AU223" i="27"/>
  <c r="AU222" i="27"/>
  <c r="AU221" i="27"/>
  <c r="AU220" i="27"/>
  <c r="AU219" i="27"/>
  <c r="AU218" i="27"/>
  <c r="AU217" i="27"/>
  <c r="AU216" i="27"/>
  <c r="AU202" i="27"/>
  <c r="AU201" i="27"/>
  <c r="AU200" i="27"/>
  <c r="AU199" i="27"/>
  <c r="AU198" i="27"/>
  <c r="AU197" i="27"/>
  <c r="AU196" i="27"/>
  <c r="AU195" i="27"/>
  <c r="AU194" i="27"/>
  <c r="AU193" i="27"/>
  <c r="AU192" i="27"/>
  <c r="AU191" i="27"/>
  <c r="AU190" i="27"/>
  <c r="AU189" i="27"/>
  <c r="AU188" i="27"/>
  <c r="AU187" i="27"/>
  <c r="AU178" i="27"/>
  <c r="AU177" i="27"/>
  <c r="AU176" i="27"/>
  <c r="AU175" i="27"/>
  <c r="AU174" i="27"/>
  <c r="AU173" i="27"/>
  <c r="AU172" i="27"/>
  <c r="AU171" i="27"/>
  <c r="AU170" i="27"/>
  <c r="AU169" i="27"/>
  <c r="AU168" i="27"/>
  <c r="AU167" i="27"/>
  <c r="AU166" i="27"/>
  <c r="AU165" i="27"/>
  <c r="AU164" i="27"/>
  <c r="AU163" i="27"/>
  <c r="AU162" i="27"/>
  <c r="AU161" i="27"/>
  <c r="AU160" i="27"/>
  <c r="AU159" i="27"/>
  <c r="AU158" i="27"/>
  <c r="AU157" i="27"/>
  <c r="AU156" i="27"/>
  <c r="AU155" i="27"/>
  <c r="AU154" i="27"/>
  <c r="AU153" i="27"/>
  <c r="AU152" i="27"/>
  <c r="AU151" i="27"/>
  <c r="AU150" i="27"/>
  <c r="AU149" i="27"/>
  <c r="AU148" i="27"/>
  <c r="AU147" i="27"/>
  <c r="AU146" i="27"/>
  <c r="AU145" i="27"/>
  <c r="AU144" i="27"/>
  <c r="AU143" i="27"/>
  <c r="AU142" i="27"/>
  <c r="AU141" i="27"/>
  <c r="AU138" i="27"/>
  <c r="AU120" i="27"/>
  <c r="AU119" i="27"/>
  <c r="AU118" i="27"/>
  <c r="AU117" i="27"/>
  <c r="AU116" i="27"/>
  <c r="AU115" i="27"/>
  <c r="AU114" i="27"/>
  <c r="AU113" i="27"/>
  <c r="AU112" i="27"/>
  <c r="AU111" i="27"/>
  <c r="AU110" i="27"/>
  <c r="AU109" i="27"/>
  <c r="AU108" i="27"/>
  <c r="AU107" i="27"/>
  <c r="AU106" i="27"/>
  <c r="AU105" i="27"/>
  <c r="AU97" i="27"/>
  <c r="AU104" i="27"/>
  <c r="AU96" i="27"/>
  <c r="AU103" i="27"/>
  <c r="AU102" i="27"/>
  <c r="AU101" i="27"/>
  <c r="AU100" i="27"/>
  <c r="AU99" i="27"/>
  <c r="AU98" i="27"/>
  <c r="AU95" i="27"/>
  <c r="AU94" i="27"/>
  <c r="AU93" i="27"/>
  <c r="AU81" i="27"/>
  <c r="AU80" i="27"/>
  <c r="AU79" i="27"/>
  <c r="AU76" i="27"/>
  <c r="AU75" i="27"/>
  <c r="AU74" i="27"/>
  <c r="AU73" i="27"/>
  <c r="AU72" i="27"/>
  <c r="AU71" i="27"/>
  <c r="AU70" i="27"/>
  <c r="AU69" i="27"/>
  <c r="AU68" i="27"/>
  <c r="AU67" i="27"/>
  <c r="AU66" i="27"/>
  <c r="AU65" i="27"/>
  <c r="AU64" i="27"/>
  <c r="AU63" i="27"/>
  <c r="AU62" i="27"/>
  <c r="AU61" i="27"/>
  <c r="AU60" i="27"/>
  <c r="AU59" i="27"/>
  <c r="AU58" i="27"/>
  <c r="AU57" i="27"/>
  <c r="AU56" i="27"/>
  <c r="AU5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21" i="27"/>
  <c r="AU20" i="27"/>
  <c r="AS627" i="27"/>
  <c r="CE627" i="27" s="1"/>
  <c r="AS626" i="27"/>
  <c r="CE626" i="27" s="1"/>
  <c r="AS625" i="27"/>
  <c r="CE625" i="27" s="1"/>
  <c r="AS624" i="27"/>
  <c r="CE624" i="27" s="1"/>
  <c r="AS623" i="27"/>
  <c r="CE623" i="27" s="1"/>
  <c r="AS622" i="27"/>
  <c r="CE622" i="27" s="1"/>
  <c r="AS621" i="27"/>
  <c r="CE621" i="27" s="1"/>
  <c r="AS620" i="27"/>
  <c r="CE620" i="27" s="1"/>
  <c r="AS619" i="27"/>
  <c r="CE619" i="27" s="1"/>
  <c r="AS618" i="27"/>
  <c r="CE618" i="27" s="1"/>
  <c r="AS617" i="27"/>
  <c r="CE617" i="27" s="1"/>
  <c r="AS606" i="27"/>
  <c r="CE606" i="27" s="1"/>
  <c r="AS605" i="27"/>
  <c r="CE605" i="27" s="1"/>
  <c r="AS604" i="27"/>
  <c r="CE604" i="27" s="1"/>
  <c r="AS603" i="27"/>
  <c r="CE603" i="27" s="1"/>
  <c r="AS602" i="27"/>
  <c r="CE602" i="27" s="1"/>
  <c r="AS601" i="27"/>
  <c r="CE601" i="27" s="1"/>
  <c r="AS600" i="27"/>
  <c r="CE600" i="27" s="1"/>
  <c r="AS599" i="27"/>
  <c r="CE599" i="27" s="1"/>
  <c r="AS598" i="27"/>
  <c r="CE598" i="27" s="1"/>
  <c r="AS597" i="27"/>
  <c r="CE597" i="27" s="1"/>
  <c r="AS596" i="27"/>
  <c r="CE596" i="27" s="1"/>
  <c r="AS595" i="27"/>
  <c r="CE595" i="27" s="1"/>
  <c r="AS594" i="27"/>
  <c r="CE594" i="27" s="1"/>
  <c r="AS593" i="27"/>
  <c r="CE593" i="27" s="1"/>
  <c r="AS592" i="27"/>
  <c r="CE592" i="27" s="1"/>
  <c r="AS591" i="27"/>
  <c r="CE591" i="27" s="1"/>
  <c r="AS590" i="27"/>
  <c r="CE590" i="27" s="1"/>
  <c r="AS589" i="27"/>
  <c r="CE589" i="27" s="1"/>
  <c r="AS588" i="27"/>
  <c r="CE588" i="27" s="1"/>
  <c r="AS587" i="27"/>
  <c r="CE587" i="27" s="1"/>
  <c r="AS586" i="27"/>
  <c r="CE586" i="27" s="1"/>
  <c r="AS585" i="27"/>
  <c r="CE585" i="27" s="1"/>
  <c r="AS584" i="27"/>
  <c r="CE584" i="27" s="1"/>
  <c r="AS583" i="27"/>
  <c r="CE583" i="27" s="1"/>
  <c r="AS568" i="27"/>
  <c r="CE568" i="27" s="1"/>
  <c r="AS567" i="27"/>
  <c r="CE567" i="27" s="1"/>
  <c r="AS566" i="27"/>
  <c r="CE566" i="27" s="1"/>
  <c r="AS565" i="27"/>
  <c r="CE565" i="27" s="1"/>
  <c r="AS564" i="27"/>
  <c r="CE564" i="27" s="1"/>
  <c r="AS563" i="27"/>
  <c r="CE563" i="27" s="1"/>
  <c r="AS562" i="27"/>
  <c r="CE562" i="27" s="1"/>
  <c r="AS561" i="27"/>
  <c r="CE561" i="27" s="1"/>
  <c r="AS560" i="27"/>
  <c r="CE560" i="27" s="1"/>
  <c r="AS559" i="27"/>
  <c r="CE559" i="27" s="1"/>
  <c r="AS558" i="27"/>
  <c r="CE558" i="27" s="1"/>
  <c r="AS557" i="27"/>
  <c r="CE557" i="27" s="1"/>
  <c r="AS556" i="27"/>
  <c r="CE556" i="27" s="1"/>
  <c r="AS555" i="27"/>
  <c r="CE555" i="27" s="1"/>
  <c r="AS554" i="27"/>
  <c r="CE554" i="27" s="1"/>
  <c r="AS553" i="27"/>
  <c r="CE553" i="27" s="1"/>
  <c r="AS552" i="27"/>
  <c r="CE552" i="27" s="1"/>
  <c r="AS551" i="27"/>
  <c r="CE551" i="27" s="1"/>
  <c r="AS550" i="27"/>
  <c r="CE550" i="27" s="1"/>
  <c r="AS549" i="27"/>
  <c r="CE549" i="27" s="1"/>
  <c r="AS548" i="27"/>
  <c r="CE548" i="27" s="1"/>
  <c r="AS547" i="27"/>
  <c r="CE547" i="27" s="1"/>
  <c r="AS546" i="27"/>
  <c r="CE546" i="27" s="1"/>
  <c r="AS545" i="27"/>
  <c r="CE545" i="27" s="1"/>
  <c r="AS544" i="27"/>
  <c r="CE544" i="27" s="1"/>
  <c r="AS543" i="27"/>
  <c r="CE543" i="27" s="1"/>
  <c r="AS542" i="27"/>
  <c r="CE542" i="27" s="1"/>
  <c r="AS541" i="27"/>
  <c r="CE541" i="27" s="1"/>
  <c r="AS540" i="27"/>
  <c r="CE540" i="27" s="1"/>
  <c r="AS539" i="27"/>
  <c r="CE539" i="27" s="1"/>
  <c r="AS538" i="27"/>
  <c r="CE538" i="27" s="1"/>
  <c r="AS537" i="27"/>
  <c r="CE537" i="27" s="1"/>
  <c r="AS536" i="27"/>
  <c r="CE536" i="27" s="1"/>
  <c r="AS535" i="27"/>
  <c r="CE535" i="27" s="1"/>
  <c r="AS534" i="27"/>
  <c r="CE534" i="27" s="1"/>
  <c r="AS533" i="27"/>
  <c r="CE533" i="27" s="1"/>
  <c r="AS532" i="27"/>
  <c r="CE532" i="27" s="1"/>
  <c r="AS531" i="27"/>
  <c r="CE531" i="27" s="1"/>
  <c r="AS530" i="27"/>
  <c r="CE530" i="27" s="1"/>
  <c r="AS529" i="27"/>
  <c r="CE529" i="27" s="1"/>
  <c r="AS528" i="27"/>
  <c r="CE528" i="27" s="1"/>
  <c r="AS527" i="27"/>
  <c r="CE527" i="27" s="1"/>
  <c r="AS526" i="27"/>
  <c r="CE526" i="27" s="1"/>
  <c r="AS525" i="27"/>
  <c r="CE525" i="27" s="1"/>
  <c r="AS524" i="27"/>
  <c r="CE524" i="27" s="1"/>
  <c r="AS523" i="27"/>
  <c r="CE523" i="27" s="1"/>
  <c r="AS522" i="27"/>
  <c r="CE522" i="27" s="1"/>
  <c r="AS521" i="27"/>
  <c r="CE521" i="27" s="1"/>
  <c r="AS520" i="27"/>
  <c r="CE520" i="27" s="1"/>
  <c r="AS519" i="27"/>
  <c r="CE519" i="27" s="1"/>
  <c r="AS518" i="27"/>
  <c r="CE518" i="27" s="1"/>
  <c r="AS517" i="27"/>
  <c r="CE517" i="27" s="1"/>
  <c r="AS516" i="27"/>
  <c r="CE516" i="27" s="1"/>
  <c r="AS515" i="27"/>
  <c r="CE515" i="27" s="1"/>
  <c r="AS514" i="27"/>
  <c r="CE514" i="27" s="1"/>
  <c r="AS513" i="27"/>
  <c r="CE513" i="27" s="1"/>
  <c r="AS512" i="27"/>
  <c r="CE512" i="27" s="1"/>
  <c r="AS511" i="27"/>
  <c r="CE511" i="27" s="1"/>
  <c r="AS510" i="27"/>
  <c r="CE510" i="27" s="1"/>
  <c r="AS509" i="27"/>
  <c r="CE509" i="27" s="1"/>
  <c r="AS508" i="27"/>
  <c r="CE508" i="27" s="1"/>
  <c r="AS507" i="27"/>
  <c r="CE507" i="27" s="1"/>
  <c r="AS506" i="27"/>
  <c r="CE506" i="27" s="1"/>
  <c r="AS505" i="27"/>
  <c r="CE505" i="27" s="1"/>
  <c r="AS504" i="27"/>
  <c r="CE504" i="27" s="1"/>
  <c r="AS503" i="27"/>
  <c r="CE503" i="27" s="1"/>
  <c r="AS502" i="27"/>
  <c r="CE502" i="27" s="1"/>
  <c r="AS501" i="27"/>
  <c r="CE501" i="27" s="1"/>
  <c r="AS498" i="27"/>
  <c r="CE498" i="27" s="1"/>
  <c r="AS497" i="27"/>
  <c r="CE497" i="27" s="1"/>
  <c r="AS496" i="27"/>
  <c r="CE496" i="27" s="1"/>
  <c r="AS495" i="27"/>
  <c r="CE495" i="27" s="1"/>
  <c r="AS490" i="27"/>
  <c r="CE490" i="27" s="1"/>
  <c r="AS465" i="27"/>
  <c r="CE465" i="27" s="1"/>
  <c r="AS464" i="27"/>
  <c r="CE464" i="27" s="1"/>
  <c r="AS463" i="27"/>
  <c r="CE463" i="27" s="1"/>
  <c r="AS462" i="27"/>
  <c r="CE462" i="27" s="1"/>
  <c r="AS461" i="27"/>
  <c r="CE461" i="27" s="1"/>
  <c r="AS460" i="27"/>
  <c r="CE460" i="27" s="1"/>
  <c r="AS459" i="27"/>
  <c r="CE459" i="27" s="1"/>
  <c r="AS458" i="27"/>
  <c r="CE458" i="27" s="1"/>
  <c r="AS457" i="27"/>
  <c r="CE457" i="27" s="1"/>
  <c r="AS456" i="27"/>
  <c r="CE456" i="27" s="1"/>
  <c r="AS455" i="27"/>
  <c r="CE455" i="27" s="1"/>
  <c r="AS454" i="27"/>
  <c r="CE454" i="27" s="1"/>
  <c r="AS453" i="27"/>
  <c r="CE453" i="27" s="1"/>
  <c r="AS452" i="27"/>
  <c r="CE452" i="27" s="1"/>
  <c r="AS451" i="27"/>
  <c r="CE451" i="27" s="1"/>
  <c r="AS450" i="27"/>
  <c r="CE450" i="27" s="1"/>
  <c r="AS449" i="27"/>
  <c r="CE449" i="27" s="1"/>
  <c r="AS448" i="27"/>
  <c r="CE448" i="27" s="1"/>
  <c r="AS447" i="27"/>
  <c r="CE447" i="27" s="1"/>
  <c r="AS446" i="27"/>
  <c r="CE446" i="27" s="1"/>
  <c r="AS445" i="27"/>
  <c r="CE445" i="27" s="1"/>
  <c r="AS444" i="27"/>
  <c r="CE444" i="27" s="1"/>
  <c r="AS443" i="27"/>
  <c r="CE443" i="27" s="1"/>
  <c r="AS442" i="27"/>
  <c r="CE442" i="27" s="1"/>
  <c r="AS441" i="27"/>
  <c r="CE441" i="27" s="1"/>
  <c r="AS440" i="27"/>
  <c r="CE440" i="27" s="1"/>
  <c r="AS439" i="27"/>
  <c r="CE439" i="27" s="1"/>
  <c r="AS438" i="27"/>
  <c r="CE438" i="27" s="1"/>
  <c r="AS437" i="27"/>
  <c r="CE437" i="27" s="1"/>
  <c r="AS436" i="27"/>
  <c r="CE436" i="27" s="1"/>
  <c r="AS435" i="27"/>
  <c r="CE435" i="27" s="1"/>
  <c r="AS434" i="27"/>
  <c r="CE434" i="27" s="1"/>
  <c r="AS433" i="27"/>
  <c r="CE433" i="27" s="1"/>
  <c r="AS432" i="27"/>
  <c r="CE432" i="27" s="1"/>
  <c r="AS431" i="27"/>
  <c r="CE431" i="27" s="1"/>
  <c r="AS430" i="27"/>
  <c r="CE430" i="27" s="1"/>
  <c r="AS429" i="27"/>
  <c r="CE429" i="27" s="1"/>
  <c r="AS428" i="27"/>
  <c r="CE428" i="27" s="1"/>
  <c r="AS427" i="27"/>
  <c r="CE427" i="27" s="1"/>
  <c r="AS426" i="27"/>
  <c r="CE426" i="27" s="1"/>
  <c r="AS416" i="27"/>
  <c r="CE416" i="27" s="1"/>
  <c r="AS415" i="27"/>
  <c r="CE415" i="27" s="1"/>
  <c r="AS414" i="27"/>
  <c r="CE414" i="27" s="1"/>
  <c r="AS413" i="27"/>
  <c r="CE413" i="27" s="1"/>
  <c r="AS412" i="27"/>
  <c r="CE412" i="27" s="1"/>
  <c r="AS411" i="27"/>
  <c r="CE411" i="27" s="1"/>
  <c r="AS410" i="27"/>
  <c r="CE410" i="27" s="1"/>
  <c r="AS409" i="27"/>
  <c r="CE409" i="27" s="1"/>
  <c r="AS408" i="27"/>
  <c r="CE408" i="27" s="1"/>
  <c r="AS407" i="27"/>
  <c r="CE407" i="27" s="1"/>
  <c r="AS406" i="27"/>
  <c r="CE406" i="27" s="1"/>
  <c r="AS405" i="27"/>
  <c r="CE405" i="27" s="1"/>
  <c r="AS404" i="27"/>
  <c r="CE404" i="27" s="1"/>
  <c r="AS403" i="27"/>
  <c r="CE403" i="27" s="1"/>
  <c r="AS402" i="27"/>
  <c r="CE402" i="27" s="1"/>
  <c r="AS401" i="27"/>
  <c r="CE401" i="27" s="1"/>
  <c r="AS400" i="27"/>
  <c r="CE400" i="27" s="1"/>
  <c r="AS399" i="27"/>
  <c r="CE399" i="27" s="1"/>
  <c r="AS398" i="27"/>
  <c r="CE398" i="27" s="1"/>
  <c r="AS397" i="27"/>
  <c r="CE397" i="27" s="1"/>
  <c r="AS395" i="27"/>
  <c r="CE395" i="27" s="1"/>
  <c r="AS384" i="27"/>
  <c r="CE384" i="27" s="1"/>
  <c r="AS383" i="27"/>
  <c r="CE383" i="27" s="1"/>
  <c r="AS382" i="27"/>
  <c r="CE382" i="27" s="1"/>
  <c r="AS381" i="27"/>
  <c r="CE381" i="27" s="1"/>
  <c r="AS380" i="27"/>
  <c r="CE380" i="27" s="1"/>
  <c r="AS379" i="27"/>
  <c r="CE379" i="27" s="1"/>
  <c r="AS378" i="27"/>
  <c r="CE378" i="27" s="1"/>
  <c r="AS377" i="27"/>
  <c r="CE377" i="27" s="1"/>
  <c r="AS376" i="27"/>
  <c r="CE376" i="27" s="1"/>
  <c r="AS375" i="27"/>
  <c r="CE375" i="27" s="1"/>
  <c r="AS374" i="27"/>
  <c r="CE374" i="27" s="1"/>
  <c r="AS373" i="27"/>
  <c r="CE373" i="27" s="1"/>
  <c r="AS372" i="27"/>
  <c r="CE372" i="27" s="1"/>
  <c r="AS371" i="27"/>
  <c r="CE371" i="27" s="1"/>
  <c r="AS357" i="27"/>
  <c r="CE357" i="27" s="1"/>
  <c r="AS356" i="27"/>
  <c r="CE356" i="27" s="1"/>
  <c r="AS355" i="27"/>
  <c r="CE355" i="27" s="1"/>
  <c r="AS354" i="27"/>
  <c r="CE354" i="27" s="1"/>
  <c r="AS353" i="27"/>
  <c r="CE353" i="27" s="1"/>
  <c r="AS352" i="27"/>
  <c r="CE352" i="27" s="1"/>
  <c r="AS351" i="27"/>
  <c r="CE351" i="27" s="1"/>
  <c r="AS350" i="27"/>
  <c r="CE350" i="27" s="1"/>
  <c r="AS349" i="27"/>
  <c r="CE349" i="27" s="1"/>
  <c r="AS348" i="27"/>
  <c r="CE348" i="27" s="1"/>
  <c r="AS347" i="27"/>
  <c r="CE347" i="27" s="1"/>
  <c r="AS346" i="27"/>
  <c r="CE346" i="27" s="1"/>
  <c r="AS345" i="27"/>
  <c r="CE345" i="27" s="1"/>
  <c r="AS344" i="27"/>
  <c r="CE344" i="27" s="1"/>
  <c r="AS343" i="27"/>
  <c r="CE343" i="27" s="1"/>
  <c r="AS342" i="27"/>
  <c r="CE342" i="27" s="1"/>
  <c r="AS341" i="27"/>
  <c r="CE341" i="27" s="1"/>
  <c r="AS340" i="27"/>
  <c r="CE340" i="27" s="1"/>
  <c r="AS339" i="27"/>
  <c r="CE339" i="27" s="1"/>
  <c r="AS338" i="27"/>
  <c r="CE338" i="27" s="1"/>
  <c r="AS337" i="27"/>
  <c r="CE337" i="27" s="1"/>
  <c r="AS336" i="27"/>
  <c r="CE336" i="27" s="1"/>
  <c r="AS335" i="27"/>
  <c r="CE335" i="27" s="1"/>
  <c r="AS334" i="27"/>
  <c r="CE334" i="27" s="1"/>
  <c r="AS333" i="27"/>
  <c r="CE333" i="27" s="1"/>
  <c r="AS332" i="27"/>
  <c r="CE332" i="27" s="1"/>
  <c r="AS331" i="27"/>
  <c r="CE331" i="27" s="1"/>
  <c r="AS330" i="27"/>
  <c r="CE330" i="27" s="1"/>
  <c r="AS329" i="27"/>
  <c r="CE329" i="27" s="1"/>
  <c r="AS328" i="27"/>
  <c r="CE328" i="27" s="1"/>
  <c r="AS327" i="27"/>
  <c r="CE327" i="27" s="1"/>
  <c r="AS326" i="27"/>
  <c r="CE326" i="27" s="1"/>
  <c r="AS325" i="27"/>
  <c r="CE325" i="27" s="1"/>
  <c r="AS324" i="27"/>
  <c r="CE324" i="27" s="1"/>
  <c r="AS323" i="27"/>
  <c r="CE323" i="27" s="1"/>
  <c r="AS322" i="27"/>
  <c r="CE322" i="27" s="1"/>
  <c r="AS321" i="27"/>
  <c r="CE321" i="27" s="1"/>
  <c r="AS320" i="27"/>
  <c r="CE320" i="27" s="1"/>
  <c r="AS319" i="27"/>
  <c r="CE319" i="27" s="1"/>
  <c r="AS318" i="27"/>
  <c r="CE318" i="27" s="1"/>
  <c r="AS317" i="27"/>
  <c r="CE317" i="27" s="1"/>
  <c r="AS316" i="27"/>
  <c r="CE316" i="27" s="1"/>
  <c r="AS315" i="27"/>
  <c r="CE315" i="27" s="1"/>
  <c r="AS314" i="27"/>
  <c r="CE314" i="27" s="1"/>
  <c r="AS313" i="27"/>
  <c r="CE313" i="27" s="1"/>
  <c r="AS312" i="27"/>
  <c r="CE312" i="27" s="1"/>
  <c r="AS311" i="27"/>
  <c r="CE311" i="27" s="1"/>
  <c r="AS310" i="27"/>
  <c r="CE310" i="27" s="1"/>
  <c r="AS309" i="27"/>
  <c r="CE309" i="27" s="1"/>
  <c r="AS308" i="27"/>
  <c r="CE308" i="27" s="1"/>
  <c r="AS307" i="27"/>
  <c r="CE307" i="27" s="1"/>
  <c r="AS306" i="27"/>
  <c r="CE306" i="27" s="1"/>
  <c r="AS305" i="27"/>
  <c r="CE305" i="27" s="1"/>
  <c r="AS304" i="27"/>
  <c r="CE304" i="27" s="1"/>
  <c r="AS303" i="27"/>
  <c r="CE303" i="27" s="1"/>
  <c r="AS302" i="27"/>
  <c r="CE302" i="27" s="1"/>
  <c r="AS301" i="27"/>
  <c r="CE301" i="27" s="1"/>
  <c r="AS300" i="27"/>
  <c r="CE300" i="27" s="1"/>
  <c r="AS284" i="27"/>
  <c r="CE284" i="27" s="1"/>
  <c r="AS283" i="27"/>
  <c r="CE283" i="27" s="1"/>
  <c r="AS282" i="27"/>
  <c r="CE282" i="27" s="1"/>
  <c r="AS281" i="27"/>
  <c r="CE281" i="27" s="1"/>
  <c r="AS280" i="27"/>
  <c r="CE280" i="27" s="1"/>
  <c r="AS279" i="27"/>
  <c r="CE279" i="27" s="1"/>
  <c r="AS278" i="27"/>
  <c r="CE278" i="27" s="1"/>
  <c r="AS277" i="27"/>
  <c r="CE277" i="27" s="1"/>
  <c r="AS276" i="27"/>
  <c r="CE276" i="27" s="1"/>
  <c r="AS275" i="27"/>
  <c r="CE275" i="27" s="1"/>
  <c r="AS274" i="27"/>
  <c r="CE274" i="27" s="1"/>
  <c r="AS273" i="27"/>
  <c r="CE273" i="27" s="1"/>
  <c r="AS272" i="27"/>
  <c r="CE272" i="27" s="1"/>
  <c r="AS271" i="27"/>
  <c r="CE271" i="27" s="1"/>
  <c r="AS270" i="27"/>
  <c r="CE270" i="27" s="1"/>
  <c r="AS261" i="27"/>
  <c r="CE261" i="27" s="1"/>
  <c r="AS260" i="27"/>
  <c r="CE260" i="27" s="1"/>
  <c r="AS259" i="27"/>
  <c r="CE259" i="27" s="1"/>
  <c r="AS258" i="27"/>
  <c r="CE258" i="27" s="1"/>
  <c r="AS257" i="27"/>
  <c r="CE257" i="27" s="1"/>
  <c r="AS256" i="27"/>
  <c r="CE256" i="27" s="1"/>
  <c r="AS255" i="27"/>
  <c r="CE255" i="27" s="1"/>
  <c r="AS254" i="27"/>
  <c r="CE254" i="27" s="1"/>
  <c r="AS253" i="27"/>
  <c r="CE253" i="27" s="1"/>
  <c r="AS252" i="27"/>
  <c r="CE252" i="27" s="1"/>
  <c r="AS251" i="27"/>
  <c r="CE251" i="27" s="1"/>
  <c r="AS250" i="27"/>
  <c r="CE250" i="27" s="1"/>
  <c r="AS249" i="27"/>
  <c r="CE249" i="27" s="1"/>
  <c r="AS248" i="27"/>
  <c r="CE248" i="27" s="1"/>
  <c r="AS247" i="27"/>
  <c r="CE247" i="27" s="1"/>
  <c r="AS246" i="27"/>
  <c r="CE246" i="27" s="1"/>
  <c r="AS243" i="27"/>
  <c r="CE243" i="27" s="1"/>
  <c r="AS234" i="27"/>
  <c r="CE234" i="27" s="1"/>
  <c r="AS233" i="27"/>
  <c r="CE233" i="27" s="1"/>
  <c r="AS232" i="27"/>
  <c r="CE232" i="27" s="1"/>
  <c r="AS231" i="27"/>
  <c r="CE231" i="27" s="1"/>
  <c r="AS230" i="27"/>
  <c r="CE230" i="27" s="1"/>
  <c r="AS229" i="27"/>
  <c r="CE229" i="27" s="1"/>
  <c r="AS228" i="27"/>
  <c r="CE228" i="27" s="1"/>
  <c r="AS227" i="27"/>
  <c r="CE227" i="27" s="1"/>
  <c r="AS226" i="27"/>
  <c r="CE226" i="27" s="1"/>
  <c r="AS225" i="27"/>
  <c r="CE225" i="27" s="1"/>
  <c r="AS224" i="27"/>
  <c r="CE224" i="27" s="1"/>
  <c r="AS223" i="27"/>
  <c r="CE223" i="27" s="1"/>
  <c r="AS222" i="27"/>
  <c r="CE222" i="27" s="1"/>
  <c r="AS221" i="27"/>
  <c r="CE221" i="27" s="1"/>
  <c r="AS220" i="27"/>
  <c r="CE220" i="27" s="1"/>
  <c r="AS219" i="27"/>
  <c r="CE219" i="27" s="1"/>
  <c r="AS218" i="27"/>
  <c r="CE218" i="27" s="1"/>
  <c r="AS217" i="27"/>
  <c r="CE217" i="27" s="1"/>
  <c r="AS216" i="27"/>
  <c r="CE216" i="27" s="1"/>
  <c r="AS202" i="27"/>
  <c r="CE202" i="27" s="1"/>
  <c r="AS201" i="27"/>
  <c r="CE201" i="27" s="1"/>
  <c r="AS200" i="27"/>
  <c r="CE200" i="27" s="1"/>
  <c r="AS199" i="27"/>
  <c r="CE199" i="27" s="1"/>
  <c r="AS198" i="27"/>
  <c r="CE198" i="27" s="1"/>
  <c r="AS197" i="27"/>
  <c r="CE197" i="27" s="1"/>
  <c r="AS196" i="27"/>
  <c r="CE196" i="27" s="1"/>
  <c r="AS195" i="27"/>
  <c r="CE195" i="27" s="1"/>
  <c r="AS194" i="27"/>
  <c r="CE194" i="27" s="1"/>
  <c r="AS193" i="27"/>
  <c r="CE193" i="27" s="1"/>
  <c r="AS192" i="27"/>
  <c r="CE192" i="27" s="1"/>
  <c r="AS191" i="27"/>
  <c r="CE191" i="27" s="1"/>
  <c r="AS190" i="27"/>
  <c r="CE190" i="27" s="1"/>
  <c r="AS189" i="27"/>
  <c r="CE189" i="27" s="1"/>
  <c r="AS188" i="27"/>
  <c r="CE188" i="27" s="1"/>
  <c r="AS187" i="27"/>
  <c r="CE187" i="27" s="1"/>
  <c r="AS178" i="27"/>
  <c r="CE178" i="27" s="1"/>
  <c r="AS177" i="27"/>
  <c r="CE177" i="27" s="1"/>
  <c r="AS176" i="27"/>
  <c r="CE176" i="27" s="1"/>
  <c r="AS175" i="27"/>
  <c r="CE175" i="27" s="1"/>
  <c r="AS174" i="27"/>
  <c r="CE174" i="27" s="1"/>
  <c r="AS173" i="27"/>
  <c r="CE173" i="27" s="1"/>
  <c r="AS172" i="27"/>
  <c r="CE172" i="27" s="1"/>
  <c r="AS171" i="27"/>
  <c r="CE171" i="27" s="1"/>
  <c r="AS170" i="27"/>
  <c r="CE170" i="27" s="1"/>
  <c r="AS169" i="27"/>
  <c r="CE169" i="27" s="1"/>
  <c r="AS168" i="27"/>
  <c r="CE168" i="27" s="1"/>
  <c r="AS167" i="27"/>
  <c r="CE167" i="27" s="1"/>
  <c r="AS166" i="27"/>
  <c r="CE166" i="27" s="1"/>
  <c r="AS165" i="27"/>
  <c r="CE165" i="27" s="1"/>
  <c r="AS164" i="27"/>
  <c r="CE164" i="27" s="1"/>
  <c r="AS163" i="27"/>
  <c r="CE163" i="27" s="1"/>
  <c r="AS162" i="27"/>
  <c r="CE162" i="27" s="1"/>
  <c r="AS161" i="27"/>
  <c r="CE161" i="27" s="1"/>
  <c r="AS160" i="27"/>
  <c r="CE160" i="27" s="1"/>
  <c r="AS159" i="27"/>
  <c r="CE159" i="27" s="1"/>
  <c r="AS158" i="27"/>
  <c r="CE158" i="27" s="1"/>
  <c r="AS157" i="27"/>
  <c r="CE157" i="27" s="1"/>
  <c r="AS156" i="27"/>
  <c r="CE156" i="27" s="1"/>
  <c r="AS155" i="27"/>
  <c r="CE155" i="27" s="1"/>
  <c r="AS154" i="27"/>
  <c r="CE154" i="27" s="1"/>
  <c r="AS153" i="27"/>
  <c r="CE153" i="27" s="1"/>
  <c r="AS152" i="27"/>
  <c r="CE152" i="27" s="1"/>
  <c r="AS151" i="27"/>
  <c r="CE151" i="27" s="1"/>
  <c r="AS150" i="27"/>
  <c r="CE150" i="27" s="1"/>
  <c r="AS149" i="27"/>
  <c r="CE149" i="27" s="1"/>
  <c r="AS148" i="27"/>
  <c r="CE148" i="27" s="1"/>
  <c r="AS147" i="27"/>
  <c r="CE147" i="27" s="1"/>
  <c r="AS146" i="27"/>
  <c r="CE146" i="27" s="1"/>
  <c r="AS145" i="27"/>
  <c r="CE145" i="27" s="1"/>
  <c r="AS144" i="27"/>
  <c r="CE144" i="27" s="1"/>
  <c r="AS143" i="27"/>
  <c r="CE143" i="27" s="1"/>
  <c r="AS142" i="27"/>
  <c r="CE142" i="27" s="1"/>
  <c r="AS141" i="27"/>
  <c r="CE141" i="27" s="1"/>
  <c r="AS138" i="27"/>
  <c r="CE138" i="27" s="1"/>
  <c r="AS120" i="27"/>
  <c r="CE120" i="27" s="1"/>
  <c r="AS119" i="27"/>
  <c r="CE119" i="27" s="1"/>
  <c r="AS118" i="27"/>
  <c r="CE118" i="27" s="1"/>
  <c r="AS117" i="27"/>
  <c r="CE117" i="27" s="1"/>
  <c r="AS116" i="27"/>
  <c r="CE116" i="27" s="1"/>
  <c r="AS115" i="27"/>
  <c r="CE115" i="27" s="1"/>
  <c r="AS114" i="27"/>
  <c r="CE114" i="27" s="1"/>
  <c r="AS113" i="27"/>
  <c r="CE113" i="27" s="1"/>
  <c r="AS112" i="27"/>
  <c r="CE112" i="27" s="1"/>
  <c r="AS111" i="27"/>
  <c r="CE111" i="27" s="1"/>
  <c r="AS110" i="27"/>
  <c r="CE110" i="27" s="1"/>
  <c r="AS109" i="27"/>
  <c r="CE109" i="27" s="1"/>
  <c r="AS108" i="27"/>
  <c r="CE108" i="27" s="1"/>
  <c r="AS107" i="27"/>
  <c r="CE107" i="27" s="1"/>
  <c r="AS106" i="27"/>
  <c r="CE106" i="27" s="1"/>
  <c r="AS105" i="27"/>
  <c r="CE105" i="27" s="1"/>
  <c r="AS97" i="27"/>
  <c r="CE97" i="27" s="1"/>
  <c r="AS104" i="27"/>
  <c r="CE104" i="27" s="1"/>
  <c r="AS96" i="27"/>
  <c r="CE96" i="27" s="1"/>
  <c r="AS103" i="27"/>
  <c r="CE103" i="27" s="1"/>
  <c r="AS102" i="27"/>
  <c r="CE102" i="27" s="1"/>
  <c r="AS101" i="27"/>
  <c r="CE101" i="27" s="1"/>
  <c r="AS100" i="27"/>
  <c r="CE100" i="27" s="1"/>
  <c r="AS99" i="27"/>
  <c r="CE99" i="27" s="1"/>
  <c r="AS98" i="27"/>
  <c r="CE98" i="27" s="1"/>
  <c r="AS95" i="27"/>
  <c r="CE95" i="27" s="1"/>
  <c r="AS94" i="27"/>
  <c r="CE94" i="27" s="1"/>
  <c r="AS93" i="27"/>
  <c r="CE93" i="27" s="1"/>
  <c r="AS81" i="27"/>
  <c r="CE81" i="27" s="1"/>
  <c r="AS80" i="27"/>
  <c r="CE80" i="27" s="1"/>
  <c r="AS79" i="27"/>
  <c r="CE79" i="27" s="1"/>
  <c r="AS76" i="27"/>
  <c r="CE76" i="27" s="1"/>
  <c r="AS75" i="27"/>
  <c r="CE75" i="27" s="1"/>
  <c r="AS74" i="27"/>
  <c r="CE74" i="27" s="1"/>
  <c r="AS73" i="27"/>
  <c r="CE73" i="27" s="1"/>
  <c r="AS72" i="27"/>
  <c r="CE72" i="27" s="1"/>
  <c r="AS71" i="27"/>
  <c r="CE71" i="27" s="1"/>
  <c r="AS70" i="27"/>
  <c r="CE70" i="27" s="1"/>
  <c r="AS69" i="27"/>
  <c r="CE69" i="27" s="1"/>
  <c r="AS68" i="27"/>
  <c r="CE68" i="27" s="1"/>
  <c r="AS67" i="27"/>
  <c r="CE67" i="27" s="1"/>
  <c r="AS66" i="27"/>
  <c r="CE66" i="27" s="1"/>
  <c r="AS65" i="27"/>
  <c r="CE65" i="27" s="1"/>
  <c r="AS64" i="27"/>
  <c r="CE64" i="27" s="1"/>
  <c r="AS63" i="27"/>
  <c r="CE63" i="27" s="1"/>
  <c r="AS62" i="27"/>
  <c r="CE62" i="27" s="1"/>
  <c r="AS61" i="27"/>
  <c r="CE61" i="27" s="1"/>
  <c r="AS60" i="27"/>
  <c r="CE60" i="27" s="1"/>
  <c r="AS59" i="27"/>
  <c r="CE59" i="27" s="1"/>
  <c r="AS58" i="27"/>
  <c r="CE58" i="27" s="1"/>
  <c r="AS57" i="27"/>
  <c r="CE57" i="27" s="1"/>
  <c r="AS56" i="27"/>
  <c r="CE56" i="27" s="1"/>
  <c r="AS55" i="27"/>
  <c r="CE55" i="27" s="1"/>
  <c r="AS44" i="27"/>
  <c r="CE44" i="27" s="1"/>
  <c r="AS43" i="27"/>
  <c r="CE43" i="27" s="1"/>
  <c r="AS42" i="27"/>
  <c r="CE42" i="27" s="1"/>
  <c r="AS41" i="27"/>
  <c r="CE41" i="27" s="1"/>
  <c r="AS40" i="27"/>
  <c r="CE40" i="27" s="1"/>
  <c r="AS39" i="27"/>
  <c r="CE39" i="27" s="1"/>
  <c r="AS38" i="27"/>
  <c r="CE38" i="27" s="1"/>
  <c r="AS37" i="27"/>
  <c r="CE37" i="27" s="1"/>
  <c r="AS36" i="27"/>
  <c r="CE36" i="27" s="1"/>
  <c r="AS35" i="27"/>
  <c r="CE35" i="27" s="1"/>
  <c r="AS34" i="27"/>
  <c r="CE34" i="27" s="1"/>
  <c r="AS33" i="27"/>
  <c r="CE33" i="27" s="1"/>
  <c r="AS32" i="27"/>
  <c r="CE32" i="27" s="1"/>
  <c r="AS31" i="27"/>
  <c r="CE31" i="27" s="1"/>
  <c r="AS30" i="27"/>
  <c r="CE30" i="27" s="1"/>
  <c r="AS29" i="27"/>
  <c r="CE29" i="27" s="1"/>
  <c r="AS28" i="27"/>
  <c r="CE28" i="27" s="1"/>
  <c r="AS27" i="27"/>
  <c r="CE27" i="27" s="1"/>
  <c r="AS26" i="27"/>
  <c r="CE26" i="27" s="1"/>
  <c r="AS25" i="27"/>
  <c r="CE25" i="27" s="1"/>
  <c r="AS24" i="27"/>
  <c r="CE24" i="27" s="1"/>
  <c r="AS23" i="27"/>
  <c r="CE23" i="27" s="1"/>
  <c r="AS22" i="27"/>
  <c r="CE22" i="27" s="1"/>
  <c r="AS21" i="27"/>
  <c r="CE21" i="27" s="1"/>
  <c r="AS20" i="27"/>
  <c r="CE20" i="27" s="1"/>
  <c r="Q26" i="19" l="1"/>
  <c r="J26" i="30"/>
  <c r="L26" i="31"/>
  <c r="S26" i="17"/>
  <c r="H15" i="31"/>
  <c r="Q15" i="17"/>
  <c r="J17" i="31"/>
  <c r="R17" i="17"/>
  <c r="H10" i="31"/>
  <c r="Q10" i="17"/>
  <c r="H8" i="31"/>
  <c r="Q8" i="17"/>
  <c r="L8" i="31"/>
  <c r="S8" i="17"/>
  <c r="H11" i="31"/>
  <c r="Q11" i="17"/>
  <c r="L11" i="31"/>
  <c r="S11" i="17"/>
  <c r="J13" i="31"/>
  <c r="R13" i="17"/>
  <c r="H16" i="31"/>
  <c r="Q16" i="17"/>
  <c r="L16" i="31"/>
  <c r="S16" i="17"/>
  <c r="J20" i="31"/>
  <c r="R20" i="17"/>
  <c r="H22" i="31"/>
  <c r="Q22" i="17"/>
  <c r="L22" i="31"/>
  <c r="S22" i="17"/>
  <c r="J25" i="31"/>
  <c r="R25" i="17"/>
  <c r="H28" i="31"/>
  <c r="Q28" i="17"/>
  <c r="L28" i="31"/>
  <c r="S28" i="17"/>
  <c r="F12" i="31"/>
  <c r="P12" i="17"/>
  <c r="F15" i="31"/>
  <c r="P15" i="17"/>
  <c r="F17" i="31"/>
  <c r="P17" i="17"/>
  <c r="F20" i="31"/>
  <c r="P20" i="17"/>
  <c r="F22" i="31"/>
  <c r="P22" i="17"/>
  <c r="F25" i="31"/>
  <c r="P25" i="17"/>
  <c r="F27" i="31"/>
  <c r="P27" i="17"/>
  <c r="F8" i="31"/>
  <c r="P8" i="17"/>
  <c r="L10" i="31"/>
  <c r="S10" i="17"/>
  <c r="L15" i="31"/>
  <c r="S15" i="17"/>
  <c r="L21" i="31"/>
  <c r="S21" i="17"/>
  <c r="H26" i="31"/>
  <c r="Q26" i="17"/>
  <c r="L27" i="31"/>
  <c r="S27" i="17"/>
  <c r="J10" i="31"/>
  <c r="R10" i="17"/>
  <c r="H12" i="31"/>
  <c r="Q12" i="17"/>
  <c r="L12" i="31"/>
  <c r="S12" i="17"/>
  <c r="J15" i="31"/>
  <c r="R15" i="17"/>
  <c r="H17" i="31"/>
  <c r="Q17" i="17"/>
  <c r="L17" i="31"/>
  <c r="S17" i="17"/>
  <c r="H18" i="31"/>
  <c r="Q18" i="17"/>
  <c r="L18" i="31"/>
  <c r="S18" i="17"/>
  <c r="J21" i="31"/>
  <c r="R21" i="17"/>
  <c r="H23" i="31"/>
  <c r="Q23" i="17"/>
  <c r="L23" i="31"/>
  <c r="S23" i="17"/>
  <c r="J27" i="31"/>
  <c r="R27" i="17"/>
  <c r="J18" i="31"/>
  <c r="R18" i="17"/>
  <c r="H21" i="31"/>
  <c r="Q21" i="17"/>
  <c r="H27" i="31"/>
  <c r="Q27" i="17"/>
  <c r="J26" i="31"/>
  <c r="R26" i="17"/>
  <c r="J8" i="31"/>
  <c r="R8" i="17"/>
  <c r="F10" i="31"/>
  <c r="P10" i="17"/>
  <c r="J12" i="31"/>
  <c r="R12" i="17"/>
  <c r="J23" i="31"/>
  <c r="R23" i="17"/>
  <c r="J11" i="31"/>
  <c r="R11" i="17"/>
  <c r="H13" i="31"/>
  <c r="Q13" i="17"/>
  <c r="L13" i="31"/>
  <c r="S13" i="17"/>
  <c r="J16" i="31"/>
  <c r="R16" i="17"/>
  <c r="H20" i="31"/>
  <c r="Q20" i="17"/>
  <c r="L20" i="31"/>
  <c r="S20" i="17"/>
  <c r="J22" i="31"/>
  <c r="R22" i="17"/>
  <c r="H25" i="31"/>
  <c r="Q25" i="17"/>
  <c r="L25" i="31"/>
  <c r="S25" i="17"/>
  <c r="J28" i="31"/>
  <c r="R28" i="17"/>
  <c r="F11" i="31"/>
  <c r="P11" i="17"/>
  <c r="F13" i="31"/>
  <c r="P13" i="17"/>
  <c r="F16" i="31"/>
  <c r="P16" i="17"/>
  <c r="F18" i="31"/>
  <c r="P18" i="17"/>
  <c r="F21" i="31"/>
  <c r="P21" i="17"/>
  <c r="F23" i="31"/>
  <c r="P23" i="17"/>
  <c r="F26" i="31"/>
  <c r="P26" i="17"/>
  <c r="F28" i="31"/>
  <c r="P28" i="17"/>
  <c r="V689" i="24"/>
  <c r="AD689" i="24" s="1"/>
  <c r="L90" i="31"/>
  <c r="C29" i="32"/>
  <c r="B198" i="17"/>
  <c r="B198" i="31"/>
  <c r="V217" i="24"/>
  <c r="AD217" i="24" s="1"/>
  <c r="U335" i="24"/>
  <c r="AC335" i="24" s="1"/>
  <c r="F17" i="30"/>
  <c r="O17" i="19"/>
  <c r="F25" i="30"/>
  <c r="O25" i="19"/>
  <c r="H26" i="30"/>
  <c r="P26" i="19"/>
  <c r="J150" i="17"/>
  <c r="L150" i="17"/>
  <c r="F28" i="30"/>
  <c r="O28" i="19"/>
  <c r="F13" i="30"/>
  <c r="O13" i="19"/>
  <c r="H15" i="30"/>
  <c r="P15" i="19"/>
  <c r="J16" i="30"/>
  <c r="Q16" i="19"/>
  <c r="F21" i="30"/>
  <c r="O21" i="19"/>
  <c r="H22" i="30"/>
  <c r="P22" i="19"/>
  <c r="J23" i="30"/>
  <c r="Q23" i="19"/>
  <c r="J27" i="30"/>
  <c r="Q27" i="19"/>
  <c r="J10" i="30"/>
  <c r="Q10" i="19"/>
  <c r="P11" i="19"/>
  <c r="H11" i="30"/>
  <c r="J12" i="30"/>
  <c r="Q12" i="19"/>
  <c r="W218" i="24"/>
  <c r="AE218" i="24" s="1"/>
  <c r="F193" i="30"/>
  <c r="X219" i="24"/>
  <c r="AF219" i="24" s="1"/>
  <c r="F13" i="19"/>
  <c r="H18" i="30"/>
  <c r="P18" i="19"/>
  <c r="J20" i="30"/>
  <c r="Q20" i="19"/>
  <c r="J73" i="31"/>
  <c r="J73" i="17"/>
  <c r="F16" i="30"/>
  <c r="O16" i="19"/>
  <c r="H17" i="30"/>
  <c r="P17" i="19"/>
  <c r="H25" i="30"/>
  <c r="P25" i="19"/>
  <c r="F27" i="30"/>
  <c r="O27" i="19"/>
  <c r="F10" i="30"/>
  <c r="O10" i="19"/>
  <c r="F12" i="30"/>
  <c r="O12" i="19"/>
  <c r="H13" i="30"/>
  <c r="P13" i="19"/>
  <c r="J26" i="19"/>
  <c r="F10" i="19"/>
  <c r="D10" i="19" s="1"/>
  <c r="X42" i="24"/>
  <c r="AF42" i="24" s="1"/>
  <c r="Q11" i="19"/>
  <c r="J11" i="30"/>
  <c r="H73" i="31"/>
  <c r="H73" i="17"/>
  <c r="J18" i="30"/>
  <c r="Q18" i="19"/>
  <c r="F26" i="30"/>
  <c r="O26" i="19"/>
  <c r="F79" i="17"/>
  <c r="F20" i="30"/>
  <c r="O20" i="19"/>
  <c r="J22" i="30"/>
  <c r="Q22" i="19"/>
  <c r="F15" i="30"/>
  <c r="O15" i="19"/>
  <c r="H16" i="30"/>
  <c r="P16" i="19"/>
  <c r="J17" i="30"/>
  <c r="Q17" i="19"/>
  <c r="F22" i="30"/>
  <c r="O22" i="19"/>
  <c r="X690" i="24"/>
  <c r="AF690" i="24" s="1"/>
  <c r="H23" i="30"/>
  <c r="P23" i="19"/>
  <c r="J25" i="30"/>
  <c r="Q25" i="19"/>
  <c r="H27" i="30"/>
  <c r="P27" i="19"/>
  <c r="J28" i="30"/>
  <c r="Q28" i="19"/>
  <c r="Q8" i="19"/>
  <c r="J8" i="30"/>
  <c r="F23" i="30"/>
  <c r="O23" i="19"/>
  <c r="H28" i="30"/>
  <c r="P28" i="19"/>
  <c r="P8" i="19"/>
  <c r="H8" i="30"/>
  <c r="O11" i="19"/>
  <c r="F11" i="30"/>
  <c r="J15" i="30"/>
  <c r="Q15" i="19"/>
  <c r="H21" i="30"/>
  <c r="P21" i="19"/>
  <c r="H10" i="30"/>
  <c r="P10" i="19"/>
  <c r="H12" i="30"/>
  <c r="P12" i="19"/>
  <c r="J13" i="30"/>
  <c r="Q13" i="19"/>
  <c r="F18" i="30"/>
  <c r="O18" i="19"/>
  <c r="H20" i="30"/>
  <c r="P20" i="19"/>
  <c r="J21" i="30"/>
  <c r="Q21" i="19"/>
  <c r="O8" i="19"/>
  <c r="F8" i="30"/>
  <c r="U689" i="24"/>
  <c r="AC689" i="24" s="1"/>
  <c r="U867" i="24"/>
  <c r="AC867" i="24" s="1"/>
  <c r="X581" i="24"/>
  <c r="AF581" i="24" s="1"/>
  <c r="R749" i="24"/>
  <c r="Z749" i="24" s="1"/>
  <c r="S750" i="24"/>
  <c r="AA750" i="24" s="1"/>
  <c r="V454" i="24"/>
  <c r="AD454" i="24" s="1"/>
  <c r="T630" i="24"/>
  <c r="AB630" i="24" s="1"/>
  <c r="U631" i="24"/>
  <c r="AC631" i="24" s="1"/>
  <c r="R691" i="24"/>
  <c r="Z691" i="24" s="1"/>
  <c r="S158" i="24"/>
  <c r="AA158" i="24" s="1"/>
  <c r="T159" i="24"/>
  <c r="AB159" i="24" s="1"/>
  <c r="U160" i="24"/>
  <c r="AC160" i="24" s="1"/>
  <c r="X217" i="24"/>
  <c r="AF217" i="24" s="1"/>
  <c r="R513" i="24"/>
  <c r="Z513" i="24" s="1"/>
  <c r="S514" i="24"/>
  <c r="AA514" i="24" s="1"/>
  <c r="X571" i="24"/>
  <c r="AF571" i="24" s="1"/>
  <c r="R573" i="24"/>
  <c r="Z573" i="24" s="1"/>
  <c r="U984" i="24"/>
  <c r="AC984" i="24" s="1"/>
  <c r="R464" i="24"/>
  <c r="Z464" i="24" s="1"/>
  <c r="V700" i="24"/>
  <c r="AD700" i="24" s="1"/>
  <c r="X689" i="24"/>
  <c r="AF689" i="24" s="1"/>
  <c r="T936" i="24"/>
  <c r="AB936" i="24" s="1"/>
  <c r="V218" i="24"/>
  <c r="AD218" i="24" s="1"/>
  <c r="W219" i="24"/>
  <c r="AE219" i="24" s="1"/>
  <c r="T286" i="24"/>
  <c r="AB286" i="24" s="1"/>
  <c r="X336" i="24"/>
  <c r="AF336" i="24" s="1"/>
  <c r="V808" i="24"/>
  <c r="AD808" i="24" s="1"/>
  <c r="W925" i="24"/>
  <c r="AE925" i="24" s="1"/>
  <c r="X926" i="24"/>
  <c r="AF926" i="24" s="1"/>
  <c r="W985" i="24"/>
  <c r="AE985" i="24" s="1"/>
  <c r="S405" i="24"/>
  <c r="AA405" i="24" s="1"/>
  <c r="R759" i="24"/>
  <c r="Z759" i="24" s="1"/>
  <c r="T217" i="24"/>
  <c r="AB217" i="24" s="1"/>
  <c r="U512" i="24"/>
  <c r="AC512" i="24" s="1"/>
  <c r="W463" i="24"/>
  <c r="AE463" i="24" s="1"/>
  <c r="V934" i="24"/>
  <c r="AD934" i="24" s="1"/>
  <c r="W935" i="24"/>
  <c r="AE935" i="24" s="1"/>
  <c r="R404" i="24"/>
  <c r="Z404" i="24" s="1"/>
  <c r="R394" i="24"/>
  <c r="Z394" i="24" s="1"/>
  <c r="W453" i="24"/>
  <c r="AE453" i="24" s="1"/>
  <c r="T512" i="24"/>
  <c r="AB512" i="24" s="1"/>
  <c r="U513" i="24"/>
  <c r="AC513" i="24" s="1"/>
  <c r="R572" i="24"/>
  <c r="Z572" i="24" s="1"/>
  <c r="S573" i="24"/>
  <c r="AA573" i="24" s="1"/>
  <c r="X817" i="24"/>
  <c r="AF817" i="24" s="1"/>
  <c r="X758" i="24"/>
  <c r="AF758" i="24" s="1"/>
  <c r="U217" i="24"/>
  <c r="AC217" i="24" s="1"/>
  <c r="U336" i="24"/>
  <c r="AC336" i="24" s="1"/>
  <c r="R395" i="24"/>
  <c r="Z395" i="24" s="1"/>
  <c r="R403" i="24"/>
  <c r="Z403" i="24" s="1"/>
  <c r="W580" i="24"/>
  <c r="AE580" i="24" s="1"/>
  <c r="S630" i="24"/>
  <c r="AA630" i="24" s="1"/>
  <c r="T631" i="24"/>
  <c r="AB631" i="24" s="1"/>
  <c r="U632" i="24"/>
  <c r="AC632" i="24" s="1"/>
  <c r="X691" i="24"/>
  <c r="AF691" i="24" s="1"/>
  <c r="R748" i="24"/>
  <c r="Z748" i="24" s="1"/>
  <c r="V807" i="24"/>
  <c r="AD807" i="24" s="1"/>
  <c r="S866" i="24"/>
  <c r="AA866" i="24" s="1"/>
  <c r="T867" i="24"/>
  <c r="AB867" i="24" s="1"/>
  <c r="U868" i="24"/>
  <c r="AC868" i="24" s="1"/>
  <c r="T984" i="24"/>
  <c r="AB984" i="24" s="1"/>
  <c r="V986" i="24"/>
  <c r="AD986" i="24" s="1"/>
  <c r="T100" i="24"/>
  <c r="AB100" i="24" s="1"/>
  <c r="U158" i="24"/>
  <c r="AC158" i="24" s="1"/>
  <c r="V159" i="24"/>
  <c r="AD159" i="24" s="1"/>
  <c r="W160" i="24"/>
  <c r="AE160" i="24" s="1"/>
  <c r="V277" i="24"/>
  <c r="AD277" i="24" s="1"/>
  <c r="U985" i="24"/>
  <c r="AC985" i="24" s="1"/>
  <c r="T158" i="24"/>
  <c r="AB158" i="24" s="1"/>
  <c r="U159" i="24"/>
  <c r="AC159" i="24" s="1"/>
  <c r="V160" i="24"/>
  <c r="AD160" i="24" s="1"/>
  <c r="W287" i="24"/>
  <c r="AE287" i="24" s="1"/>
  <c r="X285" i="24"/>
  <c r="AF285" i="24" s="1"/>
  <c r="U394" i="24"/>
  <c r="AC394" i="24" s="1"/>
  <c r="X218" i="24"/>
  <c r="AF218" i="24" s="1"/>
  <c r="X335" i="24"/>
  <c r="AF335" i="24" s="1"/>
  <c r="T700" i="24"/>
  <c r="AB700" i="24" s="1"/>
  <c r="R818" i="24"/>
  <c r="Z818" i="24" s="1"/>
  <c r="R995" i="24"/>
  <c r="Z995" i="24" s="1"/>
  <c r="V40" i="24"/>
  <c r="AD40" i="24" s="1"/>
  <c r="W41" i="24"/>
  <c r="AE41" i="24" s="1"/>
  <c r="V158" i="24"/>
  <c r="AD158" i="24" s="1"/>
  <c r="W159" i="24"/>
  <c r="AE159" i="24" s="1"/>
  <c r="X160" i="24"/>
  <c r="AF160" i="24" s="1"/>
  <c r="R167" i="24"/>
  <c r="Z167" i="24" s="1"/>
  <c r="S217" i="24"/>
  <c r="AA217" i="24" s="1"/>
  <c r="V219" i="24"/>
  <c r="AD219" i="24" s="1"/>
  <c r="R226" i="24"/>
  <c r="Z226" i="24" s="1"/>
  <c r="T228" i="24"/>
  <c r="AB228" i="24" s="1"/>
  <c r="V276" i="24"/>
  <c r="AD276" i="24" s="1"/>
  <c r="S337" i="24"/>
  <c r="AA337" i="24" s="1"/>
  <c r="V394" i="24"/>
  <c r="AD394" i="24" s="1"/>
  <c r="V395" i="24"/>
  <c r="AD395" i="24" s="1"/>
  <c r="W396" i="24"/>
  <c r="AE396" i="24" s="1"/>
  <c r="R453" i="24"/>
  <c r="Z453" i="24" s="1"/>
  <c r="S454" i="24"/>
  <c r="AA454" i="24" s="1"/>
  <c r="T455" i="24"/>
  <c r="AB455" i="24" s="1"/>
  <c r="W521" i="24"/>
  <c r="AE521" i="24" s="1"/>
  <c r="X522" i="24"/>
  <c r="AF522" i="24" s="1"/>
  <c r="S571" i="24"/>
  <c r="AA571" i="24" s="1"/>
  <c r="V748" i="24"/>
  <c r="AD748" i="24" s="1"/>
  <c r="R808" i="24"/>
  <c r="Z808" i="24" s="1"/>
  <c r="S809" i="24"/>
  <c r="AA809" i="24" s="1"/>
  <c r="S877" i="24"/>
  <c r="AA877" i="24" s="1"/>
  <c r="R925" i="24"/>
  <c r="Z925" i="24" s="1"/>
  <c r="S926" i="24"/>
  <c r="AA926" i="24" s="1"/>
  <c r="T927" i="24"/>
  <c r="AB927" i="24" s="1"/>
  <c r="V926" i="24"/>
  <c r="AD926" i="24" s="1"/>
  <c r="W640" i="24"/>
  <c r="AE640" i="24" s="1"/>
  <c r="X226" i="24"/>
  <c r="AF226" i="24" s="1"/>
  <c r="U396" i="24"/>
  <c r="AC396" i="24" s="1"/>
  <c r="V405" i="24"/>
  <c r="AD405" i="24" s="1"/>
  <c r="R641" i="24"/>
  <c r="Z641" i="24" s="1"/>
  <c r="X40" i="24"/>
  <c r="AF40" i="24" s="1"/>
  <c r="R42" i="24"/>
  <c r="Z42" i="24" s="1"/>
  <c r="S51" i="24"/>
  <c r="AA51" i="24" s="1"/>
  <c r="T336" i="24"/>
  <c r="AB336" i="24" s="1"/>
  <c r="U337" i="24"/>
  <c r="AC337" i="24" s="1"/>
  <c r="T462" i="24"/>
  <c r="AB462" i="24" s="1"/>
  <c r="X463" i="24"/>
  <c r="AF463" i="24" s="1"/>
  <c r="X512" i="24"/>
  <c r="AF512" i="24" s="1"/>
  <c r="R514" i="24"/>
  <c r="Z514" i="24" s="1"/>
  <c r="T641" i="24"/>
  <c r="AB641" i="24" s="1"/>
  <c r="V816" i="24"/>
  <c r="AD816" i="24" s="1"/>
  <c r="T167" i="24"/>
  <c r="AB167" i="24" s="1"/>
  <c r="U168" i="24"/>
  <c r="AC168" i="24" s="1"/>
  <c r="V169" i="24"/>
  <c r="AD169" i="24" s="1"/>
  <c r="U344" i="24"/>
  <c r="AC344" i="24" s="1"/>
  <c r="V345" i="24"/>
  <c r="AD345" i="24" s="1"/>
  <c r="X403" i="24"/>
  <c r="AF403" i="24" s="1"/>
  <c r="R405" i="24"/>
  <c r="Z405" i="24" s="1"/>
  <c r="S462" i="24"/>
  <c r="AA462" i="24" s="1"/>
  <c r="V521" i="24"/>
  <c r="AD521" i="24" s="1"/>
  <c r="W522" i="24"/>
  <c r="AE522" i="24" s="1"/>
  <c r="X523" i="24"/>
  <c r="AF523" i="24" s="1"/>
  <c r="X875" i="24"/>
  <c r="AF875" i="24" s="1"/>
  <c r="R877" i="24"/>
  <c r="Z877" i="24" s="1"/>
  <c r="S934" i="24"/>
  <c r="AA934" i="24" s="1"/>
  <c r="T935" i="24"/>
  <c r="AB935" i="24" s="1"/>
  <c r="U936" i="24"/>
  <c r="AC936" i="24" s="1"/>
  <c r="W994" i="24"/>
  <c r="AE994" i="24" s="1"/>
  <c r="X995" i="24"/>
  <c r="AF995" i="24" s="1"/>
  <c r="S523" i="24"/>
  <c r="AA523" i="24" s="1"/>
  <c r="W405" i="24"/>
  <c r="AE405" i="24" s="1"/>
  <c r="W40" i="24"/>
  <c r="AE40" i="24" s="1"/>
  <c r="X41" i="24"/>
  <c r="AF41" i="24" s="1"/>
  <c r="R51" i="24"/>
  <c r="Z51" i="24" s="1"/>
  <c r="V51" i="24"/>
  <c r="AD51" i="24" s="1"/>
  <c r="S335" i="24"/>
  <c r="AA335" i="24" s="1"/>
  <c r="W395" i="24"/>
  <c r="AE395" i="24" s="1"/>
  <c r="S453" i="24"/>
  <c r="AA453" i="24" s="1"/>
  <c r="W512" i="24"/>
  <c r="AE512" i="24" s="1"/>
  <c r="X513" i="24"/>
  <c r="AF513" i="24" s="1"/>
  <c r="X521" i="24"/>
  <c r="AF521" i="24" s="1"/>
  <c r="S641" i="24"/>
  <c r="AA641" i="24" s="1"/>
  <c r="R807" i="24"/>
  <c r="Z807" i="24" s="1"/>
  <c r="T809" i="24"/>
  <c r="AB809" i="24" s="1"/>
  <c r="V866" i="24"/>
  <c r="AD866" i="24" s="1"/>
  <c r="R875" i="24"/>
  <c r="Z875" i="24" s="1"/>
  <c r="T926" i="24"/>
  <c r="AB926" i="24" s="1"/>
  <c r="V925" i="24"/>
  <c r="AD925" i="24" s="1"/>
  <c r="R985" i="24"/>
  <c r="Z985" i="24" s="1"/>
  <c r="S986" i="24"/>
  <c r="AA986" i="24" s="1"/>
  <c r="T344" i="24"/>
  <c r="AB344" i="24" s="1"/>
  <c r="U345" i="24"/>
  <c r="AC345" i="24" s="1"/>
  <c r="V346" i="24"/>
  <c r="AD346" i="24" s="1"/>
  <c r="R462" i="24"/>
  <c r="Z462" i="24" s="1"/>
  <c r="S463" i="24"/>
  <c r="AA463" i="24" s="1"/>
  <c r="R582" i="24"/>
  <c r="Z582" i="24" s="1"/>
  <c r="T816" i="24"/>
  <c r="AB816" i="24" s="1"/>
  <c r="R934" i="24"/>
  <c r="Z934" i="24" s="1"/>
  <c r="W167" i="24"/>
  <c r="AE167" i="24" s="1"/>
  <c r="S219" i="24"/>
  <c r="AA219" i="24" s="1"/>
  <c r="U276" i="24"/>
  <c r="AC276" i="24" s="1"/>
  <c r="X344" i="24"/>
  <c r="AF344" i="24" s="1"/>
  <c r="R346" i="24"/>
  <c r="Z346" i="24" s="1"/>
  <c r="U42" i="24"/>
  <c r="AC42" i="24" s="1"/>
  <c r="X158" i="24"/>
  <c r="AF158" i="24" s="1"/>
  <c r="V167" i="24"/>
  <c r="AD167" i="24" s="1"/>
  <c r="W168" i="24"/>
  <c r="AE168" i="24" s="1"/>
  <c r="X169" i="24"/>
  <c r="AF169" i="24" s="1"/>
  <c r="R218" i="24"/>
  <c r="Z218" i="24" s="1"/>
  <c r="R219" i="24"/>
  <c r="Z219" i="24" s="1"/>
  <c r="U287" i="24"/>
  <c r="AC287" i="24" s="1"/>
  <c r="V336" i="24"/>
  <c r="AD336" i="24" s="1"/>
  <c r="W344" i="24"/>
  <c r="AE344" i="24" s="1"/>
  <c r="X345" i="24"/>
  <c r="AF345" i="24" s="1"/>
  <c r="X394" i="24"/>
  <c r="AF394" i="24" s="1"/>
  <c r="X395" i="24"/>
  <c r="AF395" i="24" s="1"/>
  <c r="V455" i="24"/>
  <c r="AD455" i="24" s="1"/>
  <c r="V512" i="24"/>
  <c r="AD512" i="24" s="1"/>
  <c r="W513" i="24"/>
  <c r="AE513" i="24" s="1"/>
  <c r="X514" i="24"/>
  <c r="AF514" i="24" s="1"/>
  <c r="R571" i="24"/>
  <c r="Z571" i="24" s="1"/>
  <c r="T573" i="24"/>
  <c r="AB573" i="24" s="1"/>
  <c r="U581" i="24"/>
  <c r="AC581" i="24" s="1"/>
  <c r="U630" i="24"/>
  <c r="AC630" i="24" s="1"/>
  <c r="W689" i="24"/>
  <c r="AE689" i="24" s="1"/>
  <c r="W690" i="24"/>
  <c r="AE690" i="24" s="1"/>
  <c r="X748" i="24"/>
  <c r="AF748" i="24" s="1"/>
  <c r="R750" i="24"/>
  <c r="Z750" i="24" s="1"/>
  <c r="S807" i="24"/>
  <c r="AA807" i="24" s="1"/>
  <c r="S984" i="24"/>
  <c r="AA984" i="24" s="1"/>
  <c r="V985" i="24"/>
  <c r="AD985" i="24" s="1"/>
  <c r="X227" i="24"/>
  <c r="AF227" i="24" s="1"/>
  <c r="S228" i="24"/>
  <c r="AA228" i="24" s="1"/>
  <c r="X985" i="24"/>
  <c r="AF985" i="24" s="1"/>
  <c r="W403" i="24"/>
  <c r="AE403" i="24" s="1"/>
  <c r="S759" i="24"/>
  <c r="AA759" i="24" s="1"/>
  <c r="R158" i="24"/>
  <c r="Z158" i="24" s="1"/>
  <c r="S159" i="24"/>
  <c r="AA159" i="24" s="1"/>
  <c r="T160" i="24"/>
  <c r="AB160" i="24" s="1"/>
  <c r="R278" i="24"/>
  <c r="Z278" i="24" s="1"/>
  <c r="T335" i="24"/>
  <c r="AB335" i="24" s="1"/>
  <c r="U395" i="24"/>
  <c r="AC395" i="24" s="1"/>
  <c r="W462" i="24"/>
  <c r="AE462" i="24" s="1"/>
  <c r="S512" i="24"/>
  <c r="AA512" i="24" s="1"/>
  <c r="T513" i="24"/>
  <c r="AB513" i="24" s="1"/>
  <c r="U514" i="24"/>
  <c r="AC514" i="24" s="1"/>
  <c r="R630" i="24"/>
  <c r="Z630" i="24" s="1"/>
  <c r="S631" i="24"/>
  <c r="AA631" i="24" s="1"/>
  <c r="T632" i="24"/>
  <c r="AB632" i="24" s="1"/>
  <c r="X639" i="24"/>
  <c r="AF639" i="24" s="1"/>
  <c r="T689" i="24"/>
  <c r="AB689" i="24" s="1"/>
  <c r="U748" i="24"/>
  <c r="AC748" i="24" s="1"/>
  <c r="R866" i="24"/>
  <c r="Z866" i="24" s="1"/>
  <c r="S867" i="24"/>
  <c r="AA867" i="24" s="1"/>
  <c r="T868" i="24"/>
  <c r="AB868" i="24" s="1"/>
  <c r="S985" i="24"/>
  <c r="AA985" i="24" s="1"/>
  <c r="T986" i="24"/>
  <c r="AB986" i="24" s="1"/>
  <c r="S50" i="24"/>
  <c r="AA50" i="24" s="1"/>
  <c r="R287" i="24"/>
  <c r="Z287" i="24" s="1"/>
  <c r="R639" i="24"/>
  <c r="Z639" i="24" s="1"/>
  <c r="W700" i="24"/>
  <c r="AE700" i="24" s="1"/>
  <c r="V875" i="24"/>
  <c r="AD875" i="24" s="1"/>
  <c r="X159" i="24"/>
  <c r="AF159" i="24" s="1"/>
  <c r="R984" i="24"/>
  <c r="Z984" i="24" s="1"/>
  <c r="T287" i="24"/>
  <c r="AB287" i="24" s="1"/>
  <c r="U51" i="24"/>
  <c r="AC51" i="24" s="1"/>
  <c r="R110" i="24"/>
  <c r="Z110" i="24" s="1"/>
  <c r="X700" i="24"/>
  <c r="AF700" i="24" s="1"/>
  <c r="W875" i="24"/>
  <c r="AE875" i="24" s="1"/>
  <c r="U227" i="24"/>
  <c r="AC227" i="24" s="1"/>
  <c r="X276" i="24"/>
  <c r="AF276" i="24" s="1"/>
  <c r="T278" i="24"/>
  <c r="AB278" i="24" s="1"/>
  <c r="R512" i="24"/>
  <c r="Z512" i="24" s="1"/>
  <c r="V571" i="24"/>
  <c r="AD571" i="24" s="1"/>
  <c r="R631" i="24"/>
  <c r="Z631" i="24" s="1"/>
  <c r="S632" i="24"/>
  <c r="AA632" i="24" s="1"/>
  <c r="W639" i="24"/>
  <c r="AE639" i="24" s="1"/>
  <c r="X640" i="24"/>
  <c r="AF640" i="24" s="1"/>
  <c r="S691" i="24"/>
  <c r="AA691" i="24" s="1"/>
  <c r="T748" i="24"/>
  <c r="AB748" i="24" s="1"/>
  <c r="U749" i="24"/>
  <c r="AC749" i="24" s="1"/>
  <c r="V750" i="24"/>
  <c r="AD750" i="24" s="1"/>
  <c r="W807" i="24"/>
  <c r="AE807" i="24" s="1"/>
  <c r="S868" i="24"/>
  <c r="AA868" i="24" s="1"/>
  <c r="R876" i="24"/>
  <c r="Z876" i="24" s="1"/>
  <c r="T875" i="24"/>
  <c r="AB875" i="24" s="1"/>
  <c r="U925" i="24"/>
  <c r="AC925" i="24" s="1"/>
  <c r="S994" i="24"/>
  <c r="AA994" i="24" s="1"/>
  <c r="U993" i="24"/>
  <c r="AC993" i="24" s="1"/>
  <c r="R50" i="24"/>
  <c r="Z50" i="24" s="1"/>
  <c r="T346" i="24"/>
  <c r="AB346" i="24" s="1"/>
  <c r="W757" i="24"/>
  <c r="AE757" i="24" s="1"/>
  <c r="U875" i="24"/>
  <c r="AC875" i="24" s="1"/>
  <c r="V876" i="24"/>
  <c r="AD876" i="24" s="1"/>
  <c r="W877" i="24"/>
  <c r="AE877" i="24" s="1"/>
  <c r="R169" i="24"/>
  <c r="Z169" i="24" s="1"/>
  <c r="X936" i="24"/>
  <c r="AF936" i="24" s="1"/>
  <c r="S581" i="24"/>
  <c r="AA581" i="24" s="1"/>
  <c r="T985" i="24"/>
  <c r="AB985" i="24" s="1"/>
  <c r="W984" i="24"/>
  <c r="AE984" i="24" s="1"/>
  <c r="X404" i="24"/>
  <c r="AF404" i="24" s="1"/>
  <c r="X580" i="24"/>
  <c r="AF580" i="24" s="1"/>
  <c r="R758" i="24"/>
  <c r="Z758" i="24" s="1"/>
  <c r="X876" i="24"/>
  <c r="AF876" i="24" s="1"/>
  <c r="V99" i="24"/>
  <c r="AD99" i="24" s="1"/>
  <c r="U218" i="24"/>
  <c r="AC218" i="24" s="1"/>
  <c r="R286" i="24"/>
  <c r="Z286" i="24" s="1"/>
  <c r="S403" i="24"/>
  <c r="AA403" i="24" s="1"/>
  <c r="R690" i="24"/>
  <c r="Z690" i="24" s="1"/>
  <c r="R994" i="24"/>
  <c r="Z994" i="24" s="1"/>
  <c r="S995" i="24"/>
  <c r="AA995" i="24" s="1"/>
  <c r="U994" i="24"/>
  <c r="AC994" i="24" s="1"/>
  <c r="U816" i="24"/>
  <c r="AC816" i="24" s="1"/>
  <c r="T49" i="24"/>
  <c r="AB49" i="24" s="1"/>
  <c r="R757" i="24"/>
  <c r="Z757" i="24" s="1"/>
  <c r="X228" i="24"/>
  <c r="AF228" i="24" s="1"/>
  <c r="V522" i="24"/>
  <c r="AD522" i="24" s="1"/>
  <c r="U817" i="24"/>
  <c r="AC817" i="24" s="1"/>
  <c r="S100" i="24"/>
  <c r="AA100" i="24" s="1"/>
  <c r="S464" i="24"/>
  <c r="AA464" i="24" s="1"/>
  <c r="S640" i="24"/>
  <c r="AA640" i="24" s="1"/>
  <c r="R581" i="24"/>
  <c r="Z581" i="24" s="1"/>
  <c r="V867" i="24"/>
  <c r="AD867" i="24" s="1"/>
  <c r="V228" i="24"/>
  <c r="AD228" i="24" s="1"/>
  <c r="U523" i="24"/>
  <c r="AC523" i="24" s="1"/>
  <c r="U699" i="24"/>
  <c r="AC699" i="24" s="1"/>
  <c r="T818" i="24"/>
  <c r="AB818" i="24" s="1"/>
  <c r="X934" i="24"/>
  <c r="AF934" i="24" s="1"/>
  <c r="T994" i="24"/>
  <c r="AB994" i="24" s="1"/>
  <c r="R41" i="24"/>
  <c r="Z41" i="24" s="1"/>
  <c r="S42" i="24"/>
  <c r="AA42" i="24" s="1"/>
  <c r="X49" i="24"/>
  <c r="AF49" i="24" s="1"/>
  <c r="X51" i="24"/>
  <c r="AF51" i="24" s="1"/>
  <c r="W335" i="24"/>
  <c r="AE335" i="24" s="1"/>
  <c r="W394" i="24"/>
  <c r="AE394" i="24" s="1"/>
  <c r="S404" i="24"/>
  <c r="AA404" i="24" s="1"/>
  <c r="X698" i="24"/>
  <c r="AF698" i="24" s="1"/>
  <c r="R700" i="24"/>
  <c r="Z700" i="24" s="1"/>
  <c r="T749" i="24"/>
  <c r="AB749" i="24" s="1"/>
  <c r="R817" i="24"/>
  <c r="Z817" i="24" s="1"/>
  <c r="S818" i="24"/>
  <c r="AA818" i="24" s="1"/>
  <c r="X167" i="24"/>
  <c r="AF167" i="24" s="1"/>
  <c r="S226" i="24"/>
  <c r="AA226" i="24" s="1"/>
  <c r="S346" i="24"/>
  <c r="AA346" i="24" s="1"/>
  <c r="T403" i="24"/>
  <c r="AB403" i="24" s="1"/>
  <c r="U404" i="24"/>
  <c r="AC404" i="24" s="1"/>
  <c r="U580" i="24"/>
  <c r="AC580" i="24" s="1"/>
  <c r="X759" i="24"/>
  <c r="AF759" i="24" s="1"/>
  <c r="U876" i="24"/>
  <c r="AC876" i="24" s="1"/>
  <c r="V877" i="24"/>
  <c r="AD877" i="24" s="1"/>
  <c r="W934" i="24"/>
  <c r="AE934" i="24" s="1"/>
  <c r="X935" i="24"/>
  <c r="AF935" i="24" s="1"/>
  <c r="R993" i="24"/>
  <c r="Z993" i="24" s="1"/>
  <c r="R285" i="24"/>
  <c r="Z285" i="24" s="1"/>
  <c r="V817" i="24"/>
  <c r="AD817" i="24" s="1"/>
  <c r="V226" i="24"/>
  <c r="AD226" i="24" s="1"/>
  <c r="S287" i="24"/>
  <c r="AA287" i="24" s="1"/>
  <c r="W523" i="24"/>
  <c r="AE523" i="24" s="1"/>
  <c r="V994" i="24"/>
  <c r="AD994" i="24" s="1"/>
  <c r="W228" i="24"/>
  <c r="AE228" i="24" s="1"/>
  <c r="R463" i="24"/>
  <c r="Z463" i="24" s="1"/>
  <c r="U522" i="24"/>
  <c r="AC522" i="24" s="1"/>
  <c r="V453" i="24"/>
  <c r="AD453" i="24" s="1"/>
  <c r="R935" i="24"/>
  <c r="Z935" i="24" s="1"/>
  <c r="R168" i="24"/>
  <c r="Z168" i="24" s="1"/>
  <c r="W285" i="24"/>
  <c r="AE285" i="24" s="1"/>
  <c r="X462" i="24"/>
  <c r="AF462" i="24" s="1"/>
  <c r="T522" i="24"/>
  <c r="AB522" i="24" s="1"/>
  <c r="T698" i="24"/>
  <c r="AB698" i="24" s="1"/>
  <c r="U995" i="24"/>
  <c r="AC995" i="24" s="1"/>
  <c r="U40" i="24"/>
  <c r="AC40" i="24" s="1"/>
  <c r="V41" i="24"/>
  <c r="AD41" i="24" s="1"/>
  <c r="W42" i="24"/>
  <c r="AE42" i="24" s="1"/>
  <c r="R159" i="24"/>
  <c r="Z159" i="24" s="1"/>
  <c r="S160" i="24"/>
  <c r="AA160" i="24" s="1"/>
  <c r="R227" i="24"/>
  <c r="Z227" i="24" s="1"/>
  <c r="U277" i="24"/>
  <c r="AC277" i="24" s="1"/>
  <c r="V278" i="24"/>
  <c r="AD278" i="24" s="1"/>
  <c r="R345" i="24"/>
  <c r="Z345" i="24" s="1"/>
  <c r="R454" i="24"/>
  <c r="Z454" i="24" s="1"/>
  <c r="S455" i="24"/>
  <c r="AA455" i="24" s="1"/>
  <c r="V464" i="24"/>
  <c r="AD464" i="24" s="1"/>
  <c r="R523" i="24"/>
  <c r="Z523" i="24" s="1"/>
  <c r="X630" i="24"/>
  <c r="AF630" i="24" s="1"/>
  <c r="R632" i="24"/>
  <c r="Z632" i="24" s="1"/>
  <c r="W691" i="24"/>
  <c r="AE691" i="24" s="1"/>
  <c r="W698" i="24"/>
  <c r="AE698" i="24" s="1"/>
  <c r="X699" i="24"/>
  <c r="AF699" i="24" s="1"/>
  <c r="X749" i="24"/>
  <c r="AF749" i="24" s="1"/>
  <c r="T750" i="24"/>
  <c r="AB750" i="24" s="1"/>
  <c r="R809" i="24"/>
  <c r="Z809" i="24" s="1"/>
  <c r="X816" i="24"/>
  <c r="AF816" i="24" s="1"/>
  <c r="X927" i="24"/>
  <c r="AF927" i="24" s="1"/>
  <c r="W99" i="24"/>
  <c r="AE99" i="24" s="1"/>
  <c r="X100" i="24"/>
  <c r="AF100" i="24" s="1"/>
  <c r="X168" i="24"/>
  <c r="AF168" i="24" s="1"/>
  <c r="R698" i="24"/>
  <c r="Z698" i="24" s="1"/>
  <c r="R335" i="24"/>
  <c r="Z335" i="24" s="1"/>
  <c r="T759" i="24"/>
  <c r="AB759" i="24" s="1"/>
  <c r="U521" i="24"/>
  <c r="AC521" i="24" s="1"/>
  <c r="V818" i="24"/>
  <c r="AD818" i="24" s="1"/>
  <c r="S49" i="24"/>
  <c r="AA49" i="24" s="1"/>
  <c r="W226" i="24"/>
  <c r="AE226" i="24" s="1"/>
  <c r="V227" i="24"/>
  <c r="AD227" i="24" s="1"/>
  <c r="T521" i="24"/>
  <c r="AB521" i="24" s="1"/>
  <c r="S700" i="24"/>
  <c r="AA700" i="24" s="1"/>
  <c r="V580" i="24"/>
  <c r="AD580" i="24" s="1"/>
  <c r="S993" i="24"/>
  <c r="AA993" i="24" s="1"/>
  <c r="T40" i="24"/>
  <c r="AB40" i="24" s="1"/>
  <c r="U41" i="24"/>
  <c r="AC41" i="24" s="1"/>
  <c r="V42" i="24"/>
  <c r="AD42" i="24" s="1"/>
  <c r="X109" i="24"/>
  <c r="AF109" i="24" s="1"/>
  <c r="R160" i="24"/>
  <c r="Z160" i="24" s="1"/>
  <c r="R228" i="24"/>
  <c r="Z228" i="24" s="1"/>
  <c r="T276" i="24"/>
  <c r="AB276" i="24" s="1"/>
  <c r="U278" i="24"/>
  <c r="AC278" i="24" s="1"/>
  <c r="T337" i="24"/>
  <c r="AB337" i="24" s="1"/>
  <c r="T395" i="24"/>
  <c r="AB395" i="24" s="1"/>
  <c r="T396" i="24"/>
  <c r="AB396" i="24" s="1"/>
  <c r="R455" i="24"/>
  <c r="Z455" i="24" s="1"/>
  <c r="U464" i="24"/>
  <c r="AC464" i="24" s="1"/>
  <c r="V462" i="24"/>
  <c r="AD462" i="24" s="1"/>
  <c r="X464" i="24"/>
  <c r="AF464" i="24" s="1"/>
  <c r="W514" i="24"/>
  <c r="AE514" i="24" s="1"/>
  <c r="W572" i="24"/>
  <c r="AE572" i="24" s="1"/>
  <c r="X573" i="24"/>
  <c r="AF573" i="24" s="1"/>
  <c r="W630" i="24"/>
  <c r="AE630" i="24" s="1"/>
  <c r="X631" i="24"/>
  <c r="AF631" i="24" s="1"/>
  <c r="V690" i="24"/>
  <c r="AD690" i="24" s="1"/>
  <c r="W748" i="24"/>
  <c r="AE748" i="24" s="1"/>
  <c r="W749" i="24"/>
  <c r="AE749" i="24" s="1"/>
  <c r="X750" i="24"/>
  <c r="AF750" i="24" s="1"/>
  <c r="U757" i="24"/>
  <c r="AC757" i="24" s="1"/>
  <c r="W759" i="24"/>
  <c r="AE759" i="24" s="1"/>
  <c r="X757" i="24"/>
  <c r="AF757" i="24" s="1"/>
  <c r="X808" i="24"/>
  <c r="AF808" i="24" s="1"/>
  <c r="W816" i="24"/>
  <c r="AE816" i="24" s="1"/>
  <c r="X867" i="24"/>
  <c r="AF867" i="24" s="1"/>
  <c r="W926" i="24"/>
  <c r="AE926" i="24" s="1"/>
  <c r="W927" i="24"/>
  <c r="AE927" i="24" s="1"/>
  <c r="X993" i="24"/>
  <c r="AF993" i="24" s="1"/>
  <c r="W818" i="24"/>
  <c r="AE818" i="24" s="1"/>
  <c r="W227" i="24"/>
  <c r="AE227" i="24" s="1"/>
  <c r="T101" i="24"/>
  <c r="AB101" i="24" s="1"/>
  <c r="U226" i="24"/>
  <c r="AC226" i="24" s="1"/>
  <c r="V523" i="24"/>
  <c r="AD523" i="24" s="1"/>
  <c r="S582" i="24"/>
  <c r="AA582" i="24" s="1"/>
  <c r="S925" i="24"/>
  <c r="AA925" i="24" s="1"/>
  <c r="S936" i="24"/>
  <c r="AA936" i="24" s="1"/>
  <c r="T226" i="24"/>
  <c r="AB226" i="24" s="1"/>
  <c r="X286" i="24"/>
  <c r="AF286" i="24" s="1"/>
  <c r="V404" i="24"/>
  <c r="AD404" i="24" s="1"/>
  <c r="S521" i="24"/>
  <c r="AA521" i="24" s="1"/>
  <c r="R640" i="24"/>
  <c r="Z640" i="24" s="1"/>
  <c r="R936" i="24"/>
  <c r="Z936" i="24" s="1"/>
  <c r="T41" i="24"/>
  <c r="AB41" i="24" s="1"/>
  <c r="W158" i="24"/>
  <c r="AE158" i="24" s="1"/>
  <c r="T218" i="24"/>
  <c r="AB218" i="24" s="1"/>
  <c r="T219" i="24"/>
  <c r="AB219" i="24" s="1"/>
  <c r="S276" i="24"/>
  <c r="AA276" i="24" s="1"/>
  <c r="S395" i="24"/>
  <c r="AA395" i="24" s="1"/>
  <c r="S396" i="24"/>
  <c r="AA396" i="24" s="1"/>
  <c r="X453" i="24"/>
  <c r="AF453" i="24" s="1"/>
  <c r="X454" i="24"/>
  <c r="AF454" i="24" s="1"/>
  <c r="W571" i="24"/>
  <c r="AE571" i="24" s="1"/>
  <c r="V572" i="24"/>
  <c r="AD572" i="24" s="1"/>
  <c r="R580" i="24"/>
  <c r="Z580" i="24" s="1"/>
  <c r="V630" i="24"/>
  <c r="AD630" i="24" s="1"/>
  <c r="W631" i="24"/>
  <c r="AE631" i="24" s="1"/>
  <c r="X632" i="24"/>
  <c r="AF632" i="24" s="1"/>
  <c r="U690" i="24"/>
  <c r="AC690" i="24" s="1"/>
  <c r="V749" i="24"/>
  <c r="AD749" i="24" s="1"/>
  <c r="T757" i="24"/>
  <c r="AB757" i="24" s="1"/>
  <c r="U758" i="24"/>
  <c r="AC758" i="24" s="1"/>
  <c r="V759" i="24"/>
  <c r="AD759" i="24" s="1"/>
  <c r="X807" i="24"/>
  <c r="AF807" i="24" s="1"/>
  <c r="W808" i="24"/>
  <c r="AE808" i="24" s="1"/>
  <c r="X809" i="24"/>
  <c r="AF809" i="24" s="1"/>
  <c r="W867" i="24"/>
  <c r="AE867" i="24" s="1"/>
  <c r="X868" i="24"/>
  <c r="AF868" i="24" s="1"/>
  <c r="X984" i="24"/>
  <c r="AF984" i="24" s="1"/>
  <c r="X986" i="24"/>
  <c r="AF986" i="24" s="1"/>
  <c r="W995" i="24"/>
  <c r="AE995" i="24" s="1"/>
  <c r="W986" i="24"/>
  <c r="AE986" i="24" s="1"/>
  <c r="T993" i="24"/>
  <c r="AB993" i="24" s="1"/>
  <c r="V995" i="24"/>
  <c r="AD995" i="24" s="1"/>
  <c r="V984" i="24"/>
  <c r="AD984" i="24" s="1"/>
  <c r="U986" i="24"/>
  <c r="AC986" i="24" s="1"/>
  <c r="R986" i="24"/>
  <c r="Z986" i="24" s="1"/>
  <c r="V993" i="24"/>
  <c r="AD993" i="24" s="1"/>
  <c r="W993" i="24"/>
  <c r="AE993" i="24" s="1"/>
  <c r="X994" i="24"/>
  <c r="AF994" i="24" s="1"/>
  <c r="T925" i="24"/>
  <c r="AB925" i="24" s="1"/>
  <c r="S927" i="24"/>
  <c r="AA927" i="24" s="1"/>
  <c r="S935" i="24"/>
  <c r="AA935" i="24" s="1"/>
  <c r="R926" i="24"/>
  <c r="Z926" i="24" s="1"/>
  <c r="R927" i="24"/>
  <c r="Z927" i="24" s="1"/>
  <c r="X925" i="24"/>
  <c r="AF925" i="24" s="1"/>
  <c r="V927" i="24"/>
  <c r="AD927" i="24" s="1"/>
  <c r="U934" i="24"/>
  <c r="AC934" i="24" s="1"/>
  <c r="V935" i="24"/>
  <c r="AD935" i="24" s="1"/>
  <c r="W936" i="24"/>
  <c r="AE936" i="24" s="1"/>
  <c r="U926" i="24"/>
  <c r="AC926" i="24" s="1"/>
  <c r="U927" i="24"/>
  <c r="AC927" i="24" s="1"/>
  <c r="T934" i="24"/>
  <c r="AB934" i="24" s="1"/>
  <c r="U935" i="24"/>
  <c r="AC935" i="24" s="1"/>
  <c r="V936" i="24"/>
  <c r="AD936" i="24" s="1"/>
  <c r="X866" i="24"/>
  <c r="AF866" i="24" s="1"/>
  <c r="W868" i="24"/>
  <c r="AE868" i="24" s="1"/>
  <c r="W866" i="24"/>
  <c r="AE866" i="24" s="1"/>
  <c r="V868" i="24"/>
  <c r="AD868" i="24" s="1"/>
  <c r="W876" i="24"/>
  <c r="AE876" i="24" s="1"/>
  <c r="X877" i="24"/>
  <c r="AF877" i="24" s="1"/>
  <c r="U866" i="24"/>
  <c r="AC866" i="24" s="1"/>
  <c r="T866" i="24"/>
  <c r="AB866" i="24" s="1"/>
  <c r="S875" i="24"/>
  <c r="AA875" i="24" s="1"/>
  <c r="T876" i="24"/>
  <c r="AB876" i="24" s="1"/>
  <c r="U877" i="24"/>
  <c r="AC877" i="24" s="1"/>
  <c r="R867" i="24"/>
  <c r="Z867" i="24" s="1"/>
  <c r="R868" i="24"/>
  <c r="Z868" i="24" s="1"/>
  <c r="S876" i="24"/>
  <c r="AA876" i="24" s="1"/>
  <c r="T877" i="24"/>
  <c r="AB877" i="24" s="1"/>
  <c r="S808" i="24"/>
  <c r="AA808" i="24" s="1"/>
  <c r="U807" i="24"/>
  <c r="AC807" i="24" s="1"/>
  <c r="U809" i="24"/>
  <c r="AC809" i="24" s="1"/>
  <c r="S816" i="24"/>
  <c r="AA816" i="24" s="1"/>
  <c r="U818" i="24"/>
  <c r="AC818" i="24" s="1"/>
  <c r="R816" i="24"/>
  <c r="Z816" i="24" s="1"/>
  <c r="T807" i="24"/>
  <c r="AB807" i="24" s="1"/>
  <c r="W809" i="24"/>
  <c r="AE809" i="24" s="1"/>
  <c r="U808" i="24"/>
  <c r="AC808" i="24" s="1"/>
  <c r="T817" i="24"/>
  <c r="AB817" i="24" s="1"/>
  <c r="T808" i="24"/>
  <c r="AB808" i="24" s="1"/>
  <c r="S817" i="24"/>
  <c r="AA817" i="24" s="1"/>
  <c r="V809" i="24"/>
  <c r="AD809" i="24" s="1"/>
  <c r="W817" i="24"/>
  <c r="AE817" i="24" s="1"/>
  <c r="X818" i="24"/>
  <c r="AF818" i="24" s="1"/>
  <c r="S748" i="24"/>
  <c r="AA748" i="24" s="1"/>
  <c r="S749" i="24"/>
  <c r="AA749" i="24" s="1"/>
  <c r="V757" i="24"/>
  <c r="AD757" i="24" s="1"/>
  <c r="V758" i="24"/>
  <c r="AD758" i="24" s="1"/>
  <c r="W758" i="24"/>
  <c r="AE758" i="24" s="1"/>
  <c r="U750" i="24"/>
  <c r="AC750" i="24" s="1"/>
  <c r="W750" i="24"/>
  <c r="AE750" i="24" s="1"/>
  <c r="S757" i="24"/>
  <c r="AA757" i="24" s="1"/>
  <c r="T758" i="24"/>
  <c r="AB758" i="24" s="1"/>
  <c r="U759" i="24"/>
  <c r="AC759" i="24" s="1"/>
  <c r="W699" i="24"/>
  <c r="AE699" i="24" s="1"/>
  <c r="S698" i="24"/>
  <c r="AA698" i="24" s="1"/>
  <c r="T690" i="24"/>
  <c r="AB690" i="24" s="1"/>
  <c r="T691" i="24"/>
  <c r="AB691" i="24" s="1"/>
  <c r="V691" i="24"/>
  <c r="AD691" i="24" s="1"/>
  <c r="S689" i="24"/>
  <c r="AA689" i="24" s="1"/>
  <c r="S690" i="24"/>
  <c r="AA690" i="24" s="1"/>
  <c r="U698" i="24"/>
  <c r="AC698" i="24" s="1"/>
  <c r="V699" i="24"/>
  <c r="AD699" i="24" s="1"/>
  <c r="T699" i="24"/>
  <c r="AB699" i="24" s="1"/>
  <c r="S699" i="24"/>
  <c r="AA699" i="24" s="1"/>
  <c r="V698" i="24"/>
  <c r="AD698" i="24" s="1"/>
  <c r="R689" i="24"/>
  <c r="Z689" i="24" s="1"/>
  <c r="R699" i="24"/>
  <c r="Z699" i="24" s="1"/>
  <c r="U691" i="24"/>
  <c r="AC691" i="24" s="1"/>
  <c r="T639" i="24"/>
  <c r="AB639" i="24" s="1"/>
  <c r="V641" i="24"/>
  <c r="AD641" i="24" s="1"/>
  <c r="U641" i="24"/>
  <c r="AC641" i="24" s="1"/>
  <c r="T640" i="24"/>
  <c r="AB640" i="24" s="1"/>
  <c r="U640" i="24"/>
  <c r="AC640" i="24" s="1"/>
  <c r="S639" i="24"/>
  <c r="AA639" i="24" s="1"/>
  <c r="W632" i="24"/>
  <c r="AE632" i="24" s="1"/>
  <c r="V639" i="24"/>
  <c r="AD639" i="24" s="1"/>
  <c r="X641" i="24"/>
  <c r="AF641" i="24" s="1"/>
  <c r="V631" i="24"/>
  <c r="AD631" i="24" s="1"/>
  <c r="V632" i="24"/>
  <c r="AD632" i="24" s="1"/>
  <c r="U639" i="24"/>
  <c r="AC639" i="24" s="1"/>
  <c r="V640" i="24"/>
  <c r="AD640" i="24" s="1"/>
  <c r="W641" i="24"/>
  <c r="AE641" i="24" s="1"/>
  <c r="V581" i="24"/>
  <c r="AD581" i="24" s="1"/>
  <c r="X572" i="24"/>
  <c r="AF572" i="24" s="1"/>
  <c r="V573" i="24"/>
  <c r="AD573" i="24" s="1"/>
  <c r="U572" i="24"/>
  <c r="AC572" i="24" s="1"/>
  <c r="W582" i="24"/>
  <c r="AE582" i="24" s="1"/>
  <c r="S572" i="24"/>
  <c r="AA572" i="24" s="1"/>
  <c r="T580" i="24"/>
  <c r="AB580" i="24" s="1"/>
  <c r="V582" i="24"/>
  <c r="AD582" i="24" s="1"/>
  <c r="U573" i="24"/>
  <c r="AC573" i="24" s="1"/>
  <c r="W581" i="24"/>
  <c r="AE581" i="24" s="1"/>
  <c r="X582" i="24"/>
  <c r="AF582" i="24" s="1"/>
  <c r="U571" i="24"/>
  <c r="AC571" i="24" s="1"/>
  <c r="S580" i="24"/>
  <c r="AA580" i="24" s="1"/>
  <c r="T581" i="24"/>
  <c r="AB581" i="24" s="1"/>
  <c r="U582" i="24"/>
  <c r="AC582" i="24" s="1"/>
  <c r="T572" i="24"/>
  <c r="AB572" i="24" s="1"/>
  <c r="T571" i="24"/>
  <c r="AB571" i="24" s="1"/>
  <c r="W573" i="24"/>
  <c r="AE573" i="24" s="1"/>
  <c r="T582" i="24"/>
  <c r="AB582" i="24" s="1"/>
  <c r="V513" i="24"/>
  <c r="AD513" i="24" s="1"/>
  <c r="V514" i="24"/>
  <c r="AD514" i="24" s="1"/>
  <c r="R521" i="24"/>
  <c r="Z521" i="24" s="1"/>
  <c r="S522" i="24"/>
  <c r="AA522" i="24" s="1"/>
  <c r="T523" i="24"/>
  <c r="AB523" i="24" s="1"/>
  <c r="R522" i="24"/>
  <c r="Z522" i="24" s="1"/>
  <c r="T514" i="24"/>
  <c r="AB514" i="24" s="1"/>
  <c r="S513" i="24"/>
  <c r="AA513" i="24" s="1"/>
  <c r="U455" i="24"/>
  <c r="AC455" i="24" s="1"/>
  <c r="T453" i="24"/>
  <c r="AB453" i="24" s="1"/>
  <c r="W455" i="24"/>
  <c r="AE455" i="24" s="1"/>
  <c r="T463" i="24"/>
  <c r="AB463" i="24" s="1"/>
  <c r="W454" i="24"/>
  <c r="AE454" i="24" s="1"/>
  <c r="T454" i="24"/>
  <c r="AB454" i="24" s="1"/>
  <c r="U454" i="24"/>
  <c r="AC454" i="24" s="1"/>
  <c r="U462" i="24"/>
  <c r="AC462" i="24" s="1"/>
  <c r="V463" i="24"/>
  <c r="AD463" i="24" s="1"/>
  <c r="W464" i="24"/>
  <c r="AE464" i="24" s="1"/>
  <c r="U453" i="24"/>
  <c r="AC453" i="24" s="1"/>
  <c r="X455" i="24"/>
  <c r="AF455" i="24" s="1"/>
  <c r="U463" i="24"/>
  <c r="AC463" i="24" s="1"/>
  <c r="V396" i="24"/>
  <c r="AD396" i="24" s="1"/>
  <c r="W404" i="24"/>
  <c r="AE404" i="24" s="1"/>
  <c r="X405" i="24"/>
  <c r="AF405" i="24" s="1"/>
  <c r="T394" i="24"/>
  <c r="AB394" i="24" s="1"/>
  <c r="R396" i="24"/>
  <c r="Z396" i="24" s="1"/>
  <c r="T404" i="24"/>
  <c r="AB404" i="24" s="1"/>
  <c r="S394" i="24"/>
  <c r="AA394" i="24" s="1"/>
  <c r="T405" i="24"/>
  <c r="AB405" i="24" s="1"/>
  <c r="U403" i="24"/>
  <c r="AC403" i="24" s="1"/>
  <c r="X396" i="24"/>
  <c r="AF396" i="24" s="1"/>
  <c r="W346" i="24"/>
  <c r="AE346" i="24" s="1"/>
  <c r="X337" i="24"/>
  <c r="AF337" i="24" s="1"/>
  <c r="W336" i="24"/>
  <c r="AE336" i="24" s="1"/>
  <c r="W337" i="24"/>
  <c r="AE337" i="24" s="1"/>
  <c r="S344" i="24"/>
  <c r="AA344" i="24" s="1"/>
  <c r="T345" i="24"/>
  <c r="AB345" i="24" s="1"/>
  <c r="S345" i="24"/>
  <c r="AA345" i="24" s="1"/>
  <c r="V337" i="24"/>
  <c r="AD337" i="24" s="1"/>
  <c r="R344" i="24"/>
  <c r="Z344" i="24" s="1"/>
  <c r="V335" i="24"/>
  <c r="AD335" i="24" s="1"/>
  <c r="R336" i="24"/>
  <c r="Z336" i="24" s="1"/>
  <c r="R337" i="24"/>
  <c r="Z337" i="24" s="1"/>
  <c r="S336" i="24"/>
  <c r="AA336" i="24" s="1"/>
  <c r="V344" i="24"/>
  <c r="AD344" i="24" s="1"/>
  <c r="W345" i="24"/>
  <c r="AE345" i="24" s="1"/>
  <c r="X346" i="24"/>
  <c r="AF346" i="24" s="1"/>
  <c r="X277" i="24"/>
  <c r="AF277" i="24" s="1"/>
  <c r="W276" i="24"/>
  <c r="AE276" i="24" s="1"/>
  <c r="W277" i="24"/>
  <c r="AE277" i="24" s="1"/>
  <c r="X278" i="24"/>
  <c r="AF278" i="24" s="1"/>
  <c r="X287" i="24"/>
  <c r="AF287" i="24" s="1"/>
  <c r="W278" i="24"/>
  <c r="AE278" i="24" s="1"/>
  <c r="U285" i="24"/>
  <c r="AC285" i="24" s="1"/>
  <c r="V286" i="24"/>
  <c r="AD286" i="24" s="1"/>
  <c r="S286" i="24"/>
  <c r="AA286" i="24" s="1"/>
  <c r="W286" i="24"/>
  <c r="AE286" i="24" s="1"/>
  <c r="S277" i="24"/>
  <c r="AA277" i="24" s="1"/>
  <c r="T285" i="24"/>
  <c r="AB285" i="24" s="1"/>
  <c r="U286" i="24"/>
  <c r="AC286" i="24" s="1"/>
  <c r="V285" i="24"/>
  <c r="AD285" i="24" s="1"/>
  <c r="R276" i="24"/>
  <c r="Z276" i="24" s="1"/>
  <c r="R277" i="24"/>
  <c r="Z277" i="24" s="1"/>
  <c r="S278" i="24"/>
  <c r="AA278" i="24" s="1"/>
  <c r="T277" i="24"/>
  <c r="AB277" i="24" s="1"/>
  <c r="S285" i="24"/>
  <c r="AA285" i="24" s="1"/>
  <c r="W217" i="24"/>
  <c r="AE217" i="24" s="1"/>
  <c r="U219" i="24"/>
  <c r="AC219" i="24" s="1"/>
  <c r="R217" i="24"/>
  <c r="Z217" i="24" s="1"/>
  <c r="S227" i="24"/>
  <c r="AA227" i="24" s="1"/>
  <c r="S218" i="24"/>
  <c r="AA218" i="24" s="1"/>
  <c r="U228" i="24"/>
  <c r="AC228" i="24" s="1"/>
  <c r="T227" i="24"/>
  <c r="AB227" i="24" s="1"/>
  <c r="S167" i="24"/>
  <c r="AA167" i="24" s="1"/>
  <c r="T168" i="24"/>
  <c r="AB168" i="24" s="1"/>
  <c r="U169" i="24"/>
  <c r="AC169" i="24" s="1"/>
  <c r="S168" i="24"/>
  <c r="AA168" i="24" s="1"/>
  <c r="T169" i="24"/>
  <c r="AB169" i="24" s="1"/>
  <c r="S169" i="24"/>
  <c r="AA169" i="24" s="1"/>
  <c r="U167" i="24"/>
  <c r="AC167" i="24" s="1"/>
  <c r="V168" i="24"/>
  <c r="AD168" i="24" s="1"/>
  <c r="W169" i="24"/>
  <c r="AE169" i="24" s="1"/>
  <c r="S110" i="24"/>
  <c r="AA110" i="24" s="1"/>
  <c r="R108" i="24"/>
  <c r="Z108" i="24" s="1"/>
  <c r="S109" i="24"/>
  <c r="AA109" i="24" s="1"/>
  <c r="T110" i="24"/>
  <c r="AB110" i="24" s="1"/>
  <c r="U108" i="24"/>
  <c r="AC108" i="24" s="1"/>
  <c r="X99" i="24"/>
  <c r="AF99" i="24" s="1"/>
  <c r="R101" i="24"/>
  <c r="Z101" i="24" s="1"/>
  <c r="T108" i="24"/>
  <c r="AB108" i="24" s="1"/>
  <c r="W100" i="24"/>
  <c r="AE100" i="24" s="1"/>
  <c r="U99" i="24"/>
  <c r="AC99" i="24" s="1"/>
  <c r="X101" i="24"/>
  <c r="AF101" i="24" s="1"/>
  <c r="R99" i="24"/>
  <c r="Z99" i="24" s="1"/>
  <c r="R109" i="24"/>
  <c r="Z109" i="24" s="1"/>
  <c r="T99" i="24"/>
  <c r="AB99" i="24" s="1"/>
  <c r="U100" i="24"/>
  <c r="AC100" i="24" s="1"/>
  <c r="V101" i="24"/>
  <c r="AD101" i="24" s="1"/>
  <c r="W108" i="24"/>
  <c r="AE108" i="24" s="1"/>
  <c r="X108" i="24"/>
  <c r="AF108" i="24" s="1"/>
  <c r="S99" i="24"/>
  <c r="AA99" i="24" s="1"/>
  <c r="U101" i="24"/>
  <c r="AC101" i="24" s="1"/>
  <c r="U109" i="24"/>
  <c r="AC109" i="24" s="1"/>
  <c r="V100" i="24"/>
  <c r="AD100" i="24" s="1"/>
  <c r="W101" i="24"/>
  <c r="AE101" i="24" s="1"/>
  <c r="S108" i="24"/>
  <c r="AA108" i="24" s="1"/>
  <c r="T109" i="24"/>
  <c r="AB109" i="24" s="1"/>
  <c r="U110" i="24"/>
  <c r="AC110" i="24" s="1"/>
  <c r="R100" i="24"/>
  <c r="Z100" i="24" s="1"/>
  <c r="S101" i="24"/>
  <c r="AA101" i="24" s="1"/>
  <c r="X110" i="24"/>
  <c r="AF110" i="24" s="1"/>
  <c r="W110" i="24"/>
  <c r="AE110" i="24" s="1"/>
  <c r="V110" i="24"/>
  <c r="AD110" i="24" s="1"/>
  <c r="W109" i="24"/>
  <c r="AE109" i="24" s="1"/>
  <c r="V108" i="24"/>
  <c r="AD108" i="24" s="1"/>
  <c r="V109" i="24"/>
  <c r="AD109" i="24" s="1"/>
  <c r="T995" i="24"/>
  <c r="AB995" i="24" s="1"/>
  <c r="S758" i="24"/>
  <c r="AA758" i="24" s="1"/>
  <c r="U700" i="24"/>
  <c r="AC700" i="24" s="1"/>
  <c r="T464" i="24"/>
  <c r="AB464" i="24" s="1"/>
  <c r="U405" i="24"/>
  <c r="AC405" i="24" s="1"/>
  <c r="V403" i="24"/>
  <c r="AD403" i="24" s="1"/>
  <c r="U346" i="24"/>
  <c r="AC346" i="24" s="1"/>
  <c r="V287" i="24"/>
  <c r="AD287" i="24" s="1"/>
  <c r="U50" i="24"/>
  <c r="AC50" i="24" s="1"/>
  <c r="W50" i="24"/>
  <c r="AE50" i="24" s="1"/>
  <c r="T50" i="24"/>
  <c r="AB50" i="24" s="1"/>
  <c r="W49" i="24"/>
  <c r="AE49" i="24" s="1"/>
  <c r="V49" i="24"/>
  <c r="AD49" i="24" s="1"/>
  <c r="X50" i="24"/>
  <c r="AF50" i="24" s="1"/>
  <c r="W51" i="24"/>
  <c r="AE51" i="24" s="1"/>
  <c r="S40" i="24"/>
  <c r="AA40" i="24" s="1"/>
  <c r="U49" i="24"/>
  <c r="AC49" i="24" s="1"/>
  <c r="R40" i="24"/>
  <c r="Z40" i="24" s="1"/>
  <c r="S41" i="24"/>
  <c r="AA41" i="24" s="1"/>
  <c r="T42" i="24"/>
  <c r="AB42" i="24" s="1"/>
  <c r="V50" i="24"/>
  <c r="AD50" i="24" s="1"/>
  <c r="R49" i="24"/>
  <c r="Z49" i="24" s="1"/>
  <c r="T51" i="24"/>
  <c r="AB51" i="24" s="1"/>
  <c r="CT234" i="27"/>
  <c r="CT223" i="27"/>
  <c r="DM223" i="27" s="1"/>
  <c r="CT218" i="27"/>
  <c r="T215" i="27"/>
  <c r="T206" i="27"/>
  <c r="CK44" i="27"/>
  <c r="CK42" i="27"/>
  <c r="CK41" i="27"/>
  <c r="CK40" i="27"/>
  <c r="CK39" i="27"/>
  <c r="CK38" i="27"/>
  <c r="CK37" i="27"/>
  <c r="CK36" i="27"/>
  <c r="CK35" i="27"/>
  <c r="CK34" i="27"/>
  <c r="CK33" i="27"/>
  <c r="CK32" i="27"/>
  <c r="CK31" i="27"/>
  <c r="CK30" i="27"/>
  <c r="CK29" i="27"/>
  <c r="CK28" i="27"/>
  <c r="CK27" i="27"/>
  <c r="CK26" i="27"/>
  <c r="CK25" i="27"/>
  <c r="CK24" i="27"/>
  <c r="CK23" i="27"/>
  <c r="CK22" i="27"/>
  <c r="CK21" i="27"/>
  <c r="CK20" i="27"/>
  <c r="DG20" i="27"/>
  <c r="DG21" i="27"/>
  <c r="DG22" i="27"/>
  <c r="DG23" i="27"/>
  <c r="DG24" i="27"/>
  <c r="DG25" i="27"/>
  <c r="DG26" i="27"/>
  <c r="DG27" i="27"/>
  <c r="DG28" i="27"/>
  <c r="DG29" i="27"/>
  <c r="DG30" i="27"/>
  <c r="DG31" i="27"/>
  <c r="DG32" i="27"/>
  <c r="DG33" i="27"/>
  <c r="DG34" i="27"/>
  <c r="DG35" i="27"/>
  <c r="DG36" i="27"/>
  <c r="DG37" i="27"/>
  <c r="DG38" i="27"/>
  <c r="DG39" i="27"/>
  <c r="DG40" i="27"/>
  <c r="DG41" i="27"/>
  <c r="DG42" i="27"/>
  <c r="DG44" i="27"/>
  <c r="DZ627" i="27"/>
  <c r="DW627" i="27"/>
  <c r="DS627" i="27"/>
  <c r="DP627" i="27"/>
  <c r="DM627" i="27"/>
  <c r="DK627" i="27"/>
  <c r="DL627" i="27" s="1"/>
  <c r="DI627" i="27"/>
  <c r="DJ627" i="27" s="1"/>
  <c r="DG627" i="27"/>
  <c r="DH627" i="27" s="1"/>
  <c r="DZ626" i="27"/>
  <c r="DW626" i="27"/>
  <c r="DS626" i="27"/>
  <c r="DP626" i="27"/>
  <c r="DM626" i="27"/>
  <c r="DK626" i="27"/>
  <c r="DL626" i="27" s="1"/>
  <c r="DI626" i="27"/>
  <c r="DJ626" i="27" s="1"/>
  <c r="DG626" i="27"/>
  <c r="DH626" i="27" s="1"/>
  <c r="DZ625" i="27"/>
  <c r="DW625" i="27"/>
  <c r="DS625" i="27"/>
  <c r="DP625" i="27"/>
  <c r="DM625" i="27"/>
  <c r="DK625" i="27"/>
  <c r="DL625" i="27" s="1"/>
  <c r="DI625" i="27"/>
  <c r="DG625" i="27"/>
  <c r="DZ624" i="27"/>
  <c r="DW624" i="27"/>
  <c r="DS624" i="27"/>
  <c r="DP624" i="27"/>
  <c r="DM624" i="27"/>
  <c r="DK624" i="27"/>
  <c r="DL624" i="27" s="1"/>
  <c r="DI624" i="27"/>
  <c r="DJ624" i="27" s="1"/>
  <c r="DG624" i="27"/>
  <c r="DH624" i="27" s="1"/>
  <c r="DZ623" i="27"/>
  <c r="DW623" i="27"/>
  <c r="DS623" i="27"/>
  <c r="DP623" i="27"/>
  <c r="DM623" i="27"/>
  <c r="DK623" i="27"/>
  <c r="DL623" i="27" s="1"/>
  <c r="DI623" i="27"/>
  <c r="DJ623" i="27" s="1"/>
  <c r="DG623" i="27"/>
  <c r="DH623" i="27" s="1"/>
  <c r="DZ622" i="27"/>
  <c r="DW622" i="27"/>
  <c r="DS622" i="27"/>
  <c r="DP622" i="27"/>
  <c r="DQ622" i="27" s="1"/>
  <c r="DM622" i="27"/>
  <c r="DK622" i="27"/>
  <c r="DI622" i="27"/>
  <c r="DJ622" i="27" s="1"/>
  <c r="DG622" i="27"/>
  <c r="DZ621" i="27"/>
  <c r="DW621" i="27"/>
  <c r="DS621" i="27"/>
  <c r="DP621" i="27"/>
  <c r="DM621" i="27"/>
  <c r="DK621" i="27"/>
  <c r="DL621" i="27" s="1"/>
  <c r="DI621" i="27"/>
  <c r="DJ621" i="27" s="1"/>
  <c r="DG621" i="27"/>
  <c r="DH621" i="27" s="1"/>
  <c r="DZ620" i="27"/>
  <c r="DW620" i="27"/>
  <c r="DS620" i="27"/>
  <c r="DP620" i="27"/>
  <c r="DM620" i="27"/>
  <c r="DK620" i="27"/>
  <c r="DL620" i="27" s="1"/>
  <c r="DI620" i="27"/>
  <c r="DG620" i="27"/>
  <c r="DZ619" i="27"/>
  <c r="DW619" i="27"/>
  <c r="DS619" i="27"/>
  <c r="DP619" i="27"/>
  <c r="DM619" i="27"/>
  <c r="DK619" i="27"/>
  <c r="DL619" i="27" s="1"/>
  <c r="DI619" i="27"/>
  <c r="DJ619" i="27" s="1"/>
  <c r="DG619" i="27"/>
  <c r="DH619" i="27" s="1"/>
  <c r="DZ618" i="27"/>
  <c r="DW618" i="27"/>
  <c r="DS618" i="27"/>
  <c r="DP618" i="27"/>
  <c r="DM618" i="27"/>
  <c r="DK618" i="27"/>
  <c r="DI618" i="27"/>
  <c r="DG618" i="27"/>
  <c r="DZ617" i="27"/>
  <c r="DW617" i="27"/>
  <c r="DS617" i="27"/>
  <c r="DP617" i="27"/>
  <c r="DM617" i="27"/>
  <c r="DK617" i="27"/>
  <c r="DI617" i="27"/>
  <c r="DG617" i="27"/>
  <c r="DZ616" i="27"/>
  <c r="DW616" i="27"/>
  <c r="DS616" i="27"/>
  <c r="DP616" i="27"/>
  <c r="DM616" i="27"/>
  <c r="DK616" i="27"/>
  <c r="DI616" i="27"/>
  <c r="DG616" i="27"/>
  <c r="DZ615" i="27"/>
  <c r="DW615" i="27"/>
  <c r="DS615" i="27"/>
  <c r="DP615" i="27"/>
  <c r="DM615" i="27"/>
  <c r="DK615" i="27"/>
  <c r="DI615" i="27"/>
  <c r="DG615" i="27"/>
  <c r="DZ614" i="27"/>
  <c r="DW614" i="27"/>
  <c r="DS614" i="27"/>
  <c r="DP614" i="27"/>
  <c r="DM614" i="27"/>
  <c r="DK614" i="27"/>
  <c r="DI614" i="27"/>
  <c r="DG614" i="27"/>
  <c r="DZ613" i="27"/>
  <c r="DW613" i="27"/>
  <c r="DS613" i="27"/>
  <c r="DP613" i="27"/>
  <c r="DM613" i="27"/>
  <c r="DK613" i="27"/>
  <c r="DI613" i="27"/>
  <c r="DG613" i="27"/>
  <c r="DZ612" i="27"/>
  <c r="DW612" i="27"/>
  <c r="DS612" i="27"/>
  <c r="DP612" i="27"/>
  <c r="DM612" i="27"/>
  <c r="DK612" i="27"/>
  <c r="DI612" i="27"/>
  <c r="DG612" i="27"/>
  <c r="DZ611" i="27"/>
  <c r="DW611" i="27"/>
  <c r="DS611" i="27"/>
  <c r="DP611" i="27"/>
  <c r="DM611" i="27"/>
  <c r="DK611" i="27"/>
  <c r="DI611" i="27"/>
  <c r="DG611" i="27"/>
  <c r="DZ610" i="27"/>
  <c r="DW610" i="27"/>
  <c r="DS610" i="27"/>
  <c r="DP610" i="27"/>
  <c r="DM610" i="27"/>
  <c r="DK610" i="27"/>
  <c r="DI610" i="27"/>
  <c r="DG610" i="27"/>
  <c r="DZ609" i="27"/>
  <c r="DW609" i="27"/>
  <c r="DS609" i="27"/>
  <c r="DP609" i="27"/>
  <c r="DM609" i="27"/>
  <c r="DK609" i="27"/>
  <c r="DI609" i="27"/>
  <c r="DG609" i="27"/>
  <c r="DZ608" i="27"/>
  <c r="DW608" i="27"/>
  <c r="DS608" i="27"/>
  <c r="DP608" i="27"/>
  <c r="DM608" i="27"/>
  <c r="DK608" i="27"/>
  <c r="DI608" i="27"/>
  <c r="DG608" i="27"/>
  <c r="DZ607" i="27"/>
  <c r="DW607" i="27"/>
  <c r="DS607" i="27"/>
  <c r="DP607" i="27"/>
  <c r="DM607" i="27"/>
  <c r="DK607" i="27"/>
  <c r="DI607" i="27"/>
  <c r="DG607" i="27"/>
  <c r="DZ606" i="27"/>
  <c r="DW606" i="27"/>
  <c r="DS606" i="27"/>
  <c r="DP606" i="27"/>
  <c r="DM606" i="27"/>
  <c r="DK606" i="27"/>
  <c r="DL606" i="27" s="1"/>
  <c r="DI606" i="27"/>
  <c r="DJ606" i="27" s="1"/>
  <c r="DG606" i="27"/>
  <c r="DH606" i="27" s="1"/>
  <c r="DZ605" i="27"/>
  <c r="DW605" i="27"/>
  <c r="DS605" i="27"/>
  <c r="DP605" i="27"/>
  <c r="DM605" i="27"/>
  <c r="DK605" i="27"/>
  <c r="DL605" i="27" s="1"/>
  <c r="DI605" i="27"/>
  <c r="DJ605" i="27" s="1"/>
  <c r="DG605" i="27"/>
  <c r="DH605" i="27" s="1"/>
  <c r="DZ604" i="27"/>
  <c r="DW604" i="27"/>
  <c r="DS604" i="27"/>
  <c r="DP604" i="27"/>
  <c r="DM604" i="27"/>
  <c r="DK604" i="27"/>
  <c r="DL604" i="27" s="1"/>
  <c r="DI604" i="27"/>
  <c r="DJ604" i="27" s="1"/>
  <c r="DG604" i="27"/>
  <c r="DH604" i="27" s="1"/>
  <c r="DZ603" i="27"/>
  <c r="DW603" i="27"/>
  <c r="DS603" i="27"/>
  <c r="DP603" i="27"/>
  <c r="DM603" i="27"/>
  <c r="DK603" i="27"/>
  <c r="DL603" i="27" s="1"/>
  <c r="DI603" i="27"/>
  <c r="DJ603" i="27" s="1"/>
  <c r="DG603" i="27"/>
  <c r="DH603" i="27" s="1"/>
  <c r="DZ602" i="27"/>
  <c r="DW602" i="27"/>
  <c r="DS602" i="27"/>
  <c r="DP602" i="27"/>
  <c r="DM602" i="27"/>
  <c r="DK602" i="27"/>
  <c r="DL602" i="27" s="1"/>
  <c r="DI602" i="27"/>
  <c r="DJ602" i="27" s="1"/>
  <c r="DG602" i="27"/>
  <c r="DH602" i="27" s="1"/>
  <c r="DZ601" i="27"/>
  <c r="DW601" i="27"/>
  <c r="DS601" i="27"/>
  <c r="DP601" i="27"/>
  <c r="DM601" i="27"/>
  <c r="DK601" i="27"/>
  <c r="DL601" i="27" s="1"/>
  <c r="DI601" i="27"/>
  <c r="DJ601" i="27" s="1"/>
  <c r="DG601" i="27"/>
  <c r="DH601" i="27" s="1"/>
  <c r="DZ600" i="27"/>
  <c r="DW600" i="27"/>
  <c r="DS600" i="27"/>
  <c r="DP600" i="27"/>
  <c r="DM600" i="27"/>
  <c r="DK600" i="27"/>
  <c r="DL600" i="27" s="1"/>
  <c r="DI600" i="27"/>
  <c r="DJ600" i="27" s="1"/>
  <c r="DG600" i="27"/>
  <c r="DH600" i="27" s="1"/>
  <c r="DZ599" i="27"/>
  <c r="DW599" i="27"/>
  <c r="DS599" i="27"/>
  <c r="DP599" i="27"/>
  <c r="DM599" i="27"/>
  <c r="DK599" i="27"/>
  <c r="DL599" i="27" s="1"/>
  <c r="DI599" i="27"/>
  <c r="DJ599" i="27" s="1"/>
  <c r="DG599" i="27"/>
  <c r="DH599" i="27" s="1"/>
  <c r="DZ598" i="27"/>
  <c r="DW598" i="27"/>
  <c r="DS598" i="27"/>
  <c r="DP598" i="27"/>
  <c r="DM598" i="27"/>
  <c r="DK598" i="27"/>
  <c r="DL598" i="27" s="1"/>
  <c r="DI598" i="27"/>
  <c r="DJ598" i="27" s="1"/>
  <c r="DG598" i="27"/>
  <c r="DH598" i="27" s="1"/>
  <c r="DZ597" i="27"/>
  <c r="DW597" i="27"/>
  <c r="DS597" i="27"/>
  <c r="DP597" i="27"/>
  <c r="DM597" i="27"/>
  <c r="DK597" i="27"/>
  <c r="DL597" i="27" s="1"/>
  <c r="DI597" i="27"/>
  <c r="DJ597" i="27" s="1"/>
  <c r="DG597" i="27"/>
  <c r="DH597" i="27" s="1"/>
  <c r="DZ596" i="27"/>
  <c r="DW596" i="27"/>
  <c r="DS596" i="27"/>
  <c r="DP596" i="27"/>
  <c r="DM596" i="27"/>
  <c r="DK596" i="27"/>
  <c r="DL596" i="27" s="1"/>
  <c r="DI596" i="27"/>
  <c r="DJ596" i="27" s="1"/>
  <c r="DG596" i="27"/>
  <c r="DH596" i="27" s="1"/>
  <c r="DZ595" i="27"/>
  <c r="DW595" i="27"/>
  <c r="DS595" i="27"/>
  <c r="DP595" i="27"/>
  <c r="DM595" i="27"/>
  <c r="DK595" i="27"/>
  <c r="DL595" i="27" s="1"/>
  <c r="DI595" i="27"/>
  <c r="DJ595" i="27" s="1"/>
  <c r="DG595" i="27"/>
  <c r="DH595" i="27" s="1"/>
  <c r="DZ594" i="27"/>
  <c r="DW594" i="27"/>
  <c r="DS594" i="27"/>
  <c r="DP594" i="27"/>
  <c r="DM594" i="27"/>
  <c r="DK594" i="27"/>
  <c r="DL594" i="27" s="1"/>
  <c r="DI594" i="27"/>
  <c r="DJ594" i="27" s="1"/>
  <c r="DG594" i="27"/>
  <c r="DH594" i="27" s="1"/>
  <c r="DZ593" i="27"/>
  <c r="DW593" i="27"/>
  <c r="DS593" i="27"/>
  <c r="DP593" i="27"/>
  <c r="DM593" i="27"/>
  <c r="DK593" i="27"/>
  <c r="DL593" i="27" s="1"/>
  <c r="DI593" i="27"/>
  <c r="DJ593" i="27" s="1"/>
  <c r="DG593" i="27"/>
  <c r="DH593" i="27" s="1"/>
  <c r="DZ592" i="27"/>
  <c r="DW592" i="27"/>
  <c r="DS592" i="27"/>
  <c r="DP592" i="27"/>
  <c r="DM592" i="27"/>
  <c r="DK592" i="27"/>
  <c r="DL592" i="27" s="1"/>
  <c r="DI592" i="27"/>
  <c r="DJ592" i="27" s="1"/>
  <c r="DG592" i="27"/>
  <c r="DH592" i="27" s="1"/>
  <c r="DZ591" i="27"/>
  <c r="DW591" i="27"/>
  <c r="DS591" i="27"/>
  <c r="DP591" i="27"/>
  <c r="DM591" i="27"/>
  <c r="DK591" i="27"/>
  <c r="DL591" i="27" s="1"/>
  <c r="DI591" i="27"/>
  <c r="DJ591" i="27" s="1"/>
  <c r="DG591" i="27"/>
  <c r="DH591" i="27" s="1"/>
  <c r="DZ590" i="27"/>
  <c r="DW590" i="27"/>
  <c r="DS590" i="27"/>
  <c r="DP590" i="27"/>
  <c r="DM590" i="27"/>
  <c r="DK590" i="27"/>
  <c r="DL590" i="27" s="1"/>
  <c r="DI590" i="27"/>
  <c r="DJ590" i="27" s="1"/>
  <c r="DG590" i="27"/>
  <c r="DH590" i="27" s="1"/>
  <c r="DZ589" i="27"/>
  <c r="DW589" i="27"/>
  <c r="DS589" i="27"/>
  <c r="DP589" i="27"/>
  <c r="DM589" i="27"/>
  <c r="DK589" i="27"/>
  <c r="DL589" i="27" s="1"/>
  <c r="DI589" i="27"/>
  <c r="DJ589" i="27" s="1"/>
  <c r="DG589" i="27"/>
  <c r="DH589" i="27" s="1"/>
  <c r="DZ588" i="27"/>
  <c r="DW588" i="27"/>
  <c r="DS588" i="27"/>
  <c r="DP588" i="27"/>
  <c r="DM588" i="27"/>
  <c r="DK588" i="27"/>
  <c r="DL588" i="27" s="1"/>
  <c r="DI588" i="27"/>
  <c r="DJ588" i="27" s="1"/>
  <c r="DG588" i="27"/>
  <c r="DH588" i="27" s="1"/>
  <c r="DZ587" i="27"/>
  <c r="DW587" i="27"/>
  <c r="DS587" i="27"/>
  <c r="DP587" i="27"/>
  <c r="DM587" i="27"/>
  <c r="DK587" i="27"/>
  <c r="DL587" i="27" s="1"/>
  <c r="DI587" i="27"/>
  <c r="DJ587" i="27" s="1"/>
  <c r="DG587" i="27"/>
  <c r="DH587" i="27" s="1"/>
  <c r="DZ586" i="27"/>
  <c r="DW586" i="27"/>
  <c r="DS586" i="27"/>
  <c r="DP586" i="27"/>
  <c r="DM586" i="27"/>
  <c r="DK586" i="27"/>
  <c r="DL586" i="27" s="1"/>
  <c r="DI586" i="27"/>
  <c r="DJ586" i="27" s="1"/>
  <c r="DG586" i="27"/>
  <c r="DH586" i="27" s="1"/>
  <c r="DZ585" i="27"/>
  <c r="DW585" i="27"/>
  <c r="DS585" i="27"/>
  <c r="DP585" i="27"/>
  <c r="DM585" i="27"/>
  <c r="DK585" i="27"/>
  <c r="DL585" i="27" s="1"/>
  <c r="DI585" i="27"/>
  <c r="DJ585" i="27" s="1"/>
  <c r="DG585" i="27"/>
  <c r="DH585" i="27" s="1"/>
  <c r="DZ584" i="27"/>
  <c r="DW584" i="27"/>
  <c r="DS584" i="27"/>
  <c r="DP584" i="27"/>
  <c r="DM584" i="27"/>
  <c r="DK584" i="27"/>
  <c r="DL584" i="27" s="1"/>
  <c r="DI584" i="27"/>
  <c r="DJ584" i="27" s="1"/>
  <c r="DG584" i="27"/>
  <c r="DH584" i="27" s="1"/>
  <c r="DZ583" i="27"/>
  <c r="DW583" i="27"/>
  <c r="DS583" i="27"/>
  <c r="DP583" i="27"/>
  <c r="DM583" i="27"/>
  <c r="DK583" i="27"/>
  <c r="DL583" i="27" s="1"/>
  <c r="DI583" i="27"/>
  <c r="DJ583" i="27" s="1"/>
  <c r="DG583" i="27"/>
  <c r="DH583" i="27" s="1"/>
  <c r="DZ582" i="27"/>
  <c r="DW582" i="27"/>
  <c r="DS582" i="27"/>
  <c r="DP582" i="27"/>
  <c r="DM582" i="27"/>
  <c r="DK582" i="27"/>
  <c r="DI582" i="27"/>
  <c r="DG582" i="27"/>
  <c r="DZ581" i="27"/>
  <c r="DW581" i="27"/>
  <c r="DS581" i="27"/>
  <c r="DP581" i="27"/>
  <c r="DM581" i="27"/>
  <c r="DK581" i="27"/>
  <c r="DI581" i="27"/>
  <c r="DG581" i="27"/>
  <c r="DZ580" i="27"/>
  <c r="DW580" i="27"/>
  <c r="DS580" i="27"/>
  <c r="DP580" i="27"/>
  <c r="DM580" i="27"/>
  <c r="DK580" i="27"/>
  <c r="DI580" i="27"/>
  <c r="DG580" i="27"/>
  <c r="DZ579" i="27"/>
  <c r="DW579" i="27"/>
  <c r="DS579" i="27"/>
  <c r="DP579" i="27"/>
  <c r="DM579" i="27"/>
  <c r="DK579" i="27"/>
  <c r="DI579" i="27"/>
  <c r="DG579" i="27"/>
  <c r="DZ578" i="27"/>
  <c r="DW578" i="27"/>
  <c r="DS578" i="27"/>
  <c r="DP578" i="27"/>
  <c r="DM578" i="27"/>
  <c r="DK578" i="27"/>
  <c r="DI578" i="27"/>
  <c r="DG578" i="27"/>
  <c r="DZ577" i="27"/>
  <c r="DW577" i="27"/>
  <c r="DS577" i="27"/>
  <c r="DP577" i="27"/>
  <c r="DM577" i="27"/>
  <c r="DK577" i="27"/>
  <c r="DI577" i="27"/>
  <c r="DG577" i="27"/>
  <c r="DZ576" i="27"/>
  <c r="DW576" i="27"/>
  <c r="DS576" i="27"/>
  <c r="DP576" i="27"/>
  <c r="DM576" i="27"/>
  <c r="DK576" i="27"/>
  <c r="DI576" i="27"/>
  <c r="DG576" i="27"/>
  <c r="DZ575" i="27"/>
  <c r="DW575" i="27"/>
  <c r="DS575" i="27"/>
  <c r="DP575" i="27"/>
  <c r="DM575" i="27"/>
  <c r="DK575" i="27"/>
  <c r="DI575" i="27"/>
  <c r="DG575" i="27"/>
  <c r="DZ574" i="27"/>
  <c r="DW574" i="27"/>
  <c r="DS574" i="27"/>
  <c r="DP574" i="27"/>
  <c r="DM574" i="27"/>
  <c r="DK574" i="27"/>
  <c r="DI574" i="27"/>
  <c r="DG574" i="27"/>
  <c r="DZ573" i="27"/>
  <c r="DW573" i="27"/>
  <c r="DS573" i="27"/>
  <c r="DP573" i="27"/>
  <c r="DM573" i="27"/>
  <c r="DK573" i="27"/>
  <c r="DI573" i="27"/>
  <c r="DG573" i="27"/>
  <c r="DZ572" i="27"/>
  <c r="DW572" i="27"/>
  <c r="DS572" i="27"/>
  <c r="DP572" i="27"/>
  <c r="DM572" i="27"/>
  <c r="DK572" i="27"/>
  <c r="DI572" i="27"/>
  <c r="DG572" i="27"/>
  <c r="DZ571" i="27"/>
  <c r="DW571" i="27"/>
  <c r="DS571" i="27"/>
  <c r="DP571" i="27"/>
  <c r="DM571" i="27"/>
  <c r="DK571" i="27"/>
  <c r="DI571" i="27"/>
  <c r="DG571" i="27"/>
  <c r="DZ570" i="27"/>
  <c r="DW570" i="27"/>
  <c r="DS570" i="27"/>
  <c r="DP570" i="27"/>
  <c r="DM570" i="27"/>
  <c r="DK570" i="27"/>
  <c r="DI570" i="27"/>
  <c r="DG570" i="27"/>
  <c r="DZ569" i="27"/>
  <c r="DW569" i="27"/>
  <c r="DS569" i="27"/>
  <c r="DP569" i="27"/>
  <c r="DM569" i="27"/>
  <c r="DK569" i="27"/>
  <c r="DI569" i="27"/>
  <c r="DG569" i="27"/>
  <c r="DZ568" i="27"/>
  <c r="DW568" i="27"/>
  <c r="DS568" i="27"/>
  <c r="DP568" i="27"/>
  <c r="DM568" i="27"/>
  <c r="DK568" i="27"/>
  <c r="DL568" i="27" s="1"/>
  <c r="DI568" i="27"/>
  <c r="DJ568" i="27" s="1"/>
  <c r="DG568" i="27"/>
  <c r="DH568" i="27" s="1"/>
  <c r="DZ567" i="27"/>
  <c r="DW567" i="27"/>
  <c r="DS567" i="27"/>
  <c r="DP567" i="27"/>
  <c r="DM567" i="27"/>
  <c r="DK567" i="27"/>
  <c r="DL567" i="27" s="1"/>
  <c r="DI567" i="27"/>
  <c r="DJ567" i="27" s="1"/>
  <c r="DG567" i="27"/>
  <c r="DH567" i="27" s="1"/>
  <c r="DZ566" i="27"/>
  <c r="DW566" i="27"/>
  <c r="DS566" i="27"/>
  <c r="DP566" i="27"/>
  <c r="DM566" i="27"/>
  <c r="DK566" i="27"/>
  <c r="DL566" i="27" s="1"/>
  <c r="DI566" i="27"/>
  <c r="DJ566" i="27" s="1"/>
  <c r="DG566" i="27"/>
  <c r="DH566" i="27" s="1"/>
  <c r="DZ565" i="27"/>
  <c r="DW565" i="27"/>
  <c r="DS565" i="27"/>
  <c r="DP565" i="27"/>
  <c r="DM565" i="27"/>
  <c r="DK565" i="27"/>
  <c r="DL565" i="27" s="1"/>
  <c r="DI565" i="27"/>
  <c r="DJ565" i="27" s="1"/>
  <c r="DG565" i="27"/>
  <c r="DH565" i="27" s="1"/>
  <c r="DZ564" i="27"/>
  <c r="DW564" i="27"/>
  <c r="DS564" i="27"/>
  <c r="DP564" i="27"/>
  <c r="DM564" i="27"/>
  <c r="DK564" i="27"/>
  <c r="DL564" i="27" s="1"/>
  <c r="DI564" i="27"/>
  <c r="DJ564" i="27" s="1"/>
  <c r="DG564" i="27"/>
  <c r="DH564" i="27" s="1"/>
  <c r="DZ563" i="27"/>
  <c r="DW563" i="27"/>
  <c r="DS563" i="27"/>
  <c r="DP563" i="27"/>
  <c r="DM563" i="27"/>
  <c r="DK563" i="27"/>
  <c r="DL563" i="27" s="1"/>
  <c r="DI563" i="27"/>
  <c r="DJ563" i="27" s="1"/>
  <c r="DG563" i="27"/>
  <c r="DH563" i="27" s="1"/>
  <c r="DZ562" i="27"/>
  <c r="DW562" i="27"/>
  <c r="DS562" i="27"/>
  <c r="DP562" i="27"/>
  <c r="DM562" i="27"/>
  <c r="DK562" i="27"/>
  <c r="DI562" i="27"/>
  <c r="DG562" i="27"/>
  <c r="DZ561" i="27"/>
  <c r="DW561" i="27"/>
  <c r="DS561" i="27"/>
  <c r="DP561" i="27"/>
  <c r="DM561" i="27"/>
  <c r="DK561" i="27"/>
  <c r="DL561" i="27" s="1"/>
  <c r="DI561" i="27"/>
  <c r="DJ561" i="27" s="1"/>
  <c r="DG561" i="27"/>
  <c r="DH561" i="27" s="1"/>
  <c r="DZ560" i="27"/>
  <c r="DW560" i="27"/>
  <c r="DS560" i="27"/>
  <c r="DP560" i="27"/>
  <c r="DM560" i="27"/>
  <c r="DK560" i="27"/>
  <c r="DL560" i="27" s="1"/>
  <c r="DI560" i="27"/>
  <c r="DJ560" i="27" s="1"/>
  <c r="DG560" i="27"/>
  <c r="DH560" i="27" s="1"/>
  <c r="DZ559" i="27"/>
  <c r="DW559" i="27"/>
  <c r="DS559" i="27"/>
  <c r="DP559" i="27"/>
  <c r="DM559" i="27"/>
  <c r="DK559" i="27"/>
  <c r="DL559" i="27" s="1"/>
  <c r="DI559" i="27"/>
  <c r="DJ559" i="27" s="1"/>
  <c r="DG559" i="27"/>
  <c r="DH559" i="27" s="1"/>
  <c r="DZ558" i="27"/>
  <c r="DW558" i="27"/>
  <c r="DS558" i="27"/>
  <c r="DP558" i="27"/>
  <c r="DM558" i="27"/>
  <c r="DK558" i="27"/>
  <c r="DL558" i="27" s="1"/>
  <c r="DI558" i="27"/>
  <c r="DJ558" i="27" s="1"/>
  <c r="DG558" i="27"/>
  <c r="DH558" i="27" s="1"/>
  <c r="DZ557" i="27"/>
  <c r="DW557" i="27"/>
  <c r="DS557" i="27"/>
  <c r="DP557" i="27"/>
  <c r="DM557" i="27"/>
  <c r="DK557" i="27"/>
  <c r="DL557" i="27" s="1"/>
  <c r="DI557" i="27"/>
  <c r="DJ557" i="27" s="1"/>
  <c r="DG557" i="27"/>
  <c r="DH557" i="27" s="1"/>
  <c r="DZ556" i="27"/>
  <c r="DW556" i="27"/>
  <c r="DS556" i="27"/>
  <c r="DP556" i="27"/>
  <c r="DM556" i="27"/>
  <c r="DK556" i="27"/>
  <c r="DL556" i="27" s="1"/>
  <c r="DI556" i="27"/>
  <c r="DJ556" i="27" s="1"/>
  <c r="DG556" i="27"/>
  <c r="DH556" i="27" s="1"/>
  <c r="DZ555" i="27"/>
  <c r="DW555" i="27"/>
  <c r="DS555" i="27"/>
  <c r="DP555" i="27"/>
  <c r="DM555" i="27"/>
  <c r="DK555" i="27"/>
  <c r="DL555" i="27" s="1"/>
  <c r="DI555" i="27"/>
  <c r="DJ555" i="27" s="1"/>
  <c r="DG555" i="27"/>
  <c r="DH555" i="27" s="1"/>
  <c r="DZ554" i="27"/>
  <c r="DW554" i="27"/>
  <c r="DS554" i="27"/>
  <c r="DP554" i="27"/>
  <c r="DM554" i="27"/>
  <c r="DK554" i="27"/>
  <c r="DL554" i="27" s="1"/>
  <c r="DI554" i="27"/>
  <c r="DJ554" i="27" s="1"/>
  <c r="DG554" i="27"/>
  <c r="DH554" i="27" s="1"/>
  <c r="DZ553" i="27"/>
  <c r="DW553" i="27"/>
  <c r="DS553" i="27"/>
  <c r="DP553" i="27"/>
  <c r="DM553" i="27"/>
  <c r="DK553" i="27"/>
  <c r="DL553" i="27" s="1"/>
  <c r="DI553" i="27"/>
  <c r="DJ553" i="27" s="1"/>
  <c r="DG553" i="27"/>
  <c r="DH553" i="27" s="1"/>
  <c r="DZ552" i="27"/>
  <c r="DW552" i="27"/>
  <c r="DS552" i="27"/>
  <c r="DP552" i="27"/>
  <c r="DM552" i="27"/>
  <c r="DK552" i="27"/>
  <c r="DL552" i="27" s="1"/>
  <c r="DI552" i="27"/>
  <c r="DJ552" i="27" s="1"/>
  <c r="DG552" i="27"/>
  <c r="DH552" i="27" s="1"/>
  <c r="DZ551" i="27"/>
  <c r="DW551" i="27"/>
  <c r="DS551" i="27"/>
  <c r="DP551" i="27"/>
  <c r="DM551" i="27"/>
  <c r="DK551" i="27"/>
  <c r="DL551" i="27" s="1"/>
  <c r="DI551" i="27"/>
  <c r="DJ551" i="27" s="1"/>
  <c r="DG551" i="27"/>
  <c r="DH551" i="27" s="1"/>
  <c r="DZ550" i="27"/>
  <c r="DW550" i="27"/>
  <c r="DS550" i="27"/>
  <c r="DP550" i="27"/>
  <c r="DM550" i="27"/>
  <c r="DK550" i="27"/>
  <c r="DL550" i="27" s="1"/>
  <c r="DI550" i="27"/>
  <c r="DJ550" i="27" s="1"/>
  <c r="DG550" i="27"/>
  <c r="DH550" i="27" s="1"/>
  <c r="DZ549" i="27"/>
  <c r="DW549" i="27"/>
  <c r="DS549" i="27"/>
  <c r="DP549" i="27"/>
  <c r="DM549" i="27"/>
  <c r="DK549" i="27"/>
  <c r="DL549" i="27" s="1"/>
  <c r="DI549" i="27"/>
  <c r="DJ549" i="27" s="1"/>
  <c r="DG549" i="27"/>
  <c r="DH549" i="27" s="1"/>
  <c r="DZ548" i="27"/>
  <c r="DW548" i="27"/>
  <c r="DS548" i="27"/>
  <c r="DP548" i="27"/>
  <c r="DM548" i="27"/>
  <c r="DK548" i="27"/>
  <c r="DL548" i="27" s="1"/>
  <c r="DI548" i="27"/>
  <c r="DJ548" i="27" s="1"/>
  <c r="DG548" i="27"/>
  <c r="DH548" i="27" s="1"/>
  <c r="DZ547" i="27"/>
  <c r="DW547" i="27"/>
  <c r="DS547" i="27"/>
  <c r="DP547" i="27"/>
  <c r="DM547" i="27"/>
  <c r="DK547" i="27"/>
  <c r="DL547" i="27" s="1"/>
  <c r="DI547" i="27"/>
  <c r="DJ547" i="27" s="1"/>
  <c r="DG547" i="27"/>
  <c r="DH547" i="27" s="1"/>
  <c r="DZ546" i="27"/>
  <c r="DW546" i="27"/>
  <c r="DS546" i="27"/>
  <c r="DP546" i="27"/>
  <c r="DM546" i="27"/>
  <c r="DK546" i="27"/>
  <c r="DL546" i="27" s="1"/>
  <c r="DI546" i="27"/>
  <c r="DJ546" i="27" s="1"/>
  <c r="DG546" i="27"/>
  <c r="DH546" i="27" s="1"/>
  <c r="DZ545" i="27"/>
  <c r="DW545" i="27"/>
  <c r="DS545" i="27"/>
  <c r="DP545" i="27"/>
  <c r="DM545" i="27"/>
  <c r="DK545" i="27"/>
  <c r="DL545" i="27" s="1"/>
  <c r="DI545" i="27"/>
  <c r="DJ545" i="27" s="1"/>
  <c r="DG545" i="27"/>
  <c r="DH545" i="27" s="1"/>
  <c r="DZ544" i="27"/>
  <c r="DW544" i="27"/>
  <c r="DS544" i="27"/>
  <c r="DP544" i="27"/>
  <c r="DM544" i="27"/>
  <c r="DK544" i="27"/>
  <c r="DL544" i="27" s="1"/>
  <c r="DI544" i="27"/>
  <c r="DJ544" i="27" s="1"/>
  <c r="DG544" i="27"/>
  <c r="DH544" i="27" s="1"/>
  <c r="DZ543" i="27"/>
  <c r="DW543" i="27"/>
  <c r="DS543" i="27"/>
  <c r="DP543" i="27"/>
  <c r="DM543" i="27"/>
  <c r="DK543" i="27"/>
  <c r="DL543" i="27" s="1"/>
  <c r="DI543" i="27"/>
  <c r="DJ543" i="27" s="1"/>
  <c r="DG543" i="27"/>
  <c r="DH543" i="27" s="1"/>
  <c r="DZ542" i="27"/>
  <c r="DW542" i="27"/>
  <c r="DS542" i="27"/>
  <c r="DP542" i="27"/>
  <c r="DM542" i="27"/>
  <c r="DK542" i="27"/>
  <c r="DL542" i="27" s="1"/>
  <c r="DI542" i="27"/>
  <c r="DJ542" i="27" s="1"/>
  <c r="DG542" i="27"/>
  <c r="DH542" i="27" s="1"/>
  <c r="DZ541" i="27"/>
  <c r="DW541" i="27"/>
  <c r="DS541" i="27"/>
  <c r="DP541" i="27"/>
  <c r="DM541" i="27"/>
  <c r="DK541" i="27"/>
  <c r="DL541" i="27" s="1"/>
  <c r="DI541" i="27"/>
  <c r="DJ541" i="27" s="1"/>
  <c r="DG541" i="27"/>
  <c r="DH541" i="27" s="1"/>
  <c r="DZ540" i="27"/>
  <c r="DW540" i="27"/>
  <c r="DS540" i="27"/>
  <c r="DP540" i="27"/>
  <c r="DM540" i="27"/>
  <c r="DK540" i="27"/>
  <c r="DL540" i="27" s="1"/>
  <c r="DI540" i="27"/>
  <c r="DJ540" i="27" s="1"/>
  <c r="DG540" i="27"/>
  <c r="DH540" i="27" s="1"/>
  <c r="DZ539" i="27"/>
  <c r="DW539" i="27"/>
  <c r="DS539" i="27"/>
  <c r="DP539" i="27"/>
  <c r="DM539" i="27"/>
  <c r="DK539" i="27"/>
  <c r="DL539" i="27" s="1"/>
  <c r="DI539" i="27"/>
  <c r="DJ539" i="27" s="1"/>
  <c r="DG539" i="27"/>
  <c r="DH539" i="27" s="1"/>
  <c r="DZ538" i="27"/>
  <c r="DW538" i="27"/>
  <c r="DS538" i="27"/>
  <c r="DP538" i="27"/>
  <c r="DM538" i="27"/>
  <c r="DK538" i="27"/>
  <c r="DL538" i="27" s="1"/>
  <c r="DI538" i="27"/>
  <c r="DJ538" i="27" s="1"/>
  <c r="DG538" i="27"/>
  <c r="DH538" i="27" s="1"/>
  <c r="DZ537" i="27"/>
  <c r="DW537" i="27"/>
  <c r="DS537" i="27"/>
  <c r="DP537" i="27"/>
  <c r="DM537" i="27"/>
  <c r="DK537" i="27"/>
  <c r="DL537" i="27" s="1"/>
  <c r="DI537" i="27"/>
  <c r="DJ537" i="27" s="1"/>
  <c r="DG537" i="27"/>
  <c r="DH537" i="27" s="1"/>
  <c r="DZ536" i="27"/>
  <c r="DW536" i="27"/>
  <c r="DS536" i="27"/>
  <c r="DP536" i="27"/>
  <c r="DM536" i="27"/>
  <c r="DK536" i="27"/>
  <c r="DL536" i="27" s="1"/>
  <c r="DI536" i="27"/>
  <c r="DJ536" i="27" s="1"/>
  <c r="DG536" i="27"/>
  <c r="DH536" i="27" s="1"/>
  <c r="DZ535" i="27"/>
  <c r="DW535" i="27"/>
  <c r="DS535" i="27"/>
  <c r="DP535" i="27"/>
  <c r="DM535" i="27"/>
  <c r="DK535" i="27"/>
  <c r="DL535" i="27" s="1"/>
  <c r="DI535" i="27"/>
  <c r="DJ535" i="27" s="1"/>
  <c r="DG535" i="27"/>
  <c r="DH535" i="27" s="1"/>
  <c r="DZ534" i="27"/>
  <c r="DW534" i="27"/>
  <c r="DS534" i="27"/>
  <c r="DP534" i="27"/>
  <c r="DM534" i="27"/>
  <c r="DK534" i="27"/>
  <c r="DL534" i="27" s="1"/>
  <c r="DI534" i="27"/>
  <c r="DJ534" i="27" s="1"/>
  <c r="DG534" i="27"/>
  <c r="DH534" i="27" s="1"/>
  <c r="DZ533" i="27"/>
  <c r="DW533" i="27"/>
  <c r="DS533" i="27"/>
  <c r="DP533" i="27"/>
  <c r="DM533" i="27"/>
  <c r="DK533" i="27"/>
  <c r="DL533" i="27" s="1"/>
  <c r="DI533" i="27"/>
  <c r="DJ533" i="27" s="1"/>
  <c r="DG533" i="27"/>
  <c r="DH533" i="27" s="1"/>
  <c r="DZ532" i="27"/>
  <c r="DW532" i="27"/>
  <c r="DS532" i="27"/>
  <c r="DP532" i="27"/>
  <c r="DM532" i="27"/>
  <c r="DK532" i="27"/>
  <c r="DL532" i="27" s="1"/>
  <c r="DI532" i="27"/>
  <c r="DJ532" i="27" s="1"/>
  <c r="DG532" i="27"/>
  <c r="DH532" i="27" s="1"/>
  <c r="DZ531" i="27"/>
  <c r="DW531" i="27"/>
  <c r="DS531" i="27"/>
  <c r="DP531" i="27"/>
  <c r="DM531" i="27"/>
  <c r="DK531" i="27"/>
  <c r="DL531" i="27" s="1"/>
  <c r="DI531" i="27"/>
  <c r="DJ531" i="27" s="1"/>
  <c r="DG531" i="27"/>
  <c r="DH531" i="27" s="1"/>
  <c r="DZ530" i="27"/>
  <c r="DW530" i="27"/>
  <c r="DS530" i="27"/>
  <c r="DP530" i="27"/>
  <c r="DM530" i="27"/>
  <c r="DK530" i="27"/>
  <c r="DL530" i="27" s="1"/>
  <c r="DI530" i="27"/>
  <c r="DJ530" i="27" s="1"/>
  <c r="DG530" i="27"/>
  <c r="DH530" i="27" s="1"/>
  <c r="DZ529" i="27"/>
  <c r="DW529" i="27"/>
  <c r="DS529" i="27"/>
  <c r="DP529" i="27"/>
  <c r="DM529" i="27"/>
  <c r="DK529" i="27"/>
  <c r="DL529" i="27" s="1"/>
  <c r="DI529" i="27"/>
  <c r="DJ529" i="27" s="1"/>
  <c r="DG529" i="27"/>
  <c r="DH529" i="27" s="1"/>
  <c r="DZ528" i="27"/>
  <c r="DW528" i="27"/>
  <c r="DS528" i="27"/>
  <c r="DP528" i="27"/>
  <c r="DM528" i="27"/>
  <c r="DK528" i="27"/>
  <c r="DL528" i="27" s="1"/>
  <c r="DI528" i="27"/>
  <c r="DJ528" i="27" s="1"/>
  <c r="DG528" i="27"/>
  <c r="DH528" i="27" s="1"/>
  <c r="DZ527" i="27"/>
  <c r="DW527" i="27"/>
  <c r="DS527" i="27"/>
  <c r="DP527" i="27"/>
  <c r="DM527" i="27"/>
  <c r="DK527" i="27"/>
  <c r="DL527" i="27" s="1"/>
  <c r="DI527" i="27"/>
  <c r="DJ527" i="27" s="1"/>
  <c r="DG527" i="27"/>
  <c r="DH527" i="27" s="1"/>
  <c r="DZ526" i="27"/>
  <c r="DW526" i="27"/>
  <c r="DS526" i="27"/>
  <c r="DP526" i="27"/>
  <c r="DM526" i="27"/>
  <c r="DK526" i="27"/>
  <c r="DL526" i="27" s="1"/>
  <c r="DI526" i="27"/>
  <c r="DJ526" i="27" s="1"/>
  <c r="DG526" i="27"/>
  <c r="DH526" i="27" s="1"/>
  <c r="DZ525" i="27"/>
  <c r="DW525" i="27"/>
  <c r="DS525" i="27"/>
  <c r="DP525" i="27"/>
  <c r="DM525" i="27"/>
  <c r="DK525" i="27"/>
  <c r="DL525" i="27" s="1"/>
  <c r="DI525" i="27"/>
  <c r="DJ525" i="27" s="1"/>
  <c r="DG525" i="27"/>
  <c r="DH525" i="27" s="1"/>
  <c r="DZ524" i="27"/>
  <c r="DW524" i="27"/>
  <c r="DS524" i="27"/>
  <c r="DP524" i="27"/>
  <c r="DM524" i="27"/>
  <c r="DK524" i="27"/>
  <c r="DL524" i="27" s="1"/>
  <c r="DI524" i="27"/>
  <c r="DJ524" i="27" s="1"/>
  <c r="DG524" i="27"/>
  <c r="DH524" i="27" s="1"/>
  <c r="DZ523" i="27"/>
  <c r="DW523" i="27"/>
  <c r="DS523" i="27"/>
  <c r="DP523" i="27"/>
  <c r="DM523" i="27"/>
  <c r="DK523" i="27"/>
  <c r="DL523" i="27" s="1"/>
  <c r="DI523" i="27"/>
  <c r="DJ523" i="27" s="1"/>
  <c r="DG523" i="27"/>
  <c r="DH523" i="27" s="1"/>
  <c r="DZ522" i="27"/>
  <c r="DW522" i="27"/>
  <c r="DS522" i="27"/>
  <c r="DP522" i="27"/>
  <c r="DM522" i="27"/>
  <c r="DK522" i="27"/>
  <c r="DL522" i="27" s="1"/>
  <c r="DI522" i="27"/>
  <c r="DJ522" i="27" s="1"/>
  <c r="DG522" i="27"/>
  <c r="DH522" i="27" s="1"/>
  <c r="DZ521" i="27"/>
  <c r="DW521" i="27"/>
  <c r="DS521" i="27"/>
  <c r="DP521" i="27"/>
  <c r="DM521" i="27"/>
  <c r="DK521" i="27"/>
  <c r="DL521" i="27" s="1"/>
  <c r="DI521" i="27"/>
  <c r="DJ521" i="27" s="1"/>
  <c r="DG521" i="27"/>
  <c r="DH521" i="27" s="1"/>
  <c r="DZ520" i="27"/>
  <c r="DW520" i="27"/>
  <c r="DS520" i="27"/>
  <c r="DP520" i="27"/>
  <c r="DM520" i="27"/>
  <c r="DK520" i="27"/>
  <c r="DL520" i="27" s="1"/>
  <c r="DI520" i="27"/>
  <c r="DJ520" i="27" s="1"/>
  <c r="DG520" i="27"/>
  <c r="DH520" i="27" s="1"/>
  <c r="DZ519" i="27"/>
  <c r="DW519" i="27"/>
  <c r="DS519" i="27"/>
  <c r="DP519" i="27"/>
  <c r="DM519" i="27"/>
  <c r="DK519" i="27"/>
  <c r="DL519" i="27" s="1"/>
  <c r="DI519" i="27"/>
  <c r="DJ519" i="27" s="1"/>
  <c r="DG519" i="27"/>
  <c r="DH519" i="27" s="1"/>
  <c r="DZ518" i="27"/>
  <c r="DW518" i="27"/>
  <c r="DS518" i="27"/>
  <c r="DP518" i="27"/>
  <c r="DM518" i="27"/>
  <c r="DK518" i="27"/>
  <c r="DL518" i="27" s="1"/>
  <c r="DI518" i="27"/>
  <c r="DJ518" i="27" s="1"/>
  <c r="DG518" i="27"/>
  <c r="DH518" i="27" s="1"/>
  <c r="DZ517" i="27"/>
  <c r="DW517" i="27"/>
  <c r="DS517" i="27"/>
  <c r="DP517" i="27"/>
  <c r="DM517" i="27"/>
  <c r="DK517" i="27"/>
  <c r="DL517" i="27" s="1"/>
  <c r="DI517" i="27"/>
  <c r="DJ517" i="27" s="1"/>
  <c r="DG517" i="27"/>
  <c r="DH517" i="27" s="1"/>
  <c r="DZ516" i="27"/>
  <c r="DW516" i="27"/>
  <c r="DS516" i="27"/>
  <c r="DP516" i="27"/>
  <c r="DM516" i="27"/>
  <c r="DK516" i="27"/>
  <c r="DL516" i="27" s="1"/>
  <c r="DI516" i="27"/>
  <c r="DJ516" i="27" s="1"/>
  <c r="DG516" i="27"/>
  <c r="DH516" i="27" s="1"/>
  <c r="DZ515" i="27"/>
  <c r="DW515" i="27"/>
  <c r="DS515" i="27"/>
  <c r="DP515" i="27"/>
  <c r="DM515" i="27"/>
  <c r="DK515" i="27"/>
  <c r="DL515" i="27" s="1"/>
  <c r="DI515" i="27"/>
  <c r="DJ515" i="27" s="1"/>
  <c r="DG515" i="27"/>
  <c r="DH515" i="27" s="1"/>
  <c r="DZ514" i="27"/>
  <c r="DW514" i="27"/>
  <c r="DS514" i="27"/>
  <c r="DP514" i="27"/>
  <c r="DM514" i="27"/>
  <c r="DK514" i="27"/>
  <c r="DL514" i="27" s="1"/>
  <c r="DI514" i="27"/>
  <c r="DJ514" i="27" s="1"/>
  <c r="DG514" i="27"/>
  <c r="DH514" i="27" s="1"/>
  <c r="DZ513" i="27"/>
  <c r="DW513" i="27"/>
  <c r="DS513" i="27"/>
  <c r="DP513" i="27"/>
  <c r="DM513" i="27"/>
  <c r="DK513" i="27"/>
  <c r="DL513" i="27" s="1"/>
  <c r="DI513" i="27"/>
  <c r="DJ513" i="27" s="1"/>
  <c r="DG513" i="27"/>
  <c r="DH513" i="27" s="1"/>
  <c r="DZ512" i="27"/>
  <c r="DW512" i="27"/>
  <c r="DS512" i="27"/>
  <c r="DP512" i="27"/>
  <c r="DM512" i="27"/>
  <c r="DK512" i="27"/>
  <c r="DL512" i="27" s="1"/>
  <c r="DI512" i="27"/>
  <c r="DJ512" i="27" s="1"/>
  <c r="DG512" i="27"/>
  <c r="DH512" i="27" s="1"/>
  <c r="DZ511" i="27"/>
  <c r="DW511" i="27"/>
  <c r="DS511" i="27"/>
  <c r="DP511" i="27"/>
  <c r="DM511" i="27"/>
  <c r="DK511" i="27"/>
  <c r="DL511" i="27" s="1"/>
  <c r="DI511" i="27"/>
  <c r="DJ511" i="27" s="1"/>
  <c r="DG511" i="27"/>
  <c r="DH511" i="27" s="1"/>
  <c r="DZ510" i="27"/>
  <c r="DW510" i="27"/>
  <c r="DS510" i="27"/>
  <c r="DP510" i="27"/>
  <c r="DM510" i="27"/>
  <c r="DK510" i="27"/>
  <c r="DL510" i="27" s="1"/>
  <c r="DI510" i="27"/>
  <c r="DJ510" i="27" s="1"/>
  <c r="DG510" i="27"/>
  <c r="DH510" i="27" s="1"/>
  <c r="DZ509" i="27"/>
  <c r="DW509" i="27"/>
  <c r="DS509" i="27"/>
  <c r="DP509" i="27"/>
  <c r="DM509" i="27"/>
  <c r="DK509" i="27"/>
  <c r="DL509" i="27" s="1"/>
  <c r="DI509" i="27"/>
  <c r="DJ509" i="27" s="1"/>
  <c r="DG509" i="27"/>
  <c r="DH509" i="27" s="1"/>
  <c r="DZ508" i="27"/>
  <c r="DW508" i="27"/>
  <c r="DS508" i="27"/>
  <c r="DP508" i="27"/>
  <c r="DM508" i="27"/>
  <c r="DK508" i="27"/>
  <c r="DL508" i="27" s="1"/>
  <c r="DI508" i="27"/>
  <c r="DJ508" i="27" s="1"/>
  <c r="DG508" i="27"/>
  <c r="DH508" i="27" s="1"/>
  <c r="DZ507" i="27"/>
  <c r="DW507" i="27"/>
  <c r="DS507" i="27"/>
  <c r="DP507" i="27"/>
  <c r="DM507" i="27"/>
  <c r="DK507" i="27"/>
  <c r="DL507" i="27" s="1"/>
  <c r="DI507" i="27"/>
  <c r="DJ507" i="27" s="1"/>
  <c r="DG507" i="27"/>
  <c r="DH507" i="27" s="1"/>
  <c r="DZ506" i="27"/>
  <c r="DW506" i="27"/>
  <c r="DS506" i="27"/>
  <c r="DP506" i="27"/>
  <c r="DM506" i="27"/>
  <c r="DK506" i="27"/>
  <c r="DL506" i="27" s="1"/>
  <c r="DI506" i="27"/>
  <c r="DJ506" i="27" s="1"/>
  <c r="DG506" i="27"/>
  <c r="DH506" i="27" s="1"/>
  <c r="DZ505" i="27"/>
  <c r="DW505" i="27"/>
  <c r="DS505" i="27"/>
  <c r="DP505" i="27"/>
  <c r="DM505" i="27"/>
  <c r="DK505" i="27"/>
  <c r="DL505" i="27" s="1"/>
  <c r="DI505" i="27"/>
  <c r="DJ505" i="27" s="1"/>
  <c r="DG505" i="27"/>
  <c r="DH505" i="27" s="1"/>
  <c r="DZ504" i="27"/>
  <c r="DW504" i="27"/>
  <c r="DS504" i="27"/>
  <c r="DP504" i="27"/>
  <c r="DM504" i="27"/>
  <c r="DK504" i="27"/>
  <c r="DL504" i="27" s="1"/>
  <c r="DI504" i="27"/>
  <c r="DJ504" i="27" s="1"/>
  <c r="DG504" i="27"/>
  <c r="DH504" i="27" s="1"/>
  <c r="DZ503" i="27"/>
  <c r="DW503" i="27"/>
  <c r="DS503" i="27"/>
  <c r="DP503" i="27"/>
  <c r="DM503" i="27"/>
  <c r="DK503" i="27"/>
  <c r="DL503" i="27" s="1"/>
  <c r="DI503" i="27"/>
  <c r="DJ503" i="27" s="1"/>
  <c r="DG503" i="27"/>
  <c r="DH503" i="27" s="1"/>
  <c r="DZ502" i="27"/>
  <c r="DW502" i="27"/>
  <c r="DS502" i="27"/>
  <c r="DP502" i="27"/>
  <c r="DM502" i="27"/>
  <c r="DK502" i="27"/>
  <c r="DL502" i="27" s="1"/>
  <c r="DI502" i="27"/>
  <c r="DJ502" i="27" s="1"/>
  <c r="DG502" i="27"/>
  <c r="DH502" i="27" s="1"/>
  <c r="DZ501" i="27"/>
  <c r="DW501" i="27"/>
  <c r="DS501" i="27"/>
  <c r="DP501" i="27"/>
  <c r="DM501" i="27"/>
  <c r="DK501" i="27"/>
  <c r="DL501" i="27" s="1"/>
  <c r="DI501" i="27"/>
  <c r="DJ501" i="27" s="1"/>
  <c r="DG501" i="27"/>
  <c r="DH501" i="27" s="1"/>
  <c r="DZ500" i="27"/>
  <c r="DW500" i="27"/>
  <c r="DS500" i="27"/>
  <c r="DP500" i="27"/>
  <c r="DM500" i="27"/>
  <c r="DK500" i="27"/>
  <c r="DI500" i="27"/>
  <c r="DG500" i="27"/>
  <c r="DZ499" i="27"/>
  <c r="DW499" i="27"/>
  <c r="DS499" i="27"/>
  <c r="DP499" i="27"/>
  <c r="DM499" i="27"/>
  <c r="DK499" i="27"/>
  <c r="DI499" i="27"/>
  <c r="DG499" i="27"/>
  <c r="DZ498" i="27"/>
  <c r="DW498" i="27"/>
  <c r="DS498" i="27"/>
  <c r="DP498" i="27"/>
  <c r="DM498" i="27"/>
  <c r="DK498" i="27"/>
  <c r="DI498" i="27"/>
  <c r="DG498" i="27"/>
  <c r="DZ497" i="27"/>
  <c r="DW497" i="27"/>
  <c r="DS497" i="27"/>
  <c r="DP497" i="27"/>
  <c r="DM497" i="27"/>
  <c r="DK497" i="27"/>
  <c r="DI497" i="27"/>
  <c r="DG497" i="27"/>
  <c r="DZ496" i="27"/>
  <c r="DW496" i="27"/>
  <c r="DS496" i="27"/>
  <c r="DP496" i="27"/>
  <c r="DM496" i="27"/>
  <c r="DK496" i="27"/>
  <c r="DI496" i="27"/>
  <c r="DG496" i="27"/>
  <c r="DZ495" i="27"/>
  <c r="DW495" i="27"/>
  <c r="DS495" i="27"/>
  <c r="DP495" i="27"/>
  <c r="DM495" i="27"/>
  <c r="DK495" i="27"/>
  <c r="DI495" i="27"/>
  <c r="DG495" i="27"/>
  <c r="DZ494" i="27"/>
  <c r="DW494" i="27"/>
  <c r="DS494" i="27"/>
  <c r="DP494" i="27"/>
  <c r="DM494" i="27"/>
  <c r="DK494" i="27"/>
  <c r="DI494" i="27"/>
  <c r="DG494" i="27"/>
  <c r="DZ493" i="27"/>
  <c r="DW493" i="27"/>
  <c r="DS493" i="27"/>
  <c r="DP493" i="27"/>
  <c r="DM493" i="27"/>
  <c r="DK493" i="27"/>
  <c r="DI493" i="27"/>
  <c r="DG493" i="27"/>
  <c r="DZ492" i="27"/>
  <c r="DW492" i="27"/>
  <c r="DS492" i="27"/>
  <c r="DP492" i="27"/>
  <c r="DM492" i="27"/>
  <c r="DK492" i="27"/>
  <c r="DI492" i="27"/>
  <c r="DG492" i="27"/>
  <c r="DZ491" i="27"/>
  <c r="DW491" i="27"/>
  <c r="DS491" i="27"/>
  <c r="DP491" i="27"/>
  <c r="DM491" i="27"/>
  <c r="DK491" i="27"/>
  <c r="DI491" i="27"/>
  <c r="DG491" i="27"/>
  <c r="DZ490" i="27"/>
  <c r="DW490" i="27"/>
  <c r="DS490" i="27"/>
  <c r="DP490" i="27"/>
  <c r="DM490" i="27"/>
  <c r="DK490" i="27"/>
  <c r="DI490" i="27"/>
  <c r="DG490" i="27"/>
  <c r="DZ489" i="27"/>
  <c r="DW489" i="27"/>
  <c r="DS489" i="27"/>
  <c r="DP489" i="27"/>
  <c r="DM489" i="27"/>
  <c r="DK489" i="27"/>
  <c r="DI489" i="27"/>
  <c r="DG489" i="27"/>
  <c r="DZ488" i="27"/>
  <c r="DW488" i="27"/>
  <c r="DS488" i="27"/>
  <c r="DP488" i="27"/>
  <c r="DM488" i="27"/>
  <c r="DK488" i="27"/>
  <c r="DI488" i="27"/>
  <c r="DG488" i="27"/>
  <c r="DZ487" i="27"/>
  <c r="DW487" i="27"/>
  <c r="DS487" i="27"/>
  <c r="DP487" i="27"/>
  <c r="DM487" i="27"/>
  <c r="DK487" i="27"/>
  <c r="DI487" i="27"/>
  <c r="DG487" i="27"/>
  <c r="DZ486" i="27"/>
  <c r="DW486" i="27"/>
  <c r="DS486" i="27"/>
  <c r="DP486" i="27"/>
  <c r="DM486" i="27"/>
  <c r="DK486" i="27"/>
  <c r="DI486" i="27"/>
  <c r="DG486" i="27"/>
  <c r="DZ485" i="27"/>
  <c r="DW485" i="27"/>
  <c r="DS485" i="27"/>
  <c r="DP485" i="27"/>
  <c r="DM485" i="27"/>
  <c r="DK485" i="27"/>
  <c r="DI485" i="27"/>
  <c r="DG485" i="27"/>
  <c r="DZ484" i="27"/>
  <c r="DW484" i="27"/>
  <c r="DS484" i="27"/>
  <c r="DP484" i="27"/>
  <c r="DM484" i="27"/>
  <c r="DK484" i="27"/>
  <c r="DI484" i="27"/>
  <c r="DG484" i="27"/>
  <c r="DZ483" i="27"/>
  <c r="DW483" i="27"/>
  <c r="DS483" i="27"/>
  <c r="DP483" i="27"/>
  <c r="DM483" i="27"/>
  <c r="DK483" i="27"/>
  <c r="DI483" i="27"/>
  <c r="DG483" i="27"/>
  <c r="DZ482" i="27"/>
  <c r="DW482" i="27"/>
  <c r="DS482" i="27"/>
  <c r="DP482" i="27"/>
  <c r="DM482" i="27"/>
  <c r="DK482" i="27"/>
  <c r="DI482" i="27"/>
  <c r="DG482" i="27"/>
  <c r="DZ481" i="27"/>
  <c r="DW481" i="27"/>
  <c r="DS481" i="27"/>
  <c r="DP481" i="27"/>
  <c r="DM481" i="27"/>
  <c r="DK481" i="27"/>
  <c r="DI481" i="27"/>
  <c r="DG481" i="27"/>
  <c r="DZ480" i="27"/>
  <c r="DW480" i="27"/>
  <c r="DS480" i="27"/>
  <c r="DP480" i="27"/>
  <c r="DM480" i="27"/>
  <c r="DK480" i="27"/>
  <c r="DI480" i="27"/>
  <c r="DG480" i="27"/>
  <c r="DZ479" i="27"/>
  <c r="DW479" i="27"/>
  <c r="DS479" i="27"/>
  <c r="DP479" i="27"/>
  <c r="DM479" i="27"/>
  <c r="DK479" i="27"/>
  <c r="DI479" i="27"/>
  <c r="DG479" i="27"/>
  <c r="DZ478" i="27"/>
  <c r="DW478" i="27"/>
  <c r="DS478" i="27"/>
  <c r="DP478" i="27"/>
  <c r="DM478" i="27"/>
  <c r="DK478" i="27"/>
  <c r="DI478" i="27"/>
  <c r="DG478" i="27"/>
  <c r="DZ477" i="27"/>
  <c r="DW477" i="27"/>
  <c r="DS477" i="27"/>
  <c r="DP477" i="27"/>
  <c r="DM477" i="27"/>
  <c r="DK477" i="27"/>
  <c r="DI477" i="27"/>
  <c r="DG477" i="27"/>
  <c r="DZ476" i="27"/>
  <c r="DW476" i="27"/>
  <c r="DS476" i="27"/>
  <c r="DP476" i="27"/>
  <c r="DM476" i="27"/>
  <c r="DK476" i="27"/>
  <c r="DI476" i="27"/>
  <c r="DG476" i="27"/>
  <c r="DZ475" i="27"/>
  <c r="DW475" i="27"/>
  <c r="DS475" i="27"/>
  <c r="DP475" i="27"/>
  <c r="DM475" i="27"/>
  <c r="DK475" i="27"/>
  <c r="DI475" i="27"/>
  <c r="DG475" i="27"/>
  <c r="DZ474" i="27"/>
  <c r="DW474" i="27"/>
  <c r="DS474" i="27"/>
  <c r="DP474" i="27"/>
  <c r="DM474" i="27"/>
  <c r="DK474" i="27"/>
  <c r="DI474" i="27"/>
  <c r="DG474" i="27"/>
  <c r="DZ473" i="27"/>
  <c r="DW473" i="27"/>
  <c r="DS473" i="27"/>
  <c r="DP473" i="27"/>
  <c r="DM473" i="27"/>
  <c r="DK473" i="27"/>
  <c r="DI473" i="27"/>
  <c r="DG473" i="27"/>
  <c r="DZ472" i="27"/>
  <c r="DW472" i="27"/>
  <c r="DS472" i="27"/>
  <c r="DP472" i="27"/>
  <c r="DM472" i="27"/>
  <c r="DK472" i="27"/>
  <c r="DI472" i="27"/>
  <c r="DG472" i="27"/>
  <c r="DZ471" i="27"/>
  <c r="DW471" i="27"/>
  <c r="DS471" i="27"/>
  <c r="DP471" i="27"/>
  <c r="DM471" i="27"/>
  <c r="DK471" i="27"/>
  <c r="DI471" i="27"/>
  <c r="DG471" i="27"/>
  <c r="DZ470" i="27"/>
  <c r="DW470" i="27"/>
  <c r="DS470" i="27"/>
  <c r="DP470" i="27"/>
  <c r="DM470" i="27"/>
  <c r="DK470" i="27"/>
  <c r="DI470" i="27"/>
  <c r="DG470" i="27"/>
  <c r="DZ469" i="27"/>
  <c r="DW469" i="27"/>
  <c r="DS469" i="27"/>
  <c r="DP469" i="27"/>
  <c r="DM469" i="27"/>
  <c r="DK469" i="27"/>
  <c r="DI469" i="27"/>
  <c r="DG469" i="27"/>
  <c r="DZ468" i="27"/>
  <c r="DW468" i="27"/>
  <c r="DS468" i="27"/>
  <c r="DP468" i="27"/>
  <c r="DM468" i="27"/>
  <c r="DK468" i="27"/>
  <c r="DI468" i="27"/>
  <c r="DG468" i="27"/>
  <c r="DZ467" i="27"/>
  <c r="DW467" i="27"/>
  <c r="DS467" i="27"/>
  <c r="DP467" i="27"/>
  <c r="DM467" i="27"/>
  <c r="DK467" i="27"/>
  <c r="DI467" i="27"/>
  <c r="DG467" i="27"/>
  <c r="DZ466" i="27"/>
  <c r="DW466" i="27"/>
  <c r="DS466" i="27"/>
  <c r="DP466" i="27"/>
  <c r="DM466" i="27"/>
  <c r="DK466" i="27"/>
  <c r="DI466" i="27"/>
  <c r="DG466" i="27"/>
  <c r="DZ465" i="27"/>
  <c r="DW465" i="27"/>
  <c r="DS465" i="27"/>
  <c r="DP465" i="27"/>
  <c r="DM465" i="27"/>
  <c r="DK465" i="27"/>
  <c r="DI465" i="27"/>
  <c r="DG465" i="27"/>
  <c r="DZ464" i="27"/>
  <c r="DW464" i="27"/>
  <c r="DS464" i="27"/>
  <c r="DP464" i="27"/>
  <c r="DM464" i="27"/>
  <c r="DK464" i="27"/>
  <c r="DI464" i="27"/>
  <c r="DG464" i="27"/>
  <c r="DZ463" i="27"/>
  <c r="DW463" i="27"/>
  <c r="DS463" i="27"/>
  <c r="DP463" i="27"/>
  <c r="DM463" i="27"/>
  <c r="DK463" i="27"/>
  <c r="DI463" i="27"/>
  <c r="DG463" i="27"/>
  <c r="DZ462" i="27"/>
  <c r="DW462" i="27"/>
  <c r="DS462" i="27"/>
  <c r="DP462" i="27"/>
  <c r="DM462" i="27"/>
  <c r="DK462" i="27"/>
  <c r="DI462" i="27"/>
  <c r="DG462" i="27"/>
  <c r="DZ461" i="27"/>
  <c r="DW461" i="27"/>
  <c r="DS461" i="27"/>
  <c r="DP461" i="27"/>
  <c r="DM461" i="27"/>
  <c r="DK461" i="27"/>
  <c r="DI461" i="27"/>
  <c r="DG461" i="27"/>
  <c r="DZ460" i="27"/>
  <c r="DW460" i="27"/>
  <c r="DS460" i="27"/>
  <c r="DP460" i="27"/>
  <c r="DM460" i="27"/>
  <c r="DK460" i="27"/>
  <c r="DI460" i="27"/>
  <c r="DG460" i="27"/>
  <c r="DZ459" i="27"/>
  <c r="DW459" i="27"/>
  <c r="DS459" i="27"/>
  <c r="DP459" i="27"/>
  <c r="DM459" i="27"/>
  <c r="DK459" i="27"/>
  <c r="DI459" i="27"/>
  <c r="DG459" i="27"/>
  <c r="DZ458" i="27"/>
  <c r="DW458" i="27"/>
  <c r="DS458" i="27"/>
  <c r="DP458" i="27"/>
  <c r="DM458" i="27"/>
  <c r="DK458" i="27"/>
  <c r="DI458" i="27"/>
  <c r="DG458" i="27"/>
  <c r="DZ457" i="27"/>
  <c r="DW457" i="27"/>
  <c r="DS457" i="27"/>
  <c r="DP457" i="27"/>
  <c r="DM457" i="27"/>
  <c r="DK457" i="27"/>
  <c r="DI457" i="27"/>
  <c r="DG457" i="27"/>
  <c r="DZ456" i="27"/>
  <c r="DW456" i="27"/>
  <c r="DS456" i="27"/>
  <c r="DP456" i="27"/>
  <c r="DM456" i="27"/>
  <c r="DK456" i="27"/>
  <c r="DI456" i="27"/>
  <c r="DG456" i="27"/>
  <c r="DZ455" i="27"/>
  <c r="DW455" i="27"/>
  <c r="DS455" i="27"/>
  <c r="DP455" i="27"/>
  <c r="DM455" i="27"/>
  <c r="DK455" i="27"/>
  <c r="DI455" i="27"/>
  <c r="DG455" i="27"/>
  <c r="DZ454" i="27"/>
  <c r="DW454" i="27"/>
  <c r="DS454" i="27"/>
  <c r="DP454" i="27"/>
  <c r="DM454" i="27"/>
  <c r="DK454" i="27"/>
  <c r="DI454" i="27"/>
  <c r="DG454" i="27"/>
  <c r="DZ453" i="27"/>
  <c r="DW453" i="27"/>
  <c r="DS453" i="27"/>
  <c r="DP453" i="27"/>
  <c r="DM453" i="27"/>
  <c r="DK453" i="27"/>
  <c r="DI453" i="27"/>
  <c r="DG453" i="27"/>
  <c r="DZ452" i="27"/>
  <c r="DW452" i="27"/>
  <c r="DS452" i="27"/>
  <c r="DP452" i="27"/>
  <c r="DM452" i="27"/>
  <c r="DK452" i="27"/>
  <c r="DI452" i="27"/>
  <c r="DG452" i="27"/>
  <c r="DZ451" i="27"/>
  <c r="DW451" i="27"/>
  <c r="DS451" i="27"/>
  <c r="DP451" i="27"/>
  <c r="DM451" i="27"/>
  <c r="DK451" i="27"/>
  <c r="DI451" i="27"/>
  <c r="DG451" i="27"/>
  <c r="DZ450" i="27"/>
  <c r="DW450" i="27"/>
  <c r="DS450" i="27"/>
  <c r="DP450" i="27"/>
  <c r="DM450" i="27"/>
  <c r="DK450" i="27"/>
  <c r="DI450" i="27"/>
  <c r="DG450" i="27"/>
  <c r="DZ449" i="27"/>
  <c r="DW449" i="27"/>
  <c r="DS449" i="27"/>
  <c r="DP449" i="27"/>
  <c r="DM449" i="27"/>
  <c r="DK449" i="27"/>
  <c r="DI449" i="27"/>
  <c r="DG449" i="27"/>
  <c r="DZ448" i="27"/>
  <c r="DW448" i="27"/>
  <c r="DS448" i="27"/>
  <c r="DP448" i="27"/>
  <c r="DM448" i="27"/>
  <c r="DK448" i="27"/>
  <c r="DI448" i="27"/>
  <c r="DG448" i="27"/>
  <c r="DZ447" i="27"/>
  <c r="DW447" i="27"/>
  <c r="DS447" i="27"/>
  <c r="DP447" i="27"/>
  <c r="DM447" i="27"/>
  <c r="DK447" i="27"/>
  <c r="DI447" i="27"/>
  <c r="DG447" i="27"/>
  <c r="DZ446" i="27"/>
  <c r="DW446" i="27"/>
  <c r="DS446" i="27"/>
  <c r="DP446" i="27"/>
  <c r="DM446" i="27"/>
  <c r="DK446" i="27"/>
  <c r="DI446" i="27"/>
  <c r="DG446" i="27"/>
  <c r="DZ445" i="27"/>
  <c r="DW445" i="27"/>
  <c r="DS445" i="27"/>
  <c r="DP445" i="27"/>
  <c r="DM445" i="27"/>
  <c r="DK445" i="27"/>
  <c r="DI445" i="27"/>
  <c r="DG445" i="27"/>
  <c r="DZ444" i="27"/>
  <c r="DW444" i="27"/>
  <c r="DS444" i="27"/>
  <c r="DP444" i="27"/>
  <c r="DM444" i="27"/>
  <c r="DK444" i="27"/>
  <c r="DI444" i="27"/>
  <c r="DG444" i="27"/>
  <c r="DZ443" i="27"/>
  <c r="DW443" i="27"/>
  <c r="DS443" i="27"/>
  <c r="DP443" i="27"/>
  <c r="DM443" i="27"/>
  <c r="DK443" i="27"/>
  <c r="DI443" i="27"/>
  <c r="DG443" i="27"/>
  <c r="DZ442" i="27"/>
  <c r="DW442" i="27"/>
  <c r="DS442" i="27"/>
  <c r="DP442" i="27"/>
  <c r="DM442" i="27"/>
  <c r="DK442" i="27"/>
  <c r="DI442" i="27"/>
  <c r="DG442" i="27"/>
  <c r="DZ441" i="27"/>
  <c r="DW441" i="27"/>
  <c r="DS441" i="27"/>
  <c r="DP441" i="27"/>
  <c r="DM441" i="27"/>
  <c r="DK441" i="27"/>
  <c r="DI441" i="27"/>
  <c r="DG441" i="27"/>
  <c r="DZ440" i="27"/>
  <c r="DW440" i="27"/>
  <c r="DS440" i="27"/>
  <c r="DP440" i="27"/>
  <c r="DM440" i="27"/>
  <c r="DK440" i="27"/>
  <c r="DI440" i="27"/>
  <c r="DG440" i="27"/>
  <c r="DZ439" i="27"/>
  <c r="DW439" i="27"/>
  <c r="DS439" i="27"/>
  <c r="DP439" i="27"/>
  <c r="DM439" i="27"/>
  <c r="DK439" i="27"/>
  <c r="DI439" i="27"/>
  <c r="DG439" i="27"/>
  <c r="DZ438" i="27"/>
  <c r="DW438" i="27"/>
  <c r="DS438" i="27"/>
  <c r="DP438" i="27"/>
  <c r="DM438" i="27"/>
  <c r="DK438" i="27"/>
  <c r="DL438" i="27" s="1"/>
  <c r="DI438" i="27"/>
  <c r="DJ438" i="27" s="1"/>
  <c r="DG438" i="27"/>
  <c r="DH438" i="27" s="1"/>
  <c r="DZ437" i="27"/>
  <c r="DW437" i="27"/>
  <c r="DS437" i="27"/>
  <c r="DP437" i="27"/>
  <c r="DM437" i="27"/>
  <c r="DK437" i="27"/>
  <c r="DL437" i="27" s="1"/>
  <c r="DI437" i="27"/>
  <c r="DJ437" i="27" s="1"/>
  <c r="DG437" i="27"/>
  <c r="DH437" i="27" s="1"/>
  <c r="DZ436" i="27"/>
  <c r="DW436" i="27"/>
  <c r="DS436" i="27"/>
  <c r="DP436" i="27"/>
  <c r="DM436" i="27"/>
  <c r="DK436" i="27"/>
  <c r="DL436" i="27" s="1"/>
  <c r="DI436" i="27"/>
  <c r="DJ436" i="27" s="1"/>
  <c r="DG436" i="27"/>
  <c r="DH436" i="27" s="1"/>
  <c r="DZ435" i="27"/>
  <c r="DW435" i="27"/>
  <c r="DS435" i="27"/>
  <c r="DP435" i="27"/>
  <c r="DM435" i="27"/>
  <c r="DK435" i="27"/>
  <c r="DL435" i="27" s="1"/>
  <c r="DI435" i="27"/>
  <c r="DJ435" i="27" s="1"/>
  <c r="DG435" i="27"/>
  <c r="DH435" i="27" s="1"/>
  <c r="DZ434" i="27"/>
  <c r="DW434" i="27"/>
  <c r="DS434" i="27"/>
  <c r="DP434" i="27"/>
  <c r="DM434" i="27"/>
  <c r="DK434" i="27"/>
  <c r="DL434" i="27" s="1"/>
  <c r="DI434" i="27"/>
  <c r="DJ434" i="27" s="1"/>
  <c r="DG434" i="27"/>
  <c r="DH434" i="27" s="1"/>
  <c r="DZ433" i="27"/>
  <c r="DW433" i="27"/>
  <c r="DS433" i="27"/>
  <c r="DP433" i="27"/>
  <c r="DM433" i="27"/>
  <c r="DK433" i="27"/>
  <c r="DL433" i="27" s="1"/>
  <c r="DI433" i="27"/>
  <c r="DJ433" i="27" s="1"/>
  <c r="DG433" i="27"/>
  <c r="DH433" i="27" s="1"/>
  <c r="DZ432" i="27"/>
  <c r="DW432" i="27"/>
  <c r="DS432" i="27"/>
  <c r="DP432" i="27"/>
  <c r="DM432" i="27"/>
  <c r="DK432" i="27"/>
  <c r="DL432" i="27" s="1"/>
  <c r="DI432" i="27"/>
  <c r="DJ432" i="27" s="1"/>
  <c r="DG432" i="27"/>
  <c r="DH432" i="27" s="1"/>
  <c r="DZ431" i="27"/>
  <c r="DW431" i="27"/>
  <c r="DS431" i="27"/>
  <c r="DP431" i="27"/>
  <c r="DM431" i="27"/>
  <c r="DK431" i="27"/>
  <c r="DL431" i="27" s="1"/>
  <c r="DI431" i="27"/>
  <c r="DJ431" i="27" s="1"/>
  <c r="DG431" i="27"/>
  <c r="DH431" i="27" s="1"/>
  <c r="DZ430" i="27"/>
  <c r="DW430" i="27"/>
  <c r="DS430" i="27"/>
  <c r="DP430" i="27"/>
  <c r="DM430" i="27"/>
  <c r="DK430" i="27"/>
  <c r="DL430" i="27" s="1"/>
  <c r="DI430" i="27"/>
  <c r="DJ430" i="27" s="1"/>
  <c r="DG430" i="27"/>
  <c r="DH430" i="27" s="1"/>
  <c r="DZ429" i="27"/>
  <c r="DW429" i="27"/>
  <c r="DS429" i="27"/>
  <c r="DP429" i="27"/>
  <c r="DM429" i="27"/>
  <c r="DK429" i="27"/>
  <c r="DL429" i="27" s="1"/>
  <c r="DI429" i="27"/>
  <c r="DJ429" i="27" s="1"/>
  <c r="DG429" i="27"/>
  <c r="DH429" i="27" s="1"/>
  <c r="DZ428" i="27"/>
  <c r="DW428" i="27"/>
  <c r="DS428" i="27"/>
  <c r="DP428" i="27"/>
  <c r="DM428" i="27"/>
  <c r="DK428" i="27"/>
  <c r="DL428" i="27" s="1"/>
  <c r="DI428" i="27"/>
  <c r="DJ428" i="27" s="1"/>
  <c r="DG428" i="27"/>
  <c r="DH428" i="27" s="1"/>
  <c r="DZ427" i="27"/>
  <c r="DW427" i="27"/>
  <c r="DS427" i="27"/>
  <c r="DP427" i="27"/>
  <c r="DM427" i="27"/>
  <c r="DK427" i="27"/>
  <c r="DL427" i="27" s="1"/>
  <c r="DI427" i="27"/>
  <c r="DJ427" i="27" s="1"/>
  <c r="DG427" i="27"/>
  <c r="DH427" i="27" s="1"/>
  <c r="DZ426" i="27"/>
  <c r="DW426" i="27"/>
  <c r="DS426" i="27"/>
  <c r="DP426" i="27"/>
  <c r="DM426" i="27"/>
  <c r="DK426" i="27"/>
  <c r="DL426" i="27" s="1"/>
  <c r="DI426" i="27"/>
  <c r="DJ426" i="27" s="1"/>
  <c r="DG426" i="27"/>
  <c r="DH426" i="27" s="1"/>
  <c r="DZ425" i="27"/>
  <c r="DW425" i="27"/>
  <c r="DS425" i="27"/>
  <c r="DP425" i="27"/>
  <c r="DM425" i="27"/>
  <c r="DK425" i="27"/>
  <c r="DI425" i="27"/>
  <c r="DG425" i="27"/>
  <c r="DZ424" i="27"/>
  <c r="DW424" i="27"/>
  <c r="DS424" i="27"/>
  <c r="DP424" i="27"/>
  <c r="DM424" i="27"/>
  <c r="DK424" i="27"/>
  <c r="DI424" i="27"/>
  <c r="DG424" i="27"/>
  <c r="DZ423" i="27"/>
  <c r="DW423" i="27"/>
  <c r="DS423" i="27"/>
  <c r="DP423" i="27"/>
  <c r="DM423" i="27"/>
  <c r="DK423" i="27"/>
  <c r="DI423" i="27"/>
  <c r="DG423" i="27"/>
  <c r="DZ422" i="27"/>
  <c r="DW422" i="27"/>
  <c r="DS422" i="27"/>
  <c r="DP422" i="27"/>
  <c r="DM422" i="27"/>
  <c r="DK422" i="27"/>
  <c r="DI422" i="27"/>
  <c r="DG422" i="27"/>
  <c r="DZ421" i="27"/>
  <c r="DW421" i="27"/>
  <c r="DS421" i="27"/>
  <c r="DP421" i="27"/>
  <c r="DM421" i="27"/>
  <c r="DK421" i="27"/>
  <c r="DI421" i="27"/>
  <c r="DG421" i="27"/>
  <c r="DZ420" i="27"/>
  <c r="DW420" i="27"/>
  <c r="DS420" i="27"/>
  <c r="DP420" i="27"/>
  <c r="DM420" i="27"/>
  <c r="DK420" i="27"/>
  <c r="DI420" i="27"/>
  <c r="DG420" i="27"/>
  <c r="DZ419" i="27"/>
  <c r="DW419" i="27"/>
  <c r="DS419" i="27"/>
  <c r="DP419" i="27"/>
  <c r="DM419" i="27"/>
  <c r="DK419" i="27"/>
  <c r="DI419" i="27"/>
  <c r="DG419" i="27"/>
  <c r="DZ418" i="27"/>
  <c r="DW418" i="27"/>
  <c r="DS418" i="27"/>
  <c r="DP418" i="27"/>
  <c r="DM418" i="27"/>
  <c r="DK418" i="27"/>
  <c r="DI418" i="27"/>
  <c r="DG418" i="27"/>
  <c r="DZ417" i="27"/>
  <c r="DW417" i="27"/>
  <c r="DS417" i="27"/>
  <c r="DP417" i="27"/>
  <c r="DM417" i="27"/>
  <c r="DK417" i="27"/>
  <c r="DI417" i="27"/>
  <c r="DG417" i="27"/>
  <c r="DZ416" i="27"/>
  <c r="DW416" i="27"/>
  <c r="DS416" i="27"/>
  <c r="DP416" i="27"/>
  <c r="DM416" i="27"/>
  <c r="DK416" i="27"/>
  <c r="DL416" i="27" s="1"/>
  <c r="DI416" i="27"/>
  <c r="DJ416" i="27" s="1"/>
  <c r="DG416" i="27"/>
  <c r="DH416" i="27" s="1"/>
  <c r="DZ415" i="27"/>
  <c r="DW415" i="27"/>
  <c r="DS415" i="27"/>
  <c r="DP415" i="27"/>
  <c r="DM415" i="27"/>
  <c r="DK415" i="27"/>
  <c r="DL415" i="27" s="1"/>
  <c r="DI415" i="27"/>
  <c r="DJ415" i="27" s="1"/>
  <c r="DG415" i="27"/>
  <c r="DH415" i="27" s="1"/>
  <c r="DZ414" i="27"/>
  <c r="DW414" i="27"/>
  <c r="DS414" i="27"/>
  <c r="DP414" i="27"/>
  <c r="DM414" i="27"/>
  <c r="DK414" i="27"/>
  <c r="DL414" i="27" s="1"/>
  <c r="DI414" i="27"/>
  <c r="DJ414" i="27" s="1"/>
  <c r="DG414" i="27"/>
  <c r="DH414" i="27" s="1"/>
  <c r="DZ413" i="27"/>
  <c r="DW413" i="27"/>
  <c r="DS413" i="27"/>
  <c r="DP413" i="27"/>
  <c r="DM413" i="27"/>
  <c r="DK413" i="27"/>
  <c r="DL413" i="27" s="1"/>
  <c r="DI413" i="27"/>
  <c r="DJ413" i="27" s="1"/>
  <c r="DG413" i="27"/>
  <c r="DH413" i="27" s="1"/>
  <c r="DZ412" i="27"/>
  <c r="DW412" i="27"/>
  <c r="DS412" i="27"/>
  <c r="DP412" i="27"/>
  <c r="DM412" i="27"/>
  <c r="DK412" i="27"/>
  <c r="DL412" i="27" s="1"/>
  <c r="DI412" i="27"/>
  <c r="DJ412" i="27" s="1"/>
  <c r="DG412" i="27"/>
  <c r="DH412" i="27" s="1"/>
  <c r="DZ411" i="27"/>
  <c r="DW411" i="27"/>
  <c r="DS411" i="27"/>
  <c r="DP411" i="27"/>
  <c r="DM411" i="27"/>
  <c r="DK411" i="27"/>
  <c r="DL411" i="27" s="1"/>
  <c r="DI411" i="27"/>
  <c r="DJ411" i="27" s="1"/>
  <c r="DG411" i="27"/>
  <c r="DH411" i="27" s="1"/>
  <c r="DZ410" i="27"/>
  <c r="DW410" i="27"/>
  <c r="DS410" i="27"/>
  <c r="DP410" i="27"/>
  <c r="DM410" i="27"/>
  <c r="DK410" i="27"/>
  <c r="DL410" i="27" s="1"/>
  <c r="DI410" i="27"/>
  <c r="DJ410" i="27" s="1"/>
  <c r="DG410" i="27"/>
  <c r="DH410" i="27" s="1"/>
  <c r="DZ409" i="27"/>
  <c r="DW409" i="27"/>
  <c r="DS409" i="27"/>
  <c r="DP409" i="27"/>
  <c r="DM409" i="27"/>
  <c r="DK409" i="27"/>
  <c r="DL409" i="27" s="1"/>
  <c r="DI409" i="27"/>
  <c r="DJ409" i="27" s="1"/>
  <c r="DG409" i="27"/>
  <c r="DH409" i="27" s="1"/>
  <c r="DZ408" i="27"/>
  <c r="DW408" i="27"/>
  <c r="DS408" i="27"/>
  <c r="DP408" i="27"/>
  <c r="DM408" i="27"/>
  <c r="DK408" i="27"/>
  <c r="DL408" i="27" s="1"/>
  <c r="DI408" i="27"/>
  <c r="DJ408" i="27" s="1"/>
  <c r="DG408" i="27"/>
  <c r="DH408" i="27" s="1"/>
  <c r="DZ407" i="27"/>
  <c r="DW407" i="27"/>
  <c r="DS407" i="27"/>
  <c r="DP407" i="27"/>
  <c r="DM407" i="27"/>
  <c r="DK407" i="27"/>
  <c r="DL407" i="27" s="1"/>
  <c r="DI407" i="27"/>
  <c r="DJ407" i="27" s="1"/>
  <c r="DG407" i="27"/>
  <c r="DH407" i="27" s="1"/>
  <c r="DZ406" i="27"/>
  <c r="DW406" i="27"/>
  <c r="DS406" i="27"/>
  <c r="DP406" i="27"/>
  <c r="DM406" i="27"/>
  <c r="DK406" i="27"/>
  <c r="DL406" i="27" s="1"/>
  <c r="DI406" i="27"/>
  <c r="DJ406" i="27" s="1"/>
  <c r="DG406" i="27"/>
  <c r="DH406" i="27" s="1"/>
  <c r="DZ405" i="27"/>
  <c r="DW405" i="27"/>
  <c r="DS405" i="27"/>
  <c r="DP405" i="27"/>
  <c r="DM405" i="27"/>
  <c r="DK405" i="27"/>
  <c r="DL405" i="27" s="1"/>
  <c r="DI405" i="27"/>
  <c r="DJ405" i="27" s="1"/>
  <c r="DG405" i="27"/>
  <c r="DH405" i="27" s="1"/>
  <c r="DZ404" i="27"/>
  <c r="DW404" i="27"/>
  <c r="DS404" i="27"/>
  <c r="DP404" i="27"/>
  <c r="DM404" i="27"/>
  <c r="DK404" i="27"/>
  <c r="DL404" i="27" s="1"/>
  <c r="DI404" i="27"/>
  <c r="DJ404" i="27" s="1"/>
  <c r="DG404" i="27"/>
  <c r="DH404" i="27" s="1"/>
  <c r="DZ403" i="27"/>
  <c r="DW403" i="27"/>
  <c r="DS403" i="27"/>
  <c r="DP403" i="27"/>
  <c r="DM403" i="27"/>
  <c r="DK403" i="27"/>
  <c r="DL403" i="27" s="1"/>
  <c r="DI403" i="27"/>
  <c r="DJ403" i="27" s="1"/>
  <c r="DG403" i="27"/>
  <c r="DH403" i="27" s="1"/>
  <c r="DZ402" i="27"/>
  <c r="DW402" i="27"/>
  <c r="DS402" i="27"/>
  <c r="DP402" i="27"/>
  <c r="DM402" i="27"/>
  <c r="DK402" i="27"/>
  <c r="DL402" i="27" s="1"/>
  <c r="DI402" i="27"/>
  <c r="DJ402" i="27" s="1"/>
  <c r="DG402" i="27"/>
  <c r="DH402" i="27" s="1"/>
  <c r="DZ401" i="27"/>
  <c r="DW401" i="27"/>
  <c r="DS401" i="27"/>
  <c r="DP401" i="27"/>
  <c r="DM401" i="27"/>
  <c r="DK401" i="27"/>
  <c r="DL401" i="27" s="1"/>
  <c r="DI401" i="27"/>
  <c r="DJ401" i="27" s="1"/>
  <c r="DG401" i="27"/>
  <c r="DH401" i="27" s="1"/>
  <c r="DZ400" i="27"/>
  <c r="DW400" i="27"/>
  <c r="DS400" i="27"/>
  <c r="DP400" i="27"/>
  <c r="DM400" i="27"/>
  <c r="DK400" i="27"/>
  <c r="DL400" i="27" s="1"/>
  <c r="DI400" i="27"/>
  <c r="DJ400" i="27" s="1"/>
  <c r="DG400" i="27"/>
  <c r="DH400" i="27" s="1"/>
  <c r="DZ399" i="27"/>
  <c r="DW399" i="27"/>
  <c r="DS399" i="27"/>
  <c r="DP399" i="27"/>
  <c r="DM399" i="27"/>
  <c r="DK399" i="27"/>
  <c r="DL399" i="27" s="1"/>
  <c r="DI399" i="27"/>
  <c r="DJ399" i="27" s="1"/>
  <c r="DG399" i="27"/>
  <c r="DH399" i="27" s="1"/>
  <c r="DZ398" i="27"/>
  <c r="DW398" i="27"/>
  <c r="DS398" i="27"/>
  <c r="DP398" i="27"/>
  <c r="DM398" i="27"/>
  <c r="DK398" i="27"/>
  <c r="DL398" i="27" s="1"/>
  <c r="DI398" i="27"/>
  <c r="DJ398" i="27" s="1"/>
  <c r="DG398" i="27"/>
  <c r="DH398" i="27" s="1"/>
  <c r="DZ397" i="27"/>
  <c r="DW397" i="27"/>
  <c r="DS397" i="27"/>
  <c r="DP397" i="27"/>
  <c r="DM397" i="27"/>
  <c r="DK397" i="27"/>
  <c r="DL397" i="27" s="1"/>
  <c r="DI397" i="27"/>
  <c r="DJ397" i="27" s="1"/>
  <c r="DG397" i="27"/>
  <c r="DH397" i="27" s="1"/>
  <c r="DZ396" i="27"/>
  <c r="DW396" i="27"/>
  <c r="DS396" i="27"/>
  <c r="DP396" i="27"/>
  <c r="DM396" i="27"/>
  <c r="DK396" i="27"/>
  <c r="DI396" i="27"/>
  <c r="DG396" i="27"/>
  <c r="DZ395" i="27"/>
  <c r="DW395" i="27"/>
  <c r="DS395" i="27"/>
  <c r="DV395" i="27" s="1"/>
  <c r="DP395" i="27"/>
  <c r="DQ395" i="27" s="1"/>
  <c r="DM395" i="27"/>
  <c r="DN395" i="27" s="1"/>
  <c r="DK395" i="27"/>
  <c r="DI395" i="27"/>
  <c r="DG395" i="27"/>
  <c r="DH395" i="27" s="1"/>
  <c r="DZ394" i="27"/>
  <c r="DW394" i="27"/>
  <c r="DS394" i="27"/>
  <c r="DP394" i="27"/>
  <c r="DM394" i="27"/>
  <c r="DK394" i="27"/>
  <c r="DI394" i="27"/>
  <c r="DG394" i="27"/>
  <c r="DZ393" i="27"/>
  <c r="DW393" i="27"/>
  <c r="DS393" i="27"/>
  <c r="DP393" i="27"/>
  <c r="DM393" i="27"/>
  <c r="DK393" i="27"/>
  <c r="DI393" i="27"/>
  <c r="DG393" i="27"/>
  <c r="DZ392" i="27"/>
  <c r="DW392" i="27"/>
  <c r="DS392" i="27"/>
  <c r="DP392" i="27"/>
  <c r="DM392" i="27"/>
  <c r="DK392" i="27"/>
  <c r="DI392" i="27"/>
  <c r="DG392" i="27"/>
  <c r="DZ391" i="27"/>
  <c r="DW391" i="27"/>
  <c r="DS391" i="27"/>
  <c r="DP391" i="27"/>
  <c r="DM391" i="27"/>
  <c r="DK391" i="27"/>
  <c r="DI391" i="27"/>
  <c r="DG391" i="27"/>
  <c r="DZ390" i="27"/>
  <c r="DW390" i="27"/>
  <c r="DS390" i="27"/>
  <c r="DP390" i="27"/>
  <c r="DM390" i="27"/>
  <c r="DK390" i="27"/>
  <c r="DI390" i="27"/>
  <c r="DG390" i="27"/>
  <c r="DZ389" i="27"/>
  <c r="DW389" i="27"/>
  <c r="DS389" i="27"/>
  <c r="DP389" i="27"/>
  <c r="DM389" i="27"/>
  <c r="DK389" i="27"/>
  <c r="DI389" i="27"/>
  <c r="DG389" i="27"/>
  <c r="DZ388" i="27"/>
  <c r="DW388" i="27"/>
  <c r="DS388" i="27"/>
  <c r="DP388" i="27"/>
  <c r="DM388" i="27"/>
  <c r="DK388" i="27"/>
  <c r="DI388" i="27"/>
  <c r="DG388" i="27"/>
  <c r="DZ387" i="27"/>
  <c r="DW387" i="27"/>
  <c r="DS387" i="27"/>
  <c r="DP387" i="27"/>
  <c r="DM387" i="27"/>
  <c r="DK387" i="27"/>
  <c r="DI387" i="27"/>
  <c r="DG387" i="27"/>
  <c r="DZ386" i="27"/>
  <c r="DW386" i="27"/>
  <c r="DS386" i="27"/>
  <c r="DP386" i="27"/>
  <c r="DM386" i="27"/>
  <c r="DK386" i="27"/>
  <c r="DI386" i="27"/>
  <c r="DG386" i="27"/>
  <c r="DZ385" i="27"/>
  <c r="DW385" i="27"/>
  <c r="DS385" i="27"/>
  <c r="DP385" i="27"/>
  <c r="DM385" i="27"/>
  <c r="DK385" i="27"/>
  <c r="DI385" i="27"/>
  <c r="DG385" i="27"/>
  <c r="DZ384" i="27"/>
  <c r="EA384" i="27" s="1"/>
  <c r="EK384" i="27" s="1"/>
  <c r="DW384" i="27"/>
  <c r="DS384" i="27"/>
  <c r="DP384" i="27"/>
  <c r="DM384" i="27"/>
  <c r="DK384" i="27"/>
  <c r="DL384" i="27" s="1"/>
  <c r="DI384" i="27"/>
  <c r="DJ384" i="27" s="1"/>
  <c r="DG384" i="27"/>
  <c r="DH384" i="27" s="1"/>
  <c r="DZ383" i="27"/>
  <c r="EA383" i="27" s="1"/>
  <c r="EK383" i="27" s="1"/>
  <c r="DW383" i="27"/>
  <c r="DS383" i="27"/>
  <c r="DP383" i="27"/>
  <c r="DM383" i="27"/>
  <c r="DK383" i="27"/>
  <c r="DL383" i="27" s="1"/>
  <c r="DI383" i="27"/>
  <c r="DJ383" i="27" s="1"/>
  <c r="DG383" i="27"/>
  <c r="DH383" i="27" s="1"/>
  <c r="DZ382" i="27"/>
  <c r="EA382" i="27" s="1"/>
  <c r="EK382" i="27" s="1"/>
  <c r="DW382" i="27"/>
  <c r="DS382" i="27"/>
  <c r="DP382" i="27"/>
  <c r="DM382" i="27"/>
  <c r="DK382" i="27"/>
  <c r="DL382" i="27" s="1"/>
  <c r="DI382" i="27"/>
  <c r="DJ382" i="27" s="1"/>
  <c r="DG382" i="27"/>
  <c r="DH382" i="27" s="1"/>
  <c r="DZ381" i="27"/>
  <c r="EA381" i="27" s="1"/>
  <c r="EK381" i="27" s="1"/>
  <c r="DW381" i="27"/>
  <c r="DS381" i="27"/>
  <c r="DP381" i="27"/>
  <c r="DM381" i="27"/>
  <c r="DK381" i="27"/>
  <c r="DL381" i="27" s="1"/>
  <c r="DI381" i="27"/>
  <c r="DJ381" i="27" s="1"/>
  <c r="DG381" i="27"/>
  <c r="DH381" i="27" s="1"/>
  <c r="DZ380" i="27"/>
  <c r="EA380" i="27" s="1"/>
  <c r="EK380" i="27" s="1"/>
  <c r="DW380" i="27"/>
  <c r="DS380" i="27"/>
  <c r="DP380" i="27"/>
  <c r="DM380" i="27"/>
  <c r="DK380" i="27"/>
  <c r="DL380" i="27" s="1"/>
  <c r="DI380" i="27"/>
  <c r="DJ380" i="27" s="1"/>
  <c r="DG380" i="27"/>
  <c r="DH380" i="27" s="1"/>
  <c r="DZ379" i="27"/>
  <c r="EA379" i="27" s="1"/>
  <c r="EK379" i="27" s="1"/>
  <c r="DW379" i="27"/>
  <c r="DS379" i="27"/>
  <c r="DP379" i="27"/>
  <c r="DM379" i="27"/>
  <c r="DK379" i="27"/>
  <c r="DL379" i="27" s="1"/>
  <c r="DI379" i="27"/>
  <c r="DJ379" i="27" s="1"/>
  <c r="DG379" i="27"/>
  <c r="DH379" i="27" s="1"/>
  <c r="DZ378" i="27"/>
  <c r="EA378" i="27" s="1"/>
  <c r="EK378" i="27" s="1"/>
  <c r="DW378" i="27"/>
  <c r="DS378" i="27"/>
  <c r="DP378" i="27"/>
  <c r="DM378" i="27"/>
  <c r="DK378" i="27"/>
  <c r="DL378" i="27" s="1"/>
  <c r="DI378" i="27"/>
  <c r="DJ378" i="27" s="1"/>
  <c r="DG378" i="27"/>
  <c r="DH378" i="27" s="1"/>
  <c r="DZ377" i="27"/>
  <c r="EA377" i="27" s="1"/>
  <c r="EK377" i="27" s="1"/>
  <c r="DW377" i="27"/>
  <c r="DS377" i="27"/>
  <c r="DP377" i="27"/>
  <c r="DM377" i="27"/>
  <c r="DK377" i="27"/>
  <c r="DL377" i="27" s="1"/>
  <c r="DI377" i="27"/>
  <c r="DJ377" i="27" s="1"/>
  <c r="DG377" i="27"/>
  <c r="DH377" i="27" s="1"/>
  <c r="DZ376" i="27"/>
  <c r="EA376" i="27" s="1"/>
  <c r="EK376" i="27" s="1"/>
  <c r="DW376" i="27"/>
  <c r="DS376" i="27"/>
  <c r="DP376" i="27"/>
  <c r="DM376" i="27"/>
  <c r="DK376" i="27"/>
  <c r="DL376" i="27" s="1"/>
  <c r="DI376" i="27"/>
  <c r="DJ376" i="27" s="1"/>
  <c r="DG376" i="27"/>
  <c r="DH376" i="27" s="1"/>
  <c r="DZ375" i="27"/>
  <c r="EA375" i="27" s="1"/>
  <c r="EK375" i="27" s="1"/>
  <c r="DW375" i="27"/>
  <c r="DS375" i="27"/>
  <c r="DP375" i="27"/>
  <c r="DM375" i="27"/>
  <c r="DK375" i="27"/>
  <c r="DL375" i="27" s="1"/>
  <c r="DI375" i="27"/>
  <c r="DJ375" i="27" s="1"/>
  <c r="DG375" i="27"/>
  <c r="DH375" i="27" s="1"/>
  <c r="DZ374" i="27"/>
  <c r="EA374" i="27" s="1"/>
  <c r="EK374" i="27" s="1"/>
  <c r="DW374" i="27"/>
  <c r="DS374" i="27"/>
  <c r="DP374" i="27"/>
  <c r="DM374" i="27"/>
  <c r="DK374" i="27"/>
  <c r="DL374" i="27" s="1"/>
  <c r="DI374" i="27"/>
  <c r="DJ374" i="27" s="1"/>
  <c r="DG374" i="27"/>
  <c r="DH374" i="27" s="1"/>
  <c r="DZ373" i="27"/>
  <c r="EA373" i="27" s="1"/>
  <c r="EK373" i="27" s="1"/>
  <c r="DW373" i="27"/>
  <c r="DS373" i="27"/>
  <c r="DP373" i="27"/>
  <c r="DM373" i="27"/>
  <c r="DK373" i="27"/>
  <c r="DL373" i="27" s="1"/>
  <c r="DI373" i="27"/>
  <c r="DJ373" i="27" s="1"/>
  <c r="DG373" i="27"/>
  <c r="DH373" i="27" s="1"/>
  <c r="DZ372" i="27"/>
  <c r="EA372" i="27" s="1"/>
  <c r="EK372" i="27" s="1"/>
  <c r="DW372" i="27"/>
  <c r="DS372" i="27"/>
  <c r="DP372" i="27"/>
  <c r="DM372" i="27"/>
  <c r="DK372" i="27"/>
  <c r="DL372" i="27" s="1"/>
  <c r="DI372" i="27"/>
  <c r="DJ372" i="27" s="1"/>
  <c r="DG372" i="27"/>
  <c r="DH372" i="27" s="1"/>
  <c r="DZ371" i="27"/>
  <c r="EA371" i="27" s="1"/>
  <c r="EK371" i="27" s="1"/>
  <c r="DW371" i="27"/>
  <c r="DS371" i="27"/>
  <c r="DP371" i="27"/>
  <c r="DM371" i="27"/>
  <c r="DK371" i="27"/>
  <c r="DL371" i="27" s="1"/>
  <c r="DI371" i="27"/>
  <c r="DJ371" i="27" s="1"/>
  <c r="DG371" i="27"/>
  <c r="DH371" i="27" s="1"/>
  <c r="DZ370" i="27"/>
  <c r="DW370" i="27"/>
  <c r="DS370" i="27"/>
  <c r="DP370" i="27"/>
  <c r="DM370" i="27"/>
  <c r="DK370" i="27"/>
  <c r="DI370" i="27"/>
  <c r="DG370" i="27"/>
  <c r="DZ369" i="27"/>
  <c r="DW369" i="27"/>
  <c r="DS369" i="27"/>
  <c r="DU369" i="27" s="1"/>
  <c r="EW369" i="27" s="1"/>
  <c r="DP369" i="27"/>
  <c r="DM369" i="27"/>
  <c r="DK369" i="27"/>
  <c r="DL369" i="27" s="1"/>
  <c r="DI369" i="27"/>
  <c r="DG369" i="27"/>
  <c r="DZ368" i="27"/>
  <c r="DW368" i="27"/>
  <c r="DS368" i="27"/>
  <c r="DP368" i="27"/>
  <c r="DM368" i="27"/>
  <c r="DK368" i="27"/>
  <c r="DI368" i="27"/>
  <c r="DG368" i="27"/>
  <c r="DZ367" i="27"/>
  <c r="DW367" i="27"/>
  <c r="DS367" i="27"/>
  <c r="DU367" i="27" s="1"/>
  <c r="EW367" i="27" s="1"/>
  <c r="DP367" i="27"/>
  <c r="DM367" i="27"/>
  <c r="DK367" i="27"/>
  <c r="DL367" i="27" s="1"/>
  <c r="DI367" i="27"/>
  <c r="DG367" i="27"/>
  <c r="DZ366" i="27"/>
  <c r="DW366" i="27"/>
  <c r="DS366" i="27"/>
  <c r="DP366" i="27"/>
  <c r="DM366" i="27"/>
  <c r="DK366" i="27"/>
  <c r="DI366" i="27"/>
  <c r="DG366" i="27"/>
  <c r="DZ365" i="27"/>
  <c r="DW365" i="27"/>
  <c r="DS365" i="27"/>
  <c r="DP365" i="27"/>
  <c r="DM365" i="27"/>
  <c r="DK365" i="27"/>
  <c r="DI365" i="27"/>
  <c r="DG365" i="27"/>
  <c r="DZ364" i="27"/>
  <c r="DW364" i="27"/>
  <c r="DS364" i="27"/>
  <c r="DP364" i="27"/>
  <c r="DM364" i="27"/>
  <c r="DK364" i="27"/>
  <c r="DI364" i="27"/>
  <c r="DG364" i="27"/>
  <c r="DZ363" i="27"/>
  <c r="DW363" i="27"/>
  <c r="DS363" i="27"/>
  <c r="DP363" i="27"/>
  <c r="DM363" i="27"/>
  <c r="DK363" i="27"/>
  <c r="DI363" i="27"/>
  <c r="DG363" i="27"/>
  <c r="DZ362" i="27"/>
  <c r="DW362" i="27"/>
  <c r="DS362" i="27"/>
  <c r="DP362" i="27"/>
  <c r="DM362" i="27"/>
  <c r="DK362" i="27"/>
  <c r="DI362" i="27"/>
  <c r="DG362" i="27"/>
  <c r="DZ361" i="27"/>
  <c r="DW361" i="27"/>
  <c r="DS361" i="27"/>
  <c r="DP361" i="27"/>
  <c r="DM361" i="27"/>
  <c r="DK361" i="27"/>
  <c r="DI361" i="27"/>
  <c r="DG361" i="27"/>
  <c r="DZ360" i="27"/>
  <c r="DW360" i="27"/>
  <c r="DS360" i="27"/>
  <c r="DP360" i="27"/>
  <c r="DM360" i="27"/>
  <c r="DK360" i="27"/>
  <c r="DI360" i="27"/>
  <c r="DG360" i="27"/>
  <c r="DZ359" i="27"/>
  <c r="DW359" i="27"/>
  <c r="DS359" i="27"/>
  <c r="DP359" i="27"/>
  <c r="DM359" i="27"/>
  <c r="DK359" i="27"/>
  <c r="DI359" i="27"/>
  <c r="DG359" i="27"/>
  <c r="DZ358" i="27"/>
  <c r="DW358" i="27"/>
  <c r="DS358" i="27"/>
  <c r="DP358" i="27"/>
  <c r="DM358" i="27"/>
  <c r="DK358" i="27"/>
  <c r="DI358" i="27"/>
  <c r="DG358" i="27"/>
  <c r="DZ357" i="27"/>
  <c r="DW357" i="27"/>
  <c r="DS357" i="27"/>
  <c r="DP357" i="27"/>
  <c r="DM357" i="27"/>
  <c r="DK357" i="27"/>
  <c r="DI357" i="27"/>
  <c r="DG357" i="27"/>
  <c r="DZ356" i="27"/>
  <c r="DW356" i="27"/>
  <c r="DS356" i="27"/>
  <c r="DP356" i="27"/>
  <c r="DM356" i="27"/>
  <c r="DN356" i="27" s="1"/>
  <c r="DK356" i="27"/>
  <c r="DI356" i="27"/>
  <c r="DG356" i="27"/>
  <c r="DZ355" i="27"/>
  <c r="DW355" i="27"/>
  <c r="DS355" i="27"/>
  <c r="DP355" i="27"/>
  <c r="DM355" i="27"/>
  <c r="DK355" i="27"/>
  <c r="DI355" i="27"/>
  <c r="DG355" i="27"/>
  <c r="DZ354" i="27"/>
  <c r="DW354" i="27"/>
  <c r="DS354" i="27"/>
  <c r="DP354" i="27"/>
  <c r="DM354" i="27"/>
  <c r="DK354" i="27"/>
  <c r="DI354" i="27"/>
  <c r="DG354" i="27"/>
  <c r="DZ353" i="27"/>
  <c r="DW353" i="27"/>
  <c r="DS353" i="27"/>
  <c r="DP353" i="27"/>
  <c r="DM353" i="27"/>
  <c r="DK353" i="27"/>
  <c r="DI353" i="27"/>
  <c r="DG353" i="27"/>
  <c r="DZ352" i="27"/>
  <c r="DW352" i="27"/>
  <c r="DS352" i="27"/>
  <c r="DP352" i="27"/>
  <c r="DM352" i="27"/>
  <c r="DK352" i="27"/>
  <c r="DI352" i="27"/>
  <c r="DG352" i="27"/>
  <c r="DZ351" i="27"/>
  <c r="DW351" i="27"/>
  <c r="DS351" i="27"/>
  <c r="DP351" i="27"/>
  <c r="DM351" i="27"/>
  <c r="DK351" i="27"/>
  <c r="DI351" i="27"/>
  <c r="DG351" i="27"/>
  <c r="DZ350" i="27"/>
  <c r="DW350" i="27"/>
  <c r="DS350" i="27"/>
  <c r="DP350" i="27"/>
  <c r="DM350" i="27"/>
  <c r="DK350" i="27"/>
  <c r="DI350" i="27"/>
  <c r="DG350" i="27"/>
  <c r="DZ349" i="27"/>
  <c r="DW349" i="27"/>
  <c r="DS349" i="27"/>
  <c r="DP349" i="27"/>
  <c r="DM349" i="27"/>
  <c r="DK349" i="27"/>
  <c r="DI349" i="27"/>
  <c r="DG349" i="27"/>
  <c r="DZ348" i="27"/>
  <c r="DW348" i="27"/>
  <c r="DS348" i="27"/>
  <c r="DP348" i="27"/>
  <c r="DM348" i="27"/>
  <c r="DK348" i="27"/>
  <c r="DI348" i="27"/>
  <c r="DG348" i="27"/>
  <c r="DZ347" i="27"/>
  <c r="DW347" i="27"/>
  <c r="DS347" i="27"/>
  <c r="DP347" i="27"/>
  <c r="DM347" i="27"/>
  <c r="DK347" i="27"/>
  <c r="DI347" i="27"/>
  <c r="DG347" i="27"/>
  <c r="DZ346" i="27"/>
  <c r="DW346" i="27"/>
  <c r="DS346" i="27"/>
  <c r="DP346" i="27"/>
  <c r="DM346" i="27"/>
  <c r="DK346" i="27"/>
  <c r="DI346" i="27"/>
  <c r="DG346" i="27"/>
  <c r="DZ345" i="27"/>
  <c r="DW345" i="27"/>
  <c r="DS345" i="27"/>
  <c r="DP345" i="27"/>
  <c r="DM345" i="27"/>
  <c r="DK345" i="27"/>
  <c r="DI345" i="27"/>
  <c r="DG345" i="27"/>
  <c r="DZ344" i="27"/>
  <c r="DW344" i="27"/>
  <c r="DS344" i="27"/>
  <c r="DP344" i="27"/>
  <c r="DM344" i="27"/>
  <c r="DK344" i="27"/>
  <c r="DI344" i="27"/>
  <c r="DG344" i="27"/>
  <c r="DZ343" i="27"/>
  <c r="DW343" i="27"/>
  <c r="DS343" i="27"/>
  <c r="DP343" i="27"/>
  <c r="DM343" i="27"/>
  <c r="DK343" i="27"/>
  <c r="DI343" i="27"/>
  <c r="DG343" i="27"/>
  <c r="DZ342" i="27"/>
  <c r="DW342" i="27"/>
  <c r="DS342" i="27"/>
  <c r="DP342" i="27"/>
  <c r="DM342" i="27"/>
  <c r="DK342" i="27"/>
  <c r="DI342" i="27"/>
  <c r="DG342" i="27"/>
  <c r="DZ341" i="27"/>
  <c r="DW341" i="27"/>
  <c r="DS341" i="27"/>
  <c r="DP341" i="27"/>
  <c r="DM341" i="27"/>
  <c r="DK341" i="27"/>
  <c r="DI341" i="27"/>
  <c r="DG341" i="27"/>
  <c r="DZ340" i="27"/>
  <c r="DW340" i="27"/>
  <c r="DS340" i="27"/>
  <c r="DP340" i="27"/>
  <c r="DM340" i="27"/>
  <c r="DK340" i="27"/>
  <c r="DI340" i="27"/>
  <c r="DG340" i="27"/>
  <c r="DZ339" i="27"/>
  <c r="DW339" i="27"/>
  <c r="DS339" i="27"/>
  <c r="DP339" i="27"/>
  <c r="DM339" i="27"/>
  <c r="DK339" i="27"/>
  <c r="DI339" i="27"/>
  <c r="DG339" i="27"/>
  <c r="DZ338" i="27"/>
  <c r="DW338" i="27"/>
  <c r="DS338" i="27"/>
  <c r="DP338" i="27"/>
  <c r="DM338" i="27"/>
  <c r="DK338" i="27"/>
  <c r="DI338" i="27"/>
  <c r="DG338" i="27"/>
  <c r="DZ337" i="27"/>
  <c r="DW337" i="27"/>
  <c r="DS337" i="27"/>
  <c r="DP337" i="27"/>
  <c r="DM337" i="27"/>
  <c r="DK337" i="27"/>
  <c r="DI337" i="27"/>
  <c r="DG337" i="27"/>
  <c r="DZ336" i="27"/>
  <c r="DW336" i="27"/>
  <c r="DS336" i="27"/>
  <c r="DP336" i="27"/>
  <c r="DM336" i="27"/>
  <c r="DK336" i="27"/>
  <c r="DI336" i="27"/>
  <c r="DG336" i="27"/>
  <c r="DZ335" i="27"/>
  <c r="DW335" i="27"/>
  <c r="DS335" i="27"/>
  <c r="DP335" i="27"/>
  <c r="DM335" i="27"/>
  <c r="DK335" i="27"/>
  <c r="DI335" i="27"/>
  <c r="DG335" i="27"/>
  <c r="DZ334" i="27"/>
  <c r="DW334" i="27"/>
  <c r="DS334" i="27"/>
  <c r="DP334" i="27"/>
  <c r="DM334" i="27"/>
  <c r="DK334" i="27"/>
  <c r="DI334" i="27"/>
  <c r="DG334" i="27"/>
  <c r="DZ333" i="27"/>
  <c r="DW333" i="27"/>
  <c r="DS333" i="27"/>
  <c r="DP333" i="27"/>
  <c r="DM333" i="27"/>
  <c r="DK333" i="27"/>
  <c r="DI333" i="27"/>
  <c r="DG333" i="27"/>
  <c r="DZ332" i="27"/>
  <c r="DW332" i="27"/>
  <c r="DS332" i="27"/>
  <c r="DP332" i="27"/>
  <c r="DM332" i="27"/>
  <c r="DK332" i="27"/>
  <c r="DI332" i="27"/>
  <c r="DG332" i="27"/>
  <c r="DZ331" i="27"/>
  <c r="DW331" i="27"/>
  <c r="DS331" i="27"/>
  <c r="DP331" i="27"/>
  <c r="DM331" i="27"/>
  <c r="DK331" i="27"/>
  <c r="DI331" i="27"/>
  <c r="DG331" i="27"/>
  <c r="DZ330" i="27"/>
  <c r="DW330" i="27"/>
  <c r="DS330" i="27"/>
  <c r="DP330" i="27"/>
  <c r="DM330" i="27"/>
  <c r="DK330" i="27"/>
  <c r="DI330" i="27"/>
  <c r="DG330" i="27"/>
  <c r="DZ329" i="27"/>
  <c r="DW329" i="27"/>
  <c r="DS329" i="27"/>
  <c r="DP329" i="27"/>
  <c r="DM329" i="27"/>
  <c r="DK329" i="27"/>
  <c r="DI329" i="27"/>
  <c r="DG329" i="27"/>
  <c r="DZ328" i="27"/>
  <c r="DW328" i="27"/>
  <c r="DS328" i="27"/>
  <c r="DP328" i="27"/>
  <c r="DM328" i="27"/>
  <c r="DK328" i="27"/>
  <c r="DI328" i="27"/>
  <c r="DG328" i="27"/>
  <c r="DZ327" i="27"/>
  <c r="DW327" i="27"/>
  <c r="DS327" i="27"/>
  <c r="DP327" i="27"/>
  <c r="DM327" i="27"/>
  <c r="DK327" i="27"/>
  <c r="DI327" i="27"/>
  <c r="DG327" i="27"/>
  <c r="DZ326" i="27"/>
  <c r="DW326" i="27"/>
  <c r="DS326" i="27"/>
  <c r="DP326" i="27"/>
  <c r="DM326" i="27"/>
  <c r="DK326" i="27"/>
  <c r="DI326" i="27"/>
  <c r="DG326" i="27"/>
  <c r="DZ325" i="27"/>
  <c r="DW325" i="27"/>
  <c r="DS325" i="27"/>
  <c r="DP325" i="27"/>
  <c r="DM325" i="27"/>
  <c r="DK325" i="27"/>
  <c r="DI325" i="27"/>
  <c r="DG325" i="27"/>
  <c r="DZ324" i="27"/>
  <c r="DW324" i="27"/>
  <c r="DS324" i="27"/>
  <c r="DP324" i="27"/>
  <c r="DM324" i="27"/>
  <c r="DK324" i="27"/>
  <c r="DI324" i="27"/>
  <c r="DG324" i="27"/>
  <c r="DZ323" i="27"/>
  <c r="DW323" i="27"/>
  <c r="DS323" i="27"/>
  <c r="DP323" i="27"/>
  <c r="DM323" i="27"/>
  <c r="DK323" i="27"/>
  <c r="DI323" i="27"/>
  <c r="DG323" i="27"/>
  <c r="DZ322" i="27"/>
  <c r="DW322" i="27"/>
  <c r="DS322" i="27"/>
  <c r="DP322" i="27"/>
  <c r="DM322" i="27"/>
  <c r="DK322" i="27"/>
  <c r="DI322" i="27"/>
  <c r="DG322" i="27"/>
  <c r="DZ321" i="27"/>
  <c r="DW321" i="27"/>
  <c r="DS321" i="27"/>
  <c r="DP321" i="27"/>
  <c r="DM321" i="27"/>
  <c r="DK321" i="27"/>
  <c r="DI321" i="27"/>
  <c r="DG321" i="27"/>
  <c r="DZ320" i="27"/>
  <c r="DW320" i="27"/>
  <c r="DS320" i="27"/>
  <c r="DP320" i="27"/>
  <c r="DM320" i="27"/>
  <c r="DK320" i="27"/>
  <c r="DI320" i="27"/>
  <c r="DG320" i="27"/>
  <c r="DZ319" i="27"/>
  <c r="DW319" i="27"/>
  <c r="DS319" i="27"/>
  <c r="DP319" i="27"/>
  <c r="DM319" i="27"/>
  <c r="DK319" i="27"/>
  <c r="DI319" i="27"/>
  <c r="DG319" i="27"/>
  <c r="DZ318" i="27"/>
  <c r="DW318" i="27"/>
  <c r="DS318" i="27"/>
  <c r="DP318" i="27"/>
  <c r="DM318" i="27"/>
  <c r="DK318" i="27"/>
  <c r="DI318" i="27"/>
  <c r="DG318" i="27"/>
  <c r="DZ317" i="27"/>
  <c r="DW317" i="27"/>
  <c r="DS317" i="27"/>
  <c r="DP317" i="27"/>
  <c r="DM317" i="27"/>
  <c r="DK317" i="27"/>
  <c r="DI317" i="27"/>
  <c r="DG317" i="27"/>
  <c r="DZ316" i="27"/>
  <c r="DW316" i="27"/>
  <c r="DS316" i="27"/>
  <c r="DP316" i="27"/>
  <c r="DM316" i="27"/>
  <c r="DK316" i="27"/>
  <c r="DI316" i="27"/>
  <c r="DG316" i="27"/>
  <c r="DZ315" i="27"/>
  <c r="DW315" i="27"/>
  <c r="DS315" i="27"/>
  <c r="DP315" i="27"/>
  <c r="DM315" i="27"/>
  <c r="DK315" i="27"/>
  <c r="DI315" i="27"/>
  <c r="DG315" i="27"/>
  <c r="DZ314" i="27"/>
  <c r="DW314" i="27"/>
  <c r="DS314" i="27"/>
  <c r="DP314" i="27"/>
  <c r="DM314" i="27"/>
  <c r="DK314" i="27"/>
  <c r="DI314" i="27"/>
  <c r="DG314" i="27"/>
  <c r="DZ313" i="27"/>
  <c r="DW313" i="27"/>
  <c r="DS313" i="27"/>
  <c r="DP313" i="27"/>
  <c r="DM313" i="27"/>
  <c r="DK313" i="27"/>
  <c r="DI313" i="27"/>
  <c r="DG313" i="27"/>
  <c r="DZ312" i="27"/>
  <c r="DW312" i="27"/>
  <c r="DS312" i="27"/>
  <c r="DP312" i="27"/>
  <c r="DM312" i="27"/>
  <c r="DK312" i="27"/>
  <c r="DI312" i="27"/>
  <c r="DG312" i="27"/>
  <c r="DZ311" i="27"/>
  <c r="DW311" i="27"/>
  <c r="DS311" i="27"/>
  <c r="DP311" i="27"/>
  <c r="DM311" i="27"/>
  <c r="DK311" i="27"/>
  <c r="DI311" i="27"/>
  <c r="DG311" i="27"/>
  <c r="DZ310" i="27"/>
  <c r="DW310" i="27"/>
  <c r="DS310" i="27"/>
  <c r="DP310" i="27"/>
  <c r="DM310" i="27"/>
  <c r="DK310" i="27"/>
  <c r="DI310" i="27"/>
  <c r="DG310" i="27"/>
  <c r="DZ309" i="27"/>
  <c r="DW309" i="27"/>
  <c r="DS309" i="27"/>
  <c r="DP309" i="27"/>
  <c r="DM309" i="27"/>
  <c r="DK309" i="27"/>
  <c r="DI309" i="27"/>
  <c r="DG309" i="27"/>
  <c r="DZ308" i="27"/>
  <c r="DW308" i="27"/>
  <c r="DS308" i="27"/>
  <c r="DP308" i="27"/>
  <c r="DM308" i="27"/>
  <c r="DK308" i="27"/>
  <c r="DI308" i="27"/>
  <c r="DG308" i="27"/>
  <c r="DZ307" i="27"/>
  <c r="DW307" i="27"/>
  <c r="DS307" i="27"/>
  <c r="DP307" i="27"/>
  <c r="DM307" i="27"/>
  <c r="DK307" i="27"/>
  <c r="DI307" i="27"/>
  <c r="DG307" i="27"/>
  <c r="DZ306" i="27"/>
  <c r="DW306" i="27"/>
  <c r="DS306" i="27"/>
  <c r="DP306" i="27"/>
  <c r="DM306" i="27"/>
  <c r="DK306" i="27"/>
  <c r="DI306" i="27"/>
  <c r="DG306" i="27"/>
  <c r="DZ305" i="27"/>
  <c r="DW305" i="27"/>
  <c r="DS305" i="27"/>
  <c r="DP305" i="27"/>
  <c r="DM305" i="27"/>
  <c r="DK305" i="27"/>
  <c r="DI305" i="27"/>
  <c r="DG305" i="27"/>
  <c r="DZ304" i="27"/>
  <c r="DW304" i="27"/>
  <c r="DS304" i="27"/>
  <c r="DP304" i="27"/>
  <c r="DM304" i="27"/>
  <c r="DK304" i="27"/>
  <c r="DI304" i="27"/>
  <c r="DG304" i="27"/>
  <c r="DZ303" i="27"/>
  <c r="DW303" i="27"/>
  <c r="DS303" i="27"/>
  <c r="DP303" i="27"/>
  <c r="DM303" i="27"/>
  <c r="DK303" i="27"/>
  <c r="DI303" i="27"/>
  <c r="DG303" i="27"/>
  <c r="DZ302" i="27"/>
  <c r="DW302" i="27"/>
  <c r="DS302" i="27"/>
  <c r="DP302" i="27"/>
  <c r="DM302" i="27"/>
  <c r="DK302" i="27"/>
  <c r="DI302" i="27"/>
  <c r="DG302" i="27"/>
  <c r="DZ301" i="27"/>
  <c r="DW301" i="27"/>
  <c r="DS301" i="27"/>
  <c r="DP301" i="27"/>
  <c r="DM301" i="27"/>
  <c r="DK301" i="27"/>
  <c r="DI301" i="27"/>
  <c r="DG301" i="27"/>
  <c r="DZ300" i="27"/>
  <c r="DW300" i="27"/>
  <c r="DS300" i="27"/>
  <c r="DP300" i="27"/>
  <c r="DM300" i="27"/>
  <c r="DK300" i="27"/>
  <c r="DI300" i="27"/>
  <c r="DG300" i="27"/>
  <c r="DZ299" i="27"/>
  <c r="DW299" i="27"/>
  <c r="DS299" i="27"/>
  <c r="DP299" i="27"/>
  <c r="DM299" i="27"/>
  <c r="DK299" i="27"/>
  <c r="DI299" i="27"/>
  <c r="DG299" i="27"/>
  <c r="DZ298" i="27"/>
  <c r="DW298" i="27"/>
  <c r="DS298" i="27"/>
  <c r="DP298" i="27"/>
  <c r="DM298" i="27"/>
  <c r="DK298" i="27"/>
  <c r="DI298" i="27"/>
  <c r="DG298" i="27"/>
  <c r="DZ297" i="27"/>
  <c r="DW297" i="27"/>
  <c r="DS297" i="27"/>
  <c r="DP297" i="27"/>
  <c r="DM297" i="27"/>
  <c r="DK297" i="27"/>
  <c r="DI297" i="27"/>
  <c r="DG297" i="27"/>
  <c r="DZ296" i="27"/>
  <c r="DW296" i="27"/>
  <c r="DS296" i="27"/>
  <c r="DP296" i="27"/>
  <c r="DM296" i="27"/>
  <c r="DK296" i="27"/>
  <c r="DI296" i="27"/>
  <c r="DG296" i="27"/>
  <c r="DZ295" i="27"/>
  <c r="DW295" i="27"/>
  <c r="DS295" i="27"/>
  <c r="DP295" i="27"/>
  <c r="DM295" i="27"/>
  <c r="DK295" i="27"/>
  <c r="DI295" i="27"/>
  <c r="DG295" i="27"/>
  <c r="DZ294" i="27"/>
  <c r="DW294" i="27"/>
  <c r="DS294" i="27"/>
  <c r="DP294" i="27"/>
  <c r="DM294" i="27"/>
  <c r="DK294" i="27"/>
  <c r="DI294" i="27"/>
  <c r="DG294" i="27"/>
  <c r="DZ293" i="27"/>
  <c r="DW293" i="27"/>
  <c r="DS293" i="27"/>
  <c r="DP293" i="27"/>
  <c r="DM293" i="27"/>
  <c r="DK293" i="27"/>
  <c r="DI293" i="27"/>
  <c r="DG293" i="27"/>
  <c r="DZ292" i="27"/>
  <c r="DW292" i="27"/>
  <c r="DS292" i="27"/>
  <c r="DP292" i="27"/>
  <c r="DM292" i="27"/>
  <c r="DK292" i="27"/>
  <c r="DI292" i="27"/>
  <c r="DG292" i="27"/>
  <c r="DZ291" i="27"/>
  <c r="DW291" i="27"/>
  <c r="DS291" i="27"/>
  <c r="DP291" i="27"/>
  <c r="DM291" i="27"/>
  <c r="DK291" i="27"/>
  <c r="DI291" i="27"/>
  <c r="DG291" i="27"/>
  <c r="DZ290" i="27"/>
  <c r="DW290" i="27"/>
  <c r="DS290" i="27"/>
  <c r="DP290" i="27"/>
  <c r="DM290" i="27"/>
  <c r="DK290" i="27"/>
  <c r="DI290" i="27"/>
  <c r="DG290" i="27"/>
  <c r="DZ289" i="27"/>
  <c r="DW289" i="27"/>
  <c r="DS289" i="27"/>
  <c r="DP289" i="27"/>
  <c r="DM289" i="27"/>
  <c r="DK289" i="27"/>
  <c r="DI289" i="27"/>
  <c r="DG289" i="27"/>
  <c r="DZ288" i="27"/>
  <c r="DW288" i="27"/>
  <c r="DS288" i="27"/>
  <c r="DP288" i="27"/>
  <c r="DM288" i="27"/>
  <c r="DK288" i="27"/>
  <c r="DI288" i="27"/>
  <c r="DG288" i="27"/>
  <c r="DZ287" i="27"/>
  <c r="DW287" i="27"/>
  <c r="DS287" i="27"/>
  <c r="DP287" i="27"/>
  <c r="DM287" i="27"/>
  <c r="DK287" i="27"/>
  <c r="DI287" i="27"/>
  <c r="DG287" i="27"/>
  <c r="DZ286" i="27"/>
  <c r="DW286" i="27"/>
  <c r="DS286" i="27"/>
  <c r="DP286" i="27"/>
  <c r="DM286" i="27"/>
  <c r="DK286" i="27"/>
  <c r="DI286" i="27"/>
  <c r="DG286" i="27"/>
  <c r="DZ285" i="27"/>
  <c r="DW285" i="27"/>
  <c r="DS285" i="27"/>
  <c r="DP285" i="27"/>
  <c r="DM285" i="27"/>
  <c r="DK285" i="27"/>
  <c r="DI285" i="27"/>
  <c r="DG285" i="27"/>
  <c r="DZ284" i="27"/>
  <c r="DW284" i="27"/>
  <c r="DS284" i="27"/>
  <c r="DP284" i="27"/>
  <c r="DM284" i="27"/>
  <c r="DK284" i="27"/>
  <c r="DI284" i="27"/>
  <c r="DG284" i="27"/>
  <c r="DZ283" i="27"/>
  <c r="DW283" i="27"/>
  <c r="DS283" i="27"/>
  <c r="DP283" i="27"/>
  <c r="DM283" i="27"/>
  <c r="DK283" i="27"/>
  <c r="DI283" i="27"/>
  <c r="DG283" i="27"/>
  <c r="DZ282" i="27"/>
  <c r="DW282" i="27"/>
  <c r="DS282" i="27"/>
  <c r="DP282" i="27"/>
  <c r="DM282" i="27"/>
  <c r="DK282" i="27"/>
  <c r="DI282" i="27"/>
  <c r="DG282" i="27"/>
  <c r="DZ281" i="27"/>
  <c r="DW281" i="27"/>
  <c r="DS281" i="27"/>
  <c r="DP281" i="27"/>
  <c r="DM281" i="27"/>
  <c r="DK281" i="27"/>
  <c r="DI281" i="27"/>
  <c r="DG281" i="27"/>
  <c r="DZ280" i="27"/>
  <c r="DW280" i="27"/>
  <c r="DS280" i="27"/>
  <c r="DP280" i="27"/>
  <c r="DM280" i="27"/>
  <c r="DK280" i="27"/>
  <c r="DI280" i="27"/>
  <c r="DG280" i="27"/>
  <c r="DZ279" i="27"/>
  <c r="DW279" i="27"/>
  <c r="DS279" i="27"/>
  <c r="DP279" i="27"/>
  <c r="DM279" i="27"/>
  <c r="DK279" i="27"/>
  <c r="DI279" i="27"/>
  <c r="DG279" i="27"/>
  <c r="DZ278" i="27"/>
  <c r="DW278" i="27"/>
  <c r="DS278" i="27"/>
  <c r="DP278" i="27"/>
  <c r="DM278" i="27"/>
  <c r="DK278" i="27"/>
  <c r="DI278" i="27"/>
  <c r="DG278" i="27"/>
  <c r="DZ277" i="27"/>
  <c r="DW277" i="27"/>
  <c r="DS277" i="27"/>
  <c r="DP277" i="27"/>
  <c r="DM277" i="27"/>
  <c r="DK277" i="27"/>
  <c r="DI277" i="27"/>
  <c r="DG277" i="27"/>
  <c r="DZ276" i="27"/>
  <c r="DW276" i="27"/>
  <c r="DS276" i="27"/>
  <c r="DP276" i="27"/>
  <c r="DM276" i="27"/>
  <c r="DK276" i="27"/>
  <c r="DI276" i="27"/>
  <c r="DG276" i="27"/>
  <c r="DZ275" i="27"/>
  <c r="DW275" i="27"/>
  <c r="DS275" i="27"/>
  <c r="DP275" i="27"/>
  <c r="DM275" i="27"/>
  <c r="DK275" i="27"/>
  <c r="DI275" i="27"/>
  <c r="DG275" i="27"/>
  <c r="DZ274" i="27"/>
  <c r="DW274" i="27"/>
  <c r="DS274" i="27"/>
  <c r="DP274" i="27"/>
  <c r="DM274" i="27"/>
  <c r="DK274" i="27"/>
  <c r="DI274" i="27"/>
  <c r="DG274" i="27"/>
  <c r="DZ273" i="27"/>
  <c r="DW273" i="27"/>
  <c r="DS273" i="27"/>
  <c r="DP273" i="27"/>
  <c r="DM273" i="27"/>
  <c r="DK273" i="27"/>
  <c r="DI273" i="27"/>
  <c r="DG273" i="27"/>
  <c r="DZ272" i="27"/>
  <c r="DW272" i="27"/>
  <c r="DS272" i="27"/>
  <c r="DP272" i="27"/>
  <c r="DM272" i="27"/>
  <c r="DK272" i="27"/>
  <c r="DI272" i="27"/>
  <c r="DG272" i="27"/>
  <c r="DZ271" i="27"/>
  <c r="DW271" i="27"/>
  <c r="DS271" i="27"/>
  <c r="DP271" i="27"/>
  <c r="DM271" i="27"/>
  <c r="DK271" i="27"/>
  <c r="DI271" i="27"/>
  <c r="DG271" i="27"/>
  <c r="DZ270" i="27"/>
  <c r="DW270" i="27"/>
  <c r="DS270" i="27"/>
  <c r="DP270" i="27"/>
  <c r="DM270" i="27"/>
  <c r="DK270" i="27"/>
  <c r="DI270" i="27"/>
  <c r="DG270" i="27"/>
  <c r="DZ269" i="27"/>
  <c r="DW269" i="27"/>
  <c r="DS269" i="27"/>
  <c r="DP269" i="27"/>
  <c r="DM269" i="27"/>
  <c r="DK269" i="27"/>
  <c r="DI269" i="27"/>
  <c r="DG269" i="27"/>
  <c r="DZ268" i="27"/>
  <c r="DW268" i="27"/>
  <c r="DS268" i="27"/>
  <c r="DP268" i="27"/>
  <c r="DM268" i="27"/>
  <c r="DK268" i="27"/>
  <c r="DI268" i="27"/>
  <c r="DG268" i="27"/>
  <c r="DZ267" i="27"/>
  <c r="DW267" i="27"/>
  <c r="DS267" i="27"/>
  <c r="DP267" i="27"/>
  <c r="DM267" i="27"/>
  <c r="DK267" i="27"/>
  <c r="DI267" i="27"/>
  <c r="DG267" i="27"/>
  <c r="DZ266" i="27"/>
  <c r="DW266" i="27"/>
  <c r="DS266" i="27"/>
  <c r="DP266" i="27"/>
  <c r="DM266" i="27"/>
  <c r="DK266" i="27"/>
  <c r="DI266" i="27"/>
  <c r="DG266" i="27"/>
  <c r="DZ265" i="27"/>
  <c r="DW265" i="27"/>
  <c r="DS265" i="27"/>
  <c r="DP265" i="27"/>
  <c r="DM265" i="27"/>
  <c r="DK265" i="27"/>
  <c r="DI265" i="27"/>
  <c r="DG265" i="27"/>
  <c r="DZ264" i="27"/>
  <c r="DW264" i="27"/>
  <c r="DS264" i="27"/>
  <c r="DP264" i="27"/>
  <c r="DM264" i="27"/>
  <c r="DK264" i="27"/>
  <c r="DI264" i="27"/>
  <c r="DG264" i="27"/>
  <c r="DZ263" i="27"/>
  <c r="DW263" i="27"/>
  <c r="DS263" i="27"/>
  <c r="DP263" i="27"/>
  <c r="DM263" i="27"/>
  <c r="DK263" i="27"/>
  <c r="DI263" i="27"/>
  <c r="DG263" i="27"/>
  <c r="DZ262" i="27"/>
  <c r="DW262" i="27"/>
  <c r="DS262" i="27"/>
  <c r="DP262" i="27"/>
  <c r="DM262" i="27"/>
  <c r="DK262" i="27"/>
  <c r="DI262" i="27"/>
  <c r="DG262" i="27"/>
  <c r="DZ261" i="27"/>
  <c r="DW261" i="27"/>
  <c r="DS261" i="27"/>
  <c r="DP261" i="27"/>
  <c r="DM261" i="27"/>
  <c r="DK261" i="27"/>
  <c r="DL261" i="27" s="1"/>
  <c r="DI261" i="27"/>
  <c r="DJ261" i="27" s="1"/>
  <c r="DG261" i="27"/>
  <c r="DH261" i="27" s="1"/>
  <c r="DZ260" i="27"/>
  <c r="DW260" i="27"/>
  <c r="DS260" i="27"/>
  <c r="DP260" i="27"/>
  <c r="DM260" i="27"/>
  <c r="DK260" i="27"/>
  <c r="DL260" i="27" s="1"/>
  <c r="DI260" i="27"/>
  <c r="DJ260" i="27" s="1"/>
  <c r="DG260" i="27"/>
  <c r="DH260" i="27" s="1"/>
  <c r="DZ259" i="27"/>
  <c r="DW259" i="27"/>
  <c r="DS259" i="27"/>
  <c r="DP259" i="27"/>
  <c r="DM259" i="27"/>
  <c r="DK259" i="27"/>
  <c r="DL259" i="27" s="1"/>
  <c r="DI259" i="27"/>
  <c r="DJ259" i="27" s="1"/>
  <c r="DG259" i="27"/>
  <c r="DH259" i="27" s="1"/>
  <c r="DZ258" i="27"/>
  <c r="DW258" i="27"/>
  <c r="DS258" i="27"/>
  <c r="DP258" i="27"/>
  <c r="DM258" i="27"/>
  <c r="DK258" i="27"/>
  <c r="DL258" i="27" s="1"/>
  <c r="DI258" i="27"/>
  <c r="DJ258" i="27" s="1"/>
  <c r="DG258" i="27"/>
  <c r="DH258" i="27" s="1"/>
  <c r="DZ257" i="27"/>
  <c r="DW257" i="27"/>
  <c r="DS257" i="27"/>
  <c r="DP257" i="27"/>
  <c r="DM257" i="27"/>
  <c r="DK257" i="27"/>
  <c r="DL257" i="27" s="1"/>
  <c r="DI257" i="27"/>
  <c r="DJ257" i="27" s="1"/>
  <c r="DG257" i="27"/>
  <c r="DH257" i="27" s="1"/>
  <c r="DZ256" i="27"/>
  <c r="DW256" i="27"/>
  <c r="DS256" i="27"/>
  <c r="DP256" i="27"/>
  <c r="DM256" i="27"/>
  <c r="DK256" i="27"/>
  <c r="DL256" i="27" s="1"/>
  <c r="DI256" i="27"/>
  <c r="DJ256" i="27" s="1"/>
  <c r="DG256" i="27"/>
  <c r="DH256" i="27" s="1"/>
  <c r="DZ255" i="27"/>
  <c r="DW255" i="27"/>
  <c r="DS255" i="27"/>
  <c r="DP255" i="27"/>
  <c r="DM255" i="27"/>
  <c r="DK255" i="27"/>
  <c r="DL255" i="27" s="1"/>
  <c r="DI255" i="27"/>
  <c r="DJ255" i="27" s="1"/>
  <c r="DG255" i="27"/>
  <c r="DH255" i="27" s="1"/>
  <c r="DZ254" i="27"/>
  <c r="DW254" i="27"/>
  <c r="DS254" i="27"/>
  <c r="DP254" i="27"/>
  <c r="DM254" i="27"/>
  <c r="DK254" i="27"/>
  <c r="DL254" i="27" s="1"/>
  <c r="DI254" i="27"/>
  <c r="DJ254" i="27" s="1"/>
  <c r="DG254" i="27"/>
  <c r="DH254" i="27" s="1"/>
  <c r="DZ253" i="27"/>
  <c r="DW253" i="27"/>
  <c r="DS253" i="27"/>
  <c r="DP253" i="27"/>
  <c r="DM253" i="27"/>
  <c r="DK253" i="27"/>
  <c r="DL253" i="27" s="1"/>
  <c r="DI253" i="27"/>
  <c r="DJ253" i="27" s="1"/>
  <c r="DG253" i="27"/>
  <c r="DH253" i="27" s="1"/>
  <c r="DZ252" i="27"/>
  <c r="DW252" i="27"/>
  <c r="DS252" i="27"/>
  <c r="DP252" i="27"/>
  <c r="DM252" i="27"/>
  <c r="DK252" i="27"/>
  <c r="DL252" i="27" s="1"/>
  <c r="DI252" i="27"/>
  <c r="DJ252" i="27" s="1"/>
  <c r="DG252" i="27"/>
  <c r="DH252" i="27" s="1"/>
  <c r="DZ251" i="27"/>
  <c r="DW251" i="27"/>
  <c r="DS251" i="27"/>
  <c r="DP251" i="27"/>
  <c r="DM251" i="27"/>
  <c r="DK251" i="27"/>
  <c r="DL251" i="27" s="1"/>
  <c r="DI251" i="27"/>
  <c r="DJ251" i="27" s="1"/>
  <c r="DG251" i="27"/>
  <c r="DH251" i="27" s="1"/>
  <c r="DZ250" i="27"/>
  <c r="DW250" i="27"/>
  <c r="DS250" i="27"/>
  <c r="DP250" i="27"/>
  <c r="DM250" i="27"/>
  <c r="DK250" i="27"/>
  <c r="DL250" i="27" s="1"/>
  <c r="DI250" i="27"/>
  <c r="DJ250" i="27" s="1"/>
  <c r="DG250" i="27"/>
  <c r="DH250" i="27" s="1"/>
  <c r="DZ249" i="27"/>
  <c r="DW249" i="27"/>
  <c r="DS249" i="27"/>
  <c r="DP249" i="27"/>
  <c r="DM249" i="27"/>
  <c r="DK249" i="27"/>
  <c r="DL249" i="27" s="1"/>
  <c r="DI249" i="27"/>
  <c r="DJ249" i="27" s="1"/>
  <c r="DG249" i="27"/>
  <c r="DH249" i="27" s="1"/>
  <c r="DZ248" i="27"/>
  <c r="DW248" i="27"/>
  <c r="DS248" i="27"/>
  <c r="DP248" i="27"/>
  <c r="DM248" i="27"/>
  <c r="DK248" i="27"/>
  <c r="DL248" i="27" s="1"/>
  <c r="DI248" i="27"/>
  <c r="DJ248" i="27" s="1"/>
  <c r="DG248" i="27"/>
  <c r="DH248" i="27" s="1"/>
  <c r="DZ247" i="27"/>
  <c r="DW247" i="27"/>
  <c r="DS247" i="27"/>
  <c r="DP247" i="27"/>
  <c r="DM247" i="27"/>
  <c r="DK247" i="27"/>
  <c r="DL247" i="27" s="1"/>
  <c r="DI247" i="27"/>
  <c r="DJ247" i="27" s="1"/>
  <c r="DG247" i="27"/>
  <c r="DH247" i="27" s="1"/>
  <c r="DZ246" i="27"/>
  <c r="DW246" i="27"/>
  <c r="DS246" i="27"/>
  <c r="DP246" i="27"/>
  <c r="DM246" i="27"/>
  <c r="DK246" i="27"/>
  <c r="DL246" i="27" s="1"/>
  <c r="DI246" i="27"/>
  <c r="DJ246" i="27" s="1"/>
  <c r="DG246" i="27"/>
  <c r="DH246" i="27" s="1"/>
  <c r="DZ245" i="27"/>
  <c r="DW245" i="27"/>
  <c r="DS245" i="27"/>
  <c r="DP245" i="27"/>
  <c r="DM245" i="27"/>
  <c r="DK245" i="27"/>
  <c r="DI245" i="27"/>
  <c r="DG245" i="27"/>
  <c r="DZ244" i="27"/>
  <c r="DW244" i="27"/>
  <c r="DS244" i="27"/>
  <c r="DP244" i="27"/>
  <c r="DM244" i="27"/>
  <c r="DK244" i="27"/>
  <c r="DI244" i="27"/>
  <c r="DG244" i="27"/>
  <c r="DZ243" i="27"/>
  <c r="DW243" i="27"/>
  <c r="DS243" i="27"/>
  <c r="DP243" i="27"/>
  <c r="DM243" i="27"/>
  <c r="DK243" i="27"/>
  <c r="DI243" i="27"/>
  <c r="DG243" i="27"/>
  <c r="DZ242" i="27"/>
  <c r="DW242" i="27"/>
  <c r="DS242" i="27"/>
  <c r="DP242" i="27"/>
  <c r="DM242" i="27"/>
  <c r="DK242" i="27"/>
  <c r="DI242" i="27"/>
  <c r="DG242" i="27"/>
  <c r="DZ241" i="27"/>
  <c r="DW241" i="27"/>
  <c r="DS241" i="27"/>
  <c r="DP241" i="27"/>
  <c r="DM241" i="27"/>
  <c r="DK241" i="27"/>
  <c r="DI241" i="27"/>
  <c r="DG241" i="27"/>
  <c r="DZ240" i="27"/>
  <c r="DW240" i="27"/>
  <c r="DS240" i="27"/>
  <c r="DP240" i="27"/>
  <c r="DM240" i="27"/>
  <c r="DK240" i="27"/>
  <c r="DI240" i="27"/>
  <c r="DG240" i="27"/>
  <c r="DZ239" i="27"/>
  <c r="DW239" i="27"/>
  <c r="DS239" i="27"/>
  <c r="DP239" i="27"/>
  <c r="DM239" i="27"/>
  <c r="DK239" i="27"/>
  <c r="DI239" i="27"/>
  <c r="DG239" i="27"/>
  <c r="DZ238" i="27"/>
  <c r="DW238" i="27"/>
  <c r="DS238" i="27"/>
  <c r="DP238" i="27"/>
  <c r="DM238" i="27"/>
  <c r="DK238" i="27"/>
  <c r="DI238" i="27"/>
  <c r="DG238" i="27"/>
  <c r="DZ237" i="27"/>
  <c r="DW237" i="27"/>
  <c r="DS237" i="27"/>
  <c r="DP237" i="27"/>
  <c r="DM237" i="27"/>
  <c r="DK237" i="27"/>
  <c r="DI237" i="27"/>
  <c r="DG237" i="27"/>
  <c r="DZ236" i="27"/>
  <c r="DW236" i="27"/>
  <c r="DS236" i="27"/>
  <c r="DP236" i="27"/>
  <c r="DM236" i="27"/>
  <c r="DK236" i="27"/>
  <c r="DI236" i="27"/>
  <c r="DG236" i="27"/>
  <c r="DZ235" i="27"/>
  <c r="DW235" i="27"/>
  <c r="DS235" i="27"/>
  <c r="DP235" i="27"/>
  <c r="DM235" i="27"/>
  <c r="DK235" i="27"/>
  <c r="DI235" i="27"/>
  <c r="DG235" i="27"/>
  <c r="DZ234" i="27"/>
  <c r="DW234" i="27"/>
  <c r="DS234" i="27"/>
  <c r="DP234" i="27"/>
  <c r="DK234" i="27"/>
  <c r="DI234" i="27"/>
  <c r="DJ234" i="27" s="1"/>
  <c r="DG234" i="27"/>
  <c r="DH234" i="27" s="1"/>
  <c r="DZ233" i="27"/>
  <c r="DW233" i="27"/>
  <c r="DS233" i="27"/>
  <c r="DP233" i="27"/>
  <c r="DM233" i="27"/>
  <c r="DK233" i="27"/>
  <c r="DI233" i="27"/>
  <c r="DG233" i="27"/>
  <c r="DZ232" i="27"/>
  <c r="DW232" i="27"/>
  <c r="DS232" i="27"/>
  <c r="DP232" i="27"/>
  <c r="DM232" i="27"/>
  <c r="DK232" i="27"/>
  <c r="DI232" i="27"/>
  <c r="DG232" i="27"/>
  <c r="DZ231" i="27"/>
  <c r="DW231" i="27"/>
  <c r="DS231" i="27"/>
  <c r="DP231" i="27"/>
  <c r="DM231" i="27"/>
  <c r="DK231" i="27"/>
  <c r="DI231" i="27"/>
  <c r="DG231" i="27"/>
  <c r="DZ230" i="27"/>
  <c r="DW230" i="27"/>
  <c r="DS230" i="27"/>
  <c r="DP230" i="27"/>
  <c r="DM230" i="27"/>
  <c r="DK230" i="27"/>
  <c r="DI230" i="27"/>
  <c r="DG230" i="27"/>
  <c r="DZ229" i="27"/>
  <c r="DK229" i="27"/>
  <c r="DL229" i="27" s="1"/>
  <c r="DI229" i="27"/>
  <c r="DJ229" i="27" s="1"/>
  <c r="DG229" i="27"/>
  <c r="DH229" i="27" s="1"/>
  <c r="DZ228" i="27"/>
  <c r="DK228" i="27"/>
  <c r="DI228" i="27"/>
  <c r="DG228" i="27"/>
  <c r="DZ227" i="27"/>
  <c r="DK227" i="27"/>
  <c r="DI227" i="27"/>
  <c r="DG227" i="27"/>
  <c r="DZ226" i="27"/>
  <c r="DK226" i="27"/>
  <c r="DI226" i="27"/>
  <c r="DG226" i="27"/>
  <c r="DZ225" i="27"/>
  <c r="DK225" i="27"/>
  <c r="DL225" i="27" s="1"/>
  <c r="DI225" i="27"/>
  <c r="DJ225" i="27" s="1"/>
  <c r="DG225" i="27"/>
  <c r="DH225" i="27" s="1"/>
  <c r="DZ224" i="27"/>
  <c r="DK224" i="27"/>
  <c r="DL224" i="27" s="1"/>
  <c r="DI224" i="27"/>
  <c r="DJ224" i="27" s="1"/>
  <c r="DG224" i="27"/>
  <c r="DH224" i="27" s="1"/>
  <c r="DZ223" i="27"/>
  <c r="DK223" i="27"/>
  <c r="DI223" i="27"/>
  <c r="DJ223" i="27" s="1"/>
  <c r="DG223" i="27"/>
  <c r="DH223" i="27" s="1"/>
  <c r="DZ222" i="27"/>
  <c r="DK222" i="27"/>
  <c r="DL222" i="27" s="1"/>
  <c r="DI222" i="27"/>
  <c r="DJ222" i="27" s="1"/>
  <c r="DG222" i="27"/>
  <c r="DH222" i="27" s="1"/>
  <c r="DZ221" i="27"/>
  <c r="DK221" i="27"/>
  <c r="DL221" i="27" s="1"/>
  <c r="DI221" i="27"/>
  <c r="DJ221" i="27" s="1"/>
  <c r="DG221" i="27"/>
  <c r="DH221" i="27" s="1"/>
  <c r="DZ220" i="27"/>
  <c r="DK220" i="27"/>
  <c r="DL220" i="27" s="1"/>
  <c r="DI220" i="27"/>
  <c r="DJ220" i="27" s="1"/>
  <c r="DG220" i="27"/>
  <c r="DH220" i="27" s="1"/>
  <c r="DZ219" i="27"/>
  <c r="DK219" i="27"/>
  <c r="DL219" i="27" s="1"/>
  <c r="DI219" i="27"/>
  <c r="DJ219" i="27" s="1"/>
  <c r="DG219" i="27"/>
  <c r="DH219" i="27" s="1"/>
  <c r="DZ218" i="27"/>
  <c r="DK218" i="27"/>
  <c r="DI218" i="27"/>
  <c r="DJ218" i="27" s="1"/>
  <c r="DG218" i="27"/>
  <c r="DH218" i="27" s="1"/>
  <c r="DZ217" i="27"/>
  <c r="DK217" i="27"/>
  <c r="DL217" i="27" s="1"/>
  <c r="DI217" i="27"/>
  <c r="DJ217" i="27" s="1"/>
  <c r="DG217" i="27"/>
  <c r="DH217" i="27" s="1"/>
  <c r="DZ216" i="27"/>
  <c r="DK216" i="27"/>
  <c r="DL216" i="27" s="1"/>
  <c r="DI216" i="27"/>
  <c r="DJ216" i="27" s="1"/>
  <c r="DG216" i="27"/>
  <c r="DH216" i="27" s="1"/>
  <c r="DZ215" i="27"/>
  <c r="DK215" i="27"/>
  <c r="DI215" i="27"/>
  <c r="DG215" i="27"/>
  <c r="DZ214" i="27"/>
  <c r="DK214" i="27"/>
  <c r="DI214" i="27"/>
  <c r="DG214" i="27"/>
  <c r="DZ213" i="27"/>
  <c r="DK213" i="27"/>
  <c r="DI213" i="27"/>
  <c r="DG213" i="27"/>
  <c r="DZ212" i="27"/>
  <c r="DW212" i="27"/>
  <c r="DS212" i="27"/>
  <c r="DP212" i="27"/>
  <c r="DM212" i="27"/>
  <c r="DK212" i="27"/>
  <c r="DI212" i="27"/>
  <c r="DG212" i="27"/>
  <c r="DZ211" i="27"/>
  <c r="DW211" i="27"/>
  <c r="DS211" i="27"/>
  <c r="DP211" i="27"/>
  <c r="DM211" i="27"/>
  <c r="DK211" i="27"/>
  <c r="DI211" i="27"/>
  <c r="DG211" i="27"/>
  <c r="DZ210" i="27"/>
  <c r="DW210" i="27"/>
  <c r="DS210" i="27"/>
  <c r="DP210" i="27"/>
  <c r="DM210" i="27"/>
  <c r="DK210" i="27"/>
  <c r="DI210" i="27"/>
  <c r="DG210" i="27"/>
  <c r="DZ209" i="27"/>
  <c r="DW209" i="27"/>
  <c r="DS209" i="27"/>
  <c r="DP209" i="27"/>
  <c r="DM209" i="27"/>
  <c r="DK209" i="27"/>
  <c r="DI209" i="27"/>
  <c r="DG209" i="27"/>
  <c r="DZ208" i="27"/>
  <c r="DW208" i="27"/>
  <c r="DS208" i="27"/>
  <c r="DP208" i="27"/>
  <c r="DM208" i="27"/>
  <c r="DK208" i="27"/>
  <c r="DI208" i="27"/>
  <c r="DG208" i="27"/>
  <c r="DZ207" i="27"/>
  <c r="DW207" i="27"/>
  <c r="DS207" i="27"/>
  <c r="DP207" i="27"/>
  <c r="DM207" i="27"/>
  <c r="DK207" i="27"/>
  <c r="DI207" i="27"/>
  <c r="DG207" i="27"/>
  <c r="DZ206" i="27"/>
  <c r="DW206" i="27"/>
  <c r="DS206" i="27"/>
  <c r="DP206" i="27"/>
  <c r="DM206" i="27"/>
  <c r="DK206" i="27"/>
  <c r="DI206" i="27"/>
  <c r="DG206" i="27"/>
  <c r="DZ205" i="27"/>
  <c r="DW205" i="27"/>
  <c r="DS205" i="27"/>
  <c r="DP205" i="27"/>
  <c r="DM205" i="27"/>
  <c r="DK205" i="27"/>
  <c r="DI205" i="27"/>
  <c r="DG205" i="27"/>
  <c r="DZ204" i="27"/>
  <c r="DW204" i="27"/>
  <c r="DS204" i="27"/>
  <c r="DP204" i="27"/>
  <c r="DM204" i="27"/>
  <c r="DK204" i="27"/>
  <c r="DI204" i="27"/>
  <c r="DG204" i="27"/>
  <c r="DZ203" i="27"/>
  <c r="DW203" i="27"/>
  <c r="DS203" i="27"/>
  <c r="DP203" i="27"/>
  <c r="DM203" i="27"/>
  <c r="DK203" i="27"/>
  <c r="DI203" i="27"/>
  <c r="DG203" i="27"/>
  <c r="DZ202" i="27"/>
  <c r="DW202" i="27"/>
  <c r="DS202" i="27"/>
  <c r="DP202" i="27"/>
  <c r="DM202" i="27"/>
  <c r="DK202" i="27"/>
  <c r="DL202" i="27" s="1"/>
  <c r="DI202" i="27"/>
  <c r="DJ202" i="27" s="1"/>
  <c r="DG202" i="27"/>
  <c r="DH202" i="27" s="1"/>
  <c r="DZ201" i="27"/>
  <c r="DW201" i="27"/>
  <c r="DS201" i="27"/>
  <c r="DP201" i="27"/>
  <c r="DM201" i="27"/>
  <c r="DK201" i="27"/>
  <c r="DL201" i="27" s="1"/>
  <c r="DI201" i="27"/>
  <c r="DJ201" i="27" s="1"/>
  <c r="DG201" i="27"/>
  <c r="DH201" i="27" s="1"/>
  <c r="DZ200" i="27"/>
  <c r="DW200" i="27"/>
  <c r="DS200" i="27"/>
  <c r="DP200" i="27"/>
  <c r="DM200" i="27"/>
  <c r="DK200" i="27"/>
  <c r="DL200" i="27" s="1"/>
  <c r="DI200" i="27"/>
  <c r="DJ200" i="27" s="1"/>
  <c r="DG200" i="27"/>
  <c r="DH200" i="27" s="1"/>
  <c r="DZ199" i="27"/>
  <c r="DW199" i="27"/>
  <c r="DS199" i="27"/>
  <c r="DP199" i="27"/>
  <c r="DM199" i="27"/>
  <c r="DK199" i="27"/>
  <c r="DL199" i="27" s="1"/>
  <c r="DI199" i="27"/>
  <c r="DJ199" i="27" s="1"/>
  <c r="DG199" i="27"/>
  <c r="DH199" i="27" s="1"/>
  <c r="DZ198" i="27"/>
  <c r="DW198" i="27"/>
  <c r="DS198" i="27"/>
  <c r="DP198" i="27"/>
  <c r="DM198" i="27"/>
  <c r="DK198" i="27"/>
  <c r="DL198" i="27" s="1"/>
  <c r="DI198" i="27"/>
  <c r="DJ198" i="27" s="1"/>
  <c r="DG198" i="27"/>
  <c r="DH198" i="27" s="1"/>
  <c r="DZ197" i="27"/>
  <c r="DW197" i="27"/>
  <c r="DS197" i="27"/>
  <c r="DP197" i="27"/>
  <c r="DM197" i="27"/>
  <c r="DK197" i="27"/>
  <c r="DL197" i="27" s="1"/>
  <c r="DI197" i="27"/>
  <c r="DJ197" i="27" s="1"/>
  <c r="DG197" i="27"/>
  <c r="DH197" i="27" s="1"/>
  <c r="DZ196" i="27"/>
  <c r="DW196" i="27"/>
  <c r="DS196" i="27"/>
  <c r="DP196" i="27"/>
  <c r="DM196" i="27"/>
  <c r="DK196" i="27"/>
  <c r="DL196" i="27" s="1"/>
  <c r="DI196" i="27"/>
  <c r="DJ196" i="27" s="1"/>
  <c r="DG196" i="27"/>
  <c r="DH196" i="27" s="1"/>
  <c r="DZ195" i="27"/>
  <c r="DW195" i="27"/>
  <c r="DS195" i="27"/>
  <c r="DP195" i="27"/>
  <c r="DM195" i="27"/>
  <c r="DK195" i="27"/>
  <c r="DL195" i="27" s="1"/>
  <c r="DI195" i="27"/>
  <c r="DJ195" i="27" s="1"/>
  <c r="DG195" i="27"/>
  <c r="DH195" i="27" s="1"/>
  <c r="DZ194" i="27"/>
  <c r="DW194" i="27"/>
  <c r="DS194" i="27"/>
  <c r="DP194" i="27"/>
  <c r="DM194" i="27"/>
  <c r="DK194" i="27"/>
  <c r="DL194" i="27" s="1"/>
  <c r="DI194" i="27"/>
  <c r="DJ194" i="27" s="1"/>
  <c r="DG194" i="27"/>
  <c r="DH194" i="27" s="1"/>
  <c r="DZ193" i="27"/>
  <c r="DW193" i="27"/>
  <c r="DS193" i="27"/>
  <c r="DP193" i="27"/>
  <c r="DM193" i="27"/>
  <c r="DK193" i="27"/>
  <c r="DL193" i="27" s="1"/>
  <c r="DI193" i="27"/>
  <c r="DJ193" i="27" s="1"/>
  <c r="DG193" i="27"/>
  <c r="DH193" i="27" s="1"/>
  <c r="DZ192" i="27"/>
  <c r="DW192" i="27"/>
  <c r="DS192" i="27"/>
  <c r="DP192" i="27"/>
  <c r="DM192" i="27"/>
  <c r="DK192" i="27"/>
  <c r="DL192" i="27" s="1"/>
  <c r="DI192" i="27"/>
  <c r="DJ192" i="27" s="1"/>
  <c r="DG192" i="27"/>
  <c r="DH192" i="27" s="1"/>
  <c r="DZ191" i="27"/>
  <c r="DW191" i="27"/>
  <c r="DS191" i="27"/>
  <c r="DP191" i="27"/>
  <c r="DM191" i="27"/>
  <c r="DK191" i="27"/>
  <c r="DL191" i="27" s="1"/>
  <c r="DI191" i="27"/>
  <c r="DJ191" i="27" s="1"/>
  <c r="DG191" i="27"/>
  <c r="DH191" i="27" s="1"/>
  <c r="DZ190" i="27"/>
  <c r="DW190" i="27"/>
  <c r="DS190" i="27"/>
  <c r="DP190" i="27"/>
  <c r="DM190" i="27"/>
  <c r="DK190" i="27"/>
  <c r="DL190" i="27" s="1"/>
  <c r="DI190" i="27"/>
  <c r="DJ190" i="27" s="1"/>
  <c r="DG190" i="27"/>
  <c r="DH190" i="27" s="1"/>
  <c r="DZ189" i="27"/>
  <c r="DW189" i="27"/>
  <c r="DS189" i="27"/>
  <c r="DP189" i="27"/>
  <c r="DM189" i="27"/>
  <c r="DK189" i="27"/>
  <c r="DL189" i="27" s="1"/>
  <c r="DI189" i="27"/>
  <c r="DJ189" i="27" s="1"/>
  <c r="DG189" i="27"/>
  <c r="DH189" i="27" s="1"/>
  <c r="DZ188" i="27"/>
  <c r="DW188" i="27"/>
  <c r="DS188" i="27"/>
  <c r="DP188" i="27"/>
  <c r="DM188" i="27"/>
  <c r="DK188" i="27"/>
  <c r="DL188" i="27" s="1"/>
  <c r="DI188" i="27"/>
  <c r="DJ188" i="27" s="1"/>
  <c r="DG188" i="27"/>
  <c r="DH188" i="27" s="1"/>
  <c r="DZ187" i="27"/>
  <c r="DW187" i="27"/>
  <c r="DS187" i="27"/>
  <c r="DP187" i="27"/>
  <c r="DM187" i="27"/>
  <c r="DK187" i="27"/>
  <c r="DL187" i="27" s="1"/>
  <c r="DI187" i="27"/>
  <c r="DJ187" i="27" s="1"/>
  <c r="DG187" i="27"/>
  <c r="DH187" i="27" s="1"/>
  <c r="DZ186" i="27"/>
  <c r="DW186" i="27"/>
  <c r="DS186" i="27"/>
  <c r="DP186" i="27"/>
  <c r="DM186" i="27"/>
  <c r="DK186" i="27"/>
  <c r="DI186" i="27"/>
  <c r="DG186" i="27"/>
  <c r="DZ185" i="27"/>
  <c r="DW185" i="27"/>
  <c r="DS185" i="27"/>
  <c r="DP185" i="27"/>
  <c r="DM185" i="27"/>
  <c r="DK185" i="27"/>
  <c r="DI185" i="27"/>
  <c r="DG185" i="27"/>
  <c r="DZ184" i="27"/>
  <c r="DW184" i="27"/>
  <c r="DS184" i="27"/>
  <c r="DP184" i="27"/>
  <c r="DM184" i="27"/>
  <c r="DK184" i="27"/>
  <c r="DI184" i="27"/>
  <c r="DG184" i="27"/>
  <c r="DZ183" i="27"/>
  <c r="DW183" i="27"/>
  <c r="DS183" i="27"/>
  <c r="DP183" i="27"/>
  <c r="DM183" i="27"/>
  <c r="DK183" i="27"/>
  <c r="DI183" i="27"/>
  <c r="DG183" i="27"/>
  <c r="DZ182" i="27"/>
  <c r="DW182" i="27"/>
  <c r="DS182" i="27"/>
  <c r="DP182" i="27"/>
  <c r="DM182" i="27"/>
  <c r="DK182" i="27"/>
  <c r="DI182" i="27"/>
  <c r="DG182" i="27"/>
  <c r="DZ181" i="27"/>
  <c r="DW181" i="27"/>
  <c r="DS181" i="27"/>
  <c r="DP181" i="27"/>
  <c r="DM181" i="27"/>
  <c r="DK181" i="27"/>
  <c r="DI181" i="27"/>
  <c r="DG181" i="27"/>
  <c r="DZ180" i="27"/>
  <c r="DW180" i="27"/>
  <c r="DS180" i="27"/>
  <c r="DP180" i="27"/>
  <c r="DM180" i="27"/>
  <c r="DK180" i="27"/>
  <c r="DI180" i="27"/>
  <c r="DG180" i="27"/>
  <c r="DZ179" i="27"/>
  <c r="DW179" i="27"/>
  <c r="DS179" i="27"/>
  <c r="DP179" i="27"/>
  <c r="DM179" i="27"/>
  <c r="DK179" i="27"/>
  <c r="DI179" i="27"/>
  <c r="DG179" i="27"/>
  <c r="DZ178" i="27"/>
  <c r="DZ177" i="27"/>
  <c r="DW177" i="27"/>
  <c r="DS177" i="27"/>
  <c r="DP177" i="27"/>
  <c r="DM177" i="27"/>
  <c r="DK177" i="27"/>
  <c r="DL177" i="27" s="1"/>
  <c r="DI177" i="27"/>
  <c r="DJ177" i="27" s="1"/>
  <c r="DG177" i="27"/>
  <c r="DH177" i="27" s="1"/>
  <c r="DZ176" i="27"/>
  <c r="DW176" i="27"/>
  <c r="DS176" i="27"/>
  <c r="DP176" i="27"/>
  <c r="DM176" i="27"/>
  <c r="DK176" i="27"/>
  <c r="DL176" i="27" s="1"/>
  <c r="DI176" i="27"/>
  <c r="DJ176" i="27" s="1"/>
  <c r="DG176" i="27"/>
  <c r="DH176" i="27" s="1"/>
  <c r="DZ175" i="27"/>
  <c r="DW175" i="27"/>
  <c r="DS175" i="27"/>
  <c r="DP175" i="27"/>
  <c r="DM175" i="27"/>
  <c r="DK175" i="27"/>
  <c r="DL175" i="27" s="1"/>
  <c r="DI175" i="27"/>
  <c r="DJ175" i="27" s="1"/>
  <c r="DG175" i="27"/>
  <c r="DH175" i="27" s="1"/>
  <c r="DZ174" i="27"/>
  <c r="DW174" i="27"/>
  <c r="DS174" i="27"/>
  <c r="DP174" i="27"/>
  <c r="DM174" i="27"/>
  <c r="DK174" i="27"/>
  <c r="DL174" i="27" s="1"/>
  <c r="DI174" i="27"/>
  <c r="DJ174" i="27" s="1"/>
  <c r="DG174" i="27"/>
  <c r="DH174" i="27" s="1"/>
  <c r="DZ173" i="27"/>
  <c r="DW173" i="27"/>
  <c r="DS173" i="27"/>
  <c r="DP173" i="27"/>
  <c r="DM173" i="27"/>
  <c r="DK173" i="27"/>
  <c r="DL173" i="27" s="1"/>
  <c r="DI173" i="27"/>
  <c r="DJ173" i="27" s="1"/>
  <c r="DG173" i="27"/>
  <c r="DH173" i="27" s="1"/>
  <c r="DZ172" i="27"/>
  <c r="DW172" i="27"/>
  <c r="DS172" i="27"/>
  <c r="DP172" i="27"/>
  <c r="DM172" i="27"/>
  <c r="DK172" i="27"/>
  <c r="DL172" i="27" s="1"/>
  <c r="DI172" i="27"/>
  <c r="DJ172" i="27" s="1"/>
  <c r="DG172" i="27"/>
  <c r="DH172" i="27" s="1"/>
  <c r="DZ171" i="27"/>
  <c r="DW171" i="27"/>
  <c r="DS171" i="27"/>
  <c r="DP171" i="27"/>
  <c r="DM171" i="27"/>
  <c r="DK171" i="27"/>
  <c r="DL171" i="27" s="1"/>
  <c r="DI171" i="27"/>
  <c r="DJ171" i="27" s="1"/>
  <c r="DG171" i="27"/>
  <c r="DH171" i="27" s="1"/>
  <c r="DZ170" i="27"/>
  <c r="DW170" i="27"/>
  <c r="DS170" i="27"/>
  <c r="DP170" i="27"/>
  <c r="DM170" i="27"/>
  <c r="DK170" i="27"/>
  <c r="DL170" i="27" s="1"/>
  <c r="DI170" i="27"/>
  <c r="DJ170" i="27" s="1"/>
  <c r="DG170" i="27"/>
  <c r="DH170" i="27" s="1"/>
  <c r="DZ169" i="27"/>
  <c r="DW169" i="27"/>
  <c r="DS169" i="27"/>
  <c r="DP169" i="27"/>
  <c r="DM169" i="27"/>
  <c r="DK169" i="27"/>
  <c r="DL169" i="27" s="1"/>
  <c r="DI169" i="27"/>
  <c r="DJ169" i="27" s="1"/>
  <c r="DG169" i="27"/>
  <c r="DH169" i="27" s="1"/>
  <c r="DZ168" i="27"/>
  <c r="DW168" i="27"/>
  <c r="DS168" i="27"/>
  <c r="DP168" i="27"/>
  <c r="DM168" i="27"/>
  <c r="DK168" i="27"/>
  <c r="DL168" i="27" s="1"/>
  <c r="DI168" i="27"/>
  <c r="DJ168" i="27" s="1"/>
  <c r="DG168" i="27"/>
  <c r="DH168" i="27" s="1"/>
  <c r="DZ167" i="27"/>
  <c r="DW167" i="27"/>
  <c r="DS167" i="27"/>
  <c r="DP167" i="27"/>
  <c r="DM167" i="27"/>
  <c r="DK167" i="27"/>
  <c r="DL167" i="27" s="1"/>
  <c r="DI167" i="27"/>
  <c r="DJ167" i="27" s="1"/>
  <c r="DG167" i="27"/>
  <c r="DH167" i="27" s="1"/>
  <c r="DZ166" i="27"/>
  <c r="DW166" i="27"/>
  <c r="DS166" i="27"/>
  <c r="DP166" i="27"/>
  <c r="DM166" i="27"/>
  <c r="DK166" i="27"/>
  <c r="DL166" i="27" s="1"/>
  <c r="DI166" i="27"/>
  <c r="DJ166" i="27" s="1"/>
  <c r="DG166" i="27"/>
  <c r="DH166" i="27" s="1"/>
  <c r="DZ165" i="27"/>
  <c r="DW165" i="27"/>
  <c r="DS165" i="27"/>
  <c r="DP165" i="27"/>
  <c r="DM165" i="27"/>
  <c r="DK165" i="27"/>
  <c r="DL165" i="27" s="1"/>
  <c r="DI165" i="27"/>
  <c r="DJ165" i="27" s="1"/>
  <c r="DG165" i="27"/>
  <c r="DH165" i="27" s="1"/>
  <c r="DZ164" i="27"/>
  <c r="DW164" i="27"/>
  <c r="DS164" i="27"/>
  <c r="DP164" i="27"/>
  <c r="DM164" i="27"/>
  <c r="DK164" i="27"/>
  <c r="DL164" i="27" s="1"/>
  <c r="DI164" i="27"/>
  <c r="DJ164" i="27" s="1"/>
  <c r="DG164" i="27"/>
  <c r="DH164" i="27" s="1"/>
  <c r="DZ163" i="27"/>
  <c r="DW163" i="27"/>
  <c r="DS163" i="27"/>
  <c r="DP163" i="27"/>
  <c r="DM163" i="27"/>
  <c r="DK163" i="27"/>
  <c r="DL163" i="27" s="1"/>
  <c r="DI163" i="27"/>
  <c r="DJ163" i="27" s="1"/>
  <c r="DG163" i="27"/>
  <c r="DH163" i="27" s="1"/>
  <c r="DZ162" i="27"/>
  <c r="DW162" i="27"/>
  <c r="DS162" i="27"/>
  <c r="DP162" i="27"/>
  <c r="DM162" i="27"/>
  <c r="DK162" i="27"/>
  <c r="DL162" i="27" s="1"/>
  <c r="DI162" i="27"/>
  <c r="DJ162" i="27" s="1"/>
  <c r="DG162" i="27"/>
  <c r="DH162" i="27" s="1"/>
  <c r="DZ161" i="27"/>
  <c r="DW161" i="27"/>
  <c r="DS161" i="27"/>
  <c r="DP161" i="27"/>
  <c r="DM161" i="27"/>
  <c r="DK161" i="27"/>
  <c r="DL161" i="27" s="1"/>
  <c r="DI161" i="27"/>
  <c r="DJ161" i="27" s="1"/>
  <c r="DG161" i="27"/>
  <c r="DH161" i="27" s="1"/>
  <c r="DZ160" i="27"/>
  <c r="DW160" i="27"/>
  <c r="DS160" i="27"/>
  <c r="DP160" i="27"/>
  <c r="DM160" i="27"/>
  <c r="DK160" i="27"/>
  <c r="DL160" i="27" s="1"/>
  <c r="DI160" i="27"/>
  <c r="DJ160" i="27" s="1"/>
  <c r="DG160" i="27"/>
  <c r="DH160" i="27" s="1"/>
  <c r="DZ159" i="27"/>
  <c r="DW159" i="27"/>
  <c r="DS159" i="27"/>
  <c r="DP159" i="27"/>
  <c r="DM159" i="27"/>
  <c r="DK159" i="27"/>
  <c r="DL159" i="27" s="1"/>
  <c r="DI159" i="27"/>
  <c r="DJ159" i="27" s="1"/>
  <c r="DG159" i="27"/>
  <c r="DH159" i="27" s="1"/>
  <c r="DZ158" i="27"/>
  <c r="DW158" i="27"/>
  <c r="DS158" i="27"/>
  <c r="DP158" i="27"/>
  <c r="DM158" i="27"/>
  <c r="DK158" i="27"/>
  <c r="DL158" i="27" s="1"/>
  <c r="DI158" i="27"/>
  <c r="DJ158" i="27" s="1"/>
  <c r="DG158" i="27"/>
  <c r="DH158" i="27" s="1"/>
  <c r="DZ157" i="27"/>
  <c r="DW157" i="27"/>
  <c r="DS157" i="27"/>
  <c r="DP157" i="27"/>
  <c r="DM157" i="27"/>
  <c r="DK157" i="27"/>
  <c r="DL157" i="27" s="1"/>
  <c r="DI157" i="27"/>
  <c r="DJ157" i="27" s="1"/>
  <c r="DG157" i="27"/>
  <c r="DH157" i="27" s="1"/>
  <c r="DZ156" i="27"/>
  <c r="DW156" i="27"/>
  <c r="DS156" i="27"/>
  <c r="DP156" i="27"/>
  <c r="DM156" i="27"/>
  <c r="DK156" i="27"/>
  <c r="DL156" i="27" s="1"/>
  <c r="DI156" i="27"/>
  <c r="DJ156" i="27" s="1"/>
  <c r="DG156" i="27"/>
  <c r="DH156" i="27" s="1"/>
  <c r="DZ155" i="27"/>
  <c r="DW155" i="27"/>
  <c r="DS155" i="27"/>
  <c r="DP155" i="27"/>
  <c r="DM155" i="27"/>
  <c r="DK155" i="27"/>
  <c r="DL155" i="27" s="1"/>
  <c r="DI155" i="27"/>
  <c r="DJ155" i="27" s="1"/>
  <c r="DG155" i="27"/>
  <c r="DH155" i="27" s="1"/>
  <c r="DZ154" i="27"/>
  <c r="DW154" i="27"/>
  <c r="DS154" i="27"/>
  <c r="DP154" i="27"/>
  <c r="DM154" i="27"/>
  <c r="DK154" i="27"/>
  <c r="DL154" i="27" s="1"/>
  <c r="DI154" i="27"/>
  <c r="DJ154" i="27" s="1"/>
  <c r="DG154" i="27"/>
  <c r="DH154" i="27" s="1"/>
  <c r="DZ153" i="27"/>
  <c r="DW153" i="27"/>
  <c r="DS153" i="27"/>
  <c r="DP153" i="27"/>
  <c r="DM153" i="27"/>
  <c r="DK153" i="27"/>
  <c r="DL153" i="27" s="1"/>
  <c r="DI153" i="27"/>
  <c r="DJ153" i="27" s="1"/>
  <c r="DG153" i="27"/>
  <c r="DH153" i="27" s="1"/>
  <c r="DZ152" i="27"/>
  <c r="DW152" i="27"/>
  <c r="DS152" i="27"/>
  <c r="DP152" i="27"/>
  <c r="DM152" i="27"/>
  <c r="DK152" i="27"/>
  <c r="DL152" i="27" s="1"/>
  <c r="DI152" i="27"/>
  <c r="DJ152" i="27" s="1"/>
  <c r="DG152" i="27"/>
  <c r="DH152" i="27" s="1"/>
  <c r="DZ151" i="27"/>
  <c r="DW151" i="27"/>
  <c r="DS151" i="27"/>
  <c r="DP151" i="27"/>
  <c r="DM151" i="27"/>
  <c r="DK151" i="27"/>
  <c r="DL151" i="27" s="1"/>
  <c r="DI151" i="27"/>
  <c r="DJ151" i="27" s="1"/>
  <c r="DG151" i="27"/>
  <c r="DH151" i="27" s="1"/>
  <c r="DZ150" i="27"/>
  <c r="DW150" i="27"/>
  <c r="DS150" i="27"/>
  <c r="DP150" i="27"/>
  <c r="DM150" i="27"/>
  <c r="DK150" i="27"/>
  <c r="DL150" i="27" s="1"/>
  <c r="DI150" i="27"/>
  <c r="DJ150" i="27" s="1"/>
  <c r="DG150" i="27"/>
  <c r="DH150" i="27" s="1"/>
  <c r="DZ149" i="27"/>
  <c r="DW149" i="27"/>
  <c r="DS149" i="27"/>
  <c r="DP149" i="27"/>
  <c r="DM149" i="27"/>
  <c r="DK149" i="27"/>
  <c r="DL149" i="27" s="1"/>
  <c r="DI149" i="27"/>
  <c r="DJ149" i="27" s="1"/>
  <c r="DG149" i="27"/>
  <c r="DH149" i="27" s="1"/>
  <c r="DZ148" i="27"/>
  <c r="DW148" i="27"/>
  <c r="DS148" i="27"/>
  <c r="DP148" i="27"/>
  <c r="DM148" i="27"/>
  <c r="DK148" i="27"/>
  <c r="DL148" i="27" s="1"/>
  <c r="DI148" i="27"/>
  <c r="DJ148" i="27" s="1"/>
  <c r="DG148" i="27"/>
  <c r="DH148" i="27" s="1"/>
  <c r="DZ147" i="27"/>
  <c r="DW147" i="27"/>
  <c r="DS147" i="27"/>
  <c r="DP147" i="27"/>
  <c r="DM147" i="27"/>
  <c r="DK147" i="27"/>
  <c r="DL147" i="27" s="1"/>
  <c r="DI147" i="27"/>
  <c r="DJ147" i="27" s="1"/>
  <c r="DG147" i="27"/>
  <c r="DH147" i="27" s="1"/>
  <c r="DZ146" i="27"/>
  <c r="DW146" i="27"/>
  <c r="DS146" i="27"/>
  <c r="DP146" i="27"/>
  <c r="DM146" i="27"/>
  <c r="DK146" i="27"/>
  <c r="DL146" i="27" s="1"/>
  <c r="DI146" i="27"/>
  <c r="DJ146" i="27" s="1"/>
  <c r="DG146" i="27"/>
  <c r="DH146" i="27" s="1"/>
  <c r="DZ145" i="27"/>
  <c r="DW145" i="27"/>
  <c r="DS145" i="27"/>
  <c r="DP145" i="27"/>
  <c r="DM145" i="27"/>
  <c r="DK145" i="27"/>
  <c r="DL145" i="27" s="1"/>
  <c r="DI145" i="27"/>
  <c r="DJ145" i="27" s="1"/>
  <c r="DG145" i="27"/>
  <c r="DH145" i="27" s="1"/>
  <c r="DZ144" i="27"/>
  <c r="DW144" i="27"/>
  <c r="DS144" i="27"/>
  <c r="DP144" i="27"/>
  <c r="DM144" i="27"/>
  <c r="DK144" i="27"/>
  <c r="DL144" i="27" s="1"/>
  <c r="DI144" i="27"/>
  <c r="DJ144" i="27" s="1"/>
  <c r="DG144" i="27"/>
  <c r="DH144" i="27" s="1"/>
  <c r="DZ143" i="27"/>
  <c r="DW143" i="27"/>
  <c r="DS143" i="27"/>
  <c r="DP143" i="27"/>
  <c r="DM143" i="27"/>
  <c r="DK143" i="27"/>
  <c r="DL143" i="27" s="1"/>
  <c r="DI143" i="27"/>
  <c r="DJ143" i="27" s="1"/>
  <c r="DG143" i="27"/>
  <c r="DH143" i="27" s="1"/>
  <c r="DZ142" i="27"/>
  <c r="DW142" i="27"/>
  <c r="DS142" i="27"/>
  <c r="DP142" i="27"/>
  <c r="DM142" i="27"/>
  <c r="DK142" i="27"/>
  <c r="DL142" i="27" s="1"/>
  <c r="DI142" i="27"/>
  <c r="DJ142" i="27" s="1"/>
  <c r="DG142" i="27"/>
  <c r="DH142" i="27" s="1"/>
  <c r="DZ141" i="27"/>
  <c r="DW141" i="27"/>
  <c r="DS141" i="27"/>
  <c r="DP141" i="27"/>
  <c r="DM141" i="27"/>
  <c r="DK141" i="27"/>
  <c r="DL141" i="27" s="1"/>
  <c r="DI141" i="27"/>
  <c r="DJ141" i="27" s="1"/>
  <c r="DG141" i="27"/>
  <c r="DH141" i="27" s="1"/>
  <c r="DZ140" i="27"/>
  <c r="DW140" i="27"/>
  <c r="DS140" i="27"/>
  <c r="DP140" i="27"/>
  <c r="DM140" i="27"/>
  <c r="DK140" i="27"/>
  <c r="DI140" i="27"/>
  <c r="DG140" i="27"/>
  <c r="DZ139" i="27"/>
  <c r="DW139" i="27"/>
  <c r="DS139" i="27"/>
  <c r="DP139" i="27"/>
  <c r="DM139" i="27"/>
  <c r="DK139" i="27"/>
  <c r="DI139" i="27"/>
  <c r="DG139" i="27"/>
  <c r="DZ138" i="27"/>
  <c r="DW138" i="27"/>
  <c r="DS138" i="27"/>
  <c r="DP138" i="27"/>
  <c r="DM138" i="27"/>
  <c r="DK138" i="27"/>
  <c r="DI138" i="27"/>
  <c r="DG138" i="27"/>
  <c r="DZ137" i="27"/>
  <c r="DW137" i="27"/>
  <c r="DS137" i="27"/>
  <c r="DP137" i="27"/>
  <c r="DM137" i="27"/>
  <c r="DK137" i="27"/>
  <c r="DI137" i="27"/>
  <c r="DG137" i="27"/>
  <c r="DZ136" i="27"/>
  <c r="DW136" i="27"/>
  <c r="DS136" i="27"/>
  <c r="DP136" i="27"/>
  <c r="DM136" i="27"/>
  <c r="DK136" i="27"/>
  <c r="DI136" i="27"/>
  <c r="DG136" i="27"/>
  <c r="DZ135" i="27"/>
  <c r="DW135" i="27"/>
  <c r="DS135" i="27"/>
  <c r="DP135" i="27"/>
  <c r="DM135" i="27"/>
  <c r="DK135" i="27"/>
  <c r="DI135" i="27"/>
  <c r="DG135" i="27"/>
  <c r="DZ134" i="27"/>
  <c r="DW134" i="27"/>
  <c r="DS134" i="27"/>
  <c r="DP134" i="27"/>
  <c r="DM134" i="27"/>
  <c r="DK134" i="27"/>
  <c r="DI134" i="27"/>
  <c r="DG134" i="27"/>
  <c r="DZ133" i="27"/>
  <c r="DW133" i="27"/>
  <c r="DS133" i="27"/>
  <c r="DP133" i="27"/>
  <c r="DM133" i="27"/>
  <c r="DK133" i="27"/>
  <c r="DI133" i="27"/>
  <c r="DG133" i="27"/>
  <c r="DZ132" i="27"/>
  <c r="DW132" i="27"/>
  <c r="DS132" i="27"/>
  <c r="DP132" i="27"/>
  <c r="DM132" i="27"/>
  <c r="DK132" i="27"/>
  <c r="DI132" i="27"/>
  <c r="DG132" i="27"/>
  <c r="DZ131" i="27"/>
  <c r="DW131" i="27"/>
  <c r="DS131" i="27"/>
  <c r="DP131" i="27"/>
  <c r="DM131" i="27"/>
  <c r="DK131" i="27"/>
  <c r="DI131" i="27"/>
  <c r="DG131" i="27"/>
  <c r="DZ130" i="27"/>
  <c r="DW130" i="27"/>
  <c r="DS130" i="27"/>
  <c r="DP130" i="27"/>
  <c r="DM130" i="27"/>
  <c r="DK130" i="27"/>
  <c r="DI130" i="27"/>
  <c r="DG130" i="27"/>
  <c r="DZ129" i="27"/>
  <c r="DW129" i="27"/>
  <c r="DS129" i="27"/>
  <c r="DP129" i="27"/>
  <c r="DM129" i="27"/>
  <c r="DK129" i="27"/>
  <c r="DI129" i="27"/>
  <c r="DG129" i="27"/>
  <c r="DZ128" i="27"/>
  <c r="DW128" i="27"/>
  <c r="DS128" i="27"/>
  <c r="DP128" i="27"/>
  <c r="DM128" i="27"/>
  <c r="DK128" i="27"/>
  <c r="DI128" i="27"/>
  <c r="DG128" i="27"/>
  <c r="DZ127" i="27"/>
  <c r="DW127" i="27"/>
  <c r="DS127" i="27"/>
  <c r="DP127" i="27"/>
  <c r="DM127" i="27"/>
  <c r="DK127" i="27"/>
  <c r="DI127" i="27"/>
  <c r="DG127" i="27"/>
  <c r="DZ126" i="27"/>
  <c r="DW126" i="27"/>
  <c r="DS126" i="27"/>
  <c r="DP126" i="27"/>
  <c r="DM126" i="27"/>
  <c r="DK126" i="27"/>
  <c r="DI126" i="27"/>
  <c r="DG126" i="27"/>
  <c r="DZ125" i="27"/>
  <c r="DW125" i="27"/>
  <c r="DS125" i="27"/>
  <c r="DP125" i="27"/>
  <c r="DM125" i="27"/>
  <c r="DK125" i="27"/>
  <c r="DI125" i="27"/>
  <c r="DG125" i="27"/>
  <c r="DZ124" i="27"/>
  <c r="DW124" i="27"/>
  <c r="DS124" i="27"/>
  <c r="DP124" i="27"/>
  <c r="DM124" i="27"/>
  <c r="DK124" i="27"/>
  <c r="DI124" i="27"/>
  <c r="DG124" i="27"/>
  <c r="DZ123" i="27"/>
  <c r="DW123" i="27"/>
  <c r="DS123" i="27"/>
  <c r="DP123" i="27"/>
  <c r="DM123" i="27"/>
  <c r="DK123" i="27"/>
  <c r="DI123" i="27"/>
  <c r="DG123" i="27"/>
  <c r="DZ122" i="27"/>
  <c r="DW122" i="27"/>
  <c r="DS122" i="27"/>
  <c r="DP122" i="27"/>
  <c r="DM122" i="27"/>
  <c r="DK122" i="27"/>
  <c r="DI122" i="27"/>
  <c r="DG122" i="27"/>
  <c r="DZ121" i="27"/>
  <c r="DW121" i="27"/>
  <c r="DS121" i="27"/>
  <c r="DP121" i="27"/>
  <c r="DM121" i="27"/>
  <c r="DK121" i="27"/>
  <c r="DI121" i="27"/>
  <c r="DG121" i="27"/>
  <c r="DZ120" i="27"/>
  <c r="DW120" i="27"/>
  <c r="DS120" i="27"/>
  <c r="DP120" i="27"/>
  <c r="DM120" i="27"/>
  <c r="DK120" i="27"/>
  <c r="DL120" i="27" s="1"/>
  <c r="DI120" i="27"/>
  <c r="DJ120" i="27" s="1"/>
  <c r="DG120" i="27"/>
  <c r="DH120" i="27" s="1"/>
  <c r="DZ119" i="27"/>
  <c r="DW119" i="27"/>
  <c r="DS119" i="27"/>
  <c r="DP119" i="27"/>
  <c r="DM119" i="27"/>
  <c r="DK119" i="27"/>
  <c r="DL119" i="27" s="1"/>
  <c r="DI119" i="27"/>
  <c r="DJ119" i="27" s="1"/>
  <c r="DG119" i="27"/>
  <c r="DH119" i="27" s="1"/>
  <c r="DZ118" i="27"/>
  <c r="DW118" i="27"/>
  <c r="DS118" i="27"/>
  <c r="DP118" i="27"/>
  <c r="DM118" i="27"/>
  <c r="DK118" i="27"/>
  <c r="DL118" i="27" s="1"/>
  <c r="DI118" i="27"/>
  <c r="DJ118" i="27" s="1"/>
  <c r="DG118" i="27"/>
  <c r="DH118" i="27" s="1"/>
  <c r="DZ117" i="27"/>
  <c r="DW117" i="27"/>
  <c r="DS117" i="27"/>
  <c r="DP117" i="27"/>
  <c r="DM117" i="27"/>
  <c r="DK117" i="27"/>
  <c r="DL117" i="27" s="1"/>
  <c r="DI117" i="27"/>
  <c r="DJ117" i="27" s="1"/>
  <c r="DG117" i="27"/>
  <c r="DH117" i="27" s="1"/>
  <c r="DZ116" i="27"/>
  <c r="DW116" i="27"/>
  <c r="DS116" i="27"/>
  <c r="DP116" i="27"/>
  <c r="DM116" i="27"/>
  <c r="DK116" i="27"/>
  <c r="DL116" i="27" s="1"/>
  <c r="DI116" i="27"/>
  <c r="DJ116" i="27" s="1"/>
  <c r="DG116" i="27"/>
  <c r="DH116" i="27" s="1"/>
  <c r="DZ115" i="27"/>
  <c r="DW115" i="27"/>
  <c r="DS115" i="27"/>
  <c r="DP115" i="27"/>
  <c r="DM115" i="27"/>
  <c r="DK115" i="27"/>
  <c r="DL115" i="27" s="1"/>
  <c r="DI115" i="27"/>
  <c r="DJ115" i="27" s="1"/>
  <c r="DG115" i="27"/>
  <c r="DH115" i="27" s="1"/>
  <c r="DZ114" i="27"/>
  <c r="DW114" i="27"/>
  <c r="DS114" i="27"/>
  <c r="DP114" i="27"/>
  <c r="DM114" i="27"/>
  <c r="DK114" i="27"/>
  <c r="DL114" i="27" s="1"/>
  <c r="DI114" i="27"/>
  <c r="DJ114" i="27" s="1"/>
  <c r="DG114" i="27"/>
  <c r="DH114" i="27" s="1"/>
  <c r="DZ113" i="27"/>
  <c r="DW113" i="27"/>
  <c r="DS113" i="27"/>
  <c r="DP113" i="27"/>
  <c r="DM113" i="27"/>
  <c r="DK113" i="27"/>
  <c r="DL113" i="27" s="1"/>
  <c r="DI113" i="27"/>
  <c r="DJ113" i="27" s="1"/>
  <c r="DG113" i="27"/>
  <c r="DH113" i="27" s="1"/>
  <c r="DZ112" i="27"/>
  <c r="DW112" i="27"/>
  <c r="DS112" i="27"/>
  <c r="DP112" i="27"/>
  <c r="DM112" i="27"/>
  <c r="DK112" i="27"/>
  <c r="DL112" i="27" s="1"/>
  <c r="DI112" i="27"/>
  <c r="DJ112" i="27" s="1"/>
  <c r="DG112" i="27"/>
  <c r="DH112" i="27" s="1"/>
  <c r="DZ111" i="27"/>
  <c r="DW111" i="27"/>
  <c r="DS111" i="27"/>
  <c r="DP111" i="27"/>
  <c r="DM111" i="27"/>
  <c r="DK111" i="27"/>
  <c r="DL111" i="27" s="1"/>
  <c r="DI111" i="27"/>
  <c r="DJ111" i="27" s="1"/>
  <c r="DG111" i="27"/>
  <c r="DH111" i="27" s="1"/>
  <c r="DZ110" i="27"/>
  <c r="DW110" i="27"/>
  <c r="DS110" i="27"/>
  <c r="DP110" i="27"/>
  <c r="DM110" i="27"/>
  <c r="DK110" i="27"/>
  <c r="DL110" i="27" s="1"/>
  <c r="DI110" i="27"/>
  <c r="DJ110" i="27" s="1"/>
  <c r="DG110" i="27"/>
  <c r="DH110" i="27" s="1"/>
  <c r="DZ109" i="27"/>
  <c r="DW109" i="27"/>
  <c r="DS109" i="27"/>
  <c r="DP109" i="27"/>
  <c r="DM109" i="27"/>
  <c r="DK109" i="27"/>
  <c r="DL109" i="27" s="1"/>
  <c r="DI109" i="27"/>
  <c r="DJ109" i="27" s="1"/>
  <c r="DG109" i="27"/>
  <c r="DH109" i="27" s="1"/>
  <c r="DZ108" i="27"/>
  <c r="DW108" i="27"/>
  <c r="DS108" i="27"/>
  <c r="DP108" i="27"/>
  <c r="DM108" i="27"/>
  <c r="DK108" i="27"/>
  <c r="DL108" i="27" s="1"/>
  <c r="DI108" i="27"/>
  <c r="DJ108" i="27" s="1"/>
  <c r="DG108" i="27"/>
  <c r="DH108" i="27" s="1"/>
  <c r="DZ107" i="27"/>
  <c r="DW107" i="27"/>
  <c r="DS107" i="27"/>
  <c r="DP107" i="27"/>
  <c r="DM107" i="27"/>
  <c r="DK107" i="27"/>
  <c r="DL107" i="27" s="1"/>
  <c r="DI107" i="27"/>
  <c r="DJ107" i="27" s="1"/>
  <c r="DG107" i="27"/>
  <c r="DH107" i="27" s="1"/>
  <c r="DZ106" i="27"/>
  <c r="DW106" i="27"/>
  <c r="DS106" i="27"/>
  <c r="DP106" i="27"/>
  <c r="DM106" i="27"/>
  <c r="DK106" i="27"/>
  <c r="DL106" i="27" s="1"/>
  <c r="DI106" i="27"/>
  <c r="DJ106" i="27" s="1"/>
  <c r="DG106" i="27"/>
  <c r="DH106" i="27" s="1"/>
  <c r="DZ105" i="27"/>
  <c r="DW105" i="27"/>
  <c r="DS105" i="27"/>
  <c r="DP105" i="27"/>
  <c r="DM105" i="27"/>
  <c r="DK105" i="27"/>
  <c r="DL105" i="27" s="1"/>
  <c r="DI105" i="27"/>
  <c r="DJ105" i="27" s="1"/>
  <c r="DG105" i="27"/>
  <c r="DH105" i="27" s="1"/>
  <c r="DZ97" i="27"/>
  <c r="DW97" i="27"/>
  <c r="DS97" i="27"/>
  <c r="DP97" i="27"/>
  <c r="DM97" i="27"/>
  <c r="DK97" i="27"/>
  <c r="DL97" i="27" s="1"/>
  <c r="DI97" i="27"/>
  <c r="DJ97" i="27" s="1"/>
  <c r="DG97" i="27"/>
  <c r="DH97" i="27" s="1"/>
  <c r="DZ104" i="27"/>
  <c r="DW104" i="27"/>
  <c r="DS104" i="27"/>
  <c r="DP104" i="27"/>
  <c r="DM104" i="27"/>
  <c r="DK104" i="27"/>
  <c r="DL104" i="27" s="1"/>
  <c r="DI104" i="27"/>
  <c r="DJ104" i="27" s="1"/>
  <c r="DG104" i="27"/>
  <c r="DH104" i="27" s="1"/>
  <c r="DZ96" i="27"/>
  <c r="DW96" i="27"/>
  <c r="DS96" i="27"/>
  <c r="DP96" i="27"/>
  <c r="DM96" i="27"/>
  <c r="DK96" i="27"/>
  <c r="DL96" i="27" s="1"/>
  <c r="DI96" i="27"/>
  <c r="DJ96" i="27" s="1"/>
  <c r="DG96" i="27"/>
  <c r="DH96" i="27" s="1"/>
  <c r="DZ103" i="27"/>
  <c r="DW103" i="27"/>
  <c r="DS103" i="27"/>
  <c r="DP103" i="27"/>
  <c r="DM103" i="27"/>
  <c r="DK103" i="27"/>
  <c r="DL103" i="27" s="1"/>
  <c r="DI103" i="27"/>
  <c r="DJ103" i="27" s="1"/>
  <c r="DG103" i="27"/>
  <c r="DH103" i="27" s="1"/>
  <c r="DZ102" i="27"/>
  <c r="DW102" i="27"/>
  <c r="DS102" i="27"/>
  <c r="DP102" i="27"/>
  <c r="DM102" i="27"/>
  <c r="DK102" i="27"/>
  <c r="DL102" i="27" s="1"/>
  <c r="DI102" i="27"/>
  <c r="DJ102" i="27" s="1"/>
  <c r="DG102" i="27"/>
  <c r="DH102" i="27" s="1"/>
  <c r="DZ101" i="27"/>
  <c r="DW101" i="27"/>
  <c r="DS101" i="27"/>
  <c r="DP101" i="27"/>
  <c r="DM101" i="27"/>
  <c r="DK101" i="27"/>
  <c r="DL101" i="27" s="1"/>
  <c r="DI101" i="27"/>
  <c r="DJ101" i="27" s="1"/>
  <c r="DG101" i="27"/>
  <c r="DH101" i="27" s="1"/>
  <c r="DZ100" i="27"/>
  <c r="DW100" i="27"/>
  <c r="DS100" i="27"/>
  <c r="DP100" i="27"/>
  <c r="DM100" i="27"/>
  <c r="DK100" i="27"/>
  <c r="DL100" i="27" s="1"/>
  <c r="DI100" i="27"/>
  <c r="DJ100" i="27" s="1"/>
  <c r="DG100" i="27"/>
  <c r="DH100" i="27" s="1"/>
  <c r="DZ99" i="27"/>
  <c r="DW99" i="27"/>
  <c r="DS99" i="27"/>
  <c r="DP99" i="27"/>
  <c r="DM99" i="27"/>
  <c r="DK99" i="27"/>
  <c r="DL99" i="27" s="1"/>
  <c r="DI99" i="27"/>
  <c r="DJ99" i="27" s="1"/>
  <c r="DG99" i="27"/>
  <c r="DH99" i="27" s="1"/>
  <c r="DZ98" i="27"/>
  <c r="DW98" i="27"/>
  <c r="DS98" i="27"/>
  <c r="DP98" i="27"/>
  <c r="DM98" i="27"/>
  <c r="DK98" i="27"/>
  <c r="DL98" i="27" s="1"/>
  <c r="DI98" i="27"/>
  <c r="DJ98" i="27" s="1"/>
  <c r="DG98" i="27"/>
  <c r="DH98" i="27" s="1"/>
  <c r="DZ95" i="27"/>
  <c r="DW95" i="27"/>
  <c r="DS95" i="27"/>
  <c r="DP95" i="27"/>
  <c r="DM95" i="27"/>
  <c r="DK95" i="27"/>
  <c r="DL95" i="27" s="1"/>
  <c r="DI95" i="27"/>
  <c r="DJ95" i="27" s="1"/>
  <c r="DG95" i="27"/>
  <c r="DH95" i="27" s="1"/>
  <c r="DZ94" i="27"/>
  <c r="DW94" i="27"/>
  <c r="DS94" i="27"/>
  <c r="DP94" i="27"/>
  <c r="DM94" i="27"/>
  <c r="DK94" i="27"/>
  <c r="DL94" i="27" s="1"/>
  <c r="DI94" i="27"/>
  <c r="DJ94" i="27" s="1"/>
  <c r="DG94" i="27"/>
  <c r="DH94" i="27" s="1"/>
  <c r="DZ93" i="27"/>
  <c r="DW93" i="27"/>
  <c r="DS93" i="27"/>
  <c r="DP93" i="27"/>
  <c r="DM93" i="27"/>
  <c r="DK93" i="27"/>
  <c r="DL93" i="27" s="1"/>
  <c r="DI93" i="27"/>
  <c r="DJ93" i="27" s="1"/>
  <c r="DG93" i="27"/>
  <c r="DH93" i="27" s="1"/>
  <c r="DZ92" i="27"/>
  <c r="DW92" i="27"/>
  <c r="DS92" i="27"/>
  <c r="DP92" i="27"/>
  <c r="DM92" i="27"/>
  <c r="DK92" i="27"/>
  <c r="DI92" i="27"/>
  <c r="DG92" i="27"/>
  <c r="DZ91" i="27"/>
  <c r="DW91" i="27"/>
  <c r="DS91" i="27"/>
  <c r="DP91" i="27"/>
  <c r="DM91" i="27"/>
  <c r="DK91" i="27"/>
  <c r="DI91" i="27"/>
  <c r="DG91" i="27"/>
  <c r="DZ90" i="27"/>
  <c r="DW90" i="27"/>
  <c r="DS90" i="27"/>
  <c r="DP90" i="27"/>
  <c r="DM90" i="27"/>
  <c r="DK90" i="27"/>
  <c r="DI90" i="27"/>
  <c r="DG90" i="27"/>
  <c r="DZ89" i="27"/>
  <c r="DW89" i="27"/>
  <c r="DS89" i="27"/>
  <c r="DP89" i="27"/>
  <c r="DM89" i="27"/>
  <c r="DK89" i="27"/>
  <c r="DI89" i="27"/>
  <c r="DG89" i="27"/>
  <c r="DZ88" i="27"/>
  <c r="DW88" i="27"/>
  <c r="DS88" i="27"/>
  <c r="DP88" i="27"/>
  <c r="DM88" i="27"/>
  <c r="DK88" i="27"/>
  <c r="DI88" i="27"/>
  <c r="DG88" i="27"/>
  <c r="DZ87" i="27"/>
  <c r="DW87" i="27"/>
  <c r="DS87" i="27"/>
  <c r="DP87" i="27"/>
  <c r="DM87" i="27"/>
  <c r="DK87" i="27"/>
  <c r="DI87" i="27"/>
  <c r="DG87" i="27"/>
  <c r="DZ86" i="27"/>
  <c r="DW86" i="27"/>
  <c r="DS86" i="27"/>
  <c r="DP86" i="27"/>
  <c r="DM86" i="27"/>
  <c r="DK86" i="27"/>
  <c r="DI86" i="27"/>
  <c r="DG86" i="27"/>
  <c r="DZ85" i="27"/>
  <c r="DW85" i="27"/>
  <c r="DS85" i="27"/>
  <c r="DP85" i="27"/>
  <c r="DM85" i="27"/>
  <c r="DK85" i="27"/>
  <c r="DI85" i="27"/>
  <c r="DG85" i="27"/>
  <c r="DZ84" i="27"/>
  <c r="DW84" i="27"/>
  <c r="DS84" i="27"/>
  <c r="DP84" i="27"/>
  <c r="DM84" i="27"/>
  <c r="DK84" i="27"/>
  <c r="DI84" i="27"/>
  <c r="DG84" i="27"/>
  <c r="DZ83" i="27"/>
  <c r="DW83" i="27"/>
  <c r="DS83" i="27"/>
  <c r="DP83" i="27"/>
  <c r="DM83" i="27"/>
  <c r="DK83" i="27"/>
  <c r="DI83" i="27"/>
  <c r="DG83" i="27"/>
  <c r="DZ82" i="27"/>
  <c r="DW82" i="27"/>
  <c r="DS82" i="27"/>
  <c r="DP82" i="27"/>
  <c r="DM82" i="27"/>
  <c r="DK82" i="27"/>
  <c r="DI82" i="27"/>
  <c r="DG82" i="27"/>
  <c r="DZ81" i="27"/>
  <c r="DW81" i="27"/>
  <c r="DS81" i="27"/>
  <c r="DP81" i="27"/>
  <c r="DM81" i="27"/>
  <c r="DK81" i="27"/>
  <c r="DI81" i="27"/>
  <c r="DJ81" i="27" s="1"/>
  <c r="DG81" i="27"/>
  <c r="DH81" i="27" s="1"/>
  <c r="DZ80" i="27"/>
  <c r="DW80" i="27"/>
  <c r="DS80" i="27"/>
  <c r="DP80" i="27"/>
  <c r="DM80" i="27"/>
  <c r="DK80" i="27"/>
  <c r="DI80" i="27"/>
  <c r="DJ80" i="27" s="1"/>
  <c r="DG80" i="27"/>
  <c r="DH80" i="27" s="1"/>
  <c r="DZ79" i="27"/>
  <c r="DW79" i="27"/>
  <c r="DS79" i="27"/>
  <c r="DP79" i="27"/>
  <c r="DM79" i="27"/>
  <c r="DK79" i="27"/>
  <c r="DI79" i="27"/>
  <c r="DJ79" i="27" s="1"/>
  <c r="DG79" i="27"/>
  <c r="DH79" i="27" s="1"/>
  <c r="DZ78" i="27"/>
  <c r="DW78" i="27"/>
  <c r="DS78" i="27"/>
  <c r="DP78" i="27"/>
  <c r="DM78" i="27"/>
  <c r="DK78" i="27"/>
  <c r="DI78" i="27"/>
  <c r="DG78" i="27"/>
  <c r="DZ77" i="27"/>
  <c r="DW77" i="27"/>
  <c r="DS77" i="27"/>
  <c r="DP77" i="27"/>
  <c r="DM77" i="27"/>
  <c r="DK77" i="27"/>
  <c r="DI77" i="27"/>
  <c r="DG77" i="27"/>
  <c r="DZ76" i="27"/>
  <c r="DW76" i="27"/>
  <c r="DS76" i="27"/>
  <c r="DP76" i="27"/>
  <c r="DM76" i="27"/>
  <c r="DK76" i="27"/>
  <c r="DL76" i="27" s="1"/>
  <c r="DI76" i="27"/>
  <c r="DJ76" i="27" s="1"/>
  <c r="DG76" i="27"/>
  <c r="DH76" i="27" s="1"/>
  <c r="DZ75" i="27"/>
  <c r="DW75" i="27"/>
  <c r="DS75" i="27"/>
  <c r="DP75" i="27"/>
  <c r="DM75" i="27"/>
  <c r="DK75" i="27"/>
  <c r="DL75" i="27" s="1"/>
  <c r="DI75" i="27"/>
  <c r="DJ75" i="27" s="1"/>
  <c r="DG75" i="27"/>
  <c r="DH75" i="27" s="1"/>
  <c r="DZ74" i="27"/>
  <c r="DW74" i="27"/>
  <c r="DS74" i="27"/>
  <c r="DP74" i="27"/>
  <c r="DM74" i="27"/>
  <c r="DK74" i="27"/>
  <c r="DL74" i="27" s="1"/>
  <c r="DI74" i="27"/>
  <c r="DJ74" i="27" s="1"/>
  <c r="DG74" i="27"/>
  <c r="DH74" i="27" s="1"/>
  <c r="DZ73" i="27"/>
  <c r="DW73" i="27"/>
  <c r="DS73" i="27"/>
  <c r="DP73" i="27"/>
  <c r="DM73" i="27"/>
  <c r="DK73" i="27"/>
  <c r="DL73" i="27" s="1"/>
  <c r="DI73" i="27"/>
  <c r="DJ73" i="27" s="1"/>
  <c r="DG73" i="27"/>
  <c r="DH73" i="27" s="1"/>
  <c r="DZ72" i="27"/>
  <c r="DW72" i="27"/>
  <c r="DS72" i="27"/>
  <c r="DP72" i="27"/>
  <c r="DM72" i="27"/>
  <c r="DK72" i="27"/>
  <c r="DL72" i="27" s="1"/>
  <c r="DI72" i="27"/>
  <c r="DJ72" i="27" s="1"/>
  <c r="DG72" i="27"/>
  <c r="DH72" i="27" s="1"/>
  <c r="DZ71" i="27"/>
  <c r="DW71" i="27"/>
  <c r="DS71" i="27"/>
  <c r="DP71" i="27"/>
  <c r="DM71" i="27"/>
  <c r="DK71" i="27"/>
  <c r="DL71" i="27" s="1"/>
  <c r="DI71" i="27"/>
  <c r="DJ71" i="27" s="1"/>
  <c r="DG71" i="27"/>
  <c r="DH71" i="27" s="1"/>
  <c r="DZ70" i="27"/>
  <c r="DW70" i="27"/>
  <c r="DS70" i="27"/>
  <c r="DP70" i="27"/>
  <c r="DM70" i="27"/>
  <c r="DK70" i="27"/>
  <c r="DL70" i="27" s="1"/>
  <c r="DI70" i="27"/>
  <c r="DJ70" i="27" s="1"/>
  <c r="DG70" i="27"/>
  <c r="DH70" i="27" s="1"/>
  <c r="DZ69" i="27"/>
  <c r="DW69" i="27"/>
  <c r="DS69" i="27"/>
  <c r="DP69" i="27"/>
  <c r="DM69" i="27"/>
  <c r="DK69" i="27"/>
  <c r="DL69" i="27" s="1"/>
  <c r="DI69" i="27"/>
  <c r="DJ69" i="27" s="1"/>
  <c r="DG69" i="27"/>
  <c r="DH69" i="27" s="1"/>
  <c r="DZ68" i="27"/>
  <c r="DW68" i="27"/>
  <c r="DS68" i="27"/>
  <c r="DP68" i="27"/>
  <c r="DM68" i="27"/>
  <c r="DK68" i="27"/>
  <c r="DL68" i="27" s="1"/>
  <c r="DI68" i="27"/>
  <c r="DJ68" i="27" s="1"/>
  <c r="DG68" i="27"/>
  <c r="DH68" i="27" s="1"/>
  <c r="DZ67" i="27"/>
  <c r="DW67" i="27"/>
  <c r="DS67" i="27"/>
  <c r="DP67" i="27"/>
  <c r="DM67" i="27"/>
  <c r="DK67" i="27"/>
  <c r="DL67" i="27" s="1"/>
  <c r="DI67" i="27"/>
  <c r="DJ67" i="27" s="1"/>
  <c r="DG67" i="27"/>
  <c r="DH67" i="27" s="1"/>
  <c r="DZ66" i="27"/>
  <c r="DW66" i="27"/>
  <c r="DS66" i="27"/>
  <c r="DP66" i="27"/>
  <c r="DM66" i="27"/>
  <c r="DK66" i="27"/>
  <c r="DL66" i="27" s="1"/>
  <c r="DI66" i="27"/>
  <c r="DJ66" i="27" s="1"/>
  <c r="DG66" i="27"/>
  <c r="DH66" i="27" s="1"/>
  <c r="DZ65" i="27"/>
  <c r="DW65" i="27"/>
  <c r="DS65" i="27"/>
  <c r="DP65" i="27"/>
  <c r="DM65" i="27"/>
  <c r="DK65" i="27"/>
  <c r="DL65" i="27" s="1"/>
  <c r="DI65" i="27"/>
  <c r="DJ65" i="27" s="1"/>
  <c r="DG65" i="27"/>
  <c r="DH65" i="27" s="1"/>
  <c r="DZ64" i="27"/>
  <c r="DW64" i="27"/>
  <c r="DS64" i="27"/>
  <c r="DP64" i="27"/>
  <c r="DM64" i="27"/>
  <c r="DK64" i="27"/>
  <c r="DL64" i="27" s="1"/>
  <c r="DI64" i="27"/>
  <c r="DJ64" i="27" s="1"/>
  <c r="DG64" i="27"/>
  <c r="DH64" i="27" s="1"/>
  <c r="DZ63" i="27"/>
  <c r="DW63" i="27"/>
  <c r="DS63" i="27"/>
  <c r="DP63" i="27"/>
  <c r="DM63" i="27"/>
  <c r="DK63" i="27"/>
  <c r="DL63" i="27" s="1"/>
  <c r="DI63" i="27"/>
  <c r="DJ63" i="27" s="1"/>
  <c r="DG63" i="27"/>
  <c r="DH63" i="27" s="1"/>
  <c r="DZ62" i="27"/>
  <c r="DW62" i="27"/>
  <c r="DS62" i="27"/>
  <c r="DP62" i="27"/>
  <c r="DM62" i="27"/>
  <c r="DK62" i="27"/>
  <c r="DL62" i="27" s="1"/>
  <c r="DI62" i="27"/>
  <c r="DJ62" i="27" s="1"/>
  <c r="DG62" i="27"/>
  <c r="DH62" i="27" s="1"/>
  <c r="DZ61" i="27"/>
  <c r="DW61" i="27"/>
  <c r="DS61" i="27"/>
  <c r="DP61" i="27"/>
  <c r="DM61" i="27"/>
  <c r="DK61" i="27"/>
  <c r="DL61" i="27" s="1"/>
  <c r="DI61" i="27"/>
  <c r="DJ61" i="27" s="1"/>
  <c r="DG61" i="27"/>
  <c r="DH61" i="27" s="1"/>
  <c r="DZ60" i="27"/>
  <c r="DW60" i="27"/>
  <c r="DS60" i="27"/>
  <c r="DP60" i="27"/>
  <c r="DM60" i="27"/>
  <c r="DK60" i="27"/>
  <c r="DL60" i="27" s="1"/>
  <c r="DI60" i="27"/>
  <c r="DJ60" i="27" s="1"/>
  <c r="DG60" i="27"/>
  <c r="DH60" i="27" s="1"/>
  <c r="DZ59" i="27"/>
  <c r="DW59" i="27"/>
  <c r="DS59" i="27"/>
  <c r="DP59" i="27"/>
  <c r="DM59" i="27"/>
  <c r="DK59" i="27"/>
  <c r="DL59" i="27" s="1"/>
  <c r="DI59" i="27"/>
  <c r="DJ59" i="27" s="1"/>
  <c r="DG59" i="27"/>
  <c r="DH59" i="27" s="1"/>
  <c r="DZ58" i="27"/>
  <c r="DW58" i="27"/>
  <c r="DS58" i="27"/>
  <c r="DP58" i="27"/>
  <c r="DM58" i="27"/>
  <c r="DK58" i="27"/>
  <c r="DL58" i="27" s="1"/>
  <c r="DI58" i="27"/>
  <c r="DJ58" i="27" s="1"/>
  <c r="DG58" i="27"/>
  <c r="DH58" i="27" s="1"/>
  <c r="DZ57" i="27"/>
  <c r="DW57" i="27"/>
  <c r="DS57" i="27"/>
  <c r="DP57" i="27"/>
  <c r="DM57" i="27"/>
  <c r="DK57" i="27"/>
  <c r="DL57" i="27" s="1"/>
  <c r="DI57" i="27"/>
  <c r="DJ57" i="27" s="1"/>
  <c r="DG57" i="27"/>
  <c r="DH57" i="27" s="1"/>
  <c r="DZ56" i="27"/>
  <c r="DW56" i="27"/>
  <c r="DS56" i="27"/>
  <c r="DP56" i="27"/>
  <c r="DM56" i="27"/>
  <c r="DK56" i="27"/>
  <c r="DL56" i="27" s="1"/>
  <c r="DI56" i="27"/>
  <c r="DJ56" i="27" s="1"/>
  <c r="DG56" i="27"/>
  <c r="DH56" i="27" s="1"/>
  <c r="DZ55" i="27"/>
  <c r="DW55" i="27"/>
  <c r="DS55" i="27"/>
  <c r="DP55" i="27"/>
  <c r="DM55" i="27"/>
  <c r="DK55" i="27"/>
  <c r="DL55" i="27" s="1"/>
  <c r="DI55" i="27"/>
  <c r="DJ55" i="27" s="1"/>
  <c r="DG55" i="27"/>
  <c r="DH55" i="27" s="1"/>
  <c r="DZ54" i="27"/>
  <c r="DW54" i="27"/>
  <c r="DS54" i="27"/>
  <c r="DP54" i="27"/>
  <c r="DM54" i="27"/>
  <c r="DK54" i="27"/>
  <c r="DI54" i="27"/>
  <c r="DG54" i="27"/>
  <c r="DZ53" i="27"/>
  <c r="DW53" i="27"/>
  <c r="DS53" i="27"/>
  <c r="DP53" i="27"/>
  <c r="DM53" i="27"/>
  <c r="DK53" i="27"/>
  <c r="DI53" i="27"/>
  <c r="DG53" i="27"/>
  <c r="DZ52" i="27"/>
  <c r="DW52" i="27"/>
  <c r="DS52" i="27"/>
  <c r="DP52" i="27"/>
  <c r="DM52" i="27"/>
  <c r="DK52" i="27"/>
  <c r="DI52" i="27"/>
  <c r="DG52" i="27"/>
  <c r="DZ51" i="27"/>
  <c r="DW51" i="27"/>
  <c r="DS51" i="27"/>
  <c r="DP51" i="27"/>
  <c r="DM51" i="27"/>
  <c r="DK51" i="27"/>
  <c r="DI51" i="27"/>
  <c r="DG51" i="27"/>
  <c r="DZ50" i="27"/>
  <c r="DW50" i="27"/>
  <c r="DS50" i="27"/>
  <c r="DP50" i="27"/>
  <c r="DM50" i="27"/>
  <c r="DK50" i="27"/>
  <c r="DI50" i="27"/>
  <c r="DG50" i="27"/>
  <c r="DZ49" i="27"/>
  <c r="DW49" i="27"/>
  <c r="DS49" i="27"/>
  <c r="DP49" i="27"/>
  <c r="DM49" i="27"/>
  <c r="DK49" i="27"/>
  <c r="DI49" i="27"/>
  <c r="DG49" i="27"/>
  <c r="DZ48" i="27"/>
  <c r="DW48" i="27"/>
  <c r="DS48" i="27"/>
  <c r="DP48" i="27"/>
  <c r="DM48" i="27"/>
  <c r="DK48" i="27"/>
  <c r="DI48" i="27"/>
  <c r="DG48" i="27"/>
  <c r="DZ47" i="27"/>
  <c r="DW47" i="27"/>
  <c r="DS47" i="27"/>
  <c r="DP47" i="27"/>
  <c r="DM47" i="27"/>
  <c r="DK47" i="27"/>
  <c r="DI47" i="27"/>
  <c r="DG47" i="27"/>
  <c r="DZ46" i="27"/>
  <c r="DW46" i="27"/>
  <c r="DS46" i="27"/>
  <c r="DP46" i="27"/>
  <c r="DM46" i="27"/>
  <c r="DK46" i="27"/>
  <c r="DI46" i="27"/>
  <c r="DG46" i="27"/>
  <c r="DZ45" i="27"/>
  <c r="DW45" i="27"/>
  <c r="DS45" i="27"/>
  <c r="DP45" i="27"/>
  <c r="DM45" i="27"/>
  <c r="DK45" i="27"/>
  <c r="DI45" i="27"/>
  <c r="DG45" i="27"/>
  <c r="DZ44" i="27"/>
  <c r="DW44" i="27"/>
  <c r="DS44" i="27"/>
  <c r="DP44" i="27"/>
  <c r="DM44" i="27"/>
  <c r="DK44" i="27"/>
  <c r="DL44" i="27" s="1"/>
  <c r="DI44" i="27"/>
  <c r="DJ44" i="27" s="1"/>
  <c r="DZ43" i="27"/>
  <c r="DZ42" i="27"/>
  <c r="DW42" i="27"/>
  <c r="DS42" i="27"/>
  <c r="DP42" i="27"/>
  <c r="DM42" i="27"/>
  <c r="DK42" i="27"/>
  <c r="DL42" i="27" s="1"/>
  <c r="DI42" i="27"/>
  <c r="DJ42" i="27" s="1"/>
  <c r="DZ41" i="27"/>
  <c r="DW41" i="27"/>
  <c r="DS41" i="27"/>
  <c r="DP41" i="27"/>
  <c r="DM41" i="27"/>
  <c r="DK41" i="27"/>
  <c r="DL41" i="27" s="1"/>
  <c r="DI41" i="27"/>
  <c r="DJ41" i="27" s="1"/>
  <c r="DZ40" i="27"/>
  <c r="DW40" i="27"/>
  <c r="DS40" i="27"/>
  <c r="DP40" i="27"/>
  <c r="DM40" i="27"/>
  <c r="DK40" i="27"/>
  <c r="DL40" i="27" s="1"/>
  <c r="DI40" i="27"/>
  <c r="DJ40" i="27" s="1"/>
  <c r="DZ39" i="27"/>
  <c r="DW39" i="27"/>
  <c r="DS39" i="27"/>
  <c r="DP39" i="27"/>
  <c r="DM39" i="27"/>
  <c r="DK39" i="27"/>
  <c r="DL39" i="27" s="1"/>
  <c r="DI39" i="27"/>
  <c r="DJ39" i="27" s="1"/>
  <c r="DZ38" i="27"/>
  <c r="DW38" i="27"/>
  <c r="DS38" i="27"/>
  <c r="DP38" i="27"/>
  <c r="DM38" i="27"/>
  <c r="DK38" i="27"/>
  <c r="DL38" i="27" s="1"/>
  <c r="DI38" i="27"/>
  <c r="DJ38" i="27" s="1"/>
  <c r="DZ37" i="27"/>
  <c r="DW37" i="27"/>
  <c r="DS37" i="27"/>
  <c r="DP37" i="27"/>
  <c r="DM37" i="27"/>
  <c r="DK37" i="27"/>
  <c r="DL37" i="27" s="1"/>
  <c r="DI37" i="27"/>
  <c r="DJ37" i="27" s="1"/>
  <c r="DZ36" i="27"/>
  <c r="DW36" i="27"/>
  <c r="DS36" i="27"/>
  <c r="DP36" i="27"/>
  <c r="DM36" i="27"/>
  <c r="DK36" i="27"/>
  <c r="DL36" i="27" s="1"/>
  <c r="DI36" i="27"/>
  <c r="DJ36" i="27" s="1"/>
  <c r="DZ35" i="27"/>
  <c r="DW35" i="27"/>
  <c r="DS35" i="27"/>
  <c r="DP35" i="27"/>
  <c r="DM35" i="27"/>
  <c r="DK35" i="27"/>
  <c r="DL35" i="27" s="1"/>
  <c r="DI35" i="27"/>
  <c r="DJ35" i="27" s="1"/>
  <c r="DZ34" i="27"/>
  <c r="DW34" i="27"/>
  <c r="DS34" i="27"/>
  <c r="DP34" i="27"/>
  <c r="DM34" i="27"/>
  <c r="DK34" i="27"/>
  <c r="DL34" i="27" s="1"/>
  <c r="DI34" i="27"/>
  <c r="DJ34" i="27" s="1"/>
  <c r="DZ33" i="27"/>
  <c r="DW33" i="27"/>
  <c r="DS33" i="27"/>
  <c r="DP33" i="27"/>
  <c r="DM33" i="27"/>
  <c r="DK33" i="27"/>
  <c r="DL33" i="27" s="1"/>
  <c r="DI33" i="27"/>
  <c r="DJ33" i="27" s="1"/>
  <c r="DZ32" i="27"/>
  <c r="DW32" i="27"/>
  <c r="DS32" i="27"/>
  <c r="DP32" i="27"/>
  <c r="DM32" i="27"/>
  <c r="DK32" i="27"/>
  <c r="DL32" i="27" s="1"/>
  <c r="DI32" i="27"/>
  <c r="DJ32" i="27" s="1"/>
  <c r="DZ31" i="27"/>
  <c r="DW31" i="27"/>
  <c r="DS31" i="27"/>
  <c r="DP31" i="27"/>
  <c r="DM31" i="27"/>
  <c r="DK31" i="27"/>
  <c r="DL31" i="27" s="1"/>
  <c r="DI31" i="27"/>
  <c r="DJ31" i="27" s="1"/>
  <c r="DZ30" i="27"/>
  <c r="DW30" i="27"/>
  <c r="DS30" i="27"/>
  <c r="DP30" i="27"/>
  <c r="DM30" i="27"/>
  <c r="DK30" i="27"/>
  <c r="DL30" i="27" s="1"/>
  <c r="DI30" i="27"/>
  <c r="DJ30" i="27" s="1"/>
  <c r="DZ29" i="27"/>
  <c r="DW29" i="27"/>
  <c r="DS29" i="27"/>
  <c r="DP29" i="27"/>
  <c r="DM29" i="27"/>
  <c r="DK29" i="27"/>
  <c r="DL29" i="27" s="1"/>
  <c r="DI29" i="27"/>
  <c r="DJ29" i="27" s="1"/>
  <c r="DZ28" i="27"/>
  <c r="DW28" i="27"/>
  <c r="DS28" i="27"/>
  <c r="DP28" i="27"/>
  <c r="DM28" i="27"/>
  <c r="DK28" i="27"/>
  <c r="DL28" i="27" s="1"/>
  <c r="DI28" i="27"/>
  <c r="DJ28" i="27" s="1"/>
  <c r="DZ27" i="27"/>
  <c r="DW27" i="27"/>
  <c r="DS27" i="27"/>
  <c r="DP27" i="27"/>
  <c r="DM27" i="27"/>
  <c r="DK27" i="27"/>
  <c r="DL27" i="27" s="1"/>
  <c r="DI27" i="27"/>
  <c r="DJ27" i="27" s="1"/>
  <c r="DZ26" i="27"/>
  <c r="DW26" i="27"/>
  <c r="DS26" i="27"/>
  <c r="DP26" i="27"/>
  <c r="DM26" i="27"/>
  <c r="DK26" i="27"/>
  <c r="DL26" i="27" s="1"/>
  <c r="DI26" i="27"/>
  <c r="DJ26" i="27" s="1"/>
  <c r="DZ25" i="27"/>
  <c r="DW25" i="27"/>
  <c r="DS25" i="27"/>
  <c r="DP25" i="27"/>
  <c r="DM25" i="27"/>
  <c r="DK25" i="27"/>
  <c r="DL25" i="27" s="1"/>
  <c r="DI25" i="27"/>
  <c r="DJ25" i="27" s="1"/>
  <c r="DZ24" i="27"/>
  <c r="DW24" i="27"/>
  <c r="DS24" i="27"/>
  <c r="DP24" i="27"/>
  <c r="DM24" i="27"/>
  <c r="DK24" i="27"/>
  <c r="DL24" i="27" s="1"/>
  <c r="DI24" i="27"/>
  <c r="DJ24" i="27" s="1"/>
  <c r="DZ23" i="27"/>
  <c r="DW23" i="27"/>
  <c r="DS23" i="27"/>
  <c r="DP23" i="27"/>
  <c r="DM23" i="27"/>
  <c r="DK23" i="27"/>
  <c r="DL23" i="27" s="1"/>
  <c r="DI23" i="27"/>
  <c r="DJ23" i="27" s="1"/>
  <c r="DZ22" i="27"/>
  <c r="DW22" i="27"/>
  <c r="DS22" i="27"/>
  <c r="DP22" i="27"/>
  <c r="DM22" i="27"/>
  <c r="DK22" i="27"/>
  <c r="DL22" i="27" s="1"/>
  <c r="DI22" i="27"/>
  <c r="DJ22" i="27" s="1"/>
  <c r="DZ21" i="27"/>
  <c r="DW21" i="27"/>
  <c r="DS21" i="27"/>
  <c r="DP21" i="27"/>
  <c r="DM21" i="27"/>
  <c r="DK21" i="27"/>
  <c r="DL21" i="27" s="1"/>
  <c r="DI21" i="27"/>
  <c r="DJ21" i="27" s="1"/>
  <c r="DZ20" i="27"/>
  <c r="DW20" i="27"/>
  <c r="DS20" i="27"/>
  <c r="DP20" i="27"/>
  <c r="DM20" i="27"/>
  <c r="DK20" i="27"/>
  <c r="DL20" i="27" s="1"/>
  <c r="DI20" i="27"/>
  <c r="DJ20" i="27" s="1"/>
  <c r="DZ19" i="27"/>
  <c r="DW19" i="27"/>
  <c r="DS19" i="27"/>
  <c r="DP19" i="27"/>
  <c r="DM19" i="27"/>
  <c r="DK19" i="27"/>
  <c r="DI19" i="27"/>
  <c r="DG19" i="27"/>
  <c r="DZ18" i="27"/>
  <c r="DW18" i="27"/>
  <c r="DS18" i="27"/>
  <c r="DP18" i="27"/>
  <c r="DM18" i="27"/>
  <c r="DK18" i="27"/>
  <c r="DI18" i="27"/>
  <c r="DG18" i="27"/>
  <c r="DZ17" i="27"/>
  <c r="DW17" i="27"/>
  <c r="DS17" i="27"/>
  <c r="DP17" i="27"/>
  <c r="DM17" i="27"/>
  <c r="DK17" i="27"/>
  <c r="DI17" i="27"/>
  <c r="DG17" i="27"/>
  <c r="DZ16" i="27"/>
  <c r="DW16" i="27"/>
  <c r="DS16" i="27"/>
  <c r="DP16" i="27"/>
  <c r="DM16" i="27"/>
  <c r="DK16" i="27"/>
  <c r="DI16" i="27"/>
  <c r="DG16" i="27"/>
  <c r="DZ15" i="27"/>
  <c r="DW15" i="27"/>
  <c r="DS15" i="27"/>
  <c r="DP15" i="27"/>
  <c r="DM15" i="27"/>
  <c r="DK15" i="27"/>
  <c r="DI15" i="27"/>
  <c r="DG15" i="27"/>
  <c r="DZ14" i="27"/>
  <c r="DW14" i="27"/>
  <c r="DS14" i="27"/>
  <c r="DP14" i="27"/>
  <c r="DM14" i="27"/>
  <c r="DK14" i="27"/>
  <c r="DI14" i="27"/>
  <c r="DG14" i="27"/>
  <c r="DZ13" i="27"/>
  <c r="DW13" i="27"/>
  <c r="DS13" i="27"/>
  <c r="DP13" i="27"/>
  <c r="DM13" i="27"/>
  <c r="DK13" i="27"/>
  <c r="DI13" i="27"/>
  <c r="DG13" i="27"/>
  <c r="DZ12" i="27"/>
  <c r="DW12" i="27"/>
  <c r="DS12" i="27"/>
  <c r="DP12" i="27"/>
  <c r="DM12" i="27"/>
  <c r="DK12" i="27"/>
  <c r="DI12" i="27"/>
  <c r="DG12" i="27"/>
  <c r="DZ11" i="27"/>
  <c r="DW11" i="27"/>
  <c r="DS11" i="27"/>
  <c r="DP11" i="27"/>
  <c r="DM11" i="27"/>
  <c r="DK11" i="27"/>
  <c r="DI11" i="27"/>
  <c r="DG11" i="27"/>
  <c r="DZ10" i="27"/>
  <c r="DW10" i="27"/>
  <c r="DS10" i="27"/>
  <c r="DP10" i="27"/>
  <c r="DM10" i="27"/>
  <c r="DK10" i="27"/>
  <c r="DI10" i="27"/>
  <c r="DG10" i="27"/>
  <c r="DZ9" i="27"/>
  <c r="DW9" i="27"/>
  <c r="DS9" i="27"/>
  <c r="DP9" i="27"/>
  <c r="DM9" i="27"/>
  <c r="DK9" i="27"/>
  <c r="DI9" i="27"/>
  <c r="DG9" i="27"/>
  <c r="DZ8" i="27"/>
  <c r="DW8" i="27"/>
  <c r="DS8" i="27"/>
  <c r="DP8" i="27"/>
  <c r="DM8" i="27"/>
  <c r="DK8" i="27"/>
  <c r="DI8" i="27"/>
  <c r="DG8" i="27"/>
  <c r="DZ7" i="27"/>
  <c r="DW7" i="27"/>
  <c r="DS7" i="27"/>
  <c r="DP7" i="27"/>
  <c r="DM7" i="27"/>
  <c r="DK7" i="27"/>
  <c r="DI7" i="27"/>
  <c r="DG7" i="27"/>
  <c r="EA358" i="27" l="1"/>
  <c r="EK358" i="27" s="1"/>
  <c r="EB358" i="27"/>
  <c r="DX358" i="27"/>
  <c r="EJ358" i="27" s="1"/>
  <c r="DY358" i="27"/>
  <c r="EB33" i="27"/>
  <c r="EA33" i="27"/>
  <c r="EK33" i="27" s="1"/>
  <c r="EB41" i="27"/>
  <c r="EA41" i="27"/>
  <c r="EK41" i="27" s="1"/>
  <c r="EB189" i="27"/>
  <c r="EA189" i="27"/>
  <c r="EK189" i="27" s="1"/>
  <c r="EB193" i="27"/>
  <c r="EA193" i="27"/>
  <c r="EK193" i="27" s="1"/>
  <c r="EB197" i="27"/>
  <c r="EA197" i="27"/>
  <c r="EK197" i="27" s="1"/>
  <c r="EB202" i="27"/>
  <c r="EA202" i="27"/>
  <c r="EK202" i="27" s="1"/>
  <c r="EB222" i="27"/>
  <c r="EA222" i="27"/>
  <c r="EK222" i="27" s="1"/>
  <c r="DY31" i="27"/>
  <c r="DX31" i="27"/>
  <c r="EJ31" i="27" s="1"/>
  <c r="EB23" i="27"/>
  <c r="EA23" i="27"/>
  <c r="EK23" i="27" s="1"/>
  <c r="DY30" i="27"/>
  <c r="DX30" i="27"/>
  <c r="EJ30" i="27" s="1"/>
  <c r="DY234" i="27"/>
  <c r="DX234" i="27"/>
  <c r="EJ234" i="27" s="1"/>
  <c r="DY246" i="27"/>
  <c r="DX246" i="27"/>
  <c r="EJ246" i="27" s="1"/>
  <c r="DY247" i="27"/>
  <c r="DX247" i="27"/>
  <c r="EJ247" i="27" s="1"/>
  <c r="DY248" i="27"/>
  <c r="DX248" i="27"/>
  <c r="EJ248" i="27" s="1"/>
  <c r="DY249" i="27"/>
  <c r="DX249" i="27"/>
  <c r="EJ249" i="27" s="1"/>
  <c r="DY250" i="27"/>
  <c r="DX250" i="27"/>
  <c r="EJ250" i="27" s="1"/>
  <c r="DY251" i="27"/>
  <c r="DX251" i="27"/>
  <c r="EJ251" i="27" s="1"/>
  <c r="DY252" i="27"/>
  <c r="DX252" i="27"/>
  <c r="EJ252" i="27" s="1"/>
  <c r="DY253" i="27"/>
  <c r="DX253" i="27"/>
  <c r="EJ253" i="27" s="1"/>
  <c r="DY254" i="27"/>
  <c r="DX254" i="27"/>
  <c r="EJ254" i="27" s="1"/>
  <c r="DY255" i="27"/>
  <c r="DX255" i="27"/>
  <c r="EJ255" i="27" s="1"/>
  <c r="DY256" i="27"/>
  <c r="DX256" i="27"/>
  <c r="EJ256" i="27" s="1"/>
  <c r="DY257" i="27"/>
  <c r="DX257" i="27"/>
  <c r="EJ257" i="27" s="1"/>
  <c r="DY258" i="27"/>
  <c r="DX258" i="27"/>
  <c r="EJ258" i="27" s="1"/>
  <c r="DY259" i="27"/>
  <c r="DX259" i="27"/>
  <c r="EJ259" i="27" s="1"/>
  <c r="DY260" i="27"/>
  <c r="DX260" i="27"/>
  <c r="EJ260" i="27" s="1"/>
  <c r="DY261" i="27"/>
  <c r="DX261" i="27"/>
  <c r="EJ261" i="27" s="1"/>
  <c r="DY270" i="27"/>
  <c r="DX270" i="27"/>
  <c r="EJ270" i="27" s="1"/>
  <c r="DY271" i="27"/>
  <c r="DX271" i="27"/>
  <c r="EJ271" i="27" s="1"/>
  <c r="DY272" i="27"/>
  <c r="DX272" i="27"/>
  <c r="EJ272" i="27" s="1"/>
  <c r="DY273" i="27"/>
  <c r="DX273" i="27"/>
  <c r="EJ273" i="27" s="1"/>
  <c r="DY274" i="27"/>
  <c r="DX274" i="27"/>
  <c r="EJ274" i="27" s="1"/>
  <c r="DY275" i="27"/>
  <c r="DX275" i="27"/>
  <c r="EJ275" i="27" s="1"/>
  <c r="DY276" i="27"/>
  <c r="DX276" i="27"/>
  <c r="EJ276" i="27" s="1"/>
  <c r="DY277" i="27"/>
  <c r="DX277" i="27"/>
  <c r="EJ277" i="27" s="1"/>
  <c r="DY278" i="27"/>
  <c r="DX278" i="27"/>
  <c r="EJ278" i="27" s="1"/>
  <c r="DY279" i="27"/>
  <c r="DX279" i="27"/>
  <c r="EJ279" i="27" s="1"/>
  <c r="DY280" i="27"/>
  <c r="DX280" i="27"/>
  <c r="EJ280" i="27" s="1"/>
  <c r="DY281" i="27"/>
  <c r="DX281" i="27"/>
  <c r="EJ281" i="27" s="1"/>
  <c r="DY282" i="27"/>
  <c r="DX282" i="27"/>
  <c r="EJ282" i="27" s="1"/>
  <c r="DY283" i="27"/>
  <c r="DX283" i="27"/>
  <c r="EJ283" i="27" s="1"/>
  <c r="DY284" i="27"/>
  <c r="DX284" i="27"/>
  <c r="EJ284" i="27" s="1"/>
  <c r="DY300" i="27"/>
  <c r="DX300" i="27"/>
  <c r="EJ300" i="27" s="1"/>
  <c r="DY301" i="27"/>
  <c r="DX301" i="27"/>
  <c r="EJ301" i="27" s="1"/>
  <c r="DY302" i="27"/>
  <c r="DX302" i="27"/>
  <c r="EJ302" i="27" s="1"/>
  <c r="DY303" i="27"/>
  <c r="DX303" i="27"/>
  <c r="EJ303" i="27" s="1"/>
  <c r="DY304" i="27"/>
  <c r="DX304" i="27"/>
  <c r="EJ304" i="27" s="1"/>
  <c r="DY305" i="27"/>
  <c r="DX305" i="27"/>
  <c r="EJ305" i="27" s="1"/>
  <c r="DY306" i="27"/>
  <c r="DX306" i="27"/>
  <c r="EJ306" i="27" s="1"/>
  <c r="DY307" i="27"/>
  <c r="DX307" i="27"/>
  <c r="EJ307" i="27" s="1"/>
  <c r="DY308" i="27"/>
  <c r="DX308" i="27"/>
  <c r="EJ308" i="27" s="1"/>
  <c r="DY309" i="27"/>
  <c r="DX309" i="27"/>
  <c r="EJ309" i="27" s="1"/>
  <c r="DY310" i="27"/>
  <c r="DX310" i="27"/>
  <c r="EJ310" i="27" s="1"/>
  <c r="DY311" i="27"/>
  <c r="DX311" i="27"/>
  <c r="EJ311" i="27" s="1"/>
  <c r="DY312" i="27"/>
  <c r="DX312" i="27"/>
  <c r="EJ312" i="27" s="1"/>
  <c r="DY313" i="27"/>
  <c r="DX313" i="27"/>
  <c r="EJ313" i="27" s="1"/>
  <c r="DY314" i="27"/>
  <c r="DX314" i="27"/>
  <c r="EJ314" i="27" s="1"/>
  <c r="DY315" i="27"/>
  <c r="DX315" i="27"/>
  <c r="EJ315" i="27" s="1"/>
  <c r="DY316" i="27"/>
  <c r="DX316" i="27"/>
  <c r="EJ316" i="27" s="1"/>
  <c r="DY317" i="27"/>
  <c r="DX317" i="27"/>
  <c r="EJ317" i="27" s="1"/>
  <c r="DY318" i="27"/>
  <c r="DX318" i="27"/>
  <c r="EJ318" i="27" s="1"/>
  <c r="DY319" i="27"/>
  <c r="DX319" i="27"/>
  <c r="EJ319" i="27" s="1"/>
  <c r="DY320" i="27"/>
  <c r="DX320" i="27"/>
  <c r="EJ320" i="27" s="1"/>
  <c r="DY321" i="27"/>
  <c r="DX321" i="27"/>
  <c r="EJ321" i="27" s="1"/>
  <c r="DY322" i="27"/>
  <c r="DX322" i="27"/>
  <c r="EJ322" i="27" s="1"/>
  <c r="DY323" i="27"/>
  <c r="DX323" i="27"/>
  <c r="EJ323" i="27" s="1"/>
  <c r="DY324" i="27"/>
  <c r="DX324" i="27"/>
  <c r="EJ324" i="27" s="1"/>
  <c r="DY325" i="27"/>
  <c r="DX325" i="27"/>
  <c r="EJ325" i="27" s="1"/>
  <c r="DY326" i="27"/>
  <c r="DX326" i="27"/>
  <c r="EJ326" i="27" s="1"/>
  <c r="DY327" i="27"/>
  <c r="DX327" i="27"/>
  <c r="EJ327" i="27" s="1"/>
  <c r="DY328" i="27"/>
  <c r="DX328" i="27"/>
  <c r="EJ328" i="27" s="1"/>
  <c r="DY329" i="27"/>
  <c r="DX329" i="27"/>
  <c r="EJ329" i="27" s="1"/>
  <c r="DY330" i="27"/>
  <c r="DX330" i="27"/>
  <c r="EJ330" i="27" s="1"/>
  <c r="DY331" i="27"/>
  <c r="DX331" i="27"/>
  <c r="EJ331" i="27" s="1"/>
  <c r="DY332" i="27"/>
  <c r="DX332" i="27"/>
  <c r="EJ332" i="27" s="1"/>
  <c r="DY333" i="27"/>
  <c r="DX333" i="27"/>
  <c r="EJ333" i="27" s="1"/>
  <c r="DY334" i="27"/>
  <c r="DX334" i="27"/>
  <c r="EJ334" i="27" s="1"/>
  <c r="DY335" i="27"/>
  <c r="DX335" i="27"/>
  <c r="EJ335" i="27" s="1"/>
  <c r="DY336" i="27"/>
  <c r="DX336" i="27"/>
  <c r="EJ336" i="27" s="1"/>
  <c r="DY337" i="27"/>
  <c r="DX337" i="27"/>
  <c r="EJ337" i="27" s="1"/>
  <c r="DY338" i="27"/>
  <c r="DX338" i="27"/>
  <c r="EJ338" i="27" s="1"/>
  <c r="DY339" i="27"/>
  <c r="DX339" i="27"/>
  <c r="EJ339" i="27" s="1"/>
  <c r="DY340" i="27"/>
  <c r="DX340" i="27"/>
  <c r="EJ340" i="27" s="1"/>
  <c r="DY341" i="27"/>
  <c r="DX341" i="27"/>
  <c r="EJ341" i="27" s="1"/>
  <c r="DY342" i="27"/>
  <c r="DX342" i="27"/>
  <c r="EJ342" i="27" s="1"/>
  <c r="DY343" i="27"/>
  <c r="DX343" i="27"/>
  <c r="EJ343" i="27" s="1"/>
  <c r="DY344" i="27"/>
  <c r="DX344" i="27"/>
  <c r="EJ344" i="27" s="1"/>
  <c r="DY345" i="27"/>
  <c r="DX345" i="27"/>
  <c r="EJ345" i="27" s="1"/>
  <c r="DY346" i="27"/>
  <c r="DX346" i="27"/>
  <c r="EJ346" i="27" s="1"/>
  <c r="DY347" i="27"/>
  <c r="DX347" i="27"/>
  <c r="EJ347" i="27" s="1"/>
  <c r="DY348" i="27"/>
  <c r="DX348" i="27"/>
  <c r="EJ348" i="27" s="1"/>
  <c r="DY349" i="27"/>
  <c r="DX349" i="27"/>
  <c r="EJ349" i="27" s="1"/>
  <c r="DY350" i="27"/>
  <c r="DX350" i="27"/>
  <c r="EJ350" i="27" s="1"/>
  <c r="DY351" i="27"/>
  <c r="DX351" i="27"/>
  <c r="EJ351" i="27" s="1"/>
  <c r="DY352" i="27"/>
  <c r="DX352" i="27"/>
  <c r="EJ352" i="27" s="1"/>
  <c r="DY353" i="27"/>
  <c r="DX353" i="27"/>
  <c r="EJ353" i="27" s="1"/>
  <c r="DY354" i="27"/>
  <c r="DX354" i="27"/>
  <c r="EJ354" i="27" s="1"/>
  <c r="DY355" i="27"/>
  <c r="DX355" i="27"/>
  <c r="EJ355" i="27" s="1"/>
  <c r="DY356" i="27"/>
  <c r="DX356" i="27"/>
  <c r="EJ356" i="27" s="1"/>
  <c r="DY357" i="27"/>
  <c r="DX357" i="27"/>
  <c r="EJ357" i="27" s="1"/>
  <c r="DY372" i="27"/>
  <c r="DX372" i="27"/>
  <c r="EJ372" i="27" s="1"/>
  <c r="DY373" i="27"/>
  <c r="DX373" i="27"/>
  <c r="EJ373" i="27" s="1"/>
  <c r="DY374" i="27"/>
  <c r="DX374" i="27"/>
  <c r="EJ374" i="27" s="1"/>
  <c r="DY375" i="27"/>
  <c r="DX375" i="27"/>
  <c r="EJ375" i="27" s="1"/>
  <c r="DY376" i="27"/>
  <c r="DX376" i="27"/>
  <c r="EJ376" i="27" s="1"/>
  <c r="DY377" i="27"/>
  <c r="DX377" i="27"/>
  <c r="EJ377" i="27" s="1"/>
  <c r="DY378" i="27"/>
  <c r="DX378" i="27"/>
  <c r="EJ378" i="27" s="1"/>
  <c r="DY379" i="27"/>
  <c r="DX379" i="27"/>
  <c r="EJ379" i="27" s="1"/>
  <c r="DY381" i="27"/>
  <c r="DX381" i="27"/>
  <c r="EJ381" i="27" s="1"/>
  <c r="DY382" i="27"/>
  <c r="DX382" i="27"/>
  <c r="EJ382" i="27" s="1"/>
  <c r="DY383" i="27"/>
  <c r="DX383" i="27"/>
  <c r="EJ383" i="27" s="1"/>
  <c r="DY384" i="27"/>
  <c r="DX384" i="27"/>
  <c r="EJ384" i="27" s="1"/>
  <c r="DY397" i="27"/>
  <c r="DX397" i="27"/>
  <c r="EJ397" i="27" s="1"/>
  <c r="DY398" i="27"/>
  <c r="DX398" i="27"/>
  <c r="EJ398" i="27" s="1"/>
  <c r="DY399" i="27"/>
  <c r="DX399" i="27"/>
  <c r="EJ399" i="27" s="1"/>
  <c r="DY400" i="27"/>
  <c r="DX400" i="27"/>
  <c r="EJ400" i="27" s="1"/>
  <c r="DY401" i="27"/>
  <c r="DX401" i="27"/>
  <c r="EJ401" i="27" s="1"/>
  <c r="DY402" i="27"/>
  <c r="DX402" i="27"/>
  <c r="EJ402" i="27" s="1"/>
  <c r="DY403" i="27"/>
  <c r="DX403" i="27"/>
  <c r="EJ403" i="27" s="1"/>
  <c r="DY404" i="27"/>
  <c r="DX404" i="27"/>
  <c r="EJ404" i="27" s="1"/>
  <c r="DY405" i="27"/>
  <c r="DX405" i="27"/>
  <c r="EJ405" i="27" s="1"/>
  <c r="DY406" i="27"/>
  <c r="DX406" i="27"/>
  <c r="EJ406" i="27" s="1"/>
  <c r="DY407" i="27"/>
  <c r="DX407" i="27"/>
  <c r="EJ407" i="27" s="1"/>
  <c r="DY408" i="27"/>
  <c r="DX408" i="27"/>
  <c r="EJ408" i="27" s="1"/>
  <c r="DY409" i="27"/>
  <c r="DX409" i="27"/>
  <c r="EJ409" i="27" s="1"/>
  <c r="DY410" i="27"/>
  <c r="DX410" i="27"/>
  <c r="EJ410" i="27" s="1"/>
  <c r="DY411" i="27"/>
  <c r="DX411" i="27"/>
  <c r="EJ411" i="27" s="1"/>
  <c r="DY412" i="27"/>
  <c r="DX412" i="27"/>
  <c r="EJ412" i="27" s="1"/>
  <c r="DY413" i="27"/>
  <c r="DX413" i="27"/>
  <c r="EJ413" i="27" s="1"/>
  <c r="DY414" i="27"/>
  <c r="DX414" i="27"/>
  <c r="EJ414" i="27" s="1"/>
  <c r="DY415" i="27"/>
  <c r="DX415" i="27"/>
  <c r="EJ415" i="27" s="1"/>
  <c r="DY416" i="27"/>
  <c r="DX416" i="27"/>
  <c r="EJ416" i="27" s="1"/>
  <c r="DY426" i="27"/>
  <c r="DX426" i="27"/>
  <c r="EJ426" i="27" s="1"/>
  <c r="DY427" i="27"/>
  <c r="DX427" i="27"/>
  <c r="EJ427" i="27" s="1"/>
  <c r="DY428" i="27"/>
  <c r="DX428" i="27"/>
  <c r="EJ428" i="27" s="1"/>
  <c r="DY429" i="27"/>
  <c r="DX429" i="27"/>
  <c r="EJ429" i="27" s="1"/>
  <c r="DY430" i="27"/>
  <c r="DX430" i="27"/>
  <c r="EJ430" i="27" s="1"/>
  <c r="DY431" i="27"/>
  <c r="DX431" i="27"/>
  <c r="EJ431" i="27" s="1"/>
  <c r="DY432" i="27"/>
  <c r="DX432" i="27"/>
  <c r="EJ432" i="27" s="1"/>
  <c r="DY433" i="27"/>
  <c r="DX433" i="27"/>
  <c r="EJ433" i="27" s="1"/>
  <c r="DY434" i="27"/>
  <c r="DX434" i="27"/>
  <c r="EJ434" i="27" s="1"/>
  <c r="DY435" i="27"/>
  <c r="DX435" i="27"/>
  <c r="EJ435" i="27" s="1"/>
  <c r="DY436" i="27"/>
  <c r="DX436" i="27"/>
  <c r="EJ436" i="27" s="1"/>
  <c r="DY437" i="27"/>
  <c r="DX437" i="27"/>
  <c r="EJ437" i="27" s="1"/>
  <c r="DY438" i="27"/>
  <c r="DX438" i="27"/>
  <c r="EJ438" i="27" s="1"/>
  <c r="DY501" i="27"/>
  <c r="DX501" i="27"/>
  <c r="EJ501" i="27" s="1"/>
  <c r="DY502" i="27"/>
  <c r="DX502" i="27"/>
  <c r="EJ502" i="27" s="1"/>
  <c r="DY503" i="27"/>
  <c r="DX503" i="27"/>
  <c r="EJ503" i="27" s="1"/>
  <c r="DY504" i="27"/>
  <c r="DX504" i="27"/>
  <c r="EJ504" i="27" s="1"/>
  <c r="DY505" i="27"/>
  <c r="DX505" i="27"/>
  <c r="EJ505" i="27" s="1"/>
  <c r="DY506" i="27"/>
  <c r="DX506" i="27"/>
  <c r="EJ506" i="27" s="1"/>
  <c r="DY507" i="27"/>
  <c r="DX507" i="27"/>
  <c r="EJ507" i="27" s="1"/>
  <c r="DY508" i="27"/>
  <c r="DX508" i="27"/>
  <c r="EJ508" i="27" s="1"/>
  <c r="DY509" i="27"/>
  <c r="DX509" i="27"/>
  <c r="EJ509" i="27" s="1"/>
  <c r="DY510" i="27"/>
  <c r="DX510" i="27"/>
  <c r="EJ510" i="27" s="1"/>
  <c r="DY511" i="27"/>
  <c r="DX511" i="27"/>
  <c r="EJ511" i="27" s="1"/>
  <c r="DY512" i="27"/>
  <c r="DX512" i="27"/>
  <c r="EJ512" i="27" s="1"/>
  <c r="DY513" i="27"/>
  <c r="DX513" i="27"/>
  <c r="EJ513" i="27" s="1"/>
  <c r="DY514" i="27"/>
  <c r="DX514" i="27"/>
  <c r="EJ514" i="27" s="1"/>
  <c r="DY515" i="27"/>
  <c r="DX515" i="27"/>
  <c r="EJ515" i="27" s="1"/>
  <c r="DY516" i="27"/>
  <c r="DX516" i="27"/>
  <c r="EJ516" i="27" s="1"/>
  <c r="DY517" i="27"/>
  <c r="DX517" i="27"/>
  <c r="EJ517" i="27" s="1"/>
  <c r="DY518" i="27"/>
  <c r="DX518" i="27"/>
  <c r="EJ518" i="27" s="1"/>
  <c r="DY519" i="27"/>
  <c r="DX519" i="27"/>
  <c r="EJ519" i="27" s="1"/>
  <c r="DY520" i="27"/>
  <c r="DX520" i="27"/>
  <c r="EJ520" i="27" s="1"/>
  <c r="DY521" i="27"/>
  <c r="DX521" i="27"/>
  <c r="EJ521" i="27" s="1"/>
  <c r="DY522" i="27"/>
  <c r="DX522" i="27"/>
  <c r="EJ522" i="27" s="1"/>
  <c r="DY523" i="27"/>
  <c r="DX523" i="27"/>
  <c r="EJ523" i="27" s="1"/>
  <c r="DY524" i="27"/>
  <c r="DX524" i="27"/>
  <c r="EJ524" i="27" s="1"/>
  <c r="DY525" i="27"/>
  <c r="DX525" i="27"/>
  <c r="EJ525" i="27" s="1"/>
  <c r="DY526" i="27"/>
  <c r="DX526" i="27"/>
  <c r="EJ526" i="27" s="1"/>
  <c r="DY527" i="27"/>
  <c r="DX527" i="27"/>
  <c r="EJ527" i="27" s="1"/>
  <c r="DY528" i="27"/>
  <c r="DX528" i="27"/>
  <c r="EJ528" i="27" s="1"/>
  <c r="DY529" i="27"/>
  <c r="DX529" i="27"/>
  <c r="EJ529" i="27" s="1"/>
  <c r="DY530" i="27"/>
  <c r="DX530" i="27"/>
  <c r="EJ530" i="27" s="1"/>
  <c r="DY531" i="27"/>
  <c r="DX531" i="27"/>
  <c r="EJ531" i="27" s="1"/>
  <c r="DY532" i="27"/>
  <c r="DX532" i="27"/>
  <c r="EJ532" i="27" s="1"/>
  <c r="DY533" i="27"/>
  <c r="DX533" i="27"/>
  <c r="EJ533" i="27" s="1"/>
  <c r="DY534" i="27"/>
  <c r="DX534" i="27"/>
  <c r="EJ534" i="27" s="1"/>
  <c r="DY535" i="27"/>
  <c r="DX535" i="27"/>
  <c r="EJ535" i="27" s="1"/>
  <c r="DY536" i="27"/>
  <c r="DX536" i="27"/>
  <c r="EJ536" i="27" s="1"/>
  <c r="DY537" i="27"/>
  <c r="DX537" i="27"/>
  <c r="EJ537" i="27" s="1"/>
  <c r="DY538" i="27"/>
  <c r="DX538" i="27"/>
  <c r="EJ538" i="27" s="1"/>
  <c r="DY539" i="27"/>
  <c r="DX539" i="27"/>
  <c r="EJ539" i="27" s="1"/>
  <c r="DY540" i="27"/>
  <c r="DX540" i="27"/>
  <c r="EJ540" i="27" s="1"/>
  <c r="DY541" i="27"/>
  <c r="DX541" i="27"/>
  <c r="EJ541" i="27" s="1"/>
  <c r="DY542" i="27"/>
  <c r="DX542" i="27"/>
  <c r="EJ542" i="27" s="1"/>
  <c r="DY543" i="27"/>
  <c r="DX543" i="27"/>
  <c r="EJ543" i="27" s="1"/>
  <c r="DY544" i="27"/>
  <c r="DX544" i="27"/>
  <c r="EJ544" i="27" s="1"/>
  <c r="DY545" i="27"/>
  <c r="DX545" i="27"/>
  <c r="EJ545" i="27" s="1"/>
  <c r="DY546" i="27"/>
  <c r="DX546" i="27"/>
  <c r="EJ546" i="27" s="1"/>
  <c r="DY547" i="27"/>
  <c r="DX547" i="27"/>
  <c r="EJ547" i="27" s="1"/>
  <c r="DY548" i="27"/>
  <c r="DX548" i="27"/>
  <c r="EJ548" i="27" s="1"/>
  <c r="DY549" i="27"/>
  <c r="DX549" i="27"/>
  <c r="EJ549" i="27" s="1"/>
  <c r="DY550" i="27"/>
  <c r="DX550" i="27"/>
  <c r="EJ550" i="27" s="1"/>
  <c r="DY551" i="27"/>
  <c r="DX551" i="27"/>
  <c r="EJ551" i="27" s="1"/>
  <c r="DY552" i="27"/>
  <c r="DX552" i="27"/>
  <c r="EJ552" i="27" s="1"/>
  <c r="DY553" i="27"/>
  <c r="DX553" i="27"/>
  <c r="EJ553" i="27" s="1"/>
  <c r="DY554" i="27"/>
  <c r="DX554" i="27"/>
  <c r="EJ554" i="27" s="1"/>
  <c r="DY555" i="27"/>
  <c r="DX555" i="27"/>
  <c r="EJ555" i="27" s="1"/>
  <c r="DY556" i="27"/>
  <c r="DX556" i="27"/>
  <c r="EJ556" i="27" s="1"/>
  <c r="DY557" i="27"/>
  <c r="DX557" i="27"/>
  <c r="EJ557" i="27" s="1"/>
  <c r="DY558" i="27"/>
  <c r="DX558" i="27"/>
  <c r="EJ558" i="27" s="1"/>
  <c r="DY559" i="27"/>
  <c r="DX559" i="27"/>
  <c r="EJ559" i="27" s="1"/>
  <c r="DY560" i="27"/>
  <c r="DX560" i="27"/>
  <c r="EJ560" i="27" s="1"/>
  <c r="DY561" i="27"/>
  <c r="DX561" i="27"/>
  <c r="EJ561" i="27" s="1"/>
  <c r="DY562" i="27"/>
  <c r="DX562" i="27"/>
  <c r="EJ562" i="27" s="1"/>
  <c r="DY563" i="27"/>
  <c r="DX563" i="27"/>
  <c r="EJ563" i="27" s="1"/>
  <c r="DY564" i="27"/>
  <c r="DX564" i="27"/>
  <c r="EJ564" i="27" s="1"/>
  <c r="DY565" i="27"/>
  <c r="DX565" i="27"/>
  <c r="EJ565" i="27" s="1"/>
  <c r="DY566" i="27"/>
  <c r="DX566" i="27"/>
  <c r="EJ566" i="27" s="1"/>
  <c r="DY567" i="27"/>
  <c r="DX567" i="27"/>
  <c r="EJ567" i="27" s="1"/>
  <c r="DY568" i="27"/>
  <c r="DX568" i="27"/>
  <c r="EJ568" i="27" s="1"/>
  <c r="DY583" i="27"/>
  <c r="DX583" i="27"/>
  <c r="EJ583" i="27" s="1"/>
  <c r="DY584" i="27"/>
  <c r="DX584" i="27"/>
  <c r="EJ584" i="27" s="1"/>
  <c r="DY585" i="27"/>
  <c r="DX585" i="27"/>
  <c r="EJ585" i="27" s="1"/>
  <c r="DY586" i="27"/>
  <c r="DX586" i="27"/>
  <c r="EJ586" i="27" s="1"/>
  <c r="DY587" i="27"/>
  <c r="DX587" i="27"/>
  <c r="EJ587" i="27" s="1"/>
  <c r="DY588" i="27"/>
  <c r="DX588" i="27"/>
  <c r="EJ588" i="27" s="1"/>
  <c r="DY589" i="27"/>
  <c r="DX589" i="27"/>
  <c r="EJ589" i="27" s="1"/>
  <c r="DY590" i="27"/>
  <c r="DX590" i="27"/>
  <c r="EJ590" i="27" s="1"/>
  <c r="DY591" i="27"/>
  <c r="DX591" i="27"/>
  <c r="EJ591" i="27" s="1"/>
  <c r="DY592" i="27"/>
  <c r="DX592" i="27"/>
  <c r="EJ592" i="27" s="1"/>
  <c r="DY593" i="27"/>
  <c r="DX593" i="27"/>
  <c r="EJ593" i="27" s="1"/>
  <c r="DY594" i="27"/>
  <c r="DX594" i="27"/>
  <c r="EJ594" i="27" s="1"/>
  <c r="DY595" i="27"/>
  <c r="DX595" i="27"/>
  <c r="EJ595" i="27" s="1"/>
  <c r="DY596" i="27"/>
  <c r="DX596" i="27"/>
  <c r="EJ596" i="27" s="1"/>
  <c r="DY597" i="27"/>
  <c r="DX597" i="27"/>
  <c r="EJ597" i="27" s="1"/>
  <c r="DY598" i="27"/>
  <c r="DX598" i="27"/>
  <c r="EJ598" i="27" s="1"/>
  <c r="DY599" i="27"/>
  <c r="DX599" i="27"/>
  <c r="EJ599" i="27" s="1"/>
  <c r="DY600" i="27"/>
  <c r="DX600" i="27"/>
  <c r="EJ600" i="27" s="1"/>
  <c r="DY601" i="27"/>
  <c r="DX601" i="27"/>
  <c r="EJ601" i="27" s="1"/>
  <c r="DY602" i="27"/>
  <c r="DX602" i="27"/>
  <c r="EJ602" i="27" s="1"/>
  <c r="DY603" i="27"/>
  <c r="DX603" i="27"/>
  <c r="EJ603" i="27" s="1"/>
  <c r="DY604" i="27"/>
  <c r="DX604" i="27"/>
  <c r="EJ604" i="27" s="1"/>
  <c r="DY605" i="27"/>
  <c r="DX605" i="27"/>
  <c r="EJ605" i="27" s="1"/>
  <c r="DY606" i="27"/>
  <c r="DX606" i="27"/>
  <c r="EJ606" i="27" s="1"/>
  <c r="DY619" i="27"/>
  <c r="DX619" i="27"/>
  <c r="EJ619" i="27" s="1"/>
  <c r="DY620" i="27"/>
  <c r="DX620" i="27"/>
  <c r="EJ620" i="27" s="1"/>
  <c r="DY621" i="27"/>
  <c r="DX621" i="27"/>
  <c r="EJ621" i="27" s="1"/>
  <c r="DY622" i="27"/>
  <c r="DX622" i="27"/>
  <c r="EJ622" i="27" s="1"/>
  <c r="DY623" i="27"/>
  <c r="DX623" i="27"/>
  <c r="EJ623" i="27" s="1"/>
  <c r="DY624" i="27"/>
  <c r="DX624" i="27"/>
  <c r="EJ624" i="27" s="1"/>
  <c r="DY625" i="27"/>
  <c r="DX625" i="27"/>
  <c r="EJ625" i="27" s="1"/>
  <c r="DY626" i="27"/>
  <c r="DX626" i="27"/>
  <c r="EJ626" i="27" s="1"/>
  <c r="DY627" i="27"/>
  <c r="DX627" i="27"/>
  <c r="EJ627" i="27" s="1"/>
  <c r="DY21" i="27"/>
  <c r="DX21" i="27"/>
  <c r="EJ21" i="27" s="1"/>
  <c r="EB22" i="27"/>
  <c r="EA22" i="27"/>
  <c r="EK22" i="27" s="1"/>
  <c r="DY29" i="27"/>
  <c r="DX29" i="27"/>
  <c r="EJ29" i="27" s="1"/>
  <c r="EB30" i="27"/>
  <c r="EA30" i="27"/>
  <c r="EK30" i="27" s="1"/>
  <c r="DY37" i="27"/>
  <c r="DX37" i="27"/>
  <c r="EJ37" i="27" s="1"/>
  <c r="EB38" i="27"/>
  <c r="EA38" i="27"/>
  <c r="EK38" i="27" s="1"/>
  <c r="EB234" i="27"/>
  <c r="EA234" i="27"/>
  <c r="EK234" i="27" s="1"/>
  <c r="EB246" i="27"/>
  <c r="EA246" i="27"/>
  <c r="EK246" i="27" s="1"/>
  <c r="EB247" i="27"/>
  <c r="EA247" i="27"/>
  <c r="EK247" i="27" s="1"/>
  <c r="EB248" i="27"/>
  <c r="EA248" i="27"/>
  <c r="EK248" i="27" s="1"/>
  <c r="EB249" i="27"/>
  <c r="EA249" i="27"/>
  <c r="EK249" i="27" s="1"/>
  <c r="EB250" i="27"/>
  <c r="EA250" i="27"/>
  <c r="EK250" i="27" s="1"/>
  <c r="EB251" i="27"/>
  <c r="EA251" i="27"/>
  <c r="EK251" i="27" s="1"/>
  <c r="EB252" i="27"/>
  <c r="EA252" i="27"/>
  <c r="EK252" i="27" s="1"/>
  <c r="EB253" i="27"/>
  <c r="EA253" i="27"/>
  <c r="EK253" i="27" s="1"/>
  <c r="EB254" i="27"/>
  <c r="EA254" i="27"/>
  <c r="EK254" i="27" s="1"/>
  <c r="EB255" i="27"/>
  <c r="EA255" i="27"/>
  <c r="EK255" i="27" s="1"/>
  <c r="EB256" i="27"/>
  <c r="EA256" i="27"/>
  <c r="EK256" i="27" s="1"/>
  <c r="EB257" i="27"/>
  <c r="EA257" i="27"/>
  <c r="EK257" i="27" s="1"/>
  <c r="EB258" i="27"/>
  <c r="EA258" i="27"/>
  <c r="EK258" i="27" s="1"/>
  <c r="EB259" i="27"/>
  <c r="EA259" i="27"/>
  <c r="EK259" i="27" s="1"/>
  <c r="EB260" i="27"/>
  <c r="EA260" i="27"/>
  <c r="EK260" i="27" s="1"/>
  <c r="EB261" i="27"/>
  <c r="EA261" i="27"/>
  <c r="EK261" i="27" s="1"/>
  <c r="EB270" i="27"/>
  <c r="EA270" i="27"/>
  <c r="EK270" i="27" s="1"/>
  <c r="EB271" i="27"/>
  <c r="EA271" i="27"/>
  <c r="EK271" i="27" s="1"/>
  <c r="EB272" i="27"/>
  <c r="EA272" i="27"/>
  <c r="EK272" i="27" s="1"/>
  <c r="EB273" i="27"/>
  <c r="EA273" i="27"/>
  <c r="EK273" i="27" s="1"/>
  <c r="EB274" i="27"/>
  <c r="EA274" i="27"/>
  <c r="EK274" i="27" s="1"/>
  <c r="EB275" i="27"/>
  <c r="EA275" i="27"/>
  <c r="EK275" i="27" s="1"/>
  <c r="EB276" i="27"/>
  <c r="EA276" i="27"/>
  <c r="EK276" i="27" s="1"/>
  <c r="EB277" i="27"/>
  <c r="EA277" i="27"/>
  <c r="EK277" i="27" s="1"/>
  <c r="EB278" i="27"/>
  <c r="EA278" i="27"/>
  <c r="EK278" i="27" s="1"/>
  <c r="EB279" i="27"/>
  <c r="EA279" i="27"/>
  <c r="EK279" i="27" s="1"/>
  <c r="EB280" i="27"/>
  <c r="EA280" i="27"/>
  <c r="EK280" i="27" s="1"/>
  <c r="EB281" i="27"/>
  <c r="EA281" i="27"/>
  <c r="EK281" i="27" s="1"/>
  <c r="EB282" i="27"/>
  <c r="EA282" i="27"/>
  <c r="EK282" i="27" s="1"/>
  <c r="EB283" i="27"/>
  <c r="EA283" i="27"/>
  <c r="EK283" i="27" s="1"/>
  <c r="EB284" i="27"/>
  <c r="EA284" i="27"/>
  <c r="EK284" i="27" s="1"/>
  <c r="EB300" i="27"/>
  <c r="EA300" i="27"/>
  <c r="EK300" i="27" s="1"/>
  <c r="EB301" i="27"/>
  <c r="EA301" i="27"/>
  <c r="EK301" i="27" s="1"/>
  <c r="EB302" i="27"/>
  <c r="EA302" i="27"/>
  <c r="EK302" i="27" s="1"/>
  <c r="EB303" i="27"/>
  <c r="EA303" i="27"/>
  <c r="EK303" i="27" s="1"/>
  <c r="EB304" i="27"/>
  <c r="EA304" i="27"/>
  <c r="EK304" i="27" s="1"/>
  <c r="EB305" i="27"/>
  <c r="EA305" i="27"/>
  <c r="EK305" i="27" s="1"/>
  <c r="EB306" i="27"/>
  <c r="EA306" i="27"/>
  <c r="EK306" i="27" s="1"/>
  <c r="EB307" i="27"/>
  <c r="EA307" i="27"/>
  <c r="EK307" i="27" s="1"/>
  <c r="EB308" i="27"/>
  <c r="EA308" i="27"/>
  <c r="EK308" i="27" s="1"/>
  <c r="EB309" i="27"/>
  <c r="EA309" i="27"/>
  <c r="EK309" i="27" s="1"/>
  <c r="EB310" i="27"/>
  <c r="EA310" i="27"/>
  <c r="EK310" i="27" s="1"/>
  <c r="EB311" i="27"/>
  <c r="EA311" i="27"/>
  <c r="EK311" i="27" s="1"/>
  <c r="EB312" i="27"/>
  <c r="EA312" i="27"/>
  <c r="EK312" i="27" s="1"/>
  <c r="EB313" i="27"/>
  <c r="EA313" i="27"/>
  <c r="EK313" i="27" s="1"/>
  <c r="EB314" i="27"/>
  <c r="EA314" i="27"/>
  <c r="EK314" i="27" s="1"/>
  <c r="EB315" i="27"/>
  <c r="EA315" i="27"/>
  <c r="EK315" i="27" s="1"/>
  <c r="EB316" i="27"/>
  <c r="EA316" i="27"/>
  <c r="EK316" i="27" s="1"/>
  <c r="EB317" i="27"/>
  <c r="EA317" i="27"/>
  <c r="EK317" i="27" s="1"/>
  <c r="EB318" i="27"/>
  <c r="EA318" i="27"/>
  <c r="EK318" i="27" s="1"/>
  <c r="EB319" i="27"/>
  <c r="EA319" i="27"/>
  <c r="EK319" i="27" s="1"/>
  <c r="EB320" i="27"/>
  <c r="EA320" i="27"/>
  <c r="EK320" i="27" s="1"/>
  <c r="EB321" i="27"/>
  <c r="EA321" i="27"/>
  <c r="EK321" i="27" s="1"/>
  <c r="EB322" i="27"/>
  <c r="EA322" i="27"/>
  <c r="EK322" i="27" s="1"/>
  <c r="EB323" i="27"/>
  <c r="EA323" i="27"/>
  <c r="EK323" i="27" s="1"/>
  <c r="EB324" i="27"/>
  <c r="EA324" i="27"/>
  <c r="EK324" i="27" s="1"/>
  <c r="EB325" i="27"/>
  <c r="EA325" i="27"/>
  <c r="EK325" i="27" s="1"/>
  <c r="EB326" i="27"/>
  <c r="EA326" i="27"/>
  <c r="EK326" i="27" s="1"/>
  <c r="EB327" i="27"/>
  <c r="EA327" i="27"/>
  <c r="EK327" i="27" s="1"/>
  <c r="EB328" i="27"/>
  <c r="EA328" i="27"/>
  <c r="EK328" i="27" s="1"/>
  <c r="EB329" i="27"/>
  <c r="EA329" i="27"/>
  <c r="EK329" i="27" s="1"/>
  <c r="EB330" i="27"/>
  <c r="EA330" i="27"/>
  <c r="EK330" i="27" s="1"/>
  <c r="EB331" i="27"/>
  <c r="EA331" i="27"/>
  <c r="EK331" i="27" s="1"/>
  <c r="EB332" i="27"/>
  <c r="EA332" i="27"/>
  <c r="EK332" i="27" s="1"/>
  <c r="EB333" i="27"/>
  <c r="EA333" i="27"/>
  <c r="EK333" i="27" s="1"/>
  <c r="EB334" i="27"/>
  <c r="EA334" i="27"/>
  <c r="EK334" i="27" s="1"/>
  <c r="EB335" i="27"/>
  <c r="EA335" i="27"/>
  <c r="EK335" i="27" s="1"/>
  <c r="EB336" i="27"/>
  <c r="EA336" i="27"/>
  <c r="EK336" i="27" s="1"/>
  <c r="EB337" i="27"/>
  <c r="EA337" i="27"/>
  <c r="EK337" i="27" s="1"/>
  <c r="EB338" i="27"/>
  <c r="EA338" i="27"/>
  <c r="EK338" i="27" s="1"/>
  <c r="EB339" i="27"/>
  <c r="EA339" i="27"/>
  <c r="EK339" i="27" s="1"/>
  <c r="EB340" i="27"/>
  <c r="EA340" i="27"/>
  <c r="EK340" i="27" s="1"/>
  <c r="EB341" i="27"/>
  <c r="EA341" i="27"/>
  <c r="EK341" i="27" s="1"/>
  <c r="EB342" i="27"/>
  <c r="EA342" i="27"/>
  <c r="EK342" i="27" s="1"/>
  <c r="EB343" i="27"/>
  <c r="EA343" i="27"/>
  <c r="EK343" i="27" s="1"/>
  <c r="EB344" i="27"/>
  <c r="EA344" i="27"/>
  <c r="EK344" i="27" s="1"/>
  <c r="EB345" i="27"/>
  <c r="EA345" i="27"/>
  <c r="EK345" i="27" s="1"/>
  <c r="EB346" i="27"/>
  <c r="EA346" i="27"/>
  <c r="EK346" i="27" s="1"/>
  <c r="EB347" i="27"/>
  <c r="EA347" i="27"/>
  <c r="EK347" i="27" s="1"/>
  <c r="EB348" i="27"/>
  <c r="EA348" i="27"/>
  <c r="EK348" i="27" s="1"/>
  <c r="EB349" i="27"/>
  <c r="EA349" i="27"/>
  <c r="EK349" i="27" s="1"/>
  <c r="EB350" i="27"/>
  <c r="EA350" i="27"/>
  <c r="EK350" i="27" s="1"/>
  <c r="EB351" i="27"/>
  <c r="EA351" i="27"/>
  <c r="EK351" i="27" s="1"/>
  <c r="EB352" i="27"/>
  <c r="EA352" i="27"/>
  <c r="EK352" i="27" s="1"/>
  <c r="EB353" i="27"/>
  <c r="EA353" i="27"/>
  <c r="EK353" i="27" s="1"/>
  <c r="EB354" i="27"/>
  <c r="EA354" i="27"/>
  <c r="EK354" i="27" s="1"/>
  <c r="EB355" i="27"/>
  <c r="EA355" i="27"/>
  <c r="EK355" i="27" s="1"/>
  <c r="EB356" i="27"/>
  <c r="EA356" i="27"/>
  <c r="EK356" i="27" s="1"/>
  <c r="EB357" i="27"/>
  <c r="EA357" i="27"/>
  <c r="EK357" i="27" s="1"/>
  <c r="EB397" i="27"/>
  <c r="EA397" i="27"/>
  <c r="EK397" i="27" s="1"/>
  <c r="EB398" i="27"/>
  <c r="EA398" i="27"/>
  <c r="EK398" i="27" s="1"/>
  <c r="EB399" i="27"/>
  <c r="EA399" i="27"/>
  <c r="EK399" i="27" s="1"/>
  <c r="EB400" i="27"/>
  <c r="EA400" i="27"/>
  <c r="EK400" i="27" s="1"/>
  <c r="EB401" i="27"/>
  <c r="EA401" i="27"/>
  <c r="EK401" i="27" s="1"/>
  <c r="EB402" i="27"/>
  <c r="EA402" i="27"/>
  <c r="EK402" i="27" s="1"/>
  <c r="EB403" i="27"/>
  <c r="EA403" i="27"/>
  <c r="EK403" i="27" s="1"/>
  <c r="EB404" i="27"/>
  <c r="EA404" i="27"/>
  <c r="EK404" i="27" s="1"/>
  <c r="EB405" i="27"/>
  <c r="EA405" i="27"/>
  <c r="EK405" i="27" s="1"/>
  <c r="EB406" i="27"/>
  <c r="EA406" i="27"/>
  <c r="EK406" i="27" s="1"/>
  <c r="EB407" i="27"/>
  <c r="EA407" i="27"/>
  <c r="EK407" i="27" s="1"/>
  <c r="EB408" i="27"/>
  <c r="EA408" i="27"/>
  <c r="EK408" i="27" s="1"/>
  <c r="EB409" i="27"/>
  <c r="EA409" i="27"/>
  <c r="EK409" i="27" s="1"/>
  <c r="EB410" i="27"/>
  <c r="EA410" i="27"/>
  <c r="EK410" i="27" s="1"/>
  <c r="EB411" i="27"/>
  <c r="EA411" i="27"/>
  <c r="EK411" i="27" s="1"/>
  <c r="EB412" i="27"/>
  <c r="EA412" i="27"/>
  <c r="EK412" i="27" s="1"/>
  <c r="EB413" i="27"/>
  <c r="EA413" i="27"/>
  <c r="EK413" i="27" s="1"/>
  <c r="EB414" i="27"/>
  <c r="EA414" i="27"/>
  <c r="EK414" i="27" s="1"/>
  <c r="EB415" i="27"/>
  <c r="EA415" i="27"/>
  <c r="EK415" i="27" s="1"/>
  <c r="EB416" i="27"/>
  <c r="EA416" i="27"/>
  <c r="EK416" i="27" s="1"/>
  <c r="EB426" i="27"/>
  <c r="EA426" i="27"/>
  <c r="EK426" i="27" s="1"/>
  <c r="EB427" i="27"/>
  <c r="EA427" i="27"/>
  <c r="EK427" i="27" s="1"/>
  <c r="EB428" i="27"/>
  <c r="EA428" i="27"/>
  <c r="EK428" i="27" s="1"/>
  <c r="EB429" i="27"/>
  <c r="EA429" i="27"/>
  <c r="EK429" i="27" s="1"/>
  <c r="EB430" i="27"/>
  <c r="EA430" i="27"/>
  <c r="EK430" i="27" s="1"/>
  <c r="EB431" i="27"/>
  <c r="EA431" i="27"/>
  <c r="EK431" i="27" s="1"/>
  <c r="EB432" i="27"/>
  <c r="EA432" i="27"/>
  <c r="EK432" i="27" s="1"/>
  <c r="EB433" i="27"/>
  <c r="EA433" i="27"/>
  <c r="EK433" i="27" s="1"/>
  <c r="EB434" i="27"/>
  <c r="EA434" i="27"/>
  <c r="EK434" i="27" s="1"/>
  <c r="EB435" i="27"/>
  <c r="EA435" i="27"/>
  <c r="EK435" i="27" s="1"/>
  <c r="EB436" i="27"/>
  <c r="EA436" i="27"/>
  <c r="EK436" i="27" s="1"/>
  <c r="EB437" i="27"/>
  <c r="EA437" i="27"/>
  <c r="EK437" i="27" s="1"/>
  <c r="EB438" i="27"/>
  <c r="EA438" i="27"/>
  <c r="EK438" i="27" s="1"/>
  <c r="EB501" i="27"/>
  <c r="EA501" i="27"/>
  <c r="EK501" i="27" s="1"/>
  <c r="EB502" i="27"/>
  <c r="EA502" i="27"/>
  <c r="EK502" i="27" s="1"/>
  <c r="EB503" i="27"/>
  <c r="EA503" i="27"/>
  <c r="EK503" i="27" s="1"/>
  <c r="EB504" i="27"/>
  <c r="EA504" i="27"/>
  <c r="EK504" i="27" s="1"/>
  <c r="EB505" i="27"/>
  <c r="EA505" i="27"/>
  <c r="EK505" i="27" s="1"/>
  <c r="EB506" i="27"/>
  <c r="EA506" i="27"/>
  <c r="EK506" i="27" s="1"/>
  <c r="EB507" i="27"/>
  <c r="EA507" i="27"/>
  <c r="EK507" i="27" s="1"/>
  <c r="EB508" i="27"/>
  <c r="EA508" i="27"/>
  <c r="EK508" i="27" s="1"/>
  <c r="EB509" i="27"/>
  <c r="EA509" i="27"/>
  <c r="EK509" i="27" s="1"/>
  <c r="EB510" i="27"/>
  <c r="EA510" i="27"/>
  <c r="EK510" i="27" s="1"/>
  <c r="EB511" i="27"/>
  <c r="EA511" i="27"/>
  <c r="EK511" i="27" s="1"/>
  <c r="EB512" i="27"/>
  <c r="EA512" i="27"/>
  <c r="EK512" i="27" s="1"/>
  <c r="EB513" i="27"/>
  <c r="EA513" i="27"/>
  <c r="EK513" i="27" s="1"/>
  <c r="EB514" i="27"/>
  <c r="EA514" i="27"/>
  <c r="EK514" i="27" s="1"/>
  <c r="EB515" i="27"/>
  <c r="EA515" i="27"/>
  <c r="EK515" i="27" s="1"/>
  <c r="EB516" i="27"/>
  <c r="EA516" i="27"/>
  <c r="EK516" i="27" s="1"/>
  <c r="EB517" i="27"/>
  <c r="EA517" i="27"/>
  <c r="EK517" i="27" s="1"/>
  <c r="EB518" i="27"/>
  <c r="EA518" i="27"/>
  <c r="EK518" i="27" s="1"/>
  <c r="EB519" i="27"/>
  <c r="EA519" i="27"/>
  <c r="EK519" i="27" s="1"/>
  <c r="EB520" i="27"/>
  <c r="EA520" i="27"/>
  <c r="EK520" i="27" s="1"/>
  <c r="EB521" i="27"/>
  <c r="EA521" i="27"/>
  <c r="EK521" i="27" s="1"/>
  <c r="EB522" i="27"/>
  <c r="EA522" i="27"/>
  <c r="EK522" i="27" s="1"/>
  <c r="EB523" i="27"/>
  <c r="EA523" i="27"/>
  <c r="EK523" i="27" s="1"/>
  <c r="EB524" i="27"/>
  <c r="EA524" i="27"/>
  <c r="EK524" i="27" s="1"/>
  <c r="EB525" i="27"/>
  <c r="EA525" i="27"/>
  <c r="EK525" i="27" s="1"/>
  <c r="EB526" i="27"/>
  <c r="EA526" i="27"/>
  <c r="EK526" i="27" s="1"/>
  <c r="EB527" i="27"/>
  <c r="EA527" i="27"/>
  <c r="EK527" i="27" s="1"/>
  <c r="EB528" i="27"/>
  <c r="EA528" i="27"/>
  <c r="EK528" i="27" s="1"/>
  <c r="EB529" i="27"/>
  <c r="EA529" i="27"/>
  <c r="EK529" i="27" s="1"/>
  <c r="EB530" i="27"/>
  <c r="EA530" i="27"/>
  <c r="EK530" i="27" s="1"/>
  <c r="EB531" i="27"/>
  <c r="EA531" i="27"/>
  <c r="EK531" i="27" s="1"/>
  <c r="EB532" i="27"/>
  <c r="EA532" i="27"/>
  <c r="EK532" i="27" s="1"/>
  <c r="EB533" i="27"/>
  <c r="EA533" i="27"/>
  <c r="EK533" i="27" s="1"/>
  <c r="EB534" i="27"/>
  <c r="EA534" i="27"/>
  <c r="EK534" i="27" s="1"/>
  <c r="EB535" i="27"/>
  <c r="EA535" i="27"/>
  <c r="EK535" i="27" s="1"/>
  <c r="EB536" i="27"/>
  <c r="EA536" i="27"/>
  <c r="EK536" i="27" s="1"/>
  <c r="EB537" i="27"/>
  <c r="EA537" i="27"/>
  <c r="EK537" i="27" s="1"/>
  <c r="EB538" i="27"/>
  <c r="EA538" i="27"/>
  <c r="EK538" i="27" s="1"/>
  <c r="EB539" i="27"/>
  <c r="EA539" i="27"/>
  <c r="EK539" i="27" s="1"/>
  <c r="EB540" i="27"/>
  <c r="EA540" i="27"/>
  <c r="EK540" i="27" s="1"/>
  <c r="EB541" i="27"/>
  <c r="EA541" i="27"/>
  <c r="EK541" i="27" s="1"/>
  <c r="EB542" i="27"/>
  <c r="EA542" i="27"/>
  <c r="EK542" i="27" s="1"/>
  <c r="EB543" i="27"/>
  <c r="EA543" i="27"/>
  <c r="EK543" i="27" s="1"/>
  <c r="EB544" i="27"/>
  <c r="EA544" i="27"/>
  <c r="EK544" i="27" s="1"/>
  <c r="EB545" i="27"/>
  <c r="EA545" i="27"/>
  <c r="EK545" i="27" s="1"/>
  <c r="EB546" i="27"/>
  <c r="EA546" i="27"/>
  <c r="EK546" i="27" s="1"/>
  <c r="EB547" i="27"/>
  <c r="EA547" i="27"/>
  <c r="EK547" i="27" s="1"/>
  <c r="EB548" i="27"/>
  <c r="EA548" i="27"/>
  <c r="EK548" i="27" s="1"/>
  <c r="EB549" i="27"/>
  <c r="EA549" i="27"/>
  <c r="EK549" i="27" s="1"/>
  <c r="EB550" i="27"/>
  <c r="EA550" i="27"/>
  <c r="EK550" i="27" s="1"/>
  <c r="EB551" i="27"/>
  <c r="EA551" i="27"/>
  <c r="EK551" i="27" s="1"/>
  <c r="EB552" i="27"/>
  <c r="EA552" i="27"/>
  <c r="EK552" i="27" s="1"/>
  <c r="EB553" i="27"/>
  <c r="EA553" i="27"/>
  <c r="EK553" i="27" s="1"/>
  <c r="EB554" i="27"/>
  <c r="EA554" i="27"/>
  <c r="EK554" i="27" s="1"/>
  <c r="EB555" i="27"/>
  <c r="EA555" i="27"/>
  <c r="EK555" i="27" s="1"/>
  <c r="EB556" i="27"/>
  <c r="EA556" i="27"/>
  <c r="EK556" i="27" s="1"/>
  <c r="EB557" i="27"/>
  <c r="EA557" i="27"/>
  <c r="EK557" i="27" s="1"/>
  <c r="EB558" i="27"/>
  <c r="EA558" i="27"/>
  <c r="EK558" i="27" s="1"/>
  <c r="EB559" i="27"/>
  <c r="EA559" i="27"/>
  <c r="EK559" i="27" s="1"/>
  <c r="EB560" i="27"/>
  <c r="EA560" i="27"/>
  <c r="EK560" i="27" s="1"/>
  <c r="EB561" i="27"/>
  <c r="EA561" i="27"/>
  <c r="EK561" i="27" s="1"/>
  <c r="EB562" i="27"/>
  <c r="EA562" i="27"/>
  <c r="EK562" i="27" s="1"/>
  <c r="EB563" i="27"/>
  <c r="EA563" i="27"/>
  <c r="EK563" i="27" s="1"/>
  <c r="EB564" i="27"/>
  <c r="EA564" i="27"/>
  <c r="EK564" i="27" s="1"/>
  <c r="EB565" i="27"/>
  <c r="EA565" i="27"/>
  <c r="EK565" i="27" s="1"/>
  <c r="EB566" i="27"/>
  <c r="EA566" i="27"/>
  <c r="EK566" i="27" s="1"/>
  <c r="EB567" i="27"/>
  <c r="EA567" i="27"/>
  <c r="EK567" i="27" s="1"/>
  <c r="EB568" i="27"/>
  <c r="EA568" i="27"/>
  <c r="EK568" i="27" s="1"/>
  <c r="EB583" i="27"/>
  <c r="EA583" i="27"/>
  <c r="EK583" i="27" s="1"/>
  <c r="EB584" i="27"/>
  <c r="EA584" i="27"/>
  <c r="EK584" i="27" s="1"/>
  <c r="EB585" i="27"/>
  <c r="EA585" i="27"/>
  <c r="EK585" i="27" s="1"/>
  <c r="EB586" i="27"/>
  <c r="EA586" i="27"/>
  <c r="EK586" i="27" s="1"/>
  <c r="EB587" i="27"/>
  <c r="EA587" i="27"/>
  <c r="EK587" i="27" s="1"/>
  <c r="EB588" i="27"/>
  <c r="EA588" i="27"/>
  <c r="EK588" i="27" s="1"/>
  <c r="EB589" i="27"/>
  <c r="EA589" i="27"/>
  <c r="EK589" i="27" s="1"/>
  <c r="EB590" i="27"/>
  <c r="EA590" i="27"/>
  <c r="EK590" i="27" s="1"/>
  <c r="EB591" i="27"/>
  <c r="EA591" i="27"/>
  <c r="EK591" i="27" s="1"/>
  <c r="EB592" i="27"/>
  <c r="EA592" i="27"/>
  <c r="EK592" i="27" s="1"/>
  <c r="EB593" i="27"/>
  <c r="EA593" i="27"/>
  <c r="EK593" i="27" s="1"/>
  <c r="EB594" i="27"/>
  <c r="EA594" i="27"/>
  <c r="EK594" i="27" s="1"/>
  <c r="EB595" i="27"/>
  <c r="EA595" i="27"/>
  <c r="EK595" i="27" s="1"/>
  <c r="EB596" i="27"/>
  <c r="EA596" i="27"/>
  <c r="EK596" i="27" s="1"/>
  <c r="EB597" i="27"/>
  <c r="EA597" i="27"/>
  <c r="EK597" i="27" s="1"/>
  <c r="EB598" i="27"/>
  <c r="EA598" i="27"/>
  <c r="EK598" i="27" s="1"/>
  <c r="EB599" i="27"/>
  <c r="EA599" i="27"/>
  <c r="EK599" i="27" s="1"/>
  <c r="EB600" i="27"/>
  <c r="EA600" i="27"/>
  <c r="EK600" i="27" s="1"/>
  <c r="EB601" i="27"/>
  <c r="EA601" i="27"/>
  <c r="EK601" i="27" s="1"/>
  <c r="EB602" i="27"/>
  <c r="EA602" i="27"/>
  <c r="EK602" i="27" s="1"/>
  <c r="EB603" i="27"/>
  <c r="EA603" i="27"/>
  <c r="EK603" i="27" s="1"/>
  <c r="EB604" i="27"/>
  <c r="EA604" i="27"/>
  <c r="EK604" i="27" s="1"/>
  <c r="EB605" i="27"/>
  <c r="EA605" i="27"/>
  <c r="EK605" i="27" s="1"/>
  <c r="EB606" i="27"/>
  <c r="EA606" i="27"/>
  <c r="EK606" i="27" s="1"/>
  <c r="EB619" i="27"/>
  <c r="EA619" i="27"/>
  <c r="EK619" i="27" s="1"/>
  <c r="EB620" i="27"/>
  <c r="EA620" i="27"/>
  <c r="EK620" i="27" s="1"/>
  <c r="EB621" i="27"/>
  <c r="EA621" i="27"/>
  <c r="EK621" i="27" s="1"/>
  <c r="EB622" i="27"/>
  <c r="EA622" i="27"/>
  <c r="EK622" i="27" s="1"/>
  <c r="EB623" i="27"/>
  <c r="EA623" i="27"/>
  <c r="EK623" i="27" s="1"/>
  <c r="EB624" i="27"/>
  <c r="EA624" i="27"/>
  <c r="EK624" i="27" s="1"/>
  <c r="EB625" i="27"/>
  <c r="EA625" i="27"/>
  <c r="EK625" i="27" s="1"/>
  <c r="EB626" i="27"/>
  <c r="EA626" i="27"/>
  <c r="EK626" i="27" s="1"/>
  <c r="EB627" i="27"/>
  <c r="EA627" i="27"/>
  <c r="EK627" i="27" s="1"/>
  <c r="EB187" i="27"/>
  <c r="EA187" i="27"/>
  <c r="EK187" i="27" s="1"/>
  <c r="EB191" i="27"/>
  <c r="EA191" i="27"/>
  <c r="EK191" i="27" s="1"/>
  <c r="EB196" i="27"/>
  <c r="EA196" i="27"/>
  <c r="EK196" i="27" s="1"/>
  <c r="EB200" i="27"/>
  <c r="EA200" i="27"/>
  <c r="EK200" i="27" s="1"/>
  <c r="EB224" i="27"/>
  <c r="EA224" i="27"/>
  <c r="EK224" i="27" s="1"/>
  <c r="DY23" i="27"/>
  <c r="DX23" i="27"/>
  <c r="EJ23" i="27" s="1"/>
  <c r="EB32" i="27"/>
  <c r="EA32" i="27"/>
  <c r="EK32" i="27" s="1"/>
  <c r="DY22" i="27"/>
  <c r="DX22" i="27"/>
  <c r="EJ22" i="27" s="1"/>
  <c r="EB31" i="27"/>
  <c r="EA31" i="27"/>
  <c r="EK31" i="27" s="1"/>
  <c r="EB21" i="27"/>
  <c r="EA21" i="27"/>
  <c r="EK21" i="27" s="1"/>
  <c r="EB219" i="27"/>
  <c r="EA219" i="27"/>
  <c r="EK219" i="27" s="1"/>
  <c r="EB225" i="27"/>
  <c r="EA225" i="27"/>
  <c r="EK225" i="27" s="1"/>
  <c r="EB20" i="27"/>
  <c r="EA20" i="27"/>
  <c r="EK20" i="27" s="1"/>
  <c r="EB36" i="27"/>
  <c r="EA36" i="27"/>
  <c r="EK36" i="27" s="1"/>
  <c r="EB25" i="27"/>
  <c r="EA25" i="27"/>
  <c r="EK25" i="27" s="1"/>
  <c r="DY32" i="27"/>
  <c r="DX32" i="27"/>
  <c r="EJ32" i="27" s="1"/>
  <c r="DY40" i="27"/>
  <c r="DX40" i="27"/>
  <c r="EJ40" i="27" s="1"/>
  <c r="EB178" i="27"/>
  <c r="EA178" i="27"/>
  <c r="EK178" i="27" s="1"/>
  <c r="EB190" i="27"/>
  <c r="EA190" i="27"/>
  <c r="EK190" i="27" s="1"/>
  <c r="EB194" i="27"/>
  <c r="EA194" i="27"/>
  <c r="EK194" i="27" s="1"/>
  <c r="EB199" i="27"/>
  <c r="EA199" i="27"/>
  <c r="EK199" i="27" s="1"/>
  <c r="EB218" i="27"/>
  <c r="EA218" i="27"/>
  <c r="EK218" i="27" s="1"/>
  <c r="EB40" i="27"/>
  <c r="EA40" i="27"/>
  <c r="EK40" i="27" s="1"/>
  <c r="EB39" i="27"/>
  <c r="EA39" i="27"/>
  <c r="EK39" i="27" s="1"/>
  <c r="EB29" i="27"/>
  <c r="EA29" i="27"/>
  <c r="EK29" i="27" s="1"/>
  <c r="EB37" i="27"/>
  <c r="EA37" i="27"/>
  <c r="EK37" i="27" s="1"/>
  <c r="EB217" i="27"/>
  <c r="EA217" i="27"/>
  <c r="EK217" i="27" s="1"/>
  <c r="EB223" i="27"/>
  <c r="EA223" i="27"/>
  <c r="EK223" i="27" s="1"/>
  <c r="EB229" i="27"/>
  <c r="EA229" i="27"/>
  <c r="EK229" i="27" s="1"/>
  <c r="DY27" i="27"/>
  <c r="DX27" i="27"/>
  <c r="EJ27" i="27" s="1"/>
  <c r="DY26" i="27"/>
  <c r="DX26" i="27"/>
  <c r="EJ26" i="27" s="1"/>
  <c r="EB27" i="27"/>
  <c r="EA27" i="27"/>
  <c r="EK27" i="27" s="1"/>
  <c r="DY34" i="27"/>
  <c r="DX34" i="27"/>
  <c r="EJ34" i="27" s="1"/>
  <c r="EB35" i="27"/>
  <c r="EA35" i="27"/>
  <c r="EK35" i="27" s="1"/>
  <c r="DY42" i="27"/>
  <c r="DX42" i="27"/>
  <c r="EJ42" i="27" s="1"/>
  <c r="DY44" i="27"/>
  <c r="DX44" i="27"/>
  <c r="EJ44" i="27" s="1"/>
  <c r="DY55" i="27"/>
  <c r="DX55" i="27"/>
  <c r="EJ55" i="27" s="1"/>
  <c r="DY56" i="27"/>
  <c r="DX56" i="27"/>
  <c r="EJ56" i="27" s="1"/>
  <c r="DY57" i="27"/>
  <c r="DX57" i="27"/>
  <c r="EJ57" i="27" s="1"/>
  <c r="DY58" i="27"/>
  <c r="DX58" i="27"/>
  <c r="EJ58" i="27" s="1"/>
  <c r="DY59" i="27"/>
  <c r="DX59" i="27"/>
  <c r="EJ59" i="27" s="1"/>
  <c r="DY60" i="27"/>
  <c r="DX60" i="27"/>
  <c r="EJ60" i="27" s="1"/>
  <c r="DY61" i="27"/>
  <c r="DX61" i="27"/>
  <c r="EJ61" i="27" s="1"/>
  <c r="DY62" i="27"/>
  <c r="DX62" i="27"/>
  <c r="EJ62" i="27" s="1"/>
  <c r="DY63" i="27"/>
  <c r="DX63" i="27"/>
  <c r="EJ63" i="27" s="1"/>
  <c r="DY64" i="27"/>
  <c r="DX64" i="27"/>
  <c r="EJ64" i="27" s="1"/>
  <c r="DY65" i="27"/>
  <c r="DX65" i="27"/>
  <c r="EJ65" i="27" s="1"/>
  <c r="DY66" i="27"/>
  <c r="DX66" i="27"/>
  <c r="EJ66" i="27" s="1"/>
  <c r="DY67" i="27"/>
  <c r="DX67" i="27"/>
  <c r="EJ67" i="27" s="1"/>
  <c r="DY68" i="27"/>
  <c r="DX68" i="27"/>
  <c r="EJ68" i="27" s="1"/>
  <c r="DY69" i="27"/>
  <c r="DX69" i="27"/>
  <c r="EJ69" i="27" s="1"/>
  <c r="DY70" i="27"/>
  <c r="DX70" i="27"/>
  <c r="EJ70" i="27" s="1"/>
  <c r="DY71" i="27"/>
  <c r="DX71" i="27"/>
  <c r="EJ71" i="27" s="1"/>
  <c r="DY72" i="27"/>
  <c r="DX72" i="27"/>
  <c r="EJ72" i="27" s="1"/>
  <c r="DY73" i="27"/>
  <c r="DX73" i="27"/>
  <c r="EJ73" i="27" s="1"/>
  <c r="DY74" i="27"/>
  <c r="DX74" i="27"/>
  <c r="EJ74" i="27" s="1"/>
  <c r="DY75" i="27"/>
  <c r="DX75" i="27"/>
  <c r="EJ75" i="27" s="1"/>
  <c r="DY76" i="27"/>
  <c r="DX76" i="27"/>
  <c r="EJ76" i="27" s="1"/>
  <c r="DY79" i="27"/>
  <c r="DX79" i="27"/>
  <c r="EJ79" i="27" s="1"/>
  <c r="DY80" i="27"/>
  <c r="DX80" i="27"/>
  <c r="EJ80" i="27" s="1"/>
  <c r="DY81" i="27"/>
  <c r="DX81" i="27"/>
  <c r="EJ81" i="27" s="1"/>
  <c r="DY93" i="27"/>
  <c r="DX93" i="27"/>
  <c r="EJ93" i="27" s="1"/>
  <c r="DY94" i="27"/>
  <c r="DX94" i="27"/>
  <c r="EJ94" i="27" s="1"/>
  <c r="DY95" i="27"/>
  <c r="DX95" i="27"/>
  <c r="EJ95" i="27" s="1"/>
  <c r="DY98" i="27"/>
  <c r="DX98" i="27"/>
  <c r="EJ98" i="27" s="1"/>
  <c r="DY99" i="27"/>
  <c r="DX99" i="27"/>
  <c r="EJ99" i="27" s="1"/>
  <c r="DY100" i="27"/>
  <c r="DX100" i="27"/>
  <c r="EJ100" i="27" s="1"/>
  <c r="DY101" i="27"/>
  <c r="DX101" i="27"/>
  <c r="EJ101" i="27" s="1"/>
  <c r="DY102" i="27"/>
  <c r="DX102" i="27"/>
  <c r="EJ102" i="27" s="1"/>
  <c r="DY103" i="27"/>
  <c r="DX103" i="27"/>
  <c r="EJ103" i="27" s="1"/>
  <c r="DY96" i="27"/>
  <c r="DX96" i="27"/>
  <c r="EJ96" i="27" s="1"/>
  <c r="DY104" i="27"/>
  <c r="DX104" i="27"/>
  <c r="EJ104" i="27" s="1"/>
  <c r="DY97" i="27"/>
  <c r="DX97" i="27"/>
  <c r="EJ97" i="27" s="1"/>
  <c r="DY105" i="27"/>
  <c r="DX105" i="27"/>
  <c r="EJ105" i="27" s="1"/>
  <c r="DY106" i="27"/>
  <c r="DX106" i="27"/>
  <c r="EJ106" i="27" s="1"/>
  <c r="DY107" i="27"/>
  <c r="DX107" i="27"/>
  <c r="EJ107" i="27" s="1"/>
  <c r="DY108" i="27"/>
  <c r="DX108" i="27"/>
  <c r="EJ108" i="27" s="1"/>
  <c r="DY109" i="27"/>
  <c r="DX109" i="27"/>
  <c r="EJ109" i="27" s="1"/>
  <c r="DY110" i="27"/>
  <c r="DX110" i="27"/>
  <c r="EJ110" i="27" s="1"/>
  <c r="DY111" i="27"/>
  <c r="DX111" i="27"/>
  <c r="EJ111" i="27" s="1"/>
  <c r="DY112" i="27"/>
  <c r="DX112" i="27"/>
  <c r="EJ112" i="27" s="1"/>
  <c r="DY113" i="27"/>
  <c r="DX113" i="27"/>
  <c r="EJ113" i="27" s="1"/>
  <c r="DY114" i="27"/>
  <c r="DX114" i="27"/>
  <c r="EJ114" i="27" s="1"/>
  <c r="DY115" i="27"/>
  <c r="DX115" i="27"/>
  <c r="EJ115" i="27" s="1"/>
  <c r="DY116" i="27"/>
  <c r="DX116" i="27"/>
  <c r="EJ116" i="27" s="1"/>
  <c r="DY117" i="27"/>
  <c r="DX117" i="27"/>
  <c r="EJ117" i="27" s="1"/>
  <c r="DY118" i="27"/>
  <c r="DX118" i="27"/>
  <c r="EJ118" i="27" s="1"/>
  <c r="DY119" i="27"/>
  <c r="DX119" i="27"/>
  <c r="EJ119" i="27" s="1"/>
  <c r="DY120" i="27"/>
  <c r="DX120" i="27"/>
  <c r="EJ120" i="27" s="1"/>
  <c r="DY141" i="27"/>
  <c r="DX141" i="27"/>
  <c r="EJ141" i="27" s="1"/>
  <c r="DY142" i="27"/>
  <c r="DX142" i="27"/>
  <c r="EJ142" i="27" s="1"/>
  <c r="DY143" i="27"/>
  <c r="DX143" i="27"/>
  <c r="EJ143" i="27" s="1"/>
  <c r="DY144" i="27"/>
  <c r="DX144" i="27"/>
  <c r="EJ144" i="27" s="1"/>
  <c r="DY145" i="27"/>
  <c r="DX145" i="27"/>
  <c r="EJ145" i="27" s="1"/>
  <c r="DY146" i="27"/>
  <c r="DX146" i="27"/>
  <c r="EJ146" i="27" s="1"/>
  <c r="DY147" i="27"/>
  <c r="DX147" i="27"/>
  <c r="EJ147" i="27" s="1"/>
  <c r="DY148" i="27"/>
  <c r="DX148" i="27"/>
  <c r="EJ148" i="27" s="1"/>
  <c r="DY149" i="27"/>
  <c r="DX149" i="27"/>
  <c r="EJ149" i="27" s="1"/>
  <c r="DY150" i="27"/>
  <c r="DX150" i="27"/>
  <c r="EJ150" i="27" s="1"/>
  <c r="DY151" i="27"/>
  <c r="DX151" i="27"/>
  <c r="EJ151" i="27" s="1"/>
  <c r="DY152" i="27"/>
  <c r="DX152" i="27"/>
  <c r="EJ152" i="27" s="1"/>
  <c r="DY153" i="27"/>
  <c r="DX153" i="27"/>
  <c r="EJ153" i="27" s="1"/>
  <c r="DY154" i="27"/>
  <c r="DX154" i="27"/>
  <c r="EJ154" i="27" s="1"/>
  <c r="DY155" i="27"/>
  <c r="DX155" i="27"/>
  <c r="EJ155" i="27" s="1"/>
  <c r="DY156" i="27"/>
  <c r="DX156" i="27"/>
  <c r="EJ156" i="27" s="1"/>
  <c r="DY157" i="27"/>
  <c r="DX157" i="27"/>
  <c r="EJ157" i="27" s="1"/>
  <c r="DY158" i="27"/>
  <c r="DX158" i="27"/>
  <c r="EJ158" i="27" s="1"/>
  <c r="DY159" i="27"/>
  <c r="DX159" i="27"/>
  <c r="EJ159" i="27" s="1"/>
  <c r="DY160" i="27"/>
  <c r="DX160" i="27"/>
  <c r="EJ160" i="27" s="1"/>
  <c r="DY161" i="27"/>
  <c r="DX161" i="27"/>
  <c r="EJ161" i="27" s="1"/>
  <c r="DY162" i="27"/>
  <c r="DX162" i="27"/>
  <c r="EJ162" i="27" s="1"/>
  <c r="DY163" i="27"/>
  <c r="DX163" i="27"/>
  <c r="EJ163" i="27" s="1"/>
  <c r="DY164" i="27"/>
  <c r="DX164" i="27"/>
  <c r="EJ164" i="27" s="1"/>
  <c r="DY165" i="27"/>
  <c r="DX165" i="27"/>
  <c r="EJ165" i="27" s="1"/>
  <c r="DY166" i="27"/>
  <c r="DX166" i="27"/>
  <c r="EJ166" i="27" s="1"/>
  <c r="DY167" i="27"/>
  <c r="DX167" i="27"/>
  <c r="EJ167" i="27" s="1"/>
  <c r="DY168" i="27"/>
  <c r="DX168" i="27"/>
  <c r="EJ168" i="27" s="1"/>
  <c r="DY169" i="27"/>
  <c r="DX169" i="27"/>
  <c r="EJ169" i="27" s="1"/>
  <c r="DY170" i="27"/>
  <c r="DX170" i="27"/>
  <c r="EJ170" i="27" s="1"/>
  <c r="DY171" i="27"/>
  <c r="DX171" i="27"/>
  <c r="EJ171" i="27" s="1"/>
  <c r="DY172" i="27"/>
  <c r="DX172" i="27"/>
  <c r="EJ172" i="27" s="1"/>
  <c r="DY173" i="27"/>
  <c r="DX173" i="27"/>
  <c r="EJ173" i="27" s="1"/>
  <c r="DY174" i="27"/>
  <c r="DX174" i="27"/>
  <c r="EJ174" i="27" s="1"/>
  <c r="DY175" i="27"/>
  <c r="DX175" i="27"/>
  <c r="EJ175" i="27" s="1"/>
  <c r="DY176" i="27"/>
  <c r="DX176" i="27"/>
  <c r="EJ176" i="27" s="1"/>
  <c r="DY177" i="27"/>
  <c r="DX177" i="27"/>
  <c r="EJ177" i="27" s="1"/>
  <c r="DM218" i="27"/>
  <c r="DO218" i="27" s="1"/>
  <c r="EU218" i="27" s="1"/>
  <c r="DY24" i="27"/>
  <c r="DX24" i="27"/>
  <c r="EJ24" i="27" s="1"/>
  <c r="EB43" i="27"/>
  <c r="EA43" i="27"/>
  <c r="EK43" i="27" s="1"/>
  <c r="EB188" i="27"/>
  <c r="EA188" i="27"/>
  <c r="EK188" i="27" s="1"/>
  <c r="EB192" i="27"/>
  <c r="EA192" i="27"/>
  <c r="EK192" i="27" s="1"/>
  <c r="EB195" i="27"/>
  <c r="EA195" i="27"/>
  <c r="EK195" i="27" s="1"/>
  <c r="EB198" i="27"/>
  <c r="EA198" i="27"/>
  <c r="EK198" i="27" s="1"/>
  <c r="EB201" i="27"/>
  <c r="EA201" i="27"/>
  <c r="EK201" i="27" s="1"/>
  <c r="EB220" i="27"/>
  <c r="EA220" i="27"/>
  <c r="EK220" i="27" s="1"/>
  <c r="EB24" i="27"/>
  <c r="EA24" i="27"/>
  <c r="EK24" i="27" s="1"/>
  <c r="DY39" i="27"/>
  <c r="DX39" i="27"/>
  <c r="EJ39" i="27" s="1"/>
  <c r="DY38" i="27"/>
  <c r="DX38" i="27"/>
  <c r="EJ38" i="27" s="1"/>
  <c r="DY20" i="27"/>
  <c r="DX20" i="27"/>
  <c r="EJ20" i="27" s="1"/>
  <c r="DY28" i="27"/>
  <c r="DX28" i="27"/>
  <c r="EJ28" i="27" s="1"/>
  <c r="DY36" i="27"/>
  <c r="DX36" i="27"/>
  <c r="EJ36" i="27" s="1"/>
  <c r="EB221" i="27"/>
  <c r="EA221" i="27"/>
  <c r="EK221" i="27" s="1"/>
  <c r="EB28" i="27"/>
  <c r="EA28" i="27"/>
  <c r="EK28" i="27" s="1"/>
  <c r="DY35" i="27"/>
  <c r="DX35" i="27"/>
  <c r="EJ35" i="27" s="1"/>
  <c r="DY25" i="27"/>
  <c r="DX25" i="27"/>
  <c r="EJ25" i="27" s="1"/>
  <c r="EB26" i="27"/>
  <c r="EA26" i="27"/>
  <c r="EK26" i="27" s="1"/>
  <c r="DY33" i="27"/>
  <c r="DX33" i="27"/>
  <c r="EJ33" i="27" s="1"/>
  <c r="EB34" i="27"/>
  <c r="EA34" i="27"/>
  <c r="EK34" i="27" s="1"/>
  <c r="DY41" i="27"/>
  <c r="DX41" i="27"/>
  <c r="EJ41" i="27" s="1"/>
  <c r="EB42" i="27"/>
  <c r="EA42" i="27"/>
  <c r="EK42" i="27" s="1"/>
  <c r="EB44" i="27"/>
  <c r="EA44" i="27"/>
  <c r="EK44" i="27" s="1"/>
  <c r="EB55" i="27"/>
  <c r="EA55" i="27"/>
  <c r="EK55" i="27" s="1"/>
  <c r="EB56" i="27"/>
  <c r="EA56" i="27"/>
  <c r="EK56" i="27" s="1"/>
  <c r="EB57" i="27"/>
  <c r="EA57" i="27"/>
  <c r="EK57" i="27" s="1"/>
  <c r="EB58" i="27"/>
  <c r="EA58" i="27"/>
  <c r="EK58" i="27" s="1"/>
  <c r="EB59" i="27"/>
  <c r="EA59" i="27"/>
  <c r="EK59" i="27" s="1"/>
  <c r="EB60" i="27"/>
  <c r="EA60" i="27"/>
  <c r="EK60" i="27" s="1"/>
  <c r="EB61" i="27"/>
  <c r="EA61" i="27"/>
  <c r="EK61" i="27" s="1"/>
  <c r="EB62" i="27"/>
  <c r="EA62" i="27"/>
  <c r="EK62" i="27" s="1"/>
  <c r="EB63" i="27"/>
  <c r="EA63" i="27"/>
  <c r="EK63" i="27" s="1"/>
  <c r="EB64" i="27"/>
  <c r="EA64" i="27"/>
  <c r="EK64" i="27" s="1"/>
  <c r="EB65" i="27"/>
  <c r="EA65" i="27"/>
  <c r="EK65" i="27" s="1"/>
  <c r="EB66" i="27"/>
  <c r="EA66" i="27"/>
  <c r="EK66" i="27" s="1"/>
  <c r="EB67" i="27"/>
  <c r="EA67" i="27"/>
  <c r="EK67" i="27" s="1"/>
  <c r="EB68" i="27"/>
  <c r="EA68" i="27"/>
  <c r="EK68" i="27" s="1"/>
  <c r="EB69" i="27"/>
  <c r="EA69" i="27"/>
  <c r="EK69" i="27" s="1"/>
  <c r="EB70" i="27"/>
  <c r="EA70" i="27"/>
  <c r="EK70" i="27" s="1"/>
  <c r="EB71" i="27"/>
  <c r="EA71" i="27"/>
  <c r="EK71" i="27" s="1"/>
  <c r="EB72" i="27"/>
  <c r="EA72" i="27"/>
  <c r="EK72" i="27" s="1"/>
  <c r="EB73" i="27"/>
  <c r="EA73" i="27"/>
  <c r="EK73" i="27" s="1"/>
  <c r="EB74" i="27"/>
  <c r="EA74" i="27"/>
  <c r="EK74" i="27" s="1"/>
  <c r="EB75" i="27"/>
  <c r="EA75" i="27"/>
  <c r="EK75" i="27" s="1"/>
  <c r="EB76" i="27"/>
  <c r="EA76" i="27"/>
  <c r="EK76" i="27" s="1"/>
  <c r="EB79" i="27"/>
  <c r="EA79" i="27"/>
  <c r="EK79" i="27" s="1"/>
  <c r="EB81" i="27"/>
  <c r="EA81" i="27"/>
  <c r="EK81" i="27" s="1"/>
  <c r="EB93" i="27"/>
  <c r="EA93" i="27"/>
  <c r="EK93" i="27" s="1"/>
  <c r="EB94" i="27"/>
  <c r="EA94" i="27"/>
  <c r="EK94" i="27" s="1"/>
  <c r="EB95" i="27"/>
  <c r="EA95" i="27"/>
  <c r="EK95" i="27" s="1"/>
  <c r="EB98" i="27"/>
  <c r="EA98" i="27"/>
  <c r="EK98" i="27" s="1"/>
  <c r="EB99" i="27"/>
  <c r="EA99" i="27"/>
  <c r="EK99" i="27" s="1"/>
  <c r="EB100" i="27"/>
  <c r="EA100" i="27"/>
  <c r="EK100" i="27" s="1"/>
  <c r="EB101" i="27"/>
  <c r="EA101" i="27"/>
  <c r="EK101" i="27" s="1"/>
  <c r="EB102" i="27"/>
  <c r="EA102" i="27"/>
  <c r="EK102" i="27" s="1"/>
  <c r="EB103" i="27"/>
  <c r="EA103" i="27"/>
  <c r="EK103" i="27" s="1"/>
  <c r="EB96" i="27"/>
  <c r="EA96" i="27"/>
  <c r="EK96" i="27" s="1"/>
  <c r="EB104" i="27"/>
  <c r="EA104" i="27"/>
  <c r="EK104" i="27" s="1"/>
  <c r="EB97" i="27"/>
  <c r="EA97" i="27"/>
  <c r="EK97" i="27" s="1"/>
  <c r="EB105" i="27"/>
  <c r="EA105" i="27"/>
  <c r="EK105" i="27" s="1"/>
  <c r="EB106" i="27"/>
  <c r="EA106" i="27"/>
  <c r="EK106" i="27" s="1"/>
  <c r="EB107" i="27"/>
  <c r="EA107" i="27"/>
  <c r="EK107" i="27" s="1"/>
  <c r="EB108" i="27"/>
  <c r="EA108" i="27"/>
  <c r="EK108" i="27" s="1"/>
  <c r="EB109" i="27"/>
  <c r="EA109" i="27"/>
  <c r="EK109" i="27" s="1"/>
  <c r="EB110" i="27"/>
  <c r="EA110" i="27"/>
  <c r="EK110" i="27" s="1"/>
  <c r="EB111" i="27"/>
  <c r="EA111" i="27"/>
  <c r="EK111" i="27" s="1"/>
  <c r="EB112" i="27"/>
  <c r="EA112" i="27"/>
  <c r="EK112" i="27" s="1"/>
  <c r="EB113" i="27"/>
  <c r="EA113" i="27"/>
  <c r="EK113" i="27" s="1"/>
  <c r="EB114" i="27"/>
  <c r="EA114" i="27"/>
  <c r="EK114" i="27" s="1"/>
  <c r="EB115" i="27"/>
  <c r="EA115" i="27"/>
  <c r="EK115" i="27" s="1"/>
  <c r="EB116" i="27"/>
  <c r="EA116" i="27"/>
  <c r="EK116" i="27" s="1"/>
  <c r="EB117" i="27"/>
  <c r="EA117" i="27"/>
  <c r="EK117" i="27" s="1"/>
  <c r="EB118" i="27"/>
  <c r="EA118" i="27"/>
  <c r="EK118" i="27" s="1"/>
  <c r="EB119" i="27"/>
  <c r="EA119" i="27"/>
  <c r="EK119" i="27" s="1"/>
  <c r="EB120" i="27"/>
  <c r="EA120" i="27"/>
  <c r="EK120" i="27" s="1"/>
  <c r="EB141" i="27"/>
  <c r="EA141" i="27"/>
  <c r="EK141" i="27" s="1"/>
  <c r="EB142" i="27"/>
  <c r="EA142" i="27"/>
  <c r="EK142" i="27" s="1"/>
  <c r="EB143" i="27"/>
  <c r="EA143" i="27"/>
  <c r="EK143" i="27" s="1"/>
  <c r="EB144" i="27"/>
  <c r="EA144" i="27"/>
  <c r="EK144" i="27" s="1"/>
  <c r="EB145" i="27"/>
  <c r="EA145" i="27"/>
  <c r="EK145" i="27" s="1"/>
  <c r="EB146" i="27"/>
  <c r="EA146" i="27"/>
  <c r="EK146" i="27" s="1"/>
  <c r="EB147" i="27"/>
  <c r="EA147" i="27"/>
  <c r="EK147" i="27" s="1"/>
  <c r="EB148" i="27"/>
  <c r="EA148" i="27"/>
  <c r="EK148" i="27" s="1"/>
  <c r="EB149" i="27"/>
  <c r="EA149" i="27"/>
  <c r="EK149" i="27" s="1"/>
  <c r="EB150" i="27"/>
  <c r="EA150" i="27"/>
  <c r="EK150" i="27" s="1"/>
  <c r="EB151" i="27"/>
  <c r="EA151" i="27"/>
  <c r="EK151" i="27" s="1"/>
  <c r="EB152" i="27"/>
  <c r="EA152" i="27"/>
  <c r="EK152" i="27" s="1"/>
  <c r="EB153" i="27"/>
  <c r="EA153" i="27"/>
  <c r="EK153" i="27" s="1"/>
  <c r="EB154" i="27"/>
  <c r="EA154" i="27"/>
  <c r="EK154" i="27" s="1"/>
  <c r="EB155" i="27"/>
  <c r="EA155" i="27"/>
  <c r="EK155" i="27" s="1"/>
  <c r="EB156" i="27"/>
  <c r="EA156" i="27"/>
  <c r="EK156" i="27" s="1"/>
  <c r="EB157" i="27"/>
  <c r="EA157" i="27"/>
  <c r="EK157" i="27" s="1"/>
  <c r="EB158" i="27"/>
  <c r="EA158" i="27"/>
  <c r="EK158" i="27" s="1"/>
  <c r="EB159" i="27"/>
  <c r="EA159" i="27"/>
  <c r="EK159" i="27" s="1"/>
  <c r="EB160" i="27"/>
  <c r="EA160" i="27"/>
  <c r="EK160" i="27" s="1"/>
  <c r="EB161" i="27"/>
  <c r="EA161" i="27"/>
  <c r="EK161" i="27" s="1"/>
  <c r="EB162" i="27"/>
  <c r="EA162" i="27"/>
  <c r="EK162" i="27" s="1"/>
  <c r="EB163" i="27"/>
  <c r="EA163" i="27"/>
  <c r="EK163" i="27" s="1"/>
  <c r="EB164" i="27"/>
  <c r="EA164" i="27"/>
  <c r="EK164" i="27" s="1"/>
  <c r="EB165" i="27"/>
  <c r="EA165" i="27"/>
  <c r="EK165" i="27" s="1"/>
  <c r="EB166" i="27"/>
  <c r="EA166" i="27"/>
  <c r="EK166" i="27" s="1"/>
  <c r="EB167" i="27"/>
  <c r="EA167" i="27"/>
  <c r="EK167" i="27" s="1"/>
  <c r="EB168" i="27"/>
  <c r="EA168" i="27"/>
  <c r="EK168" i="27" s="1"/>
  <c r="EB169" i="27"/>
  <c r="EA169" i="27"/>
  <c r="EK169" i="27" s="1"/>
  <c r="EB170" i="27"/>
  <c r="EA170" i="27"/>
  <c r="EK170" i="27" s="1"/>
  <c r="EB171" i="27"/>
  <c r="EA171" i="27"/>
  <c r="EK171" i="27" s="1"/>
  <c r="EB172" i="27"/>
  <c r="EA172" i="27"/>
  <c r="EK172" i="27" s="1"/>
  <c r="EB173" i="27"/>
  <c r="EA173" i="27"/>
  <c r="EK173" i="27" s="1"/>
  <c r="EB174" i="27"/>
  <c r="EA174" i="27"/>
  <c r="EK174" i="27" s="1"/>
  <c r="EB175" i="27"/>
  <c r="EA175" i="27"/>
  <c r="EK175" i="27" s="1"/>
  <c r="EB176" i="27"/>
  <c r="EA176" i="27"/>
  <c r="EK176" i="27" s="1"/>
  <c r="EB177" i="27"/>
  <c r="EA177" i="27"/>
  <c r="EK177" i="27" s="1"/>
  <c r="DY187" i="27"/>
  <c r="DX187" i="27"/>
  <c r="EJ187" i="27" s="1"/>
  <c r="DY188" i="27"/>
  <c r="DX188" i="27"/>
  <c r="EJ188" i="27" s="1"/>
  <c r="DY189" i="27"/>
  <c r="DX189" i="27"/>
  <c r="EJ189" i="27" s="1"/>
  <c r="DY190" i="27"/>
  <c r="DX190" i="27"/>
  <c r="EJ190" i="27" s="1"/>
  <c r="DY191" i="27"/>
  <c r="DX191" i="27"/>
  <c r="EJ191" i="27" s="1"/>
  <c r="DY192" i="27"/>
  <c r="DX192" i="27"/>
  <c r="EJ192" i="27" s="1"/>
  <c r="DY193" i="27"/>
  <c r="DX193" i="27"/>
  <c r="EJ193" i="27" s="1"/>
  <c r="DY194" i="27"/>
  <c r="DX194" i="27"/>
  <c r="EJ194" i="27" s="1"/>
  <c r="DY195" i="27"/>
  <c r="DX195" i="27"/>
  <c r="EJ195" i="27" s="1"/>
  <c r="DY196" i="27"/>
  <c r="DX196" i="27"/>
  <c r="EJ196" i="27" s="1"/>
  <c r="DY197" i="27"/>
  <c r="DX197" i="27"/>
  <c r="EJ197" i="27" s="1"/>
  <c r="DY198" i="27"/>
  <c r="DX198" i="27"/>
  <c r="EJ198" i="27" s="1"/>
  <c r="DY199" i="27"/>
  <c r="DX199" i="27"/>
  <c r="EJ199" i="27" s="1"/>
  <c r="DY200" i="27"/>
  <c r="DX200" i="27"/>
  <c r="EJ200" i="27" s="1"/>
  <c r="DY201" i="27"/>
  <c r="DX201" i="27"/>
  <c r="EJ201" i="27" s="1"/>
  <c r="DY202" i="27"/>
  <c r="DX202" i="27"/>
  <c r="EJ202" i="27" s="1"/>
  <c r="DN223" i="27"/>
  <c r="DO223" i="27"/>
  <c r="EU223" i="27" s="1"/>
  <c r="EB369" i="27"/>
  <c r="EB371" i="27"/>
  <c r="EB372" i="27"/>
  <c r="EB373" i="27"/>
  <c r="EB374" i="27"/>
  <c r="EB375" i="27"/>
  <c r="EB376" i="27"/>
  <c r="EB377" i="27"/>
  <c r="EB378" i="27"/>
  <c r="EB379" i="27"/>
  <c r="EB380" i="27"/>
  <c r="EB381" i="27"/>
  <c r="EB382" i="27"/>
  <c r="EB383" i="27"/>
  <c r="EB384" i="27"/>
  <c r="DQ27" i="27"/>
  <c r="DR27" i="27"/>
  <c r="EV27" i="27" s="1"/>
  <c r="DT36" i="27"/>
  <c r="EI36" i="27" s="1"/>
  <c r="DU36" i="27"/>
  <c r="EW36" i="27" s="1"/>
  <c r="DV36" i="27"/>
  <c r="DN58" i="27"/>
  <c r="DO58" i="27"/>
  <c r="EU58" i="27" s="1"/>
  <c r="DO63" i="27"/>
  <c r="EU63" i="27" s="1"/>
  <c r="DN63" i="27"/>
  <c r="DN68" i="27"/>
  <c r="DO68" i="27"/>
  <c r="EU68" i="27" s="1"/>
  <c r="DN73" i="27"/>
  <c r="DO73" i="27"/>
  <c r="EU73" i="27" s="1"/>
  <c r="DN98" i="27"/>
  <c r="DO98" i="27"/>
  <c r="EU98" i="27" s="1"/>
  <c r="DN102" i="27"/>
  <c r="DO102" i="27"/>
  <c r="EU102" i="27" s="1"/>
  <c r="DN97" i="27"/>
  <c r="DO97" i="27"/>
  <c r="EU97" i="27" s="1"/>
  <c r="DO108" i="27"/>
  <c r="EU108" i="27" s="1"/>
  <c r="DN108" i="27"/>
  <c r="DO112" i="27"/>
  <c r="EU112" i="27" s="1"/>
  <c r="DN112" i="27"/>
  <c r="DN116" i="27"/>
  <c r="DO116" i="27"/>
  <c r="EU116" i="27" s="1"/>
  <c r="DO143" i="27"/>
  <c r="EU143" i="27" s="1"/>
  <c r="DN143" i="27"/>
  <c r="DO147" i="27"/>
  <c r="EU147" i="27" s="1"/>
  <c r="DN147" i="27"/>
  <c r="DN152" i="27"/>
  <c r="DO152" i="27"/>
  <c r="EU152" i="27" s="1"/>
  <c r="DN158" i="27"/>
  <c r="DO158" i="27"/>
  <c r="EU158" i="27" s="1"/>
  <c r="DN164" i="27"/>
  <c r="DO164" i="27"/>
  <c r="EU164" i="27" s="1"/>
  <c r="DN168" i="27"/>
  <c r="DO168" i="27"/>
  <c r="EU168" i="27" s="1"/>
  <c r="DN174" i="27"/>
  <c r="DO174" i="27"/>
  <c r="EU174" i="27" s="1"/>
  <c r="DT250" i="27"/>
  <c r="EI250" i="27" s="1"/>
  <c r="DU250" i="27"/>
  <c r="EW250" i="27" s="1"/>
  <c r="DV250" i="27"/>
  <c r="DU256" i="27"/>
  <c r="EW256" i="27" s="1"/>
  <c r="DT256" i="27"/>
  <c r="EI256" i="27" s="1"/>
  <c r="DV256" i="27"/>
  <c r="DU272" i="27"/>
  <c r="EW272" i="27" s="1"/>
  <c r="DT272" i="27"/>
  <c r="EI272" i="27" s="1"/>
  <c r="DV272" i="27"/>
  <c r="DV277" i="27"/>
  <c r="DT277" i="27"/>
  <c r="EI277" i="27" s="1"/>
  <c r="DU277" i="27"/>
  <c r="EW277" i="27" s="1"/>
  <c r="DT284" i="27"/>
  <c r="EI284" i="27" s="1"/>
  <c r="DU284" i="27"/>
  <c r="EW284" i="27" s="1"/>
  <c r="DV284" i="27"/>
  <c r="DT300" i="27"/>
  <c r="EI300" i="27" s="1"/>
  <c r="DU300" i="27"/>
  <c r="EW300" i="27" s="1"/>
  <c r="DV300" i="27"/>
  <c r="DT303" i="27"/>
  <c r="EI303" i="27" s="1"/>
  <c r="DU303" i="27"/>
  <c r="EW303" i="27" s="1"/>
  <c r="DV303" i="27"/>
  <c r="DT307" i="27"/>
  <c r="EI307" i="27" s="1"/>
  <c r="DV307" i="27"/>
  <c r="DU307" i="27"/>
  <c r="EW307" i="27" s="1"/>
  <c r="DT308" i="27"/>
  <c r="EI308" i="27" s="1"/>
  <c r="DU308" i="27"/>
  <c r="EW308" i="27" s="1"/>
  <c r="DV308" i="27"/>
  <c r="DV309" i="27"/>
  <c r="DU309" i="27"/>
  <c r="EW309" i="27" s="1"/>
  <c r="DT309" i="27"/>
  <c r="EI309" i="27" s="1"/>
  <c r="DV310" i="27"/>
  <c r="DT310" i="27"/>
  <c r="EI310" i="27" s="1"/>
  <c r="DU310" i="27"/>
  <c r="EW310" i="27" s="1"/>
  <c r="DT311" i="27"/>
  <c r="EI311" i="27" s="1"/>
  <c r="DU311" i="27"/>
  <c r="EW311" i="27" s="1"/>
  <c r="DV311" i="27"/>
  <c r="DT315" i="27"/>
  <c r="EI315" i="27" s="1"/>
  <c r="DU315" i="27"/>
  <c r="EW315" i="27" s="1"/>
  <c r="DV315" i="27"/>
  <c r="DT316" i="27"/>
  <c r="EI316" i="27" s="1"/>
  <c r="DU316" i="27"/>
  <c r="EW316" i="27" s="1"/>
  <c r="DV316" i="27"/>
  <c r="DV317" i="27"/>
  <c r="DT317" i="27"/>
  <c r="EI317" i="27" s="1"/>
  <c r="DU317" i="27"/>
  <c r="EW317" i="27" s="1"/>
  <c r="DV318" i="27"/>
  <c r="DU318" i="27"/>
  <c r="EW318" i="27" s="1"/>
  <c r="DT318" i="27"/>
  <c r="EI318" i="27" s="1"/>
  <c r="DT319" i="27"/>
  <c r="EI319" i="27" s="1"/>
  <c r="DU319" i="27"/>
  <c r="EW319" i="27" s="1"/>
  <c r="DV319" i="27"/>
  <c r="DU320" i="27"/>
  <c r="EW320" i="27" s="1"/>
  <c r="DV320" i="27"/>
  <c r="DT320" i="27"/>
  <c r="EI320" i="27" s="1"/>
  <c r="DU321" i="27"/>
  <c r="EW321" i="27" s="1"/>
  <c r="DV321" i="27"/>
  <c r="DT321" i="27"/>
  <c r="EI321" i="27" s="1"/>
  <c r="DT322" i="27"/>
  <c r="EI322" i="27" s="1"/>
  <c r="DU322" i="27"/>
  <c r="EW322" i="27" s="1"/>
  <c r="DV322" i="27"/>
  <c r="DT323" i="27"/>
  <c r="EI323" i="27" s="1"/>
  <c r="DV323" i="27"/>
  <c r="DU323" i="27"/>
  <c r="EW323" i="27" s="1"/>
  <c r="DT324" i="27"/>
  <c r="EI324" i="27" s="1"/>
  <c r="DU324" i="27"/>
  <c r="EW324" i="27" s="1"/>
  <c r="DV324" i="27"/>
  <c r="DV325" i="27"/>
  <c r="DT325" i="27"/>
  <c r="EI325" i="27" s="1"/>
  <c r="DU325" i="27"/>
  <c r="EW325" i="27" s="1"/>
  <c r="DV326" i="27"/>
  <c r="DT326" i="27"/>
  <c r="EI326" i="27" s="1"/>
  <c r="DU326" i="27"/>
  <c r="EW326" i="27" s="1"/>
  <c r="DT327" i="27"/>
  <c r="EI327" i="27" s="1"/>
  <c r="DU327" i="27"/>
  <c r="EW327" i="27" s="1"/>
  <c r="DV327" i="27"/>
  <c r="DU328" i="27"/>
  <c r="EW328" i="27" s="1"/>
  <c r="DT328" i="27"/>
  <c r="EI328" i="27" s="1"/>
  <c r="DV328" i="27"/>
  <c r="DU329" i="27"/>
  <c r="EW329" i="27" s="1"/>
  <c r="DV329" i="27"/>
  <c r="DT329" i="27"/>
  <c r="EI329" i="27" s="1"/>
  <c r="DT331" i="27"/>
  <c r="EI331" i="27" s="1"/>
  <c r="DU331" i="27"/>
  <c r="EW331" i="27" s="1"/>
  <c r="DV331" i="27"/>
  <c r="DV334" i="27"/>
  <c r="DU334" i="27"/>
  <c r="EW334" i="27" s="1"/>
  <c r="DT334" i="27"/>
  <c r="EI334" i="27" s="1"/>
  <c r="DT335" i="27"/>
  <c r="EI335" i="27" s="1"/>
  <c r="DU335" i="27"/>
  <c r="EW335" i="27" s="1"/>
  <c r="DV335" i="27"/>
  <c r="DU336" i="27"/>
  <c r="EW336" i="27" s="1"/>
  <c r="DV336" i="27"/>
  <c r="DT336" i="27"/>
  <c r="EI336" i="27" s="1"/>
  <c r="DU337" i="27"/>
  <c r="EW337" i="27" s="1"/>
  <c r="DV337" i="27"/>
  <c r="DT337" i="27"/>
  <c r="EI337" i="27" s="1"/>
  <c r="DT338" i="27"/>
  <c r="EI338" i="27" s="1"/>
  <c r="DU338" i="27"/>
  <c r="EW338" i="27" s="1"/>
  <c r="DV338" i="27"/>
  <c r="DT339" i="27"/>
  <c r="EI339" i="27" s="1"/>
  <c r="DV339" i="27"/>
  <c r="DU339" i="27"/>
  <c r="EW339" i="27" s="1"/>
  <c r="DT340" i="27"/>
  <c r="EI340" i="27" s="1"/>
  <c r="DU340" i="27"/>
  <c r="EW340" i="27" s="1"/>
  <c r="DV340" i="27"/>
  <c r="DV341" i="27"/>
  <c r="DU341" i="27"/>
  <c r="EW341" i="27" s="1"/>
  <c r="DT341" i="27"/>
  <c r="EI341" i="27" s="1"/>
  <c r="DV342" i="27"/>
  <c r="DT342" i="27"/>
  <c r="EI342" i="27" s="1"/>
  <c r="DU342" i="27"/>
  <c r="EW342" i="27" s="1"/>
  <c r="DT343" i="27"/>
  <c r="EI343" i="27" s="1"/>
  <c r="DU343" i="27"/>
  <c r="EW343" i="27" s="1"/>
  <c r="DV343" i="27"/>
  <c r="DU344" i="27"/>
  <c r="EW344" i="27" s="1"/>
  <c r="DV344" i="27"/>
  <c r="DT344" i="27"/>
  <c r="EI344" i="27" s="1"/>
  <c r="DU345" i="27"/>
  <c r="EW345" i="27" s="1"/>
  <c r="DV345" i="27"/>
  <c r="DT345" i="27"/>
  <c r="EI345" i="27" s="1"/>
  <c r="DT346" i="27"/>
  <c r="EI346" i="27" s="1"/>
  <c r="DU346" i="27"/>
  <c r="EW346" i="27" s="1"/>
  <c r="DV346" i="27"/>
  <c r="DT347" i="27"/>
  <c r="EI347" i="27" s="1"/>
  <c r="DU347" i="27"/>
  <c r="EW347" i="27" s="1"/>
  <c r="DV347" i="27"/>
  <c r="DT348" i="27"/>
  <c r="EI348" i="27" s="1"/>
  <c r="DU348" i="27"/>
  <c r="EW348" i="27" s="1"/>
  <c r="DV348" i="27"/>
  <c r="DV349" i="27"/>
  <c r="DT349" i="27"/>
  <c r="EI349" i="27" s="1"/>
  <c r="DU349" i="27"/>
  <c r="EW349" i="27" s="1"/>
  <c r="DV350" i="27"/>
  <c r="DU350" i="27"/>
  <c r="EW350" i="27" s="1"/>
  <c r="DT350" i="27"/>
  <c r="EI350" i="27" s="1"/>
  <c r="DT351" i="27"/>
  <c r="EI351" i="27" s="1"/>
  <c r="DU351" i="27"/>
  <c r="EW351" i="27" s="1"/>
  <c r="DV351" i="27"/>
  <c r="DU352" i="27"/>
  <c r="EW352" i="27" s="1"/>
  <c r="DV352" i="27"/>
  <c r="DT352" i="27"/>
  <c r="EI352" i="27" s="1"/>
  <c r="DU353" i="27"/>
  <c r="EW353" i="27" s="1"/>
  <c r="DV353" i="27"/>
  <c r="DT353" i="27"/>
  <c r="EI353" i="27" s="1"/>
  <c r="DT354" i="27"/>
  <c r="EI354" i="27" s="1"/>
  <c r="DU354" i="27"/>
  <c r="EW354" i="27" s="1"/>
  <c r="DV354" i="27"/>
  <c r="DT355" i="27"/>
  <c r="EI355" i="27" s="1"/>
  <c r="DV355" i="27"/>
  <c r="DU355" i="27"/>
  <c r="EW355" i="27" s="1"/>
  <c r="DT356" i="27"/>
  <c r="EI356" i="27" s="1"/>
  <c r="DU356" i="27"/>
  <c r="EW356" i="27" s="1"/>
  <c r="DV356" i="27"/>
  <c r="DV357" i="27"/>
  <c r="DT357" i="27"/>
  <c r="EI357" i="27" s="1"/>
  <c r="DU357" i="27"/>
  <c r="EW357" i="27" s="1"/>
  <c r="DT371" i="27"/>
  <c r="EI371" i="27" s="1"/>
  <c r="DU371" i="27"/>
  <c r="EW371" i="27" s="1"/>
  <c r="DV371" i="27"/>
  <c r="DT372" i="27"/>
  <c r="EI372" i="27" s="1"/>
  <c r="DU372" i="27"/>
  <c r="EW372" i="27" s="1"/>
  <c r="DV372" i="27"/>
  <c r="DV373" i="27"/>
  <c r="DU373" i="27"/>
  <c r="EW373" i="27" s="1"/>
  <c r="DT373" i="27"/>
  <c r="EI373" i="27" s="1"/>
  <c r="DV374" i="27"/>
  <c r="DT374" i="27"/>
  <c r="EI374" i="27" s="1"/>
  <c r="DU374" i="27"/>
  <c r="EW374" i="27" s="1"/>
  <c r="DT375" i="27"/>
  <c r="EI375" i="27" s="1"/>
  <c r="DU375" i="27"/>
  <c r="EW375" i="27" s="1"/>
  <c r="DV375" i="27"/>
  <c r="DU376" i="27"/>
  <c r="EW376" i="27" s="1"/>
  <c r="DV376" i="27"/>
  <c r="DT376" i="27"/>
  <c r="EI376" i="27" s="1"/>
  <c r="DU377" i="27"/>
  <c r="EW377" i="27" s="1"/>
  <c r="DV377" i="27"/>
  <c r="DT377" i="27"/>
  <c r="EI377" i="27" s="1"/>
  <c r="DT378" i="27"/>
  <c r="EI378" i="27" s="1"/>
  <c r="DV378" i="27"/>
  <c r="DU378" i="27"/>
  <c r="EW378" i="27" s="1"/>
  <c r="DT379" i="27"/>
  <c r="EI379" i="27" s="1"/>
  <c r="DU379" i="27"/>
  <c r="EW379" i="27" s="1"/>
  <c r="DV379" i="27"/>
  <c r="DT380" i="27"/>
  <c r="EI380" i="27" s="1"/>
  <c r="DU380" i="27"/>
  <c r="EW380" i="27" s="1"/>
  <c r="DV380" i="27"/>
  <c r="DV381" i="27"/>
  <c r="DT381" i="27"/>
  <c r="EI381" i="27" s="1"/>
  <c r="DU381" i="27"/>
  <c r="EW381" i="27" s="1"/>
  <c r="DV382" i="27"/>
  <c r="DT382" i="27"/>
  <c r="EI382" i="27" s="1"/>
  <c r="DU382" i="27"/>
  <c r="EW382" i="27" s="1"/>
  <c r="DT383" i="27"/>
  <c r="EI383" i="27" s="1"/>
  <c r="DU383" i="27"/>
  <c r="EW383" i="27" s="1"/>
  <c r="DV383" i="27"/>
  <c r="DU384" i="27"/>
  <c r="EW384" i="27" s="1"/>
  <c r="DT384" i="27"/>
  <c r="EI384" i="27" s="1"/>
  <c r="DV384" i="27"/>
  <c r="DV397" i="27"/>
  <c r="DU397" i="27"/>
  <c r="EW397" i="27" s="1"/>
  <c r="DT397" i="27"/>
  <c r="EI397" i="27" s="1"/>
  <c r="DV398" i="27"/>
  <c r="DT398" i="27"/>
  <c r="EI398" i="27" s="1"/>
  <c r="DU398" i="27"/>
  <c r="EW398" i="27" s="1"/>
  <c r="DT399" i="27"/>
  <c r="EI399" i="27" s="1"/>
  <c r="DU399" i="27"/>
  <c r="EW399" i="27" s="1"/>
  <c r="DV399" i="27"/>
  <c r="DU400" i="27"/>
  <c r="EW400" i="27" s="1"/>
  <c r="DV400" i="27"/>
  <c r="DT400" i="27"/>
  <c r="EI400" i="27" s="1"/>
  <c r="DU401" i="27"/>
  <c r="EW401" i="27" s="1"/>
  <c r="DV401" i="27"/>
  <c r="DT401" i="27"/>
  <c r="EI401" i="27" s="1"/>
  <c r="DT402" i="27"/>
  <c r="EI402" i="27" s="1"/>
  <c r="DU402" i="27"/>
  <c r="EW402" i="27" s="1"/>
  <c r="DV402" i="27"/>
  <c r="DT403" i="27"/>
  <c r="EI403" i="27" s="1"/>
  <c r="DU403" i="27"/>
  <c r="EW403" i="27" s="1"/>
  <c r="DV403" i="27"/>
  <c r="DT404" i="27"/>
  <c r="EI404" i="27" s="1"/>
  <c r="DU404" i="27"/>
  <c r="EW404" i="27" s="1"/>
  <c r="DV404" i="27"/>
  <c r="DV405" i="27"/>
  <c r="DT405" i="27"/>
  <c r="EI405" i="27" s="1"/>
  <c r="DU405" i="27"/>
  <c r="EW405" i="27" s="1"/>
  <c r="DV406" i="27"/>
  <c r="DU406" i="27"/>
  <c r="EW406" i="27" s="1"/>
  <c r="DT406" i="27"/>
  <c r="EI406" i="27" s="1"/>
  <c r="DT407" i="27"/>
  <c r="EI407" i="27" s="1"/>
  <c r="DU407" i="27"/>
  <c r="EW407" i="27" s="1"/>
  <c r="DV407" i="27"/>
  <c r="DU408" i="27"/>
  <c r="EW408" i="27" s="1"/>
  <c r="DV408" i="27"/>
  <c r="DT408" i="27"/>
  <c r="EI408" i="27" s="1"/>
  <c r="DU409" i="27"/>
  <c r="EW409" i="27" s="1"/>
  <c r="DV409" i="27"/>
  <c r="DT409" i="27"/>
  <c r="EI409" i="27" s="1"/>
  <c r="DT410" i="27"/>
  <c r="EI410" i="27" s="1"/>
  <c r="DU410" i="27"/>
  <c r="EW410" i="27" s="1"/>
  <c r="DV410" i="27"/>
  <c r="DT411" i="27"/>
  <c r="EI411" i="27" s="1"/>
  <c r="DV411" i="27"/>
  <c r="DU411" i="27"/>
  <c r="EW411" i="27" s="1"/>
  <c r="DT412" i="27"/>
  <c r="EI412" i="27" s="1"/>
  <c r="DU412" i="27"/>
  <c r="EW412" i="27" s="1"/>
  <c r="DV412" i="27"/>
  <c r="DV413" i="27"/>
  <c r="DT413" i="27"/>
  <c r="EI413" i="27" s="1"/>
  <c r="DU413" i="27"/>
  <c r="EW413" i="27" s="1"/>
  <c r="DV414" i="27"/>
  <c r="DT414" i="27"/>
  <c r="EI414" i="27" s="1"/>
  <c r="DU414" i="27"/>
  <c r="EW414" i="27" s="1"/>
  <c r="DT415" i="27"/>
  <c r="EI415" i="27" s="1"/>
  <c r="DU415" i="27"/>
  <c r="EW415" i="27" s="1"/>
  <c r="DV415" i="27"/>
  <c r="DU416" i="27"/>
  <c r="EW416" i="27" s="1"/>
  <c r="DT416" i="27"/>
  <c r="EI416" i="27" s="1"/>
  <c r="DV416" i="27"/>
  <c r="DT427" i="27"/>
  <c r="EI427" i="27" s="1"/>
  <c r="DU427" i="27"/>
  <c r="EW427" i="27" s="1"/>
  <c r="DV427" i="27"/>
  <c r="DT428" i="27"/>
  <c r="EI428" i="27" s="1"/>
  <c r="DU428" i="27"/>
  <c r="EW428" i="27" s="1"/>
  <c r="DV428" i="27"/>
  <c r="DV429" i="27"/>
  <c r="DU429" i="27"/>
  <c r="EW429" i="27" s="1"/>
  <c r="DT429" i="27"/>
  <c r="EI429" i="27" s="1"/>
  <c r="DV430" i="27"/>
  <c r="DT430" i="27"/>
  <c r="EI430" i="27" s="1"/>
  <c r="DU430" i="27"/>
  <c r="EW430" i="27" s="1"/>
  <c r="DT431" i="27"/>
  <c r="EI431" i="27" s="1"/>
  <c r="DU431" i="27"/>
  <c r="EW431" i="27" s="1"/>
  <c r="DV431" i="27"/>
  <c r="DU432" i="27"/>
  <c r="EW432" i="27" s="1"/>
  <c r="DT432" i="27"/>
  <c r="EI432" i="27" s="1"/>
  <c r="DV432" i="27"/>
  <c r="DU433" i="27"/>
  <c r="EW433" i="27" s="1"/>
  <c r="DV433" i="27"/>
  <c r="DT433" i="27"/>
  <c r="EI433" i="27" s="1"/>
  <c r="DT434" i="27"/>
  <c r="EI434" i="27" s="1"/>
  <c r="DV434" i="27"/>
  <c r="DU434" i="27"/>
  <c r="EW434" i="27" s="1"/>
  <c r="DT435" i="27"/>
  <c r="EI435" i="27" s="1"/>
  <c r="DU435" i="27"/>
  <c r="EW435" i="27" s="1"/>
  <c r="DV435" i="27"/>
  <c r="DT436" i="27"/>
  <c r="EI436" i="27" s="1"/>
  <c r="DU436" i="27"/>
  <c r="EW436" i="27" s="1"/>
  <c r="DV436" i="27"/>
  <c r="DV437" i="27"/>
  <c r="DT437" i="27"/>
  <c r="EI437" i="27" s="1"/>
  <c r="DU437" i="27"/>
  <c r="EW437" i="27" s="1"/>
  <c r="DV438" i="27"/>
  <c r="DT438" i="27"/>
  <c r="EI438" i="27" s="1"/>
  <c r="DU438" i="27"/>
  <c r="EW438" i="27" s="1"/>
  <c r="DV501" i="27"/>
  <c r="DT501" i="27"/>
  <c r="EI501" i="27" s="1"/>
  <c r="DU501" i="27"/>
  <c r="EW501" i="27" s="1"/>
  <c r="DV502" i="27"/>
  <c r="DT502" i="27"/>
  <c r="EI502" i="27" s="1"/>
  <c r="DU502" i="27"/>
  <c r="EW502" i="27" s="1"/>
  <c r="DT503" i="27"/>
  <c r="EI503" i="27" s="1"/>
  <c r="DU503" i="27"/>
  <c r="EW503" i="27" s="1"/>
  <c r="DV503" i="27"/>
  <c r="DU504" i="27"/>
  <c r="EW504" i="27" s="1"/>
  <c r="DV504" i="27"/>
  <c r="DT504" i="27"/>
  <c r="EI504" i="27" s="1"/>
  <c r="DU505" i="27"/>
  <c r="EW505" i="27" s="1"/>
  <c r="DV505" i="27"/>
  <c r="DT505" i="27"/>
  <c r="EI505" i="27" s="1"/>
  <c r="DT506" i="27"/>
  <c r="EI506" i="27" s="1"/>
  <c r="DU506" i="27"/>
  <c r="EW506" i="27" s="1"/>
  <c r="DV506" i="27"/>
  <c r="DT507" i="27"/>
  <c r="EI507" i="27" s="1"/>
  <c r="DU507" i="27"/>
  <c r="EW507" i="27" s="1"/>
  <c r="DV507" i="27"/>
  <c r="DT508" i="27"/>
  <c r="EI508" i="27" s="1"/>
  <c r="DU508" i="27"/>
  <c r="EW508" i="27" s="1"/>
  <c r="DV508" i="27"/>
  <c r="DV509" i="27"/>
  <c r="DT509" i="27"/>
  <c r="EI509" i="27" s="1"/>
  <c r="DU509" i="27"/>
  <c r="EW509" i="27" s="1"/>
  <c r="DV510" i="27"/>
  <c r="DU510" i="27"/>
  <c r="EW510" i="27" s="1"/>
  <c r="DT510" i="27"/>
  <c r="EI510" i="27" s="1"/>
  <c r="DT511" i="27"/>
  <c r="EI511" i="27" s="1"/>
  <c r="DU511" i="27"/>
  <c r="EW511" i="27" s="1"/>
  <c r="DV511" i="27"/>
  <c r="DU512" i="27"/>
  <c r="EW512" i="27" s="1"/>
  <c r="DV512" i="27"/>
  <c r="DT512" i="27"/>
  <c r="EI512" i="27" s="1"/>
  <c r="DU513" i="27"/>
  <c r="EW513" i="27" s="1"/>
  <c r="DV513" i="27"/>
  <c r="DT513" i="27"/>
  <c r="EI513" i="27" s="1"/>
  <c r="DT514" i="27"/>
  <c r="EI514" i="27" s="1"/>
  <c r="DU514" i="27"/>
  <c r="EW514" i="27" s="1"/>
  <c r="DV514" i="27"/>
  <c r="DT515" i="27"/>
  <c r="EI515" i="27" s="1"/>
  <c r="DV515" i="27"/>
  <c r="DU515" i="27"/>
  <c r="EW515" i="27" s="1"/>
  <c r="DT516" i="27"/>
  <c r="EI516" i="27" s="1"/>
  <c r="DU516" i="27"/>
  <c r="EW516" i="27" s="1"/>
  <c r="DV516" i="27"/>
  <c r="DV517" i="27"/>
  <c r="DU517" i="27"/>
  <c r="EW517" i="27" s="1"/>
  <c r="DT517" i="27"/>
  <c r="EI517" i="27" s="1"/>
  <c r="DV518" i="27"/>
  <c r="DT518" i="27"/>
  <c r="EI518" i="27" s="1"/>
  <c r="DU518" i="27"/>
  <c r="EW518" i="27" s="1"/>
  <c r="DT519" i="27"/>
  <c r="EI519" i="27" s="1"/>
  <c r="DU519" i="27"/>
  <c r="EW519" i="27" s="1"/>
  <c r="DV519" i="27"/>
  <c r="DU520" i="27"/>
  <c r="EW520" i="27" s="1"/>
  <c r="DT520" i="27"/>
  <c r="EI520" i="27" s="1"/>
  <c r="DV520" i="27"/>
  <c r="DU521" i="27"/>
  <c r="EW521" i="27" s="1"/>
  <c r="DV521" i="27"/>
  <c r="DT521" i="27"/>
  <c r="EI521" i="27" s="1"/>
  <c r="DT522" i="27"/>
  <c r="EI522" i="27" s="1"/>
  <c r="DU522" i="27"/>
  <c r="EW522" i="27" s="1"/>
  <c r="DV522" i="27"/>
  <c r="DT523" i="27"/>
  <c r="EI523" i="27" s="1"/>
  <c r="DU523" i="27"/>
  <c r="EW523" i="27" s="1"/>
  <c r="DV523" i="27"/>
  <c r="DT524" i="27"/>
  <c r="EI524" i="27" s="1"/>
  <c r="DU524" i="27"/>
  <c r="EW524" i="27" s="1"/>
  <c r="DV524" i="27"/>
  <c r="DV525" i="27"/>
  <c r="DT525" i="27"/>
  <c r="EI525" i="27" s="1"/>
  <c r="DU525" i="27"/>
  <c r="EW525" i="27" s="1"/>
  <c r="DV526" i="27"/>
  <c r="DU526" i="27"/>
  <c r="EW526" i="27" s="1"/>
  <c r="DT526" i="27"/>
  <c r="EI526" i="27" s="1"/>
  <c r="DT527" i="27"/>
  <c r="EI527" i="27" s="1"/>
  <c r="DU527" i="27"/>
  <c r="EW527" i="27" s="1"/>
  <c r="DV527" i="27"/>
  <c r="DU528" i="27"/>
  <c r="EW528" i="27" s="1"/>
  <c r="DV528" i="27"/>
  <c r="DT528" i="27"/>
  <c r="EI528" i="27" s="1"/>
  <c r="DU529" i="27"/>
  <c r="EW529" i="27" s="1"/>
  <c r="DV529" i="27"/>
  <c r="DT529" i="27"/>
  <c r="EI529" i="27" s="1"/>
  <c r="DT530" i="27"/>
  <c r="EI530" i="27" s="1"/>
  <c r="DU530" i="27"/>
  <c r="EW530" i="27" s="1"/>
  <c r="DV530" i="27"/>
  <c r="DT531" i="27"/>
  <c r="EI531" i="27" s="1"/>
  <c r="DV531" i="27"/>
  <c r="DU531" i="27"/>
  <c r="EW531" i="27" s="1"/>
  <c r="DT532" i="27"/>
  <c r="EI532" i="27" s="1"/>
  <c r="DU532" i="27"/>
  <c r="EW532" i="27" s="1"/>
  <c r="DV532" i="27"/>
  <c r="DV533" i="27"/>
  <c r="DT533" i="27"/>
  <c r="EI533" i="27" s="1"/>
  <c r="DU533" i="27"/>
  <c r="EW533" i="27" s="1"/>
  <c r="DV534" i="27"/>
  <c r="DT534" i="27"/>
  <c r="EI534" i="27" s="1"/>
  <c r="DU534" i="27"/>
  <c r="EW534" i="27" s="1"/>
  <c r="DT535" i="27"/>
  <c r="EI535" i="27" s="1"/>
  <c r="DU535" i="27"/>
  <c r="EW535" i="27" s="1"/>
  <c r="DV535" i="27"/>
  <c r="DU536" i="27"/>
  <c r="EW536" i="27" s="1"/>
  <c r="DV536" i="27"/>
  <c r="DT536" i="27"/>
  <c r="EI536" i="27" s="1"/>
  <c r="DU537" i="27"/>
  <c r="EW537" i="27" s="1"/>
  <c r="DV537" i="27"/>
  <c r="DT537" i="27"/>
  <c r="EI537" i="27" s="1"/>
  <c r="DT538" i="27"/>
  <c r="EI538" i="27" s="1"/>
  <c r="DU538" i="27"/>
  <c r="EW538" i="27" s="1"/>
  <c r="DV538" i="27"/>
  <c r="DT539" i="27"/>
  <c r="EI539" i="27" s="1"/>
  <c r="DU539" i="27"/>
  <c r="EW539" i="27" s="1"/>
  <c r="DV539" i="27"/>
  <c r="DT540" i="27"/>
  <c r="EI540" i="27" s="1"/>
  <c r="DU540" i="27"/>
  <c r="EW540" i="27" s="1"/>
  <c r="DV540" i="27"/>
  <c r="DV541" i="27"/>
  <c r="DT541" i="27"/>
  <c r="EI541" i="27" s="1"/>
  <c r="DU541" i="27"/>
  <c r="EW541" i="27" s="1"/>
  <c r="DV542" i="27"/>
  <c r="DU542" i="27"/>
  <c r="EW542" i="27" s="1"/>
  <c r="DT542" i="27"/>
  <c r="EI542" i="27" s="1"/>
  <c r="DT543" i="27"/>
  <c r="EI543" i="27" s="1"/>
  <c r="DU543" i="27"/>
  <c r="EW543" i="27" s="1"/>
  <c r="DV543" i="27"/>
  <c r="DU544" i="27"/>
  <c r="EW544" i="27" s="1"/>
  <c r="DV544" i="27"/>
  <c r="DT544" i="27"/>
  <c r="EI544" i="27" s="1"/>
  <c r="DU545" i="27"/>
  <c r="EW545" i="27" s="1"/>
  <c r="DV545" i="27"/>
  <c r="DT545" i="27"/>
  <c r="EI545" i="27" s="1"/>
  <c r="DT546" i="27"/>
  <c r="EI546" i="27" s="1"/>
  <c r="DU546" i="27"/>
  <c r="EW546" i="27" s="1"/>
  <c r="DV546" i="27"/>
  <c r="DT547" i="27"/>
  <c r="EI547" i="27" s="1"/>
  <c r="DV547" i="27"/>
  <c r="DU547" i="27"/>
  <c r="EW547" i="27" s="1"/>
  <c r="DT548" i="27"/>
  <c r="EI548" i="27" s="1"/>
  <c r="DU548" i="27"/>
  <c r="EW548" i="27" s="1"/>
  <c r="DV548" i="27"/>
  <c r="DV549" i="27"/>
  <c r="DT549" i="27"/>
  <c r="EI549" i="27" s="1"/>
  <c r="DU549" i="27"/>
  <c r="EW549" i="27" s="1"/>
  <c r="DV550" i="27"/>
  <c r="DT550" i="27"/>
  <c r="EI550" i="27" s="1"/>
  <c r="DU550" i="27"/>
  <c r="EW550" i="27" s="1"/>
  <c r="DT551" i="27"/>
  <c r="EI551" i="27" s="1"/>
  <c r="DU551" i="27"/>
  <c r="EW551" i="27" s="1"/>
  <c r="DV551" i="27"/>
  <c r="DU552" i="27"/>
  <c r="EW552" i="27" s="1"/>
  <c r="DT552" i="27"/>
  <c r="EI552" i="27" s="1"/>
  <c r="DV552" i="27"/>
  <c r="DU553" i="27"/>
  <c r="EW553" i="27" s="1"/>
  <c r="DV553" i="27"/>
  <c r="DT553" i="27"/>
  <c r="EI553" i="27" s="1"/>
  <c r="DT554" i="27"/>
  <c r="EI554" i="27" s="1"/>
  <c r="DU554" i="27"/>
  <c r="EW554" i="27" s="1"/>
  <c r="DV554" i="27"/>
  <c r="DT555" i="27"/>
  <c r="EI555" i="27" s="1"/>
  <c r="DU555" i="27"/>
  <c r="EW555" i="27" s="1"/>
  <c r="DV555" i="27"/>
  <c r="DT556" i="27"/>
  <c r="EI556" i="27" s="1"/>
  <c r="DU556" i="27"/>
  <c r="EW556" i="27" s="1"/>
  <c r="DV556" i="27"/>
  <c r="DV557" i="27"/>
  <c r="DT557" i="27"/>
  <c r="EI557" i="27" s="1"/>
  <c r="DU557" i="27"/>
  <c r="EW557" i="27" s="1"/>
  <c r="DV558" i="27"/>
  <c r="DU558" i="27"/>
  <c r="EW558" i="27" s="1"/>
  <c r="DT558" i="27"/>
  <c r="EI558" i="27" s="1"/>
  <c r="DT559" i="27"/>
  <c r="EI559" i="27" s="1"/>
  <c r="DU559" i="27"/>
  <c r="EW559" i="27" s="1"/>
  <c r="DV559" i="27"/>
  <c r="DU560" i="27"/>
  <c r="EW560" i="27" s="1"/>
  <c r="DV560" i="27"/>
  <c r="DT560" i="27"/>
  <c r="EI560" i="27" s="1"/>
  <c r="DU561" i="27"/>
  <c r="EW561" i="27" s="1"/>
  <c r="DV561" i="27"/>
  <c r="DT561" i="27"/>
  <c r="EI561" i="27" s="1"/>
  <c r="DT562" i="27"/>
  <c r="EI562" i="27" s="1"/>
  <c r="DU562" i="27"/>
  <c r="EW562" i="27" s="1"/>
  <c r="DV562" i="27"/>
  <c r="DT563" i="27"/>
  <c r="EI563" i="27" s="1"/>
  <c r="DV563" i="27"/>
  <c r="DU563" i="27"/>
  <c r="EW563" i="27" s="1"/>
  <c r="DT564" i="27"/>
  <c r="EI564" i="27" s="1"/>
  <c r="DU564" i="27"/>
  <c r="EW564" i="27" s="1"/>
  <c r="DV564" i="27"/>
  <c r="DV565" i="27"/>
  <c r="DT565" i="27"/>
  <c r="EI565" i="27" s="1"/>
  <c r="DU565" i="27"/>
  <c r="EW565" i="27" s="1"/>
  <c r="DV566" i="27"/>
  <c r="DT566" i="27"/>
  <c r="EI566" i="27" s="1"/>
  <c r="DU566" i="27"/>
  <c r="EW566" i="27" s="1"/>
  <c r="DT567" i="27"/>
  <c r="EI567" i="27" s="1"/>
  <c r="DU567" i="27"/>
  <c r="EW567" i="27" s="1"/>
  <c r="DV567" i="27"/>
  <c r="DU568" i="27"/>
  <c r="EW568" i="27" s="1"/>
  <c r="DV568" i="27"/>
  <c r="DT568" i="27"/>
  <c r="EI568" i="27" s="1"/>
  <c r="DT583" i="27"/>
  <c r="EI583" i="27" s="1"/>
  <c r="DU583" i="27"/>
  <c r="EW583" i="27" s="1"/>
  <c r="DV583" i="27"/>
  <c r="DU584" i="27"/>
  <c r="EW584" i="27" s="1"/>
  <c r="DT584" i="27"/>
  <c r="EI584" i="27" s="1"/>
  <c r="DV584" i="27"/>
  <c r="DU585" i="27"/>
  <c r="EW585" i="27" s="1"/>
  <c r="DV585" i="27"/>
  <c r="DT585" i="27"/>
  <c r="EI585" i="27" s="1"/>
  <c r="DT586" i="27"/>
  <c r="EI586" i="27" s="1"/>
  <c r="DU586" i="27"/>
  <c r="EW586" i="27" s="1"/>
  <c r="DV586" i="27"/>
  <c r="DT587" i="27"/>
  <c r="EI587" i="27" s="1"/>
  <c r="DU587" i="27"/>
  <c r="EW587" i="27" s="1"/>
  <c r="DV587" i="27"/>
  <c r="DT588" i="27"/>
  <c r="EI588" i="27" s="1"/>
  <c r="DU588" i="27"/>
  <c r="EW588" i="27" s="1"/>
  <c r="DV588" i="27"/>
  <c r="DV589" i="27"/>
  <c r="DU589" i="27"/>
  <c r="EW589" i="27" s="1"/>
  <c r="DT589" i="27"/>
  <c r="EI589" i="27" s="1"/>
  <c r="DV590" i="27"/>
  <c r="DT590" i="27"/>
  <c r="EI590" i="27" s="1"/>
  <c r="DU590" i="27"/>
  <c r="EW590" i="27" s="1"/>
  <c r="DT591" i="27"/>
  <c r="EI591" i="27" s="1"/>
  <c r="DU591" i="27"/>
  <c r="EW591" i="27" s="1"/>
  <c r="DV591" i="27"/>
  <c r="DU592" i="27"/>
  <c r="EW592" i="27" s="1"/>
  <c r="DV592" i="27"/>
  <c r="DT592" i="27"/>
  <c r="EI592" i="27" s="1"/>
  <c r="DU593" i="27"/>
  <c r="EW593" i="27" s="1"/>
  <c r="DV593" i="27"/>
  <c r="DT593" i="27"/>
  <c r="EI593" i="27" s="1"/>
  <c r="DT594" i="27"/>
  <c r="EI594" i="27" s="1"/>
  <c r="DV594" i="27"/>
  <c r="DU594" i="27"/>
  <c r="EW594" i="27" s="1"/>
  <c r="DT595" i="27"/>
  <c r="EI595" i="27" s="1"/>
  <c r="DU595" i="27"/>
  <c r="EW595" i="27" s="1"/>
  <c r="DV595" i="27"/>
  <c r="DT596" i="27"/>
  <c r="EI596" i="27" s="1"/>
  <c r="DU596" i="27"/>
  <c r="EW596" i="27" s="1"/>
  <c r="DV596" i="27"/>
  <c r="DV597" i="27"/>
  <c r="DT597" i="27"/>
  <c r="EI597" i="27" s="1"/>
  <c r="DU597" i="27"/>
  <c r="EW597" i="27" s="1"/>
  <c r="DV598" i="27"/>
  <c r="DT598" i="27"/>
  <c r="EI598" i="27" s="1"/>
  <c r="DU598" i="27"/>
  <c r="EW598" i="27" s="1"/>
  <c r="DT599" i="27"/>
  <c r="EI599" i="27" s="1"/>
  <c r="DU599" i="27"/>
  <c r="EW599" i="27" s="1"/>
  <c r="DV599" i="27"/>
  <c r="DU600" i="27"/>
  <c r="EW600" i="27" s="1"/>
  <c r="DT600" i="27"/>
  <c r="EI600" i="27" s="1"/>
  <c r="DV600" i="27"/>
  <c r="DU601" i="27"/>
  <c r="EW601" i="27" s="1"/>
  <c r="DV601" i="27"/>
  <c r="DT601" i="27"/>
  <c r="EI601" i="27" s="1"/>
  <c r="DT602" i="27"/>
  <c r="EI602" i="27" s="1"/>
  <c r="DU602" i="27"/>
  <c r="EW602" i="27" s="1"/>
  <c r="DV602" i="27"/>
  <c r="DT603" i="27"/>
  <c r="EI603" i="27" s="1"/>
  <c r="DU603" i="27"/>
  <c r="EW603" i="27" s="1"/>
  <c r="DV603" i="27"/>
  <c r="DT604" i="27"/>
  <c r="EI604" i="27" s="1"/>
  <c r="DU604" i="27"/>
  <c r="EW604" i="27" s="1"/>
  <c r="DV604" i="27"/>
  <c r="DV605" i="27"/>
  <c r="DU605" i="27"/>
  <c r="EW605" i="27" s="1"/>
  <c r="DT605" i="27"/>
  <c r="EI605" i="27" s="1"/>
  <c r="DV606" i="27"/>
  <c r="DT606" i="27"/>
  <c r="EI606" i="27" s="1"/>
  <c r="DU606" i="27"/>
  <c r="EW606" i="27" s="1"/>
  <c r="DT619" i="27"/>
  <c r="EI619" i="27" s="1"/>
  <c r="DV619" i="27"/>
  <c r="DU619" i="27"/>
  <c r="EW619" i="27" s="1"/>
  <c r="DT620" i="27"/>
  <c r="EI620" i="27" s="1"/>
  <c r="DU620" i="27"/>
  <c r="EW620" i="27" s="1"/>
  <c r="DV620" i="27"/>
  <c r="DV621" i="27"/>
  <c r="DT621" i="27"/>
  <c r="EI621" i="27" s="1"/>
  <c r="DU621" i="27"/>
  <c r="EW621" i="27" s="1"/>
  <c r="DV622" i="27"/>
  <c r="DT622" i="27"/>
  <c r="EI622" i="27" s="1"/>
  <c r="DU622" i="27"/>
  <c r="EW622" i="27" s="1"/>
  <c r="DT623" i="27"/>
  <c r="EI623" i="27" s="1"/>
  <c r="DU623" i="27"/>
  <c r="EW623" i="27" s="1"/>
  <c r="DV623" i="27"/>
  <c r="DU624" i="27"/>
  <c r="EW624" i="27" s="1"/>
  <c r="DT624" i="27"/>
  <c r="EI624" i="27" s="1"/>
  <c r="DV624" i="27"/>
  <c r="DU625" i="27"/>
  <c r="EW625" i="27" s="1"/>
  <c r="DV625" i="27"/>
  <c r="DT625" i="27"/>
  <c r="EI625" i="27" s="1"/>
  <c r="DT626" i="27"/>
  <c r="EI626" i="27" s="1"/>
  <c r="DU626" i="27"/>
  <c r="EW626" i="27" s="1"/>
  <c r="DV626" i="27"/>
  <c r="DT627" i="27"/>
  <c r="EI627" i="27" s="1"/>
  <c r="DU627" i="27"/>
  <c r="EW627" i="27" s="1"/>
  <c r="DV627" i="27"/>
  <c r="DQ234" i="27"/>
  <c r="DR234" i="27"/>
  <c r="EV234" i="27" s="1"/>
  <c r="DQ246" i="27"/>
  <c r="DR246" i="27"/>
  <c r="EV246" i="27" s="1"/>
  <c r="DQ247" i="27"/>
  <c r="DR247" i="27"/>
  <c r="EV247" i="27" s="1"/>
  <c r="DR248" i="27"/>
  <c r="EV248" i="27" s="1"/>
  <c r="DQ248" i="27"/>
  <c r="DQ249" i="27"/>
  <c r="DR249" i="27"/>
  <c r="EV249" i="27" s="1"/>
  <c r="DQ250" i="27"/>
  <c r="DR250" i="27"/>
  <c r="EV250" i="27" s="1"/>
  <c r="DQ251" i="27"/>
  <c r="DR251" i="27"/>
  <c r="EV251" i="27" s="1"/>
  <c r="DR252" i="27"/>
  <c r="EV252" i="27" s="1"/>
  <c r="DQ252" i="27"/>
  <c r="DQ253" i="27"/>
  <c r="DR253" i="27"/>
  <c r="EV253" i="27" s="1"/>
  <c r="DQ254" i="27"/>
  <c r="DR254" i="27"/>
  <c r="EV254" i="27" s="1"/>
  <c r="DQ255" i="27"/>
  <c r="DR255" i="27"/>
  <c r="EV255" i="27" s="1"/>
  <c r="DR256" i="27"/>
  <c r="EV256" i="27" s="1"/>
  <c r="DQ256" i="27"/>
  <c r="DR257" i="27"/>
  <c r="EV257" i="27" s="1"/>
  <c r="DQ257" i="27"/>
  <c r="DQ258" i="27"/>
  <c r="DR258" i="27"/>
  <c r="EV258" i="27" s="1"/>
  <c r="DQ259" i="27"/>
  <c r="DR259" i="27"/>
  <c r="EV259" i="27" s="1"/>
  <c r="DR260" i="27"/>
  <c r="EV260" i="27" s="1"/>
  <c r="DQ260" i="27"/>
  <c r="DQ261" i="27"/>
  <c r="DR261" i="27"/>
  <c r="EV261" i="27" s="1"/>
  <c r="DQ270" i="27"/>
  <c r="DR270" i="27"/>
  <c r="EV270" i="27" s="1"/>
  <c r="DQ271" i="27"/>
  <c r="DR271" i="27"/>
  <c r="EV271" i="27" s="1"/>
  <c r="DR272" i="27"/>
  <c r="EV272" i="27" s="1"/>
  <c r="DQ272" i="27"/>
  <c r="DQ273" i="27"/>
  <c r="DR273" i="27"/>
  <c r="EV273" i="27" s="1"/>
  <c r="DQ274" i="27"/>
  <c r="DR274" i="27"/>
  <c r="EV274" i="27" s="1"/>
  <c r="DQ275" i="27"/>
  <c r="DR275" i="27"/>
  <c r="EV275" i="27" s="1"/>
  <c r="DR276" i="27"/>
  <c r="EV276" i="27" s="1"/>
  <c r="DQ276" i="27"/>
  <c r="DQ277" i="27"/>
  <c r="DR277" i="27"/>
  <c r="EV277" i="27" s="1"/>
  <c r="DQ278" i="27"/>
  <c r="DR278" i="27"/>
  <c r="EV278" i="27" s="1"/>
  <c r="DQ279" i="27"/>
  <c r="DR279" i="27"/>
  <c r="EV279" i="27" s="1"/>
  <c r="DR280" i="27"/>
  <c r="EV280" i="27" s="1"/>
  <c r="DQ280" i="27"/>
  <c r="DR281" i="27"/>
  <c r="EV281" i="27" s="1"/>
  <c r="DQ281" i="27"/>
  <c r="DQ282" i="27"/>
  <c r="DR282" i="27"/>
  <c r="EV282" i="27" s="1"/>
  <c r="DQ283" i="27"/>
  <c r="DR283" i="27"/>
  <c r="EV283" i="27" s="1"/>
  <c r="DR284" i="27"/>
  <c r="EV284" i="27" s="1"/>
  <c r="DQ284" i="27"/>
  <c r="DR300" i="27"/>
  <c r="EV300" i="27" s="1"/>
  <c r="DQ300" i="27"/>
  <c r="DQ301" i="27"/>
  <c r="DR301" i="27"/>
  <c r="EV301" i="27" s="1"/>
  <c r="DQ302" i="27"/>
  <c r="DR302" i="27"/>
  <c r="EV302" i="27" s="1"/>
  <c r="DQ303" i="27"/>
  <c r="DR303" i="27"/>
  <c r="EV303" i="27" s="1"/>
  <c r="DR304" i="27"/>
  <c r="EV304" i="27" s="1"/>
  <c r="DQ304" i="27"/>
  <c r="DQ305" i="27"/>
  <c r="DR305" i="27"/>
  <c r="EV305" i="27" s="1"/>
  <c r="DQ306" i="27"/>
  <c r="DR306" i="27"/>
  <c r="EV306" i="27" s="1"/>
  <c r="DQ307" i="27"/>
  <c r="DR307" i="27"/>
  <c r="EV307" i="27" s="1"/>
  <c r="DR308" i="27"/>
  <c r="EV308" i="27" s="1"/>
  <c r="DQ308" i="27"/>
  <c r="DQ309" i="27"/>
  <c r="DR309" i="27"/>
  <c r="EV309" i="27" s="1"/>
  <c r="DQ310" i="27"/>
  <c r="DR310" i="27"/>
  <c r="EV310" i="27" s="1"/>
  <c r="DQ311" i="27"/>
  <c r="DR311" i="27"/>
  <c r="EV311" i="27" s="1"/>
  <c r="DR312" i="27"/>
  <c r="EV312" i="27" s="1"/>
  <c r="DQ312" i="27"/>
  <c r="DQ313" i="27"/>
  <c r="DR313" i="27"/>
  <c r="EV313" i="27" s="1"/>
  <c r="DQ314" i="27"/>
  <c r="DR314" i="27"/>
  <c r="EV314" i="27" s="1"/>
  <c r="DQ315" i="27"/>
  <c r="DR315" i="27"/>
  <c r="EV315" i="27" s="1"/>
  <c r="DR316" i="27"/>
  <c r="EV316" i="27" s="1"/>
  <c r="DQ316" i="27"/>
  <c r="DQ317" i="27"/>
  <c r="DR317" i="27"/>
  <c r="EV317" i="27" s="1"/>
  <c r="DQ318" i="27"/>
  <c r="DR318" i="27"/>
  <c r="EV318" i="27" s="1"/>
  <c r="DQ319" i="27"/>
  <c r="DR319" i="27"/>
  <c r="EV319" i="27" s="1"/>
  <c r="DR320" i="27"/>
  <c r="EV320" i="27" s="1"/>
  <c r="DQ320" i="27"/>
  <c r="DQ321" i="27"/>
  <c r="DR321" i="27"/>
  <c r="EV321" i="27" s="1"/>
  <c r="DQ322" i="27"/>
  <c r="DR322" i="27"/>
  <c r="EV322" i="27" s="1"/>
  <c r="DQ323" i="27"/>
  <c r="DR323" i="27"/>
  <c r="EV323" i="27" s="1"/>
  <c r="DR324" i="27"/>
  <c r="EV324" i="27" s="1"/>
  <c r="DQ324" i="27"/>
  <c r="DQ325" i="27"/>
  <c r="DR325" i="27"/>
  <c r="EV325" i="27" s="1"/>
  <c r="DQ326" i="27"/>
  <c r="DR326" i="27"/>
  <c r="EV326" i="27" s="1"/>
  <c r="DQ327" i="27"/>
  <c r="DR327" i="27"/>
  <c r="EV327" i="27" s="1"/>
  <c r="DR328" i="27"/>
  <c r="EV328" i="27" s="1"/>
  <c r="DQ328" i="27"/>
  <c r="DQ329" i="27"/>
  <c r="DR329" i="27"/>
  <c r="EV329" i="27" s="1"/>
  <c r="DQ330" i="27"/>
  <c r="DR330" i="27"/>
  <c r="EV330" i="27" s="1"/>
  <c r="DQ331" i="27"/>
  <c r="DR331" i="27"/>
  <c r="EV331" i="27" s="1"/>
  <c r="DR332" i="27"/>
  <c r="EV332" i="27" s="1"/>
  <c r="DQ332" i="27"/>
  <c r="DQ333" i="27"/>
  <c r="DR333" i="27"/>
  <c r="EV333" i="27" s="1"/>
  <c r="DQ334" i="27"/>
  <c r="DR334" i="27"/>
  <c r="EV334" i="27" s="1"/>
  <c r="DQ335" i="27"/>
  <c r="DR335" i="27"/>
  <c r="EV335" i="27" s="1"/>
  <c r="DR336" i="27"/>
  <c r="EV336" i="27" s="1"/>
  <c r="DQ336" i="27"/>
  <c r="DQ337" i="27"/>
  <c r="DR337" i="27"/>
  <c r="EV337" i="27" s="1"/>
  <c r="DQ338" i="27"/>
  <c r="DR338" i="27"/>
  <c r="EV338" i="27" s="1"/>
  <c r="DQ339" i="27"/>
  <c r="DR339" i="27"/>
  <c r="EV339" i="27" s="1"/>
  <c r="DR340" i="27"/>
  <c r="EV340" i="27" s="1"/>
  <c r="DQ340" i="27"/>
  <c r="DQ341" i="27"/>
  <c r="DR341" i="27"/>
  <c r="EV341" i="27" s="1"/>
  <c r="DQ342" i="27"/>
  <c r="DR342" i="27"/>
  <c r="EV342" i="27" s="1"/>
  <c r="DQ343" i="27"/>
  <c r="DR343" i="27"/>
  <c r="EV343" i="27" s="1"/>
  <c r="DR344" i="27"/>
  <c r="EV344" i="27" s="1"/>
  <c r="DQ344" i="27"/>
  <c r="DQ345" i="27"/>
  <c r="DR345" i="27"/>
  <c r="EV345" i="27" s="1"/>
  <c r="DQ346" i="27"/>
  <c r="DR346" i="27"/>
  <c r="EV346" i="27" s="1"/>
  <c r="DQ347" i="27"/>
  <c r="DR347" i="27"/>
  <c r="EV347" i="27" s="1"/>
  <c r="DR348" i="27"/>
  <c r="EV348" i="27" s="1"/>
  <c r="DQ348" i="27"/>
  <c r="DQ349" i="27"/>
  <c r="DR349" i="27"/>
  <c r="EV349" i="27" s="1"/>
  <c r="DQ350" i="27"/>
  <c r="DR350" i="27"/>
  <c r="EV350" i="27" s="1"/>
  <c r="DQ351" i="27"/>
  <c r="DR351" i="27"/>
  <c r="EV351" i="27" s="1"/>
  <c r="DR352" i="27"/>
  <c r="EV352" i="27" s="1"/>
  <c r="DQ352" i="27"/>
  <c r="DQ353" i="27"/>
  <c r="DR353" i="27"/>
  <c r="EV353" i="27" s="1"/>
  <c r="DQ354" i="27"/>
  <c r="DR354" i="27"/>
  <c r="EV354" i="27" s="1"/>
  <c r="DQ355" i="27"/>
  <c r="DR355" i="27"/>
  <c r="EV355" i="27" s="1"/>
  <c r="DR356" i="27"/>
  <c r="EV356" i="27" s="1"/>
  <c r="DQ356" i="27"/>
  <c r="DQ357" i="27"/>
  <c r="DR357" i="27"/>
  <c r="EV357" i="27" s="1"/>
  <c r="DQ371" i="27"/>
  <c r="DR371" i="27"/>
  <c r="EV371" i="27" s="1"/>
  <c r="DR372" i="27"/>
  <c r="EV372" i="27" s="1"/>
  <c r="DQ372" i="27"/>
  <c r="DR373" i="27"/>
  <c r="EV373" i="27" s="1"/>
  <c r="DQ373" i="27"/>
  <c r="DQ374" i="27"/>
  <c r="DR374" i="27"/>
  <c r="EV374" i="27" s="1"/>
  <c r="DQ375" i="27"/>
  <c r="DR375" i="27"/>
  <c r="EV375" i="27" s="1"/>
  <c r="DR376" i="27"/>
  <c r="EV376" i="27" s="1"/>
  <c r="DQ376" i="27"/>
  <c r="DR377" i="27"/>
  <c r="EV377" i="27" s="1"/>
  <c r="DQ377" i="27"/>
  <c r="DQ378" i="27"/>
  <c r="DR378" i="27"/>
  <c r="EV378" i="27" s="1"/>
  <c r="DQ379" i="27"/>
  <c r="DR379" i="27"/>
  <c r="EV379" i="27" s="1"/>
  <c r="DR380" i="27"/>
  <c r="EV380" i="27" s="1"/>
  <c r="DQ380" i="27"/>
  <c r="DR381" i="27"/>
  <c r="EV381" i="27" s="1"/>
  <c r="DQ381" i="27"/>
  <c r="DQ382" i="27"/>
  <c r="DR382" i="27"/>
  <c r="EV382" i="27" s="1"/>
  <c r="DQ383" i="27"/>
  <c r="DR383" i="27"/>
  <c r="EV383" i="27" s="1"/>
  <c r="DR384" i="27"/>
  <c r="EV384" i="27" s="1"/>
  <c r="DQ384" i="27"/>
  <c r="DQ397" i="27"/>
  <c r="DR397" i="27"/>
  <c r="EV397" i="27" s="1"/>
  <c r="DQ398" i="27"/>
  <c r="DR398" i="27"/>
  <c r="EV398" i="27" s="1"/>
  <c r="DQ399" i="27"/>
  <c r="DR399" i="27"/>
  <c r="EV399" i="27" s="1"/>
  <c r="DR400" i="27"/>
  <c r="EV400" i="27" s="1"/>
  <c r="DQ400" i="27"/>
  <c r="DQ401" i="27"/>
  <c r="DR401" i="27"/>
  <c r="EV401" i="27" s="1"/>
  <c r="DQ402" i="27"/>
  <c r="DR402" i="27"/>
  <c r="EV402" i="27" s="1"/>
  <c r="DQ403" i="27"/>
  <c r="DR403" i="27"/>
  <c r="EV403" i="27" s="1"/>
  <c r="DR404" i="27"/>
  <c r="EV404" i="27" s="1"/>
  <c r="DQ404" i="27"/>
  <c r="DQ405" i="27"/>
  <c r="DR405" i="27"/>
  <c r="EV405" i="27" s="1"/>
  <c r="DQ406" i="27"/>
  <c r="DR406" i="27"/>
  <c r="EV406" i="27" s="1"/>
  <c r="DQ407" i="27"/>
  <c r="DR407" i="27"/>
  <c r="EV407" i="27" s="1"/>
  <c r="DR408" i="27"/>
  <c r="EV408" i="27" s="1"/>
  <c r="DQ408" i="27"/>
  <c r="DQ409" i="27"/>
  <c r="DR409" i="27"/>
  <c r="EV409" i="27" s="1"/>
  <c r="DQ410" i="27"/>
  <c r="DR410" i="27"/>
  <c r="EV410" i="27" s="1"/>
  <c r="DQ411" i="27"/>
  <c r="DR411" i="27"/>
  <c r="EV411" i="27" s="1"/>
  <c r="DR412" i="27"/>
  <c r="EV412" i="27" s="1"/>
  <c r="DQ412" i="27"/>
  <c r="DQ413" i="27"/>
  <c r="DR413" i="27"/>
  <c r="EV413" i="27" s="1"/>
  <c r="DQ414" i="27"/>
  <c r="DR414" i="27"/>
  <c r="EV414" i="27" s="1"/>
  <c r="DQ415" i="27"/>
  <c r="DR415" i="27"/>
  <c r="EV415" i="27" s="1"/>
  <c r="DR416" i="27"/>
  <c r="EV416" i="27" s="1"/>
  <c r="DQ416" i="27"/>
  <c r="DQ426" i="27"/>
  <c r="DR426" i="27"/>
  <c r="EV426" i="27" s="1"/>
  <c r="DQ427" i="27"/>
  <c r="DR427" i="27"/>
  <c r="EV427" i="27" s="1"/>
  <c r="DR428" i="27"/>
  <c r="EV428" i="27" s="1"/>
  <c r="DQ428" i="27"/>
  <c r="DQ429" i="27"/>
  <c r="DR429" i="27"/>
  <c r="EV429" i="27" s="1"/>
  <c r="DQ430" i="27"/>
  <c r="DR430" i="27"/>
  <c r="EV430" i="27" s="1"/>
  <c r="DQ431" i="27"/>
  <c r="DR431" i="27"/>
  <c r="EV431" i="27" s="1"/>
  <c r="DR432" i="27"/>
  <c r="EV432" i="27" s="1"/>
  <c r="DQ432" i="27"/>
  <c r="DQ433" i="27"/>
  <c r="DR433" i="27"/>
  <c r="EV433" i="27" s="1"/>
  <c r="DQ434" i="27"/>
  <c r="DR434" i="27"/>
  <c r="EV434" i="27" s="1"/>
  <c r="DQ435" i="27"/>
  <c r="DR435" i="27"/>
  <c r="EV435" i="27" s="1"/>
  <c r="DR436" i="27"/>
  <c r="EV436" i="27" s="1"/>
  <c r="DQ436" i="27"/>
  <c r="DQ437" i="27"/>
  <c r="DR437" i="27"/>
  <c r="EV437" i="27" s="1"/>
  <c r="DQ438" i="27"/>
  <c r="DR438" i="27"/>
  <c r="EV438" i="27" s="1"/>
  <c r="DQ501" i="27"/>
  <c r="DR501" i="27"/>
  <c r="EV501" i="27" s="1"/>
  <c r="DQ502" i="27"/>
  <c r="DR502" i="27"/>
  <c r="EV502" i="27" s="1"/>
  <c r="DQ503" i="27"/>
  <c r="DR503" i="27"/>
  <c r="EV503" i="27" s="1"/>
  <c r="DR504" i="27"/>
  <c r="EV504" i="27" s="1"/>
  <c r="DQ504" i="27"/>
  <c r="DR505" i="27"/>
  <c r="EV505" i="27" s="1"/>
  <c r="DQ505" i="27"/>
  <c r="DQ506" i="27"/>
  <c r="DR506" i="27"/>
  <c r="EV506" i="27" s="1"/>
  <c r="DQ507" i="27"/>
  <c r="DR507" i="27"/>
  <c r="EV507" i="27" s="1"/>
  <c r="DR508" i="27"/>
  <c r="EV508" i="27" s="1"/>
  <c r="DQ508" i="27"/>
  <c r="DQ509" i="27"/>
  <c r="DR509" i="27"/>
  <c r="EV509" i="27" s="1"/>
  <c r="DQ510" i="27"/>
  <c r="DR510" i="27"/>
  <c r="EV510" i="27" s="1"/>
  <c r="DQ511" i="27"/>
  <c r="DR511" i="27"/>
  <c r="EV511" i="27" s="1"/>
  <c r="DR512" i="27"/>
  <c r="EV512" i="27" s="1"/>
  <c r="DQ512" i="27"/>
  <c r="DR513" i="27"/>
  <c r="EV513" i="27" s="1"/>
  <c r="DQ513" i="27"/>
  <c r="DQ514" i="27"/>
  <c r="DR514" i="27"/>
  <c r="EV514" i="27" s="1"/>
  <c r="DQ515" i="27"/>
  <c r="DR515" i="27"/>
  <c r="EV515" i="27" s="1"/>
  <c r="DR516" i="27"/>
  <c r="EV516" i="27" s="1"/>
  <c r="DQ516" i="27"/>
  <c r="DQ517" i="27"/>
  <c r="DR517" i="27"/>
  <c r="EV517" i="27" s="1"/>
  <c r="DQ518" i="27"/>
  <c r="DR518" i="27"/>
  <c r="EV518" i="27" s="1"/>
  <c r="DQ519" i="27"/>
  <c r="DR519" i="27"/>
  <c r="EV519" i="27" s="1"/>
  <c r="DR520" i="27"/>
  <c r="EV520" i="27" s="1"/>
  <c r="DQ520" i="27"/>
  <c r="DR521" i="27"/>
  <c r="EV521" i="27" s="1"/>
  <c r="DQ521" i="27"/>
  <c r="DQ522" i="27"/>
  <c r="DR522" i="27"/>
  <c r="EV522" i="27" s="1"/>
  <c r="DQ523" i="27"/>
  <c r="DR523" i="27"/>
  <c r="EV523" i="27" s="1"/>
  <c r="DR524" i="27"/>
  <c r="EV524" i="27" s="1"/>
  <c r="DQ524" i="27"/>
  <c r="DQ525" i="27"/>
  <c r="DR525" i="27"/>
  <c r="EV525" i="27" s="1"/>
  <c r="DQ526" i="27"/>
  <c r="DR526" i="27"/>
  <c r="EV526" i="27" s="1"/>
  <c r="DQ527" i="27"/>
  <c r="DR527" i="27"/>
  <c r="EV527" i="27" s="1"/>
  <c r="DR528" i="27"/>
  <c r="EV528" i="27" s="1"/>
  <c r="DQ528" i="27"/>
  <c r="DR529" i="27"/>
  <c r="EV529" i="27" s="1"/>
  <c r="DQ529" i="27"/>
  <c r="DQ530" i="27"/>
  <c r="DR530" i="27"/>
  <c r="EV530" i="27" s="1"/>
  <c r="DQ531" i="27"/>
  <c r="DR531" i="27"/>
  <c r="EV531" i="27" s="1"/>
  <c r="DR532" i="27"/>
  <c r="EV532" i="27" s="1"/>
  <c r="DQ532" i="27"/>
  <c r="DQ533" i="27"/>
  <c r="DR533" i="27"/>
  <c r="EV533" i="27" s="1"/>
  <c r="DQ534" i="27"/>
  <c r="DR534" i="27"/>
  <c r="EV534" i="27" s="1"/>
  <c r="DQ535" i="27"/>
  <c r="DR535" i="27"/>
  <c r="EV535" i="27" s="1"/>
  <c r="DR536" i="27"/>
  <c r="EV536" i="27" s="1"/>
  <c r="DQ536" i="27"/>
  <c r="DR537" i="27"/>
  <c r="EV537" i="27" s="1"/>
  <c r="DQ537" i="27"/>
  <c r="DQ538" i="27"/>
  <c r="DR538" i="27"/>
  <c r="EV538" i="27" s="1"/>
  <c r="DQ539" i="27"/>
  <c r="DR539" i="27"/>
  <c r="EV539" i="27" s="1"/>
  <c r="DR540" i="27"/>
  <c r="EV540" i="27" s="1"/>
  <c r="DQ540" i="27"/>
  <c r="DQ541" i="27"/>
  <c r="DR541" i="27"/>
  <c r="EV541" i="27" s="1"/>
  <c r="DQ542" i="27"/>
  <c r="DR542" i="27"/>
  <c r="EV542" i="27" s="1"/>
  <c r="DQ543" i="27"/>
  <c r="DR543" i="27"/>
  <c r="EV543" i="27" s="1"/>
  <c r="DR544" i="27"/>
  <c r="EV544" i="27" s="1"/>
  <c r="DQ544" i="27"/>
  <c r="DQ545" i="27"/>
  <c r="DR545" i="27"/>
  <c r="EV545" i="27" s="1"/>
  <c r="DQ546" i="27"/>
  <c r="DR546" i="27"/>
  <c r="EV546" i="27" s="1"/>
  <c r="DQ547" i="27"/>
  <c r="DR547" i="27"/>
  <c r="EV547" i="27" s="1"/>
  <c r="DR548" i="27"/>
  <c r="EV548" i="27" s="1"/>
  <c r="DQ548" i="27"/>
  <c r="DQ549" i="27"/>
  <c r="DR549" i="27"/>
  <c r="EV549" i="27" s="1"/>
  <c r="DQ550" i="27"/>
  <c r="DR550" i="27"/>
  <c r="EV550" i="27" s="1"/>
  <c r="DQ551" i="27"/>
  <c r="DR551" i="27"/>
  <c r="EV551" i="27" s="1"/>
  <c r="DR552" i="27"/>
  <c r="EV552" i="27" s="1"/>
  <c r="DQ552" i="27"/>
  <c r="DR553" i="27"/>
  <c r="EV553" i="27" s="1"/>
  <c r="DQ553" i="27"/>
  <c r="DQ554" i="27"/>
  <c r="DR554" i="27"/>
  <c r="EV554" i="27" s="1"/>
  <c r="DQ555" i="27"/>
  <c r="DR555" i="27"/>
  <c r="EV555" i="27" s="1"/>
  <c r="DR556" i="27"/>
  <c r="EV556" i="27" s="1"/>
  <c r="DQ556" i="27"/>
  <c r="DQ557" i="27"/>
  <c r="DR557" i="27"/>
  <c r="EV557" i="27" s="1"/>
  <c r="DQ558" i="27"/>
  <c r="DR558" i="27"/>
  <c r="EV558" i="27" s="1"/>
  <c r="DQ559" i="27"/>
  <c r="DR559" i="27"/>
  <c r="EV559" i="27" s="1"/>
  <c r="DR560" i="27"/>
  <c r="EV560" i="27" s="1"/>
  <c r="DQ560" i="27"/>
  <c r="DQ561" i="27"/>
  <c r="DR561" i="27"/>
  <c r="EV561" i="27" s="1"/>
  <c r="DQ562" i="27"/>
  <c r="DR562" i="27"/>
  <c r="EV562" i="27" s="1"/>
  <c r="DQ563" i="27"/>
  <c r="DR563" i="27"/>
  <c r="EV563" i="27" s="1"/>
  <c r="DR564" i="27"/>
  <c r="EV564" i="27" s="1"/>
  <c r="DQ564" i="27"/>
  <c r="DQ565" i="27"/>
  <c r="DR565" i="27"/>
  <c r="EV565" i="27" s="1"/>
  <c r="DQ566" i="27"/>
  <c r="DR566" i="27"/>
  <c r="EV566" i="27" s="1"/>
  <c r="DQ567" i="27"/>
  <c r="DR567" i="27"/>
  <c r="EV567" i="27" s="1"/>
  <c r="DR568" i="27"/>
  <c r="EV568" i="27" s="1"/>
  <c r="DQ568" i="27"/>
  <c r="DQ583" i="27"/>
  <c r="DR583" i="27"/>
  <c r="EV583" i="27" s="1"/>
  <c r="DR584" i="27"/>
  <c r="EV584" i="27" s="1"/>
  <c r="DQ584" i="27"/>
  <c r="DR585" i="27"/>
  <c r="EV585" i="27" s="1"/>
  <c r="DQ585" i="27"/>
  <c r="DQ586" i="27"/>
  <c r="DR586" i="27"/>
  <c r="EV586" i="27" s="1"/>
  <c r="DQ587" i="27"/>
  <c r="DR587" i="27"/>
  <c r="EV587" i="27" s="1"/>
  <c r="DR588" i="27"/>
  <c r="EV588" i="27" s="1"/>
  <c r="DQ588" i="27"/>
  <c r="DQ589" i="27"/>
  <c r="DR589" i="27"/>
  <c r="EV589" i="27" s="1"/>
  <c r="DQ590" i="27"/>
  <c r="DR590" i="27"/>
  <c r="EV590" i="27" s="1"/>
  <c r="DQ591" i="27"/>
  <c r="DR591" i="27"/>
  <c r="EV591" i="27" s="1"/>
  <c r="DR592" i="27"/>
  <c r="EV592" i="27" s="1"/>
  <c r="DQ592" i="27"/>
  <c r="DR593" i="27"/>
  <c r="EV593" i="27" s="1"/>
  <c r="DQ593" i="27"/>
  <c r="DQ594" i="27"/>
  <c r="DR594" i="27"/>
  <c r="EV594" i="27" s="1"/>
  <c r="DQ595" i="27"/>
  <c r="DR595" i="27"/>
  <c r="EV595" i="27" s="1"/>
  <c r="DR596" i="27"/>
  <c r="EV596" i="27" s="1"/>
  <c r="DQ596" i="27"/>
  <c r="DQ597" i="27"/>
  <c r="DR597" i="27"/>
  <c r="EV597" i="27" s="1"/>
  <c r="DQ598" i="27"/>
  <c r="DR598" i="27"/>
  <c r="EV598" i="27" s="1"/>
  <c r="DQ599" i="27"/>
  <c r="DR599" i="27"/>
  <c r="EV599" i="27" s="1"/>
  <c r="DR600" i="27"/>
  <c r="EV600" i="27" s="1"/>
  <c r="DQ600" i="27"/>
  <c r="DR601" i="27"/>
  <c r="EV601" i="27" s="1"/>
  <c r="DQ601" i="27"/>
  <c r="DQ602" i="27"/>
  <c r="DR602" i="27"/>
  <c r="EV602" i="27" s="1"/>
  <c r="DQ603" i="27"/>
  <c r="DR603" i="27"/>
  <c r="EV603" i="27" s="1"/>
  <c r="DR604" i="27"/>
  <c r="EV604" i="27" s="1"/>
  <c r="DQ604" i="27"/>
  <c r="DQ605" i="27"/>
  <c r="DR605" i="27"/>
  <c r="EV605" i="27" s="1"/>
  <c r="DN20" i="27"/>
  <c r="DO20" i="27"/>
  <c r="EU20" i="27" s="1"/>
  <c r="DR21" i="27"/>
  <c r="EV21" i="27" s="1"/>
  <c r="DQ21" i="27"/>
  <c r="DV22" i="27"/>
  <c r="DT22" i="27"/>
  <c r="EI22" i="27" s="1"/>
  <c r="DU22" i="27"/>
  <c r="EW22" i="27" s="1"/>
  <c r="DN28" i="27"/>
  <c r="DO28" i="27"/>
  <c r="EU28" i="27" s="1"/>
  <c r="DQ29" i="27"/>
  <c r="DR29" i="27"/>
  <c r="EV29" i="27" s="1"/>
  <c r="DV30" i="27"/>
  <c r="DT30" i="27"/>
  <c r="EI30" i="27" s="1"/>
  <c r="DU30" i="27"/>
  <c r="EW30" i="27" s="1"/>
  <c r="DN36" i="27"/>
  <c r="DO36" i="27"/>
  <c r="EU36" i="27" s="1"/>
  <c r="DQ37" i="27"/>
  <c r="DR37" i="27"/>
  <c r="EV37" i="27" s="1"/>
  <c r="DV38" i="27"/>
  <c r="DT38" i="27"/>
  <c r="EI38" i="27" s="1"/>
  <c r="DU38" i="27"/>
  <c r="EW38" i="27" s="1"/>
  <c r="DT28" i="27"/>
  <c r="EI28" i="27" s="1"/>
  <c r="DU28" i="27"/>
  <c r="EW28" i="27" s="1"/>
  <c r="DV28" i="27"/>
  <c r="DQ35" i="27"/>
  <c r="DR35" i="27"/>
  <c r="EV35" i="27" s="1"/>
  <c r="DN44" i="27"/>
  <c r="DO44" i="27"/>
  <c r="EU44" i="27" s="1"/>
  <c r="DN57" i="27"/>
  <c r="DO57" i="27"/>
  <c r="EU57" i="27" s="1"/>
  <c r="DN61" i="27"/>
  <c r="DO61" i="27"/>
  <c r="EU61" i="27" s="1"/>
  <c r="DN64" i="27"/>
  <c r="DO64" i="27"/>
  <c r="EU64" i="27" s="1"/>
  <c r="DO67" i="27"/>
  <c r="EU67" i="27" s="1"/>
  <c r="DN67" i="27"/>
  <c r="DN69" i="27"/>
  <c r="DO69" i="27"/>
  <c r="EU69" i="27" s="1"/>
  <c r="DN72" i="27"/>
  <c r="DO72" i="27"/>
  <c r="EU72" i="27" s="1"/>
  <c r="DN76" i="27"/>
  <c r="DO76" i="27"/>
  <c r="EU76" i="27" s="1"/>
  <c r="DN80" i="27"/>
  <c r="DO80" i="27"/>
  <c r="EU80" i="27" s="1"/>
  <c r="DO95" i="27"/>
  <c r="EU95" i="27" s="1"/>
  <c r="DN95" i="27"/>
  <c r="DO100" i="27"/>
  <c r="EU100" i="27" s="1"/>
  <c r="DN100" i="27"/>
  <c r="DO103" i="27"/>
  <c r="EU103" i="27" s="1"/>
  <c r="DN103" i="27"/>
  <c r="DN105" i="27"/>
  <c r="DO105" i="27"/>
  <c r="EU105" i="27" s="1"/>
  <c r="DN109" i="27"/>
  <c r="DO109" i="27"/>
  <c r="EU109" i="27" s="1"/>
  <c r="DN113" i="27"/>
  <c r="DO113" i="27"/>
  <c r="EU113" i="27" s="1"/>
  <c r="DN118" i="27"/>
  <c r="DO118" i="27"/>
  <c r="EU118" i="27" s="1"/>
  <c r="DN141" i="27"/>
  <c r="DO141" i="27"/>
  <c r="EU141" i="27" s="1"/>
  <c r="DN146" i="27"/>
  <c r="DO146" i="27"/>
  <c r="EU146" i="27" s="1"/>
  <c r="DN150" i="27"/>
  <c r="DO150" i="27"/>
  <c r="EU150" i="27" s="1"/>
  <c r="DN153" i="27"/>
  <c r="DO153" i="27"/>
  <c r="EU153" i="27" s="1"/>
  <c r="DO156" i="27"/>
  <c r="EU156" i="27" s="1"/>
  <c r="DN156" i="27"/>
  <c r="DN160" i="27"/>
  <c r="DO160" i="27"/>
  <c r="EU160" i="27" s="1"/>
  <c r="DO163" i="27"/>
  <c r="EU163" i="27" s="1"/>
  <c r="DN163" i="27"/>
  <c r="DN166" i="27"/>
  <c r="DO166" i="27"/>
  <c r="EU166" i="27" s="1"/>
  <c r="DN169" i="27"/>
  <c r="DO169" i="27"/>
  <c r="EU169" i="27" s="1"/>
  <c r="DO172" i="27"/>
  <c r="EU172" i="27" s="1"/>
  <c r="DN172" i="27"/>
  <c r="DN176" i="27"/>
  <c r="DO176" i="27"/>
  <c r="EU176" i="27" s="1"/>
  <c r="DV246" i="27"/>
  <c r="DU246" i="27"/>
  <c r="EW246" i="27" s="1"/>
  <c r="DT246" i="27"/>
  <c r="EI246" i="27" s="1"/>
  <c r="DU249" i="27"/>
  <c r="EW249" i="27" s="1"/>
  <c r="DV249" i="27"/>
  <c r="DT249" i="27"/>
  <c r="EI249" i="27" s="1"/>
  <c r="DV253" i="27"/>
  <c r="DT253" i="27"/>
  <c r="EI253" i="27" s="1"/>
  <c r="DU253" i="27"/>
  <c r="EW253" i="27" s="1"/>
  <c r="DU257" i="27"/>
  <c r="EW257" i="27" s="1"/>
  <c r="DV257" i="27"/>
  <c r="DT257" i="27"/>
  <c r="EI257" i="27" s="1"/>
  <c r="DV261" i="27"/>
  <c r="DT261" i="27"/>
  <c r="EI261" i="27" s="1"/>
  <c r="DU261" i="27"/>
  <c r="EW261" i="27" s="1"/>
  <c r="DT271" i="27"/>
  <c r="EI271" i="27" s="1"/>
  <c r="DU271" i="27"/>
  <c r="EW271" i="27" s="1"/>
  <c r="DV271" i="27"/>
  <c r="DT275" i="27"/>
  <c r="EI275" i="27" s="1"/>
  <c r="DV275" i="27"/>
  <c r="DU275" i="27"/>
  <c r="EW275" i="27" s="1"/>
  <c r="DT279" i="27"/>
  <c r="EI279" i="27" s="1"/>
  <c r="DU279" i="27"/>
  <c r="EW279" i="27" s="1"/>
  <c r="DV279" i="27"/>
  <c r="DT282" i="27"/>
  <c r="EI282" i="27" s="1"/>
  <c r="DU282" i="27"/>
  <c r="EW282" i="27" s="1"/>
  <c r="DV282" i="27"/>
  <c r="DU304" i="27"/>
  <c r="EW304" i="27" s="1"/>
  <c r="DV304" i="27"/>
  <c r="DT304" i="27"/>
  <c r="EI304" i="27" s="1"/>
  <c r="DU313" i="27"/>
  <c r="EW313" i="27" s="1"/>
  <c r="DV313" i="27"/>
  <c r="DT313" i="27"/>
  <c r="EI313" i="27" s="1"/>
  <c r="DV333" i="27"/>
  <c r="DT333" i="27"/>
  <c r="EI333" i="27" s="1"/>
  <c r="DU333" i="27"/>
  <c r="EW333" i="27" s="1"/>
  <c r="DQ22" i="27"/>
  <c r="DR22" i="27"/>
  <c r="EV22" i="27" s="1"/>
  <c r="DN29" i="27"/>
  <c r="DO29" i="27"/>
  <c r="EU29" i="27" s="1"/>
  <c r="DT31" i="27"/>
  <c r="EI31" i="27" s="1"/>
  <c r="DU31" i="27"/>
  <c r="EW31" i="27" s="1"/>
  <c r="DV31" i="27"/>
  <c r="DQ38" i="27"/>
  <c r="DR38" i="27"/>
  <c r="EV38" i="27" s="1"/>
  <c r="DT20" i="27"/>
  <c r="EI20" i="27" s="1"/>
  <c r="DU20" i="27"/>
  <c r="EW20" i="27" s="1"/>
  <c r="DV20" i="27"/>
  <c r="DN34" i="27"/>
  <c r="DO34" i="27"/>
  <c r="EU34" i="27" s="1"/>
  <c r="DO55" i="27"/>
  <c r="EU55" i="27" s="1"/>
  <c r="DN55" i="27"/>
  <c r="DO59" i="27"/>
  <c r="EU59" i="27" s="1"/>
  <c r="DN59" i="27"/>
  <c r="DN62" i="27"/>
  <c r="DO62" i="27"/>
  <c r="EU62" i="27" s="1"/>
  <c r="DN66" i="27"/>
  <c r="DO66" i="27"/>
  <c r="EU66" i="27" s="1"/>
  <c r="DO71" i="27"/>
  <c r="EU71" i="27" s="1"/>
  <c r="DN71" i="27"/>
  <c r="DN74" i="27"/>
  <c r="DO74" i="27"/>
  <c r="EU74" i="27" s="1"/>
  <c r="DN81" i="27"/>
  <c r="DO81" i="27"/>
  <c r="EU81" i="27" s="1"/>
  <c r="DN93" i="27"/>
  <c r="DO93" i="27"/>
  <c r="EU93" i="27" s="1"/>
  <c r="DO99" i="27"/>
  <c r="EU99" i="27" s="1"/>
  <c r="DN99" i="27"/>
  <c r="DN96" i="27"/>
  <c r="DO96" i="27"/>
  <c r="EU96" i="27" s="1"/>
  <c r="DN106" i="27"/>
  <c r="DO106" i="27"/>
  <c r="EU106" i="27" s="1"/>
  <c r="DN110" i="27"/>
  <c r="DO110" i="27"/>
  <c r="EU110" i="27" s="1"/>
  <c r="DO115" i="27"/>
  <c r="EU115" i="27" s="1"/>
  <c r="DN115" i="27"/>
  <c r="DO119" i="27"/>
  <c r="EU119" i="27" s="1"/>
  <c r="DN119" i="27"/>
  <c r="DN144" i="27"/>
  <c r="DO144" i="27"/>
  <c r="EU144" i="27" s="1"/>
  <c r="DN149" i="27"/>
  <c r="DO149" i="27"/>
  <c r="EU149" i="27" s="1"/>
  <c r="DN154" i="27"/>
  <c r="DO154" i="27"/>
  <c r="EU154" i="27" s="1"/>
  <c r="DN157" i="27"/>
  <c r="DO157" i="27"/>
  <c r="EU157" i="27" s="1"/>
  <c r="DN162" i="27"/>
  <c r="DO162" i="27"/>
  <c r="EU162" i="27" s="1"/>
  <c r="DO167" i="27"/>
  <c r="EU167" i="27" s="1"/>
  <c r="DN167" i="27"/>
  <c r="DO171" i="27"/>
  <c r="EU171" i="27" s="1"/>
  <c r="DN171" i="27"/>
  <c r="DO175" i="27"/>
  <c r="EU175" i="27" s="1"/>
  <c r="DN175" i="27"/>
  <c r="DT234" i="27"/>
  <c r="EI234" i="27" s="1"/>
  <c r="DV234" i="27"/>
  <c r="DU234" i="27"/>
  <c r="EW234" i="27" s="1"/>
  <c r="DT247" i="27"/>
  <c r="EI247" i="27" s="1"/>
  <c r="DU247" i="27"/>
  <c r="EW247" i="27" s="1"/>
  <c r="DV247" i="27"/>
  <c r="DT251" i="27"/>
  <c r="EI251" i="27" s="1"/>
  <c r="DV251" i="27"/>
  <c r="DU251" i="27"/>
  <c r="EW251" i="27" s="1"/>
  <c r="DV254" i="27"/>
  <c r="DU254" i="27"/>
  <c r="EW254" i="27" s="1"/>
  <c r="DT254" i="27"/>
  <c r="EI254" i="27" s="1"/>
  <c r="DT258" i="27"/>
  <c r="EI258" i="27" s="1"/>
  <c r="DU258" i="27"/>
  <c r="EW258" i="27" s="1"/>
  <c r="DV258" i="27"/>
  <c r="DT260" i="27"/>
  <c r="EI260" i="27" s="1"/>
  <c r="DU260" i="27"/>
  <c r="EW260" i="27" s="1"/>
  <c r="DV260" i="27"/>
  <c r="DU273" i="27"/>
  <c r="EW273" i="27" s="1"/>
  <c r="DV273" i="27"/>
  <c r="DT273" i="27"/>
  <c r="EI273" i="27" s="1"/>
  <c r="DT276" i="27"/>
  <c r="EI276" i="27" s="1"/>
  <c r="DU276" i="27"/>
  <c r="EW276" i="27" s="1"/>
  <c r="DV276" i="27"/>
  <c r="DV278" i="27"/>
  <c r="DT278" i="27"/>
  <c r="EI278" i="27" s="1"/>
  <c r="DU278" i="27"/>
  <c r="EW278" i="27" s="1"/>
  <c r="DU281" i="27"/>
  <c r="EW281" i="27" s="1"/>
  <c r="DV281" i="27"/>
  <c r="DT281" i="27"/>
  <c r="EI281" i="27" s="1"/>
  <c r="DV301" i="27"/>
  <c r="DT301" i="27"/>
  <c r="EI301" i="27" s="1"/>
  <c r="DU301" i="27"/>
  <c r="EW301" i="27" s="1"/>
  <c r="DU305" i="27"/>
  <c r="EW305" i="27" s="1"/>
  <c r="DV305" i="27"/>
  <c r="DT305" i="27"/>
  <c r="EI305" i="27" s="1"/>
  <c r="DU312" i="27"/>
  <c r="EW312" i="27" s="1"/>
  <c r="DT312" i="27"/>
  <c r="EI312" i="27" s="1"/>
  <c r="DV312" i="27"/>
  <c r="DT330" i="27"/>
  <c r="EI330" i="27" s="1"/>
  <c r="DV330" i="27"/>
  <c r="DU330" i="27"/>
  <c r="EW330" i="27" s="1"/>
  <c r="DT426" i="27"/>
  <c r="EI426" i="27" s="1"/>
  <c r="DU426" i="27"/>
  <c r="EW426" i="27" s="1"/>
  <c r="DV426" i="27"/>
  <c r="DT23" i="27"/>
  <c r="EI23" i="27" s="1"/>
  <c r="DU23" i="27"/>
  <c r="EW23" i="27" s="1"/>
  <c r="DV23" i="27"/>
  <c r="DT39" i="27"/>
  <c r="EI39" i="27" s="1"/>
  <c r="DU39" i="27"/>
  <c r="EW39" i="27" s="1"/>
  <c r="DV39" i="27"/>
  <c r="DN26" i="27"/>
  <c r="DO26" i="27"/>
  <c r="EU26" i="27" s="1"/>
  <c r="DN42" i="27"/>
  <c r="DO42" i="27"/>
  <c r="EU42" i="27" s="1"/>
  <c r="DN56" i="27"/>
  <c r="DO56" i="27"/>
  <c r="EU56" i="27" s="1"/>
  <c r="DN60" i="27"/>
  <c r="DO60" i="27"/>
  <c r="EU60" i="27" s="1"/>
  <c r="DN65" i="27"/>
  <c r="DO65" i="27"/>
  <c r="EU65" i="27" s="1"/>
  <c r="DN70" i="27"/>
  <c r="DO70" i="27"/>
  <c r="EU70" i="27" s="1"/>
  <c r="DO75" i="27"/>
  <c r="EU75" i="27" s="1"/>
  <c r="DN75" i="27"/>
  <c r="DO79" i="27"/>
  <c r="EU79" i="27" s="1"/>
  <c r="DN79" i="27"/>
  <c r="DN94" i="27"/>
  <c r="DO94" i="27"/>
  <c r="EU94" i="27" s="1"/>
  <c r="DN101" i="27"/>
  <c r="DO101" i="27"/>
  <c r="EU101" i="27" s="1"/>
  <c r="DO104" i="27"/>
  <c r="EU104" i="27" s="1"/>
  <c r="DN104" i="27"/>
  <c r="DO107" i="27"/>
  <c r="EU107" i="27" s="1"/>
  <c r="DN107" i="27"/>
  <c r="DO111" i="27"/>
  <c r="EU111" i="27" s="1"/>
  <c r="DN111" i="27"/>
  <c r="DN114" i="27"/>
  <c r="DO114" i="27"/>
  <c r="EU114" i="27" s="1"/>
  <c r="DN117" i="27"/>
  <c r="DO117" i="27"/>
  <c r="EU117" i="27" s="1"/>
  <c r="DN120" i="27"/>
  <c r="DO120" i="27"/>
  <c r="EU120" i="27" s="1"/>
  <c r="DN142" i="27"/>
  <c r="DO142" i="27"/>
  <c r="EU142" i="27" s="1"/>
  <c r="DN145" i="27"/>
  <c r="DO145" i="27"/>
  <c r="EU145" i="27" s="1"/>
  <c r="DO148" i="27"/>
  <c r="EU148" i="27" s="1"/>
  <c r="DN148" i="27"/>
  <c r="DO151" i="27"/>
  <c r="EU151" i="27" s="1"/>
  <c r="DN151" i="27"/>
  <c r="DO155" i="27"/>
  <c r="EU155" i="27" s="1"/>
  <c r="DN155" i="27"/>
  <c r="DO159" i="27"/>
  <c r="EU159" i="27" s="1"/>
  <c r="DN159" i="27"/>
  <c r="DN161" i="27"/>
  <c r="DO161" i="27"/>
  <c r="EU161" i="27" s="1"/>
  <c r="DN165" i="27"/>
  <c r="DO165" i="27"/>
  <c r="EU165" i="27" s="1"/>
  <c r="DN170" i="27"/>
  <c r="DO170" i="27"/>
  <c r="EU170" i="27" s="1"/>
  <c r="DN173" i="27"/>
  <c r="DO173" i="27"/>
  <c r="EU173" i="27" s="1"/>
  <c r="DN177" i="27"/>
  <c r="DO177" i="27"/>
  <c r="EU177" i="27" s="1"/>
  <c r="DU248" i="27"/>
  <c r="EW248" i="27" s="1"/>
  <c r="DT248" i="27"/>
  <c r="EI248" i="27" s="1"/>
  <c r="DV248" i="27"/>
  <c r="DT252" i="27"/>
  <c r="EI252" i="27" s="1"/>
  <c r="DU252" i="27"/>
  <c r="EW252" i="27" s="1"/>
  <c r="DV252" i="27"/>
  <c r="DT255" i="27"/>
  <c r="EI255" i="27" s="1"/>
  <c r="DU255" i="27"/>
  <c r="EW255" i="27" s="1"/>
  <c r="DV255" i="27"/>
  <c r="DT259" i="27"/>
  <c r="EI259" i="27" s="1"/>
  <c r="DV259" i="27"/>
  <c r="DU259" i="27"/>
  <c r="EW259" i="27" s="1"/>
  <c r="DV270" i="27"/>
  <c r="DU270" i="27"/>
  <c r="EW270" i="27" s="1"/>
  <c r="DT270" i="27"/>
  <c r="EI270" i="27" s="1"/>
  <c r="DT274" i="27"/>
  <c r="EI274" i="27" s="1"/>
  <c r="DU274" i="27"/>
  <c r="EW274" i="27" s="1"/>
  <c r="DV274" i="27"/>
  <c r="DU280" i="27"/>
  <c r="EW280" i="27" s="1"/>
  <c r="DT280" i="27"/>
  <c r="EI280" i="27" s="1"/>
  <c r="DV280" i="27"/>
  <c r="DT283" i="27"/>
  <c r="EI283" i="27" s="1"/>
  <c r="DV283" i="27"/>
  <c r="DU283" i="27"/>
  <c r="EW283" i="27" s="1"/>
  <c r="DV302" i="27"/>
  <c r="DU302" i="27"/>
  <c r="EW302" i="27" s="1"/>
  <c r="DT302" i="27"/>
  <c r="EI302" i="27" s="1"/>
  <c r="DT306" i="27"/>
  <c r="EI306" i="27" s="1"/>
  <c r="DU306" i="27"/>
  <c r="EW306" i="27" s="1"/>
  <c r="DV306" i="27"/>
  <c r="DT314" i="27"/>
  <c r="EI314" i="27" s="1"/>
  <c r="DU314" i="27"/>
  <c r="EW314" i="27" s="1"/>
  <c r="DV314" i="27"/>
  <c r="DT332" i="27"/>
  <c r="EI332" i="27" s="1"/>
  <c r="DU332" i="27"/>
  <c r="EW332" i="27" s="1"/>
  <c r="DV332" i="27"/>
  <c r="DN21" i="27"/>
  <c r="DO21" i="27"/>
  <c r="EU21" i="27" s="1"/>
  <c r="DQ30" i="27"/>
  <c r="DR30" i="27"/>
  <c r="EV30" i="27" s="1"/>
  <c r="DN37" i="27"/>
  <c r="DO37" i="27"/>
  <c r="EU37" i="27" s="1"/>
  <c r="DN25" i="27"/>
  <c r="DO25" i="27"/>
  <c r="EU25" i="27" s="1"/>
  <c r="DQ26" i="27"/>
  <c r="DR26" i="27"/>
  <c r="EV26" i="27" s="1"/>
  <c r="DT27" i="27"/>
  <c r="EI27" i="27" s="1"/>
  <c r="DU27" i="27"/>
  <c r="EW27" i="27" s="1"/>
  <c r="DV27" i="27"/>
  <c r="DN33" i="27"/>
  <c r="DO33" i="27"/>
  <c r="EU33" i="27" s="1"/>
  <c r="DQ34" i="27"/>
  <c r="DR34" i="27"/>
  <c r="EV34" i="27" s="1"/>
  <c r="DT35" i="27"/>
  <c r="EI35" i="27" s="1"/>
  <c r="DV35" i="27"/>
  <c r="DU35" i="27"/>
  <c r="EW35" i="27" s="1"/>
  <c r="DN41" i="27"/>
  <c r="DO41" i="27"/>
  <c r="EU41" i="27" s="1"/>
  <c r="DQ42" i="27"/>
  <c r="DR42" i="27"/>
  <c r="EV42" i="27" s="1"/>
  <c r="DR44" i="27"/>
  <c r="EV44" i="27" s="1"/>
  <c r="DQ44" i="27"/>
  <c r="DQ55" i="27"/>
  <c r="DR55" i="27"/>
  <c r="EV55" i="27" s="1"/>
  <c r="DR56" i="27"/>
  <c r="EV56" i="27" s="1"/>
  <c r="DQ56" i="27"/>
  <c r="DQ57" i="27"/>
  <c r="DR57" i="27"/>
  <c r="EV57" i="27" s="1"/>
  <c r="DQ58" i="27"/>
  <c r="DR58" i="27"/>
  <c r="EV58" i="27" s="1"/>
  <c r="DQ59" i="27"/>
  <c r="DR59" i="27"/>
  <c r="EV59" i="27" s="1"/>
  <c r="DR60" i="27"/>
  <c r="EV60" i="27" s="1"/>
  <c r="DQ60" i="27"/>
  <c r="DQ61" i="27"/>
  <c r="DR61" i="27"/>
  <c r="EV61" i="27" s="1"/>
  <c r="DQ62" i="27"/>
  <c r="DR62" i="27"/>
  <c r="EV62" i="27" s="1"/>
  <c r="DQ63" i="27"/>
  <c r="DR63" i="27"/>
  <c r="EV63" i="27" s="1"/>
  <c r="DR64" i="27"/>
  <c r="EV64" i="27" s="1"/>
  <c r="DQ64" i="27"/>
  <c r="DQ65" i="27"/>
  <c r="DR65" i="27"/>
  <c r="EV65" i="27" s="1"/>
  <c r="DQ66" i="27"/>
  <c r="DR66" i="27"/>
  <c r="EV66" i="27" s="1"/>
  <c r="DQ67" i="27"/>
  <c r="DR67" i="27"/>
  <c r="EV67" i="27" s="1"/>
  <c r="DR68" i="27"/>
  <c r="EV68" i="27" s="1"/>
  <c r="DQ68" i="27"/>
  <c r="DQ69" i="27"/>
  <c r="DR69" i="27"/>
  <c r="EV69" i="27" s="1"/>
  <c r="DQ70" i="27"/>
  <c r="DR70" i="27"/>
  <c r="EV70" i="27" s="1"/>
  <c r="DQ71" i="27"/>
  <c r="DR71" i="27"/>
  <c r="EV71" i="27" s="1"/>
  <c r="DR72" i="27"/>
  <c r="EV72" i="27" s="1"/>
  <c r="DQ72" i="27"/>
  <c r="DQ73" i="27"/>
  <c r="DR73" i="27"/>
  <c r="EV73" i="27" s="1"/>
  <c r="DQ74" i="27"/>
  <c r="DR74" i="27"/>
  <c r="EV74" i="27" s="1"/>
  <c r="DQ75" i="27"/>
  <c r="DR75" i="27"/>
  <c r="EV75" i="27" s="1"/>
  <c r="DR76" i="27"/>
  <c r="EV76" i="27" s="1"/>
  <c r="DQ76" i="27"/>
  <c r="DQ79" i="27"/>
  <c r="DR79" i="27"/>
  <c r="EV79" i="27" s="1"/>
  <c r="DR80" i="27"/>
  <c r="EV80" i="27" s="1"/>
  <c r="DQ80" i="27"/>
  <c r="DR81" i="27"/>
  <c r="EV81" i="27" s="1"/>
  <c r="DQ81" i="27"/>
  <c r="DR93" i="27"/>
  <c r="EV93" i="27" s="1"/>
  <c r="DQ93" i="27"/>
  <c r="DQ94" i="27"/>
  <c r="DR94" i="27"/>
  <c r="EV94" i="27" s="1"/>
  <c r="DQ95" i="27"/>
  <c r="DR95" i="27"/>
  <c r="EV95" i="27" s="1"/>
  <c r="DQ98" i="27"/>
  <c r="DR98" i="27"/>
  <c r="EV98" i="27" s="1"/>
  <c r="DQ99" i="27"/>
  <c r="DR99" i="27"/>
  <c r="EV99" i="27" s="1"/>
  <c r="DR100" i="27"/>
  <c r="EV100" i="27" s="1"/>
  <c r="DQ100" i="27"/>
  <c r="DR101" i="27"/>
  <c r="EV101" i="27" s="1"/>
  <c r="DQ101" i="27"/>
  <c r="DQ102" i="27"/>
  <c r="DR102" i="27"/>
  <c r="EV102" i="27" s="1"/>
  <c r="DQ103" i="27"/>
  <c r="DR103" i="27"/>
  <c r="EV103" i="27" s="1"/>
  <c r="DR96" i="27"/>
  <c r="EV96" i="27" s="1"/>
  <c r="DQ96" i="27"/>
  <c r="DR104" i="27"/>
  <c r="EV104" i="27" s="1"/>
  <c r="DQ104" i="27"/>
  <c r="DQ97" i="27"/>
  <c r="DR97" i="27"/>
  <c r="EV97" i="27" s="1"/>
  <c r="DQ105" i="27"/>
  <c r="DR105" i="27"/>
  <c r="EV105" i="27" s="1"/>
  <c r="DQ106" i="27"/>
  <c r="DR106" i="27"/>
  <c r="EV106" i="27" s="1"/>
  <c r="DQ107" i="27"/>
  <c r="DR107" i="27"/>
  <c r="EV107" i="27" s="1"/>
  <c r="DR108" i="27"/>
  <c r="EV108" i="27" s="1"/>
  <c r="DQ108" i="27"/>
  <c r="DR109" i="27"/>
  <c r="EV109" i="27" s="1"/>
  <c r="DQ109" i="27"/>
  <c r="DQ110" i="27"/>
  <c r="DR110" i="27"/>
  <c r="EV110" i="27" s="1"/>
  <c r="DQ111" i="27"/>
  <c r="DR111" i="27"/>
  <c r="EV111" i="27" s="1"/>
  <c r="DR112" i="27"/>
  <c r="EV112" i="27" s="1"/>
  <c r="DQ112" i="27"/>
  <c r="DQ113" i="27"/>
  <c r="DR113" i="27"/>
  <c r="EV113" i="27" s="1"/>
  <c r="DQ114" i="27"/>
  <c r="DR114" i="27"/>
  <c r="EV114" i="27" s="1"/>
  <c r="DQ115" i="27"/>
  <c r="DR115" i="27"/>
  <c r="EV115" i="27" s="1"/>
  <c r="DR116" i="27"/>
  <c r="EV116" i="27" s="1"/>
  <c r="DQ116" i="27"/>
  <c r="DR117" i="27"/>
  <c r="EV117" i="27" s="1"/>
  <c r="DQ117" i="27"/>
  <c r="DQ118" i="27"/>
  <c r="DR118" i="27"/>
  <c r="EV118" i="27" s="1"/>
  <c r="DQ119" i="27"/>
  <c r="DR119" i="27"/>
  <c r="EV119" i="27" s="1"/>
  <c r="DR120" i="27"/>
  <c r="EV120" i="27" s="1"/>
  <c r="DQ120" i="27"/>
  <c r="DQ141" i="27"/>
  <c r="DR141" i="27"/>
  <c r="EV141" i="27" s="1"/>
  <c r="DQ142" i="27"/>
  <c r="DR142" i="27"/>
  <c r="EV142" i="27" s="1"/>
  <c r="DQ143" i="27"/>
  <c r="DR143" i="27"/>
  <c r="EV143" i="27" s="1"/>
  <c r="DR144" i="27"/>
  <c r="EV144" i="27" s="1"/>
  <c r="DQ144" i="27"/>
  <c r="DR145" i="27"/>
  <c r="EV145" i="27" s="1"/>
  <c r="DQ145" i="27"/>
  <c r="DQ146" i="27"/>
  <c r="DR146" i="27"/>
  <c r="EV146" i="27" s="1"/>
  <c r="DQ147" i="27"/>
  <c r="DR147" i="27"/>
  <c r="EV147" i="27" s="1"/>
  <c r="DR148" i="27"/>
  <c r="EV148" i="27" s="1"/>
  <c r="DQ148" i="27"/>
  <c r="DQ149" i="27"/>
  <c r="DR149" i="27"/>
  <c r="EV149" i="27" s="1"/>
  <c r="DQ150" i="27"/>
  <c r="DR150" i="27"/>
  <c r="EV150" i="27" s="1"/>
  <c r="DQ151" i="27"/>
  <c r="DR151" i="27"/>
  <c r="EV151" i="27" s="1"/>
  <c r="DR152" i="27"/>
  <c r="EV152" i="27" s="1"/>
  <c r="DQ152" i="27"/>
  <c r="DR153" i="27"/>
  <c r="EV153" i="27" s="1"/>
  <c r="DQ153" i="27"/>
  <c r="DQ154" i="27"/>
  <c r="DR154" i="27"/>
  <c r="EV154" i="27" s="1"/>
  <c r="DQ155" i="27"/>
  <c r="DR155" i="27"/>
  <c r="EV155" i="27" s="1"/>
  <c r="DR156" i="27"/>
  <c r="EV156" i="27" s="1"/>
  <c r="DQ156" i="27"/>
  <c r="DQ157" i="27"/>
  <c r="DR157" i="27"/>
  <c r="EV157" i="27" s="1"/>
  <c r="DQ158" i="27"/>
  <c r="DR158" i="27"/>
  <c r="EV158" i="27" s="1"/>
  <c r="DQ159" i="27"/>
  <c r="DR159" i="27"/>
  <c r="EV159" i="27" s="1"/>
  <c r="DR160" i="27"/>
  <c r="EV160" i="27" s="1"/>
  <c r="DQ160" i="27"/>
  <c r="DR161" i="27"/>
  <c r="EV161" i="27" s="1"/>
  <c r="DQ161" i="27"/>
  <c r="DQ162" i="27"/>
  <c r="DR162" i="27"/>
  <c r="EV162" i="27" s="1"/>
  <c r="DQ163" i="27"/>
  <c r="DR163" i="27"/>
  <c r="EV163" i="27" s="1"/>
  <c r="DR164" i="27"/>
  <c r="EV164" i="27" s="1"/>
  <c r="DQ164" i="27"/>
  <c r="DQ165" i="27"/>
  <c r="DR165" i="27"/>
  <c r="EV165" i="27" s="1"/>
  <c r="DQ166" i="27"/>
  <c r="DR166" i="27"/>
  <c r="EV166" i="27" s="1"/>
  <c r="DQ167" i="27"/>
  <c r="DR167" i="27"/>
  <c r="EV167" i="27" s="1"/>
  <c r="DR168" i="27"/>
  <c r="EV168" i="27" s="1"/>
  <c r="DQ168" i="27"/>
  <c r="DR169" i="27"/>
  <c r="EV169" i="27" s="1"/>
  <c r="DQ169" i="27"/>
  <c r="DQ170" i="27"/>
  <c r="DR170" i="27"/>
  <c r="EV170" i="27" s="1"/>
  <c r="DQ171" i="27"/>
  <c r="DR171" i="27"/>
  <c r="EV171" i="27" s="1"/>
  <c r="DR172" i="27"/>
  <c r="EV172" i="27" s="1"/>
  <c r="DQ172" i="27"/>
  <c r="DQ173" i="27"/>
  <c r="DR173" i="27"/>
  <c r="EV173" i="27" s="1"/>
  <c r="DQ174" i="27"/>
  <c r="DR174" i="27"/>
  <c r="EV174" i="27" s="1"/>
  <c r="DQ175" i="27"/>
  <c r="DR175" i="27"/>
  <c r="EV175" i="27" s="1"/>
  <c r="DR176" i="27"/>
  <c r="EV176" i="27" s="1"/>
  <c r="DQ176" i="27"/>
  <c r="DR177" i="27"/>
  <c r="EV177" i="27" s="1"/>
  <c r="DQ177" i="27"/>
  <c r="DO187" i="27"/>
  <c r="EU187" i="27" s="1"/>
  <c r="DN187" i="27"/>
  <c r="DO188" i="27"/>
  <c r="EU188" i="27" s="1"/>
  <c r="DN188" i="27"/>
  <c r="DN189" i="27"/>
  <c r="DO189" i="27"/>
  <c r="EU189" i="27" s="1"/>
  <c r="DN190" i="27"/>
  <c r="DO190" i="27"/>
  <c r="EU190" i="27" s="1"/>
  <c r="DO191" i="27"/>
  <c r="EU191" i="27" s="1"/>
  <c r="DN191" i="27"/>
  <c r="DN192" i="27"/>
  <c r="DO192" i="27"/>
  <c r="EU192" i="27" s="1"/>
  <c r="DN193" i="27"/>
  <c r="DO193" i="27"/>
  <c r="EU193" i="27" s="1"/>
  <c r="DN194" i="27"/>
  <c r="DO194" i="27"/>
  <c r="EU194" i="27" s="1"/>
  <c r="DO195" i="27"/>
  <c r="EU195" i="27" s="1"/>
  <c r="DN195" i="27"/>
  <c r="DO196" i="27"/>
  <c r="EU196" i="27" s="1"/>
  <c r="DN196" i="27"/>
  <c r="DN197" i="27"/>
  <c r="DO197" i="27"/>
  <c r="EU197" i="27" s="1"/>
  <c r="DN198" i="27"/>
  <c r="DO198" i="27"/>
  <c r="EU198" i="27" s="1"/>
  <c r="DO199" i="27"/>
  <c r="EU199" i="27" s="1"/>
  <c r="DN199" i="27"/>
  <c r="DN200" i="27"/>
  <c r="DO200" i="27"/>
  <c r="EU200" i="27" s="1"/>
  <c r="DN201" i="27"/>
  <c r="DO201" i="27"/>
  <c r="EU201" i="27" s="1"/>
  <c r="DN202" i="27"/>
  <c r="DO202" i="27"/>
  <c r="EU202" i="27" s="1"/>
  <c r="DQ606" i="27"/>
  <c r="DR606" i="27"/>
  <c r="EV606" i="27" s="1"/>
  <c r="DQ619" i="27"/>
  <c r="DR619" i="27"/>
  <c r="EV619" i="27" s="1"/>
  <c r="DR620" i="27"/>
  <c r="EV620" i="27" s="1"/>
  <c r="DQ620" i="27"/>
  <c r="DR621" i="27"/>
  <c r="EV621" i="27" s="1"/>
  <c r="DQ621" i="27"/>
  <c r="DQ623" i="27"/>
  <c r="DR623" i="27"/>
  <c r="EV623" i="27" s="1"/>
  <c r="DR624" i="27"/>
  <c r="EV624" i="27" s="1"/>
  <c r="DQ624" i="27"/>
  <c r="DQ625" i="27"/>
  <c r="DR625" i="27"/>
  <c r="EV625" i="27" s="1"/>
  <c r="DQ626" i="27"/>
  <c r="DR626" i="27"/>
  <c r="EV626" i="27" s="1"/>
  <c r="DQ627" i="27"/>
  <c r="DR627" i="27"/>
  <c r="EV627" i="27" s="1"/>
  <c r="DR20" i="27"/>
  <c r="EV20" i="27" s="1"/>
  <c r="DQ20" i="27"/>
  <c r="DV21" i="27"/>
  <c r="DT21" i="27"/>
  <c r="EI21" i="27" s="1"/>
  <c r="DU21" i="27"/>
  <c r="EW21" i="27" s="1"/>
  <c r="DO27" i="27"/>
  <c r="EU27" i="27" s="1"/>
  <c r="DN27" i="27"/>
  <c r="DR28" i="27"/>
  <c r="EV28" i="27" s="1"/>
  <c r="DQ28" i="27"/>
  <c r="DV29" i="27"/>
  <c r="DU29" i="27"/>
  <c r="EW29" i="27" s="1"/>
  <c r="DT29" i="27"/>
  <c r="EI29" i="27" s="1"/>
  <c r="DO35" i="27"/>
  <c r="EU35" i="27" s="1"/>
  <c r="DN35" i="27"/>
  <c r="DR36" i="27"/>
  <c r="EV36" i="27" s="1"/>
  <c r="DQ36" i="27"/>
  <c r="DV37" i="27"/>
  <c r="DT37" i="27"/>
  <c r="EI37" i="27" s="1"/>
  <c r="DU37" i="27"/>
  <c r="EW37" i="27" s="1"/>
  <c r="DN246" i="27"/>
  <c r="DO246" i="27"/>
  <c r="EU246" i="27" s="1"/>
  <c r="DO247" i="27"/>
  <c r="EU247" i="27" s="1"/>
  <c r="DN247" i="27"/>
  <c r="DN248" i="27"/>
  <c r="DO248" i="27"/>
  <c r="EU248" i="27" s="1"/>
  <c r="DN249" i="27"/>
  <c r="DO249" i="27"/>
  <c r="EU249" i="27" s="1"/>
  <c r="DN250" i="27"/>
  <c r="DO250" i="27"/>
  <c r="EU250" i="27" s="1"/>
  <c r="DO251" i="27"/>
  <c r="EU251" i="27" s="1"/>
  <c r="DN251" i="27"/>
  <c r="DN252" i="27"/>
  <c r="DO252" i="27"/>
  <c r="EU252" i="27" s="1"/>
  <c r="DN253" i="27"/>
  <c r="DO253" i="27"/>
  <c r="EU253" i="27" s="1"/>
  <c r="DN254" i="27"/>
  <c r="DO254" i="27"/>
  <c r="EU254" i="27" s="1"/>
  <c r="DO255" i="27"/>
  <c r="EU255" i="27" s="1"/>
  <c r="DN255" i="27"/>
  <c r="DN256" i="27"/>
  <c r="DO256" i="27"/>
  <c r="EU256" i="27" s="1"/>
  <c r="DN257" i="27"/>
  <c r="DO257" i="27"/>
  <c r="EU257" i="27" s="1"/>
  <c r="DN258" i="27"/>
  <c r="DO258" i="27"/>
  <c r="EU258" i="27" s="1"/>
  <c r="DO259" i="27"/>
  <c r="EU259" i="27" s="1"/>
  <c r="DN259" i="27"/>
  <c r="DN260" i="27"/>
  <c r="DO260" i="27"/>
  <c r="EU260" i="27" s="1"/>
  <c r="DN261" i="27"/>
  <c r="DO261" i="27"/>
  <c r="EU261" i="27" s="1"/>
  <c r="DN270" i="27"/>
  <c r="DO270" i="27"/>
  <c r="EU270" i="27" s="1"/>
  <c r="DO271" i="27"/>
  <c r="EU271" i="27" s="1"/>
  <c r="DN271" i="27"/>
  <c r="DN272" i="27"/>
  <c r="DO272" i="27"/>
  <c r="EU272" i="27" s="1"/>
  <c r="DN273" i="27"/>
  <c r="DO273" i="27"/>
  <c r="EU273" i="27" s="1"/>
  <c r="DN274" i="27"/>
  <c r="DO274" i="27"/>
  <c r="EU274" i="27" s="1"/>
  <c r="DO275" i="27"/>
  <c r="EU275" i="27" s="1"/>
  <c r="DN275" i="27"/>
  <c r="DN276" i="27"/>
  <c r="DO276" i="27"/>
  <c r="EU276" i="27" s="1"/>
  <c r="DN277" i="27"/>
  <c r="DO277" i="27"/>
  <c r="EU277" i="27" s="1"/>
  <c r="DN278" i="27"/>
  <c r="DO278" i="27"/>
  <c r="EU278" i="27" s="1"/>
  <c r="DO279" i="27"/>
  <c r="EU279" i="27" s="1"/>
  <c r="DN279" i="27"/>
  <c r="DN280" i="27"/>
  <c r="DO280" i="27"/>
  <c r="EU280" i="27" s="1"/>
  <c r="DN281" i="27"/>
  <c r="DO281" i="27"/>
  <c r="EU281" i="27" s="1"/>
  <c r="DN282" i="27"/>
  <c r="DO282" i="27"/>
  <c r="EU282" i="27" s="1"/>
  <c r="DO283" i="27"/>
  <c r="EU283" i="27" s="1"/>
  <c r="DN283" i="27"/>
  <c r="DN284" i="27"/>
  <c r="DO284" i="27"/>
  <c r="EU284" i="27" s="1"/>
  <c r="DN300" i="27"/>
  <c r="DO300" i="27"/>
  <c r="EU300" i="27" s="1"/>
  <c r="DN301" i="27"/>
  <c r="DO301" i="27"/>
  <c r="EU301" i="27" s="1"/>
  <c r="DN302" i="27"/>
  <c r="DO302" i="27"/>
  <c r="EU302" i="27" s="1"/>
  <c r="DO303" i="27"/>
  <c r="EU303" i="27" s="1"/>
  <c r="DN303" i="27"/>
  <c r="DN304" i="27"/>
  <c r="DO304" i="27"/>
  <c r="EU304" i="27" s="1"/>
  <c r="DN305" i="27"/>
  <c r="DO305" i="27"/>
  <c r="EU305" i="27" s="1"/>
  <c r="DN306" i="27"/>
  <c r="DO306" i="27"/>
  <c r="EU306" i="27" s="1"/>
  <c r="DO307" i="27"/>
  <c r="EU307" i="27" s="1"/>
  <c r="DN307" i="27"/>
  <c r="DN308" i="27"/>
  <c r="DO308" i="27"/>
  <c r="EU308" i="27" s="1"/>
  <c r="DN309" i="27"/>
  <c r="DO309" i="27"/>
  <c r="EU309" i="27" s="1"/>
  <c r="DN310" i="27"/>
  <c r="DO310" i="27"/>
  <c r="EU310" i="27" s="1"/>
  <c r="DO311" i="27"/>
  <c r="EU311" i="27" s="1"/>
  <c r="DN311" i="27"/>
  <c r="DO312" i="27"/>
  <c r="EU312" i="27" s="1"/>
  <c r="DN312" i="27"/>
  <c r="DO313" i="27"/>
  <c r="EU313" i="27" s="1"/>
  <c r="DN313" i="27"/>
  <c r="DN314" i="27"/>
  <c r="DO314" i="27"/>
  <c r="EU314" i="27" s="1"/>
  <c r="DN315" i="27"/>
  <c r="DO315" i="27"/>
  <c r="EU315" i="27" s="1"/>
  <c r="DO316" i="27"/>
  <c r="EU316" i="27" s="1"/>
  <c r="DN316" i="27"/>
  <c r="DO317" i="27"/>
  <c r="EU317" i="27" s="1"/>
  <c r="DN317" i="27"/>
  <c r="DN318" i="27"/>
  <c r="DO318" i="27"/>
  <c r="EU318" i="27" s="1"/>
  <c r="DN319" i="27"/>
  <c r="DO319" i="27"/>
  <c r="EU319" i="27" s="1"/>
  <c r="DO320" i="27"/>
  <c r="EU320" i="27" s="1"/>
  <c r="DN320" i="27"/>
  <c r="DN321" i="27"/>
  <c r="DO321" i="27"/>
  <c r="EU321" i="27" s="1"/>
  <c r="DN322" i="27"/>
  <c r="DO322" i="27"/>
  <c r="EU322" i="27" s="1"/>
  <c r="DN323" i="27"/>
  <c r="DO323" i="27"/>
  <c r="EU323" i="27" s="1"/>
  <c r="DO324" i="27"/>
  <c r="EU324" i="27" s="1"/>
  <c r="DN324" i="27"/>
  <c r="DN325" i="27"/>
  <c r="DO325" i="27"/>
  <c r="EU325" i="27" s="1"/>
  <c r="DN326" i="27"/>
  <c r="DO326" i="27"/>
  <c r="EU326" i="27" s="1"/>
  <c r="DN327" i="27"/>
  <c r="DO327" i="27"/>
  <c r="EU327" i="27" s="1"/>
  <c r="DO328" i="27"/>
  <c r="EU328" i="27" s="1"/>
  <c r="DN328" i="27"/>
  <c r="DN329" i="27"/>
  <c r="DO329" i="27"/>
  <c r="EU329" i="27" s="1"/>
  <c r="DN330" i="27"/>
  <c r="DO330" i="27"/>
  <c r="EU330" i="27" s="1"/>
  <c r="DN331" i="27"/>
  <c r="DO331" i="27"/>
  <c r="EU331" i="27" s="1"/>
  <c r="DO332" i="27"/>
  <c r="EU332" i="27" s="1"/>
  <c r="DN332" i="27"/>
  <c r="DN333" i="27"/>
  <c r="DO333" i="27"/>
  <c r="EU333" i="27" s="1"/>
  <c r="DN334" i="27"/>
  <c r="DO334" i="27"/>
  <c r="EU334" i="27" s="1"/>
  <c r="DN335" i="27"/>
  <c r="DO335" i="27"/>
  <c r="EU335" i="27" s="1"/>
  <c r="DO336" i="27"/>
  <c r="EU336" i="27" s="1"/>
  <c r="DN336" i="27"/>
  <c r="DN337" i="27"/>
  <c r="DO337" i="27"/>
  <c r="EU337" i="27" s="1"/>
  <c r="DN338" i="27"/>
  <c r="DO338" i="27"/>
  <c r="EU338" i="27" s="1"/>
  <c r="DN339" i="27"/>
  <c r="DO339" i="27"/>
  <c r="EU339" i="27" s="1"/>
  <c r="DO340" i="27"/>
  <c r="EU340" i="27" s="1"/>
  <c r="DN340" i="27"/>
  <c r="DN341" i="27"/>
  <c r="DO341" i="27"/>
  <c r="EU341" i="27" s="1"/>
  <c r="DN342" i="27"/>
  <c r="DO342" i="27"/>
  <c r="EU342" i="27" s="1"/>
  <c r="DN343" i="27"/>
  <c r="DO343" i="27"/>
  <c r="EU343" i="27" s="1"/>
  <c r="DO344" i="27"/>
  <c r="EU344" i="27" s="1"/>
  <c r="DN344" i="27"/>
  <c r="DO345" i="27"/>
  <c r="EU345" i="27" s="1"/>
  <c r="DN345" i="27"/>
  <c r="DN346" i="27"/>
  <c r="DO346" i="27"/>
  <c r="EU346" i="27" s="1"/>
  <c r="DN347" i="27"/>
  <c r="DO347" i="27"/>
  <c r="EU347" i="27" s="1"/>
  <c r="DO348" i="27"/>
  <c r="EU348" i="27" s="1"/>
  <c r="DN348" i="27"/>
  <c r="DO349" i="27"/>
  <c r="EU349" i="27" s="1"/>
  <c r="DN349" i="27"/>
  <c r="DN350" i="27"/>
  <c r="DO350" i="27"/>
  <c r="EU350" i="27" s="1"/>
  <c r="DN351" i="27"/>
  <c r="DO351" i="27"/>
  <c r="EU351" i="27" s="1"/>
  <c r="DO352" i="27"/>
  <c r="EU352" i="27" s="1"/>
  <c r="DN352" i="27"/>
  <c r="DN353" i="27"/>
  <c r="DO353" i="27"/>
  <c r="EU353" i="27" s="1"/>
  <c r="DN354" i="27"/>
  <c r="DO354" i="27"/>
  <c r="EU354" i="27" s="1"/>
  <c r="DN355" i="27"/>
  <c r="DO355" i="27"/>
  <c r="EU355" i="27" s="1"/>
  <c r="DO357" i="27"/>
  <c r="EU357" i="27" s="1"/>
  <c r="DN357" i="27"/>
  <c r="DN371" i="27"/>
  <c r="DO371" i="27"/>
  <c r="EU371" i="27" s="1"/>
  <c r="DO372" i="27"/>
  <c r="EU372" i="27" s="1"/>
  <c r="DN372" i="27"/>
  <c r="DN373" i="27"/>
  <c r="DO373" i="27"/>
  <c r="EU373" i="27" s="1"/>
  <c r="DN374" i="27"/>
  <c r="DO374" i="27"/>
  <c r="EU374" i="27" s="1"/>
  <c r="DN375" i="27"/>
  <c r="DO375" i="27"/>
  <c r="EU375" i="27" s="1"/>
  <c r="DO376" i="27"/>
  <c r="EU376" i="27" s="1"/>
  <c r="DN376" i="27"/>
  <c r="DN377" i="27"/>
  <c r="DO377" i="27"/>
  <c r="EU377" i="27" s="1"/>
  <c r="DN378" i="27"/>
  <c r="DO378" i="27"/>
  <c r="EU378" i="27" s="1"/>
  <c r="DN379" i="27"/>
  <c r="DO379" i="27"/>
  <c r="EU379" i="27" s="1"/>
  <c r="DO380" i="27"/>
  <c r="EU380" i="27" s="1"/>
  <c r="DN380" i="27"/>
  <c r="DO381" i="27"/>
  <c r="EU381" i="27" s="1"/>
  <c r="DN381" i="27"/>
  <c r="DN382" i="27"/>
  <c r="DO382" i="27"/>
  <c r="EU382" i="27" s="1"/>
  <c r="DN383" i="27"/>
  <c r="DO383" i="27"/>
  <c r="EU383" i="27" s="1"/>
  <c r="DO384" i="27"/>
  <c r="EU384" i="27" s="1"/>
  <c r="DN384" i="27"/>
  <c r="DN397" i="27"/>
  <c r="DO397" i="27"/>
  <c r="EU397" i="27" s="1"/>
  <c r="DN398" i="27"/>
  <c r="DO398" i="27"/>
  <c r="EU398" i="27" s="1"/>
  <c r="DN399" i="27"/>
  <c r="DO399" i="27"/>
  <c r="EU399" i="27" s="1"/>
  <c r="DO400" i="27"/>
  <c r="EU400" i="27" s="1"/>
  <c r="DN400" i="27"/>
  <c r="DN401" i="27"/>
  <c r="DO401" i="27"/>
  <c r="EU401" i="27" s="1"/>
  <c r="DN402" i="27"/>
  <c r="DO402" i="27"/>
  <c r="EU402" i="27" s="1"/>
  <c r="DN403" i="27"/>
  <c r="DO403" i="27"/>
  <c r="EU403" i="27" s="1"/>
  <c r="DO404" i="27"/>
  <c r="EU404" i="27" s="1"/>
  <c r="DN404" i="27"/>
  <c r="DN405" i="27"/>
  <c r="DO405" i="27"/>
  <c r="EU405" i="27" s="1"/>
  <c r="DN406" i="27"/>
  <c r="DO406" i="27"/>
  <c r="EU406" i="27" s="1"/>
  <c r="DN407" i="27"/>
  <c r="DO407" i="27"/>
  <c r="EU407" i="27" s="1"/>
  <c r="DO408" i="27"/>
  <c r="EU408" i="27" s="1"/>
  <c r="DN408" i="27"/>
  <c r="DN409" i="27"/>
  <c r="DO409" i="27"/>
  <c r="EU409" i="27" s="1"/>
  <c r="DN410" i="27"/>
  <c r="DO410" i="27"/>
  <c r="EU410" i="27" s="1"/>
  <c r="DN411" i="27"/>
  <c r="DO411" i="27"/>
  <c r="EU411" i="27" s="1"/>
  <c r="DO412" i="27"/>
  <c r="EU412" i="27" s="1"/>
  <c r="DN412" i="27"/>
  <c r="DO413" i="27"/>
  <c r="EU413" i="27" s="1"/>
  <c r="DN413" i="27"/>
  <c r="DN414" i="27"/>
  <c r="DO414" i="27"/>
  <c r="EU414" i="27" s="1"/>
  <c r="DN415" i="27"/>
  <c r="DO415" i="27"/>
  <c r="EU415" i="27" s="1"/>
  <c r="DO416" i="27"/>
  <c r="EU416" i="27" s="1"/>
  <c r="DN416" i="27"/>
  <c r="DN426" i="27"/>
  <c r="DO426" i="27"/>
  <c r="EU426" i="27" s="1"/>
  <c r="DN427" i="27"/>
  <c r="DO427" i="27"/>
  <c r="EU427" i="27" s="1"/>
  <c r="DO428" i="27"/>
  <c r="EU428" i="27" s="1"/>
  <c r="DN428" i="27"/>
  <c r="DN429" i="27"/>
  <c r="DO429" i="27"/>
  <c r="EU429" i="27" s="1"/>
  <c r="DN430" i="27"/>
  <c r="DO430" i="27"/>
  <c r="EU430" i="27" s="1"/>
  <c r="DN431" i="27"/>
  <c r="DO431" i="27"/>
  <c r="EU431" i="27" s="1"/>
  <c r="DO432" i="27"/>
  <c r="EU432" i="27" s="1"/>
  <c r="DN432" i="27"/>
  <c r="DO433" i="27"/>
  <c r="EU433" i="27" s="1"/>
  <c r="DN433" i="27"/>
  <c r="DN434" i="27"/>
  <c r="DO434" i="27"/>
  <c r="EU434" i="27" s="1"/>
  <c r="DN435" i="27"/>
  <c r="DO435" i="27"/>
  <c r="EU435" i="27" s="1"/>
  <c r="DO436" i="27"/>
  <c r="EU436" i="27" s="1"/>
  <c r="DN436" i="27"/>
  <c r="DN437" i="27"/>
  <c r="DO437" i="27"/>
  <c r="EU437" i="27" s="1"/>
  <c r="DN438" i="27"/>
  <c r="DO438" i="27"/>
  <c r="EU438" i="27" s="1"/>
  <c r="DN501" i="27"/>
  <c r="DO501" i="27"/>
  <c r="EU501" i="27" s="1"/>
  <c r="DN502" i="27"/>
  <c r="DO502" i="27"/>
  <c r="EU502" i="27" s="1"/>
  <c r="DN503" i="27"/>
  <c r="DO503" i="27"/>
  <c r="EU503" i="27" s="1"/>
  <c r="DO504" i="27"/>
  <c r="EU504" i="27" s="1"/>
  <c r="DN504" i="27"/>
  <c r="DN505" i="27"/>
  <c r="DO505" i="27"/>
  <c r="EU505" i="27" s="1"/>
  <c r="DN506" i="27"/>
  <c r="DO506" i="27"/>
  <c r="EU506" i="27" s="1"/>
  <c r="DN507" i="27"/>
  <c r="DO507" i="27"/>
  <c r="EU507" i="27" s="1"/>
  <c r="DO508" i="27"/>
  <c r="EU508" i="27" s="1"/>
  <c r="DN508" i="27"/>
  <c r="DN509" i="27"/>
  <c r="DO509" i="27"/>
  <c r="EU509" i="27" s="1"/>
  <c r="DN510" i="27"/>
  <c r="DO510" i="27"/>
  <c r="EU510" i="27" s="1"/>
  <c r="DN511" i="27"/>
  <c r="DO511" i="27"/>
  <c r="EU511" i="27" s="1"/>
  <c r="DO512" i="27"/>
  <c r="EU512" i="27" s="1"/>
  <c r="DN512" i="27"/>
  <c r="DN513" i="27"/>
  <c r="DO513" i="27"/>
  <c r="EU513" i="27" s="1"/>
  <c r="DN514" i="27"/>
  <c r="DO514" i="27"/>
  <c r="EU514" i="27" s="1"/>
  <c r="DN515" i="27"/>
  <c r="DO515" i="27"/>
  <c r="EU515" i="27" s="1"/>
  <c r="DO516" i="27"/>
  <c r="EU516" i="27" s="1"/>
  <c r="DN516" i="27"/>
  <c r="DN517" i="27"/>
  <c r="DO517" i="27"/>
  <c r="EU517" i="27" s="1"/>
  <c r="DN518" i="27"/>
  <c r="DO518" i="27"/>
  <c r="EU518" i="27" s="1"/>
  <c r="DN519" i="27"/>
  <c r="DO519" i="27"/>
  <c r="EU519" i="27" s="1"/>
  <c r="DO520" i="27"/>
  <c r="EU520" i="27" s="1"/>
  <c r="DN520" i="27"/>
  <c r="DN521" i="27"/>
  <c r="DO521" i="27"/>
  <c r="EU521" i="27" s="1"/>
  <c r="DN522" i="27"/>
  <c r="DO522" i="27"/>
  <c r="EU522" i="27" s="1"/>
  <c r="DN523" i="27"/>
  <c r="DO523" i="27"/>
  <c r="EU523" i="27" s="1"/>
  <c r="DO524" i="27"/>
  <c r="EU524" i="27" s="1"/>
  <c r="DN524" i="27"/>
  <c r="DN525" i="27"/>
  <c r="DO525" i="27"/>
  <c r="EU525" i="27" s="1"/>
  <c r="DN526" i="27"/>
  <c r="DO526" i="27"/>
  <c r="EU526" i="27" s="1"/>
  <c r="DN527" i="27"/>
  <c r="DO527" i="27"/>
  <c r="EU527" i="27" s="1"/>
  <c r="DO528" i="27"/>
  <c r="EU528" i="27" s="1"/>
  <c r="DN528" i="27"/>
  <c r="DN529" i="27"/>
  <c r="DO529" i="27"/>
  <c r="EU529" i="27" s="1"/>
  <c r="DN530" i="27"/>
  <c r="DO530" i="27"/>
  <c r="EU530" i="27" s="1"/>
  <c r="DN531" i="27"/>
  <c r="DO531" i="27"/>
  <c r="EU531" i="27" s="1"/>
  <c r="DO532" i="27"/>
  <c r="EU532" i="27" s="1"/>
  <c r="DN532" i="27"/>
  <c r="DN533" i="27"/>
  <c r="DO533" i="27"/>
  <c r="EU533" i="27" s="1"/>
  <c r="DN534" i="27"/>
  <c r="DO534" i="27"/>
  <c r="EU534" i="27" s="1"/>
  <c r="DN535" i="27"/>
  <c r="DO535" i="27"/>
  <c r="EU535" i="27" s="1"/>
  <c r="DO536" i="27"/>
  <c r="EU536" i="27" s="1"/>
  <c r="DN536" i="27"/>
  <c r="DN537" i="27"/>
  <c r="DO537" i="27"/>
  <c r="EU537" i="27" s="1"/>
  <c r="DN538" i="27"/>
  <c r="DO538" i="27"/>
  <c r="EU538" i="27" s="1"/>
  <c r="DN539" i="27"/>
  <c r="DO539" i="27"/>
  <c r="EU539" i="27" s="1"/>
  <c r="DO540" i="27"/>
  <c r="EU540" i="27" s="1"/>
  <c r="DN540" i="27"/>
  <c r="DN541" i="27"/>
  <c r="DO541" i="27"/>
  <c r="EU541" i="27" s="1"/>
  <c r="DN542" i="27"/>
  <c r="DO542" i="27"/>
  <c r="EU542" i="27" s="1"/>
  <c r="DN543" i="27"/>
  <c r="DO543" i="27"/>
  <c r="EU543" i="27" s="1"/>
  <c r="DO544" i="27"/>
  <c r="EU544" i="27" s="1"/>
  <c r="DN544" i="27"/>
  <c r="DN545" i="27"/>
  <c r="DO545" i="27"/>
  <c r="EU545" i="27" s="1"/>
  <c r="DN546" i="27"/>
  <c r="DO546" i="27"/>
  <c r="EU546" i="27" s="1"/>
  <c r="DN547" i="27"/>
  <c r="DO547" i="27"/>
  <c r="EU547" i="27" s="1"/>
  <c r="DO548" i="27"/>
  <c r="EU548" i="27" s="1"/>
  <c r="DN548" i="27"/>
  <c r="DN549" i="27"/>
  <c r="DO549" i="27"/>
  <c r="EU549" i="27" s="1"/>
  <c r="DN550" i="27"/>
  <c r="DO550" i="27"/>
  <c r="EU550" i="27" s="1"/>
  <c r="DN551" i="27"/>
  <c r="DO551" i="27"/>
  <c r="EU551" i="27" s="1"/>
  <c r="DO552" i="27"/>
  <c r="EU552" i="27" s="1"/>
  <c r="DN552" i="27"/>
  <c r="DN553" i="27"/>
  <c r="DO553" i="27"/>
  <c r="EU553" i="27" s="1"/>
  <c r="DN554" i="27"/>
  <c r="DO554" i="27"/>
  <c r="EU554" i="27" s="1"/>
  <c r="DN555" i="27"/>
  <c r="DO555" i="27"/>
  <c r="EU555" i="27" s="1"/>
  <c r="DO556" i="27"/>
  <c r="EU556" i="27" s="1"/>
  <c r="DN556" i="27"/>
  <c r="DN557" i="27"/>
  <c r="DO557" i="27"/>
  <c r="EU557" i="27" s="1"/>
  <c r="DN558" i="27"/>
  <c r="DO558" i="27"/>
  <c r="EU558" i="27" s="1"/>
  <c r="DN559" i="27"/>
  <c r="DO559" i="27"/>
  <c r="EU559" i="27" s="1"/>
  <c r="DO560" i="27"/>
  <c r="EU560" i="27" s="1"/>
  <c r="DN560" i="27"/>
  <c r="DN561" i="27"/>
  <c r="DO561" i="27"/>
  <c r="EU561" i="27" s="1"/>
  <c r="DN563" i="27"/>
  <c r="DO563" i="27"/>
  <c r="EU563" i="27" s="1"/>
  <c r="DO564" i="27"/>
  <c r="EU564" i="27" s="1"/>
  <c r="DN564" i="27"/>
  <c r="DO565" i="27"/>
  <c r="EU565" i="27" s="1"/>
  <c r="DN565" i="27"/>
  <c r="DN566" i="27"/>
  <c r="DO566" i="27"/>
  <c r="EU566" i="27" s="1"/>
  <c r="DN567" i="27"/>
  <c r="DO567" i="27"/>
  <c r="EU567" i="27" s="1"/>
  <c r="DO568" i="27"/>
  <c r="EU568" i="27" s="1"/>
  <c r="DN568" i="27"/>
  <c r="DN583" i="27"/>
  <c r="DO583" i="27"/>
  <c r="EU583" i="27" s="1"/>
  <c r="DO584" i="27"/>
  <c r="EU584" i="27" s="1"/>
  <c r="DN584" i="27"/>
  <c r="DO585" i="27"/>
  <c r="EU585" i="27" s="1"/>
  <c r="DN585" i="27"/>
  <c r="DN586" i="27"/>
  <c r="DO586" i="27"/>
  <c r="EU586" i="27" s="1"/>
  <c r="DN587" i="27"/>
  <c r="DO587" i="27"/>
  <c r="EU587" i="27" s="1"/>
  <c r="DO588" i="27"/>
  <c r="EU588" i="27" s="1"/>
  <c r="DN588" i="27"/>
  <c r="DN589" i="27"/>
  <c r="DO589" i="27"/>
  <c r="EU589" i="27" s="1"/>
  <c r="DN590" i="27"/>
  <c r="DO590" i="27"/>
  <c r="EU590" i="27" s="1"/>
  <c r="DN591" i="27"/>
  <c r="DO591" i="27"/>
  <c r="EU591" i="27" s="1"/>
  <c r="DO592" i="27"/>
  <c r="EU592" i="27" s="1"/>
  <c r="DN592" i="27"/>
  <c r="DN593" i="27"/>
  <c r="DO593" i="27"/>
  <c r="EU593" i="27" s="1"/>
  <c r="DN594" i="27"/>
  <c r="DO594" i="27"/>
  <c r="EU594" i="27" s="1"/>
  <c r="DN595" i="27"/>
  <c r="DO595" i="27"/>
  <c r="EU595" i="27" s="1"/>
  <c r="DO596" i="27"/>
  <c r="EU596" i="27" s="1"/>
  <c r="DN596" i="27"/>
  <c r="DN597" i="27"/>
  <c r="DO597" i="27"/>
  <c r="EU597" i="27" s="1"/>
  <c r="DN598" i="27"/>
  <c r="DO598" i="27"/>
  <c r="EU598" i="27" s="1"/>
  <c r="DN599" i="27"/>
  <c r="DO599" i="27"/>
  <c r="EU599" i="27" s="1"/>
  <c r="DO600" i="27"/>
  <c r="EU600" i="27" s="1"/>
  <c r="DN600" i="27"/>
  <c r="DN601" i="27"/>
  <c r="DO601" i="27"/>
  <c r="EU601" i="27" s="1"/>
  <c r="DN602" i="27"/>
  <c r="DO602" i="27"/>
  <c r="EU602" i="27" s="1"/>
  <c r="DN603" i="27"/>
  <c r="DO603" i="27"/>
  <c r="EU603" i="27" s="1"/>
  <c r="DO604" i="27"/>
  <c r="EU604" i="27" s="1"/>
  <c r="DN604" i="27"/>
  <c r="DN605" i="27"/>
  <c r="DO605" i="27"/>
  <c r="EU605" i="27" s="1"/>
  <c r="DN606" i="27"/>
  <c r="DO606" i="27"/>
  <c r="EU606" i="27" s="1"/>
  <c r="DN619" i="27"/>
  <c r="DO619" i="27"/>
  <c r="EU619" i="27" s="1"/>
  <c r="DO620" i="27"/>
  <c r="EU620" i="27" s="1"/>
  <c r="DN620" i="27"/>
  <c r="DN621" i="27"/>
  <c r="DO621" i="27"/>
  <c r="EU621" i="27" s="1"/>
  <c r="DN622" i="27"/>
  <c r="DO622" i="27"/>
  <c r="EU622" i="27" s="1"/>
  <c r="DN623" i="27"/>
  <c r="DO623" i="27"/>
  <c r="EU623" i="27" s="1"/>
  <c r="DO624" i="27"/>
  <c r="EU624" i="27" s="1"/>
  <c r="DN624" i="27"/>
  <c r="DN625" i="27"/>
  <c r="DO625" i="27"/>
  <c r="EU625" i="27" s="1"/>
  <c r="DN626" i="27"/>
  <c r="DO626" i="27"/>
  <c r="EU626" i="27" s="1"/>
  <c r="DN627" i="27"/>
  <c r="DO627" i="27"/>
  <c r="EU627" i="27" s="1"/>
  <c r="DM234" i="27"/>
  <c r="DO234" i="27" s="1"/>
  <c r="EU234" i="27" s="1"/>
  <c r="DN22" i="27"/>
  <c r="DO22" i="27"/>
  <c r="EU22" i="27" s="1"/>
  <c r="DQ23" i="27"/>
  <c r="DR23" i="27"/>
  <c r="EV23" i="27" s="1"/>
  <c r="DU24" i="27"/>
  <c r="EW24" i="27" s="1"/>
  <c r="DT24" i="27"/>
  <c r="EI24" i="27" s="1"/>
  <c r="DV24" i="27"/>
  <c r="DN30" i="27"/>
  <c r="DO30" i="27"/>
  <c r="EU30" i="27" s="1"/>
  <c r="DQ31" i="27"/>
  <c r="DR31" i="27"/>
  <c r="EV31" i="27" s="1"/>
  <c r="DU32" i="27"/>
  <c r="EW32" i="27" s="1"/>
  <c r="DT32" i="27"/>
  <c r="EI32" i="27" s="1"/>
  <c r="DV32" i="27"/>
  <c r="DN38" i="27"/>
  <c r="DO38" i="27"/>
  <c r="EU38" i="27" s="1"/>
  <c r="DQ39" i="27"/>
  <c r="DR39" i="27"/>
  <c r="EV39" i="27" s="1"/>
  <c r="DU40" i="27"/>
  <c r="EW40" i="27" s="1"/>
  <c r="DT40" i="27"/>
  <c r="EI40" i="27" s="1"/>
  <c r="DV40" i="27"/>
  <c r="DO23" i="27"/>
  <c r="EU23" i="27" s="1"/>
  <c r="DN23" i="27"/>
  <c r="DO31" i="27"/>
  <c r="EU31" i="27" s="1"/>
  <c r="DN31" i="27"/>
  <c r="DU33" i="27"/>
  <c r="EW33" i="27" s="1"/>
  <c r="DV33" i="27"/>
  <c r="DT33" i="27"/>
  <c r="EI33" i="27" s="1"/>
  <c r="DO39" i="27"/>
  <c r="EU39" i="27" s="1"/>
  <c r="DN39" i="27"/>
  <c r="DR40" i="27"/>
  <c r="EV40" i="27" s="1"/>
  <c r="DQ40" i="27"/>
  <c r="DU41" i="27"/>
  <c r="EW41" i="27" s="1"/>
  <c r="DV41" i="27"/>
  <c r="DT41" i="27"/>
  <c r="EI41" i="27" s="1"/>
  <c r="DT187" i="27"/>
  <c r="EI187" i="27" s="1"/>
  <c r="DV187" i="27"/>
  <c r="DU187" i="27"/>
  <c r="EW187" i="27" s="1"/>
  <c r="DT188" i="27"/>
  <c r="EI188" i="27" s="1"/>
  <c r="DU188" i="27"/>
  <c r="EW188" i="27" s="1"/>
  <c r="DV188" i="27"/>
  <c r="DV189" i="27"/>
  <c r="DT189" i="27"/>
  <c r="EI189" i="27" s="1"/>
  <c r="DU189" i="27"/>
  <c r="EW189" i="27" s="1"/>
  <c r="DV190" i="27"/>
  <c r="DU190" i="27"/>
  <c r="EW190" i="27" s="1"/>
  <c r="DT190" i="27"/>
  <c r="EI190" i="27" s="1"/>
  <c r="DT191" i="27"/>
  <c r="EI191" i="27" s="1"/>
  <c r="DU191" i="27"/>
  <c r="EW191" i="27" s="1"/>
  <c r="DV191" i="27"/>
  <c r="DU192" i="27"/>
  <c r="EW192" i="27" s="1"/>
  <c r="DT192" i="27"/>
  <c r="EI192" i="27" s="1"/>
  <c r="DV192" i="27"/>
  <c r="DU193" i="27"/>
  <c r="EW193" i="27" s="1"/>
  <c r="DV193" i="27"/>
  <c r="DT193" i="27"/>
  <c r="EI193" i="27" s="1"/>
  <c r="DT194" i="27"/>
  <c r="EI194" i="27" s="1"/>
  <c r="DU194" i="27"/>
  <c r="EW194" i="27" s="1"/>
  <c r="DV194" i="27"/>
  <c r="DT195" i="27"/>
  <c r="EI195" i="27" s="1"/>
  <c r="DU195" i="27"/>
  <c r="EW195" i="27" s="1"/>
  <c r="DV195" i="27"/>
  <c r="DT196" i="27"/>
  <c r="EI196" i="27" s="1"/>
  <c r="DU196" i="27"/>
  <c r="EW196" i="27" s="1"/>
  <c r="DV196" i="27"/>
  <c r="DV197" i="27"/>
  <c r="DT197" i="27"/>
  <c r="EI197" i="27" s="1"/>
  <c r="DU197" i="27"/>
  <c r="EW197" i="27" s="1"/>
  <c r="DV198" i="27"/>
  <c r="DU198" i="27"/>
  <c r="EW198" i="27" s="1"/>
  <c r="DT198" i="27"/>
  <c r="EI198" i="27" s="1"/>
  <c r="DT199" i="27"/>
  <c r="EI199" i="27" s="1"/>
  <c r="DU199" i="27"/>
  <c r="EW199" i="27" s="1"/>
  <c r="DV199" i="27"/>
  <c r="DU200" i="27"/>
  <c r="EW200" i="27" s="1"/>
  <c r="DT200" i="27"/>
  <c r="EI200" i="27" s="1"/>
  <c r="DV200" i="27"/>
  <c r="DU201" i="27"/>
  <c r="EW201" i="27" s="1"/>
  <c r="DV201" i="27"/>
  <c r="DT201" i="27"/>
  <c r="EI201" i="27" s="1"/>
  <c r="DT202" i="27"/>
  <c r="EI202" i="27" s="1"/>
  <c r="DU202" i="27"/>
  <c r="EW202" i="27" s="1"/>
  <c r="DV202" i="27"/>
  <c r="DR24" i="27"/>
  <c r="EV24" i="27" s="1"/>
  <c r="DQ24" i="27"/>
  <c r="DU25" i="27"/>
  <c r="EW25" i="27" s="1"/>
  <c r="DV25" i="27"/>
  <c r="DT25" i="27"/>
  <c r="EI25" i="27" s="1"/>
  <c r="DR32" i="27"/>
  <c r="EV32" i="27" s="1"/>
  <c r="DQ32" i="27"/>
  <c r="DN24" i="27"/>
  <c r="DO24" i="27"/>
  <c r="EU24" i="27" s="1"/>
  <c r="DQ25" i="27"/>
  <c r="DR25" i="27"/>
  <c r="EV25" i="27" s="1"/>
  <c r="DT26" i="27"/>
  <c r="EI26" i="27" s="1"/>
  <c r="DU26" i="27"/>
  <c r="EW26" i="27" s="1"/>
  <c r="DV26" i="27"/>
  <c r="DN32" i="27"/>
  <c r="DO32" i="27"/>
  <c r="EU32" i="27" s="1"/>
  <c r="DQ33" i="27"/>
  <c r="DR33" i="27"/>
  <c r="EV33" i="27" s="1"/>
  <c r="DT34" i="27"/>
  <c r="EI34" i="27" s="1"/>
  <c r="DV34" i="27"/>
  <c r="DU34" i="27"/>
  <c r="EW34" i="27" s="1"/>
  <c r="DN40" i="27"/>
  <c r="DO40" i="27"/>
  <c r="EU40" i="27" s="1"/>
  <c r="DQ41" i="27"/>
  <c r="DR41" i="27"/>
  <c r="EV41" i="27" s="1"/>
  <c r="DT42" i="27"/>
  <c r="EI42" i="27" s="1"/>
  <c r="DU42" i="27"/>
  <c r="EW42" i="27" s="1"/>
  <c r="DV42" i="27"/>
  <c r="DT44" i="27"/>
  <c r="EI44" i="27" s="1"/>
  <c r="DU44" i="27"/>
  <c r="EW44" i="27" s="1"/>
  <c r="DV44" i="27"/>
  <c r="DT55" i="27"/>
  <c r="EI55" i="27" s="1"/>
  <c r="DU55" i="27"/>
  <c r="EW55" i="27" s="1"/>
  <c r="DV55" i="27"/>
  <c r="DU56" i="27"/>
  <c r="EW56" i="27" s="1"/>
  <c r="DV56" i="27"/>
  <c r="DT56" i="27"/>
  <c r="EI56" i="27" s="1"/>
  <c r="DU57" i="27"/>
  <c r="EW57" i="27" s="1"/>
  <c r="DV57" i="27"/>
  <c r="DT57" i="27"/>
  <c r="EI57" i="27" s="1"/>
  <c r="DT58" i="27"/>
  <c r="EI58" i="27" s="1"/>
  <c r="DV58" i="27"/>
  <c r="DU58" i="27"/>
  <c r="EW58" i="27" s="1"/>
  <c r="DT59" i="27"/>
  <c r="EI59" i="27" s="1"/>
  <c r="DU59" i="27"/>
  <c r="EW59" i="27" s="1"/>
  <c r="DV59" i="27"/>
  <c r="DT60" i="27"/>
  <c r="EI60" i="27" s="1"/>
  <c r="DU60" i="27"/>
  <c r="EW60" i="27" s="1"/>
  <c r="DV60" i="27"/>
  <c r="DV61" i="27"/>
  <c r="DT61" i="27"/>
  <c r="EI61" i="27" s="1"/>
  <c r="DU61" i="27"/>
  <c r="EW61" i="27" s="1"/>
  <c r="DV62" i="27"/>
  <c r="DT62" i="27"/>
  <c r="EI62" i="27" s="1"/>
  <c r="DU62" i="27"/>
  <c r="EW62" i="27" s="1"/>
  <c r="DT63" i="27"/>
  <c r="EI63" i="27" s="1"/>
  <c r="DU63" i="27"/>
  <c r="EW63" i="27" s="1"/>
  <c r="DV63" i="27"/>
  <c r="DU64" i="27"/>
  <c r="EW64" i="27" s="1"/>
  <c r="DT64" i="27"/>
  <c r="EI64" i="27" s="1"/>
  <c r="DV64" i="27"/>
  <c r="DU65" i="27"/>
  <c r="EW65" i="27" s="1"/>
  <c r="DV65" i="27"/>
  <c r="DT65" i="27"/>
  <c r="EI65" i="27" s="1"/>
  <c r="DT66" i="27"/>
  <c r="EI66" i="27" s="1"/>
  <c r="DU66" i="27"/>
  <c r="EW66" i="27" s="1"/>
  <c r="DV66" i="27"/>
  <c r="DT67" i="27"/>
  <c r="EI67" i="27" s="1"/>
  <c r="DU67" i="27"/>
  <c r="EW67" i="27" s="1"/>
  <c r="DV67" i="27"/>
  <c r="DT68" i="27"/>
  <c r="EI68" i="27" s="1"/>
  <c r="DU68" i="27"/>
  <c r="EW68" i="27" s="1"/>
  <c r="DV68" i="27"/>
  <c r="DV69" i="27"/>
  <c r="DU69" i="27"/>
  <c r="EW69" i="27" s="1"/>
  <c r="DT69" i="27"/>
  <c r="EI69" i="27" s="1"/>
  <c r="DV70" i="27"/>
  <c r="DT70" i="27"/>
  <c r="EI70" i="27" s="1"/>
  <c r="DU70" i="27"/>
  <c r="EW70" i="27" s="1"/>
  <c r="DT71" i="27"/>
  <c r="EI71" i="27" s="1"/>
  <c r="DU71" i="27"/>
  <c r="EW71" i="27" s="1"/>
  <c r="DV71" i="27"/>
  <c r="DU72" i="27"/>
  <c r="EW72" i="27" s="1"/>
  <c r="DV72" i="27"/>
  <c r="DT72" i="27"/>
  <c r="EI72" i="27" s="1"/>
  <c r="DU73" i="27"/>
  <c r="EW73" i="27" s="1"/>
  <c r="DV73" i="27"/>
  <c r="DT73" i="27"/>
  <c r="EI73" i="27" s="1"/>
  <c r="DT74" i="27"/>
  <c r="EI74" i="27" s="1"/>
  <c r="DV74" i="27"/>
  <c r="DU74" i="27"/>
  <c r="EW74" i="27" s="1"/>
  <c r="DT75" i="27"/>
  <c r="EI75" i="27" s="1"/>
  <c r="DU75" i="27"/>
  <c r="EW75" i="27" s="1"/>
  <c r="DV75" i="27"/>
  <c r="DT76" i="27"/>
  <c r="EI76" i="27" s="1"/>
  <c r="DU76" i="27"/>
  <c r="EW76" i="27" s="1"/>
  <c r="DV76" i="27"/>
  <c r="DT79" i="27"/>
  <c r="EI79" i="27" s="1"/>
  <c r="DU79" i="27"/>
  <c r="EW79" i="27" s="1"/>
  <c r="DV79" i="27"/>
  <c r="DU80" i="27"/>
  <c r="EW80" i="27" s="1"/>
  <c r="DT80" i="27"/>
  <c r="EI80" i="27" s="1"/>
  <c r="DV80" i="27"/>
  <c r="DU81" i="27"/>
  <c r="EW81" i="27" s="1"/>
  <c r="DV81" i="27"/>
  <c r="DT81" i="27"/>
  <c r="EI81" i="27" s="1"/>
  <c r="DV93" i="27"/>
  <c r="DU93" i="27"/>
  <c r="EW93" i="27" s="1"/>
  <c r="DT93" i="27"/>
  <c r="EI93" i="27" s="1"/>
  <c r="DV94" i="27"/>
  <c r="DT94" i="27"/>
  <c r="EI94" i="27" s="1"/>
  <c r="DU94" i="27"/>
  <c r="EW94" i="27" s="1"/>
  <c r="DT95" i="27"/>
  <c r="EI95" i="27" s="1"/>
  <c r="DU95" i="27"/>
  <c r="EW95" i="27" s="1"/>
  <c r="DV95" i="27"/>
  <c r="DT98" i="27"/>
  <c r="EI98" i="27" s="1"/>
  <c r="DU98" i="27"/>
  <c r="EW98" i="27" s="1"/>
  <c r="DV98" i="27"/>
  <c r="DT99" i="27"/>
  <c r="EI99" i="27" s="1"/>
  <c r="DU99" i="27"/>
  <c r="EW99" i="27" s="1"/>
  <c r="DV99" i="27"/>
  <c r="DT100" i="27"/>
  <c r="EI100" i="27" s="1"/>
  <c r="DU100" i="27"/>
  <c r="EW100" i="27" s="1"/>
  <c r="DV100" i="27"/>
  <c r="DV101" i="27"/>
  <c r="DT101" i="27"/>
  <c r="EI101" i="27" s="1"/>
  <c r="DU101" i="27"/>
  <c r="EW101" i="27" s="1"/>
  <c r="DV102" i="27"/>
  <c r="DU102" i="27"/>
  <c r="EW102" i="27" s="1"/>
  <c r="DT102" i="27"/>
  <c r="EI102" i="27" s="1"/>
  <c r="DT103" i="27"/>
  <c r="EI103" i="27" s="1"/>
  <c r="DU103" i="27"/>
  <c r="EW103" i="27" s="1"/>
  <c r="DV103" i="27"/>
  <c r="DU96" i="27"/>
  <c r="EW96" i="27" s="1"/>
  <c r="DT96" i="27"/>
  <c r="EI96" i="27" s="1"/>
  <c r="DV96" i="27"/>
  <c r="DU104" i="27"/>
  <c r="EW104" i="27" s="1"/>
  <c r="DV104" i="27"/>
  <c r="DT104" i="27"/>
  <c r="EI104" i="27" s="1"/>
  <c r="DU97" i="27"/>
  <c r="EW97" i="27" s="1"/>
  <c r="DV97" i="27"/>
  <c r="DT97" i="27"/>
  <c r="EI97" i="27" s="1"/>
  <c r="DU105" i="27"/>
  <c r="EW105" i="27" s="1"/>
  <c r="DV105" i="27"/>
  <c r="DT105" i="27"/>
  <c r="EI105" i="27" s="1"/>
  <c r="DT106" i="27"/>
  <c r="EI106" i="27" s="1"/>
  <c r="DU106" i="27"/>
  <c r="EW106" i="27" s="1"/>
  <c r="DV106" i="27"/>
  <c r="DT107" i="27"/>
  <c r="EI107" i="27" s="1"/>
  <c r="DV107" i="27"/>
  <c r="DU107" i="27"/>
  <c r="EW107" i="27" s="1"/>
  <c r="DT108" i="27"/>
  <c r="EI108" i="27" s="1"/>
  <c r="DU108" i="27"/>
  <c r="EW108" i="27" s="1"/>
  <c r="DV108" i="27"/>
  <c r="DV109" i="27"/>
  <c r="DT109" i="27"/>
  <c r="EI109" i="27" s="1"/>
  <c r="DU109" i="27"/>
  <c r="EW109" i="27" s="1"/>
  <c r="DV110" i="27"/>
  <c r="DT110" i="27"/>
  <c r="EI110" i="27" s="1"/>
  <c r="DU110" i="27"/>
  <c r="EW110" i="27" s="1"/>
  <c r="DT111" i="27"/>
  <c r="EI111" i="27" s="1"/>
  <c r="DU111" i="27"/>
  <c r="EW111" i="27" s="1"/>
  <c r="DV111" i="27"/>
  <c r="DU112" i="27"/>
  <c r="EW112" i="27" s="1"/>
  <c r="DT112" i="27"/>
  <c r="EI112" i="27" s="1"/>
  <c r="DV112" i="27"/>
  <c r="DU113" i="27"/>
  <c r="EW113" i="27" s="1"/>
  <c r="DV113" i="27"/>
  <c r="DT113" i="27"/>
  <c r="EI113" i="27" s="1"/>
  <c r="DT114" i="27"/>
  <c r="EI114" i="27" s="1"/>
  <c r="DV114" i="27"/>
  <c r="DU114" i="27"/>
  <c r="EW114" i="27" s="1"/>
  <c r="DT115" i="27"/>
  <c r="EI115" i="27" s="1"/>
  <c r="DU115" i="27"/>
  <c r="EW115" i="27" s="1"/>
  <c r="DV115" i="27"/>
  <c r="DT116" i="27"/>
  <c r="EI116" i="27" s="1"/>
  <c r="DU116" i="27"/>
  <c r="EW116" i="27" s="1"/>
  <c r="DV116" i="27"/>
  <c r="DV117" i="27"/>
  <c r="DT117" i="27"/>
  <c r="EI117" i="27" s="1"/>
  <c r="DU117" i="27"/>
  <c r="EW117" i="27" s="1"/>
  <c r="DV118" i="27"/>
  <c r="DU118" i="27"/>
  <c r="EW118" i="27" s="1"/>
  <c r="DT118" i="27"/>
  <c r="EI118" i="27" s="1"/>
  <c r="DT119" i="27"/>
  <c r="EI119" i="27" s="1"/>
  <c r="DU119" i="27"/>
  <c r="EW119" i="27" s="1"/>
  <c r="DV119" i="27"/>
  <c r="DU120" i="27"/>
  <c r="EW120" i="27" s="1"/>
  <c r="DV120" i="27"/>
  <c r="DT120" i="27"/>
  <c r="EI120" i="27" s="1"/>
  <c r="DV141" i="27"/>
  <c r="DT141" i="27"/>
  <c r="EI141" i="27" s="1"/>
  <c r="DU141" i="27"/>
  <c r="EW141" i="27" s="1"/>
  <c r="DV142" i="27"/>
  <c r="DU142" i="27"/>
  <c r="EW142" i="27" s="1"/>
  <c r="DT142" i="27"/>
  <c r="EI142" i="27" s="1"/>
  <c r="DT143" i="27"/>
  <c r="EI143" i="27" s="1"/>
  <c r="DU143" i="27"/>
  <c r="EW143" i="27" s="1"/>
  <c r="DV143" i="27"/>
  <c r="DU144" i="27"/>
  <c r="EW144" i="27" s="1"/>
  <c r="DT144" i="27"/>
  <c r="EI144" i="27" s="1"/>
  <c r="DV144" i="27"/>
  <c r="DU145" i="27"/>
  <c r="EW145" i="27" s="1"/>
  <c r="DV145" i="27"/>
  <c r="DT145" i="27"/>
  <c r="EI145" i="27" s="1"/>
  <c r="DT146" i="27"/>
  <c r="EI146" i="27" s="1"/>
  <c r="DU146" i="27"/>
  <c r="EW146" i="27" s="1"/>
  <c r="DV146" i="27"/>
  <c r="DT147" i="27"/>
  <c r="EI147" i="27" s="1"/>
  <c r="DV147" i="27"/>
  <c r="DU147" i="27"/>
  <c r="EW147" i="27" s="1"/>
  <c r="DT148" i="27"/>
  <c r="EI148" i="27" s="1"/>
  <c r="DU148" i="27"/>
  <c r="EW148" i="27" s="1"/>
  <c r="DV148" i="27"/>
  <c r="DV149" i="27"/>
  <c r="DT149" i="27"/>
  <c r="EI149" i="27" s="1"/>
  <c r="DU149" i="27"/>
  <c r="EW149" i="27" s="1"/>
  <c r="DV150" i="27"/>
  <c r="DU150" i="27"/>
  <c r="EW150" i="27" s="1"/>
  <c r="DT150" i="27"/>
  <c r="EI150" i="27" s="1"/>
  <c r="DT151" i="27"/>
  <c r="EI151" i="27" s="1"/>
  <c r="DU151" i="27"/>
  <c r="EW151" i="27" s="1"/>
  <c r="DV151" i="27"/>
  <c r="DU152" i="27"/>
  <c r="EW152" i="27" s="1"/>
  <c r="DT152" i="27"/>
  <c r="EI152" i="27" s="1"/>
  <c r="DV152" i="27"/>
  <c r="DU153" i="27"/>
  <c r="EW153" i="27" s="1"/>
  <c r="DV153" i="27"/>
  <c r="DT153" i="27"/>
  <c r="EI153" i="27" s="1"/>
  <c r="DT154" i="27"/>
  <c r="EI154" i="27" s="1"/>
  <c r="DU154" i="27"/>
  <c r="EW154" i="27" s="1"/>
  <c r="DV154" i="27"/>
  <c r="DT155" i="27"/>
  <c r="EI155" i="27" s="1"/>
  <c r="DU155" i="27"/>
  <c r="EW155" i="27" s="1"/>
  <c r="DV155" i="27"/>
  <c r="DT156" i="27"/>
  <c r="EI156" i="27" s="1"/>
  <c r="DU156" i="27"/>
  <c r="EW156" i="27" s="1"/>
  <c r="DV156" i="27"/>
  <c r="DV157" i="27"/>
  <c r="DT157" i="27"/>
  <c r="EI157" i="27" s="1"/>
  <c r="DU157" i="27"/>
  <c r="EW157" i="27" s="1"/>
  <c r="DV158" i="27"/>
  <c r="DU158" i="27"/>
  <c r="EW158" i="27" s="1"/>
  <c r="DT158" i="27"/>
  <c r="EI158" i="27" s="1"/>
  <c r="DT159" i="27"/>
  <c r="EI159" i="27" s="1"/>
  <c r="DU159" i="27"/>
  <c r="EW159" i="27" s="1"/>
  <c r="DV159" i="27"/>
  <c r="DU160" i="27"/>
  <c r="EW160" i="27" s="1"/>
  <c r="DT160" i="27"/>
  <c r="EI160" i="27" s="1"/>
  <c r="DV160" i="27"/>
  <c r="DU161" i="27"/>
  <c r="EW161" i="27" s="1"/>
  <c r="DV161" i="27"/>
  <c r="DT161" i="27"/>
  <c r="EI161" i="27" s="1"/>
  <c r="DT162" i="27"/>
  <c r="EI162" i="27" s="1"/>
  <c r="DU162" i="27"/>
  <c r="EW162" i="27" s="1"/>
  <c r="DV162" i="27"/>
  <c r="DT163" i="27"/>
  <c r="EI163" i="27" s="1"/>
  <c r="DV163" i="27"/>
  <c r="DU163" i="27"/>
  <c r="EW163" i="27" s="1"/>
  <c r="DT164" i="27"/>
  <c r="EI164" i="27" s="1"/>
  <c r="DU164" i="27"/>
  <c r="EW164" i="27" s="1"/>
  <c r="DV164" i="27"/>
  <c r="DV165" i="27"/>
  <c r="DT165" i="27"/>
  <c r="EI165" i="27" s="1"/>
  <c r="DU165" i="27"/>
  <c r="EW165" i="27" s="1"/>
  <c r="DV166" i="27"/>
  <c r="DT166" i="27"/>
  <c r="EI166" i="27" s="1"/>
  <c r="DU166" i="27"/>
  <c r="EW166" i="27" s="1"/>
  <c r="DT167" i="27"/>
  <c r="EI167" i="27" s="1"/>
  <c r="DU167" i="27"/>
  <c r="EW167" i="27" s="1"/>
  <c r="DV167" i="27"/>
  <c r="DU168" i="27"/>
  <c r="EW168" i="27" s="1"/>
  <c r="DT168" i="27"/>
  <c r="EI168" i="27" s="1"/>
  <c r="DV168" i="27"/>
  <c r="DU169" i="27"/>
  <c r="EW169" i="27" s="1"/>
  <c r="DV169" i="27"/>
  <c r="DT169" i="27"/>
  <c r="EI169" i="27" s="1"/>
  <c r="DT170" i="27"/>
  <c r="EI170" i="27" s="1"/>
  <c r="DU170" i="27"/>
  <c r="EW170" i="27" s="1"/>
  <c r="DV170" i="27"/>
  <c r="DT171" i="27"/>
  <c r="EI171" i="27" s="1"/>
  <c r="DV171" i="27"/>
  <c r="DU171" i="27"/>
  <c r="EW171" i="27" s="1"/>
  <c r="DT172" i="27"/>
  <c r="EI172" i="27" s="1"/>
  <c r="DU172" i="27"/>
  <c r="EW172" i="27" s="1"/>
  <c r="DV172" i="27"/>
  <c r="DV173" i="27"/>
  <c r="DT173" i="27"/>
  <c r="EI173" i="27" s="1"/>
  <c r="DU173" i="27"/>
  <c r="EW173" i="27" s="1"/>
  <c r="DV174" i="27"/>
  <c r="DU174" i="27"/>
  <c r="EW174" i="27" s="1"/>
  <c r="DT174" i="27"/>
  <c r="EI174" i="27" s="1"/>
  <c r="DT175" i="27"/>
  <c r="EI175" i="27" s="1"/>
  <c r="DU175" i="27"/>
  <c r="EW175" i="27" s="1"/>
  <c r="DV175" i="27"/>
  <c r="DU176" i="27"/>
  <c r="EW176" i="27" s="1"/>
  <c r="DT176" i="27"/>
  <c r="EI176" i="27" s="1"/>
  <c r="DV176" i="27"/>
  <c r="DU177" i="27"/>
  <c r="EW177" i="27" s="1"/>
  <c r="DV177" i="27"/>
  <c r="DT177" i="27"/>
  <c r="EI177" i="27" s="1"/>
  <c r="DQ187" i="27"/>
  <c r="DR187" i="27"/>
  <c r="EV187" i="27" s="1"/>
  <c r="DR188" i="27"/>
  <c r="EV188" i="27" s="1"/>
  <c r="DQ188" i="27"/>
  <c r="DQ189" i="27"/>
  <c r="DR189" i="27"/>
  <c r="EV189" i="27" s="1"/>
  <c r="DQ190" i="27"/>
  <c r="DR190" i="27"/>
  <c r="EV190" i="27" s="1"/>
  <c r="DQ191" i="27"/>
  <c r="DR191" i="27"/>
  <c r="EV191" i="27" s="1"/>
  <c r="DR192" i="27"/>
  <c r="EV192" i="27" s="1"/>
  <c r="DQ192" i="27"/>
  <c r="DR193" i="27"/>
  <c r="EV193" i="27" s="1"/>
  <c r="DQ193" i="27"/>
  <c r="DQ194" i="27"/>
  <c r="DR194" i="27"/>
  <c r="EV194" i="27" s="1"/>
  <c r="DQ195" i="27"/>
  <c r="DR195" i="27"/>
  <c r="EV195" i="27" s="1"/>
  <c r="DR196" i="27"/>
  <c r="EV196" i="27" s="1"/>
  <c r="DQ196" i="27"/>
  <c r="DQ197" i="27"/>
  <c r="DR197" i="27"/>
  <c r="EV197" i="27" s="1"/>
  <c r="DQ198" i="27"/>
  <c r="DR198" i="27"/>
  <c r="EV198" i="27" s="1"/>
  <c r="DQ199" i="27"/>
  <c r="DR199" i="27"/>
  <c r="EV199" i="27" s="1"/>
  <c r="DR200" i="27"/>
  <c r="EV200" i="27" s="1"/>
  <c r="DQ200" i="27"/>
  <c r="DR201" i="27"/>
  <c r="EV201" i="27" s="1"/>
  <c r="DQ201" i="27"/>
  <c r="DQ202" i="27"/>
  <c r="DR202" i="27"/>
  <c r="EV202" i="27" s="1"/>
  <c r="BJ627" i="27"/>
  <c r="BG627" i="27"/>
  <c r="BD627" i="27"/>
  <c r="BB627" i="27"/>
  <c r="AZ627" i="27"/>
  <c r="AW627" i="27"/>
  <c r="AT627" i="27"/>
  <c r="AR627" i="27"/>
  <c r="AQ627" i="27"/>
  <c r="AO627" i="27"/>
  <c r="AM627" i="27"/>
  <c r="AK627" i="27"/>
  <c r="BJ626" i="27"/>
  <c r="BG626" i="27"/>
  <c r="BD626" i="27"/>
  <c r="BB626" i="27"/>
  <c r="AZ626" i="27"/>
  <c r="AW626" i="27"/>
  <c r="AT626" i="27"/>
  <c r="AR626" i="27"/>
  <c r="AQ626" i="27"/>
  <c r="AO626" i="27"/>
  <c r="AM626" i="27"/>
  <c r="AK626" i="27"/>
  <c r="BJ625" i="27"/>
  <c r="BG625" i="27"/>
  <c r="BD625" i="27"/>
  <c r="BB625" i="27"/>
  <c r="AZ625" i="27"/>
  <c r="AW625" i="27"/>
  <c r="AT625" i="27"/>
  <c r="AR625" i="27"/>
  <c r="AQ625" i="27"/>
  <c r="AO625" i="27"/>
  <c r="AM625" i="27"/>
  <c r="AK625" i="27"/>
  <c r="BJ624" i="27"/>
  <c r="BG624" i="27"/>
  <c r="BD624" i="27"/>
  <c r="BB624" i="27"/>
  <c r="AZ624" i="27"/>
  <c r="AW624" i="27"/>
  <c r="AT624" i="27"/>
  <c r="AR624" i="27"/>
  <c r="AQ624" i="27"/>
  <c r="AO624" i="27"/>
  <c r="AM624" i="27"/>
  <c r="AK624" i="27"/>
  <c r="BJ623" i="27"/>
  <c r="BG623" i="27"/>
  <c r="BD623" i="27"/>
  <c r="BB623" i="27"/>
  <c r="AZ623" i="27"/>
  <c r="AW623" i="27"/>
  <c r="AT623" i="27"/>
  <c r="AR623" i="27"/>
  <c r="AQ623" i="27"/>
  <c r="AO623" i="27"/>
  <c r="AM623" i="27"/>
  <c r="AK623" i="27"/>
  <c r="BJ622" i="27"/>
  <c r="BG622" i="27"/>
  <c r="BD622" i="27"/>
  <c r="BB622" i="27"/>
  <c r="AZ622" i="27"/>
  <c r="AW622" i="27"/>
  <c r="AT622" i="27"/>
  <c r="AR622" i="27"/>
  <c r="AQ622" i="27"/>
  <c r="AO622" i="27"/>
  <c r="AM622" i="27"/>
  <c r="AK622" i="27"/>
  <c r="BJ621" i="27"/>
  <c r="BG621" i="27"/>
  <c r="BD621" i="27"/>
  <c r="BB621" i="27"/>
  <c r="AZ621" i="27"/>
  <c r="AW621" i="27"/>
  <c r="AT621" i="27"/>
  <c r="AR621" i="27"/>
  <c r="AQ621" i="27"/>
  <c r="AO621" i="27"/>
  <c r="AM621" i="27"/>
  <c r="AK621" i="27"/>
  <c r="BJ620" i="27"/>
  <c r="BG620" i="27"/>
  <c r="BD620" i="27"/>
  <c r="BB620" i="27"/>
  <c r="AZ620" i="27"/>
  <c r="AW620" i="27"/>
  <c r="AT620" i="27"/>
  <c r="AR620" i="27"/>
  <c r="AQ620" i="27"/>
  <c r="AO620" i="27"/>
  <c r="AM620" i="27"/>
  <c r="AK620" i="27"/>
  <c r="BJ619" i="27"/>
  <c r="BG619" i="27"/>
  <c r="BD619" i="27"/>
  <c r="BB619" i="27"/>
  <c r="AZ619" i="27"/>
  <c r="AW619" i="27"/>
  <c r="AT619" i="27"/>
  <c r="AR619" i="27"/>
  <c r="AQ619" i="27"/>
  <c r="AO619" i="27"/>
  <c r="AM619" i="27"/>
  <c r="AK619" i="27"/>
  <c r="BJ618" i="27"/>
  <c r="BG618" i="27"/>
  <c r="BD618" i="27"/>
  <c r="BB618" i="27"/>
  <c r="AZ618" i="27"/>
  <c r="AW618" i="27"/>
  <c r="AT618" i="27"/>
  <c r="AR618" i="27"/>
  <c r="AQ618" i="27"/>
  <c r="AO618" i="27"/>
  <c r="AM618" i="27"/>
  <c r="AK618" i="27"/>
  <c r="BJ617" i="27"/>
  <c r="BG617" i="27"/>
  <c r="BD617" i="27"/>
  <c r="BB617" i="27"/>
  <c r="AZ617" i="27"/>
  <c r="AW617" i="27"/>
  <c r="AT617" i="27"/>
  <c r="AR617" i="27"/>
  <c r="AQ617" i="27"/>
  <c r="AO617" i="27"/>
  <c r="AM617" i="27"/>
  <c r="AK617" i="27"/>
  <c r="BJ616" i="27"/>
  <c r="BG616" i="27"/>
  <c r="BD616" i="27"/>
  <c r="BB616" i="27"/>
  <c r="BC616" i="27" s="1"/>
  <c r="AZ616" i="27"/>
  <c r="BA616" i="27" s="1"/>
  <c r="AW616" i="27"/>
  <c r="AT616" i="27"/>
  <c r="AR616" i="27"/>
  <c r="AQ616" i="27"/>
  <c r="AO616" i="27"/>
  <c r="AP616" i="27" s="1"/>
  <c r="AM616" i="27"/>
  <c r="AN616" i="27" s="1"/>
  <c r="AK616" i="27"/>
  <c r="AL616" i="27" s="1"/>
  <c r="BJ615" i="27"/>
  <c r="BG615" i="27"/>
  <c r="BD615" i="27"/>
  <c r="BB615" i="27"/>
  <c r="BC615" i="27" s="1"/>
  <c r="AZ615" i="27"/>
  <c r="BA615" i="27" s="1"/>
  <c r="AW615" i="27"/>
  <c r="AT615" i="27"/>
  <c r="AR615" i="27"/>
  <c r="AQ615" i="27"/>
  <c r="AO615" i="27"/>
  <c r="AM615" i="27"/>
  <c r="AK615" i="27"/>
  <c r="AL615" i="27" s="1"/>
  <c r="BJ614" i="27"/>
  <c r="BG614" i="27"/>
  <c r="BD614" i="27"/>
  <c r="BB614" i="27"/>
  <c r="BC614" i="27" s="1"/>
  <c r="AZ614" i="27"/>
  <c r="BA614" i="27" s="1"/>
  <c r="AW614" i="27"/>
  <c r="AT614" i="27"/>
  <c r="AR614" i="27"/>
  <c r="AQ614" i="27"/>
  <c r="AO614" i="27"/>
  <c r="AP614" i="27" s="1"/>
  <c r="AM614" i="27"/>
  <c r="AK614" i="27"/>
  <c r="AL614" i="27" s="1"/>
  <c r="BJ613" i="27"/>
  <c r="BG613" i="27"/>
  <c r="BD613" i="27"/>
  <c r="BB613" i="27"/>
  <c r="BC613" i="27" s="1"/>
  <c r="AZ613" i="27"/>
  <c r="BA613" i="27" s="1"/>
  <c r="AW613" i="27"/>
  <c r="AT613" i="27"/>
  <c r="AR613" i="27"/>
  <c r="AQ613" i="27"/>
  <c r="AO613" i="27"/>
  <c r="AP613" i="27" s="1"/>
  <c r="AM613" i="27"/>
  <c r="AK613" i="27"/>
  <c r="AL613" i="27" s="1"/>
  <c r="BJ612" i="27"/>
  <c r="BG612" i="27"/>
  <c r="BD612" i="27"/>
  <c r="BB612" i="27"/>
  <c r="BC612" i="27" s="1"/>
  <c r="AZ612" i="27"/>
  <c r="BA612" i="27" s="1"/>
  <c r="AW612" i="27"/>
  <c r="AT612" i="27"/>
  <c r="AR612" i="27"/>
  <c r="AQ612" i="27"/>
  <c r="AO612" i="27"/>
  <c r="AP612" i="27" s="1"/>
  <c r="AM612" i="27"/>
  <c r="AN612" i="27" s="1"/>
  <c r="AK612" i="27"/>
  <c r="AL612" i="27" s="1"/>
  <c r="BJ611" i="27"/>
  <c r="BG611" i="27"/>
  <c r="BD611" i="27"/>
  <c r="BB611" i="27"/>
  <c r="BC611" i="27" s="1"/>
  <c r="AZ611" i="27"/>
  <c r="BA611" i="27" s="1"/>
  <c r="AW611" i="27"/>
  <c r="AT611" i="27"/>
  <c r="AR611" i="27"/>
  <c r="AQ611" i="27"/>
  <c r="AO611" i="27"/>
  <c r="AM611" i="27"/>
  <c r="AK611" i="27"/>
  <c r="AL611" i="27" s="1"/>
  <c r="BJ610" i="27"/>
  <c r="BG610" i="27"/>
  <c r="BD610" i="27"/>
  <c r="BB610" i="27"/>
  <c r="BC610" i="27" s="1"/>
  <c r="AZ610" i="27"/>
  <c r="BA610" i="27" s="1"/>
  <c r="AW610" i="27"/>
  <c r="AT610" i="27"/>
  <c r="AR610" i="27"/>
  <c r="AQ610" i="27"/>
  <c r="AO610" i="27"/>
  <c r="AP610" i="27" s="1"/>
  <c r="AM610" i="27"/>
  <c r="AK610" i="27"/>
  <c r="AL610" i="27" s="1"/>
  <c r="BJ609" i="27"/>
  <c r="BG609" i="27"/>
  <c r="BD609" i="27"/>
  <c r="BB609" i="27"/>
  <c r="BC609" i="27" s="1"/>
  <c r="AZ609" i="27"/>
  <c r="BA609" i="27" s="1"/>
  <c r="AW609" i="27"/>
  <c r="AT609" i="27"/>
  <c r="AR609" i="27"/>
  <c r="AQ609" i="27"/>
  <c r="AO609" i="27"/>
  <c r="AM609" i="27"/>
  <c r="AK609" i="27"/>
  <c r="AL609" i="27" s="1"/>
  <c r="BJ608" i="27"/>
  <c r="BG608" i="27"/>
  <c r="BD608" i="27"/>
  <c r="BB608" i="27"/>
  <c r="BC608" i="27" s="1"/>
  <c r="AZ608" i="27"/>
  <c r="BA608" i="27" s="1"/>
  <c r="AW608" i="27"/>
  <c r="AT608" i="27"/>
  <c r="AR608" i="27"/>
  <c r="AQ608" i="27"/>
  <c r="AO608" i="27"/>
  <c r="AP608" i="27" s="1"/>
  <c r="AM608" i="27"/>
  <c r="AK608" i="27"/>
  <c r="AL608" i="27" s="1"/>
  <c r="BJ607" i="27"/>
  <c r="BG607" i="27"/>
  <c r="BD607" i="27"/>
  <c r="BB607" i="27"/>
  <c r="BC607" i="27" s="1"/>
  <c r="AZ607" i="27"/>
  <c r="BA607" i="27" s="1"/>
  <c r="AW607" i="27"/>
  <c r="AT607" i="27"/>
  <c r="AR607" i="27"/>
  <c r="AQ607" i="27"/>
  <c r="AO607" i="27"/>
  <c r="AM607" i="27"/>
  <c r="AK607" i="27"/>
  <c r="AL607" i="27" s="1"/>
  <c r="BJ606" i="27"/>
  <c r="BG606" i="27"/>
  <c r="BD606" i="27"/>
  <c r="BB606" i="27"/>
  <c r="AZ606" i="27"/>
  <c r="AW606" i="27"/>
  <c r="AT606" i="27"/>
  <c r="AR606" i="27"/>
  <c r="AQ606" i="27"/>
  <c r="AO606" i="27"/>
  <c r="AM606" i="27"/>
  <c r="AK606" i="27"/>
  <c r="BJ605" i="27"/>
  <c r="BG605" i="27"/>
  <c r="BD605" i="27"/>
  <c r="BB605" i="27"/>
  <c r="AZ605" i="27"/>
  <c r="AW605" i="27"/>
  <c r="AT605" i="27"/>
  <c r="AR605" i="27"/>
  <c r="AQ605" i="27"/>
  <c r="AO605" i="27"/>
  <c r="AM605" i="27"/>
  <c r="AK605" i="27"/>
  <c r="BJ604" i="27"/>
  <c r="BG604" i="27"/>
  <c r="BD604" i="27"/>
  <c r="BB604" i="27"/>
  <c r="AZ604" i="27"/>
  <c r="AW604" i="27"/>
  <c r="AT604" i="27"/>
  <c r="AR604" i="27"/>
  <c r="AQ604" i="27"/>
  <c r="AO604" i="27"/>
  <c r="AM604" i="27"/>
  <c r="AK604" i="27"/>
  <c r="BJ603" i="27"/>
  <c r="BG603" i="27"/>
  <c r="BD603" i="27"/>
  <c r="BB603" i="27"/>
  <c r="AZ603" i="27"/>
  <c r="AW603" i="27"/>
  <c r="AT603" i="27"/>
  <c r="AR603" i="27"/>
  <c r="AQ603" i="27"/>
  <c r="AO603" i="27"/>
  <c r="AM603" i="27"/>
  <c r="AK603" i="27"/>
  <c r="BJ602" i="27"/>
  <c r="BG602" i="27"/>
  <c r="BD602" i="27"/>
  <c r="BB602" i="27"/>
  <c r="AZ602" i="27"/>
  <c r="AW602" i="27"/>
  <c r="AT602" i="27"/>
  <c r="AR602" i="27"/>
  <c r="AQ602" i="27"/>
  <c r="AO602" i="27"/>
  <c r="AM602" i="27"/>
  <c r="AK602" i="27"/>
  <c r="BJ601" i="27"/>
  <c r="BG601" i="27"/>
  <c r="BD601" i="27"/>
  <c r="BB601" i="27"/>
  <c r="AZ601" i="27"/>
  <c r="AW601" i="27"/>
  <c r="AT601" i="27"/>
  <c r="AR601" i="27"/>
  <c r="AQ601" i="27"/>
  <c r="AO601" i="27"/>
  <c r="AM601" i="27"/>
  <c r="AK601" i="27"/>
  <c r="BJ600" i="27"/>
  <c r="BG600" i="27"/>
  <c r="BD600" i="27"/>
  <c r="BB600" i="27"/>
  <c r="AZ600" i="27"/>
  <c r="AW600" i="27"/>
  <c r="AT600" i="27"/>
  <c r="AR600" i="27"/>
  <c r="AQ600" i="27"/>
  <c r="AO600" i="27"/>
  <c r="AM600" i="27"/>
  <c r="AK600" i="27"/>
  <c r="BJ599" i="27"/>
  <c r="BG599" i="27"/>
  <c r="BD599" i="27"/>
  <c r="BB599" i="27"/>
  <c r="AZ599" i="27"/>
  <c r="AW599" i="27"/>
  <c r="AT599" i="27"/>
  <c r="AR599" i="27"/>
  <c r="AQ599" i="27"/>
  <c r="AO599" i="27"/>
  <c r="AM599" i="27"/>
  <c r="AK599" i="27"/>
  <c r="BJ598" i="27"/>
  <c r="BG598" i="27"/>
  <c r="BD598" i="27"/>
  <c r="BB598" i="27"/>
  <c r="AZ598" i="27"/>
  <c r="AW598" i="27"/>
  <c r="AT598" i="27"/>
  <c r="AR598" i="27"/>
  <c r="AQ598" i="27"/>
  <c r="AO598" i="27"/>
  <c r="AM598" i="27"/>
  <c r="AK598" i="27"/>
  <c r="BJ597" i="27"/>
  <c r="BG597" i="27"/>
  <c r="BD597" i="27"/>
  <c r="BB597" i="27"/>
  <c r="AZ597" i="27"/>
  <c r="AW597" i="27"/>
  <c r="AT597" i="27"/>
  <c r="AR597" i="27"/>
  <c r="AQ597" i="27"/>
  <c r="AO597" i="27"/>
  <c r="AM597" i="27"/>
  <c r="AK597" i="27"/>
  <c r="BJ596" i="27"/>
  <c r="BG596" i="27"/>
  <c r="BD596" i="27"/>
  <c r="BB596" i="27"/>
  <c r="AZ596" i="27"/>
  <c r="AW596" i="27"/>
  <c r="AT596" i="27"/>
  <c r="AR596" i="27"/>
  <c r="AQ596" i="27"/>
  <c r="AO596" i="27"/>
  <c r="AM596" i="27"/>
  <c r="AK596" i="27"/>
  <c r="BJ595" i="27"/>
  <c r="BG595" i="27"/>
  <c r="BD595" i="27"/>
  <c r="BB595" i="27"/>
  <c r="AZ595" i="27"/>
  <c r="AW595" i="27"/>
  <c r="AT595" i="27"/>
  <c r="AR595" i="27"/>
  <c r="AQ595" i="27"/>
  <c r="AO595" i="27"/>
  <c r="AM595" i="27"/>
  <c r="AK595" i="27"/>
  <c r="BJ594" i="27"/>
  <c r="BG594" i="27"/>
  <c r="BD594" i="27"/>
  <c r="BB594" i="27"/>
  <c r="AZ594" i="27"/>
  <c r="AW594" i="27"/>
  <c r="AT594" i="27"/>
  <c r="AR594" i="27"/>
  <c r="AQ594" i="27"/>
  <c r="AO594" i="27"/>
  <c r="AM594" i="27"/>
  <c r="AK594" i="27"/>
  <c r="BJ593" i="27"/>
  <c r="BG593" i="27"/>
  <c r="BD593" i="27"/>
  <c r="BB593" i="27"/>
  <c r="AZ593" i="27"/>
  <c r="AW593" i="27"/>
  <c r="AT593" i="27"/>
  <c r="AR593" i="27"/>
  <c r="AQ593" i="27"/>
  <c r="AO593" i="27"/>
  <c r="AM593" i="27"/>
  <c r="AK593" i="27"/>
  <c r="BJ592" i="27"/>
  <c r="BG592" i="27"/>
  <c r="BD592" i="27"/>
  <c r="BB592" i="27"/>
  <c r="AZ592" i="27"/>
  <c r="AW592" i="27"/>
  <c r="AT592" i="27"/>
  <c r="AR592" i="27"/>
  <c r="AQ592" i="27"/>
  <c r="AO592" i="27"/>
  <c r="AM592" i="27"/>
  <c r="AK592" i="27"/>
  <c r="BJ591" i="27"/>
  <c r="BG591" i="27"/>
  <c r="BD591" i="27"/>
  <c r="BB591" i="27"/>
  <c r="AZ591" i="27"/>
  <c r="AW591" i="27"/>
  <c r="AT591" i="27"/>
  <c r="AR591" i="27"/>
  <c r="AQ591" i="27"/>
  <c r="AO591" i="27"/>
  <c r="AM591" i="27"/>
  <c r="AK591" i="27"/>
  <c r="BJ590" i="27"/>
  <c r="BG590" i="27"/>
  <c r="BD590" i="27"/>
  <c r="BB590" i="27"/>
  <c r="AZ590" i="27"/>
  <c r="AW590" i="27"/>
  <c r="AT590" i="27"/>
  <c r="AR590" i="27"/>
  <c r="AQ590" i="27"/>
  <c r="AO590" i="27"/>
  <c r="AM590" i="27"/>
  <c r="AK590" i="27"/>
  <c r="BJ589" i="27"/>
  <c r="BG589" i="27"/>
  <c r="BD589" i="27"/>
  <c r="BB589" i="27"/>
  <c r="AZ589" i="27"/>
  <c r="AW589" i="27"/>
  <c r="AT589" i="27"/>
  <c r="AR589" i="27"/>
  <c r="AQ589" i="27"/>
  <c r="AO589" i="27"/>
  <c r="AM589" i="27"/>
  <c r="AK589" i="27"/>
  <c r="BJ588" i="27"/>
  <c r="BG588" i="27"/>
  <c r="BD588" i="27"/>
  <c r="BB588" i="27"/>
  <c r="AZ588" i="27"/>
  <c r="AW588" i="27"/>
  <c r="AT588" i="27"/>
  <c r="AR588" i="27"/>
  <c r="AQ588" i="27"/>
  <c r="AO588" i="27"/>
  <c r="AM588" i="27"/>
  <c r="AK588" i="27"/>
  <c r="BJ587" i="27"/>
  <c r="BG587" i="27"/>
  <c r="BD587" i="27"/>
  <c r="BB587" i="27"/>
  <c r="AZ587" i="27"/>
  <c r="AW587" i="27"/>
  <c r="AT587" i="27"/>
  <c r="AR587" i="27"/>
  <c r="AQ587" i="27"/>
  <c r="AO587" i="27"/>
  <c r="AM587" i="27"/>
  <c r="AK587" i="27"/>
  <c r="BJ586" i="27"/>
  <c r="BG586" i="27"/>
  <c r="BD586" i="27"/>
  <c r="BB586" i="27"/>
  <c r="AZ586" i="27"/>
  <c r="AW586" i="27"/>
  <c r="AT586" i="27"/>
  <c r="AR586" i="27"/>
  <c r="AQ586" i="27"/>
  <c r="AO586" i="27"/>
  <c r="AM586" i="27"/>
  <c r="AK586" i="27"/>
  <c r="BJ585" i="27"/>
  <c r="BG585" i="27"/>
  <c r="BD585" i="27"/>
  <c r="BB585" i="27"/>
  <c r="AZ585" i="27"/>
  <c r="AW585" i="27"/>
  <c r="AT585" i="27"/>
  <c r="AR585" i="27"/>
  <c r="AQ585" i="27"/>
  <c r="AO585" i="27"/>
  <c r="AM585" i="27"/>
  <c r="AK585" i="27"/>
  <c r="BJ584" i="27"/>
  <c r="BG584" i="27"/>
  <c r="BD584" i="27"/>
  <c r="BB584" i="27"/>
  <c r="AZ584" i="27"/>
  <c r="AW584" i="27"/>
  <c r="AT584" i="27"/>
  <c r="AR584" i="27"/>
  <c r="AQ584" i="27"/>
  <c r="AO584" i="27"/>
  <c r="AM584" i="27"/>
  <c r="AK584" i="27"/>
  <c r="BJ583" i="27"/>
  <c r="BG583" i="27"/>
  <c r="BD583" i="27"/>
  <c r="BB583" i="27"/>
  <c r="AZ583" i="27"/>
  <c r="AW583" i="27"/>
  <c r="AT583" i="27"/>
  <c r="AR583" i="27"/>
  <c r="AQ583" i="27"/>
  <c r="AO583" i="27"/>
  <c r="AM583" i="27"/>
  <c r="AK583" i="27"/>
  <c r="BJ582" i="27"/>
  <c r="BG582" i="27"/>
  <c r="BD582" i="27"/>
  <c r="BB582" i="27"/>
  <c r="BC582" i="27" s="1"/>
  <c r="AZ582" i="27"/>
  <c r="BA582" i="27" s="1"/>
  <c r="AW582" i="27"/>
  <c r="AT582" i="27"/>
  <c r="AR582" i="27"/>
  <c r="AQ582" i="27"/>
  <c r="AO582" i="27"/>
  <c r="AP582" i="27" s="1"/>
  <c r="AM582" i="27"/>
  <c r="AN582" i="27" s="1"/>
  <c r="AK582" i="27"/>
  <c r="AL582" i="27" s="1"/>
  <c r="BJ581" i="27"/>
  <c r="BG581" i="27"/>
  <c r="BD581" i="27"/>
  <c r="BB581" i="27"/>
  <c r="BC581" i="27" s="1"/>
  <c r="AZ581" i="27"/>
  <c r="BA581" i="27" s="1"/>
  <c r="AW581" i="27"/>
  <c r="AT581" i="27"/>
  <c r="AR581" i="27"/>
  <c r="AQ581" i="27"/>
  <c r="AO581" i="27"/>
  <c r="AM581" i="27"/>
  <c r="AK581" i="27"/>
  <c r="AL581" i="27" s="1"/>
  <c r="BJ580" i="27"/>
  <c r="BG580" i="27"/>
  <c r="BD580" i="27"/>
  <c r="BB580" i="27"/>
  <c r="BC580" i="27" s="1"/>
  <c r="AZ580" i="27"/>
  <c r="BA580" i="27" s="1"/>
  <c r="AW580" i="27"/>
  <c r="AT580" i="27"/>
  <c r="AR580" i="27"/>
  <c r="AS580" i="27" s="1"/>
  <c r="CE580" i="27" s="1"/>
  <c r="AQ580" i="27"/>
  <c r="AO580" i="27"/>
  <c r="AP580" i="27" s="1"/>
  <c r="AM580" i="27"/>
  <c r="AK580" i="27"/>
  <c r="AL580" i="27" s="1"/>
  <c r="BJ579" i="27"/>
  <c r="BG579" i="27"/>
  <c r="BD579" i="27"/>
  <c r="BB579" i="27"/>
  <c r="BC579" i="27" s="1"/>
  <c r="AZ579" i="27"/>
  <c r="BA579" i="27" s="1"/>
  <c r="AW579" i="27"/>
  <c r="AT579" i="27"/>
  <c r="AR579" i="27"/>
  <c r="AQ579" i="27"/>
  <c r="AO579" i="27"/>
  <c r="AM579" i="27"/>
  <c r="AK579" i="27"/>
  <c r="AL579" i="27" s="1"/>
  <c r="BJ578" i="27"/>
  <c r="BG578" i="27"/>
  <c r="BD578" i="27"/>
  <c r="BB578" i="27"/>
  <c r="BC578" i="27" s="1"/>
  <c r="AZ578" i="27"/>
  <c r="BA578" i="27" s="1"/>
  <c r="AW578" i="27"/>
  <c r="AT578" i="27"/>
  <c r="AR578" i="27"/>
  <c r="AQ578" i="27"/>
  <c r="AO578" i="27"/>
  <c r="AP578" i="27" s="1"/>
  <c r="AM578" i="27"/>
  <c r="AN578" i="27" s="1"/>
  <c r="AK578" i="27"/>
  <c r="AL578" i="27" s="1"/>
  <c r="BJ577" i="27"/>
  <c r="BG577" i="27"/>
  <c r="BD577" i="27"/>
  <c r="BB577" i="27"/>
  <c r="BC577" i="27" s="1"/>
  <c r="AZ577" i="27"/>
  <c r="BA577" i="27" s="1"/>
  <c r="AW577" i="27"/>
  <c r="AT577" i="27"/>
  <c r="AR577" i="27"/>
  <c r="AQ577" i="27"/>
  <c r="AO577" i="27"/>
  <c r="AM577" i="27"/>
  <c r="AK577" i="27"/>
  <c r="AL577" i="27" s="1"/>
  <c r="BJ576" i="27"/>
  <c r="BG576" i="27"/>
  <c r="BD576" i="27"/>
  <c r="BB576" i="27"/>
  <c r="BC576" i="27" s="1"/>
  <c r="AZ576" i="27"/>
  <c r="BA576" i="27" s="1"/>
  <c r="AW576" i="27"/>
  <c r="AT576" i="27"/>
  <c r="AR576" i="27"/>
  <c r="AS576" i="27" s="1"/>
  <c r="CE576" i="27" s="1"/>
  <c r="AQ576" i="27"/>
  <c r="AO576" i="27"/>
  <c r="AP576" i="27" s="1"/>
  <c r="AM576" i="27"/>
  <c r="AK576" i="27"/>
  <c r="AL576" i="27" s="1"/>
  <c r="BJ575" i="27"/>
  <c r="BG575" i="27"/>
  <c r="BD575" i="27"/>
  <c r="BB575" i="27"/>
  <c r="BC575" i="27" s="1"/>
  <c r="AZ575" i="27"/>
  <c r="BA575" i="27" s="1"/>
  <c r="AW575" i="27"/>
  <c r="AT575" i="27"/>
  <c r="AR575" i="27"/>
  <c r="AQ575" i="27"/>
  <c r="AO575" i="27"/>
  <c r="AM575" i="27"/>
  <c r="AK575" i="27"/>
  <c r="AL575" i="27" s="1"/>
  <c r="BJ574" i="27"/>
  <c r="BG574" i="27"/>
  <c r="BD574" i="27"/>
  <c r="BB574" i="27"/>
  <c r="BC574" i="27" s="1"/>
  <c r="AZ574" i="27"/>
  <c r="BA574" i="27" s="1"/>
  <c r="AW574" i="27"/>
  <c r="AT574" i="27"/>
  <c r="AR574" i="27"/>
  <c r="AQ574" i="27"/>
  <c r="AO574" i="27"/>
  <c r="AP574" i="27" s="1"/>
  <c r="AM574" i="27"/>
  <c r="AN574" i="27" s="1"/>
  <c r="AK574" i="27"/>
  <c r="AL574" i="27" s="1"/>
  <c r="BJ573" i="27"/>
  <c r="BG573" i="27"/>
  <c r="BD573" i="27"/>
  <c r="BB573" i="27"/>
  <c r="BC573" i="27" s="1"/>
  <c r="AZ573" i="27"/>
  <c r="BA573" i="27" s="1"/>
  <c r="AW573" i="27"/>
  <c r="AT573" i="27"/>
  <c r="AR573" i="27"/>
  <c r="AQ573" i="27"/>
  <c r="AO573" i="27"/>
  <c r="AM573" i="27"/>
  <c r="AK573" i="27"/>
  <c r="AL573" i="27" s="1"/>
  <c r="BJ572" i="27"/>
  <c r="BG572" i="27"/>
  <c r="BD572" i="27"/>
  <c r="BB572" i="27"/>
  <c r="BC572" i="27" s="1"/>
  <c r="AZ572" i="27"/>
  <c r="BA572" i="27" s="1"/>
  <c r="AW572" i="27"/>
  <c r="AT572" i="27"/>
  <c r="AR572" i="27"/>
  <c r="AS572" i="27" s="1"/>
  <c r="CE572" i="27" s="1"/>
  <c r="AQ572" i="27"/>
  <c r="AO572" i="27"/>
  <c r="AP572" i="27" s="1"/>
  <c r="AM572" i="27"/>
  <c r="AK572" i="27"/>
  <c r="AL572" i="27" s="1"/>
  <c r="BJ571" i="27"/>
  <c r="BG571" i="27"/>
  <c r="BD571" i="27"/>
  <c r="BB571" i="27"/>
  <c r="BC571" i="27" s="1"/>
  <c r="AZ571" i="27"/>
  <c r="BA571" i="27" s="1"/>
  <c r="AW571" i="27"/>
  <c r="AT571" i="27"/>
  <c r="AR571" i="27"/>
  <c r="AQ571" i="27"/>
  <c r="AO571" i="27"/>
  <c r="AM571" i="27"/>
  <c r="AK571" i="27"/>
  <c r="AL571" i="27" s="1"/>
  <c r="BJ570" i="27"/>
  <c r="BG570" i="27"/>
  <c r="BD570" i="27"/>
  <c r="BB570" i="27"/>
  <c r="BC570" i="27" s="1"/>
  <c r="AZ570" i="27"/>
  <c r="BA570" i="27" s="1"/>
  <c r="AW570" i="27"/>
  <c r="AT570" i="27"/>
  <c r="AR570" i="27"/>
  <c r="AQ570" i="27"/>
  <c r="AO570" i="27"/>
  <c r="AP570" i="27" s="1"/>
  <c r="AM570" i="27"/>
  <c r="AN570" i="27" s="1"/>
  <c r="AK570" i="27"/>
  <c r="AL570" i="27" s="1"/>
  <c r="BJ569" i="27"/>
  <c r="BG569" i="27"/>
  <c r="BD569" i="27"/>
  <c r="BB569" i="27"/>
  <c r="BC569" i="27" s="1"/>
  <c r="AZ569" i="27"/>
  <c r="BA569" i="27" s="1"/>
  <c r="AW569" i="27"/>
  <c r="AT569" i="27"/>
  <c r="AR569" i="27"/>
  <c r="AQ569" i="27"/>
  <c r="AO569" i="27"/>
  <c r="AM569" i="27"/>
  <c r="AK569" i="27"/>
  <c r="AL569" i="27" s="1"/>
  <c r="BJ568" i="27"/>
  <c r="BG568" i="27"/>
  <c r="BD568" i="27"/>
  <c r="BB568" i="27"/>
  <c r="AZ568" i="27"/>
  <c r="AW568" i="27"/>
  <c r="AT568" i="27"/>
  <c r="AR568" i="27"/>
  <c r="AQ568" i="27"/>
  <c r="AO568" i="27"/>
  <c r="AM568" i="27"/>
  <c r="AK568" i="27"/>
  <c r="BJ567" i="27"/>
  <c r="BG567" i="27"/>
  <c r="BD567" i="27"/>
  <c r="BB567" i="27"/>
  <c r="AZ567" i="27"/>
  <c r="AW567" i="27"/>
  <c r="AT567" i="27"/>
  <c r="AR567" i="27"/>
  <c r="AQ567" i="27"/>
  <c r="AO567" i="27"/>
  <c r="AM567" i="27"/>
  <c r="AK567" i="27"/>
  <c r="BJ566" i="27"/>
  <c r="BG566" i="27"/>
  <c r="BD566" i="27"/>
  <c r="BB566" i="27"/>
  <c r="AZ566" i="27"/>
  <c r="AW566" i="27"/>
  <c r="AT566" i="27"/>
  <c r="AR566" i="27"/>
  <c r="AQ566" i="27"/>
  <c r="AO566" i="27"/>
  <c r="AM566" i="27"/>
  <c r="AK566" i="27"/>
  <c r="BJ565" i="27"/>
  <c r="BG565" i="27"/>
  <c r="BD565" i="27"/>
  <c r="BB565" i="27"/>
  <c r="AZ565" i="27"/>
  <c r="AW565" i="27"/>
  <c r="AT565" i="27"/>
  <c r="AR565" i="27"/>
  <c r="AQ565" i="27"/>
  <c r="AO565" i="27"/>
  <c r="AM565" i="27"/>
  <c r="AK565" i="27"/>
  <c r="BJ564" i="27"/>
  <c r="BG564" i="27"/>
  <c r="BD564" i="27"/>
  <c r="BB564" i="27"/>
  <c r="AZ564" i="27"/>
  <c r="AW564" i="27"/>
  <c r="AT564" i="27"/>
  <c r="AR564" i="27"/>
  <c r="AQ564" i="27"/>
  <c r="AO564" i="27"/>
  <c r="AM564" i="27"/>
  <c r="AK564" i="27"/>
  <c r="BJ563" i="27"/>
  <c r="BG563" i="27"/>
  <c r="BD563" i="27"/>
  <c r="BB563" i="27"/>
  <c r="AZ563" i="27"/>
  <c r="AW563" i="27"/>
  <c r="AT563" i="27"/>
  <c r="AR563" i="27"/>
  <c r="AQ563" i="27"/>
  <c r="AO563" i="27"/>
  <c r="AM563" i="27"/>
  <c r="AK563" i="27"/>
  <c r="BJ562" i="27"/>
  <c r="BG562" i="27"/>
  <c r="BD562" i="27"/>
  <c r="BB562" i="27"/>
  <c r="AZ562" i="27"/>
  <c r="AW562" i="27"/>
  <c r="AT562" i="27"/>
  <c r="AR562" i="27"/>
  <c r="AQ562" i="27"/>
  <c r="AO562" i="27"/>
  <c r="AM562" i="27"/>
  <c r="AK562" i="27"/>
  <c r="BJ561" i="27"/>
  <c r="BG561" i="27"/>
  <c r="BD561" i="27"/>
  <c r="BB561" i="27"/>
  <c r="AZ561" i="27"/>
  <c r="AW561" i="27"/>
  <c r="AT561" i="27"/>
  <c r="AR561" i="27"/>
  <c r="AQ561" i="27"/>
  <c r="AO561" i="27"/>
  <c r="AM561" i="27"/>
  <c r="AK561" i="27"/>
  <c r="BJ560" i="27"/>
  <c r="BG560" i="27"/>
  <c r="BD560" i="27"/>
  <c r="BB560" i="27"/>
  <c r="AZ560" i="27"/>
  <c r="AW560" i="27"/>
  <c r="AT560" i="27"/>
  <c r="AR560" i="27"/>
  <c r="AQ560" i="27"/>
  <c r="AO560" i="27"/>
  <c r="AM560" i="27"/>
  <c r="AK560" i="27"/>
  <c r="BJ559" i="27"/>
  <c r="BG559" i="27"/>
  <c r="BD559" i="27"/>
  <c r="BB559" i="27"/>
  <c r="AZ559" i="27"/>
  <c r="AW559" i="27"/>
  <c r="AT559" i="27"/>
  <c r="AR559" i="27"/>
  <c r="AQ559" i="27"/>
  <c r="AO559" i="27"/>
  <c r="AM559" i="27"/>
  <c r="AK559" i="27"/>
  <c r="BJ558" i="27"/>
  <c r="BG558" i="27"/>
  <c r="BD558" i="27"/>
  <c r="BB558" i="27"/>
  <c r="AZ558" i="27"/>
  <c r="AW558" i="27"/>
  <c r="AT558" i="27"/>
  <c r="AR558" i="27"/>
  <c r="AQ558" i="27"/>
  <c r="AO558" i="27"/>
  <c r="AM558" i="27"/>
  <c r="AK558" i="27"/>
  <c r="BJ557" i="27"/>
  <c r="BG557" i="27"/>
  <c r="BD557" i="27"/>
  <c r="BB557" i="27"/>
  <c r="AZ557" i="27"/>
  <c r="AW557" i="27"/>
  <c r="AT557" i="27"/>
  <c r="AR557" i="27"/>
  <c r="AQ557" i="27"/>
  <c r="AO557" i="27"/>
  <c r="AM557" i="27"/>
  <c r="AK557" i="27"/>
  <c r="BJ556" i="27"/>
  <c r="BG556" i="27"/>
  <c r="BD556" i="27"/>
  <c r="BB556" i="27"/>
  <c r="AZ556" i="27"/>
  <c r="AW556" i="27"/>
  <c r="AT556" i="27"/>
  <c r="AR556" i="27"/>
  <c r="AQ556" i="27"/>
  <c r="AO556" i="27"/>
  <c r="AM556" i="27"/>
  <c r="AK556" i="27"/>
  <c r="BJ555" i="27"/>
  <c r="BG555" i="27"/>
  <c r="BD555" i="27"/>
  <c r="BB555" i="27"/>
  <c r="AZ555" i="27"/>
  <c r="AW555" i="27"/>
  <c r="AT555" i="27"/>
  <c r="AR555" i="27"/>
  <c r="AQ555" i="27"/>
  <c r="AO555" i="27"/>
  <c r="AM555" i="27"/>
  <c r="AK555" i="27"/>
  <c r="BJ554" i="27"/>
  <c r="BG554" i="27"/>
  <c r="BD554" i="27"/>
  <c r="BB554" i="27"/>
  <c r="AZ554" i="27"/>
  <c r="AW554" i="27"/>
  <c r="AT554" i="27"/>
  <c r="AR554" i="27"/>
  <c r="AQ554" i="27"/>
  <c r="AO554" i="27"/>
  <c r="AM554" i="27"/>
  <c r="AK554" i="27"/>
  <c r="BJ553" i="27"/>
  <c r="BG553" i="27"/>
  <c r="BD553" i="27"/>
  <c r="BB553" i="27"/>
  <c r="AZ553" i="27"/>
  <c r="AW553" i="27"/>
  <c r="AT553" i="27"/>
  <c r="AR553" i="27"/>
  <c r="AQ553" i="27"/>
  <c r="AO553" i="27"/>
  <c r="AM553" i="27"/>
  <c r="AK553" i="27"/>
  <c r="BJ552" i="27"/>
  <c r="BG552" i="27"/>
  <c r="BD552" i="27"/>
  <c r="BB552" i="27"/>
  <c r="AZ552" i="27"/>
  <c r="AW552" i="27"/>
  <c r="AT552" i="27"/>
  <c r="AR552" i="27"/>
  <c r="AQ552" i="27"/>
  <c r="AO552" i="27"/>
  <c r="AM552" i="27"/>
  <c r="AK552" i="27"/>
  <c r="BJ551" i="27"/>
  <c r="BG551" i="27"/>
  <c r="BD551" i="27"/>
  <c r="BB551" i="27"/>
  <c r="AZ551" i="27"/>
  <c r="AW551" i="27"/>
  <c r="AT551" i="27"/>
  <c r="AR551" i="27"/>
  <c r="AQ551" i="27"/>
  <c r="AO551" i="27"/>
  <c r="AM551" i="27"/>
  <c r="AK551" i="27"/>
  <c r="BJ550" i="27"/>
  <c r="BG550" i="27"/>
  <c r="BD550" i="27"/>
  <c r="BB550" i="27"/>
  <c r="AZ550" i="27"/>
  <c r="AW550" i="27"/>
  <c r="AT550" i="27"/>
  <c r="AR550" i="27"/>
  <c r="AQ550" i="27"/>
  <c r="AO550" i="27"/>
  <c r="AM550" i="27"/>
  <c r="AK550" i="27"/>
  <c r="BJ549" i="27"/>
  <c r="BG549" i="27"/>
  <c r="BD549" i="27"/>
  <c r="BB549" i="27"/>
  <c r="AZ549" i="27"/>
  <c r="AW549" i="27"/>
  <c r="AT549" i="27"/>
  <c r="AR549" i="27"/>
  <c r="AQ549" i="27"/>
  <c r="AO549" i="27"/>
  <c r="AM549" i="27"/>
  <c r="AK549" i="27"/>
  <c r="BJ548" i="27"/>
  <c r="BG548" i="27"/>
  <c r="BD548" i="27"/>
  <c r="BB548" i="27"/>
  <c r="AZ548" i="27"/>
  <c r="AW548" i="27"/>
  <c r="AT548" i="27"/>
  <c r="AR548" i="27"/>
  <c r="AQ548" i="27"/>
  <c r="AO548" i="27"/>
  <c r="AM548" i="27"/>
  <c r="AK548" i="27"/>
  <c r="BJ547" i="27"/>
  <c r="BG547" i="27"/>
  <c r="BD547" i="27"/>
  <c r="BB547" i="27"/>
  <c r="AZ547" i="27"/>
  <c r="AW547" i="27"/>
  <c r="AT547" i="27"/>
  <c r="AR547" i="27"/>
  <c r="AQ547" i="27"/>
  <c r="AO547" i="27"/>
  <c r="AM547" i="27"/>
  <c r="AK547" i="27"/>
  <c r="BJ546" i="27"/>
  <c r="BG546" i="27"/>
  <c r="BD546" i="27"/>
  <c r="BB546" i="27"/>
  <c r="AZ546" i="27"/>
  <c r="AW546" i="27"/>
  <c r="AT546" i="27"/>
  <c r="AR546" i="27"/>
  <c r="AQ546" i="27"/>
  <c r="AO546" i="27"/>
  <c r="AM546" i="27"/>
  <c r="AK546" i="27"/>
  <c r="BJ545" i="27"/>
  <c r="BG545" i="27"/>
  <c r="BD545" i="27"/>
  <c r="BB545" i="27"/>
  <c r="AZ545" i="27"/>
  <c r="AW545" i="27"/>
  <c r="AT545" i="27"/>
  <c r="AR545" i="27"/>
  <c r="AQ545" i="27"/>
  <c r="AO545" i="27"/>
  <c r="AM545" i="27"/>
  <c r="AK545" i="27"/>
  <c r="BJ544" i="27"/>
  <c r="BG544" i="27"/>
  <c r="BD544" i="27"/>
  <c r="BB544" i="27"/>
  <c r="AZ544" i="27"/>
  <c r="AW544" i="27"/>
  <c r="AT544" i="27"/>
  <c r="AR544" i="27"/>
  <c r="AQ544" i="27"/>
  <c r="AO544" i="27"/>
  <c r="AM544" i="27"/>
  <c r="AK544" i="27"/>
  <c r="BJ543" i="27"/>
  <c r="BG543" i="27"/>
  <c r="BD543" i="27"/>
  <c r="BB543" i="27"/>
  <c r="AZ543" i="27"/>
  <c r="AW543" i="27"/>
  <c r="AT543" i="27"/>
  <c r="AR543" i="27"/>
  <c r="AQ543" i="27"/>
  <c r="AO543" i="27"/>
  <c r="AM543" i="27"/>
  <c r="AK543" i="27"/>
  <c r="BJ542" i="27"/>
  <c r="BG542" i="27"/>
  <c r="BD542" i="27"/>
  <c r="BB542" i="27"/>
  <c r="AZ542" i="27"/>
  <c r="AW542" i="27"/>
  <c r="AT542" i="27"/>
  <c r="AR542" i="27"/>
  <c r="AQ542" i="27"/>
  <c r="AO542" i="27"/>
  <c r="AM542" i="27"/>
  <c r="AK542" i="27"/>
  <c r="BJ541" i="27"/>
  <c r="BG541" i="27"/>
  <c r="BD541" i="27"/>
  <c r="BB541" i="27"/>
  <c r="AZ541" i="27"/>
  <c r="AW541" i="27"/>
  <c r="AT541" i="27"/>
  <c r="AR541" i="27"/>
  <c r="AQ541" i="27"/>
  <c r="AO541" i="27"/>
  <c r="AM541" i="27"/>
  <c r="AK541" i="27"/>
  <c r="BJ540" i="27"/>
  <c r="BG540" i="27"/>
  <c r="BD540" i="27"/>
  <c r="BB540" i="27"/>
  <c r="AZ540" i="27"/>
  <c r="AW540" i="27"/>
  <c r="AT540" i="27"/>
  <c r="AR540" i="27"/>
  <c r="AQ540" i="27"/>
  <c r="AO540" i="27"/>
  <c r="AM540" i="27"/>
  <c r="AK540" i="27"/>
  <c r="BJ539" i="27"/>
  <c r="BG539" i="27"/>
  <c r="BD539" i="27"/>
  <c r="BB539" i="27"/>
  <c r="AZ539" i="27"/>
  <c r="AW539" i="27"/>
  <c r="AT539" i="27"/>
  <c r="AR539" i="27"/>
  <c r="AQ539" i="27"/>
  <c r="AO539" i="27"/>
  <c r="AM539" i="27"/>
  <c r="AK539" i="27"/>
  <c r="BJ538" i="27"/>
  <c r="BG538" i="27"/>
  <c r="BD538" i="27"/>
  <c r="BB538" i="27"/>
  <c r="AZ538" i="27"/>
  <c r="AW538" i="27"/>
  <c r="AT538" i="27"/>
  <c r="AR538" i="27"/>
  <c r="AQ538" i="27"/>
  <c r="AO538" i="27"/>
  <c r="AM538" i="27"/>
  <c r="AK538" i="27"/>
  <c r="BJ537" i="27"/>
  <c r="BG537" i="27"/>
  <c r="BD537" i="27"/>
  <c r="BB537" i="27"/>
  <c r="AZ537" i="27"/>
  <c r="AW537" i="27"/>
  <c r="AT537" i="27"/>
  <c r="AR537" i="27"/>
  <c r="AQ537" i="27"/>
  <c r="AO537" i="27"/>
  <c r="AM537" i="27"/>
  <c r="AK537" i="27"/>
  <c r="BJ536" i="27"/>
  <c r="BG536" i="27"/>
  <c r="BD536" i="27"/>
  <c r="BB536" i="27"/>
  <c r="AZ536" i="27"/>
  <c r="AW536" i="27"/>
  <c r="AT536" i="27"/>
  <c r="AR536" i="27"/>
  <c r="AQ536" i="27"/>
  <c r="AO536" i="27"/>
  <c r="AM536" i="27"/>
  <c r="AK536" i="27"/>
  <c r="BJ535" i="27"/>
  <c r="BG535" i="27"/>
  <c r="BD535" i="27"/>
  <c r="BB535" i="27"/>
  <c r="AZ535" i="27"/>
  <c r="AW535" i="27"/>
  <c r="AT535" i="27"/>
  <c r="AR535" i="27"/>
  <c r="AQ535" i="27"/>
  <c r="AO535" i="27"/>
  <c r="AM535" i="27"/>
  <c r="AK535" i="27"/>
  <c r="BJ534" i="27"/>
  <c r="BG534" i="27"/>
  <c r="BD534" i="27"/>
  <c r="BB534" i="27"/>
  <c r="AZ534" i="27"/>
  <c r="AW534" i="27"/>
  <c r="AT534" i="27"/>
  <c r="AR534" i="27"/>
  <c r="AQ534" i="27"/>
  <c r="AO534" i="27"/>
  <c r="AM534" i="27"/>
  <c r="AK534" i="27"/>
  <c r="BJ533" i="27"/>
  <c r="BG533" i="27"/>
  <c r="BD533" i="27"/>
  <c r="BB533" i="27"/>
  <c r="AZ533" i="27"/>
  <c r="AW533" i="27"/>
  <c r="AT533" i="27"/>
  <c r="AR533" i="27"/>
  <c r="AQ533" i="27"/>
  <c r="AO533" i="27"/>
  <c r="AM533" i="27"/>
  <c r="AK533" i="27"/>
  <c r="BJ532" i="27"/>
  <c r="BG532" i="27"/>
  <c r="BD532" i="27"/>
  <c r="BB532" i="27"/>
  <c r="AZ532" i="27"/>
  <c r="AW532" i="27"/>
  <c r="AT532" i="27"/>
  <c r="AR532" i="27"/>
  <c r="AQ532" i="27"/>
  <c r="AO532" i="27"/>
  <c r="AM532" i="27"/>
  <c r="AK532" i="27"/>
  <c r="BJ531" i="27"/>
  <c r="BG531" i="27"/>
  <c r="BD531" i="27"/>
  <c r="BB531" i="27"/>
  <c r="AZ531" i="27"/>
  <c r="AW531" i="27"/>
  <c r="AT531" i="27"/>
  <c r="AR531" i="27"/>
  <c r="AQ531" i="27"/>
  <c r="AO531" i="27"/>
  <c r="AM531" i="27"/>
  <c r="AK531" i="27"/>
  <c r="BJ530" i="27"/>
  <c r="BG530" i="27"/>
  <c r="BD530" i="27"/>
  <c r="BB530" i="27"/>
  <c r="AZ530" i="27"/>
  <c r="AW530" i="27"/>
  <c r="AT530" i="27"/>
  <c r="AR530" i="27"/>
  <c r="AQ530" i="27"/>
  <c r="AO530" i="27"/>
  <c r="AM530" i="27"/>
  <c r="AK530" i="27"/>
  <c r="BJ529" i="27"/>
  <c r="BG529" i="27"/>
  <c r="BD529" i="27"/>
  <c r="BB529" i="27"/>
  <c r="AZ529" i="27"/>
  <c r="AW529" i="27"/>
  <c r="AT529" i="27"/>
  <c r="AR529" i="27"/>
  <c r="AQ529" i="27"/>
  <c r="AO529" i="27"/>
  <c r="AM529" i="27"/>
  <c r="AK529" i="27"/>
  <c r="BJ528" i="27"/>
  <c r="BG528" i="27"/>
  <c r="BD528" i="27"/>
  <c r="BB528" i="27"/>
  <c r="AZ528" i="27"/>
  <c r="AW528" i="27"/>
  <c r="AT528" i="27"/>
  <c r="AR528" i="27"/>
  <c r="AQ528" i="27"/>
  <c r="AO528" i="27"/>
  <c r="AM528" i="27"/>
  <c r="AK528" i="27"/>
  <c r="BJ527" i="27"/>
  <c r="BG527" i="27"/>
  <c r="BD527" i="27"/>
  <c r="BB527" i="27"/>
  <c r="AZ527" i="27"/>
  <c r="AW527" i="27"/>
  <c r="AT527" i="27"/>
  <c r="AR527" i="27"/>
  <c r="AQ527" i="27"/>
  <c r="AO527" i="27"/>
  <c r="AM527" i="27"/>
  <c r="AK527" i="27"/>
  <c r="BJ526" i="27"/>
  <c r="BG526" i="27"/>
  <c r="BD526" i="27"/>
  <c r="BB526" i="27"/>
  <c r="AZ526" i="27"/>
  <c r="AW526" i="27"/>
  <c r="AT526" i="27"/>
  <c r="AR526" i="27"/>
  <c r="AQ526" i="27"/>
  <c r="AO526" i="27"/>
  <c r="AM526" i="27"/>
  <c r="AK526" i="27"/>
  <c r="BJ525" i="27"/>
  <c r="BG525" i="27"/>
  <c r="BD525" i="27"/>
  <c r="BB525" i="27"/>
  <c r="AZ525" i="27"/>
  <c r="AW525" i="27"/>
  <c r="AT525" i="27"/>
  <c r="AR525" i="27"/>
  <c r="AQ525" i="27"/>
  <c r="AO525" i="27"/>
  <c r="AM525" i="27"/>
  <c r="AK525" i="27"/>
  <c r="BJ524" i="27"/>
  <c r="BG524" i="27"/>
  <c r="BD524" i="27"/>
  <c r="BB524" i="27"/>
  <c r="AZ524" i="27"/>
  <c r="AW524" i="27"/>
  <c r="AT524" i="27"/>
  <c r="AR524" i="27"/>
  <c r="AQ524" i="27"/>
  <c r="AO524" i="27"/>
  <c r="AM524" i="27"/>
  <c r="AK524" i="27"/>
  <c r="BJ523" i="27"/>
  <c r="BG523" i="27"/>
  <c r="BD523" i="27"/>
  <c r="BB523" i="27"/>
  <c r="AZ523" i="27"/>
  <c r="AW523" i="27"/>
  <c r="AT523" i="27"/>
  <c r="AR523" i="27"/>
  <c r="AQ523" i="27"/>
  <c r="AO523" i="27"/>
  <c r="AM523" i="27"/>
  <c r="AK523" i="27"/>
  <c r="BJ522" i="27"/>
  <c r="BG522" i="27"/>
  <c r="BD522" i="27"/>
  <c r="BB522" i="27"/>
  <c r="AZ522" i="27"/>
  <c r="AW522" i="27"/>
  <c r="AT522" i="27"/>
  <c r="AR522" i="27"/>
  <c r="AQ522" i="27"/>
  <c r="AO522" i="27"/>
  <c r="AM522" i="27"/>
  <c r="AK522" i="27"/>
  <c r="BJ521" i="27"/>
  <c r="BG521" i="27"/>
  <c r="BD521" i="27"/>
  <c r="BB521" i="27"/>
  <c r="AZ521" i="27"/>
  <c r="AW521" i="27"/>
  <c r="AT521" i="27"/>
  <c r="AR521" i="27"/>
  <c r="AQ521" i="27"/>
  <c r="AO521" i="27"/>
  <c r="AM521" i="27"/>
  <c r="AK521" i="27"/>
  <c r="BJ520" i="27"/>
  <c r="BG520" i="27"/>
  <c r="BD520" i="27"/>
  <c r="BB520" i="27"/>
  <c r="AZ520" i="27"/>
  <c r="AW520" i="27"/>
  <c r="AT520" i="27"/>
  <c r="AR520" i="27"/>
  <c r="AQ520" i="27"/>
  <c r="AO520" i="27"/>
  <c r="AM520" i="27"/>
  <c r="AK520" i="27"/>
  <c r="BJ519" i="27"/>
  <c r="BG519" i="27"/>
  <c r="BD519" i="27"/>
  <c r="BB519" i="27"/>
  <c r="AZ519" i="27"/>
  <c r="AW519" i="27"/>
  <c r="AT519" i="27"/>
  <c r="AR519" i="27"/>
  <c r="AQ519" i="27"/>
  <c r="AO519" i="27"/>
  <c r="AM519" i="27"/>
  <c r="AK519" i="27"/>
  <c r="BJ518" i="27"/>
  <c r="BG518" i="27"/>
  <c r="BD518" i="27"/>
  <c r="BB518" i="27"/>
  <c r="AZ518" i="27"/>
  <c r="AW518" i="27"/>
  <c r="AT518" i="27"/>
  <c r="AR518" i="27"/>
  <c r="AQ518" i="27"/>
  <c r="AO518" i="27"/>
  <c r="AM518" i="27"/>
  <c r="AK518" i="27"/>
  <c r="BJ517" i="27"/>
  <c r="BG517" i="27"/>
  <c r="BD517" i="27"/>
  <c r="BB517" i="27"/>
  <c r="AZ517" i="27"/>
  <c r="AW517" i="27"/>
  <c r="AT517" i="27"/>
  <c r="AR517" i="27"/>
  <c r="AQ517" i="27"/>
  <c r="AO517" i="27"/>
  <c r="AM517" i="27"/>
  <c r="AK517" i="27"/>
  <c r="BJ516" i="27"/>
  <c r="BG516" i="27"/>
  <c r="BD516" i="27"/>
  <c r="BB516" i="27"/>
  <c r="AZ516" i="27"/>
  <c r="AW516" i="27"/>
  <c r="AT516" i="27"/>
  <c r="AR516" i="27"/>
  <c r="AQ516" i="27"/>
  <c r="AO516" i="27"/>
  <c r="AM516" i="27"/>
  <c r="AK516" i="27"/>
  <c r="BJ515" i="27"/>
  <c r="BG515" i="27"/>
  <c r="BD515" i="27"/>
  <c r="BB515" i="27"/>
  <c r="AZ515" i="27"/>
  <c r="AW515" i="27"/>
  <c r="AT515" i="27"/>
  <c r="AR515" i="27"/>
  <c r="AQ515" i="27"/>
  <c r="AO515" i="27"/>
  <c r="AM515" i="27"/>
  <c r="AK515" i="27"/>
  <c r="BJ514" i="27"/>
  <c r="BG514" i="27"/>
  <c r="BD514" i="27"/>
  <c r="BB514" i="27"/>
  <c r="AZ514" i="27"/>
  <c r="AW514" i="27"/>
  <c r="AT514" i="27"/>
  <c r="AR514" i="27"/>
  <c r="AQ514" i="27"/>
  <c r="AO514" i="27"/>
  <c r="AM514" i="27"/>
  <c r="AK514" i="27"/>
  <c r="BJ513" i="27"/>
  <c r="BG513" i="27"/>
  <c r="BD513" i="27"/>
  <c r="BB513" i="27"/>
  <c r="AZ513" i="27"/>
  <c r="AW513" i="27"/>
  <c r="AT513" i="27"/>
  <c r="AR513" i="27"/>
  <c r="AQ513" i="27"/>
  <c r="AO513" i="27"/>
  <c r="AM513" i="27"/>
  <c r="AK513" i="27"/>
  <c r="BJ512" i="27"/>
  <c r="BG512" i="27"/>
  <c r="BD512" i="27"/>
  <c r="BB512" i="27"/>
  <c r="AZ512" i="27"/>
  <c r="AW512" i="27"/>
  <c r="AT512" i="27"/>
  <c r="AR512" i="27"/>
  <c r="AQ512" i="27"/>
  <c r="AO512" i="27"/>
  <c r="AM512" i="27"/>
  <c r="AK512" i="27"/>
  <c r="BJ511" i="27"/>
  <c r="BG511" i="27"/>
  <c r="BD511" i="27"/>
  <c r="BB511" i="27"/>
  <c r="AZ511" i="27"/>
  <c r="AW511" i="27"/>
  <c r="AT511" i="27"/>
  <c r="AR511" i="27"/>
  <c r="AQ511" i="27"/>
  <c r="AO511" i="27"/>
  <c r="AM511" i="27"/>
  <c r="AK511" i="27"/>
  <c r="BJ510" i="27"/>
  <c r="BG510" i="27"/>
  <c r="BD510" i="27"/>
  <c r="BB510" i="27"/>
  <c r="AZ510" i="27"/>
  <c r="AW510" i="27"/>
  <c r="AT510" i="27"/>
  <c r="AR510" i="27"/>
  <c r="AQ510" i="27"/>
  <c r="AO510" i="27"/>
  <c r="AM510" i="27"/>
  <c r="AK510" i="27"/>
  <c r="BJ509" i="27"/>
  <c r="BG509" i="27"/>
  <c r="BD509" i="27"/>
  <c r="BB509" i="27"/>
  <c r="AZ509" i="27"/>
  <c r="AW509" i="27"/>
  <c r="AT509" i="27"/>
  <c r="AR509" i="27"/>
  <c r="AQ509" i="27"/>
  <c r="AO509" i="27"/>
  <c r="AM509" i="27"/>
  <c r="AK509" i="27"/>
  <c r="BJ508" i="27"/>
  <c r="BG508" i="27"/>
  <c r="BD508" i="27"/>
  <c r="BB508" i="27"/>
  <c r="AZ508" i="27"/>
  <c r="AW508" i="27"/>
  <c r="AT508" i="27"/>
  <c r="AR508" i="27"/>
  <c r="AQ508" i="27"/>
  <c r="AO508" i="27"/>
  <c r="AM508" i="27"/>
  <c r="AK508" i="27"/>
  <c r="BJ507" i="27"/>
  <c r="BG507" i="27"/>
  <c r="BD507" i="27"/>
  <c r="BB507" i="27"/>
  <c r="AZ507" i="27"/>
  <c r="AW507" i="27"/>
  <c r="AT507" i="27"/>
  <c r="AR507" i="27"/>
  <c r="AQ507" i="27"/>
  <c r="AO507" i="27"/>
  <c r="AM507" i="27"/>
  <c r="AK507" i="27"/>
  <c r="BJ506" i="27"/>
  <c r="BG506" i="27"/>
  <c r="BD506" i="27"/>
  <c r="BB506" i="27"/>
  <c r="AZ506" i="27"/>
  <c r="AW506" i="27"/>
  <c r="AT506" i="27"/>
  <c r="AR506" i="27"/>
  <c r="AQ506" i="27"/>
  <c r="AO506" i="27"/>
  <c r="AM506" i="27"/>
  <c r="AK506" i="27"/>
  <c r="BJ505" i="27"/>
  <c r="BG505" i="27"/>
  <c r="BD505" i="27"/>
  <c r="BB505" i="27"/>
  <c r="AZ505" i="27"/>
  <c r="AW505" i="27"/>
  <c r="AT505" i="27"/>
  <c r="AR505" i="27"/>
  <c r="AQ505" i="27"/>
  <c r="AO505" i="27"/>
  <c r="AM505" i="27"/>
  <c r="AK505" i="27"/>
  <c r="BJ504" i="27"/>
  <c r="BG504" i="27"/>
  <c r="BD504" i="27"/>
  <c r="BB504" i="27"/>
  <c r="AZ504" i="27"/>
  <c r="AW504" i="27"/>
  <c r="AT504" i="27"/>
  <c r="AR504" i="27"/>
  <c r="AQ504" i="27"/>
  <c r="AO504" i="27"/>
  <c r="AM504" i="27"/>
  <c r="AK504" i="27"/>
  <c r="BJ503" i="27"/>
  <c r="BG503" i="27"/>
  <c r="BD503" i="27"/>
  <c r="BB503" i="27"/>
  <c r="AZ503" i="27"/>
  <c r="AW503" i="27"/>
  <c r="AT503" i="27"/>
  <c r="AR503" i="27"/>
  <c r="AQ503" i="27"/>
  <c r="AO503" i="27"/>
  <c r="AM503" i="27"/>
  <c r="AK503" i="27"/>
  <c r="BJ502" i="27"/>
  <c r="BG502" i="27"/>
  <c r="BD502" i="27"/>
  <c r="BB502" i="27"/>
  <c r="AZ502" i="27"/>
  <c r="AW502" i="27"/>
  <c r="AT502" i="27"/>
  <c r="AR502" i="27"/>
  <c r="AQ502" i="27"/>
  <c r="AO502" i="27"/>
  <c r="AM502" i="27"/>
  <c r="AK502" i="27"/>
  <c r="BJ501" i="27"/>
  <c r="BG501" i="27"/>
  <c r="BD501" i="27"/>
  <c r="BB501" i="27"/>
  <c r="AZ501" i="27"/>
  <c r="AW501" i="27"/>
  <c r="AT501" i="27"/>
  <c r="AR501" i="27"/>
  <c r="AQ501" i="27"/>
  <c r="AO501" i="27"/>
  <c r="AM501" i="27"/>
  <c r="AK501" i="27"/>
  <c r="BJ500" i="27"/>
  <c r="BG500" i="27"/>
  <c r="BD500" i="27"/>
  <c r="BB500" i="27"/>
  <c r="BC500" i="27" s="1"/>
  <c r="AZ500" i="27"/>
  <c r="BA500" i="27" s="1"/>
  <c r="AW500" i="27"/>
  <c r="AT500" i="27"/>
  <c r="AR500" i="27"/>
  <c r="AQ500" i="27"/>
  <c r="AO500" i="27"/>
  <c r="AP500" i="27" s="1"/>
  <c r="AM500" i="27"/>
  <c r="AN500" i="27" s="1"/>
  <c r="AK500" i="27"/>
  <c r="AL500" i="27" s="1"/>
  <c r="BJ499" i="27"/>
  <c r="BG499" i="27"/>
  <c r="BD499" i="27"/>
  <c r="BB499" i="27"/>
  <c r="BC499" i="27" s="1"/>
  <c r="AZ499" i="27"/>
  <c r="BA499" i="27" s="1"/>
  <c r="AW499" i="27"/>
  <c r="AT499" i="27"/>
  <c r="AR499" i="27"/>
  <c r="AQ499" i="27"/>
  <c r="AO499" i="27"/>
  <c r="AM499" i="27"/>
  <c r="AK499" i="27"/>
  <c r="AL499" i="27" s="1"/>
  <c r="BJ498" i="27"/>
  <c r="BK498" i="27" s="1"/>
  <c r="BG498" i="27"/>
  <c r="BH498" i="27" s="1"/>
  <c r="BD498" i="27"/>
  <c r="BB498" i="27"/>
  <c r="AZ498" i="27"/>
  <c r="AW498" i="27"/>
  <c r="AT498" i="27"/>
  <c r="AR498" i="27"/>
  <c r="AQ498" i="27"/>
  <c r="AO498" i="27"/>
  <c r="AM498" i="27"/>
  <c r="AK498" i="27"/>
  <c r="BJ497" i="27"/>
  <c r="BG497" i="27"/>
  <c r="BD497" i="27"/>
  <c r="BB497" i="27"/>
  <c r="BC497" i="27" s="1"/>
  <c r="AZ497" i="27"/>
  <c r="BA497" i="27" s="1"/>
  <c r="AW497" i="27"/>
  <c r="AX497" i="27" s="1"/>
  <c r="AT497" i="27"/>
  <c r="AU497" i="27" s="1"/>
  <c r="AR497" i="27"/>
  <c r="AQ497" i="27"/>
  <c r="AO497" i="27"/>
  <c r="AM497" i="27"/>
  <c r="AK497" i="27"/>
  <c r="BJ496" i="27"/>
  <c r="BG496" i="27"/>
  <c r="BD496" i="27"/>
  <c r="BB496" i="27"/>
  <c r="BC496" i="27" s="1"/>
  <c r="AZ496" i="27"/>
  <c r="AW496" i="27"/>
  <c r="AT496" i="27"/>
  <c r="AR496" i="27"/>
  <c r="AQ496" i="27"/>
  <c r="AO496" i="27"/>
  <c r="AM496" i="27"/>
  <c r="AK496" i="27"/>
  <c r="BJ495" i="27"/>
  <c r="BD495" i="27"/>
  <c r="BB495" i="27"/>
  <c r="AZ495" i="27"/>
  <c r="AW495" i="27"/>
  <c r="AT495" i="27"/>
  <c r="AR495" i="27"/>
  <c r="AQ495" i="27"/>
  <c r="AO495" i="27"/>
  <c r="AM495" i="27"/>
  <c r="AK495" i="27"/>
  <c r="BJ494" i="27"/>
  <c r="BG494" i="27"/>
  <c r="BD494" i="27"/>
  <c r="BB494" i="27"/>
  <c r="BC494" i="27" s="1"/>
  <c r="AZ494" i="27"/>
  <c r="BA494" i="27" s="1"/>
  <c r="AW494" i="27"/>
  <c r="AT494" i="27"/>
  <c r="AR494" i="27"/>
  <c r="AQ494" i="27"/>
  <c r="AO494" i="27"/>
  <c r="AM494" i="27"/>
  <c r="AN494" i="27" s="1"/>
  <c r="AK494" i="27"/>
  <c r="AL494" i="27" s="1"/>
  <c r="BJ493" i="27"/>
  <c r="BG493" i="27"/>
  <c r="BD493" i="27"/>
  <c r="BB493" i="27"/>
  <c r="BC493" i="27" s="1"/>
  <c r="AZ493" i="27"/>
  <c r="BA493" i="27" s="1"/>
  <c r="AW493" i="27"/>
  <c r="AT493" i="27"/>
  <c r="AR493" i="27"/>
  <c r="AQ493" i="27"/>
  <c r="AO493" i="27"/>
  <c r="AM493" i="27"/>
  <c r="AK493" i="27"/>
  <c r="AL493" i="27" s="1"/>
  <c r="BJ492" i="27"/>
  <c r="BG492" i="27"/>
  <c r="BD492" i="27"/>
  <c r="BB492" i="27"/>
  <c r="BC492" i="27" s="1"/>
  <c r="AZ492" i="27"/>
  <c r="BA492" i="27" s="1"/>
  <c r="AW492" i="27"/>
  <c r="AT492" i="27"/>
  <c r="AR492" i="27"/>
  <c r="AQ492" i="27"/>
  <c r="AO492" i="27"/>
  <c r="AM492" i="27"/>
  <c r="AN492" i="27" s="1"/>
  <c r="AK492" i="27"/>
  <c r="AL492" i="27" s="1"/>
  <c r="BJ491" i="27"/>
  <c r="BG491" i="27"/>
  <c r="BD491" i="27"/>
  <c r="BB491" i="27"/>
  <c r="BC491" i="27" s="1"/>
  <c r="AZ491" i="27"/>
  <c r="BA491" i="27" s="1"/>
  <c r="AW491" i="27"/>
  <c r="AT491" i="27"/>
  <c r="AR491" i="27"/>
  <c r="AQ491" i="27"/>
  <c r="AO491" i="27"/>
  <c r="AM491" i="27"/>
  <c r="AK491" i="27"/>
  <c r="AL491" i="27" s="1"/>
  <c r="BJ490" i="27"/>
  <c r="BG490" i="27"/>
  <c r="BD490" i="27"/>
  <c r="BB490" i="27"/>
  <c r="AZ490" i="27"/>
  <c r="AW490" i="27"/>
  <c r="AT490" i="27"/>
  <c r="AR490" i="27"/>
  <c r="AQ490" i="27"/>
  <c r="AO490" i="27"/>
  <c r="AM490" i="27"/>
  <c r="AK490" i="27"/>
  <c r="BJ489" i="27"/>
  <c r="BG489" i="27"/>
  <c r="BD489" i="27"/>
  <c r="BB489" i="27"/>
  <c r="BC489" i="27" s="1"/>
  <c r="AZ489" i="27"/>
  <c r="BA489" i="27" s="1"/>
  <c r="AW489" i="27"/>
  <c r="AT489" i="27"/>
  <c r="AR489" i="27"/>
  <c r="AS489" i="27" s="1"/>
  <c r="CE489" i="27" s="1"/>
  <c r="AQ489" i="27"/>
  <c r="AO489" i="27"/>
  <c r="AM489" i="27"/>
  <c r="AK489" i="27"/>
  <c r="AL489" i="27" s="1"/>
  <c r="BJ488" i="27"/>
  <c r="BG488" i="27"/>
  <c r="BD488" i="27"/>
  <c r="BB488" i="27"/>
  <c r="BC488" i="27" s="1"/>
  <c r="AZ488" i="27"/>
  <c r="BA488" i="27" s="1"/>
  <c r="AW488" i="27"/>
  <c r="AT488" i="27"/>
  <c r="AR488" i="27"/>
  <c r="AQ488" i="27"/>
  <c r="AO488" i="27"/>
  <c r="AM488" i="27"/>
  <c r="AN488" i="27" s="1"/>
  <c r="AK488" i="27"/>
  <c r="AL488" i="27" s="1"/>
  <c r="BJ487" i="27"/>
  <c r="BG487" i="27"/>
  <c r="BD487" i="27"/>
  <c r="BB487" i="27"/>
  <c r="BC487" i="27" s="1"/>
  <c r="AZ487" i="27"/>
  <c r="BA487" i="27" s="1"/>
  <c r="AW487" i="27"/>
  <c r="AT487" i="27"/>
  <c r="AR487" i="27"/>
  <c r="AS487" i="27" s="1"/>
  <c r="CE487" i="27" s="1"/>
  <c r="AQ487" i="27"/>
  <c r="AO487" i="27"/>
  <c r="AM487" i="27"/>
  <c r="AK487" i="27"/>
  <c r="AL487" i="27" s="1"/>
  <c r="BJ486" i="27"/>
  <c r="BG486" i="27"/>
  <c r="BD486" i="27"/>
  <c r="BB486" i="27"/>
  <c r="BC486" i="27" s="1"/>
  <c r="AZ486" i="27"/>
  <c r="BA486" i="27" s="1"/>
  <c r="AW486" i="27"/>
  <c r="AT486" i="27"/>
  <c r="AR486" i="27"/>
  <c r="AQ486" i="27"/>
  <c r="AO486" i="27"/>
  <c r="AM486" i="27"/>
  <c r="AN486" i="27" s="1"/>
  <c r="AK486" i="27"/>
  <c r="AL486" i="27" s="1"/>
  <c r="BJ485" i="27"/>
  <c r="BG485" i="27"/>
  <c r="BD485" i="27"/>
  <c r="BB485" i="27"/>
  <c r="BC485" i="27" s="1"/>
  <c r="AZ485" i="27"/>
  <c r="BA485" i="27" s="1"/>
  <c r="AW485" i="27"/>
  <c r="AT485" i="27"/>
  <c r="AR485" i="27"/>
  <c r="AS485" i="27" s="1"/>
  <c r="CE485" i="27" s="1"/>
  <c r="AQ485" i="27"/>
  <c r="AO485" i="27"/>
  <c r="AM485" i="27"/>
  <c r="AK485" i="27"/>
  <c r="AL485" i="27" s="1"/>
  <c r="BJ484" i="27"/>
  <c r="BG484" i="27"/>
  <c r="BD484" i="27"/>
  <c r="BB484" i="27"/>
  <c r="BC484" i="27" s="1"/>
  <c r="AZ484" i="27"/>
  <c r="BA484" i="27" s="1"/>
  <c r="AW484" i="27"/>
  <c r="AT484" i="27"/>
  <c r="AR484" i="27"/>
  <c r="AQ484" i="27"/>
  <c r="AO484" i="27"/>
  <c r="AM484" i="27"/>
  <c r="AN484" i="27" s="1"/>
  <c r="AK484" i="27"/>
  <c r="AL484" i="27" s="1"/>
  <c r="BJ483" i="27"/>
  <c r="BG483" i="27"/>
  <c r="BD483" i="27"/>
  <c r="BB483" i="27"/>
  <c r="BC483" i="27" s="1"/>
  <c r="AZ483" i="27"/>
  <c r="BA483" i="27" s="1"/>
  <c r="AW483" i="27"/>
  <c r="AT483" i="27"/>
  <c r="AR483" i="27"/>
  <c r="AS483" i="27" s="1"/>
  <c r="CE483" i="27" s="1"/>
  <c r="AQ483" i="27"/>
  <c r="AO483" i="27"/>
  <c r="AM483" i="27"/>
  <c r="AK483" i="27"/>
  <c r="AL483" i="27" s="1"/>
  <c r="BJ482" i="27"/>
  <c r="BG482" i="27"/>
  <c r="BD482" i="27"/>
  <c r="BB482" i="27"/>
  <c r="BC482" i="27" s="1"/>
  <c r="AZ482" i="27"/>
  <c r="BA482" i="27" s="1"/>
  <c r="AW482" i="27"/>
  <c r="AT482" i="27"/>
  <c r="AR482" i="27"/>
  <c r="AQ482" i="27"/>
  <c r="AO482" i="27"/>
  <c r="AM482" i="27"/>
  <c r="AN482" i="27" s="1"/>
  <c r="AK482" i="27"/>
  <c r="AL482" i="27" s="1"/>
  <c r="BJ481" i="27"/>
  <c r="BG481" i="27"/>
  <c r="BD481" i="27"/>
  <c r="BB481" i="27"/>
  <c r="BC481" i="27" s="1"/>
  <c r="AZ481" i="27"/>
  <c r="BA481" i="27" s="1"/>
  <c r="AW481" i="27"/>
  <c r="AT481" i="27"/>
  <c r="AR481" i="27"/>
  <c r="AQ481" i="27"/>
  <c r="AO481" i="27"/>
  <c r="AM481" i="27"/>
  <c r="AK481" i="27"/>
  <c r="AL481" i="27" s="1"/>
  <c r="BJ480" i="27"/>
  <c r="BG480" i="27"/>
  <c r="BD480" i="27"/>
  <c r="BB480" i="27"/>
  <c r="BC480" i="27" s="1"/>
  <c r="AZ480" i="27"/>
  <c r="BA480" i="27" s="1"/>
  <c r="AW480" i="27"/>
  <c r="AT480" i="27"/>
  <c r="AR480" i="27"/>
  <c r="AQ480" i="27"/>
  <c r="AO480" i="27"/>
  <c r="AM480" i="27"/>
  <c r="AN480" i="27" s="1"/>
  <c r="AK480" i="27"/>
  <c r="AL480" i="27" s="1"/>
  <c r="BJ479" i="27"/>
  <c r="BG479" i="27"/>
  <c r="BD479" i="27"/>
  <c r="BB479" i="27"/>
  <c r="BC479" i="27" s="1"/>
  <c r="AZ479" i="27"/>
  <c r="BA479" i="27" s="1"/>
  <c r="AW479" i="27"/>
  <c r="AT479" i="27"/>
  <c r="AR479" i="27"/>
  <c r="AQ479" i="27"/>
  <c r="AO479" i="27"/>
  <c r="AM479" i="27"/>
  <c r="AK479" i="27"/>
  <c r="AL479" i="27" s="1"/>
  <c r="BJ478" i="27"/>
  <c r="BG478" i="27"/>
  <c r="BD478" i="27"/>
  <c r="BB478" i="27"/>
  <c r="BC478" i="27" s="1"/>
  <c r="AZ478" i="27"/>
  <c r="BA478" i="27" s="1"/>
  <c r="AW478" i="27"/>
  <c r="AT478" i="27"/>
  <c r="AR478" i="27"/>
  <c r="AQ478" i="27"/>
  <c r="AO478" i="27"/>
  <c r="AM478" i="27"/>
  <c r="AN478" i="27" s="1"/>
  <c r="AK478" i="27"/>
  <c r="AL478" i="27" s="1"/>
  <c r="BJ477" i="27"/>
  <c r="BG477" i="27"/>
  <c r="BD477" i="27"/>
  <c r="BB477" i="27"/>
  <c r="BC477" i="27" s="1"/>
  <c r="AZ477" i="27"/>
  <c r="BA477" i="27" s="1"/>
  <c r="AW477" i="27"/>
  <c r="AT477" i="27"/>
  <c r="AR477" i="27"/>
  <c r="AQ477" i="27"/>
  <c r="AO477" i="27"/>
  <c r="AM477" i="27"/>
  <c r="AK477" i="27"/>
  <c r="AL477" i="27" s="1"/>
  <c r="BJ476" i="27"/>
  <c r="BG476" i="27"/>
  <c r="BD476" i="27"/>
  <c r="BB476" i="27"/>
  <c r="BC476" i="27" s="1"/>
  <c r="AZ476" i="27"/>
  <c r="BA476" i="27" s="1"/>
  <c r="AW476" i="27"/>
  <c r="AT476" i="27"/>
  <c r="AR476" i="27"/>
  <c r="AQ476" i="27"/>
  <c r="AO476" i="27"/>
  <c r="AM476" i="27"/>
  <c r="AN476" i="27" s="1"/>
  <c r="AK476" i="27"/>
  <c r="AL476" i="27" s="1"/>
  <c r="BJ475" i="27"/>
  <c r="BG475" i="27"/>
  <c r="BD475" i="27"/>
  <c r="BB475" i="27"/>
  <c r="BC475" i="27" s="1"/>
  <c r="AZ475" i="27"/>
  <c r="BA475" i="27" s="1"/>
  <c r="AW475" i="27"/>
  <c r="AT475" i="27"/>
  <c r="AR475" i="27"/>
  <c r="AS475" i="27" s="1"/>
  <c r="CE475" i="27" s="1"/>
  <c r="AQ475" i="27"/>
  <c r="AO475" i="27"/>
  <c r="AM475" i="27"/>
  <c r="AK475" i="27"/>
  <c r="AL475" i="27" s="1"/>
  <c r="BJ474" i="27"/>
  <c r="BG474" i="27"/>
  <c r="BD474" i="27"/>
  <c r="BB474" i="27"/>
  <c r="BC474" i="27" s="1"/>
  <c r="AZ474" i="27"/>
  <c r="BA474" i="27" s="1"/>
  <c r="AW474" i="27"/>
  <c r="AT474" i="27"/>
  <c r="AR474" i="27"/>
  <c r="AQ474" i="27"/>
  <c r="AO474" i="27"/>
  <c r="AM474" i="27"/>
  <c r="AN474" i="27" s="1"/>
  <c r="AK474" i="27"/>
  <c r="AL474" i="27" s="1"/>
  <c r="BJ473" i="27"/>
  <c r="BG473" i="27"/>
  <c r="BD473" i="27"/>
  <c r="BB473" i="27"/>
  <c r="BC473" i="27" s="1"/>
  <c r="AZ473" i="27"/>
  <c r="BA473" i="27" s="1"/>
  <c r="AW473" i="27"/>
  <c r="AT473" i="27"/>
  <c r="AR473" i="27"/>
  <c r="AS473" i="27" s="1"/>
  <c r="CE473" i="27" s="1"/>
  <c r="AQ473" i="27"/>
  <c r="AO473" i="27"/>
  <c r="AM473" i="27"/>
  <c r="AK473" i="27"/>
  <c r="AL473" i="27" s="1"/>
  <c r="BJ472" i="27"/>
  <c r="BG472" i="27"/>
  <c r="BD472" i="27"/>
  <c r="BB472" i="27"/>
  <c r="BC472" i="27" s="1"/>
  <c r="AZ472" i="27"/>
  <c r="BA472" i="27" s="1"/>
  <c r="AW472" i="27"/>
  <c r="AT472" i="27"/>
  <c r="AR472" i="27"/>
  <c r="AQ472" i="27"/>
  <c r="AO472" i="27"/>
  <c r="AM472" i="27"/>
  <c r="AN472" i="27" s="1"/>
  <c r="AK472" i="27"/>
  <c r="AL472" i="27" s="1"/>
  <c r="BJ471" i="27"/>
  <c r="BG471" i="27"/>
  <c r="BD471" i="27"/>
  <c r="BB471" i="27"/>
  <c r="BC471" i="27" s="1"/>
  <c r="AZ471" i="27"/>
  <c r="BA471" i="27" s="1"/>
  <c r="AW471" i="27"/>
  <c r="AT471" i="27"/>
  <c r="AR471" i="27"/>
  <c r="AQ471" i="27"/>
  <c r="AO471" i="27"/>
  <c r="AM471" i="27"/>
  <c r="AK471" i="27"/>
  <c r="AL471" i="27" s="1"/>
  <c r="BJ470" i="27"/>
  <c r="BG470" i="27"/>
  <c r="BD470" i="27"/>
  <c r="BB470" i="27"/>
  <c r="BC470" i="27" s="1"/>
  <c r="AZ470" i="27"/>
  <c r="BA470" i="27" s="1"/>
  <c r="AW470" i="27"/>
  <c r="AT470" i="27"/>
  <c r="AR470" i="27"/>
  <c r="AQ470" i="27"/>
  <c r="AO470" i="27"/>
  <c r="AP470" i="27" s="1"/>
  <c r="AM470" i="27"/>
  <c r="AN470" i="27" s="1"/>
  <c r="AK470" i="27"/>
  <c r="AL470" i="27" s="1"/>
  <c r="BJ469" i="27"/>
  <c r="BG469" i="27"/>
  <c r="BD469" i="27"/>
  <c r="BB469" i="27"/>
  <c r="BC469" i="27" s="1"/>
  <c r="AZ469" i="27"/>
  <c r="BA469" i="27" s="1"/>
  <c r="AW469" i="27"/>
  <c r="AT469" i="27"/>
  <c r="AR469" i="27"/>
  <c r="AS469" i="27" s="1"/>
  <c r="CE469" i="27" s="1"/>
  <c r="AQ469" i="27"/>
  <c r="AO469" i="27"/>
  <c r="AM469" i="27"/>
  <c r="AK469" i="27"/>
  <c r="AL469" i="27" s="1"/>
  <c r="BJ468" i="27"/>
  <c r="BG468" i="27"/>
  <c r="BD468" i="27"/>
  <c r="BB468" i="27"/>
  <c r="BC468" i="27" s="1"/>
  <c r="AZ468" i="27"/>
  <c r="BA468" i="27" s="1"/>
  <c r="AW468" i="27"/>
  <c r="AT468" i="27"/>
  <c r="AR468" i="27"/>
  <c r="AQ468" i="27"/>
  <c r="AO468" i="27"/>
  <c r="AM468" i="27"/>
  <c r="AN468" i="27" s="1"/>
  <c r="AK468" i="27"/>
  <c r="AL468" i="27" s="1"/>
  <c r="BJ467" i="27"/>
  <c r="BG467" i="27"/>
  <c r="BD467" i="27"/>
  <c r="BB467" i="27"/>
  <c r="BC467" i="27" s="1"/>
  <c r="AZ467" i="27"/>
  <c r="BA467" i="27" s="1"/>
  <c r="AW467" i="27"/>
  <c r="AT467" i="27"/>
  <c r="AR467" i="27"/>
  <c r="AQ467" i="27"/>
  <c r="AO467" i="27"/>
  <c r="AM467" i="27"/>
  <c r="AK467" i="27"/>
  <c r="AL467" i="27" s="1"/>
  <c r="BJ466" i="27"/>
  <c r="BG466" i="27"/>
  <c r="BD466" i="27"/>
  <c r="BB466" i="27"/>
  <c r="BC466" i="27" s="1"/>
  <c r="AZ466" i="27"/>
  <c r="BA466" i="27" s="1"/>
  <c r="AW466" i="27"/>
  <c r="AT466" i="27"/>
  <c r="AR466" i="27"/>
  <c r="AQ466" i="27"/>
  <c r="AO466" i="27"/>
  <c r="AP466" i="27" s="1"/>
  <c r="AM466" i="27"/>
  <c r="AN466" i="27" s="1"/>
  <c r="AK466" i="27"/>
  <c r="AL466" i="27" s="1"/>
  <c r="BJ465" i="27"/>
  <c r="BG465" i="27"/>
  <c r="BD465" i="27"/>
  <c r="BB465" i="27"/>
  <c r="AZ465" i="27"/>
  <c r="AW465" i="27"/>
  <c r="AT465" i="27"/>
  <c r="AR465" i="27"/>
  <c r="AQ465" i="27"/>
  <c r="AO465" i="27"/>
  <c r="AM465" i="27"/>
  <c r="AK465" i="27"/>
  <c r="BJ464" i="27"/>
  <c r="BG464" i="27"/>
  <c r="BD464" i="27"/>
  <c r="BB464" i="27"/>
  <c r="AZ464" i="27"/>
  <c r="AW464" i="27"/>
  <c r="AT464" i="27"/>
  <c r="AR464" i="27"/>
  <c r="AQ464" i="27"/>
  <c r="AO464" i="27"/>
  <c r="AM464" i="27"/>
  <c r="AK464" i="27"/>
  <c r="BJ463" i="27"/>
  <c r="BG463" i="27"/>
  <c r="BD463" i="27"/>
  <c r="BB463" i="27"/>
  <c r="AZ463" i="27"/>
  <c r="AW463" i="27"/>
  <c r="AT463" i="27"/>
  <c r="AR463" i="27"/>
  <c r="AQ463" i="27"/>
  <c r="AO463" i="27"/>
  <c r="AM463" i="27"/>
  <c r="AK463" i="27"/>
  <c r="BJ462" i="27"/>
  <c r="BG462" i="27"/>
  <c r="BD462" i="27"/>
  <c r="BB462" i="27"/>
  <c r="AZ462" i="27"/>
  <c r="AW462" i="27"/>
  <c r="AT462" i="27"/>
  <c r="AR462" i="27"/>
  <c r="AQ462" i="27"/>
  <c r="AO462" i="27"/>
  <c r="AM462" i="27"/>
  <c r="AK462" i="27"/>
  <c r="BJ461" i="27"/>
  <c r="BG461" i="27"/>
  <c r="BD461" i="27"/>
  <c r="BB461" i="27"/>
  <c r="AZ461" i="27"/>
  <c r="AW461" i="27"/>
  <c r="AT461" i="27"/>
  <c r="AR461" i="27"/>
  <c r="AQ461" i="27"/>
  <c r="AO461" i="27"/>
  <c r="AM461" i="27"/>
  <c r="AK461" i="27"/>
  <c r="BJ460" i="27"/>
  <c r="BG460" i="27"/>
  <c r="BD460" i="27"/>
  <c r="BB460" i="27"/>
  <c r="AZ460" i="27"/>
  <c r="AW460" i="27"/>
  <c r="AT460" i="27"/>
  <c r="AR460" i="27"/>
  <c r="AQ460" i="27"/>
  <c r="AO460" i="27"/>
  <c r="AM460" i="27"/>
  <c r="AK460" i="27"/>
  <c r="BJ459" i="27"/>
  <c r="BG459" i="27"/>
  <c r="BD459" i="27"/>
  <c r="BB459" i="27"/>
  <c r="AZ459" i="27"/>
  <c r="AW459" i="27"/>
  <c r="AT459" i="27"/>
  <c r="AR459" i="27"/>
  <c r="AQ459" i="27"/>
  <c r="AO459" i="27"/>
  <c r="AM459" i="27"/>
  <c r="AK459" i="27"/>
  <c r="BJ458" i="27"/>
  <c r="BG458" i="27"/>
  <c r="BD458" i="27"/>
  <c r="BB458" i="27"/>
  <c r="AZ458" i="27"/>
  <c r="AW458" i="27"/>
  <c r="AT458" i="27"/>
  <c r="AR458" i="27"/>
  <c r="AQ458" i="27"/>
  <c r="AO458" i="27"/>
  <c r="AM458" i="27"/>
  <c r="AK458" i="27"/>
  <c r="BJ457" i="27"/>
  <c r="BG457" i="27"/>
  <c r="BD457" i="27"/>
  <c r="BB457" i="27"/>
  <c r="AZ457" i="27"/>
  <c r="AW457" i="27"/>
  <c r="AT457" i="27"/>
  <c r="AR457" i="27"/>
  <c r="AQ457" i="27"/>
  <c r="AO457" i="27"/>
  <c r="AM457" i="27"/>
  <c r="AK457" i="27"/>
  <c r="BJ456" i="27"/>
  <c r="BG456" i="27"/>
  <c r="BD456" i="27"/>
  <c r="BB456" i="27"/>
  <c r="AZ456" i="27"/>
  <c r="AW456" i="27"/>
  <c r="AT456" i="27"/>
  <c r="AR456" i="27"/>
  <c r="AQ456" i="27"/>
  <c r="AO456" i="27"/>
  <c r="AM456" i="27"/>
  <c r="AK456" i="27"/>
  <c r="BJ455" i="27"/>
  <c r="BG455" i="27"/>
  <c r="BD455" i="27"/>
  <c r="BB455" i="27"/>
  <c r="AZ455" i="27"/>
  <c r="AW455" i="27"/>
  <c r="AT455" i="27"/>
  <c r="AR455" i="27"/>
  <c r="AQ455" i="27"/>
  <c r="AO455" i="27"/>
  <c r="AM455" i="27"/>
  <c r="AK455" i="27"/>
  <c r="BJ454" i="27"/>
  <c r="BG454" i="27"/>
  <c r="BD454" i="27"/>
  <c r="BB454" i="27"/>
  <c r="AZ454" i="27"/>
  <c r="AW454" i="27"/>
  <c r="AT454" i="27"/>
  <c r="AR454" i="27"/>
  <c r="AQ454" i="27"/>
  <c r="AO454" i="27"/>
  <c r="AM454" i="27"/>
  <c r="AK454" i="27"/>
  <c r="BJ453" i="27"/>
  <c r="BG453" i="27"/>
  <c r="BD453" i="27"/>
  <c r="BB453" i="27"/>
  <c r="AZ453" i="27"/>
  <c r="AW453" i="27"/>
  <c r="AT453" i="27"/>
  <c r="AR453" i="27"/>
  <c r="AQ453" i="27"/>
  <c r="AO453" i="27"/>
  <c r="AM453" i="27"/>
  <c r="AK453" i="27"/>
  <c r="BJ452" i="27"/>
  <c r="BG452" i="27"/>
  <c r="BD452" i="27"/>
  <c r="BB452" i="27"/>
  <c r="AZ452" i="27"/>
  <c r="AW452" i="27"/>
  <c r="AT452" i="27"/>
  <c r="AR452" i="27"/>
  <c r="AQ452" i="27"/>
  <c r="AO452" i="27"/>
  <c r="AM452" i="27"/>
  <c r="AK452" i="27"/>
  <c r="BJ451" i="27"/>
  <c r="BG451" i="27"/>
  <c r="BD451" i="27"/>
  <c r="BB451" i="27"/>
  <c r="AZ451" i="27"/>
  <c r="AW451" i="27"/>
  <c r="AT451" i="27"/>
  <c r="AR451" i="27"/>
  <c r="AQ451" i="27"/>
  <c r="AO451" i="27"/>
  <c r="AM451" i="27"/>
  <c r="AK451" i="27"/>
  <c r="BJ450" i="27"/>
  <c r="BG450" i="27"/>
  <c r="BD450" i="27"/>
  <c r="BB450" i="27"/>
  <c r="AZ450" i="27"/>
  <c r="AW450" i="27"/>
  <c r="AT450" i="27"/>
  <c r="AR450" i="27"/>
  <c r="AQ450" i="27"/>
  <c r="AO450" i="27"/>
  <c r="AM450" i="27"/>
  <c r="AK450" i="27"/>
  <c r="BJ449" i="27"/>
  <c r="BG449" i="27"/>
  <c r="BD449" i="27"/>
  <c r="BB449" i="27"/>
  <c r="AZ449" i="27"/>
  <c r="AW449" i="27"/>
  <c r="AT449" i="27"/>
  <c r="AR449" i="27"/>
  <c r="AQ449" i="27"/>
  <c r="AO449" i="27"/>
  <c r="AM449" i="27"/>
  <c r="AK449" i="27"/>
  <c r="BJ448" i="27"/>
  <c r="BG448" i="27"/>
  <c r="BD448" i="27"/>
  <c r="BB448" i="27"/>
  <c r="AZ448" i="27"/>
  <c r="AW448" i="27"/>
  <c r="AT448" i="27"/>
  <c r="AR448" i="27"/>
  <c r="AQ448" i="27"/>
  <c r="AO448" i="27"/>
  <c r="AM448" i="27"/>
  <c r="AK448" i="27"/>
  <c r="BJ447" i="27"/>
  <c r="BG447" i="27"/>
  <c r="BD447" i="27"/>
  <c r="BB447" i="27"/>
  <c r="AZ447" i="27"/>
  <c r="AW447" i="27"/>
  <c r="AT447" i="27"/>
  <c r="AR447" i="27"/>
  <c r="AQ447" i="27"/>
  <c r="AO447" i="27"/>
  <c r="AM447" i="27"/>
  <c r="AK447" i="27"/>
  <c r="BJ446" i="27"/>
  <c r="BG446" i="27"/>
  <c r="BD446" i="27"/>
  <c r="BB446" i="27"/>
  <c r="AZ446" i="27"/>
  <c r="AW446" i="27"/>
  <c r="AT446" i="27"/>
  <c r="AR446" i="27"/>
  <c r="AQ446" i="27"/>
  <c r="AO446" i="27"/>
  <c r="AM446" i="27"/>
  <c r="AK446" i="27"/>
  <c r="BJ445" i="27"/>
  <c r="BG445" i="27"/>
  <c r="BD445" i="27"/>
  <c r="BB445" i="27"/>
  <c r="AZ445" i="27"/>
  <c r="AW445" i="27"/>
  <c r="AT445" i="27"/>
  <c r="AR445" i="27"/>
  <c r="AQ445" i="27"/>
  <c r="AO445" i="27"/>
  <c r="AM445" i="27"/>
  <c r="AK445" i="27"/>
  <c r="BJ444" i="27"/>
  <c r="BG444" i="27"/>
  <c r="BD444" i="27"/>
  <c r="BB444" i="27"/>
  <c r="AZ444" i="27"/>
  <c r="AW444" i="27"/>
  <c r="AT444" i="27"/>
  <c r="AR444" i="27"/>
  <c r="AQ444" i="27"/>
  <c r="AO444" i="27"/>
  <c r="AM444" i="27"/>
  <c r="AK444" i="27"/>
  <c r="BJ443" i="27"/>
  <c r="BG443" i="27"/>
  <c r="BD443" i="27"/>
  <c r="BB443" i="27"/>
  <c r="AZ443" i="27"/>
  <c r="AW443" i="27"/>
  <c r="AT443" i="27"/>
  <c r="AR443" i="27"/>
  <c r="AQ443" i="27"/>
  <c r="AO443" i="27"/>
  <c r="AM443" i="27"/>
  <c r="AK443" i="27"/>
  <c r="BJ442" i="27"/>
  <c r="BG442" i="27"/>
  <c r="BD442" i="27"/>
  <c r="BB442" i="27"/>
  <c r="AZ442" i="27"/>
  <c r="AW442" i="27"/>
  <c r="AT442" i="27"/>
  <c r="AR442" i="27"/>
  <c r="AQ442" i="27"/>
  <c r="AO442" i="27"/>
  <c r="AM442" i="27"/>
  <c r="AK442" i="27"/>
  <c r="BJ441" i="27"/>
  <c r="BG441" i="27"/>
  <c r="BD441" i="27"/>
  <c r="BB441" i="27"/>
  <c r="AZ441" i="27"/>
  <c r="AW441" i="27"/>
  <c r="AT441" i="27"/>
  <c r="AR441" i="27"/>
  <c r="AQ441" i="27"/>
  <c r="AO441" i="27"/>
  <c r="AM441" i="27"/>
  <c r="AK441" i="27"/>
  <c r="BJ440" i="27"/>
  <c r="BG440" i="27"/>
  <c r="BD440" i="27"/>
  <c r="BB440" i="27"/>
  <c r="AZ440" i="27"/>
  <c r="AW440" i="27"/>
  <c r="AT440" i="27"/>
  <c r="AR440" i="27"/>
  <c r="AQ440" i="27"/>
  <c r="AO440" i="27"/>
  <c r="AM440" i="27"/>
  <c r="AK440" i="27"/>
  <c r="BJ439" i="27"/>
  <c r="BG439" i="27"/>
  <c r="BD439" i="27"/>
  <c r="BB439" i="27"/>
  <c r="AZ439" i="27"/>
  <c r="AW439" i="27"/>
  <c r="AT439" i="27"/>
  <c r="AR439" i="27"/>
  <c r="AQ439" i="27"/>
  <c r="AO439" i="27"/>
  <c r="AM439" i="27"/>
  <c r="AK439" i="27"/>
  <c r="BJ438" i="27"/>
  <c r="BG438" i="27"/>
  <c r="BD438" i="27"/>
  <c r="BB438" i="27"/>
  <c r="AZ438" i="27"/>
  <c r="AW438" i="27"/>
  <c r="AT438" i="27"/>
  <c r="AR438" i="27"/>
  <c r="AQ438" i="27"/>
  <c r="AO438" i="27"/>
  <c r="AM438" i="27"/>
  <c r="AK438" i="27"/>
  <c r="BJ437" i="27"/>
  <c r="BG437" i="27"/>
  <c r="BD437" i="27"/>
  <c r="BB437" i="27"/>
  <c r="AZ437" i="27"/>
  <c r="AW437" i="27"/>
  <c r="AT437" i="27"/>
  <c r="AR437" i="27"/>
  <c r="AQ437" i="27"/>
  <c r="AO437" i="27"/>
  <c r="AM437" i="27"/>
  <c r="AK437" i="27"/>
  <c r="BJ436" i="27"/>
  <c r="BG436" i="27"/>
  <c r="BD436" i="27"/>
  <c r="BB436" i="27"/>
  <c r="AZ436" i="27"/>
  <c r="AW436" i="27"/>
  <c r="AT436" i="27"/>
  <c r="AR436" i="27"/>
  <c r="AQ436" i="27"/>
  <c r="AO436" i="27"/>
  <c r="AM436" i="27"/>
  <c r="AK436" i="27"/>
  <c r="BJ435" i="27"/>
  <c r="BG435" i="27"/>
  <c r="BD435" i="27"/>
  <c r="BB435" i="27"/>
  <c r="AZ435" i="27"/>
  <c r="AW435" i="27"/>
  <c r="AT435" i="27"/>
  <c r="AR435" i="27"/>
  <c r="AQ435" i="27"/>
  <c r="AO435" i="27"/>
  <c r="AM435" i="27"/>
  <c r="AK435" i="27"/>
  <c r="BJ434" i="27"/>
  <c r="BG434" i="27"/>
  <c r="BD434" i="27"/>
  <c r="BB434" i="27"/>
  <c r="AZ434" i="27"/>
  <c r="AW434" i="27"/>
  <c r="AT434" i="27"/>
  <c r="AR434" i="27"/>
  <c r="AQ434" i="27"/>
  <c r="AO434" i="27"/>
  <c r="AM434" i="27"/>
  <c r="AK434" i="27"/>
  <c r="BJ433" i="27"/>
  <c r="BG433" i="27"/>
  <c r="BD433" i="27"/>
  <c r="BB433" i="27"/>
  <c r="AZ433" i="27"/>
  <c r="AW433" i="27"/>
  <c r="AT433" i="27"/>
  <c r="AR433" i="27"/>
  <c r="AQ433" i="27"/>
  <c r="AO433" i="27"/>
  <c r="AM433" i="27"/>
  <c r="AK433" i="27"/>
  <c r="BJ432" i="27"/>
  <c r="BG432" i="27"/>
  <c r="BD432" i="27"/>
  <c r="BB432" i="27"/>
  <c r="AZ432" i="27"/>
  <c r="AW432" i="27"/>
  <c r="AT432" i="27"/>
  <c r="AR432" i="27"/>
  <c r="AQ432" i="27"/>
  <c r="AO432" i="27"/>
  <c r="AM432" i="27"/>
  <c r="AK432" i="27"/>
  <c r="BJ431" i="27"/>
  <c r="BG431" i="27"/>
  <c r="BD431" i="27"/>
  <c r="BB431" i="27"/>
  <c r="AZ431" i="27"/>
  <c r="AW431" i="27"/>
  <c r="AT431" i="27"/>
  <c r="AR431" i="27"/>
  <c r="AQ431" i="27"/>
  <c r="AO431" i="27"/>
  <c r="AM431" i="27"/>
  <c r="AK431" i="27"/>
  <c r="BJ430" i="27"/>
  <c r="BG430" i="27"/>
  <c r="BD430" i="27"/>
  <c r="BB430" i="27"/>
  <c r="AZ430" i="27"/>
  <c r="AW430" i="27"/>
  <c r="AT430" i="27"/>
  <c r="AR430" i="27"/>
  <c r="AQ430" i="27"/>
  <c r="AO430" i="27"/>
  <c r="AM430" i="27"/>
  <c r="AK430" i="27"/>
  <c r="BJ429" i="27"/>
  <c r="BG429" i="27"/>
  <c r="BD429" i="27"/>
  <c r="BB429" i="27"/>
  <c r="AZ429" i="27"/>
  <c r="AW429" i="27"/>
  <c r="AT429" i="27"/>
  <c r="AR429" i="27"/>
  <c r="AQ429" i="27"/>
  <c r="AO429" i="27"/>
  <c r="AM429" i="27"/>
  <c r="AK429" i="27"/>
  <c r="BJ428" i="27"/>
  <c r="BG428" i="27"/>
  <c r="BD428" i="27"/>
  <c r="BB428" i="27"/>
  <c r="AZ428" i="27"/>
  <c r="AW428" i="27"/>
  <c r="AT428" i="27"/>
  <c r="AR428" i="27"/>
  <c r="AQ428" i="27"/>
  <c r="AO428" i="27"/>
  <c r="AM428" i="27"/>
  <c r="AK428" i="27"/>
  <c r="BJ427" i="27"/>
  <c r="BG427" i="27"/>
  <c r="BD427" i="27"/>
  <c r="BB427" i="27"/>
  <c r="AZ427" i="27"/>
  <c r="AW427" i="27"/>
  <c r="AT427" i="27"/>
  <c r="AR427" i="27"/>
  <c r="AQ427" i="27"/>
  <c r="AO427" i="27"/>
  <c r="AM427" i="27"/>
  <c r="AK427" i="27"/>
  <c r="BJ426" i="27"/>
  <c r="BG426" i="27"/>
  <c r="BD426" i="27"/>
  <c r="BB426" i="27"/>
  <c r="AZ426" i="27"/>
  <c r="AW426" i="27"/>
  <c r="AT426" i="27"/>
  <c r="AR426" i="27"/>
  <c r="AQ426" i="27"/>
  <c r="AO426" i="27"/>
  <c r="AM426" i="27"/>
  <c r="AK426" i="27"/>
  <c r="BJ425" i="27"/>
  <c r="BG425" i="27"/>
  <c r="BD425" i="27"/>
  <c r="BB425" i="27"/>
  <c r="BC425" i="27" s="1"/>
  <c r="AZ425" i="27"/>
  <c r="BA425" i="27" s="1"/>
  <c r="AW425" i="27"/>
  <c r="AT425" i="27"/>
  <c r="AR425" i="27"/>
  <c r="AQ425" i="27"/>
  <c r="AO425" i="27"/>
  <c r="AM425" i="27"/>
  <c r="AK425" i="27"/>
  <c r="AL425" i="27" s="1"/>
  <c r="BJ424" i="27"/>
  <c r="BG424" i="27"/>
  <c r="BD424" i="27"/>
  <c r="BB424" i="27"/>
  <c r="BC424" i="27" s="1"/>
  <c r="AZ424" i="27"/>
  <c r="BA424" i="27" s="1"/>
  <c r="AW424" i="27"/>
  <c r="AT424" i="27"/>
  <c r="AR424" i="27"/>
  <c r="AQ424" i="27"/>
  <c r="AO424" i="27"/>
  <c r="AM424" i="27"/>
  <c r="AN424" i="27" s="1"/>
  <c r="AK424" i="27"/>
  <c r="AL424" i="27" s="1"/>
  <c r="BJ423" i="27"/>
  <c r="BG423" i="27"/>
  <c r="BD423" i="27"/>
  <c r="BB423" i="27"/>
  <c r="BC423" i="27" s="1"/>
  <c r="AZ423" i="27"/>
  <c r="BA423" i="27" s="1"/>
  <c r="AW423" i="27"/>
  <c r="AT423" i="27"/>
  <c r="AR423" i="27"/>
  <c r="AS423" i="27" s="1"/>
  <c r="CE423" i="27" s="1"/>
  <c r="AQ423" i="27"/>
  <c r="AO423" i="27"/>
  <c r="AM423" i="27"/>
  <c r="AK423" i="27"/>
  <c r="AL423" i="27" s="1"/>
  <c r="BJ422" i="27"/>
  <c r="BG422" i="27"/>
  <c r="BD422" i="27"/>
  <c r="BB422" i="27"/>
  <c r="BC422" i="27" s="1"/>
  <c r="AZ422" i="27"/>
  <c r="BA422" i="27" s="1"/>
  <c r="AW422" i="27"/>
  <c r="AT422" i="27"/>
  <c r="AR422" i="27"/>
  <c r="AQ422" i="27"/>
  <c r="AO422" i="27"/>
  <c r="AM422" i="27"/>
  <c r="AN422" i="27" s="1"/>
  <c r="AK422" i="27"/>
  <c r="AL422" i="27" s="1"/>
  <c r="BJ421" i="27"/>
  <c r="BG421" i="27"/>
  <c r="BD421" i="27"/>
  <c r="BB421" i="27"/>
  <c r="BC421" i="27" s="1"/>
  <c r="AZ421" i="27"/>
  <c r="BA421" i="27" s="1"/>
  <c r="AW421" i="27"/>
  <c r="AT421" i="27"/>
  <c r="AR421" i="27"/>
  <c r="AQ421" i="27"/>
  <c r="AO421" i="27"/>
  <c r="AM421" i="27"/>
  <c r="AK421" i="27"/>
  <c r="AL421" i="27" s="1"/>
  <c r="BJ420" i="27"/>
  <c r="BG420" i="27"/>
  <c r="BD420" i="27"/>
  <c r="BB420" i="27"/>
  <c r="BC420" i="27" s="1"/>
  <c r="AZ420" i="27"/>
  <c r="BA420" i="27" s="1"/>
  <c r="AW420" i="27"/>
  <c r="AT420" i="27"/>
  <c r="AR420" i="27"/>
  <c r="AQ420" i="27"/>
  <c r="AO420" i="27"/>
  <c r="AM420" i="27"/>
  <c r="AN420" i="27" s="1"/>
  <c r="AK420" i="27"/>
  <c r="AL420" i="27" s="1"/>
  <c r="BJ419" i="27"/>
  <c r="BG419" i="27"/>
  <c r="BD419" i="27"/>
  <c r="BB419" i="27"/>
  <c r="BC419" i="27" s="1"/>
  <c r="AZ419" i="27"/>
  <c r="BA419" i="27" s="1"/>
  <c r="AW419" i="27"/>
  <c r="AT419" i="27"/>
  <c r="AR419" i="27"/>
  <c r="AQ419" i="27"/>
  <c r="AO419" i="27"/>
  <c r="AM419" i="27"/>
  <c r="AK419" i="27"/>
  <c r="AL419" i="27" s="1"/>
  <c r="BJ418" i="27"/>
  <c r="BG418" i="27"/>
  <c r="BD418" i="27"/>
  <c r="BB418" i="27"/>
  <c r="BC418" i="27" s="1"/>
  <c r="AZ418" i="27"/>
  <c r="BA418" i="27" s="1"/>
  <c r="AW418" i="27"/>
  <c r="AT418" i="27"/>
  <c r="AR418" i="27"/>
  <c r="AQ418" i="27"/>
  <c r="AO418" i="27"/>
  <c r="AP418" i="27" s="1"/>
  <c r="AM418" i="27"/>
  <c r="AN418" i="27" s="1"/>
  <c r="AK418" i="27"/>
  <c r="AL418" i="27" s="1"/>
  <c r="BJ417" i="27"/>
  <c r="BG417" i="27"/>
  <c r="BD417" i="27"/>
  <c r="BB417" i="27"/>
  <c r="BC417" i="27" s="1"/>
  <c r="AZ417" i="27"/>
  <c r="BA417" i="27" s="1"/>
  <c r="AW417" i="27"/>
  <c r="AT417" i="27"/>
  <c r="AR417" i="27"/>
  <c r="AS417" i="27" s="1"/>
  <c r="CE417" i="27" s="1"/>
  <c r="AQ417" i="27"/>
  <c r="AO417" i="27"/>
  <c r="AM417" i="27"/>
  <c r="AK417" i="27"/>
  <c r="AL417" i="27" s="1"/>
  <c r="BJ416" i="27"/>
  <c r="BG416" i="27"/>
  <c r="BD416" i="27"/>
  <c r="BB416" i="27"/>
  <c r="AZ416" i="27"/>
  <c r="AW416" i="27"/>
  <c r="AT416" i="27"/>
  <c r="AR416" i="27"/>
  <c r="AQ416" i="27"/>
  <c r="AO416" i="27"/>
  <c r="AM416" i="27"/>
  <c r="AK416" i="27"/>
  <c r="BJ415" i="27"/>
  <c r="BG415" i="27"/>
  <c r="BD415" i="27"/>
  <c r="BB415" i="27"/>
  <c r="AZ415" i="27"/>
  <c r="AW415" i="27"/>
  <c r="AT415" i="27"/>
  <c r="AR415" i="27"/>
  <c r="AQ415" i="27"/>
  <c r="AO415" i="27"/>
  <c r="AM415" i="27"/>
  <c r="AK415" i="27"/>
  <c r="BJ414" i="27"/>
  <c r="BG414" i="27"/>
  <c r="BD414" i="27"/>
  <c r="BB414" i="27"/>
  <c r="AZ414" i="27"/>
  <c r="AW414" i="27"/>
  <c r="AT414" i="27"/>
  <c r="AR414" i="27"/>
  <c r="AQ414" i="27"/>
  <c r="AO414" i="27"/>
  <c r="AM414" i="27"/>
  <c r="AK414" i="27"/>
  <c r="BJ413" i="27"/>
  <c r="BG413" i="27"/>
  <c r="BD413" i="27"/>
  <c r="BB413" i="27"/>
  <c r="AZ413" i="27"/>
  <c r="AW413" i="27"/>
  <c r="AT413" i="27"/>
  <c r="AR413" i="27"/>
  <c r="AQ413" i="27"/>
  <c r="AO413" i="27"/>
  <c r="AM413" i="27"/>
  <c r="AK413" i="27"/>
  <c r="BJ412" i="27"/>
  <c r="BG412" i="27"/>
  <c r="BD412" i="27"/>
  <c r="BB412" i="27"/>
  <c r="AZ412" i="27"/>
  <c r="AW412" i="27"/>
  <c r="AT412" i="27"/>
  <c r="AR412" i="27"/>
  <c r="AQ412" i="27"/>
  <c r="AO412" i="27"/>
  <c r="AM412" i="27"/>
  <c r="AK412" i="27"/>
  <c r="BJ411" i="27"/>
  <c r="BG411" i="27"/>
  <c r="BD411" i="27"/>
  <c r="BB411" i="27"/>
  <c r="AZ411" i="27"/>
  <c r="AW411" i="27"/>
  <c r="AT411" i="27"/>
  <c r="AR411" i="27"/>
  <c r="AQ411" i="27"/>
  <c r="AO411" i="27"/>
  <c r="AM411" i="27"/>
  <c r="AK411" i="27"/>
  <c r="BJ410" i="27"/>
  <c r="BG410" i="27"/>
  <c r="BD410" i="27"/>
  <c r="BB410" i="27"/>
  <c r="AZ410" i="27"/>
  <c r="AW410" i="27"/>
  <c r="AT410" i="27"/>
  <c r="AR410" i="27"/>
  <c r="AQ410" i="27"/>
  <c r="AO410" i="27"/>
  <c r="AM410" i="27"/>
  <c r="AK410" i="27"/>
  <c r="BJ409" i="27"/>
  <c r="BG409" i="27"/>
  <c r="BD409" i="27"/>
  <c r="BB409" i="27"/>
  <c r="AZ409" i="27"/>
  <c r="AW409" i="27"/>
  <c r="AT409" i="27"/>
  <c r="AR409" i="27"/>
  <c r="AQ409" i="27"/>
  <c r="AO409" i="27"/>
  <c r="AM409" i="27"/>
  <c r="AK409" i="27"/>
  <c r="BJ408" i="27"/>
  <c r="BG408" i="27"/>
  <c r="BD408" i="27"/>
  <c r="BB408" i="27"/>
  <c r="AZ408" i="27"/>
  <c r="AW408" i="27"/>
  <c r="AT408" i="27"/>
  <c r="AR408" i="27"/>
  <c r="AQ408" i="27"/>
  <c r="AO408" i="27"/>
  <c r="AM408" i="27"/>
  <c r="AK408" i="27"/>
  <c r="BJ407" i="27"/>
  <c r="BG407" i="27"/>
  <c r="BD407" i="27"/>
  <c r="BB407" i="27"/>
  <c r="AZ407" i="27"/>
  <c r="AW407" i="27"/>
  <c r="AT407" i="27"/>
  <c r="AR407" i="27"/>
  <c r="AQ407" i="27"/>
  <c r="AO407" i="27"/>
  <c r="AM407" i="27"/>
  <c r="AK407" i="27"/>
  <c r="BJ406" i="27"/>
  <c r="BG406" i="27"/>
  <c r="BD406" i="27"/>
  <c r="BB406" i="27"/>
  <c r="AZ406" i="27"/>
  <c r="AW406" i="27"/>
  <c r="AT406" i="27"/>
  <c r="AR406" i="27"/>
  <c r="AQ406" i="27"/>
  <c r="AO406" i="27"/>
  <c r="AM406" i="27"/>
  <c r="AK406" i="27"/>
  <c r="BJ405" i="27"/>
  <c r="BG405" i="27"/>
  <c r="BD405" i="27"/>
  <c r="BB405" i="27"/>
  <c r="AZ405" i="27"/>
  <c r="AW405" i="27"/>
  <c r="AT405" i="27"/>
  <c r="AR405" i="27"/>
  <c r="AQ405" i="27"/>
  <c r="AO405" i="27"/>
  <c r="AM405" i="27"/>
  <c r="AK405" i="27"/>
  <c r="BJ404" i="27"/>
  <c r="BG404" i="27"/>
  <c r="BD404" i="27"/>
  <c r="BB404" i="27"/>
  <c r="AZ404" i="27"/>
  <c r="AW404" i="27"/>
  <c r="AT404" i="27"/>
  <c r="AR404" i="27"/>
  <c r="AQ404" i="27"/>
  <c r="AO404" i="27"/>
  <c r="AM404" i="27"/>
  <c r="AK404" i="27"/>
  <c r="BJ403" i="27"/>
  <c r="BG403" i="27"/>
  <c r="BD403" i="27"/>
  <c r="BB403" i="27"/>
  <c r="AZ403" i="27"/>
  <c r="AW403" i="27"/>
  <c r="AT403" i="27"/>
  <c r="AR403" i="27"/>
  <c r="AQ403" i="27"/>
  <c r="AO403" i="27"/>
  <c r="AM403" i="27"/>
  <c r="AK403" i="27"/>
  <c r="BJ402" i="27"/>
  <c r="BG402" i="27"/>
  <c r="BD402" i="27"/>
  <c r="BB402" i="27"/>
  <c r="AZ402" i="27"/>
  <c r="AW402" i="27"/>
  <c r="AT402" i="27"/>
  <c r="AR402" i="27"/>
  <c r="AQ402" i="27"/>
  <c r="AO402" i="27"/>
  <c r="AM402" i="27"/>
  <c r="AK402" i="27"/>
  <c r="BJ401" i="27"/>
  <c r="BG401" i="27"/>
  <c r="BD401" i="27"/>
  <c r="BB401" i="27"/>
  <c r="AZ401" i="27"/>
  <c r="AW401" i="27"/>
  <c r="AT401" i="27"/>
  <c r="AR401" i="27"/>
  <c r="AQ401" i="27"/>
  <c r="AO401" i="27"/>
  <c r="AM401" i="27"/>
  <c r="AK401" i="27"/>
  <c r="BJ400" i="27"/>
  <c r="BG400" i="27"/>
  <c r="BD400" i="27"/>
  <c r="BB400" i="27"/>
  <c r="AZ400" i="27"/>
  <c r="AW400" i="27"/>
  <c r="AT400" i="27"/>
  <c r="AR400" i="27"/>
  <c r="AQ400" i="27"/>
  <c r="AO400" i="27"/>
  <c r="AM400" i="27"/>
  <c r="AK400" i="27"/>
  <c r="BJ399" i="27"/>
  <c r="BG399" i="27"/>
  <c r="BD399" i="27"/>
  <c r="BB399" i="27"/>
  <c r="AZ399" i="27"/>
  <c r="AW399" i="27"/>
  <c r="AT399" i="27"/>
  <c r="AR399" i="27"/>
  <c r="AQ399" i="27"/>
  <c r="AO399" i="27"/>
  <c r="AM399" i="27"/>
  <c r="AK399" i="27"/>
  <c r="BJ398" i="27"/>
  <c r="BG398" i="27"/>
  <c r="BD398" i="27"/>
  <c r="BB398" i="27"/>
  <c r="AZ398" i="27"/>
  <c r="AW398" i="27"/>
  <c r="AT398" i="27"/>
  <c r="AR398" i="27"/>
  <c r="AQ398" i="27"/>
  <c r="AO398" i="27"/>
  <c r="AM398" i="27"/>
  <c r="AK398" i="27"/>
  <c r="BJ397" i="27"/>
  <c r="BG397" i="27"/>
  <c r="BD397" i="27"/>
  <c r="BB397" i="27"/>
  <c r="AZ397" i="27"/>
  <c r="AW397" i="27"/>
  <c r="AT397" i="27"/>
  <c r="AR397" i="27"/>
  <c r="AQ397" i="27"/>
  <c r="AO397" i="27"/>
  <c r="AM397" i="27"/>
  <c r="AK397" i="27"/>
  <c r="BJ396" i="27"/>
  <c r="BG396" i="27"/>
  <c r="BD396" i="27"/>
  <c r="BB396" i="27"/>
  <c r="BC396" i="27" s="1"/>
  <c r="AZ396" i="27"/>
  <c r="BA396" i="27" s="1"/>
  <c r="AW396" i="27"/>
  <c r="AT396" i="27"/>
  <c r="AR396" i="27"/>
  <c r="AQ396" i="27"/>
  <c r="AO396" i="27"/>
  <c r="AM396" i="27"/>
  <c r="AN396" i="27" s="1"/>
  <c r="AK396" i="27"/>
  <c r="AL396" i="27" s="1"/>
  <c r="BJ395" i="27"/>
  <c r="BK395" i="27" s="1"/>
  <c r="BG395" i="27"/>
  <c r="BD395" i="27"/>
  <c r="BB395" i="27"/>
  <c r="AZ395" i="27"/>
  <c r="AW395" i="27"/>
  <c r="AT395" i="27"/>
  <c r="AR395" i="27"/>
  <c r="AQ395" i="27"/>
  <c r="AO395" i="27"/>
  <c r="AM395" i="27"/>
  <c r="AK395" i="27"/>
  <c r="BJ394" i="27"/>
  <c r="BG394" i="27"/>
  <c r="BD394" i="27"/>
  <c r="BB394" i="27"/>
  <c r="BC394" i="27" s="1"/>
  <c r="AZ394" i="27"/>
  <c r="BA394" i="27" s="1"/>
  <c r="AW394" i="27"/>
  <c r="AT394" i="27"/>
  <c r="AR394" i="27"/>
  <c r="AQ394" i="27"/>
  <c r="AO394" i="27"/>
  <c r="AM394" i="27"/>
  <c r="AN394" i="27" s="1"/>
  <c r="AK394" i="27"/>
  <c r="AL394" i="27" s="1"/>
  <c r="BJ393" i="27"/>
  <c r="BG393" i="27"/>
  <c r="BD393" i="27"/>
  <c r="BB393" i="27"/>
  <c r="BC393" i="27" s="1"/>
  <c r="AZ393" i="27"/>
  <c r="BA393" i="27" s="1"/>
  <c r="AW393" i="27"/>
  <c r="AT393" i="27"/>
  <c r="AR393" i="27"/>
  <c r="AS393" i="27" s="1"/>
  <c r="CE393" i="27" s="1"/>
  <c r="AQ393" i="27"/>
  <c r="AO393" i="27"/>
  <c r="AM393" i="27"/>
  <c r="AK393" i="27"/>
  <c r="AL393" i="27" s="1"/>
  <c r="BJ392" i="27"/>
  <c r="BG392" i="27"/>
  <c r="BD392" i="27"/>
  <c r="BB392" i="27"/>
  <c r="BC392" i="27" s="1"/>
  <c r="AZ392" i="27"/>
  <c r="BA392" i="27" s="1"/>
  <c r="AW392" i="27"/>
  <c r="AT392" i="27"/>
  <c r="AR392" i="27"/>
  <c r="AQ392" i="27"/>
  <c r="AO392" i="27"/>
  <c r="AM392" i="27"/>
  <c r="AN392" i="27" s="1"/>
  <c r="AK392" i="27"/>
  <c r="AL392" i="27" s="1"/>
  <c r="BJ391" i="27"/>
  <c r="BG391" i="27"/>
  <c r="BD391" i="27"/>
  <c r="BB391" i="27"/>
  <c r="BC391" i="27" s="1"/>
  <c r="AZ391" i="27"/>
  <c r="BA391" i="27" s="1"/>
  <c r="AW391" i="27"/>
  <c r="AT391" i="27"/>
  <c r="AR391" i="27"/>
  <c r="AS391" i="27" s="1"/>
  <c r="CE391" i="27" s="1"/>
  <c r="AQ391" i="27"/>
  <c r="AO391" i="27"/>
  <c r="AM391" i="27"/>
  <c r="AK391" i="27"/>
  <c r="AL391" i="27" s="1"/>
  <c r="BJ390" i="27"/>
  <c r="BG390" i="27"/>
  <c r="BD390" i="27"/>
  <c r="BB390" i="27"/>
  <c r="BC390" i="27" s="1"/>
  <c r="AZ390" i="27"/>
  <c r="BA390" i="27" s="1"/>
  <c r="AW390" i="27"/>
  <c r="AT390" i="27"/>
  <c r="AR390" i="27"/>
  <c r="AQ390" i="27"/>
  <c r="AO390" i="27"/>
  <c r="AM390" i="27"/>
  <c r="AN390" i="27" s="1"/>
  <c r="AK390" i="27"/>
  <c r="AL390" i="27" s="1"/>
  <c r="BJ389" i="27"/>
  <c r="BG389" i="27"/>
  <c r="BD389" i="27"/>
  <c r="BB389" i="27"/>
  <c r="BC389" i="27" s="1"/>
  <c r="AZ389" i="27"/>
  <c r="BA389" i="27" s="1"/>
  <c r="AW389" i="27"/>
  <c r="AT389" i="27"/>
  <c r="AR389" i="27"/>
  <c r="AS389" i="27" s="1"/>
  <c r="CE389" i="27" s="1"/>
  <c r="AQ389" i="27"/>
  <c r="AO389" i="27"/>
  <c r="AM389" i="27"/>
  <c r="AK389" i="27"/>
  <c r="AL389" i="27" s="1"/>
  <c r="BJ388" i="27"/>
  <c r="BG388" i="27"/>
  <c r="BD388" i="27"/>
  <c r="BB388" i="27"/>
  <c r="BC388" i="27" s="1"/>
  <c r="AZ388" i="27"/>
  <c r="BA388" i="27" s="1"/>
  <c r="AW388" i="27"/>
  <c r="AT388" i="27"/>
  <c r="AR388" i="27"/>
  <c r="AQ388" i="27"/>
  <c r="AO388" i="27"/>
  <c r="AM388" i="27"/>
  <c r="AN388" i="27" s="1"/>
  <c r="AK388" i="27"/>
  <c r="AL388" i="27" s="1"/>
  <c r="BJ387" i="27"/>
  <c r="BG387" i="27"/>
  <c r="BD387" i="27"/>
  <c r="BB387" i="27"/>
  <c r="BC387" i="27" s="1"/>
  <c r="AZ387" i="27"/>
  <c r="BA387" i="27" s="1"/>
  <c r="AW387" i="27"/>
  <c r="AT387" i="27"/>
  <c r="AR387" i="27"/>
  <c r="AS387" i="27" s="1"/>
  <c r="CE387" i="27" s="1"/>
  <c r="AQ387" i="27"/>
  <c r="AO387" i="27"/>
  <c r="AM387" i="27"/>
  <c r="AK387" i="27"/>
  <c r="AL387" i="27" s="1"/>
  <c r="BJ386" i="27"/>
  <c r="BG386" i="27"/>
  <c r="BD386" i="27"/>
  <c r="BB386" i="27"/>
  <c r="BC386" i="27" s="1"/>
  <c r="AZ386" i="27"/>
  <c r="BA386" i="27" s="1"/>
  <c r="AW386" i="27"/>
  <c r="AT386" i="27"/>
  <c r="AR386" i="27"/>
  <c r="AQ386" i="27"/>
  <c r="AO386" i="27"/>
  <c r="AM386" i="27"/>
  <c r="AN386" i="27" s="1"/>
  <c r="AK386" i="27"/>
  <c r="AL386" i="27" s="1"/>
  <c r="BJ385" i="27"/>
  <c r="BG385" i="27"/>
  <c r="BD385" i="27"/>
  <c r="BB385" i="27"/>
  <c r="BC385" i="27" s="1"/>
  <c r="AZ385" i="27"/>
  <c r="BA385" i="27" s="1"/>
  <c r="AW385" i="27"/>
  <c r="AT385" i="27"/>
  <c r="AR385" i="27"/>
  <c r="AS385" i="27" s="1"/>
  <c r="CE385" i="27" s="1"/>
  <c r="AQ385" i="27"/>
  <c r="AO385" i="27"/>
  <c r="AM385" i="27"/>
  <c r="AK385" i="27"/>
  <c r="AL385" i="27" s="1"/>
  <c r="BJ384" i="27"/>
  <c r="BG384" i="27"/>
  <c r="BD384" i="27"/>
  <c r="BB384" i="27"/>
  <c r="AZ384" i="27"/>
  <c r="AW384" i="27"/>
  <c r="AT384" i="27"/>
  <c r="AR384" i="27"/>
  <c r="AQ384" i="27"/>
  <c r="AO384" i="27"/>
  <c r="AM384" i="27"/>
  <c r="AK384" i="27"/>
  <c r="BJ383" i="27"/>
  <c r="BG383" i="27"/>
  <c r="BD383" i="27"/>
  <c r="BB383" i="27"/>
  <c r="AZ383" i="27"/>
  <c r="AW383" i="27"/>
  <c r="AT383" i="27"/>
  <c r="AR383" i="27"/>
  <c r="AQ383" i="27"/>
  <c r="AO383" i="27"/>
  <c r="AM383" i="27"/>
  <c r="AK383" i="27"/>
  <c r="BJ382" i="27"/>
  <c r="BG382" i="27"/>
  <c r="BD382" i="27"/>
  <c r="BB382" i="27"/>
  <c r="AZ382" i="27"/>
  <c r="AW382" i="27"/>
  <c r="AT382" i="27"/>
  <c r="AR382" i="27"/>
  <c r="AQ382" i="27"/>
  <c r="AO382" i="27"/>
  <c r="AM382" i="27"/>
  <c r="AK382" i="27"/>
  <c r="BJ381" i="27"/>
  <c r="BG381" i="27"/>
  <c r="BD381" i="27"/>
  <c r="BB381" i="27"/>
  <c r="AZ381" i="27"/>
  <c r="AW381" i="27"/>
  <c r="AT381" i="27"/>
  <c r="AR381" i="27"/>
  <c r="AQ381" i="27"/>
  <c r="AO381" i="27"/>
  <c r="AM381" i="27"/>
  <c r="AK381" i="27"/>
  <c r="BJ380" i="27"/>
  <c r="BG380" i="27"/>
  <c r="BD380" i="27"/>
  <c r="BB380" i="27"/>
  <c r="AZ380" i="27"/>
  <c r="AW380" i="27"/>
  <c r="AT380" i="27"/>
  <c r="AR380" i="27"/>
  <c r="AQ380" i="27"/>
  <c r="AO380" i="27"/>
  <c r="AM380" i="27"/>
  <c r="AK380" i="27"/>
  <c r="BJ379" i="27"/>
  <c r="BG379" i="27"/>
  <c r="BD379" i="27"/>
  <c r="BB379" i="27"/>
  <c r="AZ379" i="27"/>
  <c r="AW379" i="27"/>
  <c r="AT379" i="27"/>
  <c r="AR379" i="27"/>
  <c r="AQ379" i="27"/>
  <c r="AO379" i="27"/>
  <c r="AM379" i="27"/>
  <c r="AK379" i="27"/>
  <c r="BJ378" i="27"/>
  <c r="BG378" i="27"/>
  <c r="BD378" i="27"/>
  <c r="BB378" i="27"/>
  <c r="AZ378" i="27"/>
  <c r="AW378" i="27"/>
  <c r="AT378" i="27"/>
  <c r="AR378" i="27"/>
  <c r="AQ378" i="27"/>
  <c r="AO378" i="27"/>
  <c r="AM378" i="27"/>
  <c r="AK378" i="27"/>
  <c r="BJ377" i="27"/>
  <c r="BG377" i="27"/>
  <c r="BD377" i="27"/>
  <c r="BB377" i="27"/>
  <c r="AZ377" i="27"/>
  <c r="AW377" i="27"/>
  <c r="AT377" i="27"/>
  <c r="AR377" i="27"/>
  <c r="AQ377" i="27"/>
  <c r="AO377" i="27"/>
  <c r="AM377" i="27"/>
  <c r="AK377" i="27"/>
  <c r="BJ376" i="27"/>
  <c r="BG376" i="27"/>
  <c r="BD376" i="27"/>
  <c r="BB376" i="27"/>
  <c r="AZ376" i="27"/>
  <c r="AW376" i="27"/>
  <c r="AT376" i="27"/>
  <c r="AR376" i="27"/>
  <c r="AQ376" i="27"/>
  <c r="AO376" i="27"/>
  <c r="AM376" i="27"/>
  <c r="AK376" i="27"/>
  <c r="BJ375" i="27"/>
  <c r="BG375" i="27"/>
  <c r="BD375" i="27"/>
  <c r="BB375" i="27"/>
  <c r="AZ375" i="27"/>
  <c r="AW375" i="27"/>
  <c r="AT375" i="27"/>
  <c r="AR375" i="27"/>
  <c r="AQ375" i="27"/>
  <c r="AO375" i="27"/>
  <c r="AM375" i="27"/>
  <c r="AK375" i="27"/>
  <c r="BJ374" i="27"/>
  <c r="BG374" i="27"/>
  <c r="BD374" i="27"/>
  <c r="BB374" i="27"/>
  <c r="AZ374" i="27"/>
  <c r="AW374" i="27"/>
  <c r="AT374" i="27"/>
  <c r="AR374" i="27"/>
  <c r="AQ374" i="27"/>
  <c r="AO374" i="27"/>
  <c r="AM374" i="27"/>
  <c r="AK374" i="27"/>
  <c r="BJ373" i="27"/>
  <c r="BG373" i="27"/>
  <c r="BD373" i="27"/>
  <c r="BB373" i="27"/>
  <c r="AZ373" i="27"/>
  <c r="AW373" i="27"/>
  <c r="AT373" i="27"/>
  <c r="AR373" i="27"/>
  <c r="AQ373" i="27"/>
  <c r="AO373" i="27"/>
  <c r="AM373" i="27"/>
  <c r="AK373" i="27"/>
  <c r="BJ372" i="27"/>
  <c r="BG372" i="27"/>
  <c r="BD372" i="27"/>
  <c r="BB372" i="27"/>
  <c r="AZ372" i="27"/>
  <c r="AW372" i="27"/>
  <c r="AT372" i="27"/>
  <c r="AR372" i="27"/>
  <c r="AQ372" i="27"/>
  <c r="AO372" i="27"/>
  <c r="AM372" i="27"/>
  <c r="AK372" i="27"/>
  <c r="BJ371" i="27"/>
  <c r="BG371" i="27"/>
  <c r="BH371" i="27" s="1"/>
  <c r="BD371" i="27"/>
  <c r="BB371" i="27"/>
  <c r="BC371" i="27" s="1"/>
  <c r="AZ371" i="27"/>
  <c r="BA371" i="27" s="1"/>
  <c r="AW371" i="27"/>
  <c r="AT371" i="27"/>
  <c r="AU371" i="27" s="1"/>
  <c r="AR371" i="27"/>
  <c r="AQ371" i="27"/>
  <c r="AO371" i="27"/>
  <c r="AM371" i="27"/>
  <c r="AK371" i="27"/>
  <c r="AL371" i="27" s="1"/>
  <c r="BJ370" i="27"/>
  <c r="BG370" i="27"/>
  <c r="BD370" i="27"/>
  <c r="BB370" i="27"/>
  <c r="BC370" i="27" s="1"/>
  <c r="AZ370" i="27"/>
  <c r="BA370" i="27" s="1"/>
  <c r="AW370" i="27"/>
  <c r="AT370" i="27"/>
  <c r="AR370" i="27"/>
  <c r="AQ370" i="27"/>
  <c r="AO370" i="27"/>
  <c r="AM370" i="27"/>
  <c r="AN370" i="27" s="1"/>
  <c r="AK370" i="27"/>
  <c r="AL370" i="27" s="1"/>
  <c r="BJ369" i="27"/>
  <c r="BG369" i="27"/>
  <c r="BD369" i="27"/>
  <c r="BB369" i="27"/>
  <c r="BC369" i="27" s="1"/>
  <c r="AZ369" i="27"/>
  <c r="BA369" i="27" s="1"/>
  <c r="AW369" i="27"/>
  <c r="AT369" i="27"/>
  <c r="AR369" i="27"/>
  <c r="AS369" i="27" s="1"/>
  <c r="CE369" i="27" s="1"/>
  <c r="AQ369" i="27"/>
  <c r="AO369" i="27"/>
  <c r="AM369" i="27"/>
  <c r="AK369" i="27"/>
  <c r="BJ368" i="27"/>
  <c r="BK368" i="27" s="1"/>
  <c r="BG368" i="27"/>
  <c r="BD368" i="27"/>
  <c r="BB368" i="27"/>
  <c r="BC368" i="27" s="1"/>
  <c r="AZ368" i="27"/>
  <c r="BA368" i="27" s="1"/>
  <c r="AW368" i="27"/>
  <c r="AT368" i="27"/>
  <c r="AR368" i="27"/>
  <c r="AQ368" i="27"/>
  <c r="AO368" i="27"/>
  <c r="AM368" i="27"/>
  <c r="AN368" i="27" s="1"/>
  <c r="AK368" i="27"/>
  <c r="AL368" i="27" s="1"/>
  <c r="BJ367" i="27"/>
  <c r="BG367" i="27"/>
  <c r="BD367" i="27"/>
  <c r="BB367" i="27"/>
  <c r="BC367" i="27" s="1"/>
  <c r="AZ367" i="27"/>
  <c r="BA367" i="27" s="1"/>
  <c r="AW367" i="27"/>
  <c r="AT367" i="27"/>
  <c r="AR367" i="27"/>
  <c r="AS367" i="27" s="1"/>
  <c r="CE367" i="27" s="1"/>
  <c r="AQ367" i="27"/>
  <c r="AO367" i="27"/>
  <c r="AM367" i="27"/>
  <c r="AK367" i="27"/>
  <c r="AL367" i="27" s="1"/>
  <c r="BJ366" i="27"/>
  <c r="BG366" i="27"/>
  <c r="BD366" i="27"/>
  <c r="BB366" i="27"/>
  <c r="BC366" i="27" s="1"/>
  <c r="AZ366" i="27"/>
  <c r="BA366" i="27" s="1"/>
  <c r="AW366" i="27"/>
  <c r="AT366" i="27"/>
  <c r="AR366" i="27"/>
  <c r="AQ366" i="27"/>
  <c r="AO366" i="27"/>
  <c r="AM366" i="27"/>
  <c r="AN366" i="27" s="1"/>
  <c r="AK366" i="27"/>
  <c r="AL366" i="27" s="1"/>
  <c r="BJ365" i="27"/>
  <c r="BG365" i="27"/>
  <c r="BD365" i="27"/>
  <c r="BB365" i="27"/>
  <c r="BC365" i="27" s="1"/>
  <c r="AZ365" i="27"/>
  <c r="BA365" i="27" s="1"/>
  <c r="AW365" i="27"/>
  <c r="AT365" i="27"/>
  <c r="AR365" i="27"/>
  <c r="AS365" i="27" s="1"/>
  <c r="CE365" i="27" s="1"/>
  <c r="AQ365" i="27"/>
  <c r="AO365" i="27"/>
  <c r="AM365" i="27"/>
  <c r="AK365" i="27"/>
  <c r="AL365" i="27" s="1"/>
  <c r="BJ364" i="27"/>
  <c r="BG364" i="27"/>
  <c r="BD364" i="27"/>
  <c r="BB364" i="27"/>
  <c r="BC364" i="27" s="1"/>
  <c r="AZ364" i="27"/>
  <c r="BA364" i="27" s="1"/>
  <c r="AW364" i="27"/>
  <c r="AT364" i="27"/>
  <c r="AR364" i="27"/>
  <c r="AQ364" i="27"/>
  <c r="AO364" i="27"/>
  <c r="AM364" i="27"/>
  <c r="AN364" i="27" s="1"/>
  <c r="AK364" i="27"/>
  <c r="AL364" i="27" s="1"/>
  <c r="BJ363" i="27"/>
  <c r="BG363" i="27"/>
  <c r="BD363" i="27"/>
  <c r="BB363" i="27"/>
  <c r="BC363" i="27" s="1"/>
  <c r="AZ363" i="27"/>
  <c r="BA363" i="27" s="1"/>
  <c r="AW363" i="27"/>
  <c r="AT363" i="27"/>
  <c r="AR363" i="27"/>
  <c r="AQ363" i="27"/>
  <c r="AO363" i="27"/>
  <c r="AM363" i="27"/>
  <c r="AK363" i="27"/>
  <c r="AL363" i="27" s="1"/>
  <c r="BJ362" i="27"/>
  <c r="BG362" i="27"/>
  <c r="BD362" i="27"/>
  <c r="BB362" i="27"/>
  <c r="BC362" i="27" s="1"/>
  <c r="AZ362" i="27"/>
  <c r="BA362" i="27" s="1"/>
  <c r="AW362" i="27"/>
  <c r="AT362" i="27"/>
  <c r="AR362" i="27"/>
  <c r="AQ362" i="27"/>
  <c r="AO362" i="27"/>
  <c r="AM362" i="27"/>
  <c r="AN362" i="27" s="1"/>
  <c r="AK362" i="27"/>
  <c r="AL362" i="27" s="1"/>
  <c r="BJ361" i="27"/>
  <c r="BG361" i="27"/>
  <c r="BD361" i="27"/>
  <c r="BB361" i="27"/>
  <c r="BC361" i="27" s="1"/>
  <c r="AZ361" i="27"/>
  <c r="BA361" i="27" s="1"/>
  <c r="AW361" i="27"/>
  <c r="AT361" i="27"/>
  <c r="AR361" i="27"/>
  <c r="AQ361" i="27"/>
  <c r="AO361" i="27"/>
  <c r="AM361" i="27"/>
  <c r="AK361" i="27"/>
  <c r="AL361" i="27" s="1"/>
  <c r="BJ360" i="27"/>
  <c r="BG360" i="27"/>
  <c r="BD360" i="27"/>
  <c r="BB360" i="27"/>
  <c r="BC360" i="27" s="1"/>
  <c r="AZ360" i="27"/>
  <c r="BA360" i="27" s="1"/>
  <c r="AW360" i="27"/>
  <c r="AT360" i="27"/>
  <c r="AR360" i="27"/>
  <c r="AQ360" i="27"/>
  <c r="AO360" i="27"/>
  <c r="AM360" i="27"/>
  <c r="AN360" i="27" s="1"/>
  <c r="AK360" i="27"/>
  <c r="AL360" i="27" s="1"/>
  <c r="BJ359" i="27"/>
  <c r="BG359" i="27"/>
  <c r="BD359" i="27"/>
  <c r="BB359" i="27"/>
  <c r="BC359" i="27" s="1"/>
  <c r="AZ359" i="27"/>
  <c r="BA359" i="27" s="1"/>
  <c r="AW359" i="27"/>
  <c r="AT359" i="27"/>
  <c r="AR359" i="27"/>
  <c r="AQ359" i="27"/>
  <c r="AO359" i="27"/>
  <c r="AM359" i="27"/>
  <c r="AK359" i="27"/>
  <c r="AL359" i="27" s="1"/>
  <c r="BJ358" i="27"/>
  <c r="BG358" i="27"/>
  <c r="BD358" i="27"/>
  <c r="BB358" i="27"/>
  <c r="BC358" i="27" s="1"/>
  <c r="AZ358" i="27"/>
  <c r="BA358" i="27" s="1"/>
  <c r="AW358" i="27"/>
  <c r="AT358" i="27"/>
  <c r="AR358" i="27"/>
  <c r="AQ358" i="27"/>
  <c r="AO358" i="27"/>
  <c r="AM358" i="27"/>
  <c r="AN358" i="27" s="1"/>
  <c r="AK358" i="27"/>
  <c r="AL358" i="27" s="1"/>
  <c r="BJ357" i="27"/>
  <c r="BG357" i="27"/>
  <c r="BD357" i="27"/>
  <c r="BB357" i="27"/>
  <c r="AZ357" i="27"/>
  <c r="AW357" i="27"/>
  <c r="AT357" i="27"/>
  <c r="AR357" i="27"/>
  <c r="AQ357" i="27"/>
  <c r="AO357" i="27"/>
  <c r="AM357" i="27"/>
  <c r="AK357" i="27"/>
  <c r="BJ356" i="27"/>
  <c r="BG356" i="27"/>
  <c r="BD356" i="27"/>
  <c r="BB356" i="27"/>
  <c r="AZ356" i="27"/>
  <c r="AW356" i="27"/>
  <c r="AT356" i="27"/>
  <c r="AR356" i="27"/>
  <c r="AQ356" i="27"/>
  <c r="AO356" i="27"/>
  <c r="AM356" i="27"/>
  <c r="AK356" i="27"/>
  <c r="BJ355" i="27"/>
  <c r="BG355" i="27"/>
  <c r="BD355" i="27"/>
  <c r="BB355" i="27"/>
  <c r="AZ355" i="27"/>
  <c r="AW355" i="27"/>
  <c r="AT355" i="27"/>
  <c r="AR355" i="27"/>
  <c r="AQ355" i="27"/>
  <c r="AO355" i="27"/>
  <c r="AM355" i="27"/>
  <c r="AK355" i="27"/>
  <c r="BJ354" i="27"/>
  <c r="BG354" i="27"/>
  <c r="BD354" i="27"/>
  <c r="BB354" i="27"/>
  <c r="AZ354" i="27"/>
  <c r="AW354" i="27"/>
  <c r="AT354" i="27"/>
  <c r="AR354" i="27"/>
  <c r="AQ354" i="27"/>
  <c r="AO354" i="27"/>
  <c r="AM354" i="27"/>
  <c r="AK354" i="27"/>
  <c r="BJ353" i="27"/>
  <c r="BG353" i="27"/>
  <c r="BD353" i="27"/>
  <c r="BB353" i="27"/>
  <c r="AZ353" i="27"/>
  <c r="AW353" i="27"/>
  <c r="AT353" i="27"/>
  <c r="AR353" i="27"/>
  <c r="AQ353" i="27"/>
  <c r="AO353" i="27"/>
  <c r="AM353" i="27"/>
  <c r="AK353" i="27"/>
  <c r="BJ352" i="27"/>
  <c r="BG352" i="27"/>
  <c r="BD352" i="27"/>
  <c r="BB352" i="27"/>
  <c r="AZ352" i="27"/>
  <c r="AW352" i="27"/>
  <c r="AT352" i="27"/>
  <c r="AR352" i="27"/>
  <c r="AQ352" i="27"/>
  <c r="AO352" i="27"/>
  <c r="AM352" i="27"/>
  <c r="AK352" i="27"/>
  <c r="BJ351" i="27"/>
  <c r="BG351" i="27"/>
  <c r="BD351" i="27"/>
  <c r="BB351" i="27"/>
  <c r="AZ351" i="27"/>
  <c r="AW351" i="27"/>
  <c r="AT351" i="27"/>
  <c r="AR351" i="27"/>
  <c r="AQ351" i="27"/>
  <c r="AO351" i="27"/>
  <c r="AM351" i="27"/>
  <c r="AK351" i="27"/>
  <c r="BJ350" i="27"/>
  <c r="BG350" i="27"/>
  <c r="BD350" i="27"/>
  <c r="BB350" i="27"/>
  <c r="AZ350" i="27"/>
  <c r="AW350" i="27"/>
  <c r="AT350" i="27"/>
  <c r="AR350" i="27"/>
  <c r="AQ350" i="27"/>
  <c r="AO350" i="27"/>
  <c r="AM350" i="27"/>
  <c r="AK350" i="27"/>
  <c r="BJ349" i="27"/>
  <c r="BG349" i="27"/>
  <c r="BD349" i="27"/>
  <c r="BB349" i="27"/>
  <c r="AZ349" i="27"/>
  <c r="AW349" i="27"/>
  <c r="AT349" i="27"/>
  <c r="AR349" i="27"/>
  <c r="AQ349" i="27"/>
  <c r="AO349" i="27"/>
  <c r="AM349" i="27"/>
  <c r="AK349" i="27"/>
  <c r="BJ348" i="27"/>
  <c r="BG348" i="27"/>
  <c r="BD348" i="27"/>
  <c r="BB348" i="27"/>
  <c r="AZ348" i="27"/>
  <c r="AW348" i="27"/>
  <c r="AT348" i="27"/>
  <c r="AR348" i="27"/>
  <c r="AQ348" i="27"/>
  <c r="AO348" i="27"/>
  <c r="AM348" i="27"/>
  <c r="AK348" i="27"/>
  <c r="BJ347" i="27"/>
  <c r="BG347" i="27"/>
  <c r="BD347" i="27"/>
  <c r="BB347" i="27"/>
  <c r="AZ347" i="27"/>
  <c r="AW347" i="27"/>
  <c r="AT347" i="27"/>
  <c r="AR347" i="27"/>
  <c r="AQ347" i="27"/>
  <c r="AO347" i="27"/>
  <c r="AM347" i="27"/>
  <c r="AK347" i="27"/>
  <c r="BJ346" i="27"/>
  <c r="BG346" i="27"/>
  <c r="BD346" i="27"/>
  <c r="BB346" i="27"/>
  <c r="AZ346" i="27"/>
  <c r="AW346" i="27"/>
  <c r="AT346" i="27"/>
  <c r="AR346" i="27"/>
  <c r="AQ346" i="27"/>
  <c r="AO346" i="27"/>
  <c r="AM346" i="27"/>
  <c r="AK346" i="27"/>
  <c r="BJ345" i="27"/>
  <c r="BG345" i="27"/>
  <c r="BD345" i="27"/>
  <c r="BB345" i="27"/>
  <c r="AZ345" i="27"/>
  <c r="AW345" i="27"/>
  <c r="AT345" i="27"/>
  <c r="AR345" i="27"/>
  <c r="AQ345" i="27"/>
  <c r="AO345" i="27"/>
  <c r="AM345" i="27"/>
  <c r="AK345" i="27"/>
  <c r="BJ344" i="27"/>
  <c r="BG344" i="27"/>
  <c r="BD344" i="27"/>
  <c r="BB344" i="27"/>
  <c r="AZ344" i="27"/>
  <c r="AW344" i="27"/>
  <c r="AT344" i="27"/>
  <c r="AR344" i="27"/>
  <c r="AQ344" i="27"/>
  <c r="AO344" i="27"/>
  <c r="AM344" i="27"/>
  <c r="AK344" i="27"/>
  <c r="BJ343" i="27"/>
  <c r="BG343" i="27"/>
  <c r="BD343" i="27"/>
  <c r="BB343" i="27"/>
  <c r="AZ343" i="27"/>
  <c r="AW343" i="27"/>
  <c r="AT343" i="27"/>
  <c r="AR343" i="27"/>
  <c r="AQ343" i="27"/>
  <c r="AO343" i="27"/>
  <c r="AM343" i="27"/>
  <c r="AK343" i="27"/>
  <c r="BJ342" i="27"/>
  <c r="BG342" i="27"/>
  <c r="BD342" i="27"/>
  <c r="BB342" i="27"/>
  <c r="AZ342" i="27"/>
  <c r="AW342" i="27"/>
  <c r="AT342" i="27"/>
  <c r="AR342" i="27"/>
  <c r="AQ342" i="27"/>
  <c r="AO342" i="27"/>
  <c r="AM342" i="27"/>
  <c r="AK342" i="27"/>
  <c r="BJ341" i="27"/>
  <c r="BG341" i="27"/>
  <c r="BD341" i="27"/>
  <c r="BB341" i="27"/>
  <c r="AZ341" i="27"/>
  <c r="AW341" i="27"/>
  <c r="AT341" i="27"/>
  <c r="AR341" i="27"/>
  <c r="AQ341" i="27"/>
  <c r="AO341" i="27"/>
  <c r="AM341" i="27"/>
  <c r="AK341" i="27"/>
  <c r="BJ340" i="27"/>
  <c r="BG340" i="27"/>
  <c r="BD340" i="27"/>
  <c r="BB340" i="27"/>
  <c r="AZ340" i="27"/>
  <c r="AW340" i="27"/>
  <c r="AT340" i="27"/>
  <c r="AR340" i="27"/>
  <c r="AQ340" i="27"/>
  <c r="AO340" i="27"/>
  <c r="AM340" i="27"/>
  <c r="AK340" i="27"/>
  <c r="BJ339" i="27"/>
  <c r="BG339" i="27"/>
  <c r="BD339" i="27"/>
  <c r="BB339" i="27"/>
  <c r="AZ339" i="27"/>
  <c r="AW339" i="27"/>
  <c r="AT339" i="27"/>
  <c r="AR339" i="27"/>
  <c r="AQ339" i="27"/>
  <c r="AO339" i="27"/>
  <c r="AM339" i="27"/>
  <c r="AK339" i="27"/>
  <c r="BJ338" i="27"/>
  <c r="BG338" i="27"/>
  <c r="BD338" i="27"/>
  <c r="BB338" i="27"/>
  <c r="AZ338" i="27"/>
  <c r="AW338" i="27"/>
  <c r="AT338" i="27"/>
  <c r="AR338" i="27"/>
  <c r="AQ338" i="27"/>
  <c r="AO338" i="27"/>
  <c r="AM338" i="27"/>
  <c r="AK338" i="27"/>
  <c r="BJ337" i="27"/>
  <c r="BG337" i="27"/>
  <c r="BD337" i="27"/>
  <c r="BB337" i="27"/>
  <c r="AZ337" i="27"/>
  <c r="AW337" i="27"/>
  <c r="AT337" i="27"/>
  <c r="AR337" i="27"/>
  <c r="AQ337" i="27"/>
  <c r="AO337" i="27"/>
  <c r="AM337" i="27"/>
  <c r="AK337" i="27"/>
  <c r="BJ336" i="27"/>
  <c r="BG336" i="27"/>
  <c r="BD336" i="27"/>
  <c r="BB336" i="27"/>
  <c r="AZ336" i="27"/>
  <c r="AW336" i="27"/>
  <c r="AT336" i="27"/>
  <c r="AR336" i="27"/>
  <c r="AQ336" i="27"/>
  <c r="AO336" i="27"/>
  <c r="AM336" i="27"/>
  <c r="AK336" i="27"/>
  <c r="BJ335" i="27"/>
  <c r="BG335" i="27"/>
  <c r="BD335" i="27"/>
  <c r="BB335" i="27"/>
  <c r="AZ335" i="27"/>
  <c r="AW335" i="27"/>
  <c r="AT335" i="27"/>
  <c r="AR335" i="27"/>
  <c r="AQ335" i="27"/>
  <c r="AO335" i="27"/>
  <c r="AM335" i="27"/>
  <c r="AK335" i="27"/>
  <c r="BJ334" i="27"/>
  <c r="BG334" i="27"/>
  <c r="BD334" i="27"/>
  <c r="BB334" i="27"/>
  <c r="AZ334" i="27"/>
  <c r="AW334" i="27"/>
  <c r="AT334" i="27"/>
  <c r="AR334" i="27"/>
  <c r="AQ334" i="27"/>
  <c r="AO334" i="27"/>
  <c r="AM334" i="27"/>
  <c r="AK334" i="27"/>
  <c r="BJ333" i="27"/>
  <c r="BG333" i="27"/>
  <c r="BD333" i="27"/>
  <c r="BB333" i="27"/>
  <c r="AZ333" i="27"/>
  <c r="AW333" i="27"/>
  <c r="AT333" i="27"/>
  <c r="AR333" i="27"/>
  <c r="AQ333" i="27"/>
  <c r="AO333" i="27"/>
  <c r="AM333" i="27"/>
  <c r="AK333" i="27"/>
  <c r="BJ332" i="27"/>
  <c r="BG332" i="27"/>
  <c r="BD332" i="27"/>
  <c r="BB332" i="27"/>
  <c r="AZ332" i="27"/>
  <c r="AW332" i="27"/>
  <c r="AT332" i="27"/>
  <c r="AR332" i="27"/>
  <c r="AQ332" i="27"/>
  <c r="AO332" i="27"/>
  <c r="AM332" i="27"/>
  <c r="AK332" i="27"/>
  <c r="BJ331" i="27"/>
  <c r="BG331" i="27"/>
  <c r="BD331" i="27"/>
  <c r="BB331" i="27"/>
  <c r="AZ331" i="27"/>
  <c r="AW331" i="27"/>
  <c r="AT331" i="27"/>
  <c r="AR331" i="27"/>
  <c r="AQ331" i="27"/>
  <c r="AO331" i="27"/>
  <c r="AM331" i="27"/>
  <c r="AK331" i="27"/>
  <c r="BJ330" i="27"/>
  <c r="BG330" i="27"/>
  <c r="BD330" i="27"/>
  <c r="BB330" i="27"/>
  <c r="AZ330" i="27"/>
  <c r="AW330" i="27"/>
  <c r="AT330" i="27"/>
  <c r="AR330" i="27"/>
  <c r="AQ330" i="27"/>
  <c r="AO330" i="27"/>
  <c r="AM330" i="27"/>
  <c r="AK330" i="27"/>
  <c r="BJ329" i="27"/>
  <c r="BG329" i="27"/>
  <c r="BD329" i="27"/>
  <c r="BB329" i="27"/>
  <c r="AZ329" i="27"/>
  <c r="AW329" i="27"/>
  <c r="AT329" i="27"/>
  <c r="AR329" i="27"/>
  <c r="AQ329" i="27"/>
  <c r="AO329" i="27"/>
  <c r="AM329" i="27"/>
  <c r="AK329" i="27"/>
  <c r="BJ328" i="27"/>
  <c r="BG328" i="27"/>
  <c r="BD328" i="27"/>
  <c r="BB328" i="27"/>
  <c r="AZ328" i="27"/>
  <c r="AW328" i="27"/>
  <c r="AT328" i="27"/>
  <c r="AR328" i="27"/>
  <c r="AQ328" i="27"/>
  <c r="AO328" i="27"/>
  <c r="AM328" i="27"/>
  <c r="AK328" i="27"/>
  <c r="BJ327" i="27"/>
  <c r="BG327" i="27"/>
  <c r="BD327" i="27"/>
  <c r="BB327" i="27"/>
  <c r="AZ327" i="27"/>
  <c r="AW327" i="27"/>
  <c r="AT327" i="27"/>
  <c r="AR327" i="27"/>
  <c r="AQ327" i="27"/>
  <c r="AO327" i="27"/>
  <c r="AM327" i="27"/>
  <c r="AK327" i="27"/>
  <c r="BJ326" i="27"/>
  <c r="BG326" i="27"/>
  <c r="BD326" i="27"/>
  <c r="BB326" i="27"/>
  <c r="AZ326" i="27"/>
  <c r="AW326" i="27"/>
  <c r="AT326" i="27"/>
  <c r="AR326" i="27"/>
  <c r="AQ326" i="27"/>
  <c r="AO326" i="27"/>
  <c r="AM326" i="27"/>
  <c r="AK326" i="27"/>
  <c r="BJ325" i="27"/>
  <c r="BG325" i="27"/>
  <c r="BD325" i="27"/>
  <c r="BB325" i="27"/>
  <c r="AZ325" i="27"/>
  <c r="AW325" i="27"/>
  <c r="AT325" i="27"/>
  <c r="AR325" i="27"/>
  <c r="AQ325" i="27"/>
  <c r="AO325" i="27"/>
  <c r="AM325" i="27"/>
  <c r="AK325" i="27"/>
  <c r="BJ324" i="27"/>
  <c r="BG324" i="27"/>
  <c r="BD324" i="27"/>
  <c r="BB324" i="27"/>
  <c r="AZ324" i="27"/>
  <c r="AW324" i="27"/>
  <c r="AT324" i="27"/>
  <c r="AR324" i="27"/>
  <c r="AQ324" i="27"/>
  <c r="AO324" i="27"/>
  <c r="AM324" i="27"/>
  <c r="AK324" i="27"/>
  <c r="BJ323" i="27"/>
  <c r="BG323" i="27"/>
  <c r="BD323" i="27"/>
  <c r="BB323" i="27"/>
  <c r="AZ323" i="27"/>
  <c r="AW323" i="27"/>
  <c r="AT323" i="27"/>
  <c r="AR323" i="27"/>
  <c r="AQ323" i="27"/>
  <c r="AO323" i="27"/>
  <c r="AM323" i="27"/>
  <c r="AK323" i="27"/>
  <c r="BJ322" i="27"/>
  <c r="BG322" i="27"/>
  <c r="BD322" i="27"/>
  <c r="BB322" i="27"/>
  <c r="AZ322" i="27"/>
  <c r="AW322" i="27"/>
  <c r="AT322" i="27"/>
  <c r="AR322" i="27"/>
  <c r="AQ322" i="27"/>
  <c r="AO322" i="27"/>
  <c r="AM322" i="27"/>
  <c r="AK322" i="27"/>
  <c r="BJ321" i="27"/>
  <c r="BG321" i="27"/>
  <c r="BD321" i="27"/>
  <c r="BB321" i="27"/>
  <c r="AZ321" i="27"/>
  <c r="AW321" i="27"/>
  <c r="AT321" i="27"/>
  <c r="AR321" i="27"/>
  <c r="AQ321" i="27"/>
  <c r="AO321" i="27"/>
  <c r="AM321" i="27"/>
  <c r="AK321" i="27"/>
  <c r="BJ320" i="27"/>
  <c r="BG320" i="27"/>
  <c r="BD320" i="27"/>
  <c r="BB320" i="27"/>
  <c r="AZ320" i="27"/>
  <c r="AW320" i="27"/>
  <c r="AT320" i="27"/>
  <c r="AR320" i="27"/>
  <c r="AQ320" i="27"/>
  <c r="AO320" i="27"/>
  <c r="AM320" i="27"/>
  <c r="AK320" i="27"/>
  <c r="BJ319" i="27"/>
  <c r="BG319" i="27"/>
  <c r="BD319" i="27"/>
  <c r="BB319" i="27"/>
  <c r="AZ319" i="27"/>
  <c r="AW319" i="27"/>
  <c r="AT319" i="27"/>
  <c r="AR319" i="27"/>
  <c r="AQ319" i="27"/>
  <c r="AO319" i="27"/>
  <c r="AM319" i="27"/>
  <c r="AK319" i="27"/>
  <c r="BJ318" i="27"/>
  <c r="BG318" i="27"/>
  <c r="BD318" i="27"/>
  <c r="BB318" i="27"/>
  <c r="AZ318" i="27"/>
  <c r="AW318" i="27"/>
  <c r="AT318" i="27"/>
  <c r="AR318" i="27"/>
  <c r="AQ318" i="27"/>
  <c r="AO318" i="27"/>
  <c r="AM318" i="27"/>
  <c r="AK318" i="27"/>
  <c r="BJ317" i="27"/>
  <c r="BG317" i="27"/>
  <c r="BD317" i="27"/>
  <c r="BB317" i="27"/>
  <c r="AZ317" i="27"/>
  <c r="AW317" i="27"/>
  <c r="AT317" i="27"/>
  <c r="AR317" i="27"/>
  <c r="AQ317" i="27"/>
  <c r="AO317" i="27"/>
  <c r="AM317" i="27"/>
  <c r="AK317" i="27"/>
  <c r="BJ316" i="27"/>
  <c r="BG316" i="27"/>
  <c r="BD316" i="27"/>
  <c r="BB316" i="27"/>
  <c r="AZ316" i="27"/>
  <c r="AW316" i="27"/>
  <c r="AT316" i="27"/>
  <c r="AR316" i="27"/>
  <c r="AQ316" i="27"/>
  <c r="AO316" i="27"/>
  <c r="AM316" i="27"/>
  <c r="AK316" i="27"/>
  <c r="BJ315" i="27"/>
  <c r="BG315" i="27"/>
  <c r="BD315" i="27"/>
  <c r="BB315" i="27"/>
  <c r="AZ315" i="27"/>
  <c r="AW315" i="27"/>
  <c r="AT315" i="27"/>
  <c r="AR315" i="27"/>
  <c r="AQ315" i="27"/>
  <c r="AO315" i="27"/>
  <c r="AM315" i="27"/>
  <c r="AK315" i="27"/>
  <c r="BJ314" i="27"/>
  <c r="BG314" i="27"/>
  <c r="BD314" i="27"/>
  <c r="BB314" i="27"/>
  <c r="AZ314" i="27"/>
  <c r="AW314" i="27"/>
  <c r="AT314" i="27"/>
  <c r="AR314" i="27"/>
  <c r="AQ314" i="27"/>
  <c r="AO314" i="27"/>
  <c r="AM314" i="27"/>
  <c r="AK314" i="27"/>
  <c r="BJ313" i="27"/>
  <c r="BG313" i="27"/>
  <c r="BD313" i="27"/>
  <c r="BB313" i="27"/>
  <c r="AZ313" i="27"/>
  <c r="AW313" i="27"/>
  <c r="AT313" i="27"/>
  <c r="AR313" i="27"/>
  <c r="AQ313" i="27"/>
  <c r="AO313" i="27"/>
  <c r="AM313" i="27"/>
  <c r="AK313" i="27"/>
  <c r="BJ312" i="27"/>
  <c r="BG312" i="27"/>
  <c r="BD312" i="27"/>
  <c r="BB312" i="27"/>
  <c r="AZ312" i="27"/>
  <c r="AW312" i="27"/>
  <c r="AT312" i="27"/>
  <c r="AR312" i="27"/>
  <c r="AQ312" i="27"/>
  <c r="AO312" i="27"/>
  <c r="AM312" i="27"/>
  <c r="AK312" i="27"/>
  <c r="BJ311" i="27"/>
  <c r="BG311" i="27"/>
  <c r="BD311" i="27"/>
  <c r="BB311" i="27"/>
  <c r="AZ311" i="27"/>
  <c r="AW311" i="27"/>
  <c r="AT311" i="27"/>
  <c r="AR311" i="27"/>
  <c r="AQ311" i="27"/>
  <c r="AO311" i="27"/>
  <c r="AM311" i="27"/>
  <c r="AK311" i="27"/>
  <c r="BJ310" i="27"/>
  <c r="BG310" i="27"/>
  <c r="BD310" i="27"/>
  <c r="BB310" i="27"/>
  <c r="AZ310" i="27"/>
  <c r="AW310" i="27"/>
  <c r="AT310" i="27"/>
  <c r="AR310" i="27"/>
  <c r="AQ310" i="27"/>
  <c r="AO310" i="27"/>
  <c r="AM310" i="27"/>
  <c r="AK310" i="27"/>
  <c r="BJ309" i="27"/>
  <c r="BG309" i="27"/>
  <c r="BD309" i="27"/>
  <c r="BB309" i="27"/>
  <c r="AZ309" i="27"/>
  <c r="AW309" i="27"/>
  <c r="AT309" i="27"/>
  <c r="AR309" i="27"/>
  <c r="AQ309" i="27"/>
  <c r="AO309" i="27"/>
  <c r="AM309" i="27"/>
  <c r="AK309" i="27"/>
  <c r="BJ308" i="27"/>
  <c r="BG308" i="27"/>
  <c r="BD308" i="27"/>
  <c r="BB308" i="27"/>
  <c r="AZ308" i="27"/>
  <c r="AW308" i="27"/>
  <c r="AT308" i="27"/>
  <c r="AR308" i="27"/>
  <c r="AQ308" i="27"/>
  <c r="AO308" i="27"/>
  <c r="AM308" i="27"/>
  <c r="AK308" i="27"/>
  <c r="BJ307" i="27"/>
  <c r="BG307" i="27"/>
  <c r="BD307" i="27"/>
  <c r="BB307" i="27"/>
  <c r="AZ307" i="27"/>
  <c r="AW307" i="27"/>
  <c r="AT307" i="27"/>
  <c r="AR307" i="27"/>
  <c r="AQ307" i="27"/>
  <c r="AO307" i="27"/>
  <c r="AM307" i="27"/>
  <c r="AK307" i="27"/>
  <c r="BJ306" i="27"/>
  <c r="BG306" i="27"/>
  <c r="BD306" i="27"/>
  <c r="BB306" i="27"/>
  <c r="AZ306" i="27"/>
  <c r="AW306" i="27"/>
  <c r="AT306" i="27"/>
  <c r="AR306" i="27"/>
  <c r="AQ306" i="27"/>
  <c r="AO306" i="27"/>
  <c r="AM306" i="27"/>
  <c r="AK306" i="27"/>
  <c r="BJ305" i="27"/>
  <c r="BG305" i="27"/>
  <c r="BD305" i="27"/>
  <c r="BB305" i="27"/>
  <c r="AZ305" i="27"/>
  <c r="AW305" i="27"/>
  <c r="AT305" i="27"/>
  <c r="AR305" i="27"/>
  <c r="AQ305" i="27"/>
  <c r="AO305" i="27"/>
  <c r="AM305" i="27"/>
  <c r="AK305" i="27"/>
  <c r="BJ304" i="27"/>
  <c r="BG304" i="27"/>
  <c r="BD304" i="27"/>
  <c r="BB304" i="27"/>
  <c r="AZ304" i="27"/>
  <c r="AW304" i="27"/>
  <c r="AT304" i="27"/>
  <c r="AR304" i="27"/>
  <c r="AQ304" i="27"/>
  <c r="AO304" i="27"/>
  <c r="AM304" i="27"/>
  <c r="AK304" i="27"/>
  <c r="BJ303" i="27"/>
  <c r="BG303" i="27"/>
  <c r="BD303" i="27"/>
  <c r="BB303" i="27"/>
  <c r="AZ303" i="27"/>
  <c r="AW303" i="27"/>
  <c r="AT303" i="27"/>
  <c r="AR303" i="27"/>
  <c r="AQ303" i="27"/>
  <c r="AO303" i="27"/>
  <c r="AM303" i="27"/>
  <c r="AK303" i="27"/>
  <c r="BJ302" i="27"/>
  <c r="BG302" i="27"/>
  <c r="BD302" i="27"/>
  <c r="BB302" i="27"/>
  <c r="AZ302" i="27"/>
  <c r="AW302" i="27"/>
  <c r="AT302" i="27"/>
  <c r="AR302" i="27"/>
  <c r="AQ302" i="27"/>
  <c r="AO302" i="27"/>
  <c r="AM302" i="27"/>
  <c r="AK302" i="27"/>
  <c r="BJ301" i="27"/>
  <c r="BG301" i="27"/>
  <c r="BD301" i="27"/>
  <c r="BB301" i="27"/>
  <c r="AZ301" i="27"/>
  <c r="AW301" i="27"/>
  <c r="AT301" i="27"/>
  <c r="AR301" i="27"/>
  <c r="AQ301" i="27"/>
  <c r="AO301" i="27"/>
  <c r="AM301" i="27"/>
  <c r="AK301" i="27"/>
  <c r="BJ300" i="27"/>
  <c r="BG300" i="27"/>
  <c r="BD300" i="27"/>
  <c r="BB300" i="27"/>
  <c r="AZ300" i="27"/>
  <c r="AW300" i="27"/>
  <c r="AT300" i="27"/>
  <c r="AR300" i="27"/>
  <c r="AQ300" i="27"/>
  <c r="AO300" i="27"/>
  <c r="AM300" i="27"/>
  <c r="AK300" i="27"/>
  <c r="BJ299" i="27"/>
  <c r="BG299" i="27"/>
  <c r="BD299" i="27"/>
  <c r="BB299" i="27"/>
  <c r="BC299" i="27" s="1"/>
  <c r="AZ299" i="27"/>
  <c r="BA299" i="27" s="1"/>
  <c r="AW299" i="27"/>
  <c r="AT299" i="27"/>
  <c r="AR299" i="27"/>
  <c r="AQ299" i="27"/>
  <c r="AO299" i="27"/>
  <c r="AM299" i="27"/>
  <c r="AK299" i="27"/>
  <c r="AL299" i="27" s="1"/>
  <c r="BJ298" i="27"/>
  <c r="BG298" i="27"/>
  <c r="BD298" i="27"/>
  <c r="BB298" i="27"/>
  <c r="BC298" i="27" s="1"/>
  <c r="AZ298" i="27"/>
  <c r="BA298" i="27" s="1"/>
  <c r="AW298" i="27"/>
  <c r="AT298" i="27"/>
  <c r="AR298" i="27"/>
  <c r="AQ298" i="27"/>
  <c r="AO298" i="27"/>
  <c r="AP298" i="27" s="1"/>
  <c r="AM298" i="27"/>
  <c r="AN298" i="27" s="1"/>
  <c r="AK298" i="27"/>
  <c r="AL298" i="27" s="1"/>
  <c r="BJ297" i="27"/>
  <c r="BG297" i="27"/>
  <c r="BD297" i="27"/>
  <c r="BB297" i="27"/>
  <c r="BC297" i="27" s="1"/>
  <c r="AZ297" i="27"/>
  <c r="BA297" i="27" s="1"/>
  <c r="AW297" i="27"/>
  <c r="AT297" i="27"/>
  <c r="AR297" i="27"/>
  <c r="AS297" i="27" s="1"/>
  <c r="CE297" i="27" s="1"/>
  <c r="AQ297" i="27"/>
  <c r="AO297" i="27"/>
  <c r="AM297" i="27"/>
  <c r="AK297" i="27"/>
  <c r="AL297" i="27" s="1"/>
  <c r="BJ296" i="27"/>
  <c r="BG296" i="27"/>
  <c r="BD296" i="27"/>
  <c r="BB296" i="27"/>
  <c r="BC296" i="27" s="1"/>
  <c r="AZ296" i="27"/>
  <c r="BA296" i="27" s="1"/>
  <c r="AW296" i="27"/>
  <c r="AT296" i="27"/>
  <c r="AR296" i="27"/>
  <c r="AQ296" i="27"/>
  <c r="AO296" i="27"/>
  <c r="AM296" i="27"/>
  <c r="AN296" i="27" s="1"/>
  <c r="AK296" i="27"/>
  <c r="AL296" i="27" s="1"/>
  <c r="BJ295" i="27"/>
  <c r="BG295" i="27"/>
  <c r="BD295" i="27"/>
  <c r="BB295" i="27"/>
  <c r="BC295" i="27" s="1"/>
  <c r="AZ295" i="27"/>
  <c r="BA295" i="27" s="1"/>
  <c r="AW295" i="27"/>
  <c r="AT295" i="27"/>
  <c r="AR295" i="27"/>
  <c r="AQ295" i="27"/>
  <c r="AO295" i="27"/>
  <c r="AM295" i="27"/>
  <c r="AK295" i="27"/>
  <c r="AL295" i="27" s="1"/>
  <c r="BJ294" i="27"/>
  <c r="BG294" i="27"/>
  <c r="BD294" i="27"/>
  <c r="BB294" i="27"/>
  <c r="BC294" i="27" s="1"/>
  <c r="AZ294" i="27"/>
  <c r="BA294" i="27" s="1"/>
  <c r="AW294" i="27"/>
  <c r="AT294" i="27"/>
  <c r="AR294" i="27"/>
  <c r="AQ294" i="27"/>
  <c r="AO294" i="27"/>
  <c r="AM294" i="27"/>
  <c r="AN294" i="27" s="1"/>
  <c r="AK294" i="27"/>
  <c r="AL294" i="27" s="1"/>
  <c r="BJ293" i="27"/>
  <c r="BG293" i="27"/>
  <c r="BD293" i="27"/>
  <c r="BB293" i="27"/>
  <c r="BC293" i="27" s="1"/>
  <c r="AZ293" i="27"/>
  <c r="BA293" i="27" s="1"/>
  <c r="AW293" i="27"/>
  <c r="AT293" i="27"/>
  <c r="AR293" i="27"/>
  <c r="AS293" i="27" s="1"/>
  <c r="CE293" i="27" s="1"/>
  <c r="AQ293" i="27"/>
  <c r="AO293" i="27"/>
  <c r="AM293" i="27"/>
  <c r="AK293" i="27"/>
  <c r="AL293" i="27" s="1"/>
  <c r="BJ292" i="27"/>
  <c r="BG292" i="27"/>
  <c r="BD292" i="27"/>
  <c r="BB292" i="27"/>
  <c r="BC292" i="27" s="1"/>
  <c r="AZ292" i="27"/>
  <c r="BA292" i="27" s="1"/>
  <c r="AW292" i="27"/>
  <c r="AT292" i="27"/>
  <c r="AR292" i="27"/>
  <c r="AQ292" i="27"/>
  <c r="AO292" i="27"/>
  <c r="AM292" i="27"/>
  <c r="AN292" i="27" s="1"/>
  <c r="AK292" i="27"/>
  <c r="AL292" i="27" s="1"/>
  <c r="BJ291" i="27"/>
  <c r="BG291" i="27"/>
  <c r="BD291" i="27"/>
  <c r="BB291" i="27"/>
  <c r="BC291" i="27" s="1"/>
  <c r="AZ291" i="27"/>
  <c r="BA291" i="27" s="1"/>
  <c r="AW291" i="27"/>
  <c r="AT291" i="27"/>
  <c r="AR291" i="27"/>
  <c r="AS291" i="27" s="1"/>
  <c r="CE291" i="27" s="1"/>
  <c r="AQ291" i="27"/>
  <c r="AO291" i="27"/>
  <c r="AM291" i="27"/>
  <c r="AK291" i="27"/>
  <c r="AL291" i="27" s="1"/>
  <c r="BJ290" i="27"/>
  <c r="BG290" i="27"/>
  <c r="BD290" i="27"/>
  <c r="BB290" i="27"/>
  <c r="BC290" i="27" s="1"/>
  <c r="AZ290" i="27"/>
  <c r="BA290" i="27" s="1"/>
  <c r="AW290" i="27"/>
  <c r="AT290" i="27"/>
  <c r="AR290" i="27"/>
  <c r="AQ290" i="27"/>
  <c r="AO290" i="27"/>
  <c r="AM290" i="27"/>
  <c r="AN290" i="27" s="1"/>
  <c r="AK290" i="27"/>
  <c r="AL290" i="27" s="1"/>
  <c r="BJ289" i="27"/>
  <c r="BG289" i="27"/>
  <c r="BD289" i="27"/>
  <c r="BB289" i="27"/>
  <c r="BC289" i="27" s="1"/>
  <c r="AZ289" i="27"/>
  <c r="BA289" i="27" s="1"/>
  <c r="AW289" i="27"/>
  <c r="AT289" i="27"/>
  <c r="AR289" i="27"/>
  <c r="AQ289" i="27"/>
  <c r="AO289" i="27"/>
  <c r="AM289" i="27"/>
  <c r="AK289" i="27"/>
  <c r="AL289" i="27" s="1"/>
  <c r="BJ288" i="27"/>
  <c r="BG288" i="27"/>
  <c r="BD288" i="27"/>
  <c r="BB288" i="27"/>
  <c r="BC288" i="27" s="1"/>
  <c r="AZ288" i="27"/>
  <c r="BA288" i="27" s="1"/>
  <c r="AW288" i="27"/>
  <c r="AT288" i="27"/>
  <c r="AR288" i="27"/>
  <c r="AQ288" i="27"/>
  <c r="AO288" i="27"/>
  <c r="AM288" i="27"/>
  <c r="AN288" i="27" s="1"/>
  <c r="AK288" i="27"/>
  <c r="AL288" i="27" s="1"/>
  <c r="BJ287" i="27"/>
  <c r="BG287" i="27"/>
  <c r="BD287" i="27"/>
  <c r="BB287" i="27"/>
  <c r="BC287" i="27" s="1"/>
  <c r="AZ287" i="27"/>
  <c r="BA287" i="27" s="1"/>
  <c r="AW287" i="27"/>
  <c r="AT287" i="27"/>
  <c r="AR287" i="27"/>
  <c r="AS287" i="27" s="1"/>
  <c r="CE287" i="27" s="1"/>
  <c r="AQ287" i="27"/>
  <c r="AO287" i="27"/>
  <c r="AM287" i="27"/>
  <c r="AK287" i="27"/>
  <c r="AL287" i="27" s="1"/>
  <c r="BJ286" i="27"/>
  <c r="BG286" i="27"/>
  <c r="BD286" i="27"/>
  <c r="BB286" i="27"/>
  <c r="BC286" i="27" s="1"/>
  <c r="AZ286" i="27"/>
  <c r="BA286" i="27" s="1"/>
  <c r="AW286" i="27"/>
  <c r="AT286" i="27"/>
  <c r="AR286" i="27"/>
  <c r="AQ286" i="27"/>
  <c r="AO286" i="27"/>
  <c r="AM286" i="27"/>
  <c r="AN286" i="27" s="1"/>
  <c r="AK286" i="27"/>
  <c r="AL286" i="27" s="1"/>
  <c r="BJ285" i="27"/>
  <c r="BG285" i="27"/>
  <c r="BD285" i="27"/>
  <c r="BB285" i="27"/>
  <c r="BC285" i="27" s="1"/>
  <c r="AZ285" i="27"/>
  <c r="BA285" i="27" s="1"/>
  <c r="AW285" i="27"/>
  <c r="AT285" i="27"/>
  <c r="AR285" i="27"/>
  <c r="AQ285" i="27"/>
  <c r="AO285" i="27"/>
  <c r="AM285" i="27"/>
  <c r="AK285" i="27"/>
  <c r="AL285" i="27" s="1"/>
  <c r="BJ284" i="27"/>
  <c r="BG284" i="27"/>
  <c r="BD284" i="27"/>
  <c r="BB284" i="27"/>
  <c r="AZ284" i="27"/>
  <c r="AW284" i="27"/>
  <c r="AT284" i="27"/>
  <c r="AR284" i="27"/>
  <c r="AQ284" i="27"/>
  <c r="AO284" i="27"/>
  <c r="AM284" i="27"/>
  <c r="AK284" i="27"/>
  <c r="BJ283" i="27"/>
  <c r="BG283" i="27"/>
  <c r="BD283" i="27"/>
  <c r="BB283" i="27"/>
  <c r="AZ283" i="27"/>
  <c r="AW283" i="27"/>
  <c r="AT283" i="27"/>
  <c r="AR283" i="27"/>
  <c r="AQ283" i="27"/>
  <c r="AO283" i="27"/>
  <c r="AM283" i="27"/>
  <c r="AK283" i="27"/>
  <c r="BJ282" i="27"/>
  <c r="BG282" i="27"/>
  <c r="BD282" i="27"/>
  <c r="BB282" i="27"/>
  <c r="AZ282" i="27"/>
  <c r="AW282" i="27"/>
  <c r="AT282" i="27"/>
  <c r="AR282" i="27"/>
  <c r="AQ282" i="27"/>
  <c r="AO282" i="27"/>
  <c r="AM282" i="27"/>
  <c r="AK282" i="27"/>
  <c r="BJ281" i="27"/>
  <c r="BG281" i="27"/>
  <c r="BD281" i="27"/>
  <c r="BB281" i="27"/>
  <c r="AZ281" i="27"/>
  <c r="AW281" i="27"/>
  <c r="AT281" i="27"/>
  <c r="AR281" i="27"/>
  <c r="AQ281" i="27"/>
  <c r="AO281" i="27"/>
  <c r="AM281" i="27"/>
  <c r="AK281" i="27"/>
  <c r="BJ280" i="27"/>
  <c r="BG280" i="27"/>
  <c r="BD280" i="27"/>
  <c r="BB280" i="27"/>
  <c r="AZ280" i="27"/>
  <c r="AW280" i="27"/>
  <c r="AT280" i="27"/>
  <c r="AR280" i="27"/>
  <c r="AQ280" i="27"/>
  <c r="AO280" i="27"/>
  <c r="AM280" i="27"/>
  <c r="AK280" i="27"/>
  <c r="BJ279" i="27"/>
  <c r="BG279" i="27"/>
  <c r="BD279" i="27"/>
  <c r="BB279" i="27"/>
  <c r="AZ279" i="27"/>
  <c r="AW279" i="27"/>
  <c r="AT279" i="27"/>
  <c r="AR279" i="27"/>
  <c r="AQ279" i="27"/>
  <c r="AO279" i="27"/>
  <c r="AM279" i="27"/>
  <c r="AK279" i="27"/>
  <c r="BJ278" i="27"/>
  <c r="BG278" i="27"/>
  <c r="BD278" i="27"/>
  <c r="BB278" i="27"/>
  <c r="AZ278" i="27"/>
  <c r="AW278" i="27"/>
  <c r="AT278" i="27"/>
  <c r="AR278" i="27"/>
  <c r="AQ278" i="27"/>
  <c r="AO278" i="27"/>
  <c r="AM278" i="27"/>
  <c r="AK278" i="27"/>
  <c r="BJ277" i="27"/>
  <c r="BG277" i="27"/>
  <c r="BD277" i="27"/>
  <c r="BB277" i="27"/>
  <c r="AZ277" i="27"/>
  <c r="AW277" i="27"/>
  <c r="AT277" i="27"/>
  <c r="AR277" i="27"/>
  <c r="AQ277" i="27"/>
  <c r="AO277" i="27"/>
  <c r="AM277" i="27"/>
  <c r="AK277" i="27"/>
  <c r="BJ276" i="27"/>
  <c r="BG276" i="27"/>
  <c r="BD276" i="27"/>
  <c r="BB276" i="27"/>
  <c r="AZ276" i="27"/>
  <c r="AW276" i="27"/>
  <c r="AT276" i="27"/>
  <c r="AR276" i="27"/>
  <c r="AQ276" i="27"/>
  <c r="AO276" i="27"/>
  <c r="AM276" i="27"/>
  <c r="AK276" i="27"/>
  <c r="BJ275" i="27"/>
  <c r="BG275" i="27"/>
  <c r="BD275" i="27"/>
  <c r="BB275" i="27"/>
  <c r="AZ275" i="27"/>
  <c r="AW275" i="27"/>
  <c r="AT275" i="27"/>
  <c r="AR275" i="27"/>
  <c r="AQ275" i="27"/>
  <c r="AO275" i="27"/>
  <c r="AM275" i="27"/>
  <c r="AK275" i="27"/>
  <c r="BJ274" i="27"/>
  <c r="BG274" i="27"/>
  <c r="BD274" i="27"/>
  <c r="BB274" i="27"/>
  <c r="AZ274" i="27"/>
  <c r="AW274" i="27"/>
  <c r="AT274" i="27"/>
  <c r="AR274" i="27"/>
  <c r="AQ274" i="27"/>
  <c r="AO274" i="27"/>
  <c r="AM274" i="27"/>
  <c r="AK274" i="27"/>
  <c r="BJ273" i="27"/>
  <c r="BG273" i="27"/>
  <c r="BD273" i="27"/>
  <c r="BB273" i="27"/>
  <c r="AZ273" i="27"/>
  <c r="AW273" i="27"/>
  <c r="AT273" i="27"/>
  <c r="AR273" i="27"/>
  <c r="AQ273" i="27"/>
  <c r="AO273" i="27"/>
  <c r="AM273" i="27"/>
  <c r="AK273" i="27"/>
  <c r="BJ272" i="27"/>
  <c r="BG272" i="27"/>
  <c r="BD272" i="27"/>
  <c r="BB272" i="27"/>
  <c r="AZ272" i="27"/>
  <c r="AW272" i="27"/>
  <c r="AT272" i="27"/>
  <c r="AR272" i="27"/>
  <c r="AQ272" i="27"/>
  <c r="AO272" i="27"/>
  <c r="AM272" i="27"/>
  <c r="AK272" i="27"/>
  <c r="BJ271" i="27"/>
  <c r="BG271" i="27"/>
  <c r="BD271" i="27"/>
  <c r="BB271" i="27"/>
  <c r="AZ271" i="27"/>
  <c r="AW271" i="27"/>
  <c r="AT271" i="27"/>
  <c r="AR271" i="27"/>
  <c r="AQ271" i="27"/>
  <c r="AO271" i="27"/>
  <c r="AM271" i="27"/>
  <c r="AK271" i="27"/>
  <c r="BJ270" i="27"/>
  <c r="BG270" i="27"/>
  <c r="BD270" i="27"/>
  <c r="BB270" i="27"/>
  <c r="AZ270" i="27"/>
  <c r="AW270" i="27"/>
  <c r="AT270" i="27"/>
  <c r="AR270" i="27"/>
  <c r="AQ270" i="27"/>
  <c r="AO270" i="27"/>
  <c r="AM270" i="27"/>
  <c r="AK270" i="27"/>
  <c r="BJ269" i="27"/>
  <c r="BG269" i="27"/>
  <c r="BD269" i="27"/>
  <c r="BB269" i="27"/>
  <c r="BC269" i="27" s="1"/>
  <c r="AZ269" i="27"/>
  <c r="BA269" i="27" s="1"/>
  <c r="AW269" i="27"/>
  <c r="AT269" i="27"/>
  <c r="AR269" i="27"/>
  <c r="AS269" i="27" s="1"/>
  <c r="CE269" i="27" s="1"/>
  <c r="AQ269" i="27"/>
  <c r="AO269" i="27"/>
  <c r="AM269" i="27"/>
  <c r="AK269" i="27"/>
  <c r="AL269" i="27" s="1"/>
  <c r="BJ268" i="27"/>
  <c r="BG268" i="27"/>
  <c r="BD268" i="27"/>
  <c r="BB268" i="27"/>
  <c r="BC268" i="27" s="1"/>
  <c r="AZ268" i="27"/>
  <c r="BA268" i="27" s="1"/>
  <c r="AW268" i="27"/>
  <c r="AT268" i="27"/>
  <c r="AR268" i="27"/>
  <c r="AQ268" i="27"/>
  <c r="AO268" i="27"/>
  <c r="AM268" i="27"/>
  <c r="AN268" i="27" s="1"/>
  <c r="AK268" i="27"/>
  <c r="AL268" i="27" s="1"/>
  <c r="BJ267" i="27"/>
  <c r="BG267" i="27"/>
  <c r="BD267" i="27"/>
  <c r="BB267" i="27"/>
  <c r="BC267" i="27" s="1"/>
  <c r="AZ267" i="27"/>
  <c r="BA267" i="27" s="1"/>
  <c r="AW267" i="27"/>
  <c r="AT267" i="27"/>
  <c r="AR267" i="27"/>
  <c r="AS267" i="27" s="1"/>
  <c r="CE267" i="27" s="1"/>
  <c r="AQ267" i="27"/>
  <c r="AO267" i="27"/>
  <c r="AM267" i="27"/>
  <c r="AK267" i="27"/>
  <c r="AL267" i="27" s="1"/>
  <c r="BJ266" i="27"/>
  <c r="BG266" i="27"/>
  <c r="BD266" i="27"/>
  <c r="BB266" i="27"/>
  <c r="BC266" i="27" s="1"/>
  <c r="AZ266" i="27"/>
  <c r="BA266" i="27" s="1"/>
  <c r="AW266" i="27"/>
  <c r="AT266" i="27"/>
  <c r="AR266" i="27"/>
  <c r="AQ266" i="27"/>
  <c r="AO266" i="27"/>
  <c r="AM266" i="27"/>
  <c r="AN266" i="27" s="1"/>
  <c r="AK266" i="27"/>
  <c r="AL266" i="27" s="1"/>
  <c r="BJ265" i="27"/>
  <c r="BG265" i="27"/>
  <c r="BD265" i="27"/>
  <c r="BB265" i="27"/>
  <c r="BC265" i="27" s="1"/>
  <c r="AZ265" i="27"/>
  <c r="BA265" i="27" s="1"/>
  <c r="AW265" i="27"/>
  <c r="AT265" i="27"/>
  <c r="AR265" i="27"/>
  <c r="AS265" i="27" s="1"/>
  <c r="CE265" i="27" s="1"/>
  <c r="AQ265" i="27"/>
  <c r="AO265" i="27"/>
  <c r="AM265" i="27"/>
  <c r="AK265" i="27"/>
  <c r="AL265" i="27" s="1"/>
  <c r="BJ264" i="27"/>
  <c r="BG264" i="27"/>
  <c r="BD264" i="27"/>
  <c r="BB264" i="27"/>
  <c r="BC264" i="27" s="1"/>
  <c r="AZ264" i="27"/>
  <c r="BA264" i="27" s="1"/>
  <c r="AW264" i="27"/>
  <c r="AT264" i="27"/>
  <c r="AR264" i="27"/>
  <c r="AQ264" i="27"/>
  <c r="AO264" i="27"/>
  <c r="AM264" i="27"/>
  <c r="AN264" i="27" s="1"/>
  <c r="AK264" i="27"/>
  <c r="AL264" i="27" s="1"/>
  <c r="BJ263" i="27"/>
  <c r="BG263" i="27"/>
  <c r="BD263" i="27"/>
  <c r="BB263" i="27"/>
  <c r="BC263" i="27" s="1"/>
  <c r="AZ263" i="27"/>
  <c r="BA263" i="27" s="1"/>
  <c r="AW263" i="27"/>
  <c r="AT263" i="27"/>
  <c r="AR263" i="27"/>
  <c r="AS263" i="27" s="1"/>
  <c r="CE263" i="27" s="1"/>
  <c r="AQ263" i="27"/>
  <c r="AO263" i="27"/>
  <c r="AM263" i="27"/>
  <c r="AK263" i="27"/>
  <c r="AL263" i="27" s="1"/>
  <c r="BJ262" i="27"/>
  <c r="BG262" i="27"/>
  <c r="BD262" i="27"/>
  <c r="BB262" i="27"/>
  <c r="BC262" i="27" s="1"/>
  <c r="AZ262" i="27"/>
  <c r="BA262" i="27" s="1"/>
  <c r="AW262" i="27"/>
  <c r="AT262" i="27"/>
  <c r="AR262" i="27"/>
  <c r="AQ262" i="27"/>
  <c r="AO262" i="27"/>
  <c r="AM262" i="27"/>
  <c r="AN262" i="27" s="1"/>
  <c r="AK262" i="27"/>
  <c r="AL262" i="27" s="1"/>
  <c r="BJ261" i="27"/>
  <c r="BG261" i="27"/>
  <c r="BD261" i="27"/>
  <c r="BB261" i="27"/>
  <c r="AZ261" i="27"/>
  <c r="AW261" i="27"/>
  <c r="AT261" i="27"/>
  <c r="AR261" i="27"/>
  <c r="AQ261" i="27"/>
  <c r="AO261" i="27"/>
  <c r="AM261" i="27"/>
  <c r="AK261" i="27"/>
  <c r="BJ260" i="27"/>
  <c r="BG260" i="27"/>
  <c r="BD260" i="27"/>
  <c r="BB260" i="27"/>
  <c r="AZ260" i="27"/>
  <c r="AW260" i="27"/>
  <c r="AT260" i="27"/>
  <c r="AR260" i="27"/>
  <c r="AQ260" i="27"/>
  <c r="AO260" i="27"/>
  <c r="AM260" i="27"/>
  <c r="AK260" i="27"/>
  <c r="BJ259" i="27"/>
  <c r="BG259" i="27"/>
  <c r="BD259" i="27"/>
  <c r="BB259" i="27"/>
  <c r="AZ259" i="27"/>
  <c r="AW259" i="27"/>
  <c r="AT259" i="27"/>
  <c r="AR259" i="27"/>
  <c r="AQ259" i="27"/>
  <c r="AO259" i="27"/>
  <c r="AM259" i="27"/>
  <c r="AK259" i="27"/>
  <c r="BJ258" i="27"/>
  <c r="BG258" i="27"/>
  <c r="BD258" i="27"/>
  <c r="BB258" i="27"/>
  <c r="AZ258" i="27"/>
  <c r="AW258" i="27"/>
  <c r="AT258" i="27"/>
  <c r="AR258" i="27"/>
  <c r="AQ258" i="27"/>
  <c r="AO258" i="27"/>
  <c r="AM258" i="27"/>
  <c r="AK258" i="27"/>
  <c r="BJ257" i="27"/>
  <c r="BG257" i="27"/>
  <c r="BD257" i="27"/>
  <c r="BB257" i="27"/>
  <c r="AZ257" i="27"/>
  <c r="AW257" i="27"/>
  <c r="AT257" i="27"/>
  <c r="AR257" i="27"/>
  <c r="AQ257" i="27"/>
  <c r="AO257" i="27"/>
  <c r="AM257" i="27"/>
  <c r="AK257" i="27"/>
  <c r="BJ256" i="27"/>
  <c r="BG256" i="27"/>
  <c r="BD256" i="27"/>
  <c r="BB256" i="27"/>
  <c r="AZ256" i="27"/>
  <c r="AW256" i="27"/>
  <c r="AT256" i="27"/>
  <c r="AR256" i="27"/>
  <c r="AQ256" i="27"/>
  <c r="AO256" i="27"/>
  <c r="AM256" i="27"/>
  <c r="AK256" i="27"/>
  <c r="BJ255" i="27"/>
  <c r="BG255" i="27"/>
  <c r="BD255" i="27"/>
  <c r="BB255" i="27"/>
  <c r="AZ255" i="27"/>
  <c r="AW255" i="27"/>
  <c r="AT255" i="27"/>
  <c r="AR255" i="27"/>
  <c r="AQ255" i="27"/>
  <c r="AO255" i="27"/>
  <c r="AM255" i="27"/>
  <c r="AK255" i="27"/>
  <c r="BJ254" i="27"/>
  <c r="BG254" i="27"/>
  <c r="BD254" i="27"/>
  <c r="BB254" i="27"/>
  <c r="AZ254" i="27"/>
  <c r="AW254" i="27"/>
  <c r="AT254" i="27"/>
  <c r="AR254" i="27"/>
  <c r="AQ254" i="27"/>
  <c r="AO254" i="27"/>
  <c r="AM254" i="27"/>
  <c r="AK254" i="27"/>
  <c r="BJ253" i="27"/>
  <c r="BG253" i="27"/>
  <c r="BD253" i="27"/>
  <c r="BB253" i="27"/>
  <c r="AZ253" i="27"/>
  <c r="AW253" i="27"/>
  <c r="AT253" i="27"/>
  <c r="AR253" i="27"/>
  <c r="AQ253" i="27"/>
  <c r="AO253" i="27"/>
  <c r="AM253" i="27"/>
  <c r="AK253" i="27"/>
  <c r="BJ252" i="27"/>
  <c r="BG252" i="27"/>
  <c r="BD252" i="27"/>
  <c r="BB252" i="27"/>
  <c r="AZ252" i="27"/>
  <c r="AW252" i="27"/>
  <c r="AT252" i="27"/>
  <c r="AR252" i="27"/>
  <c r="AQ252" i="27"/>
  <c r="AO252" i="27"/>
  <c r="AM252" i="27"/>
  <c r="AK252" i="27"/>
  <c r="BJ251" i="27"/>
  <c r="BG251" i="27"/>
  <c r="BD251" i="27"/>
  <c r="BB251" i="27"/>
  <c r="AZ251" i="27"/>
  <c r="AW251" i="27"/>
  <c r="AT251" i="27"/>
  <c r="AR251" i="27"/>
  <c r="AQ251" i="27"/>
  <c r="AO251" i="27"/>
  <c r="AM251" i="27"/>
  <c r="AK251" i="27"/>
  <c r="BJ250" i="27"/>
  <c r="BG250" i="27"/>
  <c r="BD250" i="27"/>
  <c r="BB250" i="27"/>
  <c r="AZ250" i="27"/>
  <c r="AW250" i="27"/>
  <c r="AT250" i="27"/>
  <c r="AR250" i="27"/>
  <c r="AQ250" i="27"/>
  <c r="AO250" i="27"/>
  <c r="AM250" i="27"/>
  <c r="AK250" i="27"/>
  <c r="BJ249" i="27"/>
  <c r="BG249" i="27"/>
  <c r="BD249" i="27"/>
  <c r="BB249" i="27"/>
  <c r="AZ249" i="27"/>
  <c r="AW249" i="27"/>
  <c r="AT249" i="27"/>
  <c r="AR249" i="27"/>
  <c r="AQ249" i="27"/>
  <c r="AO249" i="27"/>
  <c r="AM249" i="27"/>
  <c r="AK249" i="27"/>
  <c r="BJ248" i="27"/>
  <c r="BG248" i="27"/>
  <c r="BD248" i="27"/>
  <c r="BB248" i="27"/>
  <c r="AZ248" i="27"/>
  <c r="AW248" i="27"/>
  <c r="AT248" i="27"/>
  <c r="AR248" i="27"/>
  <c r="AQ248" i="27"/>
  <c r="AO248" i="27"/>
  <c r="AM248" i="27"/>
  <c r="AK248" i="27"/>
  <c r="BJ247" i="27"/>
  <c r="BG247" i="27"/>
  <c r="BD247" i="27"/>
  <c r="BB247" i="27"/>
  <c r="AZ247" i="27"/>
  <c r="AW247" i="27"/>
  <c r="AT247" i="27"/>
  <c r="AR247" i="27"/>
  <c r="AQ247" i="27"/>
  <c r="AO247" i="27"/>
  <c r="AM247" i="27"/>
  <c r="AK247" i="27"/>
  <c r="BJ246" i="27"/>
  <c r="BG246" i="27"/>
  <c r="BD246" i="27"/>
  <c r="BB246" i="27"/>
  <c r="AZ246" i="27"/>
  <c r="AW246" i="27"/>
  <c r="AT246" i="27"/>
  <c r="AR246" i="27"/>
  <c r="AQ246" i="27"/>
  <c r="AO246" i="27"/>
  <c r="AM246" i="27"/>
  <c r="AK246" i="27"/>
  <c r="BJ245" i="27"/>
  <c r="BG245" i="27"/>
  <c r="BD245" i="27"/>
  <c r="BB245" i="27"/>
  <c r="BC245" i="27" s="1"/>
  <c r="AZ245" i="27"/>
  <c r="BA245" i="27" s="1"/>
  <c r="AW245" i="27"/>
  <c r="AY245" i="27" s="1"/>
  <c r="CG245" i="27" s="1"/>
  <c r="AT245" i="27"/>
  <c r="AV245" i="27" s="1"/>
  <c r="CF245" i="27" s="1"/>
  <c r="AR245" i="27"/>
  <c r="AS245" i="27" s="1"/>
  <c r="CE245" i="27" s="1"/>
  <c r="AQ245" i="27"/>
  <c r="AO245" i="27"/>
  <c r="AM245" i="27"/>
  <c r="AK245" i="27"/>
  <c r="BJ244" i="27"/>
  <c r="BG244" i="27"/>
  <c r="BD244" i="27"/>
  <c r="BB244" i="27"/>
  <c r="BC244" i="27" s="1"/>
  <c r="AZ244" i="27"/>
  <c r="BA244" i="27" s="1"/>
  <c r="AW244" i="27"/>
  <c r="AY244" i="27" s="1"/>
  <c r="CG244" i="27" s="1"/>
  <c r="AT244" i="27"/>
  <c r="AV244" i="27" s="1"/>
  <c r="CF244" i="27" s="1"/>
  <c r="AR244" i="27"/>
  <c r="AQ244" i="27"/>
  <c r="AO244" i="27"/>
  <c r="AM244" i="27"/>
  <c r="AK244" i="27"/>
  <c r="BJ243" i="27"/>
  <c r="BG243" i="27"/>
  <c r="BD243" i="27"/>
  <c r="BB243" i="27"/>
  <c r="BC243" i="27" s="1"/>
  <c r="AZ243" i="27"/>
  <c r="AW243" i="27"/>
  <c r="AT243" i="27"/>
  <c r="AR243" i="27"/>
  <c r="AQ243" i="27"/>
  <c r="AO243" i="27"/>
  <c r="AM243" i="27"/>
  <c r="AK243" i="27"/>
  <c r="BJ242" i="27"/>
  <c r="BG242" i="27"/>
  <c r="BD242" i="27"/>
  <c r="BB242" i="27"/>
  <c r="BC242" i="27" s="1"/>
  <c r="AZ242" i="27"/>
  <c r="BA242" i="27" s="1"/>
  <c r="AW242" i="27"/>
  <c r="AY242" i="27" s="1"/>
  <c r="CG242" i="27" s="1"/>
  <c r="AT242" i="27"/>
  <c r="AV242" i="27" s="1"/>
  <c r="CF242" i="27" s="1"/>
  <c r="AR242" i="27"/>
  <c r="AQ242" i="27"/>
  <c r="AO242" i="27"/>
  <c r="AM242" i="27"/>
  <c r="AK242" i="27"/>
  <c r="BJ241" i="27"/>
  <c r="BG241" i="27"/>
  <c r="BD241" i="27"/>
  <c r="BB241" i="27"/>
  <c r="BC241" i="27" s="1"/>
  <c r="AZ241" i="27"/>
  <c r="BA241" i="27" s="1"/>
  <c r="AW241" i="27"/>
  <c r="AY241" i="27" s="1"/>
  <c r="CG241" i="27" s="1"/>
  <c r="AT241" i="27"/>
  <c r="AV241" i="27" s="1"/>
  <c r="CF241" i="27" s="1"/>
  <c r="AR241" i="27"/>
  <c r="AS241" i="27" s="1"/>
  <c r="CE241" i="27" s="1"/>
  <c r="AQ241" i="27"/>
  <c r="AO241" i="27"/>
  <c r="AM241" i="27"/>
  <c r="AK241" i="27"/>
  <c r="BJ240" i="27"/>
  <c r="BG240" i="27"/>
  <c r="BD240" i="27"/>
  <c r="BB240" i="27"/>
  <c r="BC240" i="27" s="1"/>
  <c r="AZ240" i="27"/>
  <c r="BA240" i="27" s="1"/>
  <c r="AW240" i="27"/>
  <c r="AY240" i="27" s="1"/>
  <c r="CG240" i="27" s="1"/>
  <c r="AT240" i="27"/>
  <c r="AV240" i="27" s="1"/>
  <c r="CF240" i="27" s="1"/>
  <c r="AR240" i="27"/>
  <c r="AQ240" i="27"/>
  <c r="AO240" i="27"/>
  <c r="AM240" i="27"/>
  <c r="AK240" i="27"/>
  <c r="BJ239" i="27"/>
  <c r="BG239" i="27"/>
  <c r="BD239" i="27"/>
  <c r="BB239" i="27"/>
  <c r="BC239" i="27" s="1"/>
  <c r="AZ239" i="27"/>
  <c r="BA239" i="27" s="1"/>
  <c r="AW239" i="27"/>
  <c r="AT239" i="27"/>
  <c r="AR239" i="27"/>
  <c r="AS239" i="27" s="1"/>
  <c r="CE239" i="27" s="1"/>
  <c r="AQ239" i="27"/>
  <c r="AO239" i="27"/>
  <c r="AM239" i="27"/>
  <c r="AK239" i="27"/>
  <c r="BJ238" i="27"/>
  <c r="BG238" i="27"/>
  <c r="BD238" i="27"/>
  <c r="BB238" i="27"/>
  <c r="BC238" i="27" s="1"/>
  <c r="AZ238" i="27"/>
  <c r="BA238" i="27" s="1"/>
  <c r="AW238" i="27"/>
  <c r="AY238" i="27" s="1"/>
  <c r="CG238" i="27" s="1"/>
  <c r="AT238" i="27"/>
  <c r="AV238" i="27" s="1"/>
  <c r="CF238" i="27" s="1"/>
  <c r="AR238" i="27"/>
  <c r="AQ238" i="27"/>
  <c r="AO238" i="27"/>
  <c r="AM238" i="27"/>
  <c r="AK238" i="27"/>
  <c r="BJ237" i="27"/>
  <c r="BG237" i="27"/>
  <c r="BD237" i="27"/>
  <c r="BB237" i="27"/>
  <c r="BC237" i="27" s="1"/>
  <c r="AZ237" i="27"/>
  <c r="BA237" i="27" s="1"/>
  <c r="AW237" i="27"/>
  <c r="AY237" i="27" s="1"/>
  <c r="CG237" i="27" s="1"/>
  <c r="AT237" i="27"/>
  <c r="AV237" i="27" s="1"/>
  <c r="CF237" i="27" s="1"/>
  <c r="AR237" i="27"/>
  <c r="AS237" i="27" s="1"/>
  <c r="CE237" i="27" s="1"/>
  <c r="AQ237" i="27"/>
  <c r="AO237" i="27"/>
  <c r="AM237" i="27"/>
  <c r="AK237" i="27"/>
  <c r="BJ236" i="27"/>
  <c r="BG236" i="27"/>
  <c r="BD236" i="27"/>
  <c r="BB236" i="27"/>
  <c r="BC236" i="27" s="1"/>
  <c r="AZ236" i="27"/>
  <c r="BA236" i="27" s="1"/>
  <c r="AW236" i="27"/>
  <c r="AT236" i="27"/>
  <c r="AV236" i="27" s="1"/>
  <c r="CF236" i="27" s="1"/>
  <c r="AR236" i="27"/>
  <c r="AQ236" i="27"/>
  <c r="AO236" i="27"/>
  <c r="AM236" i="27"/>
  <c r="AK236" i="27"/>
  <c r="BJ235" i="27"/>
  <c r="BG235" i="27"/>
  <c r="BD235" i="27"/>
  <c r="BB235" i="27"/>
  <c r="BC235" i="27" s="1"/>
  <c r="AZ235" i="27"/>
  <c r="BA235" i="27" s="1"/>
  <c r="AW235" i="27"/>
  <c r="AT235" i="27"/>
  <c r="AR235" i="27"/>
  <c r="AQ235" i="27"/>
  <c r="AO235" i="27"/>
  <c r="AM235" i="27"/>
  <c r="AK235" i="27"/>
  <c r="BJ234" i="27"/>
  <c r="BG234" i="27"/>
  <c r="BD234" i="27"/>
  <c r="BB234" i="27"/>
  <c r="AZ234" i="27"/>
  <c r="AW234" i="27"/>
  <c r="AT234" i="27"/>
  <c r="AR234" i="27"/>
  <c r="AQ234" i="27"/>
  <c r="AO234" i="27"/>
  <c r="AM234" i="27"/>
  <c r="AK234" i="27"/>
  <c r="BJ233" i="27"/>
  <c r="BG233" i="27"/>
  <c r="BD233" i="27"/>
  <c r="BB233" i="27"/>
  <c r="AZ233" i="27"/>
  <c r="AW233" i="27"/>
  <c r="AT233" i="27"/>
  <c r="AR233" i="27"/>
  <c r="AQ233" i="27"/>
  <c r="AO233" i="27"/>
  <c r="AM233" i="27"/>
  <c r="AK233" i="27"/>
  <c r="BJ232" i="27"/>
  <c r="BG232" i="27"/>
  <c r="BD232" i="27"/>
  <c r="BB232" i="27"/>
  <c r="AZ232" i="27"/>
  <c r="AW232" i="27"/>
  <c r="AT232" i="27"/>
  <c r="AR232" i="27"/>
  <c r="AQ232" i="27"/>
  <c r="AO232" i="27"/>
  <c r="AM232" i="27"/>
  <c r="AK232" i="27"/>
  <c r="BJ231" i="27"/>
  <c r="BG231" i="27"/>
  <c r="BD231" i="27"/>
  <c r="BB231" i="27"/>
  <c r="AZ231" i="27"/>
  <c r="AW231" i="27"/>
  <c r="AT231" i="27"/>
  <c r="AR231" i="27"/>
  <c r="AQ231" i="27"/>
  <c r="AO231" i="27"/>
  <c r="AM231" i="27"/>
  <c r="AK231" i="27"/>
  <c r="BJ230" i="27"/>
  <c r="BG230" i="27"/>
  <c r="BD230" i="27"/>
  <c r="BB230" i="27"/>
  <c r="AZ230" i="27"/>
  <c r="AW230" i="27"/>
  <c r="AT230" i="27"/>
  <c r="AR230" i="27"/>
  <c r="AQ230" i="27"/>
  <c r="AO230" i="27"/>
  <c r="AM230" i="27"/>
  <c r="AK230" i="27"/>
  <c r="BJ229" i="27"/>
  <c r="BG229" i="27"/>
  <c r="BD229" i="27"/>
  <c r="BB229" i="27"/>
  <c r="AZ229" i="27"/>
  <c r="AW229" i="27"/>
  <c r="AT229" i="27"/>
  <c r="AR229" i="27"/>
  <c r="AQ229" i="27"/>
  <c r="AO229" i="27"/>
  <c r="AM229" i="27"/>
  <c r="AK229" i="27"/>
  <c r="BJ228" i="27"/>
  <c r="BG228" i="27"/>
  <c r="BD228" i="27"/>
  <c r="BB228" i="27"/>
  <c r="AZ228" i="27"/>
  <c r="AW228" i="27"/>
  <c r="AT228" i="27"/>
  <c r="AR228" i="27"/>
  <c r="AQ228" i="27"/>
  <c r="AO228" i="27"/>
  <c r="AM228" i="27"/>
  <c r="AK228" i="27"/>
  <c r="BJ227" i="27"/>
  <c r="BG227" i="27"/>
  <c r="BD227" i="27"/>
  <c r="BB227" i="27"/>
  <c r="AZ227" i="27"/>
  <c r="AW227" i="27"/>
  <c r="AT227" i="27"/>
  <c r="AR227" i="27"/>
  <c r="AQ227" i="27"/>
  <c r="AO227" i="27"/>
  <c r="AM227" i="27"/>
  <c r="AK227" i="27"/>
  <c r="BJ226" i="27"/>
  <c r="BG226" i="27"/>
  <c r="BD226" i="27"/>
  <c r="BB226" i="27"/>
  <c r="AZ226" i="27"/>
  <c r="AW226" i="27"/>
  <c r="AT226" i="27"/>
  <c r="AR226" i="27"/>
  <c r="AQ226" i="27"/>
  <c r="AO226" i="27"/>
  <c r="AM226" i="27"/>
  <c r="AK226" i="27"/>
  <c r="BJ225" i="27"/>
  <c r="BG225" i="27"/>
  <c r="BD225" i="27"/>
  <c r="BB225" i="27"/>
  <c r="AZ225" i="27"/>
  <c r="AW225" i="27"/>
  <c r="AT225" i="27"/>
  <c r="AR225" i="27"/>
  <c r="AQ225" i="27"/>
  <c r="AO225" i="27"/>
  <c r="AM225" i="27"/>
  <c r="AK225" i="27"/>
  <c r="BJ224" i="27"/>
  <c r="BG224" i="27"/>
  <c r="BD224" i="27"/>
  <c r="BB224" i="27"/>
  <c r="AZ224" i="27"/>
  <c r="AW224" i="27"/>
  <c r="AT224" i="27"/>
  <c r="AR224" i="27"/>
  <c r="AQ224" i="27"/>
  <c r="AO224" i="27"/>
  <c r="AM224" i="27"/>
  <c r="AK224" i="27"/>
  <c r="BJ223" i="27"/>
  <c r="BG223" i="27"/>
  <c r="BD223" i="27"/>
  <c r="BB223" i="27"/>
  <c r="AZ223" i="27"/>
  <c r="AW223" i="27"/>
  <c r="AT223" i="27"/>
  <c r="AR223" i="27"/>
  <c r="AQ223" i="27"/>
  <c r="AO223" i="27"/>
  <c r="AM223" i="27"/>
  <c r="AK223" i="27"/>
  <c r="BJ222" i="27"/>
  <c r="BG222" i="27"/>
  <c r="BD222" i="27"/>
  <c r="BB222" i="27"/>
  <c r="AZ222" i="27"/>
  <c r="AW222" i="27"/>
  <c r="AT222" i="27"/>
  <c r="AR222" i="27"/>
  <c r="AQ222" i="27"/>
  <c r="AO222" i="27"/>
  <c r="AM222" i="27"/>
  <c r="AK222" i="27"/>
  <c r="BJ221" i="27"/>
  <c r="BG221" i="27"/>
  <c r="BD221" i="27"/>
  <c r="BB221" i="27"/>
  <c r="AZ221" i="27"/>
  <c r="AW221" i="27"/>
  <c r="AT221" i="27"/>
  <c r="AR221" i="27"/>
  <c r="AQ221" i="27"/>
  <c r="AO221" i="27"/>
  <c r="AM221" i="27"/>
  <c r="AK221" i="27"/>
  <c r="BJ220" i="27"/>
  <c r="BG220" i="27"/>
  <c r="BD220" i="27"/>
  <c r="BB220" i="27"/>
  <c r="AZ220" i="27"/>
  <c r="AW220" i="27"/>
  <c r="AT220" i="27"/>
  <c r="AR220" i="27"/>
  <c r="AQ220" i="27"/>
  <c r="AO220" i="27"/>
  <c r="AM220" i="27"/>
  <c r="AK220" i="27"/>
  <c r="BJ219" i="27"/>
  <c r="BG219" i="27"/>
  <c r="BD219" i="27"/>
  <c r="BB219" i="27"/>
  <c r="AZ219" i="27"/>
  <c r="AW219" i="27"/>
  <c r="AT219" i="27"/>
  <c r="AR219" i="27"/>
  <c r="AQ219" i="27"/>
  <c r="AO219" i="27"/>
  <c r="AM219" i="27"/>
  <c r="AK219" i="27"/>
  <c r="BJ218" i="27"/>
  <c r="BG218" i="27"/>
  <c r="BD218" i="27"/>
  <c r="BB218" i="27"/>
  <c r="AZ218" i="27"/>
  <c r="AW218" i="27"/>
  <c r="AT218" i="27"/>
  <c r="AR218" i="27"/>
  <c r="AQ218" i="27"/>
  <c r="AO218" i="27"/>
  <c r="AM218" i="27"/>
  <c r="AK218" i="27"/>
  <c r="BJ217" i="27"/>
  <c r="BG217" i="27"/>
  <c r="BD217" i="27"/>
  <c r="BB217" i="27"/>
  <c r="AZ217" i="27"/>
  <c r="AW217" i="27"/>
  <c r="AT217" i="27"/>
  <c r="AR217" i="27"/>
  <c r="AQ217" i="27"/>
  <c r="AO217" i="27"/>
  <c r="AM217" i="27"/>
  <c r="AK217" i="27"/>
  <c r="BJ216" i="27"/>
  <c r="BG216" i="27"/>
  <c r="BD216" i="27"/>
  <c r="BE216" i="27" s="1"/>
  <c r="BB216" i="27"/>
  <c r="BC216" i="27" s="1"/>
  <c r="AZ216" i="27"/>
  <c r="AW216" i="27"/>
  <c r="AY216" i="27" s="1"/>
  <c r="CG216" i="27" s="1"/>
  <c r="AT216" i="27"/>
  <c r="AV216" i="27" s="1"/>
  <c r="CF216" i="27" s="1"/>
  <c r="AR216" i="27"/>
  <c r="AQ216" i="27"/>
  <c r="AO216" i="27"/>
  <c r="AM216" i="27"/>
  <c r="AK216" i="27"/>
  <c r="BJ215" i="27"/>
  <c r="BG215" i="27"/>
  <c r="BD215" i="27"/>
  <c r="BB215" i="27"/>
  <c r="BC215" i="27" s="1"/>
  <c r="AW215" i="27"/>
  <c r="AX215" i="27" s="1"/>
  <c r="AT215" i="27"/>
  <c r="AR215" i="27"/>
  <c r="AS215" i="27" s="1"/>
  <c r="CE215" i="27" s="1"/>
  <c r="AQ215" i="27"/>
  <c r="AO215" i="27"/>
  <c r="AM215" i="27"/>
  <c r="AK215" i="27"/>
  <c r="AL215" i="27" s="1"/>
  <c r="BJ214" i="27"/>
  <c r="BG214" i="27"/>
  <c r="BD214" i="27"/>
  <c r="BB214" i="27"/>
  <c r="BC214" i="27" s="1"/>
  <c r="AZ214" i="27"/>
  <c r="BA214" i="27" s="1"/>
  <c r="AW214" i="27"/>
  <c r="AT214" i="27"/>
  <c r="AR214" i="27"/>
  <c r="AQ214" i="27"/>
  <c r="AO214" i="27"/>
  <c r="AM214" i="27"/>
  <c r="AN214" i="27" s="1"/>
  <c r="AK214" i="27"/>
  <c r="AL214" i="27" s="1"/>
  <c r="BJ213" i="27"/>
  <c r="BG213" i="27"/>
  <c r="BD213" i="27"/>
  <c r="BB213" i="27"/>
  <c r="BC213" i="27" s="1"/>
  <c r="AZ213" i="27"/>
  <c r="BA213" i="27" s="1"/>
  <c r="AW213" i="27"/>
  <c r="AT213" i="27"/>
  <c r="AR213" i="27"/>
  <c r="AS213" i="27" s="1"/>
  <c r="CE213" i="27" s="1"/>
  <c r="AQ213" i="27"/>
  <c r="AO213" i="27"/>
  <c r="AM213" i="27"/>
  <c r="AK213" i="27"/>
  <c r="AL213" i="27" s="1"/>
  <c r="BJ212" i="27"/>
  <c r="BG212" i="27"/>
  <c r="BD212" i="27"/>
  <c r="BB212" i="27"/>
  <c r="BC212" i="27" s="1"/>
  <c r="AZ212" i="27"/>
  <c r="BA212" i="27" s="1"/>
  <c r="AW212" i="27"/>
  <c r="AT212" i="27"/>
  <c r="AR212" i="27"/>
  <c r="AQ212" i="27"/>
  <c r="AO212" i="27"/>
  <c r="AM212" i="27"/>
  <c r="AN212" i="27" s="1"/>
  <c r="AK212" i="27"/>
  <c r="AL212" i="27" s="1"/>
  <c r="BJ211" i="27"/>
  <c r="BG211" i="27"/>
  <c r="BD211" i="27"/>
  <c r="BB211" i="27"/>
  <c r="BC211" i="27" s="1"/>
  <c r="AZ211" i="27"/>
  <c r="BA211" i="27" s="1"/>
  <c r="AW211" i="27"/>
  <c r="AT211" i="27"/>
  <c r="AR211" i="27"/>
  <c r="AS211" i="27" s="1"/>
  <c r="CE211" i="27" s="1"/>
  <c r="AQ211" i="27"/>
  <c r="AO211" i="27"/>
  <c r="AM211" i="27"/>
  <c r="AK211" i="27"/>
  <c r="AL211" i="27" s="1"/>
  <c r="BJ210" i="27"/>
  <c r="BG210" i="27"/>
  <c r="BD210" i="27"/>
  <c r="BB210" i="27"/>
  <c r="BC210" i="27" s="1"/>
  <c r="AZ210" i="27"/>
  <c r="BA210" i="27" s="1"/>
  <c r="AW210" i="27"/>
  <c r="AT210" i="27"/>
  <c r="AR210" i="27"/>
  <c r="AQ210" i="27"/>
  <c r="AO210" i="27"/>
  <c r="AM210" i="27"/>
  <c r="AN210" i="27" s="1"/>
  <c r="AK210" i="27"/>
  <c r="AL210" i="27" s="1"/>
  <c r="BJ209" i="27"/>
  <c r="BG209" i="27"/>
  <c r="BD209" i="27"/>
  <c r="BB209" i="27"/>
  <c r="BC209" i="27" s="1"/>
  <c r="AZ209" i="27"/>
  <c r="BA209" i="27" s="1"/>
  <c r="AW209" i="27"/>
  <c r="AT209" i="27"/>
  <c r="AR209" i="27"/>
  <c r="AS209" i="27" s="1"/>
  <c r="CE209" i="27" s="1"/>
  <c r="AQ209" i="27"/>
  <c r="AO209" i="27"/>
  <c r="AM209" i="27"/>
  <c r="AK209" i="27"/>
  <c r="AL209" i="27" s="1"/>
  <c r="BJ208" i="27"/>
  <c r="BG208" i="27"/>
  <c r="BD208" i="27"/>
  <c r="BB208" i="27"/>
  <c r="BC208" i="27" s="1"/>
  <c r="AZ208" i="27"/>
  <c r="BA208" i="27" s="1"/>
  <c r="AW208" i="27"/>
  <c r="AT208" i="27"/>
  <c r="AR208" i="27"/>
  <c r="AQ208" i="27"/>
  <c r="AO208" i="27"/>
  <c r="AM208" i="27"/>
  <c r="AK208" i="27"/>
  <c r="AL208" i="27" s="1"/>
  <c r="BJ207" i="27"/>
  <c r="BG207" i="27"/>
  <c r="BD207" i="27"/>
  <c r="BB207" i="27"/>
  <c r="BC207" i="27" s="1"/>
  <c r="AZ207" i="27"/>
  <c r="BA207" i="27" s="1"/>
  <c r="AW207" i="27"/>
  <c r="AT207" i="27"/>
  <c r="AR207" i="27"/>
  <c r="AS207" i="27" s="1"/>
  <c r="CE207" i="27" s="1"/>
  <c r="AQ207" i="27"/>
  <c r="AO207" i="27"/>
  <c r="AM207" i="27"/>
  <c r="AK207" i="27"/>
  <c r="AL207" i="27" s="1"/>
  <c r="BJ206" i="27"/>
  <c r="BG206" i="27"/>
  <c r="BD206" i="27"/>
  <c r="BB206" i="27"/>
  <c r="BC206" i="27" s="1"/>
  <c r="AZ206" i="27"/>
  <c r="BA206" i="27" s="1"/>
  <c r="AW206" i="27"/>
  <c r="AX206" i="27" s="1"/>
  <c r="AT206" i="27"/>
  <c r="AR206" i="27"/>
  <c r="AQ206" i="27"/>
  <c r="AO206" i="27"/>
  <c r="AM206" i="27"/>
  <c r="AN206" i="27" s="1"/>
  <c r="AK206" i="27"/>
  <c r="AL206" i="27" s="1"/>
  <c r="BJ205" i="27"/>
  <c r="BG205" i="27"/>
  <c r="BD205" i="27"/>
  <c r="BB205" i="27"/>
  <c r="BC205" i="27" s="1"/>
  <c r="AZ205" i="27"/>
  <c r="BA205" i="27" s="1"/>
  <c r="AW205" i="27"/>
  <c r="AT205" i="27"/>
  <c r="AR205" i="27"/>
  <c r="AS205" i="27" s="1"/>
  <c r="CE205" i="27" s="1"/>
  <c r="AQ205" i="27"/>
  <c r="AO205" i="27"/>
  <c r="AM205" i="27"/>
  <c r="AK205" i="27"/>
  <c r="AL205" i="27" s="1"/>
  <c r="BJ204" i="27"/>
  <c r="BG204" i="27"/>
  <c r="BD204" i="27"/>
  <c r="BB204" i="27"/>
  <c r="BC204" i="27" s="1"/>
  <c r="AZ204" i="27"/>
  <c r="BA204" i="27" s="1"/>
  <c r="AW204" i="27"/>
  <c r="AT204" i="27"/>
  <c r="AR204" i="27"/>
  <c r="AQ204" i="27"/>
  <c r="AO204" i="27"/>
  <c r="AM204" i="27"/>
  <c r="AK204" i="27"/>
  <c r="AL204" i="27" s="1"/>
  <c r="BJ203" i="27"/>
  <c r="BG203" i="27"/>
  <c r="BD203" i="27"/>
  <c r="BB203" i="27"/>
  <c r="BC203" i="27" s="1"/>
  <c r="AZ203" i="27"/>
  <c r="BA203" i="27" s="1"/>
  <c r="AW203" i="27"/>
  <c r="AT203" i="27"/>
  <c r="AR203" i="27"/>
  <c r="AS203" i="27" s="1"/>
  <c r="CE203" i="27" s="1"/>
  <c r="AQ203" i="27"/>
  <c r="AO203" i="27"/>
  <c r="AM203" i="27"/>
  <c r="AK203" i="27"/>
  <c r="AL203" i="27" s="1"/>
  <c r="BJ202" i="27"/>
  <c r="BG202" i="27"/>
  <c r="BD202" i="27"/>
  <c r="BB202" i="27"/>
  <c r="AZ202" i="27"/>
  <c r="AW202" i="27"/>
  <c r="AT202" i="27"/>
  <c r="AR202" i="27"/>
  <c r="AQ202" i="27"/>
  <c r="AO202" i="27"/>
  <c r="AM202" i="27"/>
  <c r="AK202" i="27"/>
  <c r="BJ201" i="27"/>
  <c r="BG201" i="27"/>
  <c r="BD201" i="27"/>
  <c r="BB201" i="27"/>
  <c r="AZ201" i="27"/>
  <c r="AW201" i="27"/>
  <c r="AT201" i="27"/>
  <c r="AR201" i="27"/>
  <c r="AQ201" i="27"/>
  <c r="AO201" i="27"/>
  <c r="AM201" i="27"/>
  <c r="AK201" i="27"/>
  <c r="BJ200" i="27"/>
  <c r="BG200" i="27"/>
  <c r="BD200" i="27"/>
  <c r="BB200" i="27"/>
  <c r="AZ200" i="27"/>
  <c r="AW200" i="27"/>
  <c r="AT200" i="27"/>
  <c r="AR200" i="27"/>
  <c r="AQ200" i="27"/>
  <c r="AO200" i="27"/>
  <c r="AM200" i="27"/>
  <c r="AK200" i="27"/>
  <c r="BJ199" i="27"/>
  <c r="BG199" i="27"/>
  <c r="BD199" i="27"/>
  <c r="BB199" i="27"/>
  <c r="AZ199" i="27"/>
  <c r="AW199" i="27"/>
  <c r="AT199" i="27"/>
  <c r="AR199" i="27"/>
  <c r="AQ199" i="27"/>
  <c r="AO199" i="27"/>
  <c r="AM199" i="27"/>
  <c r="AK199" i="27"/>
  <c r="BJ198" i="27"/>
  <c r="BG198" i="27"/>
  <c r="BD198" i="27"/>
  <c r="BB198" i="27"/>
  <c r="AZ198" i="27"/>
  <c r="AW198" i="27"/>
  <c r="AT198" i="27"/>
  <c r="AR198" i="27"/>
  <c r="AQ198" i="27"/>
  <c r="AO198" i="27"/>
  <c r="AM198" i="27"/>
  <c r="AK198" i="27"/>
  <c r="BJ197" i="27"/>
  <c r="BG197" i="27"/>
  <c r="BD197" i="27"/>
  <c r="BB197" i="27"/>
  <c r="AZ197" i="27"/>
  <c r="AW197" i="27"/>
  <c r="AT197" i="27"/>
  <c r="AR197" i="27"/>
  <c r="AQ197" i="27"/>
  <c r="AO197" i="27"/>
  <c r="AM197" i="27"/>
  <c r="AK197" i="27"/>
  <c r="BJ196" i="27"/>
  <c r="BG196" i="27"/>
  <c r="BD196" i="27"/>
  <c r="BB196" i="27"/>
  <c r="AZ196" i="27"/>
  <c r="AW196" i="27"/>
  <c r="AT196" i="27"/>
  <c r="AR196" i="27"/>
  <c r="AQ196" i="27"/>
  <c r="AO196" i="27"/>
  <c r="AM196" i="27"/>
  <c r="AK196" i="27"/>
  <c r="BJ195" i="27"/>
  <c r="BG195" i="27"/>
  <c r="BD195" i="27"/>
  <c r="BB195" i="27"/>
  <c r="AZ195" i="27"/>
  <c r="AW195" i="27"/>
  <c r="AT195" i="27"/>
  <c r="AR195" i="27"/>
  <c r="AQ195" i="27"/>
  <c r="AO195" i="27"/>
  <c r="AM195" i="27"/>
  <c r="AK195" i="27"/>
  <c r="BJ194" i="27"/>
  <c r="BG194" i="27"/>
  <c r="BD194" i="27"/>
  <c r="BB194" i="27"/>
  <c r="AZ194" i="27"/>
  <c r="AW194" i="27"/>
  <c r="AT194" i="27"/>
  <c r="AR194" i="27"/>
  <c r="AQ194" i="27"/>
  <c r="AO194" i="27"/>
  <c r="AM194" i="27"/>
  <c r="AK194" i="27"/>
  <c r="BJ193" i="27"/>
  <c r="BG193" i="27"/>
  <c r="BD193" i="27"/>
  <c r="BB193" i="27"/>
  <c r="AZ193" i="27"/>
  <c r="AW193" i="27"/>
  <c r="AT193" i="27"/>
  <c r="AR193" i="27"/>
  <c r="AQ193" i="27"/>
  <c r="AO193" i="27"/>
  <c r="AM193" i="27"/>
  <c r="AK193" i="27"/>
  <c r="BJ192" i="27"/>
  <c r="BG192" i="27"/>
  <c r="BD192" i="27"/>
  <c r="BB192" i="27"/>
  <c r="AZ192" i="27"/>
  <c r="AW192" i="27"/>
  <c r="AT192" i="27"/>
  <c r="AR192" i="27"/>
  <c r="AQ192" i="27"/>
  <c r="AO192" i="27"/>
  <c r="AM192" i="27"/>
  <c r="AK192" i="27"/>
  <c r="BJ191" i="27"/>
  <c r="BG191" i="27"/>
  <c r="BD191" i="27"/>
  <c r="BB191" i="27"/>
  <c r="AZ191" i="27"/>
  <c r="AW191" i="27"/>
  <c r="AT191" i="27"/>
  <c r="AR191" i="27"/>
  <c r="AQ191" i="27"/>
  <c r="AO191" i="27"/>
  <c r="AM191" i="27"/>
  <c r="AK191" i="27"/>
  <c r="BJ190" i="27"/>
  <c r="BG190" i="27"/>
  <c r="BD190" i="27"/>
  <c r="BB190" i="27"/>
  <c r="AZ190" i="27"/>
  <c r="AW190" i="27"/>
  <c r="AT190" i="27"/>
  <c r="AR190" i="27"/>
  <c r="AQ190" i="27"/>
  <c r="AO190" i="27"/>
  <c r="AM190" i="27"/>
  <c r="AK190" i="27"/>
  <c r="BJ189" i="27"/>
  <c r="BG189" i="27"/>
  <c r="BD189" i="27"/>
  <c r="BB189" i="27"/>
  <c r="AZ189" i="27"/>
  <c r="AW189" i="27"/>
  <c r="AT189" i="27"/>
  <c r="AR189" i="27"/>
  <c r="AQ189" i="27"/>
  <c r="AO189" i="27"/>
  <c r="AM189" i="27"/>
  <c r="AK189" i="27"/>
  <c r="BJ188" i="27"/>
  <c r="BG188" i="27"/>
  <c r="BD188" i="27"/>
  <c r="BB188" i="27"/>
  <c r="AZ188" i="27"/>
  <c r="AW188" i="27"/>
  <c r="AT188" i="27"/>
  <c r="AR188" i="27"/>
  <c r="AQ188" i="27"/>
  <c r="AO188" i="27"/>
  <c r="AM188" i="27"/>
  <c r="AK188" i="27"/>
  <c r="BJ187" i="27"/>
  <c r="BG187" i="27"/>
  <c r="BD187" i="27"/>
  <c r="BB187" i="27"/>
  <c r="AZ187" i="27"/>
  <c r="AW187" i="27"/>
  <c r="AT187" i="27"/>
  <c r="AR187" i="27"/>
  <c r="AQ187" i="27"/>
  <c r="AO187" i="27"/>
  <c r="AM187" i="27"/>
  <c r="AK187" i="27"/>
  <c r="BJ186" i="27"/>
  <c r="BG186" i="27"/>
  <c r="BD186" i="27"/>
  <c r="BB186" i="27"/>
  <c r="BC186" i="27" s="1"/>
  <c r="AZ186" i="27"/>
  <c r="BA186" i="27" s="1"/>
  <c r="AW186" i="27"/>
  <c r="AT186" i="27"/>
  <c r="AR186" i="27"/>
  <c r="AQ186" i="27"/>
  <c r="AO186" i="27"/>
  <c r="AM186" i="27"/>
  <c r="AN186" i="27" s="1"/>
  <c r="AK186" i="27"/>
  <c r="AL186" i="27" s="1"/>
  <c r="BJ185" i="27"/>
  <c r="BG185" i="27"/>
  <c r="BD185" i="27"/>
  <c r="BB185" i="27"/>
  <c r="BC185" i="27" s="1"/>
  <c r="AZ185" i="27"/>
  <c r="BA185" i="27" s="1"/>
  <c r="AW185" i="27"/>
  <c r="AT185" i="27"/>
  <c r="AR185" i="27"/>
  <c r="AS185" i="27" s="1"/>
  <c r="CE185" i="27" s="1"/>
  <c r="AQ185" i="27"/>
  <c r="AO185" i="27"/>
  <c r="AM185" i="27"/>
  <c r="AK185" i="27"/>
  <c r="AL185" i="27" s="1"/>
  <c r="BJ184" i="27"/>
  <c r="BG184" i="27"/>
  <c r="BD184" i="27"/>
  <c r="BB184" i="27"/>
  <c r="BC184" i="27" s="1"/>
  <c r="AZ184" i="27"/>
  <c r="BA184" i="27" s="1"/>
  <c r="AW184" i="27"/>
  <c r="AT184" i="27"/>
  <c r="AR184" i="27"/>
  <c r="AQ184" i="27"/>
  <c r="AO184" i="27"/>
  <c r="AM184" i="27"/>
  <c r="AN184" i="27" s="1"/>
  <c r="AK184" i="27"/>
  <c r="AL184" i="27" s="1"/>
  <c r="BJ183" i="27"/>
  <c r="BG183" i="27"/>
  <c r="BD183" i="27"/>
  <c r="BB183" i="27"/>
  <c r="BC183" i="27" s="1"/>
  <c r="AZ183" i="27"/>
  <c r="BA183" i="27" s="1"/>
  <c r="AW183" i="27"/>
  <c r="AT183" i="27"/>
  <c r="AR183" i="27"/>
  <c r="AS183" i="27" s="1"/>
  <c r="CE183" i="27" s="1"/>
  <c r="AQ183" i="27"/>
  <c r="AO183" i="27"/>
  <c r="AM183" i="27"/>
  <c r="AK183" i="27"/>
  <c r="AL183" i="27" s="1"/>
  <c r="BJ182" i="27"/>
  <c r="BG182" i="27"/>
  <c r="BD182" i="27"/>
  <c r="BB182" i="27"/>
  <c r="BC182" i="27" s="1"/>
  <c r="AZ182" i="27"/>
  <c r="BA182" i="27" s="1"/>
  <c r="AW182" i="27"/>
  <c r="AT182" i="27"/>
  <c r="AR182" i="27"/>
  <c r="AQ182" i="27"/>
  <c r="AO182" i="27"/>
  <c r="AM182" i="27"/>
  <c r="AN182" i="27" s="1"/>
  <c r="AK182" i="27"/>
  <c r="AL182" i="27" s="1"/>
  <c r="BJ181" i="27"/>
  <c r="BG181" i="27"/>
  <c r="BD181" i="27"/>
  <c r="BB181" i="27"/>
  <c r="BC181" i="27" s="1"/>
  <c r="AZ181" i="27"/>
  <c r="BA181" i="27" s="1"/>
  <c r="AW181" i="27"/>
  <c r="AT181" i="27"/>
  <c r="AR181" i="27"/>
  <c r="AS181" i="27" s="1"/>
  <c r="CE181" i="27" s="1"/>
  <c r="AQ181" i="27"/>
  <c r="AO181" i="27"/>
  <c r="AM181" i="27"/>
  <c r="AK181" i="27"/>
  <c r="AL181" i="27" s="1"/>
  <c r="BJ180" i="27"/>
  <c r="BG180" i="27"/>
  <c r="BD180" i="27"/>
  <c r="BB180" i="27"/>
  <c r="BC180" i="27" s="1"/>
  <c r="AZ180" i="27"/>
  <c r="BA180" i="27" s="1"/>
  <c r="AW180" i="27"/>
  <c r="AT180" i="27"/>
  <c r="AR180" i="27"/>
  <c r="AS180" i="27" s="1"/>
  <c r="CE180" i="27" s="1"/>
  <c r="AQ180" i="27"/>
  <c r="AO180" i="27"/>
  <c r="AM180" i="27"/>
  <c r="AN180" i="27" s="1"/>
  <c r="AK180" i="27"/>
  <c r="AL180" i="27" s="1"/>
  <c r="BJ179" i="27"/>
  <c r="BG179" i="27"/>
  <c r="BD179" i="27"/>
  <c r="BB179" i="27"/>
  <c r="BC179" i="27" s="1"/>
  <c r="AZ179" i="27"/>
  <c r="BA179" i="27" s="1"/>
  <c r="AW179" i="27"/>
  <c r="AT179" i="27"/>
  <c r="AR179" i="27"/>
  <c r="AS179" i="27" s="1"/>
  <c r="CE179" i="27" s="1"/>
  <c r="AQ179" i="27"/>
  <c r="AO179" i="27"/>
  <c r="AM179" i="27"/>
  <c r="AK179" i="27"/>
  <c r="AL179" i="27" s="1"/>
  <c r="BJ178" i="27"/>
  <c r="BG178" i="27"/>
  <c r="BD178" i="27"/>
  <c r="BB178" i="27"/>
  <c r="AZ178" i="27"/>
  <c r="AW178" i="27"/>
  <c r="AT178" i="27"/>
  <c r="AR178" i="27"/>
  <c r="AQ178" i="27"/>
  <c r="AO178" i="27"/>
  <c r="AM178" i="27"/>
  <c r="AK178" i="27"/>
  <c r="BJ177" i="27"/>
  <c r="BG177" i="27"/>
  <c r="BD177" i="27"/>
  <c r="BB177" i="27"/>
  <c r="AZ177" i="27"/>
  <c r="AW177" i="27"/>
  <c r="AT177" i="27"/>
  <c r="AR177" i="27"/>
  <c r="AQ177" i="27"/>
  <c r="AO177" i="27"/>
  <c r="AM177" i="27"/>
  <c r="AK177" i="27"/>
  <c r="BJ176" i="27"/>
  <c r="BG176" i="27"/>
  <c r="BD176" i="27"/>
  <c r="BB176" i="27"/>
  <c r="AZ176" i="27"/>
  <c r="AW176" i="27"/>
  <c r="AT176" i="27"/>
  <c r="AR176" i="27"/>
  <c r="AQ176" i="27"/>
  <c r="AO176" i="27"/>
  <c r="AM176" i="27"/>
  <c r="AK176" i="27"/>
  <c r="BJ175" i="27"/>
  <c r="BG175" i="27"/>
  <c r="BD175" i="27"/>
  <c r="BB175" i="27"/>
  <c r="AZ175" i="27"/>
  <c r="AW175" i="27"/>
  <c r="AT175" i="27"/>
  <c r="AR175" i="27"/>
  <c r="AQ175" i="27"/>
  <c r="AO175" i="27"/>
  <c r="AM175" i="27"/>
  <c r="AK175" i="27"/>
  <c r="BJ174" i="27"/>
  <c r="BG174" i="27"/>
  <c r="BD174" i="27"/>
  <c r="BB174" i="27"/>
  <c r="AZ174" i="27"/>
  <c r="AW174" i="27"/>
  <c r="AT174" i="27"/>
  <c r="AR174" i="27"/>
  <c r="AQ174" i="27"/>
  <c r="AO174" i="27"/>
  <c r="AM174" i="27"/>
  <c r="AK174" i="27"/>
  <c r="BJ173" i="27"/>
  <c r="BG173" i="27"/>
  <c r="BD173" i="27"/>
  <c r="BB173" i="27"/>
  <c r="AZ173" i="27"/>
  <c r="AW173" i="27"/>
  <c r="AT173" i="27"/>
  <c r="AR173" i="27"/>
  <c r="AQ173" i="27"/>
  <c r="AO173" i="27"/>
  <c r="AM173" i="27"/>
  <c r="AK173" i="27"/>
  <c r="BJ172" i="27"/>
  <c r="BG172" i="27"/>
  <c r="BD172" i="27"/>
  <c r="BB172" i="27"/>
  <c r="AZ172" i="27"/>
  <c r="AW172" i="27"/>
  <c r="AT172" i="27"/>
  <c r="AR172" i="27"/>
  <c r="AQ172" i="27"/>
  <c r="AO172" i="27"/>
  <c r="AM172" i="27"/>
  <c r="AK172" i="27"/>
  <c r="BJ171" i="27"/>
  <c r="BG171" i="27"/>
  <c r="BD171" i="27"/>
  <c r="BB171" i="27"/>
  <c r="AZ171" i="27"/>
  <c r="AW171" i="27"/>
  <c r="AT171" i="27"/>
  <c r="AR171" i="27"/>
  <c r="AQ171" i="27"/>
  <c r="AO171" i="27"/>
  <c r="AM171" i="27"/>
  <c r="AK171" i="27"/>
  <c r="BJ170" i="27"/>
  <c r="BG170" i="27"/>
  <c r="BD170" i="27"/>
  <c r="BB170" i="27"/>
  <c r="AZ170" i="27"/>
  <c r="AW170" i="27"/>
  <c r="AT170" i="27"/>
  <c r="AR170" i="27"/>
  <c r="AQ170" i="27"/>
  <c r="AO170" i="27"/>
  <c r="AM170" i="27"/>
  <c r="AK170" i="27"/>
  <c r="BJ169" i="27"/>
  <c r="BG169" i="27"/>
  <c r="BD169" i="27"/>
  <c r="BB169" i="27"/>
  <c r="AZ169" i="27"/>
  <c r="AW169" i="27"/>
  <c r="AT169" i="27"/>
  <c r="AR169" i="27"/>
  <c r="AQ169" i="27"/>
  <c r="AO169" i="27"/>
  <c r="AM169" i="27"/>
  <c r="AK169" i="27"/>
  <c r="BJ168" i="27"/>
  <c r="BG168" i="27"/>
  <c r="BD168" i="27"/>
  <c r="BB168" i="27"/>
  <c r="AZ168" i="27"/>
  <c r="AW168" i="27"/>
  <c r="AT168" i="27"/>
  <c r="AR168" i="27"/>
  <c r="AQ168" i="27"/>
  <c r="AO168" i="27"/>
  <c r="AM168" i="27"/>
  <c r="AK168" i="27"/>
  <c r="BJ167" i="27"/>
  <c r="BG167" i="27"/>
  <c r="BD167" i="27"/>
  <c r="BB167" i="27"/>
  <c r="AZ167" i="27"/>
  <c r="AW167" i="27"/>
  <c r="AT167" i="27"/>
  <c r="AR167" i="27"/>
  <c r="AQ167" i="27"/>
  <c r="AO167" i="27"/>
  <c r="AM167" i="27"/>
  <c r="AK167" i="27"/>
  <c r="BJ166" i="27"/>
  <c r="BG166" i="27"/>
  <c r="BD166" i="27"/>
  <c r="BB166" i="27"/>
  <c r="AZ166" i="27"/>
  <c r="AW166" i="27"/>
  <c r="AT166" i="27"/>
  <c r="AR166" i="27"/>
  <c r="AQ166" i="27"/>
  <c r="AO166" i="27"/>
  <c r="AM166" i="27"/>
  <c r="AK166" i="27"/>
  <c r="BJ165" i="27"/>
  <c r="BG165" i="27"/>
  <c r="BD165" i="27"/>
  <c r="BB165" i="27"/>
  <c r="AZ165" i="27"/>
  <c r="AW165" i="27"/>
  <c r="AT165" i="27"/>
  <c r="AR165" i="27"/>
  <c r="AQ165" i="27"/>
  <c r="AO165" i="27"/>
  <c r="AM165" i="27"/>
  <c r="AK165" i="27"/>
  <c r="BJ164" i="27"/>
  <c r="BG164" i="27"/>
  <c r="BD164" i="27"/>
  <c r="BB164" i="27"/>
  <c r="AZ164" i="27"/>
  <c r="AW164" i="27"/>
  <c r="AT164" i="27"/>
  <c r="AR164" i="27"/>
  <c r="AQ164" i="27"/>
  <c r="AO164" i="27"/>
  <c r="AM164" i="27"/>
  <c r="AK164" i="27"/>
  <c r="BJ163" i="27"/>
  <c r="BG163" i="27"/>
  <c r="BD163" i="27"/>
  <c r="BB163" i="27"/>
  <c r="AZ163" i="27"/>
  <c r="AW163" i="27"/>
  <c r="AT163" i="27"/>
  <c r="AR163" i="27"/>
  <c r="AQ163" i="27"/>
  <c r="AO163" i="27"/>
  <c r="AM163" i="27"/>
  <c r="AK163" i="27"/>
  <c r="BJ162" i="27"/>
  <c r="BG162" i="27"/>
  <c r="BD162" i="27"/>
  <c r="BB162" i="27"/>
  <c r="AZ162" i="27"/>
  <c r="AW162" i="27"/>
  <c r="AT162" i="27"/>
  <c r="AR162" i="27"/>
  <c r="AQ162" i="27"/>
  <c r="AO162" i="27"/>
  <c r="AM162" i="27"/>
  <c r="AK162" i="27"/>
  <c r="BJ161" i="27"/>
  <c r="BG161" i="27"/>
  <c r="BD161" i="27"/>
  <c r="BB161" i="27"/>
  <c r="AZ161" i="27"/>
  <c r="AW161" i="27"/>
  <c r="AT161" i="27"/>
  <c r="AR161" i="27"/>
  <c r="AQ161" i="27"/>
  <c r="AO161" i="27"/>
  <c r="AM161" i="27"/>
  <c r="AK161" i="27"/>
  <c r="BJ160" i="27"/>
  <c r="BG160" i="27"/>
  <c r="BD160" i="27"/>
  <c r="BB160" i="27"/>
  <c r="AZ160" i="27"/>
  <c r="AW160" i="27"/>
  <c r="AT160" i="27"/>
  <c r="AR160" i="27"/>
  <c r="AQ160" i="27"/>
  <c r="AO160" i="27"/>
  <c r="AM160" i="27"/>
  <c r="AK160" i="27"/>
  <c r="BJ159" i="27"/>
  <c r="BG159" i="27"/>
  <c r="BD159" i="27"/>
  <c r="BB159" i="27"/>
  <c r="AZ159" i="27"/>
  <c r="AW159" i="27"/>
  <c r="AT159" i="27"/>
  <c r="AR159" i="27"/>
  <c r="AQ159" i="27"/>
  <c r="AO159" i="27"/>
  <c r="AM159" i="27"/>
  <c r="AK159" i="27"/>
  <c r="BJ158" i="27"/>
  <c r="BG158" i="27"/>
  <c r="BD158" i="27"/>
  <c r="BB158" i="27"/>
  <c r="AZ158" i="27"/>
  <c r="AW158" i="27"/>
  <c r="AT158" i="27"/>
  <c r="AR158" i="27"/>
  <c r="AQ158" i="27"/>
  <c r="AO158" i="27"/>
  <c r="AM158" i="27"/>
  <c r="AK158" i="27"/>
  <c r="BJ157" i="27"/>
  <c r="BG157" i="27"/>
  <c r="BD157" i="27"/>
  <c r="BB157" i="27"/>
  <c r="AZ157" i="27"/>
  <c r="AW157" i="27"/>
  <c r="AT157" i="27"/>
  <c r="AR157" i="27"/>
  <c r="AQ157" i="27"/>
  <c r="AO157" i="27"/>
  <c r="AM157" i="27"/>
  <c r="AK157" i="27"/>
  <c r="BJ156" i="27"/>
  <c r="BG156" i="27"/>
  <c r="BD156" i="27"/>
  <c r="BB156" i="27"/>
  <c r="AZ156" i="27"/>
  <c r="AW156" i="27"/>
  <c r="AT156" i="27"/>
  <c r="AR156" i="27"/>
  <c r="AQ156" i="27"/>
  <c r="AO156" i="27"/>
  <c r="AM156" i="27"/>
  <c r="AK156" i="27"/>
  <c r="BJ155" i="27"/>
  <c r="BG155" i="27"/>
  <c r="BD155" i="27"/>
  <c r="BB155" i="27"/>
  <c r="AZ155" i="27"/>
  <c r="AW155" i="27"/>
  <c r="AT155" i="27"/>
  <c r="AR155" i="27"/>
  <c r="AQ155" i="27"/>
  <c r="AO155" i="27"/>
  <c r="AM155" i="27"/>
  <c r="AK155" i="27"/>
  <c r="BJ154" i="27"/>
  <c r="BG154" i="27"/>
  <c r="BD154" i="27"/>
  <c r="BB154" i="27"/>
  <c r="AZ154" i="27"/>
  <c r="AW154" i="27"/>
  <c r="AT154" i="27"/>
  <c r="AR154" i="27"/>
  <c r="AQ154" i="27"/>
  <c r="AO154" i="27"/>
  <c r="AM154" i="27"/>
  <c r="AK154" i="27"/>
  <c r="BJ153" i="27"/>
  <c r="BG153" i="27"/>
  <c r="BD153" i="27"/>
  <c r="BB153" i="27"/>
  <c r="AZ153" i="27"/>
  <c r="AW153" i="27"/>
  <c r="AT153" i="27"/>
  <c r="AR153" i="27"/>
  <c r="AQ153" i="27"/>
  <c r="AO153" i="27"/>
  <c r="AM153" i="27"/>
  <c r="AK153" i="27"/>
  <c r="BJ152" i="27"/>
  <c r="BG152" i="27"/>
  <c r="BD152" i="27"/>
  <c r="BB152" i="27"/>
  <c r="AZ152" i="27"/>
  <c r="AW152" i="27"/>
  <c r="AT152" i="27"/>
  <c r="AR152" i="27"/>
  <c r="AQ152" i="27"/>
  <c r="AO152" i="27"/>
  <c r="AM152" i="27"/>
  <c r="AK152" i="27"/>
  <c r="BJ151" i="27"/>
  <c r="BG151" i="27"/>
  <c r="BD151" i="27"/>
  <c r="BB151" i="27"/>
  <c r="AZ151" i="27"/>
  <c r="AW151" i="27"/>
  <c r="AT151" i="27"/>
  <c r="AR151" i="27"/>
  <c r="AQ151" i="27"/>
  <c r="AO151" i="27"/>
  <c r="AM151" i="27"/>
  <c r="AK151" i="27"/>
  <c r="BJ150" i="27"/>
  <c r="BG150" i="27"/>
  <c r="BD150" i="27"/>
  <c r="BB150" i="27"/>
  <c r="AZ150" i="27"/>
  <c r="AW150" i="27"/>
  <c r="AT150" i="27"/>
  <c r="AR150" i="27"/>
  <c r="AQ150" i="27"/>
  <c r="AO150" i="27"/>
  <c r="AM150" i="27"/>
  <c r="AK150" i="27"/>
  <c r="BJ149" i="27"/>
  <c r="BG149" i="27"/>
  <c r="BD149" i="27"/>
  <c r="BB149" i="27"/>
  <c r="AZ149" i="27"/>
  <c r="AW149" i="27"/>
  <c r="AT149" i="27"/>
  <c r="AR149" i="27"/>
  <c r="AQ149" i="27"/>
  <c r="AO149" i="27"/>
  <c r="AM149" i="27"/>
  <c r="AK149" i="27"/>
  <c r="BJ148" i="27"/>
  <c r="BG148" i="27"/>
  <c r="BD148" i="27"/>
  <c r="BB148" i="27"/>
  <c r="AZ148" i="27"/>
  <c r="AW148" i="27"/>
  <c r="AT148" i="27"/>
  <c r="AR148" i="27"/>
  <c r="AQ148" i="27"/>
  <c r="AO148" i="27"/>
  <c r="AM148" i="27"/>
  <c r="AK148" i="27"/>
  <c r="BJ147" i="27"/>
  <c r="BG147" i="27"/>
  <c r="BD147" i="27"/>
  <c r="BB147" i="27"/>
  <c r="AZ147" i="27"/>
  <c r="AW147" i="27"/>
  <c r="AT147" i="27"/>
  <c r="AR147" i="27"/>
  <c r="AQ147" i="27"/>
  <c r="AO147" i="27"/>
  <c r="AM147" i="27"/>
  <c r="AK147" i="27"/>
  <c r="BJ146" i="27"/>
  <c r="BG146" i="27"/>
  <c r="BD146" i="27"/>
  <c r="BB146" i="27"/>
  <c r="AZ146" i="27"/>
  <c r="AW146" i="27"/>
  <c r="AT146" i="27"/>
  <c r="AR146" i="27"/>
  <c r="AQ146" i="27"/>
  <c r="AO146" i="27"/>
  <c r="AM146" i="27"/>
  <c r="AK146" i="27"/>
  <c r="BJ145" i="27"/>
  <c r="BG145" i="27"/>
  <c r="BD145" i="27"/>
  <c r="BB145" i="27"/>
  <c r="AZ145" i="27"/>
  <c r="AW145" i="27"/>
  <c r="AT145" i="27"/>
  <c r="AR145" i="27"/>
  <c r="AQ145" i="27"/>
  <c r="AO145" i="27"/>
  <c r="AM145" i="27"/>
  <c r="AK145" i="27"/>
  <c r="BJ144" i="27"/>
  <c r="BG144" i="27"/>
  <c r="BD144" i="27"/>
  <c r="BB144" i="27"/>
  <c r="AZ144" i="27"/>
  <c r="AW144" i="27"/>
  <c r="AT144" i="27"/>
  <c r="AR144" i="27"/>
  <c r="AQ144" i="27"/>
  <c r="AO144" i="27"/>
  <c r="AM144" i="27"/>
  <c r="AK144" i="27"/>
  <c r="BJ143" i="27"/>
  <c r="BG143" i="27"/>
  <c r="BD143" i="27"/>
  <c r="BB143" i="27"/>
  <c r="AZ143" i="27"/>
  <c r="AW143" i="27"/>
  <c r="AT143" i="27"/>
  <c r="AR143" i="27"/>
  <c r="AQ143" i="27"/>
  <c r="AO143" i="27"/>
  <c r="AM143" i="27"/>
  <c r="AK143" i="27"/>
  <c r="BJ142" i="27"/>
  <c r="BG142" i="27"/>
  <c r="BD142" i="27"/>
  <c r="BB142" i="27"/>
  <c r="AZ142" i="27"/>
  <c r="AW142" i="27"/>
  <c r="AT142" i="27"/>
  <c r="AR142" i="27"/>
  <c r="AQ142" i="27"/>
  <c r="AO142" i="27"/>
  <c r="AM142" i="27"/>
  <c r="AK142" i="27"/>
  <c r="BJ141" i="27"/>
  <c r="BG141" i="27"/>
  <c r="BD141" i="27"/>
  <c r="BB141" i="27"/>
  <c r="AZ141" i="27"/>
  <c r="AW141" i="27"/>
  <c r="AT141" i="27"/>
  <c r="AR141" i="27"/>
  <c r="AQ141" i="27"/>
  <c r="AO141" i="27"/>
  <c r="AM141" i="27"/>
  <c r="AK141" i="27"/>
  <c r="BJ140" i="27"/>
  <c r="BG140" i="27"/>
  <c r="BD140" i="27"/>
  <c r="BB140" i="27"/>
  <c r="BC140" i="27" s="1"/>
  <c r="AZ140" i="27"/>
  <c r="BA140" i="27" s="1"/>
  <c r="AW140" i="27"/>
  <c r="AT140" i="27"/>
  <c r="AR140" i="27"/>
  <c r="AQ140" i="27"/>
  <c r="AO140" i="27"/>
  <c r="AP140" i="27" s="1"/>
  <c r="AM140" i="27"/>
  <c r="AK140" i="27"/>
  <c r="BJ139" i="27"/>
  <c r="BG139" i="27"/>
  <c r="BD139" i="27"/>
  <c r="BB139" i="27"/>
  <c r="BC139" i="27" s="1"/>
  <c r="AZ139" i="27"/>
  <c r="BA139" i="27" s="1"/>
  <c r="AW139" i="27"/>
  <c r="AT139" i="27"/>
  <c r="AR139" i="27"/>
  <c r="AS139" i="27" s="1"/>
  <c r="CE139" i="27" s="1"/>
  <c r="AQ139" i="27"/>
  <c r="AO139" i="27"/>
  <c r="AM139" i="27"/>
  <c r="AK139" i="27"/>
  <c r="AL139" i="27" s="1"/>
  <c r="BJ138" i="27"/>
  <c r="BG138" i="27"/>
  <c r="BD138" i="27"/>
  <c r="BB138" i="27"/>
  <c r="BC138" i="27" s="1"/>
  <c r="AZ138" i="27"/>
  <c r="BA138" i="27" s="1"/>
  <c r="AW138" i="27"/>
  <c r="AT138" i="27"/>
  <c r="AR138" i="27"/>
  <c r="AQ138" i="27"/>
  <c r="AO138" i="27"/>
  <c r="AM138" i="27"/>
  <c r="AK138" i="27"/>
  <c r="BJ137" i="27"/>
  <c r="BG137" i="27"/>
  <c r="BD137" i="27"/>
  <c r="BB137" i="27"/>
  <c r="BC137" i="27" s="1"/>
  <c r="AZ137" i="27"/>
  <c r="BA137" i="27" s="1"/>
  <c r="AW137" i="27"/>
  <c r="AT137" i="27"/>
  <c r="AR137" i="27"/>
  <c r="AS137" i="27" s="1"/>
  <c r="CE137" i="27" s="1"/>
  <c r="AQ137" i="27"/>
  <c r="AO137" i="27"/>
  <c r="AM137" i="27"/>
  <c r="AK137" i="27"/>
  <c r="AL137" i="27" s="1"/>
  <c r="BJ136" i="27"/>
  <c r="BG136" i="27"/>
  <c r="BD136" i="27"/>
  <c r="BB136" i="27"/>
  <c r="BC136" i="27" s="1"/>
  <c r="AZ136" i="27"/>
  <c r="BA136" i="27" s="1"/>
  <c r="AW136" i="27"/>
  <c r="AT136" i="27"/>
  <c r="AR136" i="27"/>
  <c r="AQ136" i="27"/>
  <c r="AO136" i="27"/>
  <c r="AP136" i="27" s="1"/>
  <c r="AM136" i="27"/>
  <c r="AN136" i="27" s="1"/>
  <c r="AK136" i="27"/>
  <c r="AL136" i="27" s="1"/>
  <c r="BJ135" i="27"/>
  <c r="BG135" i="27"/>
  <c r="BD135" i="27"/>
  <c r="BB135" i="27"/>
  <c r="BC135" i="27" s="1"/>
  <c r="AZ135" i="27"/>
  <c r="BA135" i="27" s="1"/>
  <c r="AW135" i="27"/>
  <c r="AT135" i="27"/>
  <c r="AR135" i="27"/>
  <c r="AS135" i="27" s="1"/>
  <c r="CE135" i="27" s="1"/>
  <c r="AQ135" i="27"/>
  <c r="AO135" i="27"/>
  <c r="AM135" i="27"/>
  <c r="AK135" i="27"/>
  <c r="AL135" i="27" s="1"/>
  <c r="BJ134" i="27"/>
  <c r="BG134" i="27"/>
  <c r="BD134" i="27"/>
  <c r="BB134" i="27"/>
  <c r="BC134" i="27" s="1"/>
  <c r="AZ134" i="27"/>
  <c r="BA134" i="27" s="1"/>
  <c r="AW134" i="27"/>
  <c r="AT134" i="27"/>
  <c r="AR134" i="27"/>
  <c r="AQ134" i="27"/>
  <c r="AO134" i="27"/>
  <c r="AM134" i="27"/>
  <c r="AK134" i="27"/>
  <c r="AL134" i="27" s="1"/>
  <c r="BJ133" i="27"/>
  <c r="BG133" i="27"/>
  <c r="BD133" i="27"/>
  <c r="BB133" i="27"/>
  <c r="BC133" i="27" s="1"/>
  <c r="AZ133" i="27"/>
  <c r="BA133" i="27" s="1"/>
  <c r="AW133" i="27"/>
  <c r="AT133" i="27"/>
  <c r="AR133" i="27"/>
  <c r="AS133" i="27" s="1"/>
  <c r="CE133" i="27" s="1"/>
  <c r="AQ133" i="27"/>
  <c r="AO133" i="27"/>
  <c r="AM133" i="27"/>
  <c r="AK133" i="27"/>
  <c r="AL133" i="27" s="1"/>
  <c r="BJ132" i="27"/>
  <c r="BG132" i="27"/>
  <c r="BD132" i="27"/>
  <c r="BB132" i="27"/>
  <c r="BC132" i="27" s="1"/>
  <c r="AZ132" i="27"/>
  <c r="BA132" i="27" s="1"/>
  <c r="AW132" i="27"/>
  <c r="AT132" i="27"/>
  <c r="AR132" i="27"/>
  <c r="AQ132" i="27"/>
  <c r="AO132" i="27"/>
  <c r="AM132" i="27"/>
  <c r="AK132" i="27"/>
  <c r="AL132" i="27" s="1"/>
  <c r="BJ131" i="27"/>
  <c r="BG131" i="27"/>
  <c r="BD131" i="27"/>
  <c r="BB131" i="27"/>
  <c r="BC131" i="27" s="1"/>
  <c r="AZ131" i="27"/>
  <c r="BA131" i="27" s="1"/>
  <c r="AW131" i="27"/>
  <c r="AT131" i="27"/>
  <c r="AR131" i="27"/>
  <c r="AS131" i="27" s="1"/>
  <c r="CE131" i="27" s="1"/>
  <c r="AQ131" i="27"/>
  <c r="AO131" i="27"/>
  <c r="AM131" i="27"/>
  <c r="AK131" i="27"/>
  <c r="AL131" i="27" s="1"/>
  <c r="BJ130" i="27"/>
  <c r="BG130" i="27"/>
  <c r="BD130" i="27"/>
  <c r="BB130" i="27"/>
  <c r="BC130" i="27" s="1"/>
  <c r="AZ130" i="27"/>
  <c r="BA130" i="27" s="1"/>
  <c r="AW130" i="27"/>
  <c r="AT130" i="27"/>
  <c r="AR130" i="27"/>
  <c r="AQ130" i="27"/>
  <c r="AO130" i="27"/>
  <c r="AM130" i="27"/>
  <c r="AK130" i="27"/>
  <c r="AL130" i="27" s="1"/>
  <c r="BJ129" i="27"/>
  <c r="BG129" i="27"/>
  <c r="BD129" i="27"/>
  <c r="BB129" i="27"/>
  <c r="BC129" i="27" s="1"/>
  <c r="AZ129" i="27"/>
  <c r="BA129" i="27" s="1"/>
  <c r="AW129" i="27"/>
  <c r="AT129" i="27"/>
  <c r="AR129" i="27"/>
  <c r="AS129" i="27" s="1"/>
  <c r="CE129" i="27" s="1"/>
  <c r="AQ129" i="27"/>
  <c r="AO129" i="27"/>
  <c r="AM129" i="27"/>
  <c r="AK129" i="27"/>
  <c r="AL129" i="27" s="1"/>
  <c r="BJ128" i="27"/>
  <c r="BG128" i="27"/>
  <c r="BD128" i="27"/>
  <c r="BB128" i="27"/>
  <c r="BC128" i="27" s="1"/>
  <c r="AZ128" i="27"/>
  <c r="BA128" i="27" s="1"/>
  <c r="AW128" i="27"/>
  <c r="AT128" i="27"/>
  <c r="AR128" i="27"/>
  <c r="AQ128" i="27"/>
  <c r="AO128" i="27"/>
  <c r="AM128" i="27"/>
  <c r="AK128" i="27"/>
  <c r="AL128" i="27" s="1"/>
  <c r="BJ127" i="27"/>
  <c r="BG127" i="27"/>
  <c r="BD127" i="27"/>
  <c r="BB127" i="27"/>
  <c r="BC127" i="27" s="1"/>
  <c r="AZ127" i="27"/>
  <c r="BA127" i="27" s="1"/>
  <c r="AW127" i="27"/>
  <c r="AT127" i="27"/>
  <c r="AR127" i="27"/>
  <c r="AS127" i="27" s="1"/>
  <c r="CE127" i="27" s="1"/>
  <c r="AQ127" i="27"/>
  <c r="AO127" i="27"/>
  <c r="AM127" i="27"/>
  <c r="AK127" i="27"/>
  <c r="AL127" i="27" s="1"/>
  <c r="BJ126" i="27"/>
  <c r="BG126" i="27"/>
  <c r="BD126" i="27"/>
  <c r="BB126" i="27"/>
  <c r="BC126" i="27" s="1"/>
  <c r="AZ126" i="27"/>
  <c r="BA126" i="27" s="1"/>
  <c r="AW126" i="27"/>
  <c r="AT126" i="27"/>
  <c r="AR126" i="27"/>
  <c r="AQ126" i="27"/>
  <c r="AO126" i="27"/>
  <c r="AM126" i="27"/>
  <c r="AK126" i="27"/>
  <c r="AL126" i="27" s="1"/>
  <c r="BJ125" i="27"/>
  <c r="BG125" i="27"/>
  <c r="BD125" i="27"/>
  <c r="BB125" i="27"/>
  <c r="BC125" i="27" s="1"/>
  <c r="AZ125" i="27"/>
  <c r="BA125" i="27" s="1"/>
  <c r="AW125" i="27"/>
  <c r="AT125" i="27"/>
  <c r="AR125" i="27"/>
  <c r="AS125" i="27" s="1"/>
  <c r="CE125" i="27" s="1"/>
  <c r="AQ125" i="27"/>
  <c r="AO125" i="27"/>
  <c r="AM125" i="27"/>
  <c r="AK125" i="27"/>
  <c r="AL125" i="27" s="1"/>
  <c r="BJ124" i="27"/>
  <c r="BG124" i="27"/>
  <c r="BD124" i="27"/>
  <c r="BB124" i="27"/>
  <c r="BC124" i="27" s="1"/>
  <c r="AZ124" i="27"/>
  <c r="BA124" i="27" s="1"/>
  <c r="AW124" i="27"/>
  <c r="AT124" i="27"/>
  <c r="AR124" i="27"/>
  <c r="AQ124" i="27"/>
  <c r="AO124" i="27"/>
  <c r="AM124" i="27"/>
  <c r="AK124" i="27"/>
  <c r="AL124" i="27" s="1"/>
  <c r="BJ123" i="27"/>
  <c r="BG123" i="27"/>
  <c r="BD123" i="27"/>
  <c r="BB123" i="27"/>
  <c r="BC123" i="27" s="1"/>
  <c r="AZ123" i="27"/>
  <c r="BA123" i="27" s="1"/>
  <c r="AW123" i="27"/>
  <c r="AT123" i="27"/>
  <c r="AR123" i="27"/>
  <c r="AS123" i="27" s="1"/>
  <c r="CE123" i="27" s="1"/>
  <c r="AQ123" i="27"/>
  <c r="AO123" i="27"/>
  <c r="AM123" i="27"/>
  <c r="AK123" i="27"/>
  <c r="AL123" i="27" s="1"/>
  <c r="BJ122" i="27"/>
  <c r="BG122" i="27"/>
  <c r="BD122" i="27"/>
  <c r="BB122" i="27"/>
  <c r="BC122" i="27" s="1"/>
  <c r="AZ122" i="27"/>
  <c r="BA122" i="27" s="1"/>
  <c r="AW122" i="27"/>
  <c r="AT122" i="27"/>
  <c r="AR122" i="27"/>
  <c r="AQ122" i="27"/>
  <c r="AO122" i="27"/>
  <c r="AM122" i="27"/>
  <c r="AK122" i="27"/>
  <c r="AL122" i="27" s="1"/>
  <c r="BJ121" i="27"/>
  <c r="BG121" i="27"/>
  <c r="BD121" i="27"/>
  <c r="BB121" i="27"/>
  <c r="BC121" i="27" s="1"/>
  <c r="AZ121" i="27"/>
  <c r="BA121" i="27" s="1"/>
  <c r="AW121" i="27"/>
  <c r="AT121" i="27"/>
  <c r="AR121" i="27"/>
  <c r="AS121" i="27" s="1"/>
  <c r="CE121" i="27" s="1"/>
  <c r="AQ121" i="27"/>
  <c r="AO121" i="27"/>
  <c r="AM121" i="27"/>
  <c r="AK121" i="27"/>
  <c r="AL121" i="27" s="1"/>
  <c r="BJ120" i="27"/>
  <c r="BG120" i="27"/>
  <c r="BD120" i="27"/>
  <c r="BB120" i="27"/>
  <c r="AZ120" i="27"/>
  <c r="AW120" i="27"/>
  <c r="AT120" i="27"/>
  <c r="AR120" i="27"/>
  <c r="AQ120" i="27"/>
  <c r="AO120" i="27"/>
  <c r="AM120" i="27"/>
  <c r="AK120" i="27"/>
  <c r="BJ119" i="27"/>
  <c r="BG119" i="27"/>
  <c r="BD119" i="27"/>
  <c r="BB119" i="27"/>
  <c r="AZ119" i="27"/>
  <c r="AW119" i="27"/>
  <c r="AT119" i="27"/>
  <c r="AR119" i="27"/>
  <c r="AQ119" i="27"/>
  <c r="AO119" i="27"/>
  <c r="AM119" i="27"/>
  <c r="AK119" i="27"/>
  <c r="BJ118" i="27"/>
  <c r="BG118" i="27"/>
  <c r="BD118" i="27"/>
  <c r="BB118" i="27"/>
  <c r="AZ118" i="27"/>
  <c r="AW118" i="27"/>
  <c r="AT118" i="27"/>
  <c r="AR118" i="27"/>
  <c r="AQ118" i="27"/>
  <c r="AO118" i="27"/>
  <c r="AM118" i="27"/>
  <c r="AK118" i="27"/>
  <c r="BJ117" i="27"/>
  <c r="BG117" i="27"/>
  <c r="BD117" i="27"/>
  <c r="BB117" i="27"/>
  <c r="AZ117" i="27"/>
  <c r="AW117" i="27"/>
  <c r="AT117" i="27"/>
  <c r="AR117" i="27"/>
  <c r="AQ117" i="27"/>
  <c r="AO117" i="27"/>
  <c r="AM117" i="27"/>
  <c r="AK117" i="27"/>
  <c r="BJ116" i="27"/>
  <c r="BG116" i="27"/>
  <c r="BD116" i="27"/>
  <c r="BB116" i="27"/>
  <c r="AZ116" i="27"/>
  <c r="AW116" i="27"/>
  <c r="AT116" i="27"/>
  <c r="AR116" i="27"/>
  <c r="AQ116" i="27"/>
  <c r="AO116" i="27"/>
  <c r="AM116" i="27"/>
  <c r="AK116" i="27"/>
  <c r="BJ115" i="27"/>
  <c r="BG115" i="27"/>
  <c r="BD115" i="27"/>
  <c r="BB115" i="27"/>
  <c r="AZ115" i="27"/>
  <c r="AW115" i="27"/>
  <c r="AT115" i="27"/>
  <c r="AR115" i="27"/>
  <c r="AQ115" i="27"/>
  <c r="AO115" i="27"/>
  <c r="AM115" i="27"/>
  <c r="AK115" i="27"/>
  <c r="BJ114" i="27"/>
  <c r="BG114" i="27"/>
  <c r="BD114" i="27"/>
  <c r="BB114" i="27"/>
  <c r="AZ114" i="27"/>
  <c r="AW114" i="27"/>
  <c r="AT114" i="27"/>
  <c r="AR114" i="27"/>
  <c r="AQ114" i="27"/>
  <c r="AO114" i="27"/>
  <c r="AM114" i="27"/>
  <c r="AK114" i="27"/>
  <c r="BJ113" i="27"/>
  <c r="BG113" i="27"/>
  <c r="BD113" i="27"/>
  <c r="BB113" i="27"/>
  <c r="AZ113" i="27"/>
  <c r="AW113" i="27"/>
  <c r="AT113" i="27"/>
  <c r="AR113" i="27"/>
  <c r="AQ113" i="27"/>
  <c r="AO113" i="27"/>
  <c r="AM113" i="27"/>
  <c r="AK113" i="27"/>
  <c r="BJ112" i="27"/>
  <c r="BG112" i="27"/>
  <c r="BD112" i="27"/>
  <c r="BB112" i="27"/>
  <c r="AZ112" i="27"/>
  <c r="AW112" i="27"/>
  <c r="AT112" i="27"/>
  <c r="AR112" i="27"/>
  <c r="AQ112" i="27"/>
  <c r="AO112" i="27"/>
  <c r="AM112" i="27"/>
  <c r="AK112" i="27"/>
  <c r="BJ111" i="27"/>
  <c r="BG111" i="27"/>
  <c r="BD111" i="27"/>
  <c r="BB111" i="27"/>
  <c r="AZ111" i="27"/>
  <c r="AW111" i="27"/>
  <c r="AT111" i="27"/>
  <c r="AR111" i="27"/>
  <c r="AQ111" i="27"/>
  <c r="AO111" i="27"/>
  <c r="AM111" i="27"/>
  <c r="AK111" i="27"/>
  <c r="BJ110" i="27"/>
  <c r="BG110" i="27"/>
  <c r="BD110" i="27"/>
  <c r="BB110" i="27"/>
  <c r="AZ110" i="27"/>
  <c r="AW110" i="27"/>
  <c r="AT110" i="27"/>
  <c r="AR110" i="27"/>
  <c r="AQ110" i="27"/>
  <c r="AO110" i="27"/>
  <c r="AM110" i="27"/>
  <c r="AK110" i="27"/>
  <c r="BJ109" i="27"/>
  <c r="BG109" i="27"/>
  <c r="BD109" i="27"/>
  <c r="BB109" i="27"/>
  <c r="AZ109" i="27"/>
  <c r="AW109" i="27"/>
  <c r="AT109" i="27"/>
  <c r="AR109" i="27"/>
  <c r="AQ109" i="27"/>
  <c r="AO109" i="27"/>
  <c r="AM109" i="27"/>
  <c r="AK109" i="27"/>
  <c r="BJ108" i="27"/>
  <c r="BG108" i="27"/>
  <c r="BD108" i="27"/>
  <c r="BB108" i="27"/>
  <c r="AZ108" i="27"/>
  <c r="AW108" i="27"/>
  <c r="AT108" i="27"/>
  <c r="AR108" i="27"/>
  <c r="AQ108" i="27"/>
  <c r="AO108" i="27"/>
  <c r="AM108" i="27"/>
  <c r="AK108" i="27"/>
  <c r="BJ107" i="27"/>
  <c r="BG107" i="27"/>
  <c r="BD107" i="27"/>
  <c r="BB107" i="27"/>
  <c r="AZ107" i="27"/>
  <c r="AW107" i="27"/>
  <c r="AT107" i="27"/>
  <c r="AR107" i="27"/>
  <c r="AQ107" i="27"/>
  <c r="AO107" i="27"/>
  <c r="AM107" i="27"/>
  <c r="AK107" i="27"/>
  <c r="BJ106" i="27"/>
  <c r="BG106" i="27"/>
  <c r="BD106" i="27"/>
  <c r="BB106" i="27"/>
  <c r="AZ106" i="27"/>
  <c r="AW106" i="27"/>
  <c r="AT106" i="27"/>
  <c r="AR106" i="27"/>
  <c r="AQ106" i="27"/>
  <c r="AO106" i="27"/>
  <c r="AM106" i="27"/>
  <c r="AK106" i="27"/>
  <c r="BJ105" i="27"/>
  <c r="BG105" i="27"/>
  <c r="BD105" i="27"/>
  <c r="BB105" i="27"/>
  <c r="AZ105" i="27"/>
  <c r="AW105" i="27"/>
  <c r="AT105" i="27"/>
  <c r="AR105" i="27"/>
  <c r="AQ105" i="27"/>
  <c r="AO105" i="27"/>
  <c r="AM105" i="27"/>
  <c r="AK105" i="27"/>
  <c r="BJ97" i="27"/>
  <c r="BG97" i="27"/>
  <c r="BD97" i="27"/>
  <c r="BB97" i="27"/>
  <c r="AZ97" i="27"/>
  <c r="AW97" i="27"/>
  <c r="AT97" i="27"/>
  <c r="AR97" i="27"/>
  <c r="AQ97" i="27"/>
  <c r="AO97" i="27"/>
  <c r="AM97" i="27"/>
  <c r="AK97" i="27"/>
  <c r="BJ104" i="27"/>
  <c r="BG104" i="27"/>
  <c r="BD104" i="27"/>
  <c r="BB104" i="27"/>
  <c r="AZ104" i="27"/>
  <c r="AW104" i="27"/>
  <c r="AT104" i="27"/>
  <c r="AR104" i="27"/>
  <c r="AQ104" i="27"/>
  <c r="AO104" i="27"/>
  <c r="AM104" i="27"/>
  <c r="AK104" i="27"/>
  <c r="BJ96" i="27"/>
  <c r="BG96" i="27"/>
  <c r="BD96" i="27"/>
  <c r="BB96" i="27"/>
  <c r="AZ96" i="27"/>
  <c r="AW96" i="27"/>
  <c r="AT96" i="27"/>
  <c r="AR96" i="27"/>
  <c r="AQ96" i="27"/>
  <c r="AO96" i="27"/>
  <c r="AM96" i="27"/>
  <c r="AK96" i="27"/>
  <c r="BJ103" i="27"/>
  <c r="BG103" i="27"/>
  <c r="BD103" i="27"/>
  <c r="BB103" i="27"/>
  <c r="AZ103" i="27"/>
  <c r="AW103" i="27"/>
  <c r="AT103" i="27"/>
  <c r="AR103" i="27"/>
  <c r="AQ103" i="27"/>
  <c r="AO103" i="27"/>
  <c r="AM103" i="27"/>
  <c r="AK103" i="27"/>
  <c r="BJ102" i="27"/>
  <c r="BG102" i="27"/>
  <c r="BD102" i="27"/>
  <c r="BB102" i="27"/>
  <c r="AZ102" i="27"/>
  <c r="AW102" i="27"/>
  <c r="AT102" i="27"/>
  <c r="AR102" i="27"/>
  <c r="AQ102" i="27"/>
  <c r="AO102" i="27"/>
  <c r="AM102" i="27"/>
  <c r="AK102" i="27"/>
  <c r="BJ101" i="27"/>
  <c r="BG101" i="27"/>
  <c r="BD101" i="27"/>
  <c r="BB101" i="27"/>
  <c r="AZ101" i="27"/>
  <c r="AW101" i="27"/>
  <c r="AT101" i="27"/>
  <c r="AR101" i="27"/>
  <c r="AQ101" i="27"/>
  <c r="AO101" i="27"/>
  <c r="AM101" i="27"/>
  <c r="AK101" i="27"/>
  <c r="BJ100" i="27"/>
  <c r="BG100" i="27"/>
  <c r="BD100" i="27"/>
  <c r="BB100" i="27"/>
  <c r="AZ100" i="27"/>
  <c r="AW100" i="27"/>
  <c r="AT100" i="27"/>
  <c r="AR100" i="27"/>
  <c r="AQ100" i="27"/>
  <c r="AO100" i="27"/>
  <c r="AM100" i="27"/>
  <c r="AK100" i="27"/>
  <c r="BJ99" i="27"/>
  <c r="BG99" i="27"/>
  <c r="BD99" i="27"/>
  <c r="BB99" i="27"/>
  <c r="AZ99" i="27"/>
  <c r="AW99" i="27"/>
  <c r="AT99" i="27"/>
  <c r="AR99" i="27"/>
  <c r="AQ99" i="27"/>
  <c r="AO99" i="27"/>
  <c r="AM99" i="27"/>
  <c r="AK99" i="27"/>
  <c r="BJ98" i="27"/>
  <c r="BG98" i="27"/>
  <c r="BD98" i="27"/>
  <c r="BB98" i="27"/>
  <c r="AZ98" i="27"/>
  <c r="AW98" i="27"/>
  <c r="AT98" i="27"/>
  <c r="AR98" i="27"/>
  <c r="AQ98" i="27"/>
  <c r="AO98" i="27"/>
  <c r="AM98" i="27"/>
  <c r="AK98" i="27"/>
  <c r="BJ95" i="27"/>
  <c r="BG95" i="27"/>
  <c r="BD95" i="27"/>
  <c r="BB95" i="27"/>
  <c r="AZ95" i="27"/>
  <c r="AW95" i="27"/>
  <c r="AT95" i="27"/>
  <c r="AR95" i="27"/>
  <c r="AQ95" i="27"/>
  <c r="AO95" i="27"/>
  <c r="AM95" i="27"/>
  <c r="AK95" i="27"/>
  <c r="BJ94" i="27"/>
  <c r="BG94" i="27"/>
  <c r="BD94" i="27"/>
  <c r="BB94" i="27"/>
  <c r="AZ94" i="27"/>
  <c r="AW94" i="27"/>
  <c r="AT94" i="27"/>
  <c r="AR94" i="27"/>
  <c r="AQ94" i="27"/>
  <c r="AO94" i="27"/>
  <c r="AM94" i="27"/>
  <c r="AK94" i="27"/>
  <c r="BJ93" i="27"/>
  <c r="BG93" i="27"/>
  <c r="BD93" i="27"/>
  <c r="BB93" i="27"/>
  <c r="AZ93" i="27"/>
  <c r="AW93" i="27"/>
  <c r="AT93" i="27"/>
  <c r="AR93" i="27"/>
  <c r="AQ93" i="27"/>
  <c r="AO93" i="27"/>
  <c r="AM93" i="27"/>
  <c r="AK93" i="27"/>
  <c r="BJ92" i="27"/>
  <c r="BG92" i="27"/>
  <c r="BD92" i="27"/>
  <c r="BB92" i="27"/>
  <c r="BC92" i="27" s="1"/>
  <c r="AZ92" i="27"/>
  <c r="BA92" i="27" s="1"/>
  <c r="AW92" i="27"/>
  <c r="AT92" i="27"/>
  <c r="AR92" i="27"/>
  <c r="AS92" i="27" s="1"/>
  <c r="CE92" i="27" s="1"/>
  <c r="AQ92" i="27"/>
  <c r="AO92" i="27"/>
  <c r="AM92" i="27"/>
  <c r="AK92" i="27"/>
  <c r="BJ91" i="27"/>
  <c r="BG91" i="27"/>
  <c r="BD91" i="27"/>
  <c r="BB91" i="27"/>
  <c r="BC91" i="27" s="1"/>
  <c r="AZ91" i="27"/>
  <c r="BA91" i="27" s="1"/>
  <c r="AW91" i="27"/>
  <c r="AT91" i="27"/>
  <c r="AR91" i="27"/>
  <c r="AS91" i="27" s="1"/>
  <c r="CE91" i="27" s="1"/>
  <c r="AQ91" i="27"/>
  <c r="AO91" i="27"/>
  <c r="AM91" i="27"/>
  <c r="AK91" i="27"/>
  <c r="AL91" i="27" s="1"/>
  <c r="BJ90" i="27"/>
  <c r="BG90" i="27"/>
  <c r="BD90" i="27"/>
  <c r="BB90" i="27"/>
  <c r="BC90" i="27" s="1"/>
  <c r="AZ90" i="27"/>
  <c r="BA90" i="27" s="1"/>
  <c r="AW90" i="27"/>
  <c r="AT90" i="27"/>
  <c r="AR90" i="27"/>
  <c r="AQ90" i="27"/>
  <c r="AO90" i="27"/>
  <c r="AM90" i="27"/>
  <c r="AK90" i="27"/>
  <c r="AL90" i="27" s="1"/>
  <c r="BJ89" i="27"/>
  <c r="BG89" i="27"/>
  <c r="BD89" i="27"/>
  <c r="BB89" i="27"/>
  <c r="BC89" i="27" s="1"/>
  <c r="AZ89" i="27"/>
  <c r="BA89" i="27" s="1"/>
  <c r="AW89" i="27"/>
  <c r="AT89" i="27"/>
  <c r="AR89" i="27"/>
  <c r="AS89" i="27" s="1"/>
  <c r="CE89" i="27" s="1"/>
  <c r="AQ89" i="27"/>
  <c r="AO89" i="27"/>
  <c r="AM89" i="27"/>
  <c r="AK89" i="27"/>
  <c r="AL89" i="27" s="1"/>
  <c r="BJ88" i="27"/>
  <c r="BG88" i="27"/>
  <c r="BD88" i="27"/>
  <c r="BB88" i="27"/>
  <c r="BC88" i="27" s="1"/>
  <c r="AZ88" i="27"/>
  <c r="BA88" i="27" s="1"/>
  <c r="AW88" i="27"/>
  <c r="AT88" i="27"/>
  <c r="AR88" i="27"/>
  <c r="AS88" i="27" s="1"/>
  <c r="CE88" i="27" s="1"/>
  <c r="AQ88" i="27"/>
  <c r="AO88" i="27"/>
  <c r="AM88" i="27"/>
  <c r="AN88" i="27" s="1"/>
  <c r="AK88" i="27"/>
  <c r="AL88" i="27" s="1"/>
  <c r="BJ87" i="27"/>
  <c r="BG87" i="27"/>
  <c r="BD87" i="27"/>
  <c r="BB87" i="27"/>
  <c r="BC87" i="27" s="1"/>
  <c r="AZ87" i="27"/>
  <c r="BA87" i="27" s="1"/>
  <c r="AW87" i="27"/>
  <c r="AT87" i="27"/>
  <c r="AR87" i="27"/>
  <c r="AS87" i="27" s="1"/>
  <c r="CE87" i="27" s="1"/>
  <c r="AQ87" i="27"/>
  <c r="AO87" i="27"/>
  <c r="AM87" i="27"/>
  <c r="AK87" i="27"/>
  <c r="AL87" i="27" s="1"/>
  <c r="BJ86" i="27"/>
  <c r="BG86" i="27"/>
  <c r="BD86" i="27"/>
  <c r="BB86" i="27"/>
  <c r="BC86" i="27" s="1"/>
  <c r="AZ86" i="27"/>
  <c r="BA86" i="27" s="1"/>
  <c r="AW86" i="27"/>
  <c r="AT86" i="27"/>
  <c r="AR86" i="27"/>
  <c r="AQ86" i="27"/>
  <c r="AO86" i="27"/>
  <c r="AM86" i="27"/>
  <c r="AK86" i="27"/>
  <c r="AL86" i="27" s="1"/>
  <c r="BJ85" i="27"/>
  <c r="BG85" i="27"/>
  <c r="BD85" i="27"/>
  <c r="BB85" i="27"/>
  <c r="BC85" i="27" s="1"/>
  <c r="AZ85" i="27"/>
  <c r="BA85" i="27" s="1"/>
  <c r="AW85" i="27"/>
  <c r="AT85" i="27"/>
  <c r="AR85" i="27"/>
  <c r="AS85" i="27" s="1"/>
  <c r="CE85" i="27" s="1"/>
  <c r="AQ85" i="27"/>
  <c r="AO85" i="27"/>
  <c r="AM85" i="27"/>
  <c r="AK85" i="27"/>
  <c r="AL85" i="27" s="1"/>
  <c r="BJ84" i="27"/>
  <c r="BG84" i="27"/>
  <c r="BD84" i="27"/>
  <c r="BB84" i="27"/>
  <c r="BC84" i="27" s="1"/>
  <c r="AZ84" i="27"/>
  <c r="BA84" i="27" s="1"/>
  <c r="AW84" i="27"/>
  <c r="AT84" i="27"/>
  <c r="AR84" i="27"/>
  <c r="AQ84" i="27"/>
  <c r="AO84" i="27"/>
  <c r="AM84" i="27"/>
  <c r="AN84" i="27" s="1"/>
  <c r="AK84" i="27"/>
  <c r="AL84" i="27" s="1"/>
  <c r="BJ83" i="27"/>
  <c r="BG83" i="27"/>
  <c r="BD83" i="27"/>
  <c r="BB83" i="27"/>
  <c r="BC83" i="27" s="1"/>
  <c r="AZ83" i="27"/>
  <c r="BA83" i="27" s="1"/>
  <c r="AW83" i="27"/>
  <c r="AT83" i="27"/>
  <c r="AR83" i="27"/>
  <c r="AS83" i="27" s="1"/>
  <c r="CE83" i="27" s="1"/>
  <c r="AQ83" i="27"/>
  <c r="AO83" i="27"/>
  <c r="AM83" i="27"/>
  <c r="AK83" i="27"/>
  <c r="AL83" i="27" s="1"/>
  <c r="BJ82" i="27"/>
  <c r="BG82" i="27"/>
  <c r="BD82" i="27"/>
  <c r="BB82" i="27"/>
  <c r="BC82" i="27" s="1"/>
  <c r="AZ82" i="27"/>
  <c r="BA82" i="27" s="1"/>
  <c r="AW82" i="27"/>
  <c r="AT82" i="27"/>
  <c r="AR82" i="27"/>
  <c r="AQ82" i="27"/>
  <c r="AO82" i="27"/>
  <c r="AM82" i="27"/>
  <c r="AK82" i="27"/>
  <c r="AL82" i="27" s="1"/>
  <c r="BJ81" i="27"/>
  <c r="BG81" i="27"/>
  <c r="BD81" i="27"/>
  <c r="BB81" i="27"/>
  <c r="AZ81" i="27"/>
  <c r="AW81" i="27"/>
  <c r="AT81" i="27"/>
  <c r="AR81" i="27"/>
  <c r="AQ81" i="27"/>
  <c r="AO81" i="27"/>
  <c r="AM81" i="27"/>
  <c r="AK81" i="27"/>
  <c r="BJ80" i="27"/>
  <c r="BG80" i="27"/>
  <c r="BD80" i="27"/>
  <c r="BB80" i="27"/>
  <c r="AZ80" i="27"/>
  <c r="AW80" i="27"/>
  <c r="AT80" i="27"/>
  <c r="AR80" i="27"/>
  <c r="AQ80" i="27"/>
  <c r="AO80" i="27"/>
  <c r="AM80" i="27"/>
  <c r="AK80" i="27"/>
  <c r="BJ79" i="27"/>
  <c r="BG79" i="27"/>
  <c r="BD79" i="27"/>
  <c r="BB79" i="27"/>
  <c r="AZ79" i="27"/>
  <c r="AW79" i="27"/>
  <c r="AT79" i="27"/>
  <c r="AR79" i="27"/>
  <c r="AQ79" i="27"/>
  <c r="AO79" i="27"/>
  <c r="AM79" i="27"/>
  <c r="AK79" i="27"/>
  <c r="BJ78" i="27"/>
  <c r="BG78" i="27"/>
  <c r="BD78" i="27"/>
  <c r="BB78" i="27"/>
  <c r="BC78" i="27" s="1"/>
  <c r="AZ78" i="27"/>
  <c r="BA78" i="27" s="1"/>
  <c r="AW78" i="27"/>
  <c r="AT78" i="27"/>
  <c r="AR78" i="27"/>
  <c r="AQ78" i="27"/>
  <c r="AO78" i="27"/>
  <c r="AM78" i="27"/>
  <c r="AN78" i="27" s="1"/>
  <c r="AK78" i="27"/>
  <c r="AL78" i="27" s="1"/>
  <c r="BJ77" i="27"/>
  <c r="BG77" i="27"/>
  <c r="BD77" i="27"/>
  <c r="BB77" i="27"/>
  <c r="BC77" i="27" s="1"/>
  <c r="AZ77" i="27"/>
  <c r="BA77" i="27" s="1"/>
  <c r="AW77" i="27"/>
  <c r="AT77" i="27"/>
  <c r="AR77" i="27"/>
  <c r="AS77" i="27" s="1"/>
  <c r="CE77" i="27" s="1"/>
  <c r="AQ77" i="27"/>
  <c r="AO77" i="27"/>
  <c r="AP77" i="27" s="1"/>
  <c r="AM77" i="27"/>
  <c r="AK77" i="27"/>
  <c r="AL77" i="27" s="1"/>
  <c r="BJ76" i="27"/>
  <c r="BG76" i="27"/>
  <c r="BD76" i="27"/>
  <c r="BB76" i="27"/>
  <c r="AZ76" i="27"/>
  <c r="AW76" i="27"/>
  <c r="AT76" i="27"/>
  <c r="AR76" i="27"/>
  <c r="AQ76" i="27"/>
  <c r="AO76" i="27"/>
  <c r="AM76" i="27"/>
  <c r="AK76" i="27"/>
  <c r="BJ75" i="27"/>
  <c r="BG75" i="27"/>
  <c r="BD75" i="27"/>
  <c r="BB75" i="27"/>
  <c r="AZ75" i="27"/>
  <c r="AW75" i="27"/>
  <c r="AT75" i="27"/>
  <c r="AR75" i="27"/>
  <c r="AQ75" i="27"/>
  <c r="AO75" i="27"/>
  <c r="AM75" i="27"/>
  <c r="AK75" i="27"/>
  <c r="BJ74" i="27"/>
  <c r="BG74" i="27"/>
  <c r="BD74" i="27"/>
  <c r="BB74" i="27"/>
  <c r="AZ74" i="27"/>
  <c r="AW74" i="27"/>
  <c r="AT74" i="27"/>
  <c r="AR74" i="27"/>
  <c r="AQ74" i="27"/>
  <c r="AO74" i="27"/>
  <c r="AM74" i="27"/>
  <c r="AK74" i="27"/>
  <c r="BJ73" i="27"/>
  <c r="BG73" i="27"/>
  <c r="BD73" i="27"/>
  <c r="BB73" i="27"/>
  <c r="AZ73" i="27"/>
  <c r="AW73" i="27"/>
  <c r="AT73" i="27"/>
  <c r="AR73" i="27"/>
  <c r="AQ73" i="27"/>
  <c r="AO73" i="27"/>
  <c r="AM73" i="27"/>
  <c r="AK73" i="27"/>
  <c r="BJ72" i="27"/>
  <c r="BG72" i="27"/>
  <c r="BD72" i="27"/>
  <c r="BB72" i="27"/>
  <c r="AZ72" i="27"/>
  <c r="AW72" i="27"/>
  <c r="AT72" i="27"/>
  <c r="AR72" i="27"/>
  <c r="AQ72" i="27"/>
  <c r="AO72" i="27"/>
  <c r="AM72" i="27"/>
  <c r="AK72" i="27"/>
  <c r="BJ71" i="27"/>
  <c r="BG71" i="27"/>
  <c r="BD71" i="27"/>
  <c r="BB71" i="27"/>
  <c r="AZ71" i="27"/>
  <c r="AW71" i="27"/>
  <c r="AT71" i="27"/>
  <c r="AR71" i="27"/>
  <c r="AQ71" i="27"/>
  <c r="AO71" i="27"/>
  <c r="AM71" i="27"/>
  <c r="AK71" i="27"/>
  <c r="BJ70" i="27"/>
  <c r="BG70" i="27"/>
  <c r="BD70" i="27"/>
  <c r="BB70" i="27"/>
  <c r="AZ70" i="27"/>
  <c r="AW70" i="27"/>
  <c r="AT70" i="27"/>
  <c r="AR70" i="27"/>
  <c r="AQ70" i="27"/>
  <c r="AO70" i="27"/>
  <c r="AM70" i="27"/>
  <c r="AK70" i="27"/>
  <c r="BJ69" i="27"/>
  <c r="BG69" i="27"/>
  <c r="BD69" i="27"/>
  <c r="BB69" i="27"/>
  <c r="AZ69" i="27"/>
  <c r="AW69" i="27"/>
  <c r="AT69" i="27"/>
  <c r="AR69" i="27"/>
  <c r="AQ69" i="27"/>
  <c r="AO69" i="27"/>
  <c r="AM69" i="27"/>
  <c r="AK69" i="27"/>
  <c r="BJ68" i="27"/>
  <c r="BG68" i="27"/>
  <c r="BD68" i="27"/>
  <c r="BB68" i="27"/>
  <c r="AZ68" i="27"/>
  <c r="AW68" i="27"/>
  <c r="AT68" i="27"/>
  <c r="AR68" i="27"/>
  <c r="AQ68" i="27"/>
  <c r="AO68" i="27"/>
  <c r="AM68" i="27"/>
  <c r="AK68" i="27"/>
  <c r="BJ67" i="27"/>
  <c r="BG67" i="27"/>
  <c r="BD67" i="27"/>
  <c r="BB67" i="27"/>
  <c r="AZ67" i="27"/>
  <c r="AW67" i="27"/>
  <c r="AT67" i="27"/>
  <c r="AR67" i="27"/>
  <c r="AQ67" i="27"/>
  <c r="AO67" i="27"/>
  <c r="AM67" i="27"/>
  <c r="AK67" i="27"/>
  <c r="BJ66" i="27"/>
  <c r="BG66" i="27"/>
  <c r="BD66" i="27"/>
  <c r="BB66" i="27"/>
  <c r="AZ66" i="27"/>
  <c r="AW66" i="27"/>
  <c r="AT66" i="27"/>
  <c r="AR66" i="27"/>
  <c r="AQ66" i="27"/>
  <c r="AO66" i="27"/>
  <c r="AM66" i="27"/>
  <c r="AK66" i="27"/>
  <c r="BJ65" i="27"/>
  <c r="BG65" i="27"/>
  <c r="BD65" i="27"/>
  <c r="BB65" i="27"/>
  <c r="AZ65" i="27"/>
  <c r="AW65" i="27"/>
  <c r="AT65" i="27"/>
  <c r="AR65" i="27"/>
  <c r="AQ65" i="27"/>
  <c r="AO65" i="27"/>
  <c r="AM65" i="27"/>
  <c r="AK65" i="27"/>
  <c r="BJ64" i="27"/>
  <c r="BG64" i="27"/>
  <c r="BD64" i="27"/>
  <c r="BB64" i="27"/>
  <c r="AZ64" i="27"/>
  <c r="AW64" i="27"/>
  <c r="AT64" i="27"/>
  <c r="AR64" i="27"/>
  <c r="AQ64" i="27"/>
  <c r="AO64" i="27"/>
  <c r="AM64" i="27"/>
  <c r="AK64" i="27"/>
  <c r="BJ63" i="27"/>
  <c r="BG63" i="27"/>
  <c r="BD63" i="27"/>
  <c r="BB63" i="27"/>
  <c r="AZ63" i="27"/>
  <c r="AW63" i="27"/>
  <c r="AT63" i="27"/>
  <c r="AR63" i="27"/>
  <c r="AQ63" i="27"/>
  <c r="AO63" i="27"/>
  <c r="AM63" i="27"/>
  <c r="AK63" i="27"/>
  <c r="BJ62" i="27"/>
  <c r="BG62" i="27"/>
  <c r="BD62" i="27"/>
  <c r="BB62" i="27"/>
  <c r="AZ62" i="27"/>
  <c r="AW62" i="27"/>
  <c r="AT62" i="27"/>
  <c r="AR62" i="27"/>
  <c r="AQ62" i="27"/>
  <c r="AO62" i="27"/>
  <c r="AM62" i="27"/>
  <c r="AK62" i="27"/>
  <c r="BJ61" i="27"/>
  <c r="BG61" i="27"/>
  <c r="BD61" i="27"/>
  <c r="BB61" i="27"/>
  <c r="AZ61" i="27"/>
  <c r="AW61" i="27"/>
  <c r="AT61" i="27"/>
  <c r="AR61" i="27"/>
  <c r="AQ61" i="27"/>
  <c r="AO61" i="27"/>
  <c r="AM61" i="27"/>
  <c r="AK61" i="27"/>
  <c r="BJ60" i="27"/>
  <c r="BG60" i="27"/>
  <c r="BD60" i="27"/>
  <c r="BB60" i="27"/>
  <c r="AZ60" i="27"/>
  <c r="AW60" i="27"/>
  <c r="AT60" i="27"/>
  <c r="AR60" i="27"/>
  <c r="AQ60" i="27"/>
  <c r="AO60" i="27"/>
  <c r="AM60" i="27"/>
  <c r="AK60" i="27"/>
  <c r="BJ59" i="27"/>
  <c r="BG59" i="27"/>
  <c r="BD59" i="27"/>
  <c r="BB59" i="27"/>
  <c r="AZ59" i="27"/>
  <c r="AW59" i="27"/>
  <c r="AT59" i="27"/>
  <c r="AR59" i="27"/>
  <c r="AQ59" i="27"/>
  <c r="AO59" i="27"/>
  <c r="AM59" i="27"/>
  <c r="AK59" i="27"/>
  <c r="BJ58" i="27"/>
  <c r="BG58" i="27"/>
  <c r="BD58" i="27"/>
  <c r="BB58" i="27"/>
  <c r="AZ58" i="27"/>
  <c r="AW58" i="27"/>
  <c r="AT58" i="27"/>
  <c r="AR58" i="27"/>
  <c r="AQ58" i="27"/>
  <c r="AO58" i="27"/>
  <c r="AM58" i="27"/>
  <c r="AK58" i="27"/>
  <c r="BJ57" i="27"/>
  <c r="BG57" i="27"/>
  <c r="BD57" i="27"/>
  <c r="BB57" i="27"/>
  <c r="AZ57" i="27"/>
  <c r="AW57" i="27"/>
  <c r="AT57" i="27"/>
  <c r="AR57" i="27"/>
  <c r="AQ57" i="27"/>
  <c r="AO57" i="27"/>
  <c r="AM57" i="27"/>
  <c r="AK57" i="27"/>
  <c r="BJ56" i="27"/>
  <c r="BG56" i="27"/>
  <c r="BD56" i="27"/>
  <c r="BB56" i="27"/>
  <c r="AZ56" i="27"/>
  <c r="AW56" i="27"/>
  <c r="AT56" i="27"/>
  <c r="AR56" i="27"/>
  <c r="AQ56" i="27"/>
  <c r="AO56" i="27"/>
  <c r="AM56" i="27"/>
  <c r="AK56" i="27"/>
  <c r="BJ55" i="27"/>
  <c r="BG55" i="27"/>
  <c r="BD55" i="27"/>
  <c r="BB55" i="27"/>
  <c r="AZ55" i="27"/>
  <c r="AW55" i="27"/>
  <c r="AT55" i="27"/>
  <c r="AR55" i="27"/>
  <c r="AQ55" i="27"/>
  <c r="AO55" i="27"/>
  <c r="AM55" i="27"/>
  <c r="AK55" i="27"/>
  <c r="BJ54" i="27"/>
  <c r="BG54" i="27"/>
  <c r="BD54" i="27"/>
  <c r="BB54" i="27"/>
  <c r="BC54" i="27" s="1"/>
  <c r="AZ54" i="27"/>
  <c r="BA54" i="27" s="1"/>
  <c r="AW54" i="27"/>
  <c r="AT54" i="27"/>
  <c r="AR54" i="27"/>
  <c r="AQ54" i="27"/>
  <c r="AO54" i="27"/>
  <c r="AM54" i="27"/>
  <c r="AK54" i="27"/>
  <c r="AL54" i="27" s="1"/>
  <c r="BJ53" i="27"/>
  <c r="BG53" i="27"/>
  <c r="BD53" i="27"/>
  <c r="BB53" i="27"/>
  <c r="BC53" i="27" s="1"/>
  <c r="AZ53" i="27"/>
  <c r="BA53" i="27" s="1"/>
  <c r="AW53" i="27"/>
  <c r="AT53" i="27"/>
  <c r="AR53" i="27"/>
  <c r="AS53" i="27" s="1"/>
  <c r="CE53" i="27" s="1"/>
  <c r="AQ53" i="27"/>
  <c r="AO53" i="27"/>
  <c r="AM53" i="27"/>
  <c r="AK53" i="27"/>
  <c r="AL53" i="27" s="1"/>
  <c r="BJ52" i="27"/>
  <c r="BG52" i="27"/>
  <c r="BD52" i="27"/>
  <c r="BB52" i="27"/>
  <c r="BC52" i="27" s="1"/>
  <c r="AZ52" i="27"/>
  <c r="BA52" i="27" s="1"/>
  <c r="AW52" i="27"/>
  <c r="AT52" i="27"/>
  <c r="AR52" i="27"/>
  <c r="AS52" i="27" s="1"/>
  <c r="CE52" i="27" s="1"/>
  <c r="AQ52" i="27"/>
  <c r="AO52" i="27"/>
  <c r="AM52" i="27"/>
  <c r="AK52" i="27"/>
  <c r="AL52" i="27" s="1"/>
  <c r="BJ51" i="27"/>
  <c r="BG51" i="27"/>
  <c r="BD51" i="27"/>
  <c r="BB51" i="27"/>
  <c r="BC51" i="27" s="1"/>
  <c r="AZ51" i="27"/>
  <c r="BA51" i="27" s="1"/>
  <c r="AW51" i="27"/>
  <c r="AT51" i="27"/>
  <c r="AR51" i="27"/>
  <c r="AS51" i="27" s="1"/>
  <c r="CE51" i="27" s="1"/>
  <c r="AQ51" i="27"/>
  <c r="AO51" i="27"/>
  <c r="AM51" i="27"/>
  <c r="AK51" i="27"/>
  <c r="AL51" i="27" s="1"/>
  <c r="BJ50" i="27"/>
  <c r="BG50" i="27"/>
  <c r="BD50" i="27"/>
  <c r="BB50" i="27"/>
  <c r="BC50" i="27" s="1"/>
  <c r="AZ50" i="27"/>
  <c r="BA50" i="27" s="1"/>
  <c r="AW50" i="27"/>
  <c r="AT50" i="27"/>
  <c r="AR50" i="27"/>
  <c r="AQ50" i="27"/>
  <c r="AO50" i="27"/>
  <c r="AM50" i="27"/>
  <c r="AK50" i="27"/>
  <c r="AL50" i="27" s="1"/>
  <c r="BJ49" i="27"/>
  <c r="BG49" i="27"/>
  <c r="BD49" i="27"/>
  <c r="BB49" i="27"/>
  <c r="BC49" i="27" s="1"/>
  <c r="AZ49" i="27"/>
  <c r="BA49" i="27" s="1"/>
  <c r="AW49" i="27"/>
  <c r="AT49" i="27"/>
  <c r="AR49" i="27"/>
  <c r="AS49" i="27" s="1"/>
  <c r="CE49" i="27" s="1"/>
  <c r="AQ49" i="27"/>
  <c r="AO49" i="27"/>
  <c r="AM49" i="27"/>
  <c r="AK49" i="27"/>
  <c r="AL49" i="27" s="1"/>
  <c r="BJ48" i="27"/>
  <c r="BG48" i="27"/>
  <c r="BD48" i="27"/>
  <c r="BB48" i="27"/>
  <c r="BC48" i="27" s="1"/>
  <c r="AZ48" i="27"/>
  <c r="BA48" i="27" s="1"/>
  <c r="AW48" i="27"/>
  <c r="AT48" i="27"/>
  <c r="AR48" i="27"/>
  <c r="AS48" i="27" s="1"/>
  <c r="CE48" i="27" s="1"/>
  <c r="AQ48" i="27"/>
  <c r="AO48" i="27"/>
  <c r="AM48" i="27"/>
  <c r="AN48" i="27" s="1"/>
  <c r="AK48" i="27"/>
  <c r="AL48" i="27" s="1"/>
  <c r="BJ47" i="27"/>
  <c r="BG47" i="27"/>
  <c r="BD47" i="27"/>
  <c r="BB47" i="27"/>
  <c r="BC47" i="27" s="1"/>
  <c r="AZ47" i="27"/>
  <c r="BA47" i="27" s="1"/>
  <c r="AW47" i="27"/>
  <c r="AT47" i="27"/>
  <c r="AR47" i="27"/>
  <c r="AS47" i="27" s="1"/>
  <c r="CE47" i="27" s="1"/>
  <c r="AQ47" i="27"/>
  <c r="AO47" i="27"/>
  <c r="AM47" i="27"/>
  <c r="AK47" i="27"/>
  <c r="AL47" i="27" s="1"/>
  <c r="BJ46" i="27"/>
  <c r="BG46" i="27"/>
  <c r="BD46" i="27"/>
  <c r="BB46" i="27"/>
  <c r="BC46" i="27" s="1"/>
  <c r="AZ46" i="27"/>
  <c r="BA46" i="27" s="1"/>
  <c r="AW46" i="27"/>
  <c r="AT46" i="27"/>
  <c r="AR46" i="27"/>
  <c r="AQ46" i="27"/>
  <c r="AO46" i="27"/>
  <c r="AM46" i="27"/>
  <c r="AK46" i="27"/>
  <c r="AL46" i="27" s="1"/>
  <c r="BJ45" i="27"/>
  <c r="BG45" i="27"/>
  <c r="BD45" i="27"/>
  <c r="BB45" i="27"/>
  <c r="BC45" i="27" s="1"/>
  <c r="AZ45" i="27"/>
  <c r="BA45" i="27" s="1"/>
  <c r="AW45" i="27"/>
  <c r="AT45" i="27"/>
  <c r="AR45" i="27"/>
  <c r="AS45" i="27" s="1"/>
  <c r="CE45" i="27" s="1"/>
  <c r="AQ45" i="27"/>
  <c r="AO45" i="27"/>
  <c r="AM45" i="27"/>
  <c r="AK45" i="27"/>
  <c r="AL45" i="27" s="1"/>
  <c r="BJ44" i="27"/>
  <c r="BG44" i="27"/>
  <c r="BD44" i="27"/>
  <c r="BB44" i="27"/>
  <c r="AZ44" i="27"/>
  <c r="AW44" i="27"/>
  <c r="AT44" i="27"/>
  <c r="AR44" i="27"/>
  <c r="AQ44" i="27"/>
  <c r="AO44" i="27"/>
  <c r="AM44" i="27"/>
  <c r="AK44" i="27"/>
  <c r="BJ43" i="27"/>
  <c r="BG43" i="27"/>
  <c r="BD43" i="27"/>
  <c r="BB43" i="27"/>
  <c r="AZ43" i="27"/>
  <c r="AW43" i="27"/>
  <c r="AT43" i="27"/>
  <c r="AR43" i="27"/>
  <c r="AQ43" i="27"/>
  <c r="AO43" i="27"/>
  <c r="AM43" i="27"/>
  <c r="AK43" i="27"/>
  <c r="BJ42" i="27"/>
  <c r="BG42" i="27"/>
  <c r="BD42" i="27"/>
  <c r="BB42" i="27"/>
  <c r="AZ42" i="27"/>
  <c r="AW42" i="27"/>
  <c r="AT42" i="27"/>
  <c r="AR42" i="27"/>
  <c r="AQ42" i="27"/>
  <c r="AO42" i="27"/>
  <c r="AM42" i="27"/>
  <c r="AK42" i="27"/>
  <c r="BJ41" i="27"/>
  <c r="BG41" i="27"/>
  <c r="BD41" i="27"/>
  <c r="BB41" i="27"/>
  <c r="AZ41" i="27"/>
  <c r="AW41" i="27"/>
  <c r="AT41" i="27"/>
  <c r="AR41" i="27"/>
  <c r="AQ41" i="27"/>
  <c r="AO41" i="27"/>
  <c r="AM41" i="27"/>
  <c r="AK41" i="27"/>
  <c r="BJ40" i="27"/>
  <c r="BG40" i="27"/>
  <c r="BD40" i="27"/>
  <c r="BB40" i="27"/>
  <c r="AZ40" i="27"/>
  <c r="AW40" i="27"/>
  <c r="AT40" i="27"/>
  <c r="AR40" i="27"/>
  <c r="AQ40" i="27"/>
  <c r="AO40" i="27"/>
  <c r="AM40" i="27"/>
  <c r="AK40" i="27"/>
  <c r="BJ39" i="27"/>
  <c r="BG39" i="27"/>
  <c r="BD39" i="27"/>
  <c r="BB39" i="27"/>
  <c r="AZ39" i="27"/>
  <c r="AW39" i="27"/>
  <c r="AT39" i="27"/>
  <c r="AR39" i="27"/>
  <c r="AQ39" i="27"/>
  <c r="AO39" i="27"/>
  <c r="AM39" i="27"/>
  <c r="AK39" i="27"/>
  <c r="BJ38" i="27"/>
  <c r="BG38" i="27"/>
  <c r="BD38" i="27"/>
  <c r="BB38" i="27"/>
  <c r="AZ38" i="27"/>
  <c r="AW38" i="27"/>
  <c r="AT38" i="27"/>
  <c r="AR38" i="27"/>
  <c r="AQ38" i="27"/>
  <c r="AO38" i="27"/>
  <c r="AM38" i="27"/>
  <c r="AK38" i="27"/>
  <c r="BJ37" i="27"/>
  <c r="BG37" i="27"/>
  <c r="BD37" i="27"/>
  <c r="BB37" i="27"/>
  <c r="AZ37" i="27"/>
  <c r="AW37" i="27"/>
  <c r="AT37" i="27"/>
  <c r="AR37" i="27"/>
  <c r="AQ37" i="27"/>
  <c r="AO37" i="27"/>
  <c r="AM37" i="27"/>
  <c r="AK37" i="27"/>
  <c r="BJ36" i="27"/>
  <c r="BG36" i="27"/>
  <c r="BD36" i="27"/>
  <c r="BB36" i="27"/>
  <c r="AZ36" i="27"/>
  <c r="AW36" i="27"/>
  <c r="AT36" i="27"/>
  <c r="AR36" i="27"/>
  <c r="AQ36" i="27"/>
  <c r="AO36" i="27"/>
  <c r="AM36" i="27"/>
  <c r="AK36" i="27"/>
  <c r="BJ35" i="27"/>
  <c r="BG35" i="27"/>
  <c r="BD35" i="27"/>
  <c r="BB35" i="27"/>
  <c r="AZ35" i="27"/>
  <c r="AW35" i="27"/>
  <c r="AT35" i="27"/>
  <c r="AR35" i="27"/>
  <c r="AQ35" i="27"/>
  <c r="AO35" i="27"/>
  <c r="AM35" i="27"/>
  <c r="AK35" i="27"/>
  <c r="BJ34" i="27"/>
  <c r="BG34" i="27"/>
  <c r="BD34" i="27"/>
  <c r="BB34" i="27"/>
  <c r="AZ34" i="27"/>
  <c r="AW34" i="27"/>
  <c r="AT34" i="27"/>
  <c r="AR34" i="27"/>
  <c r="AQ34" i="27"/>
  <c r="AO34" i="27"/>
  <c r="AM34" i="27"/>
  <c r="AK34" i="27"/>
  <c r="BJ33" i="27"/>
  <c r="BG33" i="27"/>
  <c r="BD33" i="27"/>
  <c r="BB33" i="27"/>
  <c r="AZ33" i="27"/>
  <c r="AW33" i="27"/>
  <c r="AT33" i="27"/>
  <c r="AR33" i="27"/>
  <c r="AQ33" i="27"/>
  <c r="AO33" i="27"/>
  <c r="AM33" i="27"/>
  <c r="AK33" i="27"/>
  <c r="BJ32" i="27"/>
  <c r="BG32" i="27"/>
  <c r="BD32" i="27"/>
  <c r="BB32" i="27"/>
  <c r="AZ32" i="27"/>
  <c r="AW32" i="27"/>
  <c r="AT32" i="27"/>
  <c r="AR32" i="27"/>
  <c r="AQ32" i="27"/>
  <c r="AO32" i="27"/>
  <c r="AM32" i="27"/>
  <c r="AK32" i="27"/>
  <c r="BJ31" i="27"/>
  <c r="BG31" i="27"/>
  <c r="BD31" i="27"/>
  <c r="BB31" i="27"/>
  <c r="AZ31" i="27"/>
  <c r="AW31" i="27"/>
  <c r="AT31" i="27"/>
  <c r="AR31" i="27"/>
  <c r="AQ31" i="27"/>
  <c r="AO31" i="27"/>
  <c r="AM31" i="27"/>
  <c r="AK31" i="27"/>
  <c r="BJ30" i="27"/>
  <c r="BG30" i="27"/>
  <c r="BD30" i="27"/>
  <c r="BB30" i="27"/>
  <c r="AZ30" i="27"/>
  <c r="AW30" i="27"/>
  <c r="AT30" i="27"/>
  <c r="AR30" i="27"/>
  <c r="AQ30" i="27"/>
  <c r="AO30" i="27"/>
  <c r="AM30" i="27"/>
  <c r="AK30" i="27"/>
  <c r="BJ29" i="27"/>
  <c r="BG29" i="27"/>
  <c r="BD29" i="27"/>
  <c r="BB29" i="27"/>
  <c r="AZ29" i="27"/>
  <c r="AW29" i="27"/>
  <c r="AT29" i="27"/>
  <c r="AR29" i="27"/>
  <c r="AQ29" i="27"/>
  <c r="AO29" i="27"/>
  <c r="AM29" i="27"/>
  <c r="AK29" i="27"/>
  <c r="BJ28" i="27"/>
  <c r="BG28" i="27"/>
  <c r="BD28" i="27"/>
  <c r="BB28" i="27"/>
  <c r="AZ28" i="27"/>
  <c r="AW28" i="27"/>
  <c r="AT28" i="27"/>
  <c r="AR28" i="27"/>
  <c r="AQ28" i="27"/>
  <c r="AO28" i="27"/>
  <c r="AM28" i="27"/>
  <c r="AK28" i="27"/>
  <c r="BJ27" i="27"/>
  <c r="BG27" i="27"/>
  <c r="BD27" i="27"/>
  <c r="BB27" i="27"/>
  <c r="AZ27" i="27"/>
  <c r="AW27" i="27"/>
  <c r="AT27" i="27"/>
  <c r="AR27" i="27"/>
  <c r="AQ27" i="27"/>
  <c r="AO27" i="27"/>
  <c r="AM27" i="27"/>
  <c r="AK27" i="27"/>
  <c r="BJ26" i="27"/>
  <c r="BG26" i="27"/>
  <c r="BD26" i="27"/>
  <c r="BB26" i="27"/>
  <c r="AZ26" i="27"/>
  <c r="AW26" i="27"/>
  <c r="AT26" i="27"/>
  <c r="AR26" i="27"/>
  <c r="AQ26" i="27"/>
  <c r="AO26" i="27"/>
  <c r="AM26" i="27"/>
  <c r="AK26" i="27"/>
  <c r="BJ25" i="27"/>
  <c r="BG25" i="27"/>
  <c r="BD25" i="27"/>
  <c r="BB25" i="27"/>
  <c r="AZ25" i="27"/>
  <c r="AW25" i="27"/>
  <c r="AT25" i="27"/>
  <c r="AR25" i="27"/>
  <c r="AQ25" i="27"/>
  <c r="AO25" i="27"/>
  <c r="AM25" i="27"/>
  <c r="AK25" i="27"/>
  <c r="BJ24" i="27"/>
  <c r="BG24" i="27"/>
  <c r="BD24" i="27"/>
  <c r="BB24" i="27"/>
  <c r="AZ24" i="27"/>
  <c r="AW24" i="27"/>
  <c r="AT24" i="27"/>
  <c r="AR24" i="27"/>
  <c r="AQ24" i="27"/>
  <c r="AO24" i="27"/>
  <c r="AM24" i="27"/>
  <c r="AK24" i="27"/>
  <c r="BJ23" i="27"/>
  <c r="BG23" i="27"/>
  <c r="BD23" i="27"/>
  <c r="BB23" i="27"/>
  <c r="AZ23" i="27"/>
  <c r="AW23" i="27"/>
  <c r="AT23" i="27"/>
  <c r="AR23" i="27"/>
  <c r="AQ23" i="27"/>
  <c r="AO23" i="27"/>
  <c r="AM23" i="27"/>
  <c r="AK23" i="27"/>
  <c r="BJ22" i="27"/>
  <c r="BG22" i="27"/>
  <c r="BD22" i="27"/>
  <c r="BB22" i="27"/>
  <c r="AZ22" i="27"/>
  <c r="AW22" i="27"/>
  <c r="AT22" i="27"/>
  <c r="AR22" i="27"/>
  <c r="AQ22" i="27"/>
  <c r="AO22" i="27"/>
  <c r="AM22" i="27"/>
  <c r="AK22" i="27"/>
  <c r="BJ21" i="27"/>
  <c r="BG21" i="27"/>
  <c r="BD21" i="27"/>
  <c r="BB21" i="27"/>
  <c r="AZ21" i="27"/>
  <c r="AW21" i="27"/>
  <c r="AT21" i="27"/>
  <c r="AR21" i="27"/>
  <c r="AQ21" i="27"/>
  <c r="AO21" i="27"/>
  <c r="AM21" i="27"/>
  <c r="AK21" i="27"/>
  <c r="BJ20" i="27"/>
  <c r="BG20" i="27"/>
  <c r="BD20" i="27"/>
  <c r="BB20" i="27"/>
  <c r="AZ20" i="27"/>
  <c r="AW20" i="27"/>
  <c r="AT20" i="27"/>
  <c r="AR20" i="27"/>
  <c r="AQ20" i="27"/>
  <c r="AO20" i="27"/>
  <c r="AM20" i="27"/>
  <c r="AK20" i="27"/>
  <c r="BJ19" i="27"/>
  <c r="BG19" i="27"/>
  <c r="BD19" i="27"/>
  <c r="BB19" i="27"/>
  <c r="BC19" i="27" s="1"/>
  <c r="AZ19" i="27"/>
  <c r="BA19" i="27" s="1"/>
  <c r="AW19" i="27"/>
  <c r="AT19" i="27"/>
  <c r="AR19" i="27"/>
  <c r="AS19" i="27" s="1"/>
  <c r="CE19" i="27" s="1"/>
  <c r="AQ19" i="27"/>
  <c r="AO19" i="27"/>
  <c r="AM19" i="27"/>
  <c r="AK19" i="27"/>
  <c r="BJ18" i="27"/>
  <c r="BG18" i="27"/>
  <c r="BD18" i="27"/>
  <c r="BB18" i="27"/>
  <c r="BC18" i="27" s="1"/>
  <c r="AZ18" i="27"/>
  <c r="BA18" i="27" s="1"/>
  <c r="AW18" i="27"/>
  <c r="AT18" i="27"/>
  <c r="AR18" i="27"/>
  <c r="AQ18" i="27"/>
  <c r="AO18" i="27"/>
  <c r="AM18" i="27"/>
  <c r="AK18" i="27"/>
  <c r="BJ17" i="27"/>
  <c r="BG17" i="27"/>
  <c r="BD17" i="27"/>
  <c r="BB17" i="27"/>
  <c r="BC17" i="27" s="1"/>
  <c r="AZ17" i="27"/>
  <c r="BA17" i="27" s="1"/>
  <c r="AW17" i="27"/>
  <c r="AT17" i="27"/>
  <c r="AR17" i="27"/>
  <c r="AS17" i="27" s="1"/>
  <c r="CE17" i="27" s="1"/>
  <c r="AQ17" i="27"/>
  <c r="AO17" i="27"/>
  <c r="AM17" i="27"/>
  <c r="AK17" i="27"/>
  <c r="BJ16" i="27"/>
  <c r="BG16" i="27"/>
  <c r="BD16" i="27"/>
  <c r="BB16" i="27"/>
  <c r="BC16" i="27" s="1"/>
  <c r="AZ16" i="27"/>
  <c r="BA16" i="27" s="1"/>
  <c r="AW16" i="27"/>
  <c r="AT16" i="27"/>
  <c r="AR16" i="27"/>
  <c r="AQ16" i="27"/>
  <c r="AO16" i="27"/>
  <c r="AM16" i="27"/>
  <c r="AK16" i="27"/>
  <c r="BJ15" i="27"/>
  <c r="BG15" i="27"/>
  <c r="BD15" i="27"/>
  <c r="BB15" i="27"/>
  <c r="BC15" i="27" s="1"/>
  <c r="AZ15" i="27"/>
  <c r="BA15" i="27" s="1"/>
  <c r="AW15" i="27"/>
  <c r="AT15" i="27"/>
  <c r="AR15" i="27"/>
  <c r="AS15" i="27" s="1"/>
  <c r="CE15" i="27" s="1"/>
  <c r="AQ15" i="27"/>
  <c r="AO15" i="27"/>
  <c r="AM15" i="27"/>
  <c r="AK15" i="27"/>
  <c r="BJ14" i="27"/>
  <c r="BG14" i="27"/>
  <c r="BD14" i="27"/>
  <c r="BB14" i="27"/>
  <c r="BC14" i="27" s="1"/>
  <c r="AZ14" i="27"/>
  <c r="BA14" i="27" s="1"/>
  <c r="AW14" i="27"/>
  <c r="AT14" i="27"/>
  <c r="AR14" i="27"/>
  <c r="AS14" i="27" s="1"/>
  <c r="CE14" i="27" s="1"/>
  <c r="AQ14" i="27"/>
  <c r="AO14" i="27"/>
  <c r="AM14" i="27"/>
  <c r="AK14" i="27"/>
  <c r="BJ13" i="27"/>
  <c r="BG13" i="27"/>
  <c r="BD13" i="27"/>
  <c r="BB13" i="27"/>
  <c r="BC13" i="27" s="1"/>
  <c r="AZ13" i="27"/>
  <c r="BA13" i="27" s="1"/>
  <c r="AW13" i="27"/>
  <c r="AT13" i="27"/>
  <c r="AR13" i="27"/>
  <c r="AS13" i="27" s="1"/>
  <c r="CE13" i="27" s="1"/>
  <c r="AQ13" i="27"/>
  <c r="AO13" i="27"/>
  <c r="AM13" i="27"/>
  <c r="AK13" i="27"/>
  <c r="BJ12" i="27"/>
  <c r="BG12" i="27"/>
  <c r="BD12" i="27"/>
  <c r="BB12" i="27"/>
  <c r="BC12" i="27" s="1"/>
  <c r="AZ12" i="27"/>
  <c r="BA12" i="27" s="1"/>
  <c r="AW12" i="27"/>
  <c r="AT12" i="27"/>
  <c r="AR12" i="27"/>
  <c r="AQ12" i="27"/>
  <c r="AO12" i="27"/>
  <c r="AM12" i="27"/>
  <c r="AK12" i="27"/>
  <c r="BJ11" i="27"/>
  <c r="BG11" i="27"/>
  <c r="BD11" i="27"/>
  <c r="BB11" i="27"/>
  <c r="BC11" i="27" s="1"/>
  <c r="AZ11" i="27"/>
  <c r="BA11" i="27" s="1"/>
  <c r="AW11" i="27"/>
  <c r="AT11" i="27"/>
  <c r="AR11" i="27"/>
  <c r="AS11" i="27" s="1"/>
  <c r="CE11" i="27" s="1"/>
  <c r="AQ11" i="27"/>
  <c r="AO11" i="27"/>
  <c r="AM11" i="27"/>
  <c r="AK11" i="27"/>
  <c r="BJ10" i="27"/>
  <c r="BG10" i="27"/>
  <c r="BD10" i="27"/>
  <c r="BB10" i="27"/>
  <c r="BC10" i="27" s="1"/>
  <c r="AZ10" i="27"/>
  <c r="BA10" i="27" s="1"/>
  <c r="AW10" i="27"/>
  <c r="AT10" i="27"/>
  <c r="AR10" i="27"/>
  <c r="AQ10" i="27"/>
  <c r="AO10" i="27"/>
  <c r="AM10" i="27"/>
  <c r="AK10" i="27"/>
  <c r="BJ9" i="27"/>
  <c r="BG9" i="27"/>
  <c r="BD9" i="27"/>
  <c r="BB9" i="27"/>
  <c r="BC9" i="27" s="1"/>
  <c r="AZ9" i="27"/>
  <c r="BA9" i="27" s="1"/>
  <c r="AW9" i="27"/>
  <c r="AT9" i="27"/>
  <c r="AR9" i="27"/>
  <c r="AS9" i="27" s="1"/>
  <c r="CE9" i="27" s="1"/>
  <c r="AQ9" i="27"/>
  <c r="AO9" i="27"/>
  <c r="AM9" i="27"/>
  <c r="AK9" i="27"/>
  <c r="BJ8" i="27"/>
  <c r="BG8" i="27"/>
  <c r="BD8" i="27"/>
  <c r="BB8" i="27"/>
  <c r="BC8" i="27" s="1"/>
  <c r="AZ8" i="27"/>
  <c r="BA8" i="27" s="1"/>
  <c r="AW8" i="27"/>
  <c r="AT8" i="27"/>
  <c r="AR8" i="27"/>
  <c r="AQ8" i="27"/>
  <c r="AO8" i="27"/>
  <c r="AM8" i="27"/>
  <c r="AK8" i="27"/>
  <c r="BJ7" i="27"/>
  <c r="BG7" i="27"/>
  <c r="BD7" i="27"/>
  <c r="BB7" i="27"/>
  <c r="BC7" i="27" s="1"/>
  <c r="AZ7" i="27"/>
  <c r="BA7" i="27" s="1"/>
  <c r="AW7" i="27"/>
  <c r="AT7" i="27"/>
  <c r="AR7" i="27"/>
  <c r="AS7" i="27" s="1"/>
  <c r="CE7" i="27" s="1"/>
  <c r="AQ7" i="27"/>
  <c r="AO7" i="27"/>
  <c r="AM7" i="27"/>
  <c r="AK7" i="27"/>
  <c r="BG495" i="27"/>
  <c r="CQ178" i="27"/>
  <c r="DG178" i="27" s="1"/>
  <c r="CR178" i="27"/>
  <c r="CS178" i="27"/>
  <c r="CT178" i="27"/>
  <c r="CU178" i="27"/>
  <c r="CV178" i="27"/>
  <c r="CW178" i="27"/>
  <c r="DW178" i="27" s="1"/>
  <c r="EC178" i="27"/>
  <c r="ED178" i="27"/>
  <c r="EF178" i="27"/>
  <c r="EG178" i="27"/>
  <c r="EY178" i="27"/>
  <c r="EX178" i="27"/>
  <c r="ES178" i="27"/>
  <c r="ER178" i="27"/>
  <c r="EP178" i="27"/>
  <c r="EO178" i="27"/>
  <c r="EM178" i="27"/>
  <c r="EL178" i="27"/>
  <c r="CO178" i="27"/>
  <c r="CN178" i="27"/>
  <c r="CM178" i="27"/>
  <c r="CL178" i="27"/>
  <c r="CK178" i="27"/>
  <c r="AX393" i="27" l="1"/>
  <c r="AY393" i="27"/>
  <c r="CG393" i="27" s="1"/>
  <c r="AX386" i="27"/>
  <c r="AY386" i="27"/>
  <c r="CG386" i="27" s="1"/>
  <c r="AX390" i="27"/>
  <c r="AY390" i="27"/>
  <c r="CG390" i="27" s="1"/>
  <c r="AX394" i="27"/>
  <c r="AY394" i="27"/>
  <c r="CG394" i="27" s="1"/>
  <c r="AX385" i="27"/>
  <c r="AY385" i="27"/>
  <c r="CG385" i="27" s="1"/>
  <c r="AX387" i="27"/>
  <c r="AY387" i="27"/>
  <c r="CG387" i="27" s="1"/>
  <c r="AX389" i="27"/>
  <c r="AY389" i="27"/>
  <c r="CG389" i="27" s="1"/>
  <c r="AX391" i="27"/>
  <c r="AY391" i="27"/>
  <c r="CG391" i="27" s="1"/>
  <c r="AX388" i="27"/>
  <c r="AY388" i="27"/>
  <c r="CG388" i="27" s="1"/>
  <c r="AX392" i="27"/>
  <c r="AY392" i="27"/>
  <c r="CG392" i="27" s="1"/>
  <c r="AX396" i="27"/>
  <c r="AY396" i="27"/>
  <c r="CG396" i="27" s="1"/>
  <c r="DN218" i="27"/>
  <c r="DY178" i="27"/>
  <c r="DX178" i="27"/>
  <c r="EJ178" i="27" s="1"/>
  <c r="DN234" i="27"/>
  <c r="DM178" i="27"/>
  <c r="DO178" i="27" s="1"/>
  <c r="EU178" i="27" s="1"/>
  <c r="DP178" i="27"/>
  <c r="DQ178" i="27" s="1"/>
  <c r="DH178" i="27"/>
  <c r="AY7" i="27"/>
  <c r="CG7" i="27" s="1"/>
  <c r="AX7" i="27"/>
  <c r="BI8" i="27"/>
  <c r="BT8" i="27" s="1"/>
  <c r="BH8" i="27"/>
  <c r="AX9" i="27"/>
  <c r="AY9" i="27"/>
  <c r="CG9" i="27" s="1"/>
  <c r="BI10" i="27"/>
  <c r="BT10" i="27" s="1"/>
  <c r="BH10" i="27"/>
  <c r="AY11" i="27"/>
  <c r="CG11" i="27" s="1"/>
  <c r="AX11" i="27"/>
  <c r="BI12" i="27"/>
  <c r="BT12" i="27" s="1"/>
  <c r="BH12" i="27"/>
  <c r="AX13" i="27"/>
  <c r="AY13" i="27"/>
  <c r="CG13" i="27" s="1"/>
  <c r="BH14" i="27"/>
  <c r="BI14" i="27"/>
  <c r="BT14" i="27" s="1"/>
  <c r="AY15" i="27"/>
  <c r="CG15" i="27" s="1"/>
  <c r="AX15" i="27"/>
  <c r="BI16" i="27"/>
  <c r="BT16" i="27" s="1"/>
  <c r="BH16" i="27"/>
  <c r="AX17" i="27"/>
  <c r="AY17" i="27"/>
  <c r="CG17" i="27" s="1"/>
  <c r="BH18" i="27"/>
  <c r="BI18" i="27"/>
  <c r="BT18" i="27" s="1"/>
  <c r="AY19" i="27"/>
  <c r="CG19" i="27" s="1"/>
  <c r="AX19" i="27"/>
  <c r="AX45" i="27"/>
  <c r="AY45" i="27"/>
  <c r="CG45" i="27" s="1"/>
  <c r="AP46" i="27"/>
  <c r="BI46" i="27"/>
  <c r="BT46" i="27" s="1"/>
  <c r="BH46" i="27"/>
  <c r="AY47" i="27"/>
  <c r="CG47" i="27" s="1"/>
  <c r="AX47" i="27"/>
  <c r="AP48" i="27"/>
  <c r="BI48" i="27"/>
  <c r="BT48" i="27" s="1"/>
  <c r="BH48" i="27"/>
  <c r="AX49" i="27"/>
  <c r="AY49" i="27"/>
  <c r="CG49" i="27" s="1"/>
  <c r="AP50" i="27"/>
  <c r="BI50" i="27"/>
  <c r="BT50" i="27" s="1"/>
  <c r="BH50" i="27"/>
  <c r="AY51" i="27"/>
  <c r="CG51" i="27" s="1"/>
  <c r="AX51" i="27"/>
  <c r="AP52" i="27"/>
  <c r="BI52" i="27"/>
  <c r="BT52" i="27" s="1"/>
  <c r="BH52" i="27"/>
  <c r="AX53" i="27"/>
  <c r="AY53" i="27"/>
  <c r="CG53" i="27" s="1"/>
  <c r="AP54" i="27"/>
  <c r="BI54" i="27"/>
  <c r="BT54" i="27" s="1"/>
  <c r="BH54" i="27"/>
  <c r="AX77" i="27"/>
  <c r="AY77" i="27"/>
  <c r="CG77" i="27" s="1"/>
  <c r="AP78" i="27"/>
  <c r="BH78" i="27"/>
  <c r="BI78" i="27"/>
  <c r="BT78" i="27" s="1"/>
  <c r="AP82" i="27"/>
  <c r="BH82" i="27"/>
  <c r="BI82" i="27"/>
  <c r="BT82" i="27" s="1"/>
  <c r="AY83" i="27"/>
  <c r="CG83" i="27" s="1"/>
  <c r="AX83" i="27"/>
  <c r="AP84" i="27"/>
  <c r="BI84" i="27"/>
  <c r="BT84" i="27" s="1"/>
  <c r="BH84" i="27"/>
  <c r="AX85" i="27"/>
  <c r="AY85" i="27"/>
  <c r="CG85" i="27" s="1"/>
  <c r="AP86" i="27"/>
  <c r="BH86" i="27"/>
  <c r="BI86" i="27"/>
  <c r="BT86" i="27" s="1"/>
  <c r="AY87" i="27"/>
  <c r="CG87" i="27" s="1"/>
  <c r="AX87" i="27"/>
  <c r="AP88" i="27"/>
  <c r="BI88" i="27"/>
  <c r="BT88" i="27" s="1"/>
  <c r="BH88" i="27"/>
  <c r="AX89" i="27"/>
  <c r="AY89" i="27"/>
  <c r="CG89" i="27" s="1"/>
  <c r="AP90" i="27"/>
  <c r="BH90" i="27"/>
  <c r="BI90" i="27"/>
  <c r="BT90" i="27" s="1"/>
  <c r="AY91" i="27"/>
  <c r="CG91" i="27" s="1"/>
  <c r="AX91" i="27"/>
  <c r="BI92" i="27"/>
  <c r="BT92" i="27" s="1"/>
  <c r="BH92" i="27"/>
  <c r="AX121" i="27"/>
  <c r="AY121" i="27"/>
  <c r="CG121" i="27" s="1"/>
  <c r="AP122" i="27"/>
  <c r="BH122" i="27"/>
  <c r="BI122" i="27"/>
  <c r="BT122" i="27" s="1"/>
  <c r="AY123" i="27"/>
  <c r="CG123" i="27" s="1"/>
  <c r="AX123" i="27"/>
  <c r="AP124" i="27"/>
  <c r="BI124" i="27"/>
  <c r="BT124" i="27" s="1"/>
  <c r="BH124" i="27"/>
  <c r="AX125" i="27"/>
  <c r="AY125" i="27"/>
  <c r="CG125" i="27" s="1"/>
  <c r="AP126" i="27"/>
  <c r="BH126" i="27"/>
  <c r="BI126" i="27"/>
  <c r="BT126" i="27" s="1"/>
  <c r="AY127" i="27"/>
  <c r="CG127" i="27" s="1"/>
  <c r="AX127" i="27"/>
  <c r="AP128" i="27"/>
  <c r="BI128" i="27"/>
  <c r="BT128" i="27" s="1"/>
  <c r="BH128" i="27"/>
  <c r="AX129" i="27"/>
  <c r="AY129" i="27"/>
  <c r="CG129" i="27" s="1"/>
  <c r="AP130" i="27"/>
  <c r="BH130" i="27"/>
  <c r="BI130" i="27"/>
  <c r="BT130" i="27" s="1"/>
  <c r="AY131" i="27"/>
  <c r="CG131" i="27" s="1"/>
  <c r="AX131" i="27"/>
  <c r="AP132" i="27"/>
  <c r="BI132" i="27"/>
  <c r="BT132" i="27" s="1"/>
  <c r="BH132" i="27"/>
  <c r="AX133" i="27"/>
  <c r="AY133" i="27"/>
  <c r="CG133" i="27" s="1"/>
  <c r="AP134" i="27"/>
  <c r="BH134" i="27"/>
  <c r="BI134" i="27"/>
  <c r="BT134" i="27" s="1"/>
  <c r="AY135" i="27"/>
  <c r="CG135" i="27" s="1"/>
  <c r="AX135" i="27"/>
  <c r="BI136" i="27"/>
  <c r="BT136" i="27" s="1"/>
  <c r="BH136" i="27"/>
  <c r="AX137" i="27"/>
  <c r="AY137" i="27"/>
  <c r="CG137" i="27" s="1"/>
  <c r="BH138" i="27"/>
  <c r="BI138" i="27"/>
  <c r="BT138" i="27" s="1"/>
  <c r="AY139" i="27"/>
  <c r="CG139" i="27" s="1"/>
  <c r="AX139" i="27"/>
  <c r="BI140" i="27"/>
  <c r="BT140" i="27" s="1"/>
  <c r="BH140" i="27"/>
  <c r="AY179" i="27"/>
  <c r="CG179" i="27" s="1"/>
  <c r="AX179" i="27"/>
  <c r="AP180" i="27"/>
  <c r="BI180" i="27"/>
  <c r="BT180" i="27" s="1"/>
  <c r="BH180" i="27"/>
  <c r="AX181" i="27"/>
  <c r="AY181" i="27"/>
  <c r="CG181" i="27" s="1"/>
  <c r="AP182" i="27"/>
  <c r="BI182" i="27"/>
  <c r="BT182" i="27" s="1"/>
  <c r="BH182" i="27"/>
  <c r="AY183" i="27"/>
  <c r="CG183" i="27" s="1"/>
  <c r="AX183" i="27"/>
  <c r="AP184" i="27"/>
  <c r="BI184" i="27"/>
  <c r="BT184" i="27" s="1"/>
  <c r="BH184" i="27"/>
  <c r="AX185" i="27"/>
  <c r="AY185" i="27"/>
  <c r="CG185" i="27" s="1"/>
  <c r="AP186" i="27"/>
  <c r="BH186" i="27"/>
  <c r="BI186" i="27"/>
  <c r="BT186" i="27" s="1"/>
  <c r="AY203" i="27"/>
  <c r="CG203" i="27" s="1"/>
  <c r="AX203" i="27"/>
  <c r="AP204" i="27"/>
  <c r="BI204" i="27"/>
  <c r="BT204" i="27" s="1"/>
  <c r="BH204" i="27"/>
  <c r="AX205" i="27"/>
  <c r="AY205" i="27"/>
  <c r="CG205" i="27" s="1"/>
  <c r="AP206" i="27"/>
  <c r="BI206" i="27"/>
  <c r="BT206" i="27" s="1"/>
  <c r="BH206" i="27"/>
  <c r="AY207" i="27"/>
  <c r="CG207" i="27" s="1"/>
  <c r="AX207" i="27"/>
  <c r="AP208" i="27"/>
  <c r="BI208" i="27"/>
  <c r="BT208" i="27" s="1"/>
  <c r="BH208" i="27"/>
  <c r="AX209" i="27"/>
  <c r="AY209" i="27"/>
  <c r="CG209" i="27" s="1"/>
  <c r="AP210" i="27"/>
  <c r="BH210" i="27"/>
  <c r="BI210" i="27"/>
  <c r="BT210" i="27" s="1"/>
  <c r="AY211" i="27"/>
  <c r="CG211" i="27" s="1"/>
  <c r="AX211" i="27"/>
  <c r="AP212" i="27"/>
  <c r="BI212" i="27"/>
  <c r="BT212" i="27" s="1"/>
  <c r="BH212" i="27"/>
  <c r="AX213" i="27"/>
  <c r="AY213" i="27"/>
  <c r="CG213" i="27" s="1"/>
  <c r="AP214" i="27"/>
  <c r="BI214" i="27"/>
  <c r="BT214" i="27" s="1"/>
  <c r="BH214" i="27"/>
  <c r="BK216" i="27"/>
  <c r="BL216" i="27"/>
  <c r="BU216" i="27" s="1"/>
  <c r="BK236" i="27"/>
  <c r="BL236" i="27"/>
  <c r="BU236" i="27" s="1"/>
  <c r="BL238" i="27"/>
  <c r="BU238" i="27" s="1"/>
  <c r="BK238" i="27"/>
  <c r="BK240" i="27"/>
  <c r="BL240" i="27"/>
  <c r="BU240" i="27" s="1"/>
  <c r="BL242" i="27"/>
  <c r="BU242" i="27" s="1"/>
  <c r="BK242" i="27"/>
  <c r="BK244" i="27"/>
  <c r="BL244" i="27"/>
  <c r="BU244" i="27" s="1"/>
  <c r="BL262" i="27"/>
  <c r="BU262" i="27" s="1"/>
  <c r="BK262" i="27"/>
  <c r="BK264" i="27"/>
  <c r="BL264" i="27"/>
  <c r="BU264" i="27" s="1"/>
  <c r="BL266" i="27"/>
  <c r="BU266" i="27" s="1"/>
  <c r="BK266" i="27"/>
  <c r="BK268" i="27"/>
  <c r="BL268" i="27"/>
  <c r="BU268" i="27" s="1"/>
  <c r="BL286" i="27"/>
  <c r="BU286" i="27" s="1"/>
  <c r="BK286" i="27"/>
  <c r="BK288" i="27"/>
  <c r="BL288" i="27"/>
  <c r="BU288" i="27" s="1"/>
  <c r="BL290" i="27"/>
  <c r="BU290" i="27" s="1"/>
  <c r="BK290" i="27"/>
  <c r="BK292" i="27"/>
  <c r="BL292" i="27"/>
  <c r="BU292" i="27" s="1"/>
  <c r="BL294" i="27"/>
  <c r="BU294" i="27" s="1"/>
  <c r="BK294" i="27"/>
  <c r="BK296" i="27"/>
  <c r="BL296" i="27"/>
  <c r="BU296" i="27" s="1"/>
  <c r="BL298" i="27"/>
  <c r="BU298" i="27" s="1"/>
  <c r="BK298" i="27"/>
  <c r="BL358" i="27"/>
  <c r="BU358" i="27" s="1"/>
  <c r="BK358" i="27"/>
  <c r="BK360" i="27"/>
  <c r="BL360" i="27"/>
  <c r="BU360" i="27" s="1"/>
  <c r="BL362" i="27"/>
  <c r="BU362" i="27" s="1"/>
  <c r="BK362" i="27"/>
  <c r="BK364" i="27"/>
  <c r="BL364" i="27"/>
  <c r="BU364" i="27" s="1"/>
  <c r="BL366" i="27"/>
  <c r="BU366" i="27" s="1"/>
  <c r="BK366" i="27"/>
  <c r="BL370" i="27"/>
  <c r="BU370" i="27" s="1"/>
  <c r="BK370" i="27"/>
  <c r="BL386" i="27"/>
  <c r="BU386" i="27" s="1"/>
  <c r="BK386" i="27"/>
  <c r="BK388" i="27"/>
  <c r="BL388" i="27"/>
  <c r="BU388" i="27" s="1"/>
  <c r="BL390" i="27"/>
  <c r="BU390" i="27" s="1"/>
  <c r="BK390" i="27"/>
  <c r="BK392" i="27"/>
  <c r="BL392" i="27"/>
  <c r="BU392" i="27" s="1"/>
  <c r="BL394" i="27"/>
  <c r="BU394" i="27" s="1"/>
  <c r="BK394" i="27"/>
  <c r="BK396" i="27"/>
  <c r="BL396" i="27"/>
  <c r="BU396" i="27" s="1"/>
  <c r="BL418" i="27"/>
  <c r="BU418" i="27" s="1"/>
  <c r="BK418" i="27"/>
  <c r="BK420" i="27"/>
  <c r="BL420" i="27"/>
  <c r="BU420" i="27" s="1"/>
  <c r="BL422" i="27"/>
  <c r="BU422" i="27" s="1"/>
  <c r="BK422" i="27"/>
  <c r="BK424" i="27"/>
  <c r="BL424" i="27"/>
  <c r="BU424" i="27" s="1"/>
  <c r="BL466" i="27"/>
  <c r="BU466" i="27" s="1"/>
  <c r="BK466" i="27"/>
  <c r="BK468" i="27"/>
  <c r="BL468" i="27"/>
  <c r="BU468" i="27" s="1"/>
  <c r="BL470" i="27"/>
  <c r="BU470" i="27" s="1"/>
  <c r="BK470" i="27"/>
  <c r="BK472" i="27"/>
  <c r="BL472" i="27"/>
  <c r="BU472" i="27" s="1"/>
  <c r="BL474" i="27"/>
  <c r="BU474" i="27" s="1"/>
  <c r="BK474" i="27"/>
  <c r="BK476" i="27"/>
  <c r="BL476" i="27"/>
  <c r="BU476" i="27" s="1"/>
  <c r="BL478" i="27"/>
  <c r="BU478" i="27" s="1"/>
  <c r="BK478" i="27"/>
  <c r="BK480" i="27"/>
  <c r="BL480" i="27"/>
  <c r="BU480" i="27" s="1"/>
  <c r="BL482" i="27"/>
  <c r="BU482" i="27" s="1"/>
  <c r="BK482" i="27"/>
  <c r="BK484" i="27"/>
  <c r="BL484" i="27"/>
  <c r="BU484" i="27" s="1"/>
  <c r="BL486" i="27"/>
  <c r="BU486" i="27" s="1"/>
  <c r="BK486" i="27"/>
  <c r="BK488" i="27"/>
  <c r="BL488" i="27"/>
  <c r="BU488" i="27" s="1"/>
  <c r="BL490" i="27"/>
  <c r="BU490" i="27" s="1"/>
  <c r="BK490" i="27"/>
  <c r="BK492" i="27"/>
  <c r="BL492" i="27"/>
  <c r="BU492" i="27" s="1"/>
  <c r="BL494" i="27"/>
  <c r="BU494" i="27" s="1"/>
  <c r="BK494" i="27"/>
  <c r="AS500" i="27"/>
  <c r="CE500" i="27" s="1"/>
  <c r="AS570" i="27"/>
  <c r="CE570" i="27" s="1"/>
  <c r="AS574" i="27"/>
  <c r="CE574" i="27" s="1"/>
  <c r="AS578" i="27"/>
  <c r="CE578" i="27" s="1"/>
  <c r="AS582" i="27"/>
  <c r="CE582" i="27" s="1"/>
  <c r="AS608" i="27"/>
  <c r="CE608" i="27" s="1"/>
  <c r="AS610" i="27"/>
  <c r="CE610" i="27" s="1"/>
  <c r="AS612" i="27"/>
  <c r="CE612" i="27" s="1"/>
  <c r="AS614" i="27"/>
  <c r="CE614" i="27" s="1"/>
  <c r="AS616" i="27"/>
  <c r="CE616" i="27" s="1"/>
  <c r="AV7" i="27"/>
  <c r="CF7" i="27" s="1"/>
  <c r="AU7" i="27"/>
  <c r="BF8" i="27"/>
  <c r="BS8" i="27" s="1"/>
  <c r="BE8" i="27"/>
  <c r="AV9" i="27"/>
  <c r="CF9" i="27" s="1"/>
  <c r="AU9" i="27"/>
  <c r="BE10" i="27"/>
  <c r="BF10" i="27"/>
  <c r="BS10" i="27" s="1"/>
  <c r="AV11" i="27"/>
  <c r="CF11" i="27" s="1"/>
  <c r="AU11" i="27"/>
  <c r="BF12" i="27"/>
  <c r="BS12" i="27" s="1"/>
  <c r="BE12" i="27"/>
  <c r="AU13" i="27"/>
  <c r="AV13" i="27"/>
  <c r="CF13" i="27" s="1"/>
  <c r="BE14" i="27"/>
  <c r="BF14" i="27"/>
  <c r="BS14" i="27" s="1"/>
  <c r="AV15" i="27"/>
  <c r="CF15" i="27" s="1"/>
  <c r="AU15" i="27"/>
  <c r="BF16" i="27"/>
  <c r="BS16" i="27" s="1"/>
  <c r="BE16" i="27"/>
  <c r="AV17" i="27"/>
  <c r="CF17" i="27" s="1"/>
  <c r="AU17" i="27"/>
  <c r="BE18" i="27"/>
  <c r="BF18" i="27"/>
  <c r="BS18" i="27" s="1"/>
  <c r="AU19" i="27"/>
  <c r="AV19" i="27"/>
  <c r="CF19" i="27" s="1"/>
  <c r="AV45" i="27"/>
  <c r="CF45" i="27" s="1"/>
  <c r="AU45" i="27"/>
  <c r="AN46" i="27"/>
  <c r="BE46" i="27"/>
  <c r="BF46" i="27"/>
  <c r="BS46" i="27" s="1"/>
  <c r="AV47" i="27"/>
  <c r="CF47" i="27" s="1"/>
  <c r="AU47" i="27"/>
  <c r="BF48" i="27"/>
  <c r="BS48" i="27" s="1"/>
  <c r="BE48" i="27"/>
  <c r="AV49" i="27"/>
  <c r="CF49" i="27" s="1"/>
  <c r="AU49" i="27"/>
  <c r="AN50" i="27"/>
  <c r="BE50" i="27"/>
  <c r="BF50" i="27"/>
  <c r="BS50" i="27" s="1"/>
  <c r="AV51" i="27"/>
  <c r="CF51" i="27" s="1"/>
  <c r="AU51" i="27"/>
  <c r="AN52" i="27"/>
  <c r="BF52" i="27"/>
  <c r="BS52" i="27" s="1"/>
  <c r="BE52" i="27"/>
  <c r="AV53" i="27"/>
  <c r="CF53" i="27" s="1"/>
  <c r="AU53" i="27"/>
  <c r="AN54" i="27"/>
  <c r="BE54" i="27"/>
  <c r="BF54" i="27"/>
  <c r="BS54" i="27" s="1"/>
  <c r="AV77" i="27"/>
  <c r="CF77" i="27" s="1"/>
  <c r="AU77" i="27"/>
  <c r="BE78" i="27"/>
  <c r="BF78" i="27"/>
  <c r="BS78" i="27" s="1"/>
  <c r="AN82" i="27"/>
  <c r="BE82" i="27"/>
  <c r="BF82" i="27"/>
  <c r="BS82" i="27" s="1"/>
  <c r="AV83" i="27"/>
  <c r="CF83" i="27" s="1"/>
  <c r="AU83" i="27"/>
  <c r="BE84" i="27"/>
  <c r="BF84" i="27"/>
  <c r="BS84" i="27" s="1"/>
  <c r="AV85" i="27"/>
  <c r="CF85" i="27" s="1"/>
  <c r="AU85" i="27"/>
  <c r="AN86" i="27"/>
  <c r="BE86" i="27"/>
  <c r="BF86" i="27"/>
  <c r="BS86" i="27" s="1"/>
  <c r="AV87" i="27"/>
  <c r="CF87" i="27" s="1"/>
  <c r="AU87" i="27"/>
  <c r="BF88" i="27"/>
  <c r="BS88" i="27" s="1"/>
  <c r="BE88" i="27"/>
  <c r="AV89" i="27"/>
  <c r="CF89" i="27" s="1"/>
  <c r="AU89" i="27"/>
  <c r="AN90" i="27"/>
  <c r="BE90" i="27"/>
  <c r="BF90" i="27"/>
  <c r="BS90" i="27" s="1"/>
  <c r="AU91" i="27"/>
  <c r="AV91" i="27"/>
  <c r="CF91" i="27" s="1"/>
  <c r="BF92" i="27"/>
  <c r="BS92" i="27" s="1"/>
  <c r="BE92" i="27"/>
  <c r="AV121" i="27"/>
  <c r="CF121" i="27" s="1"/>
  <c r="AU121" i="27"/>
  <c r="AN122" i="27"/>
  <c r="BE122" i="27"/>
  <c r="BF122" i="27"/>
  <c r="BS122" i="27" s="1"/>
  <c r="AV123" i="27"/>
  <c r="CF123" i="27" s="1"/>
  <c r="AU123" i="27"/>
  <c r="AN124" i="27"/>
  <c r="BF124" i="27"/>
  <c r="BS124" i="27" s="1"/>
  <c r="BE124" i="27"/>
  <c r="AU125" i="27"/>
  <c r="AV125" i="27"/>
  <c r="CF125" i="27" s="1"/>
  <c r="AN126" i="27"/>
  <c r="BE126" i="27"/>
  <c r="BF126" i="27"/>
  <c r="BS126" i="27" s="1"/>
  <c r="AV127" i="27"/>
  <c r="CF127" i="27" s="1"/>
  <c r="AU127" i="27"/>
  <c r="AN128" i="27"/>
  <c r="BE128" i="27"/>
  <c r="BF128" i="27"/>
  <c r="BS128" i="27" s="1"/>
  <c r="AV129" i="27"/>
  <c r="CF129" i="27" s="1"/>
  <c r="AU129" i="27"/>
  <c r="AN130" i="27"/>
  <c r="BE130" i="27"/>
  <c r="BF130" i="27"/>
  <c r="BS130" i="27" s="1"/>
  <c r="AV131" i="27"/>
  <c r="CF131" i="27" s="1"/>
  <c r="AU131" i="27"/>
  <c r="AN132" i="27"/>
  <c r="BF132" i="27"/>
  <c r="BS132" i="27" s="1"/>
  <c r="BE132" i="27"/>
  <c r="AU133" i="27"/>
  <c r="AV133" i="27"/>
  <c r="CF133" i="27" s="1"/>
  <c r="AN134" i="27"/>
  <c r="BE134" i="27"/>
  <c r="BF134" i="27"/>
  <c r="BS134" i="27" s="1"/>
  <c r="AV135" i="27"/>
  <c r="CF135" i="27" s="1"/>
  <c r="AU135" i="27"/>
  <c r="BF136" i="27"/>
  <c r="BS136" i="27" s="1"/>
  <c r="BE136" i="27"/>
  <c r="AV137" i="27"/>
  <c r="CF137" i="27" s="1"/>
  <c r="AU137" i="27"/>
  <c r="BE138" i="27"/>
  <c r="BF138" i="27"/>
  <c r="BS138" i="27" s="1"/>
  <c r="AV139" i="27"/>
  <c r="CF139" i="27" s="1"/>
  <c r="AU139" i="27"/>
  <c r="BF140" i="27"/>
  <c r="BS140" i="27" s="1"/>
  <c r="BE140" i="27"/>
  <c r="AV179" i="27"/>
  <c r="CF179" i="27" s="1"/>
  <c r="AU179" i="27"/>
  <c r="BF180" i="27"/>
  <c r="BS180" i="27" s="1"/>
  <c r="BE180" i="27"/>
  <c r="AU181" i="27"/>
  <c r="AV181" i="27"/>
  <c r="CF181" i="27" s="1"/>
  <c r="BE182" i="27"/>
  <c r="BF182" i="27"/>
  <c r="BS182" i="27" s="1"/>
  <c r="AV183" i="27"/>
  <c r="CF183" i="27" s="1"/>
  <c r="AU183" i="27"/>
  <c r="BE184" i="27"/>
  <c r="BF184" i="27"/>
  <c r="BS184" i="27" s="1"/>
  <c r="AV185" i="27"/>
  <c r="CF185" i="27" s="1"/>
  <c r="AU185" i="27"/>
  <c r="BE186" i="27"/>
  <c r="BF186" i="27"/>
  <c r="BS186" i="27" s="1"/>
  <c r="AV203" i="27"/>
  <c r="CF203" i="27" s="1"/>
  <c r="AU203" i="27"/>
  <c r="AN204" i="27"/>
  <c r="BE204" i="27"/>
  <c r="BF204" i="27"/>
  <c r="BS204" i="27" s="1"/>
  <c r="AU205" i="27"/>
  <c r="AV205" i="27"/>
  <c r="CF205" i="27" s="1"/>
  <c r="BE206" i="27"/>
  <c r="BF206" i="27"/>
  <c r="BS206" i="27" s="1"/>
  <c r="AV207" i="27"/>
  <c r="CF207" i="27" s="1"/>
  <c r="AU207" i="27"/>
  <c r="AN208" i="27"/>
  <c r="BE208" i="27"/>
  <c r="BF208" i="27"/>
  <c r="BS208" i="27" s="1"/>
  <c r="AV209" i="27"/>
  <c r="CF209" i="27" s="1"/>
  <c r="AU209" i="27"/>
  <c r="BE210" i="27"/>
  <c r="BF210" i="27"/>
  <c r="BS210" i="27" s="1"/>
  <c r="AV211" i="27"/>
  <c r="CF211" i="27" s="1"/>
  <c r="AU211" i="27"/>
  <c r="BF212" i="27"/>
  <c r="BS212" i="27" s="1"/>
  <c r="BE212" i="27"/>
  <c r="AU213" i="27"/>
  <c r="AV213" i="27"/>
  <c r="CF213" i="27" s="1"/>
  <c r="BE214" i="27"/>
  <c r="BF214" i="27"/>
  <c r="BS214" i="27" s="1"/>
  <c r="AV215" i="27"/>
  <c r="CF215" i="27" s="1"/>
  <c r="AU215" i="27"/>
  <c r="BI216" i="27"/>
  <c r="BT216" i="27" s="1"/>
  <c r="BH216" i="27"/>
  <c r="AY235" i="27"/>
  <c r="CG235" i="27" s="1"/>
  <c r="AX235" i="27"/>
  <c r="BI236" i="27"/>
  <c r="BT236" i="27" s="1"/>
  <c r="BH236" i="27"/>
  <c r="BH238" i="27"/>
  <c r="BI238" i="27"/>
  <c r="BT238" i="27" s="1"/>
  <c r="AY239" i="27"/>
  <c r="CG239" i="27" s="1"/>
  <c r="AX239" i="27"/>
  <c r="BI240" i="27"/>
  <c r="BT240" i="27" s="1"/>
  <c r="BH240" i="27"/>
  <c r="BH242" i="27"/>
  <c r="BI242" i="27"/>
  <c r="BT242" i="27" s="1"/>
  <c r="BI244" i="27"/>
  <c r="BT244" i="27" s="1"/>
  <c r="BH244" i="27"/>
  <c r="AP262" i="27"/>
  <c r="BH262" i="27"/>
  <c r="BI262" i="27"/>
  <c r="BT262" i="27" s="1"/>
  <c r="AY263" i="27"/>
  <c r="CG263" i="27" s="1"/>
  <c r="AX263" i="27"/>
  <c r="AP264" i="27"/>
  <c r="BI264" i="27"/>
  <c r="BT264" i="27" s="1"/>
  <c r="BH264" i="27"/>
  <c r="AX265" i="27"/>
  <c r="AY265" i="27"/>
  <c r="CG265" i="27" s="1"/>
  <c r="AP266" i="27"/>
  <c r="BH266" i="27"/>
  <c r="BI266" i="27"/>
  <c r="BT266" i="27" s="1"/>
  <c r="AY267" i="27"/>
  <c r="CG267" i="27" s="1"/>
  <c r="AX267" i="27"/>
  <c r="AP268" i="27"/>
  <c r="BI268" i="27"/>
  <c r="BT268" i="27" s="1"/>
  <c r="BH268" i="27"/>
  <c r="AX269" i="27"/>
  <c r="AY269" i="27"/>
  <c r="CG269" i="27" s="1"/>
  <c r="AX285" i="27"/>
  <c r="AY285" i="27"/>
  <c r="CG285" i="27" s="1"/>
  <c r="AP286" i="27"/>
  <c r="BI286" i="27"/>
  <c r="BT286" i="27" s="1"/>
  <c r="BH286" i="27"/>
  <c r="AY287" i="27"/>
  <c r="CG287" i="27" s="1"/>
  <c r="AX287" i="27"/>
  <c r="AP288" i="27"/>
  <c r="BI288" i="27"/>
  <c r="BT288" i="27" s="1"/>
  <c r="BH288" i="27"/>
  <c r="AX289" i="27"/>
  <c r="AY289" i="27"/>
  <c r="CG289" i="27" s="1"/>
  <c r="AP290" i="27"/>
  <c r="BH290" i="27"/>
  <c r="BI290" i="27"/>
  <c r="BT290" i="27" s="1"/>
  <c r="AY291" i="27"/>
  <c r="CG291" i="27" s="1"/>
  <c r="AX291" i="27"/>
  <c r="AP292" i="27"/>
  <c r="BI292" i="27"/>
  <c r="BT292" i="27" s="1"/>
  <c r="BH292" i="27"/>
  <c r="AX293" i="27"/>
  <c r="AY293" i="27"/>
  <c r="CG293" i="27" s="1"/>
  <c r="AP294" i="27"/>
  <c r="BI294" i="27"/>
  <c r="BT294" i="27" s="1"/>
  <c r="BH294" i="27"/>
  <c r="AY295" i="27"/>
  <c r="CG295" i="27" s="1"/>
  <c r="AX295" i="27"/>
  <c r="AP296" i="27"/>
  <c r="BI296" i="27"/>
  <c r="BT296" i="27" s="1"/>
  <c r="BH296" i="27"/>
  <c r="AX297" i="27"/>
  <c r="AY297" i="27"/>
  <c r="CG297" i="27" s="1"/>
  <c r="BH298" i="27"/>
  <c r="BI298" i="27"/>
  <c r="BT298" i="27" s="1"/>
  <c r="AY299" i="27"/>
  <c r="CG299" i="27" s="1"/>
  <c r="AX299" i="27"/>
  <c r="AP358" i="27"/>
  <c r="BH358" i="27"/>
  <c r="BI358" i="27"/>
  <c r="BT358" i="27" s="1"/>
  <c r="AY359" i="27"/>
  <c r="CG359" i="27" s="1"/>
  <c r="AX359" i="27"/>
  <c r="AP360" i="27"/>
  <c r="BI360" i="27"/>
  <c r="BT360" i="27" s="1"/>
  <c r="BH360" i="27"/>
  <c r="AX361" i="27"/>
  <c r="AY361" i="27"/>
  <c r="CG361" i="27" s="1"/>
  <c r="AP362" i="27"/>
  <c r="BH362" i="27"/>
  <c r="BI362" i="27"/>
  <c r="BT362" i="27" s="1"/>
  <c r="AY363" i="27"/>
  <c r="CG363" i="27" s="1"/>
  <c r="AX363" i="27"/>
  <c r="AP364" i="27"/>
  <c r="BI364" i="27"/>
  <c r="BT364" i="27" s="1"/>
  <c r="BH364" i="27"/>
  <c r="AX365" i="27"/>
  <c r="AY365" i="27"/>
  <c r="CG365" i="27" s="1"/>
  <c r="AP366" i="27"/>
  <c r="BH366" i="27"/>
  <c r="BI366" i="27"/>
  <c r="BT366" i="27" s="1"/>
  <c r="AY367" i="27"/>
  <c r="CG367" i="27" s="1"/>
  <c r="AX367" i="27"/>
  <c r="AP368" i="27"/>
  <c r="BI368" i="27"/>
  <c r="BT368" i="27" s="1"/>
  <c r="BH368" i="27"/>
  <c r="AX369" i="27"/>
  <c r="AY369" i="27"/>
  <c r="CG369" i="27" s="1"/>
  <c r="AP370" i="27"/>
  <c r="BH370" i="27"/>
  <c r="BI370" i="27"/>
  <c r="BT370" i="27" s="1"/>
  <c r="AY371" i="27"/>
  <c r="CG371" i="27" s="1"/>
  <c r="AX371" i="27"/>
  <c r="AP386" i="27"/>
  <c r="BH386" i="27"/>
  <c r="BI386" i="27"/>
  <c r="BT386" i="27" s="1"/>
  <c r="AP388" i="27"/>
  <c r="BI388" i="27"/>
  <c r="BT388" i="27" s="1"/>
  <c r="BH388" i="27"/>
  <c r="AP390" i="27"/>
  <c r="BI390" i="27"/>
  <c r="BT390" i="27" s="1"/>
  <c r="BH390" i="27"/>
  <c r="AP392" i="27"/>
  <c r="BI392" i="27"/>
  <c r="BT392" i="27" s="1"/>
  <c r="BH392" i="27"/>
  <c r="AP394" i="27"/>
  <c r="BI394" i="27"/>
  <c r="BT394" i="27" s="1"/>
  <c r="BH394" i="27"/>
  <c r="AP396" i="27"/>
  <c r="BI396" i="27"/>
  <c r="BT396" i="27" s="1"/>
  <c r="BH396" i="27"/>
  <c r="AX417" i="27"/>
  <c r="AY417" i="27"/>
  <c r="CG417" i="27" s="1"/>
  <c r="BH418" i="27"/>
  <c r="BI418" i="27"/>
  <c r="BT418" i="27" s="1"/>
  <c r="AY419" i="27"/>
  <c r="CG419" i="27" s="1"/>
  <c r="AX419" i="27"/>
  <c r="AP420" i="27"/>
  <c r="BI420" i="27"/>
  <c r="BT420" i="27" s="1"/>
  <c r="BH420" i="27"/>
  <c r="AX421" i="27"/>
  <c r="AY421" i="27"/>
  <c r="CG421" i="27" s="1"/>
  <c r="AP422" i="27"/>
  <c r="BI422" i="27"/>
  <c r="BT422" i="27" s="1"/>
  <c r="BH422" i="27"/>
  <c r="AY423" i="27"/>
  <c r="CG423" i="27" s="1"/>
  <c r="AX423" i="27"/>
  <c r="AP424" i="27"/>
  <c r="BI424" i="27"/>
  <c r="BT424" i="27" s="1"/>
  <c r="BH424" i="27"/>
  <c r="AX425" i="27"/>
  <c r="AY425" i="27"/>
  <c r="CG425" i="27" s="1"/>
  <c r="BH466" i="27"/>
  <c r="BI466" i="27"/>
  <c r="BT466" i="27" s="1"/>
  <c r="AY467" i="27"/>
  <c r="CG467" i="27" s="1"/>
  <c r="AX467" i="27"/>
  <c r="AP468" i="27"/>
  <c r="BI468" i="27"/>
  <c r="BT468" i="27" s="1"/>
  <c r="BH468" i="27"/>
  <c r="AX469" i="27"/>
  <c r="AY469" i="27"/>
  <c r="CG469" i="27" s="1"/>
  <c r="BI470" i="27"/>
  <c r="BT470" i="27" s="1"/>
  <c r="BH470" i="27"/>
  <c r="AY471" i="27"/>
  <c r="CG471" i="27" s="1"/>
  <c r="AX471" i="27"/>
  <c r="AP472" i="27"/>
  <c r="BI472" i="27"/>
  <c r="BT472" i="27" s="1"/>
  <c r="BH472" i="27"/>
  <c r="AX473" i="27"/>
  <c r="AY473" i="27"/>
  <c r="CG473" i="27" s="1"/>
  <c r="AP474" i="27"/>
  <c r="BH474" i="27"/>
  <c r="BI474" i="27"/>
  <c r="BT474" i="27" s="1"/>
  <c r="AY475" i="27"/>
  <c r="CG475" i="27" s="1"/>
  <c r="AX475" i="27"/>
  <c r="AP476" i="27"/>
  <c r="BI476" i="27"/>
  <c r="BT476" i="27" s="1"/>
  <c r="BH476" i="27"/>
  <c r="AX477" i="27"/>
  <c r="AY477" i="27"/>
  <c r="CG477" i="27" s="1"/>
  <c r="AP478" i="27"/>
  <c r="BI478" i="27"/>
  <c r="BT478" i="27" s="1"/>
  <c r="BH478" i="27"/>
  <c r="AY479" i="27"/>
  <c r="CG479" i="27" s="1"/>
  <c r="AX479" i="27"/>
  <c r="AP480" i="27"/>
  <c r="BI480" i="27"/>
  <c r="BT480" i="27" s="1"/>
  <c r="BH480" i="27"/>
  <c r="AX481" i="27"/>
  <c r="AY481" i="27"/>
  <c r="CG481" i="27" s="1"/>
  <c r="AP482" i="27"/>
  <c r="BH482" i="27"/>
  <c r="BI482" i="27"/>
  <c r="BT482" i="27" s="1"/>
  <c r="AY483" i="27"/>
  <c r="CG483" i="27" s="1"/>
  <c r="AX483" i="27"/>
  <c r="AP484" i="27"/>
  <c r="BI484" i="27"/>
  <c r="BT484" i="27" s="1"/>
  <c r="BH484" i="27"/>
  <c r="AX485" i="27"/>
  <c r="AY485" i="27"/>
  <c r="CG485" i="27" s="1"/>
  <c r="AP486" i="27"/>
  <c r="BI486" i="27"/>
  <c r="BT486" i="27" s="1"/>
  <c r="BH486" i="27"/>
  <c r="AY487" i="27"/>
  <c r="CG487" i="27" s="1"/>
  <c r="AX487" i="27"/>
  <c r="AP488" i="27"/>
  <c r="BI488" i="27"/>
  <c r="BT488" i="27" s="1"/>
  <c r="BH488" i="27"/>
  <c r="AX489" i="27"/>
  <c r="AY489" i="27"/>
  <c r="CG489" i="27" s="1"/>
  <c r="BH490" i="27"/>
  <c r="BI490" i="27"/>
  <c r="BT490" i="27" s="1"/>
  <c r="AY491" i="27"/>
  <c r="CG491" i="27" s="1"/>
  <c r="AX491" i="27"/>
  <c r="AP492" i="27"/>
  <c r="BI492" i="27"/>
  <c r="BT492" i="27" s="1"/>
  <c r="BH492" i="27"/>
  <c r="AX493" i="27"/>
  <c r="AY493" i="27"/>
  <c r="CG493" i="27" s="1"/>
  <c r="AP494" i="27"/>
  <c r="BI494" i="27"/>
  <c r="BT494" i="27" s="1"/>
  <c r="BH494" i="27"/>
  <c r="BK496" i="27"/>
  <c r="BL496" i="27"/>
  <c r="BU496" i="27" s="1"/>
  <c r="BK500" i="27"/>
  <c r="BL500" i="27"/>
  <c r="BU500" i="27" s="1"/>
  <c r="BK11" i="27"/>
  <c r="BL11" i="27"/>
  <c r="BU11" i="27" s="1"/>
  <c r="BK15" i="27"/>
  <c r="BL15" i="27"/>
  <c r="BU15" i="27" s="1"/>
  <c r="BK17" i="27"/>
  <c r="BL17" i="27"/>
  <c r="BU17" i="27" s="1"/>
  <c r="BK53" i="27"/>
  <c r="BL53" i="27"/>
  <c r="BU53" i="27" s="1"/>
  <c r="BK85" i="27"/>
  <c r="BL85" i="27"/>
  <c r="BU85" i="27" s="1"/>
  <c r="BK123" i="27"/>
  <c r="BL123" i="27"/>
  <c r="BU123" i="27" s="1"/>
  <c r="BK125" i="27"/>
  <c r="BL125" i="27"/>
  <c r="BU125" i="27" s="1"/>
  <c r="BK129" i="27"/>
  <c r="BL129" i="27"/>
  <c r="BU129" i="27" s="1"/>
  <c r="BK137" i="27"/>
  <c r="BL137" i="27"/>
  <c r="BU137" i="27" s="1"/>
  <c r="BK139" i="27"/>
  <c r="BL139" i="27"/>
  <c r="BU139" i="27" s="1"/>
  <c r="BK179" i="27"/>
  <c r="BL179" i="27"/>
  <c r="BU179" i="27" s="1"/>
  <c r="BK185" i="27"/>
  <c r="BL185" i="27"/>
  <c r="BU185" i="27" s="1"/>
  <c r="AS295" i="27"/>
  <c r="CE295" i="27" s="1"/>
  <c r="AS363" i="27"/>
  <c r="CE363" i="27" s="1"/>
  <c r="AS419" i="27"/>
  <c r="CE419" i="27" s="1"/>
  <c r="AS471" i="27"/>
  <c r="CE471" i="27" s="1"/>
  <c r="AN572" i="27"/>
  <c r="AN576" i="27"/>
  <c r="BE578" i="27"/>
  <c r="BF578" i="27"/>
  <c r="BS578" i="27" s="1"/>
  <c r="AV609" i="27"/>
  <c r="CF609" i="27" s="1"/>
  <c r="AU609" i="27"/>
  <c r="AU613" i="27"/>
  <c r="AV613" i="27"/>
  <c r="CF613" i="27" s="1"/>
  <c r="BE614" i="27"/>
  <c r="BF614" i="27"/>
  <c r="BS614" i="27" s="1"/>
  <c r="BH7" i="27"/>
  <c r="BI7" i="27"/>
  <c r="BT7" i="27" s="1"/>
  <c r="BH13" i="27"/>
  <c r="BI13" i="27"/>
  <c r="BT13" i="27" s="1"/>
  <c r="BH15" i="27"/>
  <c r="BI15" i="27"/>
  <c r="BT15" i="27" s="1"/>
  <c r="BH17" i="27"/>
  <c r="BI17" i="27"/>
  <c r="BT17" i="27" s="1"/>
  <c r="AP45" i="27"/>
  <c r="AP47" i="27"/>
  <c r="AP49" i="27"/>
  <c r="AP51" i="27"/>
  <c r="AY52" i="27"/>
  <c r="CG52" i="27" s="1"/>
  <c r="AX52" i="27"/>
  <c r="BH53" i="27"/>
  <c r="BI53" i="27"/>
  <c r="BT53" i="27" s="1"/>
  <c r="AX78" i="27"/>
  <c r="AY78" i="27"/>
  <c r="CG78" i="27" s="1"/>
  <c r="AX82" i="27"/>
  <c r="AY82" i="27"/>
  <c r="CG82" i="27" s="1"/>
  <c r="AX84" i="27"/>
  <c r="AY84" i="27"/>
  <c r="CG84" i="27" s="1"/>
  <c r="BH85" i="27"/>
  <c r="BI85" i="27"/>
  <c r="BT85" i="27" s="1"/>
  <c r="BH87" i="27"/>
  <c r="BI87" i="27"/>
  <c r="BT87" i="27" s="1"/>
  <c r="BH89" i="27"/>
  <c r="BI89" i="27"/>
  <c r="BT89" i="27" s="1"/>
  <c r="BH91" i="27"/>
  <c r="BI91" i="27"/>
  <c r="BT91" i="27" s="1"/>
  <c r="AX122" i="27"/>
  <c r="AY122" i="27"/>
  <c r="CG122" i="27" s="1"/>
  <c r="AX124" i="27"/>
  <c r="AY124" i="27"/>
  <c r="CG124" i="27" s="1"/>
  <c r="AX126" i="27"/>
  <c r="AY126" i="27"/>
  <c r="CG126" i="27" s="1"/>
  <c r="AY128" i="27"/>
  <c r="CG128" i="27" s="1"/>
  <c r="AX128" i="27"/>
  <c r="AX130" i="27"/>
  <c r="AY130" i="27"/>
  <c r="CG130" i="27" s="1"/>
  <c r="AY132" i="27"/>
  <c r="CG132" i="27" s="1"/>
  <c r="AX132" i="27"/>
  <c r="AX134" i="27"/>
  <c r="AY134" i="27"/>
  <c r="CG134" i="27" s="1"/>
  <c r="AY136" i="27"/>
  <c r="CG136" i="27" s="1"/>
  <c r="AX136" i="27"/>
  <c r="AY140" i="27"/>
  <c r="CG140" i="27" s="1"/>
  <c r="AX140" i="27"/>
  <c r="BH179" i="27"/>
  <c r="BI179" i="27"/>
  <c r="BT179" i="27" s="1"/>
  <c r="BH181" i="27"/>
  <c r="BI181" i="27"/>
  <c r="BT181" i="27" s="1"/>
  <c r="BH183" i="27"/>
  <c r="BI183" i="27"/>
  <c r="BT183" i="27" s="1"/>
  <c r="BH185" i="27"/>
  <c r="BI185" i="27"/>
  <c r="BT185" i="27" s="1"/>
  <c r="AX204" i="27"/>
  <c r="AY204" i="27"/>
  <c r="CG204" i="27" s="1"/>
  <c r="BH205" i="27"/>
  <c r="BI205" i="27"/>
  <c r="BT205" i="27" s="1"/>
  <c r="BH207" i="27"/>
  <c r="BI207" i="27"/>
  <c r="BT207" i="27" s="1"/>
  <c r="BH209" i="27"/>
  <c r="BI209" i="27"/>
  <c r="BT209" i="27" s="1"/>
  <c r="BH211" i="27"/>
  <c r="BI211" i="27"/>
  <c r="BT211" i="27" s="1"/>
  <c r="BH213" i="27"/>
  <c r="BI213" i="27"/>
  <c r="BT213" i="27" s="1"/>
  <c r="BL215" i="27"/>
  <c r="BU215" i="27" s="1"/>
  <c r="BK215" i="27"/>
  <c r="BK239" i="27"/>
  <c r="BL239" i="27"/>
  <c r="BU239" i="27" s="1"/>
  <c r="BK241" i="27"/>
  <c r="BL241" i="27"/>
  <c r="BU241" i="27" s="1"/>
  <c r="BK267" i="27"/>
  <c r="BL267" i="27"/>
  <c r="BU267" i="27" s="1"/>
  <c r="BK269" i="27"/>
  <c r="BL269" i="27"/>
  <c r="BU269" i="27" s="1"/>
  <c r="BK287" i="27"/>
  <c r="BL287" i="27"/>
  <c r="BU287" i="27" s="1"/>
  <c r="BK289" i="27"/>
  <c r="BL289" i="27"/>
  <c r="BU289" i="27" s="1"/>
  <c r="BK293" i="27"/>
  <c r="BL293" i="27"/>
  <c r="BU293" i="27" s="1"/>
  <c r="BL363" i="27"/>
  <c r="BU363" i="27" s="1"/>
  <c r="BK363" i="27"/>
  <c r="BK367" i="27"/>
  <c r="BL367" i="27"/>
  <c r="BU367" i="27" s="1"/>
  <c r="BK387" i="27"/>
  <c r="BL387" i="27"/>
  <c r="BU387" i="27" s="1"/>
  <c r="BK417" i="27"/>
  <c r="BL417" i="27"/>
  <c r="BU417" i="27" s="1"/>
  <c r="BK419" i="27"/>
  <c r="BL419" i="27"/>
  <c r="BU419" i="27" s="1"/>
  <c r="BK423" i="27"/>
  <c r="BL423" i="27"/>
  <c r="BU423" i="27" s="1"/>
  <c r="BK425" i="27"/>
  <c r="BL425" i="27"/>
  <c r="BU425" i="27" s="1"/>
  <c r="BK471" i="27"/>
  <c r="BL471" i="27"/>
  <c r="BU471" i="27" s="1"/>
  <c r="BK483" i="27"/>
  <c r="BL483" i="27"/>
  <c r="BU483" i="27" s="1"/>
  <c r="BK485" i="27"/>
  <c r="BL485" i="27"/>
  <c r="BU485" i="27" s="1"/>
  <c r="BK19" i="27"/>
  <c r="BL19" i="27"/>
  <c r="BU19" i="27" s="1"/>
  <c r="BK45" i="27"/>
  <c r="BL45" i="27"/>
  <c r="BU45" i="27" s="1"/>
  <c r="BK83" i="27"/>
  <c r="BL83" i="27"/>
  <c r="BU83" i="27" s="1"/>
  <c r="BK87" i="27"/>
  <c r="BL87" i="27"/>
  <c r="BU87" i="27" s="1"/>
  <c r="BK91" i="27"/>
  <c r="BL91" i="27"/>
  <c r="BU91" i="27" s="1"/>
  <c r="BK127" i="27"/>
  <c r="BL127" i="27"/>
  <c r="BU127" i="27" s="1"/>
  <c r="BK131" i="27"/>
  <c r="BL131" i="27"/>
  <c r="BU131" i="27" s="1"/>
  <c r="BK135" i="27"/>
  <c r="BL135" i="27"/>
  <c r="BU135" i="27" s="1"/>
  <c r="BK181" i="27"/>
  <c r="BL181" i="27"/>
  <c r="BU181" i="27" s="1"/>
  <c r="BL183" i="27"/>
  <c r="BU183" i="27" s="1"/>
  <c r="BK183" i="27"/>
  <c r="BK203" i="27"/>
  <c r="BL203" i="27"/>
  <c r="BU203" i="27" s="1"/>
  <c r="BK205" i="27"/>
  <c r="BL205" i="27"/>
  <c r="BL207" i="27"/>
  <c r="BU207" i="27" s="1"/>
  <c r="BK207" i="27"/>
  <c r="BK209" i="27"/>
  <c r="BL209" i="27"/>
  <c r="BU209" i="27" s="1"/>
  <c r="AS289" i="27"/>
  <c r="CE289" i="27" s="1"/>
  <c r="AS299" i="27"/>
  <c r="CE299" i="27" s="1"/>
  <c r="AS421" i="27"/>
  <c r="CE421" i="27" s="1"/>
  <c r="AS477" i="27"/>
  <c r="CE477" i="27" s="1"/>
  <c r="AV499" i="27"/>
  <c r="CF499" i="27" s="1"/>
  <c r="AU499" i="27"/>
  <c r="BF500" i="27"/>
  <c r="BS500" i="27" s="1"/>
  <c r="BE500" i="27"/>
  <c r="AV569" i="27"/>
  <c r="CF569" i="27" s="1"/>
  <c r="AU569" i="27"/>
  <c r="AV571" i="27"/>
  <c r="CF571" i="27" s="1"/>
  <c r="AU571" i="27"/>
  <c r="AU573" i="27"/>
  <c r="AV573" i="27"/>
  <c r="CF573" i="27" s="1"/>
  <c r="AV575" i="27"/>
  <c r="CF575" i="27" s="1"/>
  <c r="AU575" i="27"/>
  <c r="AV577" i="27"/>
  <c r="CF577" i="27" s="1"/>
  <c r="AU577" i="27"/>
  <c r="AU579" i="27"/>
  <c r="AV579" i="27"/>
  <c r="CF579" i="27" s="1"/>
  <c r="AU581" i="27"/>
  <c r="AV581" i="27"/>
  <c r="CF581" i="27" s="1"/>
  <c r="BF608" i="27"/>
  <c r="BS608" i="27" s="1"/>
  <c r="BE608" i="27"/>
  <c r="BE610" i="27"/>
  <c r="BF610" i="27"/>
  <c r="BS610" i="27" s="1"/>
  <c r="BE612" i="27"/>
  <c r="BF612" i="27"/>
  <c r="BS612" i="27" s="1"/>
  <c r="AV615" i="27"/>
  <c r="CF615" i="27" s="1"/>
  <c r="AU615" i="27"/>
  <c r="AX8" i="27"/>
  <c r="AY8" i="27"/>
  <c r="CG8" i="27" s="1"/>
  <c r="BH9" i="27"/>
  <c r="BI9" i="27"/>
  <c r="BT9" i="27" s="1"/>
  <c r="BH11" i="27"/>
  <c r="BI11" i="27"/>
  <c r="BT11" i="27" s="1"/>
  <c r="AX16" i="27"/>
  <c r="AY16" i="27"/>
  <c r="CG16" i="27" s="1"/>
  <c r="AX18" i="27"/>
  <c r="AY18" i="27"/>
  <c r="CG18" i="27" s="1"/>
  <c r="BH19" i="27"/>
  <c r="BI19" i="27"/>
  <c r="BT19" i="27" s="1"/>
  <c r="BH45" i="27"/>
  <c r="BI45" i="27"/>
  <c r="BT45" i="27" s="1"/>
  <c r="BH47" i="27"/>
  <c r="BI47" i="27"/>
  <c r="BT47" i="27" s="1"/>
  <c r="BH49" i="27"/>
  <c r="BI49" i="27"/>
  <c r="BT49" i="27" s="1"/>
  <c r="BH51" i="27"/>
  <c r="BI51" i="27"/>
  <c r="BT51" i="27" s="1"/>
  <c r="AX54" i="27"/>
  <c r="AY54" i="27"/>
  <c r="CG54" i="27" s="1"/>
  <c r="BH83" i="27"/>
  <c r="BI83" i="27"/>
  <c r="BT83" i="27" s="1"/>
  <c r="AX86" i="27"/>
  <c r="AY86" i="27"/>
  <c r="CG86" i="27" s="1"/>
  <c r="AX88" i="27"/>
  <c r="AY88" i="27"/>
  <c r="CG88" i="27" s="1"/>
  <c r="AX90" i="27"/>
  <c r="AY90" i="27"/>
  <c r="CG90" i="27" s="1"/>
  <c r="AY92" i="27"/>
  <c r="CG92" i="27" s="1"/>
  <c r="AX92" i="27"/>
  <c r="AP121" i="27"/>
  <c r="AP123" i="27"/>
  <c r="AP125" i="27"/>
  <c r="AP127" i="27"/>
  <c r="AP129" i="27"/>
  <c r="AP131" i="27"/>
  <c r="AP133" i="27"/>
  <c r="AP135" i="27"/>
  <c r="AP137" i="27"/>
  <c r="BH139" i="27"/>
  <c r="BI139" i="27"/>
  <c r="BT139" i="27" s="1"/>
  <c r="AX180" i="27"/>
  <c r="AY180" i="27"/>
  <c r="CG180" i="27" s="1"/>
  <c r="AX182" i="27"/>
  <c r="AY182" i="27"/>
  <c r="CG182" i="27" s="1"/>
  <c r="AX184" i="27"/>
  <c r="AY184" i="27"/>
  <c r="CG184" i="27" s="1"/>
  <c r="AX186" i="27"/>
  <c r="AY186" i="27"/>
  <c r="CG186" i="27" s="1"/>
  <c r="BH203" i="27"/>
  <c r="BI203" i="27"/>
  <c r="BT203" i="27" s="1"/>
  <c r="AP205" i="27"/>
  <c r="AP207" i="27"/>
  <c r="AP209" i="27"/>
  <c r="AP211" i="27"/>
  <c r="AX212" i="27"/>
  <c r="AY212" i="27"/>
  <c r="CG212" i="27" s="1"/>
  <c r="AX214" i="27"/>
  <c r="AY214" i="27"/>
  <c r="CG214" i="27" s="1"/>
  <c r="BK243" i="27"/>
  <c r="BL243" i="27"/>
  <c r="BU243" i="27" s="1"/>
  <c r="BK245" i="27"/>
  <c r="BL245" i="27"/>
  <c r="BU245" i="27" s="1"/>
  <c r="BK263" i="27"/>
  <c r="BL263" i="27"/>
  <c r="BU263" i="27" s="1"/>
  <c r="BL291" i="27"/>
  <c r="BU291" i="27" s="1"/>
  <c r="BK291" i="27"/>
  <c r="BK295" i="27"/>
  <c r="BL295" i="27"/>
  <c r="BU295" i="27" s="1"/>
  <c r="BK359" i="27"/>
  <c r="BL359" i="27"/>
  <c r="BU359" i="27" s="1"/>
  <c r="BK361" i="27"/>
  <c r="BL361" i="27"/>
  <c r="BU361" i="27" s="1"/>
  <c r="BK365" i="27"/>
  <c r="BL365" i="27"/>
  <c r="BU365" i="27" s="1"/>
  <c r="BK389" i="27"/>
  <c r="BL389" i="27"/>
  <c r="BU389" i="27" s="1"/>
  <c r="BK393" i="27"/>
  <c r="BL393" i="27"/>
  <c r="BU393" i="27" s="1"/>
  <c r="BK467" i="27"/>
  <c r="BL467" i="27"/>
  <c r="BU467" i="27" s="1"/>
  <c r="BK473" i="27"/>
  <c r="BL473" i="27"/>
  <c r="BU473" i="27" s="1"/>
  <c r="BK477" i="27"/>
  <c r="BL477" i="27"/>
  <c r="BU477" i="27" s="1"/>
  <c r="BK479" i="27"/>
  <c r="BL479" i="27"/>
  <c r="BU479" i="27" s="1"/>
  <c r="BK487" i="27"/>
  <c r="BL487" i="27"/>
  <c r="BU487" i="27" s="1"/>
  <c r="BK489" i="27"/>
  <c r="BL489" i="27"/>
  <c r="BU489" i="27" s="1"/>
  <c r="BL7" i="27"/>
  <c r="BU7" i="27" s="1"/>
  <c r="BK7" i="27"/>
  <c r="BK9" i="27"/>
  <c r="BL9" i="27"/>
  <c r="BU9" i="27" s="1"/>
  <c r="BK13" i="27"/>
  <c r="BL13" i="27"/>
  <c r="BU13" i="27" s="1"/>
  <c r="BL47" i="27"/>
  <c r="BU47" i="27" s="1"/>
  <c r="BK47" i="27"/>
  <c r="BK49" i="27"/>
  <c r="BL49" i="27"/>
  <c r="BU49" i="27" s="1"/>
  <c r="BK51" i="27"/>
  <c r="BL51" i="27"/>
  <c r="BU51" i="27" s="1"/>
  <c r="BK77" i="27"/>
  <c r="BL77" i="27"/>
  <c r="BU77" i="27" s="1"/>
  <c r="BK89" i="27"/>
  <c r="BL89" i="27"/>
  <c r="BU89" i="27" s="1"/>
  <c r="BK121" i="27"/>
  <c r="BL121" i="27"/>
  <c r="BU121" i="27" s="1"/>
  <c r="BK133" i="27"/>
  <c r="BL133" i="27"/>
  <c r="BU133" i="27" s="1"/>
  <c r="BK211" i="27"/>
  <c r="BL211" i="27"/>
  <c r="BU211" i="27" s="1"/>
  <c r="BK213" i="27"/>
  <c r="BL213" i="27"/>
  <c r="BU213" i="27" s="1"/>
  <c r="AS235" i="27"/>
  <c r="CE235" i="27" s="1"/>
  <c r="AS285" i="27"/>
  <c r="CE285" i="27" s="1"/>
  <c r="AS359" i="27"/>
  <c r="CE359" i="27" s="1"/>
  <c r="AS361" i="27"/>
  <c r="CE361" i="27" s="1"/>
  <c r="AS425" i="27"/>
  <c r="CE425" i="27" s="1"/>
  <c r="AS467" i="27"/>
  <c r="CE467" i="27" s="1"/>
  <c r="AS479" i="27"/>
  <c r="CE479" i="27" s="1"/>
  <c r="AS481" i="27"/>
  <c r="CE481" i="27" s="1"/>
  <c r="AS491" i="27"/>
  <c r="CE491" i="27" s="1"/>
  <c r="AS493" i="27"/>
  <c r="CE493" i="27" s="1"/>
  <c r="BE570" i="27"/>
  <c r="BF570" i="27"/>
  <c r="BS570" i="27" s="1"/>
  <c r="BE572" i="27"/>
  <c r="BF572" i="27"/>
  <c r="BS572" i="27" s="1"/>
  <c r="BE574" i="27"/>
  <c r="BF574" i="27"/>
  <c r="BS574" i="27" s="1"/>
  <c r="BF576" i="27"/>
  <c r="BS576" i="27" s="1"/>
  <c r="BE576" i="27"/>
  <c r="AN580" i="27"/>
  <c r="BE580" i="27"/>
  <c r="BF580" i="27"/>
  <c r="BS580" i="27" s="1"/>
  <c r="BE582" i="27"/>
  <c r="BF582" i="27"/>
  <c r="BS582" i="27" s="1"/>
  <c r="AV607" i="27"/>
  <c r="CF607" i="27" s="1"/>
  <c r="AU607" i="27"/>
  <c r="AN608" i="27"/>
  <c r="AN610" i="27"/>
  <c r="AV611" i="27"/>
  <c r="CF611" i="27" s="1"/>
  <c r="AU611" i="27"/>
  <c r="AN614" i="27"/>
  <c r="BF616" i="27"/>
  <c r="BS616" i="27" s="1"/>
  <c r="BE616" i="27"/>
  <c r="AX10" i="27"/>
  <c r="AY10" i="27"/>
  <c r="CG10" i="27" s="1"/>
  <c r="AY12" i="27"/>
  <c r="CG12" i="27" s="1"/>
  <c r="AX12" i="27"/>
  <c r="AX14" i="27"/>
  <c r="AY14" i="27"/>
  <c r="CG14" i="27" s="1"/>
  <c r="AX46" i="27"/>
  <c r="AY46" i="27"/>
  <c r="CG46" i="27" s="1"/>
  <c r="AX48" i="27"/>
  <c r="AY48" i="27"/>
  <c r="CG48" i="27" s="1"/>
  <c r="AX50" i="27"/>
  <c r="AY50" i="27"/>
  <c r="CG50" i="27" s="1"/>
  <c r="AP53" i="27"/>
  <c r="BH77" i="27"/>
  <c r="BI77" i="27"/>
  <c r="BT77" i="27" s="1"/>
  <c r="AP83" i="27"/>
  <c r="AP85" i="27"/>
  <c r="AP87" i="27"/>
  <c r="AP89" i="27"/>
  <c r="AP91" i="27"/>
  <c r="BH121" i="27"/>
  <c r="BI121" i="27"/>
  <c r="BT121" i="27" s="1"/>
  <c r="BH123" i="27"/>
  <c r="BI123" i="27"/>
  <c r="BT123" i="27" s="1"/>
  <c r="BH125" i="27"/>
  <c r="BI125" i="27"/>
  <c r="BT125" i="27" s="1"/>
  <c r="BH127" i="27"/>
  <c r="BI127" i="27"/>
  <c r="BT127" i="27" s="1"/>
  <c r="BH129" i="27"/>
  <c r="BI129" i="27"/>
  <c r="BT129" i="27" s="1"/>
  <c r="BH131" i="27"/>
  <c r="BI131" i="27"/>
  <c r="BT131" i="27" s="1"/>
  <c r="BH133" i="27"/>
  <c r="BI133" i="27"/>
  <c r="BT133" i="27" s="1"/>
  <c r="BH135" i="27"/>
  <c r="BI135" i="27"/>
  <c r="BT135" i="27" s="1"/>
  <c r="BH137" i="27"/>
  <c r="BI137" i="27"/>
  <c r="BT137" i="27" s="1"/>
  <c r="AP139" i="27"/>
  <c r="AP179" i="27"/>
  <c r="AP181" i="27"/>
  <c r="AP183" i="27"/>
  <c r="AP185" i="27"/>
  <c r="AP203" i="27"/>
  <c r="AX208" i="27"/>
  <c r="AY208" i="27"/>
  <c r="CG208" i="27" s="1"/>
  <c r="AX210" i="27"/>
  <c r="AY210" i="27"/>
  <c r="CG210" i="27" s="1"/>
  <c r="AP213" i="27"/>
  <c r="AP215" i="27"/>
  <c r="BK235" i="27"/>
  <c r="BL235" i="27"/>
  <c r="BU235" i="27" s="1"/>
  <c r="BK237" i="27"/>
  <c r="BL237" i="27"/>
  <c r="BU237" i="27" s="1"/>
  <c r="BK265" i="27"/>
  <c r="BL265" i="27"/>
  <c r="BU265" i="27" s="1"/>
  <c r="BK285" i="27"/>
  <c r="BL285" i="27"/>
  <c r="BU285" i="27" s="1"/>
  <c r="BK297" i="27"/>
  <c r="BL297" i="27"/>
  <c r="BU297" i="27" s="1"/>
  <c r="BL299" i="27"/>
  <c r="BU299" i="27" s="1"/>
  <c r="BK299" i="27"/>
  <c r="BK369" i="27"/>
  <c r="BL369" i="27"/>
  <c r="BU369" i="27" s="1"/>
  <c r="BK371" i="27"/>
  <c r="BL371" i="27"/>
  <c r="BU371" i="27" s="1"/>
  <c r="BK385" i="27"/>
  <c r="BL385" i="27"/>
  <c r="BU385" i="27" s="1"/>
  <c r="BK391" i="27"/>
  <c r="BL391" i="27"/>
  <c r="BU391" i="27" s="1"/>
  <c r="BK421" i="27"/>
  <c r="BL421" i="27"/>
  <c r="BU421" i="27" s="1"/>
  <c r="BK469" i="27"/>
  <c r="BL469" i="27"/>
  <c r="BU469" i="27" s="1"/>
  <c r="BK475" i="27"/>
  <c r="BL475" i="27"/>
  <c r="BU475" i="27" s="1"/>
  <c r="BK481" i="27"/>
  <c r="BL481" i="27"/>
  <c r="BU481" i="27" s="1"/>
  <c r="BL570" i="27"/>
  <c r="BU570" i="27" s="1"/>
  <c r="BK570" i="27"/>
  <c r="BK572" i="27"/>
  <c r="BL572" i="27"/>
  <c r="BU572" i="27" s="1"/>
  <c r="BL574" i="27"/>
  <c r="BU574" i="27" s="1"/>
  <c r="BK574" i="27"/>
  <c r="BK576" i="27"/>
  <c r="BL576" i="27"/>
  <c r="BU576" i="27" s="1"/>
  <c r="BL578" i="27"/>
  <c r="BU578" i="27" s="1"/>
  <c r="BK578" i="27"/>
  <c r="BK580" i="27"/>
  <c r="BL580" i="27"/>
  <c r="BU580" i="27" s="1"/>
  <c r="BL582" i="27"/>
  <c r="BU582" i="27" s="1"/>
  <c r="BK582" i="27"/>
  <c r="BK608" i="27"/>
  <c r="BL608" i="27"/>
  <c r="BU608" i="27" s="1"/>
  <c r="BL610" i="27"/>
  <c r="BU610" i="27" s="1"/>
  <c r="BK610" i="27"/>
  <c r="BK612" i="27"/>
  <c r="BL612" i="27"/>
  <c r="BU612" i="27" s="1"/>
  <c r="BL614" i="27"/>
  <c r="BU614" i="27" s="1"/>
  <c r="BK614" i="27"/>
  <c r="BK616" i="27"/>
  <c r="BL616" i="27"/>
  <c r="BU616" i="27" s="1"/>
  <c r="AV235" i="27"/>
  <c r="CF235" i="27" s="1"/>
  <c r="AU235" i="27"/>
  <c r="BE236" i="27"/>
  <c r="BF236" i="27"/>
  <c r="BS236" i="27" s="1"/>
  <c r="BE238" i="27"/>
  <c r="BF238" i="27"/>
  <c r="BS238" i="27" s="1"/>
  <c r="AV239" i="27"/>
  <c r="CF239" i="27" s="1"/>
  <c r="AU239" i="27"/>
  <c r="BE240" i="27"/>
  <c r="BF240" i="27"/>
  <c r="BS240" i="27" s="1"/>
  <c r="BE242" i="27"/>
  <c r="BF242" i="27"/>
  <c r="BS242" i="27" s="1"/>
  <c r="BE244" i="27"/>
  <c r="BF244" i="27"/>
  <c r="BS244" i="27" s="1"/>
  <c r="BE262" i="27"/>
  <c r="BF262" i="27"/>
  <c r="BS262" i="27" s="1"/>
  <c r="AV263" i="27"/>
  <c r="CF263" i="27" s="1"/>
  <c r="AU263" i="27"/>
  <c r="BE264" i="27"/>
  <c r="BF264" i="27"/>
  <c r="BS264" i="27" s="1"/>
  <c r="AV265" i="27"/>
  <c r="CF265" i="27" s="1"/>
  <c r="AU265" i="27"/>
  <c r="BE266" i="27"/>
  <c r="BF266" i="27"/>
  <c r="BS266" i="27" s="1"/>
  <c r="AU267" i="27"/>
  <c r="AV267" i="27"/>
  <c r="CF267" i="27" s="1"/>
  <c r="BE268" i="27"/>
  <c r="BF268" i="27"/>
  <c r="BS268" i="27" s="1"/>
  <c r="AU269" i="27"/>
  <c r="AV269" i="27"/>
  <c r="CF269" i="27" s="1"/>
  <c r="AU285" i="27"/>
  <c r="AV285" i="27"/>
  <c r="CF285" i="27" s="1"/>
  <c r="BE286" i="27"/>
  <c r="BF286" i="27"/>
  <c r="BS286" i="27" s="1"/>
  <c r="AV287" i="27"/>
  <c r="CF287" i="27" s="1"/>
  <c r="AU287" i="27"/>
  <c r="BE288" i="27"/>
  <c r="BF288" i="27"/>
  <c r="BS288" i="27" s="1"/>
  <c r="AV289" i="27"/>
  <c r="CF289" i="27" s="1"/>
  <c r="AU289" i="27"/>
  <c r="BE290" i="27"/>
  <c r="BF290" i="27"/>
  <c r="BS290" i="27" s="1"/>
  <c r="AU291" i="27"/>
  <c r="AV291" i="27"/>
  <c r="CF291" i="27" s="1"/>
  <c r="BF292" i="27"/>
  <c r="BS292" i="27" s="1"/>
  <c r="BE292" i="27"/>
  <c r="AU293" i="27"/>
  <c r="AV293" i="27"/>
  <c r="CF293" i="27" s="1"/>
  <c r="BE294" i="27"/>
  <c r="BF294" i="27"/>
  <c r="BS294" i="27" s="1"/>
  <c r="AV295" i="27"/>
  <c r="CF295" i="27" s="1"/>
  <c r="AU295" i="27"/>
  <c r="BE296" i="27"/>
  <c r="BF296" i="27"/>
  <c r="BS296" i="27" s="1"/>
  <c r="AV297" i="27"/>
  <c r="CF297" i="27" s="1"/>
  <c r="AU297" i="27"/>
  <c r="BE298" i="27"/>
  <c r="BF298" i="27"/>
  <c r="BS298" i="27" s="1"/>
  <c r="AV299" i="27"/>
  <c r="CF299" i="27" s="1"/>
  <c r="AU299" i="27"/>
  <c r="BE358" i="27"/>
  <c r="BF358" i="27"/>
  <c r="BS358" i="27" s="1"/>
  <c r="AV359" i="27"/>
  <c r="CF359" i="27" s="1"/>
  <c r="AU359" i="27"/>
  <c r="BE360" i="27"/>
  <c r="BF360" i="27"/>
  <c r="BS360" i="27" s="1"/>
  <c r="AV361" i="27"/>
  <c r="CF361" i="27" s="1"/>
  <c r="AU361" i="27"/>
  <c r="BE362" i="27"/>
  <c r="BF362" i="27"/>
  <c r="BS362" i="27" s="1"/>
  <c r="AU363" i="27"/>
  <c r="AV363" i="27"/>
  <c r="CF363" i="27" s="1"/>
  <c r="BE364" i="27"/>
  <c r="BF364" i="27"/>
  <c r="BS364" i="27" s="1"/>
  <c r="AU365" i="27"/>
  <c r="AV365" i="27"/>
  <c r="CF365" i="27" s="1"/>
  <c r="BE366" i="27"/>
  <c r="BF366" i="27"/>
  <c r="BS366" i="27" s="1"/>
  <c r="AV367" i="27"/>
  <c r="CF367" i="27" s="1"/>
  <c r="AU367" i="27"/>
  <c r="BE368" i="27"/>
  <c r="BF368" i="27"/>
  <c r="BS368" i="27" s="1"/>
  <c r="AV369" i="27"/>
  <c r="CF369" i="27" s="1"/>
  <c r="AU369" i="27"/>
  <c r="BE370" i="27"/>
  <c r="BF370" i="27"/>
  <c r="BS370" i="27" s="1"/>
  <c r="AV385" i="27"/>
  <c r="CF385" i="27" s="1"/>
  <c r="AU385" i="27"/>
  <c r="BE386" i="27"/>
  <c r="BF386" i="27"/>
  <c r="BS386" i="27" s="1"/>
  <c r="AU387" i="27"/>
  <c r="AV387" i="27"/>
  <c r="CF387" i="27" s="1"/>
  <c r="BE388" i="27"/>
  <c r="BF388" i="27"/>
  <c r="BS388" i="27" s="1"/>
  <c r="AU389" i="27"/>
  <c r="AV389" i="27"/>
  <c r="CF389" i="27" s="1"/>
  <c r="BE390" i="27"/>
  <c r="BF390" i="27"/>
  <c r="BS390" i="27" s="1"/>
  <c r="AV391" i="27"/>
  <c r="CF391" i="27" s="1"/>
  <c r="AU391" i="27"/>
  <c r="BE392" i="27"/>
  <c r="BF392" i="27"/>
  <c r="BS392" i="27" s="1"/>
  <c r="AV393" i="27"/>
  <c r="CF393" i="27" s="1"/>
  <c r="AU393" i="27"/>
  <c r="BE394" i="27"/>
  <c r="BF394" i="27"/>
  <c r="BS394" i="27" s="1"/>
  <c r="BE396" i="27"/>
  <c r="BF396" i="27"/>
  <c r="BS396" i="27" s="1"/>
  <c r="AV417" i="27"/>
  <c r="CF417" i="27" s="1"/>
  <c r="AU417" i="27"/>
  <c r="BE418" i="27"/>
  <c r="BF418" i="27"/>
  <c r="BS418" i="27" s="1"/>
  <c r="AV419" i="27"/>
  <c r="CF419" i="27" s="1"/>
  <c r="AU419" i="27"/>
  <c r="BE420" i="27"/>
  <c r="BF420" i="27"/>
  <c r="BS420" i="27" s="1"/>
  <c r="AU421" i="27"/>
  <c r="AV421" i="27"/>
  <c r="CF421" i="27" s="1"/>
  <c r="BE422" i="27"/>
  <c r="BF422" i="27"/>
  <c r="BS422" i="27" s="1"/>
  <c r="AV423" i="27"/>
  <c r="CF423" i="27" s="1"/>
  <c r="AU423" i="27"/>
  <c r="BE424" i="27"/>
  <c r="BF424" i="27"/>
  <c r="BS424" i="27" s="1"/>
  <c r="AV425" i="27"/>
  <c r="CF425" i="27" s="1"/>
  <c r="AU425" i="27"/>
  <c r="BE466" i="27"/>
  <c r="BF466" i="27"/>
  <c r="BS466" i="27" s="1"/>
  <c r="AU467" i="27"/>
  <c r="AV467" i="27"/>
  <c r="CF467" i="27" s="1"/>
  <c r="BE468" i="27"/>
  <c r="BF468" i="27"/>
  <c r="BS468" i="27" s="1"/>
  <c r="AU469" i="27"/>
  <c r="AV469" i="27"/>
  <c r="CF469" i="27" s="1"/>
  <c r="BE470" i="27"/>
  <c r="BF470" i="27"/>
  <c r="BS470" i="27" s="1"/>
  <c r="AV471" i="27"/>
  <c r="CF471" i="27" s="1"/>
  <c r="AU471" i="27"/>
  <c r="BE472" i="27"/>
  <c r="BF472" i="27"/>
  <c r="BS472" i="27" s="1"/>
  <c r="AV473" i="27"/>
  <c r="CF473" i="27" s="1"/>
  <c r="AU473" i="27"/>
  <c r="BE474" i="27"/>
  <c r="BF474" i="27"/>
  <c r="BS474" i="27" s="1"/>
  <c r="AU475" i="27"/>
  <c r="AV475" i="27"/>
  <c r="CF475" i="27" s="1"/>
  <c r="BE476" i="27"/>
  <c r="BF476" i="27"/>
  <c r="BS476" i="27" s="1"/>
  <c r="AU477" i="27"/>
  <c r="AV477" i="27"/>
  <c r="CF477" i="27" s="1"/>
  <c r="BE478" i="27"/>
  <c r="BF478" i="27"/>
  <c r="BS478" i="27" s="1"/>
  <c r="AV479" i="27"/>
  <c r="CF479" i="27" s="1"/>
  <c r="AU479" i="27"/>
  <c r="BE480" i="27"/>
  <c r="BF480" i="27"/>
  <c r="BS480" i="27" s="1"/>
  <c r="AV481" i="27"/>
  <c r="CF481" i="27" s="1"/>
  <c r="AU481" i="27"/>
  <c r="BE482" i="27"/>
  <c r="BF482" i="27"/>
  <c r="BS482" i="27" s="1"/>
  <c r="AU483" i="27"/>
  <c r="AV483" i="27"/>
  <c r="CF483" i="27" s="1"/>
  <c r="BE484" i="27"/>
  <c r="BF484" i="27"/>
  <c r="BS484" i="27" s="1"/>
  <c r="AU485" i="27"/>
  <c r="AV485" i="27"/>
  <c r="CF485" i="27" s="1"/>
  <c r="BE486" i="27"/>
  <c r="BF486" i="27"/>
  <c r="BS486" i="27" s="1"/>
  <c r="AV487" i="27"/>
  <c r="CF487" i="27" s="1"/>
  <c r="AU487" i="27"/>
  <c r="BE488" i="27"/>
  <c r="BF488" i="27"/>
  <c r="BS488" i="27" s="1"/>
  <c r="AV489" i="27"/>
  <c r="CF489" i="27" s="1"/>
  <c r="AU489" i="27"/>
  <c r="BE490" i="27"/>
  <c r="BF490" i="27"/>
  <c r="BS490" i="27" s="1"/>
  <c r="AV491" i="27"/>
  <c r="CF491" i="27" s="1"/>
  <c r="AU491" i="27"/>
  <c r="BE492" i="27"/>
  <c r="BF492" i="27"/>
  <c r="BS492" i="27" s="1"/>
  <c r="AU493" i="27"/>
  <c r="AV493" i="27"/>
  <c r="CF493" i="27" s="1"/>
  <c r="BE494" i="27"/>
  <c r="BF494" i="27"/>
  <c r="BS494" i="27" s="1"/>
  <c r="BI496" i="27"/>
  <c r="BT496" i="27" s="1"/>
  <c r="BH496" i="27"/>
  <c r="AY499" i="27"/>
  <c r="CG499" i="27" s="1"/>
  <c r="AX499" i="27"/>
  <c r="BI500" i="27"/>
  <c r="BT500" i="27" s="1"/>
  <c r="BH500" i="27"/>
  <c r="AX569" i="27"/>
  <c r="AY569" i="27"/>
  <c r="CG569" i="27" s="1"/>
  <c r="BH570" i="27"/>
  <c r="BI570" i="27"/>
  <c r="BT570" i="27" s="1"/>
  <c r="AY571" i="27"/>
  <c r="CG571" i="27" s="1"/>
  <c r="AX571" i="27"/>
  <c r="BI572" i="27"/>
  <c r="BT572" i="27" s="1"/>
  <c r="BH572" i="27"/>
  <c r="AX573" i="27"/>
  <c r="AY573" i="27"/>
  <c r="CG573" i="27" s="1"/>
  <c r="BH574" i="27"/>
  <c r="BI574" i="27"/>
  <c r="BT574" i="27" s="1"/>
  <c r="AY575" i="27"/>
  <c r="CG575" i="27" s="1"/>
  <c r="AX575" i="27"/>
  <c r="BI576" i="27"/>
  <c r="BT576" i="27" s="1"/>
  <c r="BH576" i="27"/>
  <c r="AX577" i="27"/>
  <c r="AY577" i="27"/>
  <c r="CG577" i="27" s="1"/>
  <c r="BH578" i="27"/>
  <c r="BI578" i="27"/>
  <c r="BT578" i="27" s="1"/>
  <c r="AY579" i="27"/>
  <c r="CG579" i="27" s="1"/>
  <c r="AX579" i="27"/>
  <c r="BI580" i="27"/>
  <c r="BT580" i="27" s="1"/>
  <c r="BH580" i="27"/>
  <c r="AX581" i="27"/>
  <c r="AY581" i="27"/>
  <c r="CG581" i="27" s="1"/>
  <c r="BH582" i="27"/>
  <c r="BI582" i="27"/>
  <c r="BT582" i="27" s="1"/>
  <c r="AY607" i="27"/>
  <c r="CG607" i="27" s="1"/>
  <c r="AX607" i="27"/>
  <c r="BI608" i="27"/>
  <c r="BT608" i="27" s="1"/>
  <c r="BH608" i="27"/>
  <c r="AX609" i="27"/>
  <c r="AY609" i="27"/>
  <c r="CG609" i="27" s="1"/>
  <c r="BH610" i="27"/>
  <c r="BI610" i="27"/>
  <c r="BT610" i="27" s="1"/>
  <c r="AY611" i="27"/>
  <c r="CG611" i="27" s="1"/>
  <c r="AX611" i="27"/>
  <c r="BI612" i="27"/>
  <c r="BT612" i="27" s="1"/>
  <c r="BH612" i="27"/>
  <c r="AX613" i="27"/>
  <c r="AY613" i="27"/>
  <c r="CG613" i="27" s="1"/>
  <c r="BH614" i="27"/>
  <c r="BI614" i="27"/>
  <c r="BT614" i="27" s="1"/>
  <c r="AY615" i="27"/>
  <c r="CG615" i="27" s="1"/>
  <c r="AX615" i="27"/>
  <c r="BI616" i="27"/>
  <c r="BT616" i="27" s="1"/>
  <c r="BH616" i="27"/>
  <c r="BK493" i="27"/>
  <c r="BL493" i="27"/>
  <c r="BU493" i="27" s="1"/>
  <c r="AS569" i="27"/>
  <c r="CE569" i="27" s="1"/>
  <c r="AS575" i="27"/>
  <c r="CE575" i="27" s="1"/>
  <c r="AS607" i="27"/>
  <c r="CE607" i="27" s="1"/>
  <c r="AS609" i="27"/>
  <c r="CE609" i="27" s="1"/>
  <c r="AS613" i="27"/>
  <c r="CE613" i="27" s="1"/>
  <c r="BF7" i="27"/>
  <c r="BS7" i="27" s="1"/>
  <c r="BE7" i="27"/>
  <c r="AV8" i="27"/>
  <c r="CF8" i="27" s="1"/>
  <c r="AU8" i="27"/>
  <c r="BE9" i="27"/>
  <c r="BF9" i="27"/>
  <c r="BS9" i="27" s="1"/>
  <c r="AV10" i="27"/>
  <c r="CF10" i="27" s="1"/>
  <c r="AU10" i="27"/>
  <c r="BF11" i="27"/>
  <c r="BS11" i="27" s="1"/>
  <c r="BE11" i="27"/>
  <c r="AV12" i="27"/>
  <c r="CF12" i="27" s="1"/>
  <c r="AU12" i="27"/>
  <c r="BE13" i="27"/>
  <c r="BF13" i="27"/>
  <c r="BS13" i="27" s="1"/>
  <c r="AU14" i="27"/>
  <c r="AV14" i="27"/>
  <c r="CF14" i="27" s="1"/>
  <c r="BF15" i="27"/>
  <c r="BS15" i="27" s="1"/>
  <c r="BE15" i="27"/>
  <c r="AV16" i="27"/>
  <c r="CF16" i="27" s="1"/>
  <c r="AU16" i="27"/>
  <c r="BE17" i="27"/>
  <c r="BF17" i="27"/>
  <c r="BS17" i="27" s="1"/>
  <c r="AU18" i="27"/>
  <c r="AV18" i="27"/>
  <c r="CF18" i="27" s="1"/>
  <c r="BF19" i="27"/>
  <c r="BS19" i="27" s="1"/>
  <c r="BE19" i="27"/>
  <c r="AN45" i="27"/>
  <c r="BE45" i="27"/>
  <c r="BF45" i="27"/>
  <c r="BS45" i="27" s="1"/>
  <c r="AU46" i="27"/>
  <c r="AV46" i="27"/>
  <c r="CF46" i="27" s="1"/>
  <c r="AN47" i="27"/>
  <c r="BF47" i="27"/>
  <c r="BS47" i="27" s="1"/>
  <c r="BE47" i="27"/>
  <c r="AV48" i="27"/>
  <c r="CF48" i="27" s="1"/>
  <c r="AU48" i="27"/>
  <c r="AN49" i="27"/>
  <c r="BE49" i="27"/>
  <c r="BF49" i="27"/>
  <c r="BS49" i="27" s="1"/>
  <c r="AV50" i="27"/>
  <c r="CF50" i="27" s="1"/>
  <c r="AU50" i="27"/>
  <c r="AN51" i="27"/>
  <c r="BF51" i="27"/>
  <c r="BS51" i="27" s="1"/>
  <c r="BE51" i="27"/>
  <c r="AV52" i="27"/>
  <c r="CF52" i="27" s="1"/>
  <c r="AU52" i="27"/>
  <c r="AN53" i="27"/>
  <c r="BE53" i="27"/>
  <c r="BF53" i="27"/>
  <c r="BS53" i="27" s="1"/>
  <c r="AU54" i="27"/>
  <c r="AV54" i="27"/>
  <c r="CF54" i="27" s="1"/>
  <c r="AN77" i="27"/>
  <c r="BE77" i="27"/>
  <c r="BF77" i="27"/>
  <c r="BS77" i="27" s="1"/>
  <c r="AU78" i="27"/>
  <c r="AV78" i="27"/>
  <c r="CF78" i="27" s="1"/>
  <c r="AV82" i="27"/>
  <c r="CF82" i="27" s="1"/>
  <c r="AU82" i="27"/>
  <c r="AN83" i="27"/>
  <c r="BF83" i="27"/>
  <c r="BS83" i="27" s="1"/>
  <c r="BE83" i="27"/>
  <c r="AU84" i="27"/>
  <c r="AV84" i="27"/>
  <c r="CF84" i="27" s="1"/>
  <c r="AN85" i="27"/>
  <c r="BE85" i="27"/>
  <c r="BF85" i="27"/>
  <c r="BS85" i="27" s="1"/>
  <c r="AU86" i="27"/>
  <c r="AV86" i="27"/>
  <c r="CF86" i="27" s="1"/>
  <c r="AN87" i="27"/>
  <c r="BF87" i="27"/>
  <c r="BS87" i="27" s="1"/>
  <c r="BE87" i="27"/>
  <c r="AV88" i="27"/>
  <c r="CF88" i="27" s="1"/>
  <c r="AU88" i="27"/>
  <c r="AN89" i="27"/>
  <c r="BE89" i="27"/>
  <c r="BF89" i="27"/>
  <c r="BS89" i="27" s="1"/>
  <c r="AU90" i="27"/>
  <c r="AV90" i="27"/>
  <c r="CF90" i="27" s="1"/>
  <c r="AN91" i="27"/>
  <c r="BF91" i="27"/>
  <c r="BS91" i="27" s="1"/>
  <c r="BE91" i="27"/>
  <c r="AU92" i="27"/>
  <c r="AV92" i="27"/>
  <c r="CF92" i="27" s="1"/>
  <c r="AN121" i="27"/>
  <c r="BE121" i="27"/>
  <c r="BF121" i="27"/>
  <c r="BS121" i="27" s="1"/>
  <c r="AV122" i="27"/>
  <c r="CF122" i="27" s="1"/>
  <c r="AU122" i="27"/>
  <c r="AN123" i="27"/>
  <c r="BF123" i="27"/>
  <c r="BS123" i="27" s="1"/>
  <c r="BE123" i="27"/>
  <c r="AU124" i="27"/>
  <c r="AV124" i="27"/>
  <c r="CF124" i="27" s="1"/>
  <c r="AN125" i="27"/>
  <c r="BE125" i="27"/>
  <c r="BF125" i="27"/>
  <c r="BS125" i="27" s="1"/>
  <c r="AU126" i="27"/>
  <c r="AV126" i="27"/>
  <c r="CF126" i="27" s="1"/>
  <c r="AN127" i="27"/>
  <c r="BF127" i="27"/>
  <c r="BS127" i="27" s="1"/>
  <c r="BE127" i="27"/>
  <c r="AV128" i="27"/>
  <c r="CF128" i="27" s="1"/>
  <c r="AU128" i="27"/>
  <c r="AN129" i="27"/>
  <c r="BE129" i="27"/>
  <c r="BF129" i="27"/>
  <c r="BS129" i="27" s="1"/>
  <c r="AV130" i="27"/>
  <c r="CF130" i="27" s="1"/>
  <c r="AU130" i="27"/>
  <c r="AN131" i="27"/>
  <c r="BF131" i="27"/>
  <c r="BS131" i="27" s="1"/>
  <c r="BE131" i="27"/>
  <c r="AU132" i="27"/>
  <c r="AV132" i="27"/>
  <c r="CF132" i="27" s="1"/>
  <c r="AN133" i="27"/>
  <c r="BE133" i="27"/>
  <c r="BF133" i="27"/>
  <c r="BS133" i="27" s="1"/>
  <c r="AU134" i="27"/>
  <c r="AV134" i="27"/>
  <c r="CF134" i="27" s="1"/>
  <c r="AN135" i="27"/>
  <c r="BF135" i="27"/>
  <c r="BS135" i="27" s="1"/>
  <c r="BE135" i="27"/>
  <c r="AV136" i="27"/>
  <c r="CF136" i="27" s="1"/>
  <c r="AU136" i="27"/>
  <c r="AN137" i="27"/>
  <c r="BE137" i="27"/>
  <c r="BF137" i="27"/>
  <c r="BS137" i="27" s="1"/>
  <c r="AN139" i="27"/>
  <c r="BF139" i="27"/>
  <c r="BS139" i="27" s="1"/>
  <c r="BE139" i="27"/>
  <c r="AU140" i="27"/>
  <c r="AV140" i="27"/>
  <c r="CF140" i="27" s="1"/>
  <c r="AN179" i="27"/>
  <c r="BF179" i="27"/>
  <c r="BS179" i="27" s="1"/>
  <c r="BE179" i="27"/>
  <c r="AU180" i="27"/>
  <c r="AV180" i="27"/>
  <c r="CF180" i="27" s="1"/>
  <c r="AN181" i="27"/>
  <c r="BE181" i="27"/>
  <c r="BF181" i="27"/>
  <c r="BS181" i="27" s="1"/>
  <c r="AU182" i="27"/>
  <c r="AV182" i="27"/>
  <c r="CF182" i="27" s="1"/>
  <c r="AN183" i="27"/>
  <c r="BF183" i="27"/>
  <c r="BS183" i="27" s="1"/>
  <c r="BE183" i="27"/>
  <c r="AV184" i="27"/>
  <c r="CF184" i="27" s="1"/>
  <c r="AU184" i="27"/>
  <c r="AN185" i="27"/>
  <c r="BE185" i="27"/>
  <c r="BF185" i="27"/>
  <c r="BS185" i="27" s="1"/>
  <c r="AU186" i="27"/>
  <c r="AV186" i="27"/>
  <c r="CF186" i="27" s="1"/>
  <c r="AN203" i="27"/>
  <c r="BF203" i="27"/>
  <c r="BS203" i="27" s="1"/>
  <c r="BE203" i="27"/>
  <c r="AU204" i="27"/>
  <c r="AV204" i="27"/>
  <c r="CF204" i="27" s="1"/>
  <c r="AN205" i="27"/>
  <c r="BE205" i="27"/>
  <c r="BF205" i="27"/>
  <c r="BS205" i="27" s="1"/>
  <c r="AU206" i="27"/>
  <c r="AV206" i="27"/>
  <c r="CF206" i="27" s="1"/>
  <c r="AN207" i="27"/>
  <c r="BF207" i="27"/>
  <c r="BS207" i="27" s="1"/>
  <c r="BE207" i="27"/>
  <c r="AV208" i="27"/>
  <c r="CF208" i="27" s="1"/>
  <c r="AU208" i="27"/>
  <c r="AN209" i="27"/>
  <c r="BE209" i="27"/>
  <c r="BF209" i="27"/>
  <c r="BS209" i="27" s="1"/>
  <c r="AV210" i="27"/>
  <c r="CF210" i="27" s="1"/>
  <c r="AU210" i="27"/>
  <c r="AN211" i="27"/>
  <c r="BF211" i="27"/>
  <c r="BS211" i="27" s="1"/>
  <c r="BE211" i="27"/>
  <c r="AU212" i="27"/>
  <c r="AV212" i="27"/>
  <c r="CF212" i="27" s="1"/>
  <c r="AN213" i="27"/>
  <c r="BE213" i="27"/>
  <c r="BF213" i="27"/>
  <c r="BS213" i="27" s="1"/>
  <c r="AU214" i="27"/>
  <c r="AV214" i="27"/>
  <c r="CF214" i="27" s="1"/>
  <c r="AN215" i="27"/>
  <c r="BH215" i="27"/>
  <c r="BI215" i="27"/>
  <c r="BT215" i="27" s="1"/>
  <c r="BH235" i="27"/>
  <c r="BI235" i="27"/>
  <c r="BT235" i="27" s="1"/>
  <c r="AY236" i="27"/>
  <c r="CG236" i="27" s="1"/>
  <c r="BH237" i="27"/>
  <c r="BI237" i="27"/>
  <c r="BT237" i="27" s="1"/>
  <c r="BH239" i="27"/>
  <c r="BI239" i="27"/>
  <c r="BT239" i="27" s="1"/>
  <c r="BH241" i="27"/>
  <c r="BI241" i="27"/>
  <c r="BT241" i="27" s="1"/>
  <c r="BH243" i="27"/>
  <c r="BI243" i="27"/>
  <c r="BT243" i="27" s="1"/>
  <c r="BH245" i="27"/>
  <c r="BI245" i="27"/>
  <c r="BT245" i="27" s="1"/>
  <c r="AX262" i="27"/>
  <c r="AY262" i="27"/>
  <c r="CG262" i="27" s="1"/>
  <c r="AP263" i="27"/>
  <c r="BH263" i="27"/>
  <c r="BI263" i="27"/>
  <c r="BT263" i="27" s="1"/>
  <c r="AX264" i="27"/>
  <c r="AY264" i="27"/>
  <c r="CG264" i="27" s="1"/>
  <c r="AP265" i="27"/>
  <c r="BH265" i="27"/>
  <c r="BI265" i="27"/>
  <c r="BT265" i="27" s="1"/>
  <c r="AX266" i="27"/>
  <c r="AY266" i="27"/>
  <c r="CG266" i="27" s="1"/>
  <c r="AP267" i="27"/>
  <c r="BH267" i="27"/>
  <c r="BI267" i="27"/>
  <c r="BT267" i="27" s="1"/>
  <c r="AX268" i="27"/>
  <c r="AY268" i="27"/>
  <c r="CG268" i="27" s="1"/>
  <c r="AP269" i="27"/>
  <c r="BH269" i="27"/>
  <c r="BI269" i="27"/>
  <c r="BT269" i="27" s="1"/>
  <c r="AP285" i="27"/>
  <c r="BH285" i="27"/>
  <c r="BI285" i="27"/>
  <c r="BT285" i="27" s="1"/>
  <c r="AX286" i="27"/>
  <c r="AY286" i="27"/>
  <c r="CG286" i="27" s="1"/>
  <c r="AP287" i="27"/>
  <c r="BH287" i="27"/>
  <c r="BI287" i="27"/>
  <c r="BT287" i="27" s="1"/>
  <c r="AX288" i="27"/>
  <c r="AY288" i="27"/>
  <c r="CG288" i="27" s="1"/>
  <c r="AP289" i="27"/>
  <c r="BH289" i="27"/>
  <c r="BI289" i="27"/>
  <c r="BT289" i="27" s="1"/>
  <c r="AX290" i="27"/>
  <c r="AY290" i="27"/>
  <c r="CG290" i="27" s="1"/>
  <c r="AP291" i="27"/>
  <c r="BH291" i="27"/>
  <c r="BI291" i="27"/>
  <c r="BT291" i="27" s="1"/>
  <c r="AX292" i="27"/>
  <c r="AY292" i="27"/>
  <c r="CG292" i="27" s="1"/>
  <c r="AP293" i="27"/>
  <c r="BH293" i="27"/>
  <c r="BI293" i="27"/>
  <c r="BT293" i="27" s="1"/>
  <c r="AX294" i="27"/>
  <c r="AY294" i="27"/>
  <c r="CG294" i="27" s="1"/>
  <c r="AP295" i="27"/>
  <c r="BH295" i="27"/>
  <c r="BI295" i="27"/>
  <c r="BT295" i="27" s="1"/>
  <c r="AY296" i="27"/>
  <c r="CG296" i="27" s="1"/>
  <c r="AX296" i="27"/>
  <c r="AP297" i="27"/>
  <c r="BH297" i="27"/>
  <c r="BI297" i="27"/>
  <c r="BT297" i="27" s="1"/>
  <c r="AX298" i="27"/>
  <c r="AY298" i="27"/>
  <c r="CG298" i="27" s="1"/>
  <c r="AP299" i="27"/>
  <c r="BH299" i="27"/>
  <c r="BI299" i="27"/>
  <c r="BT299" i="27" s="1"/>
  <c r="AX358" i="27"/>
  <c r="AY358" i="27"/>
  <c r="CG358" i="27" s="1"/>
  <c r="AP359" i="27"/>
  <c r="BH359" i="27"/>
  <c r="BI359" i="27"/>
  <c r="BT359" i="27" s="1"/>
  <c r="AX360" i="27"/>
  <c r="AY360" i="27"/>
  <c r="CG360" i="27" s="1"/>
  <c r="AP361" i="27"/>
  <c r="BH361" i="27"/>
  <c r="BI361" i="27"/>
  <c r="BT361" i="27" s="1"/>
  <c r="AX362" i="27"/>
  <c r="AY362" i="27"/>
  <c r="CG362" i="27" s="1"/>
  <c r="AP363" i="27"/>
  <c r="BH363" i="27"/>
  <c r="BI363" i="27"/>
  <c r="BT363" i="27" s="1"/>
  <c r="AX364" i="27"/>
  <c r="AY364" i="27"/>
  <c r="CG364" i="27" s="1"/>
  <c r="AP365" i="27"/>
  <c r="BH365" i="27"/>
  <c r="BI365" i="27"/>
  <c r="BT365" i="27" s="1"/>
  <c r="AX366" i="27"/>
  <c r="AY366" i="27"/>
  <c r="CG366" i="27" s="1"/>
  <c r="AP367" i="27"/>
  <c r="BH367" i="27"/>
  <c r="BI367" i="27"/>
  <c r="BT367" i="27" s="1"/>
  <c r="AX368" i="27"/>
  <c r="AY368" i="27"/>
  <c r="CG368" i="27" s="1"/>
  <c r="AP369" i="27"/>
  <c r="BH369" i="27"/>
  <c r="BI369" i="27"/>
  <c r="BT369" i="27" s="1"/>
  <c r="AX370" i="27"/>
  <c r="AY370" i="27"/>
  <c r="CG370" i="27" s="1"/>
  <c r="AP385" i="27"/>
  <c r="BH385" i="27"/>
  <c r="BI385" i="27"/>
  <c r="BT385" i="27" s="1"/>
  <c r="AP387" i="27"/>
  <c r="BH387" i="27"/>
  <c r="BI387" i="27"/>
  <c r="BT387" i="27" s="1"/>
  <c r="AP389" i="27"/>
  <c r="BH389" i="27"/>
  <c r="BI389" i="27"/>
  <c r="BT389" i="27" s="1"/>
  <c r="AP391" i="27"/>
  <c r="BH391" i="27"/>
  <c r="BI391" i="27"/>
  <c r="BT391" i="27" s="1"/>
  <c r="AP393" i="27"/>
  <c r="BH393" i="27"/>
  <c r="BI393" i="27"/>
  <c r="BT393" i="27" s="1"/>
  <c r="AP417" i="27"/>
  <c r="BH417" i="27"/>
  <c r="BI417" i="27"/>
  <c r="BT417" i="27" s="1"/>
  <c r="AX418" i="27"/>
  <c r="AY418" i="27"/>
  <c r="CG418" i="27" s="1"/>
  <c r="AP419" i="27"/>
  <c r="BH419" i="27"/>
  <c r="BI419" i="27"/>
  <c r="BT419" i="27" s="1"/>
  <c r="AX420" i="27"/>
  <c r="AY420" i="27"/>
  <c r="CG420" i="27" s="1"/>
  <c r="AP421" i="27"/>
  <c r="BH421" i="27"/>
  <c r="BI421" i="27"/>
  <c r="BT421" i="27" s="1"/>
  <c r="AX422" i="27"/>
  <c r="AY422" i="27"/>
  <c r="CG422" i="27" s="1"/>
  <c r="AP423" i="27"/>
  <c r="BH423" i="27"/>
  <c r="BI423" i="27"/>
  <c r="BT423" i="27" s="1"/>
  <c r="AY424" i="27"/>
  <c r="CG424" i="27" s="1"/>
  <c r="AX424" i="27"/>
  <c r="AP425" i="27"/>
  <c r="BH425" i="27"/>
  <c r="BI425" i="27"/>
  <c r="BT425" i="27" s="1"/>
  <c r="AX466" i="27"/>
  <c r="AY466" i="27"/>
  <c r="CG466" i="27" s="1"/>
  <c r="AP467" i="27"/>
  <c r="BH467" i="27"/>
  <c r="BI467" i="27"/>
  <c r="BT467" i="27" s="1"/>
  <c r="AX468" i="27"/>
  <c r="AY468" i="27"/>
  <c r="CG468" i="27" s="1"/>
  <c r="AP469" i="27"/>
  <c r="BH469" i="27"/>
  <c r="BI469" i="27"/>
  <c r="BT469" i="27" s="1"/>
  <c r="AX470" i="27"/>
  <c r="AY470" i="27"/>
  <c r="CG470" i="27" s="1"/>
  <c r="AP471" i="27"/>
  <c r="BH471" i="27"/>
  <c r="BI471" i="27"/>
  <c r="BT471" i="27" s="1"/>
  <c r="AY472" i="27"/>
  <c r="CG472" i="27" s="1"/>
  <c r="AX472" i="27"/>
  <c r="AP473" i="27"/>
  <c r="BH473" i="27"/>
  <c r="BI473" i="27"/>
  <c r="BT473" i="27" s="1"/>
  <c r="AX474" i="27"/>
  <c r="AY474" i="27"/>
  <c r="CG474" i="27" s="1"/>
  <c r="AP475" i="27"/>
  <c r="BH475" i="27"/>
  <c r="BI475" i="27"/>
  <c r="BT475" i="27" s="1"/>
  <c r="AX476" i="27"/>
  <c r="AY476" i="27"/>
  <c r="CG476" i="27" s="1"/>
  <c r="AP477" i="27"/>
  <c r="BH477" i="27"/>
  <c r="BI477" i="27"/>
  <c r="BT477" i="27" s="1"/>
  <c r="AX478" i="27"/>
  <c r="AY478" i="27"/>
  <c r="CG478" i="27" s="1"/>
  <c r="AP479" i="27"/>
  <c r="BH479" i="27"/>
  <c r="BI479" i="27"/>
  <c r="BT479" i="27" s="1"/>
  <c r="AY480" i="27"/>
  <c r="CG480" i="27" s="1"/>
  <c r="AX480" i="27"/>
  <c r="AP481" i="27"/>
  <c r="BH481" i="27"/>
  <c r="BI481" i="27"/>
  <c r="BT481" i="27" s="1"/>
  <c r="AX482" i="27"/>
  <c r="AY482" i="27"/>
  <c r="CG482" i="27" s="1"/>
  <c r="AP483" i="27"/>
  <c r="BH483" i="27"/>
  <c r="BI483" i="27"/>
  <c r="BT483" i="27" s="1"/>
  <c r="AX484" i="27"/>
  <c r="AY484" i="27"/>
  <c r="CG484" i="27" s="1"/>
  <c r="AP485" i="27"/>
  <c r="BH485" i="27"/>
  <c r="BI485" i="27"/>
  <c r="BT485" i="27" s="1"/>
  <c r="AX486" i="27"/>
  <c r="AY486" i="27"/>
  <c r="CG486" i="27" s="1"/>
  <c r="AP487" i="27"/>
  <c r="BH487" i="27"/>
  <c r="BI487" i="27"/>
  <c r="BT487" i="27" s="1"/>
  <c r="AX488" i="27"/>
  <c r="AY488" i="27"/>
  <c r="CG488" i="27" s="1"/>
  <c r="AP489" i="27"/>
  <c r="BH489" i="27"/>
  <c r="BI489" i="27"/>
  <c r="BT489" i="27" s="1"/>
  <c r="AP491" i="27"/>
  <c r="BH491" i="27"/>
  <c r="BI491" i="27"/>
  <c r="BT491" i="27" s="1"/>
  <c r="AY492" i="27"/>
  <c r="CG492" i="27" s="1"/>
  <c r="AX492" i="27"/>
  <c r="AP493" i="27"/>
  <c r="BH493" i="27"/>
  <c r="BI493" i="27"/>
  <c r="BT493" i="27" s="1"/>
  <c r="AX494" i="27"/>
  <c r="AY494" i="27"/>
  <c r="CG494" i="27" s="1"/>
  <c r="BK495" i="27"/>
  <c r="BL495" i="27"/>
  <c r="BU495" i="27" s="1"/>
  <c r="BK497" i="27"/>
  <c r="BL497" i="27"/>
  <c r="BU497" i="27" s="1"/>
  <c r="BL499" i="27"/>
  <c r="BU499" i="27" s="1"/>
  <c r="BK499" i="27"/>
  <c r="BK569" i="27"/>
  <c r="BL569" i="27"/>
  <c r="BU569" i="27" s="1"/>
  <c r="BL571" i="27"/>
  <c r="BU571" i="27" s="1"/>
  <c r="BK571" i="27"/>
  <c r="BK573" i="27"/>
  <c r="BL573" i="27"/>
  <c r="BU573" i="27" s="1"/>
  <c r="BK575" i="27"/>
  <c r="BL575" i="27"/>
  <c r="BU575" i="27" s="1"/>
  <c r="BK577" i="27"/>
  <c r="BL577" i="27"/>
  <c r="BU577" i="27" s="1"/>
  <c r="BL579" i="27"/>
  <c r="BU579" i="27" s="1"/>
  <c r="BK579" i="27"/>
  <c r="BK581" i="27"/>
  <c r="BL581" i="27"/>
  <c r="BU581" i="27" s="1"/>
  <c r="BL607" i="27"/>
  <c r="BU607" i="27" s="1"/>
  <c r="BK607" i="27"/>
  <c r="BK609" i="27"/>
  <c r="BL609" i="27"/>
  <c r="BU609" i="27" s="1"/>
  <c r="BL611" i="27"/>
  <c r="BU611" i="27" s="1"/>
  <c r="BK611" i="27"/>
  <c r="BK613" i="27"/>
  <c r="BL613" i="27"/>
  <c r="BU613" i="27" s="1"/>
  <c r="BK615" i="27"/>
  <c r="BL615" i="27"/>
  <c r="BU615" i="27" s="1"/>
  <c r="BK491" i="27"/>
  <c r="BL491" i="27"/>
  <c r="BU491" i="27" s="1"/>
  <c r="AS571" i="27"/>
  <c r="CE571" i="27" s="1"/>
  <c r="AS573" i="27"/>
  <c r="CE573" i="27" s="1"/>
  <c r="AS581" i="27"/>
  <c r="CE581" i="27" s="1"/>
  <c r="AS611" i="27"/>
  <c r="CE611" i="27" s="1"/>
  <c r="AS8" i="27"/>
  <c r="CE8" i="27" s="1"/>
  <c r="AS10" i="27"/>
  <c r="CE10" i="27" s="1"/>
  <c r="AS12" i="27"/>
  <c r="CE12" i="27" s="1"/>
  <c r="AS16" i="27"/>
  <c r="CE16" i="27" s="1"/>
  <c r="AS18" i="27"/>
  <c r="CE18" i="27" s="1"/>
  <c r="AS46" i="27"/>
  <c r="CE46" i="27" s="1"/>
  <c r="AS50" i="27"/>
  <c r="CE50" i="27" s="1"/>
  <c r="AS54" i="27"/>
  <c r="CE54" i="27" s="1"/>
  <c r="AS78" i="27"/>
  <c r="CE78" i="27" s="1"/>
  <c r="AS82" i="27"/>
  <c r="CE82" i="27" s="1"/>
  <c r="AS84" i="27"/>
  <c r="CE84" i="27" s="1"/>
  <c r="AS86" i="27"/>
  <c r="CE86" i="27" s="1"/>
  <c r="AS90" i="27"/>
  <c r="CE90" i="27" s="1"/>
  <c r="AS122" i="27"/>
  <c r="CE122" i="27" s="1"/>
  <c r="AS124" i="27"/>
  <c r="CE124" i="27" s="1"/>
  <c r="AS126" i="27"/>
  <c r="CE126" i="27" s="1"/>
  <c r="AS128" i="27"/>
  <c r="CE128" i="27" s="1"/>
  <c r="AS130" i="27"/>
  <c r="CE130" i="27" s="1"/>
  <c r="AS132" i="27"/>
  <c r="CE132" i="27" s="1"/>
  <c r="AS134" i="27"/>
  <c r="CE134" i="27" s="1"/>
  <c r="AS136" i="27"/>
  <c r="CE136" i="27" s="1"/>
  <c r="AS140" i="27"/>
  <c r="CE140" i="27" s="1"/>
  <c r="AS182" i="27"/>
  <c r="CE182" i="27" s="1"/>
  <c r="AS184" i="27"/>
  <c r="CE184" i="27" s="1"/>
  <c r="AS186" i="27"/>
  <c r="CE186" i="27" s="1"/>
  <c r="AS204" i="27"/>
  <c r="CE204" i="27" s="1"/>
  <c r="AS206" i="27"/>
  <c r="CE206" i="27" s="1"/>
  <c r="AS208" i="27"/>
  <c r="CE208" i="27" s="1"/>
  <c r="AS210" i="27"/>
  <c r="CE210" i="27" s="1"/>
  <c r="AS212" i="27"/>
  <c r="CE212" i="27" s="1"/>
  <c r="AS214" i="27"/>
  <c r="CE214" i="27" s="1"/>
  <c r="BF215" i="27"/>
  <c r="BS215" i="27" s="1"/>
  <c r="BE215" i="27"/>
  <c r="BF235" i="27"/>
  <c r="BS235" i="27" s="1"/>
  <c r="BE235" i="27"/>
  <c r="BE237" i="27"/>
  <c r="BF237" i="27"/>
  <c r="BS237" i="27" s="1"/>
  <c r="BF239" i="27"/>
  <c r="BS239" i="27" s="1"/>
  <c r="BE239" i="27"/>
  <c r="BE241" i="27"/>
  <c r="BF241" i="27"/>
  <c r="BS241" i="27" s="1"/>
  <c r="BF243" i="27"/>
  <c r="BS243" i="27" s="1"/>
  <c r="BE243" i="27"/>
  <c r="BE245" i="27"/>
  <c r="BF245" i="27"/>
  <c r="BS245" i="27" s="1"/>
  <c r="AU262" i="27"/>
  <c r="AV262" i="27"/>
  <c r="CF262" i="27" s="1"/>
  <c r="AN263" i="27"/>
  <c r="BF263" i="27"/>
  <c r="BS263" i="27" s="1"/>
  <c r="BE263" i="27"/>
  <c r="AV264" i="27"/>
  <c r="CF264" i="27" s="1"/>
  <c r="AU264" i="27"/>
  <c r="AN265" i="27"/>
  <c r="BE265" i="27"/>
  <c r="BF265" i="27"/>
  <c r="BS265" i="27" s="1"/>
  <c r="AV266" i="27"/>
  <c r="CF266" i="27" s="1"/>
  <c r="AU266" i="27"/>
  <c r="AN267" i="27"/>
  <c r="BF267" i="27"/>
  <c r="BS267" i="27" s="1"/>
  <c r="BE267" i="27"/>
  <c r="AU268" i="27"/>
  <c r="AV268" i="27"/>
  <c r="CF268" i="27" s="1"/>
  <c r="AN269" i="27"/>
  <c r="BE269" i="27"/>
  <c r="BF269" i="27"/>
  <c r="BS269" i="27" s="1"/>
  <c r="AN285" i="27"/>
  <c r="BE285" i="27"/>
  <c r="BF285" i="27"/>
  <c r="BS285" i="27" s="1"/>
  <c r="AU286" i="27"/>
  <c r="AV286" i="27"/>
  <c r="CF286" i="27" s="1"/>
  <c r="AN287" i="27"/>
  <c r="BF287" i="27"/>
  <c r="BS287" i="27" s="1"/>
  <c r="BE287" i="27"/>
  <c r="AV288" i="27"/>
  <c r="CF288" i="27" s="1"/>
  <c r="AU288" i="27"/>
  <c r="AN289" i="27"/>
  <c r="BE289" i="27"/>
  <c r="BF289" i="27"/>
  <c r="BS289" i="27" s="1"/>
  <c r="AV290" i="27"/>
  <c r="CF290" i="27" s="1"/>
  <c r="AU290" i="27"/>
  <c r="AN291" i="27"/>
  <c r="BF291" i="27"/>
  <c r="BS291" i="27" s="1"/>
  <c r="BE291" i="27"/>
  <c r="AU292" i="27"/>
  <c r="AV292" i="27"/>
  <c r="CF292" i="27" s="1"/>
  <c r="AN293" i="27"/>
  <c r="BE293" i="27"/>
  <c r="BF293" i="27"/>
  <c r="BS293" i="27" s="1"/>
  <c r="AU294" i="27"/>
  <c r="AV294" i="27"/>
  <c r="CF294" i="27" s="1"/>
  <c r="AN295" i="27"/>
  <c r="BF295" i="27"/>
  <c r="BS295" i="27" s="1"/>
  <c r="BE295" i="27"/>
  <c r="AV296" i="27"/>
  <c r="CF296" i="27" s="1"/>
  <c r="AU296" i="27"/>
  <c r="AN297" i="27"/>
  <c r="BE297" i="27"/>
  <c r="BF297" i="27"/>
  <c r="BS297" i="27" s="1"/>
  <c r="AV298" i="27"/>
  <c r="CF298" i="27" s="1"/>
  <c r="AU298" i="27"/>
  <c r="AN299" i="27"/>
  <c r="BF299" i="27"/>
  <c r="BS299" i="27" s="1"/>
  <c r="BE299" i="27"/>
  <c r="AU358" i="27"/>
  <c r="AV358" i="27"/>
  <c r="CF358" i="27" s="1"/>
  <c r="AN359" i="27"/>
  <c r="BF359" i="27"/>
  <c r="BS359" i="27" s="1"/>
  <c r="BE359" i="27"/>
  <c r="AV360" i="27"/>
  <c r="CF360" i="27" s="1"/>
  <c r="AU360" i="27"/>
  <c r="AN361" i="27"/>
  <c r="BE361" i="27"/>
  <c r="BF361" i="27"/>
  <c r="BS361" i="27" s="1"/>
  <c r="AU362" i="27"/>
  <c r="AV362" i="27"/>
  <c r="CF362" i="27" s="1"/>
  <c r="AN363" i="27"/>
  <c r="BF363" i="27"/>
  <c r="BS363" i="27" s="1"/>
  <c r="BE363" i="27"/>
  <c r="AU364" i="27"/>
  <c r="AV364" i="27"/>
  <c r="CF364" i="27" s="1"/>
  <c r="AN365" i="27"/>
  <c r="BE365" i="27"/>
  <c r="BF365" i="27"/>
  <c r="BS365" i="27" s="1"/>
  <c r="AU366" i="27"/>
  <c r="AV366" i="27"/>
  <c r="CF366" i="27" s="1"/>
  <c r="AN367" i="27"/>
  <c r="BF367" i="27"/>
  <c r="BS367" i="27" s="1"/>
  <c r="BE367" i="27"/>
  <c r="AV368" i="27"/>
  <c r="CF368" i="27" s="1"/>
  <c r="AU368" i="27"/>
  <c r="AN369" i="27"/>
  <c r="BE369" i="27"/>
  <c r="BF369" i="27"/>
  <c r="BS369" i="27" s="1"/>
  <c r="AU370" i="27"/>
  <c r="AV370" i="27"/>
  <c r="CF370" i="27" s="1"/>
  <c r="BF371" i="27"/>
  <c r="BS371" i="27" s="1"/>
  <c r="BE371" i="27"/>
  <c r="AN385" i="27"/>
  <c r="BE385" i="27"/>
  <c r="BF385" i="27"/>
  <c r="BS385" i="27" s="1"/>
  <c r="AV386" i="27"/>
  <c r="CF386" i="27" s="1"/>
  <c r="AU386" i="27"/>
  <c r="AN387" i="27"/>
  <c r="BF387" i="27"/>
  <c r="BS387" i="27" s="1"/>
  <c r="BE387" i="27"/>
  <c r="AU388" i="27"/>
  <c r="AV388" i="27"/>
  <c r="CF388" i="27" s="1"/>
  <c r="AN389" i="27"/>
  <c r="BE389" i="27"/>
  <c r="BF389" i="27"/>
  <c r="BS389" i="27" s="1"/>
  <c r="AU390" i="27"/>
  <c r="AV390" i="27"/>
  <c r="CF390" i="27" s="1"/>
  <c r="AN391" i="27"/>
  <c r="BF391" i="27"/>
  <c r="BS391" i="27" s="1"/>
  <c r="BE391" i="27"/>
  <c r="AV392" i="27"/>
  <c r="CF392" i="27" s="1"/>
  <c r="AU392" i="27"/>
  <c r="AN393" i="27"/>
  <c r="BE393" i="27"/>
  <c r="BF393" i="27"/>
  <c r="BS393" i="27" s="1"/>
  <c r="AV394" i="27"/>
  <c r="CF394" i="27" s="1"/>
  <c r="AU394" i="27"/>
  <c r="AU396" i="27"/>
  <c r="AV396" i="27"/>
  <c r="CF396" i="27" s="1"/>
  <c r="AN417" i="27"/>
  <c r="BE417" i="27"/>
  <c r="BF417" i="27"/>
  <c r="BS417" i="27" s="1"/>
  <c r="AU418" i="27"/>
  <c r="AV418" i="27"/>
  <c r="CF418" i="27" s="1"/>
  <c r="AN419" i="27"/>
  <c r="BF419" i="27"/>
  <c r="BS419" i="27" s="1"/>
  <c r="BE419" i="27"/>
  <c r="AU420" i="27"/>
  <c r="AV420" i="27"/>
  <c r="CF420" i="27" s="1"/>
  <c r="AN421" i="27"/>
  <c r="BE421" i="27"/>
  <c r="BF421" i="27"/>
  <c r="BS421" i="27" s="1"/>
  <c r="AU422" i="27"/>
  <c r="AV422" i="27"/>
  <c r="CF422" i="27" s="1"/>
  <c r="AN423" i="27"/>
  <c r="BF423" i="27"/>
  <c r="BS423" i="27" s="1"/>
  <c r="BE423" i="27"/>
  <c r="AV424" i="27"/>
  <c r="CF424" i="27" s="1"/>
  <c r="AU424" i="27"/>
  <c r="AN425" i="27"/>
  <c r="BE425" i="27"/>
  <c r="BF425" i="27"/>
  <c r="BS425" i="27" s="1"/>
  <c r="AU466" i="27"/>
  <c r="AV466" i="27"/>
  <c r="CF466" i="27" s="1"/>
  <c r="AN467" i="27"/>
  <c r="BF467" i="27"/>
  <c r="BS467" i="27" s="1"/>
  <c r="BE467" i="27"/>
  <c r="AU468" i="27"/>
  <c r="AV468" i="27"/>
  <c r="CF468" i="27" s="1"/>
  <c r="AN469" i="27"/>
  <c r="BE469" i="27"/>
  <c r="BF469" i="27"/>
  <c r="BS469" i="27" s="1"/>
  <c r="AU470" i="27"/>
  <c r="AV470" i="27"/>
  <c r="CF470" i="27" s="1"/>
  <c r="AN471" i="27"/>
  <c r="BF471" i="27"/>
  <c r="BS471" i="27" s="1"/>
  <c r="BE471" i="27"/>
  <c r="AV472" i="27"/>
  <c r="CF472" i="27" s="1"/>
  <c r="AU472" i="27"/>
  <c r="AN473" i="27"/>
  <c r="BE473" i="27"/>
  <c r="BF473" i="27"/>
  <c r="BS473" i="27" s="1"/>
  <c r="AU474" i="27"/>
  <c r="AV474" i="27"/>
  <c r="CF474" i="27" s="1"/>
  <c r="AN475" i="27"/>
  <c r="BF475" i="27"/>
  <c r="BS475" i="27" s="1"/>
  <c r="BE475" i="27"/>
  <c r="AU476" i="27"/>
  <c r="AV476" i="27"/>
  <c r="CF476" i="27" s="1"/>
  <c r="AN477" i="27"/>
  <c r="BE477" i="27"/>
  <c r="BF477" i="27"/>
  <c r="BS477" i="27" s="1"/>
  <c r="AU478" i="27"/>
  <c r="AV478" i="27"/>
  <c r="CF478" i="27" s="1"/>
  <c r="AN479" i="27"/>
  <c r="BF479" i="27"/>
  <c r="BS479" i="27" s="1"/>
  <c r="BE479" i="27"/>
  <c r="AV480" i="27"/>
  <c r="CF480" i="27" s="1"/>
  <c r="AU480" i="27"/>
  <c r="AN481" i="27"/>
  <c r="BE481" i="27"/>
  <c r="BF481" i="27"/>
  <c r="BS481" i="27" s="1"/>
  <c r="AU482" i="27"/>
  <c r="AV482" i="27"/>
  <c r="CF482" i="27" s="1"/>
  <c r="AN483" i="27"/>
  <c r="BF483" i="27"/>
  <c r="BS483" i="27" s="1"/>
  <c r="BE483" i="27"/>
  <c r="AU484" i="27"/>
  <c r="AV484" i="27"/>
  <c r="CF484" i="27" s="1"/>
  <c r="AN485" i="27"/>
  <c r="BE485" i="27"/>
  <c r="BF485" i="27"/>
  <c r="BS485" i="27" s="1"/>
  <c r="AU486" i="27"/>
  <c r="AV486" i="27"/>
  <c r="CF486" i="27" s="1"/>
  <c r="AN487" i="27"/>
  <c r="BF487" i="27"/>
  <c r="BS487" i="27" s="1"/>
  <c r="BE487" i="27"/>
  <c r="AV488" i="27"/>
  <c r="CF488" i="27" s="1"/>
  <c r="AU488" i="27"/>
  <c r="AN489" i="27"/>
  <c r="BE489" i="27"/>
  <c r="BF489" i="27"/>
  <c r="BS489" i="27" s="1"/>
  <c r="AU490" i="27"/>
  <c r="AV490" i="27"/>
  <c r="CF490" i="27" s="1"/>
  <c r="AN491" i="27"/>
  <c r="BF491" i="27"/>
  <c r="BS491" i="27" s="1"/>
  <c r="BE491" i="27"/>
  <c r="AU492" i="27"/>
  <c r="AV492" i="27"/>
  <c r="CF492" i="27" s="1"/>
  <c r="AN493" i="27"/>
  <c r="BE493" i="27"/>
  <c r="BF493" i="27"/>
  <c r="BS493" i="27" s="1"/>
  <c r="AU494" i="27"/>
  <c r="AV494" i="27"/>
  <c r="CF494" i="27" s="1"/>
  <c r="AP497" i="27"/>
  <c r="BH497" i="27"/>
  <c r="BI497" i="27"/>
  <c r="BT497" i="27" s="1"/>
  <c r="AP499" i="27"/>
  <c r="BH499" i="27"/>
  <c r="BI499" i="27"/>
  <c r="BT499" i="27" s="1"/>
  <c r="AY500" i="27"/>
  <c r="CG500" i="27" s="1"/>
  <c r="AX500" i="27"/>
  <c r="AP569" i="27"/>
  <c r="BH569" i="27"/>
  <c r="BI569" i="27"/>
  <c r="BT569" i="27" s="1"/>
  <c r="AX570" i="27"/>
  <c r="AY570" i="27"/>
  <c r="CG570" i="27" s="1"/>
  <c r="AP571" i="27"/>
  <c r="BH571" i="27"/>
  <c r="BI571" i="27"/>
  <c r="BT571" i="27" s="1"/>
  <c r="AX572" i="27"/>
  <c r="AY572" i="27"/>
  <c r="CG572" i="27" s="1"/>
  <c r="AP573" i="27"/>
  <c r="BH573" i="27"/>
  <c r="BI573" i="27"/>
  <c r="BT573" i="27" s="1"/>
  <c r="AX574" i="27"/>
  <c r="AY574" i="27"/>
  <c r="CG574" i="27" s="1"/>
  <c r="AP575" i="27"/>
  <c r="BH575" i="27"/>
  <c r="BI575" i="27"/>
  <c r="BT575" i="27" s="1"/>
  <c r="AY576" i="27"/>
  <c r="CG576" i="27" s="1"/>
  <c r="AX576" i="27"/>
  <c r="AP577" i="27"/>
  <c r="BH577" i="27"/>
  <c r="BI577" i="27"/>
  <c r="BT577" i="27" s="1"/>
  <c r="AX578" i="27"/>
  <c r="AY578" i="27"/>
  <c r="CG578" i="27" s="1"/>
  <c r="AP579" i="27"/>
  <c r="BH579" i="27"/>
  <c r="BI579" i="27"/>
  <c r="BT579" i="27" s="1"/>
  <c r="AX580" i="27"/>
  <c r="AY580" i="27"/>
  <c r="CG580" i="27" s="1"/>
  <c r="AP581" i="27"/>
  <c r="BH581" i="27"/>
  <c r="BI581" i="27"/>
  <c r="BT581" i="27" s="1"/>
  <c r="AX582" i="27"/>
  <c r="AY582" i="27"/>
  <c r="CG582" i="27" s="1"/>
  <c r="AP607" i="27"/>
  <c r="BH607" i="27"/>
  <c r="BI607" i="27"/>
  <c r="BT607" i="27" s="1"/>
  <c r="AX608" i="27"/>
  <c r="AY608" i="27"/>
  <c r="CG608" i="27" s="1"/>
  <c r="AP609" i="27"/>
  <c r="BH609" i="27"/>
  <c r="BI609" i="27"/>
  <c r="BT609" i="27" s="1"/>
  <c r="AX610" i="27"/>
  <c r="AY610" i="27"/>
  <c r="CG610" i="27" s="1"/>
  <c r="AP611" i="27"/>
  <c r="BH611" i="27"/>
  <c r="BI611" i="27"/>
  <c r="BT611" i="27" s="1"/>
  <c r="AX612" i="27"/>
  <c r="AY612" i="27"/>
  <c r="CG612" i="27" s="1"/>
  <c r="BH613" i="27"/>
  <c r="BI613" i="27"/>
  <c r="BT613" i="27" s="1"/>
  <c r="AX614" i="27"/>
  <c r="AY614" i="27"/>
  <c r="CG614" i="27" s="1"/>
  <c r="AP615" i="27"/>
  <c r="BH615" i="27"/>
  <c r="BI615" i="27"/>
  <c r="BT615" i="27" s="1"/>
  <c r="AY616" i="27"/>
  <c r="CG616" i="27" s="1"/>
  <c r="AX616" i="27"/>
  <c r="AS499" i="27"/>
  <c r="CE499" i="27" s="1"/>
  <c r="AS577" i="27"/>
  <c r="CE577" i="27" s="1"/>
  <c r="AS579" i="27"/>
  <c r="CE579" i="27" s="1"/>
  <c r="AS615" i="27"/>
  <c r="CE615" i="27" s="1"/>
  <c r="BK8" i="27"/>
  <c r="BL8" i="27"/>
  <c r="BU8" i="27" s="1"/>
  <c r="BL10" i="27"/>
  <c r="BU10" i="27" s="1"/>
  <c r="BK10" i="27"/>
  <c r="BK12" i="27"/>
  <c r="BL12" i="27"/>
  <c r="BU12" i="27" s="1"/>
  <c r="BL14" i="27"/>
  <c r="BU14" i="27" s="1"/>
  <c r="BK14" i="27"/>
  <c r="BK16" i="27"/>
  <c r="BL16" i="27"/>
  <c r="BU16" i="27" s="1"/>
  <c r="BL18" i="27"/>
  <c r="BU18" i="27" s="1"/>
  <c r="BK18" i="27"/>
  <c r="BL46" i="27"/>
  <c r="BU46" i="27" s="1"/>
  <c r="BK46" i="27"/>
  <c r="BK48" i="27"/>
  <c r="BL48" i="27"/>
  <c r="BU48" i="27" s="1"/>
  <c r="BL50" i="27"/>
  <c r="BU50" i="27" s="1"/>
  <c r="BK50" i="27"/>
  <c r="BK52" i="27"/>
  <c r="BL52" i="27"/>
  <c r="BU52" i="27" s="1"/>
  <c r="BL54" i="27"/>
  <c r="BU54" i="27" s="1"/>
  <c r="BK54" i="27"/>
  <c r="BL78" i="27"/>
  <c r="BU78" i="27" s="1"/>
  <c r="BK78" i="27"/>
  <c r="BL82" i="27"/>
  <c r="BU82" i="27" s="1"/>
  <c r="BK82" i="27"/>
  <c r="BK84" i="27"/>
  <c r="BL84" i="27"/>
  <c r="BU84" i="27" s="1"/>
  <c r="BL86" i="27"/>
  <c r="BU86" i="27" s="1"/>
  <c r="BK86" i="27"/>
  <c r="BK88" i="27"/>
  <c r="BL88" i="27"/>
  <c r="BU88" i="27" s="1"/>
  <c r="BL90" i="27"/>
  <c r="BU90" i="27" s="1"/>
  <c r="BK90" i="27"/>
  <c r="BK92" i="27"/>
  <c r="BL92" i="27"/>
  <c r="BU92" i="27" s="1"/>
  <c r="BL122" i="27"/>
  <c r="BU122" i="27" s="1"/>
  <c r="BK122" i="27"/>
  <c r="BK124" i="27"/>
  <c r="BL124" i="27"/>
  <c r="BU124" i="27" s="1"/>
  <c r="BL126" i="27"/>
  <c r="BU126" i="27" s="1"/>
  <c r="BK126" i="27"/>
  <c r="BK128" i="27"/>
  <c r="BL128" i="27"/>
  <c r="BU128" i="27" s="1"/>
  <c r="BL130" i="27"/>
  <c r="BU130" i="27" s="1"/>
  <c r="BK130" i="27"/>
  <c r="BK132" i="27"/>
  <c r="BL132" i="27"/>
  <c r="BU132" i="27" s="1"/>
  <c r="BL134" i="27"/>
  <c r="BU134" i="27" s="1"/>
  <c r="BK134" i="27"/>
  <c r="BK136" i="27"/>
  <c r="BL136" i="27"/>
  <c r="BU136" i="27" s="1"/>
  <c r="BL138" i="27"/>
  <c r="BU138" i="27" s="1"/>
  <c r="BK138" i="27"/>
  <c r="BK140" i="27"/>
  <c r="BL140" i="27"/>
  <c r="BU140" i="27" s="1"/>
  <c r="BK180" i="27"/>
  <c r="BL180" i="27"/>
  <c r="BU180" i="27" s="1"/>
  <c r="BL182" i="27"/>
  <c r="BU182" i="27" s="1"/>
  <c r="BK182" i="27"/>
  <c r="BK184" i="27"/>
  <c r="BL184" i="27"/>
  <c r="BU184" i="27" s="1"/>
  <c r="BL186" i="27"/>
  <c r="BU186" i="27" s="1"/>
  <c r="BK186" i="27"/>
  <c r="BK204" i="27"/>
  <c r="BL204" i="27"/>
  <c r="BU204" i="27" s="1"/>
  <c r="BL206" i="27"/>
  <c r="BU206" i="27" s="1"/>
  <c r="BK206" i="27"/>
  <c r="BK208" i="27"/>
  <c r="BL208" i="27"/>
  <c r="BU208" i="27" s="1"/>
  <c r="BL210" i="27"/>
  <c r="BU210" i="27" s="1"/>
  <c r="BK210" i="27"/>
  <c r="BK212" i="27"/>
  <c r="BL212" i="27"/>
  <c r="BU212" i="27" s="1"/>
  <c r="BL214" i="27"/>
  <c r="BU214" i="27" s="1"/>
  <c r="BK214" i="27"/>
  <c r="AS236" i="27"/>
  <c r="CE236" i="27" s="1"/>
  <c r="AS238" i="27"/>
  <c r="CE238" i="27" s="1"/>
  <c r="AS240" i="27"/>
  <c r="CE240" i="27" s="1"/>
  <c r="AS242" i="27"/>
  <c r="CE242" i="27" s="1"/>
  <c r="AS244" i="27"/>
  <c r="CE244" i="27" s="1"/>
  <c r="AS262" i="27"/>
  <c r="CE262" i="27" s="1"/>
  <c r="AS264" i="27"/>
  <c r="CE264" i="27" s="1"/>
  <c r="AS266" i="27"/>
  <c r="CE266" i="27" s="1"/>
  <c r="AS268" i="27"/>
  <c r="CE268" i="27" s="1"/>
  <c r="AS286" i="27"/>
  <c r="CE286" i="27" s="1"/>
  <c r="AS288" i="27"/>
  <c r="CE288" i="27" s="1"/>
  <c r="AS290" i="27"/>
  <c r="CE290" i="27" s="1"/>
  <c r="AS292" i="27"/>
  <c r="CE292" i="27" s="1"/>
  <c r="AS294" i="27"/>
  <c r="CE294" i="27" s="1"/>
  <c r="AS296" i="27"/>
  <c r="CE296" i="27" s="1"/>
  <c r="AS298" i="27"/>
  <c r="CE298" i="27" s="1"/>
  <c r="AS358" i="27"/>
  <c r="CE358" i="27" s="1"/>
  <c r="AS360" i="27"/>
  <c r="CE360" i="27" s="1"/>
  <c r="AS362" i="27"/>
  <c r="CE362" i="27" s="1"/>
  <c r="AS364" i="27"/>
  <c r="CE364" i="27" s="1"/>
  <c r="AS366" i="27"/>
  <c r="CE366" i="27" s="1"/>
  <c r="AS368" i="27"/>
  <c r="CE368" i="27" s="1"/>
  <c r="AS370" i="27"/>
  <c r="CE370" i="27" s="1"/>
  <c r="AS386" i="27"/>
  <c r="CE386" i="27" s="1"/>
  <c r="AS388" i="27"/>
  <c r="CE388" i="27" s="1"/>
  <c r="AS390" i="27"/>
  <c r="CE390" i="27" s="1"/>
  <c r="AS392" i="27"/>
  <c r="CE392" i="27" s="1"/>
  <c r="AS394" i="27"/>
  <c r="CE394" i="27" s="1"/>
  <c r="AS396" i="27"/>
  <c r="CE396" i="27" s="1"/>
  <c r="AS418" i="27"/>
  <c r="CE418" i="27" s="1"/>
  <c r="AS420" i="27"/>
  <c r="CE420" i="27" s="1"/>
  <c r="AS422" i="27"/>
  <c r="CE422" i="27" s="1"/>
  <c r="AS424" i="27"/>
  <c r="CE424" i="27" s="1"/>
  <c r="AS466" i="27"/>
  <c r="CE466" i="27" s="1"/>
  <c r="AS468" i="27"/>
  <c r="CE468" i="27" s="1"/>
  <c r="AS470" i="27"/>
  <c r="CE470" i="27" s="1"/>
  <c r="AS472" i="27"/>
  <c r="CE472" i="27" s="1"/>
  <c r="AS474" i="27"/>
  <c r="CE474" i="27" s="1"/>
  <c r="AS476" i="27"/>
  <c r="CE476" i="27" s="1"/>
  <c r="AS478" i="27"/>
  <c r="CE478" i="27" s="1"/>
  <c r="AS480" i="27"/>
  <c r="CE480" i="27" s="1"/>
  <c r="AS482" i="27"/>
  <c r="CE482" i="27" s="1"/>
  <c r="AS484" i="27"/>
  <c r="CE484" i="27" s="1"/>
  <c r="AS486" i="27"/>
  <c r="CE486" i="27" s="1"/>
  <c r="AS488" i="27"/>
  <c r="CE488" i="27" s="1"/>
  <c r="AS492" i="27"/>
  <c r="CE492" i="27" s="1"/>
  <c r="AS494" i="27"/>
  <c r="CE494" i="27" s="1"/>
  <c r="AN497" i="27"/>
  <c r="BE497" i="27"/>
  <c r="BF497" i="27"/>
  <c r="BS497" i="27" s="1"/>
  <c r="AN499" i="27"/>
  <c r="BF499" i="27"/>
  <c r="BS499" i="27" s="1"/>
  <c r="BE499" i="27"/>
  <c r="AU500" i="27"/>
  <c r="AV500" i="27"/>
  <c r="CF500" i="27" s="1"/>
  <c r="AN569" i="27"/>
  <c r="BE569" i="27"/>
  <c r="BF569" i="27"/>
  <c r="BS569" i="27" s="1"/>
  <c r="AU570" i="27"/>
  <c r="AV570" i="27"/>
  <c r="CF570" i="27" s="1"/>
  <c r="AN571" i="27"/>
  <c r="BF571" i="27"/>
  <c r="BS571" i="27" s="1"/>
  <c r="BE571" i="27"/>
  <c r="AU572" i="27"/>
  <c r="AV572" i="27"/>
  <c r="CF572" i="27" s="1"/>
  <c r="AN573" i="27"/>
  <c r="BE573" i="27"/>
  <c r="BF573" i="27"/>
  <c r="BS573" i="27" s="1"/>
  <c r="AU574" i="27"/>
  <c r="AV574" i="27"/>
  <c r="CF574" i="27" s="1"/>
  <c r="AN575" i="27"/>
  <c r="BF575" i="27"/>
  <c r="BS575" i="27" s="1"/>
  <c r="BE575" i="27"/>
  <c r="AV576" i="27"/>
  <c r="CF576" i="27" s="1"/>
  <c r="AU576" i="27"/>
  <c r="AN577" i="27"/>
  <c r="BE577" i="27"/>
  <c r="BF577" i="27"/>
  <c r="BS577" i="27" s="1"/>
  <c r="AU578" i="27"/>
  <c r="AV578" i="27"/>
  <c r="CF578" i="27" s="1"/>
  <c r="AN579" i="27"/>
  <c r="BF579" i="27"/>
  <c r="BS579" i="27" s="1"/>
  <c r="BE579" i="27"/>
  <c r="AU580" i="27"/>
  <c r="AV580" i="27"/>
  <c r="CF580" i="27" s="1"/>
  <c r="AN581" i="27"/>
  <c r="BE581" i="27"/>
  <c r="BF581" i="27"/>
  <c r="BS581" i="27" s="1"/>
  <c r="AU582" i="27"/>
  <c r="AV582" i="27"/>
  <c r="CF582" i="27" s="1"/>
  <c r="AN607" i="27"/>
  <c r="BF607" i="27"/>
  <c r="BS607" i="27" s="1"/>
  <c r="BE607" i="27"/>
  <c r="AV608" i="27"/>
  <c r="CF608" i="27" s="1"/>
  <c r="AU608" i="27"/>
  <c r="AN609" i="27"/>
  <c r="BE609" i="27"/>
  <c r="BF609" i="27"/>
  <c r="BS609" i="27" s="1"/>
  <c r="AU610" i="27"/>
  <c r="AV610" i="27"/>
  <c r="CF610" i="27" s="1"/>
  <c r="AN611" i="27"/>
  <c r="BF611" i="27"/>
  <c r="BS611" i="27" s="1"/>
  <c r="BE611" i="27"/>
  <c r="AU612" i="27"/>
  <c r="AV612" i="27"/>
  <c r="CF612" i="27" s="1"/>
  <c r="AN613" i="27"/>
  <c r="BE613" i="27"/>
  <c r="BF613" i="27"/>
  <c r="BS613" i="27" s="1"/>
  <c r="AU614" i="27"/>
  <c r="AV614" i="27"/>
  <c r="CF614" i="27" s="1"/>
  <c r="AN615" i="27"/>
  <c r="BF615" i="27"/>
  <c r="BS615" i="27" s="1"/>
  <c r="BE615" i="27"/>
  <c r="AV616" i="27"/>
  <c r="CF616" i="27" s="1"/>
  <c r="AU616" i="27"/>
  <c r="DS178" i="27"/>
  <c r="DT178" i="27" s="1"/>
  <c r="EI178" i="27" s="1"/>
  <c r="DI178" i="27"/>
  <c r="DJ178" i="27" s="1"/>
  <c r="DK178" i="27"/>
  <c r="DL178" i="27" s="1"/>
  <c r="BU205" i="27" l="1"/>
  <c r="DV178" i="27"/>
  <c r="DR178" i="27"/>
  <c r="EV178" i="27" s="1"/>
  <c r="DN178" i="27"/>
  <c r="DU178" i="27"/>
  <c r="EW178" i="27" s="1"/>
  <c r="DZ1" i="27" l="1"/>
  <c r="DW1" i="27"/>
  <c r="DS1" i="27"/>
  <c r="DP1" i="27"/>
  <c r="DM1" i="27"/>
  <c r="EU1" i="27" s="1"/>
  <c r="DK1" i="27"/>
  <c r="DI1" i="27"/>
  <c r="DG1" i="27"/>
  <c r="BJ1" i="27"/>
  <c r="BG1" i="27"/>
  <c r="BD1" i="27"/>
  <c r="BS1" i="27" s="1"/>
  <c r="BB1" i="27"/>
  <c r="AZ1" i="27"/>
  <c r="AW1" i="27"/>
  <c r="AT1" i="27"/>
  <c r="AR1" i="27"/>
  <c r="CE1" i="27" s="1"/>
  <c r="AQ1" i="27"/>
  <c r="AO1" i="27"/>
  <c r="AM1" i="27"/>
  <c r="AK1" i="27"/>
  <c r="CF1" i="27" l="1"/>
  <c r="BU1" i="27"/>
  <c r="EI1" i="27"/>
  <c r="EK1" i="27"/>
  <c r="CG1" i="27"/>
  <c r="BT1" i="27"/>
  <c r="EV1" i="27"/>
  <c r="EJ1" i="27"/>
  <c r="EW1" i="27"/>
  <c r="D75" i="31" l="1"/>
  <c r="D170" i="31"/>
  <c r="D80" i="31"/>
  <c r="D202" i="31"/>
  <c r="D172" i="31"/>
  <c r="D108" i="31"/>
  <c r="D211" i="31"/>
  <c r="D137" i="31"/>
  <c r="D78" i="31"/>
  <c r="D142" i="31"/>
  <c r="D140" i="31"/>
  <c r="D204" i="31"/>
  <c r="D199" i="31"/>
  <c r="D149" i="31"/>
  <c r="D110" i="31"/>
  <c r="D113" i="31"/>
  <c r="D175" i="31"/>
  <c r="D57" i="31"/>
  <c r="D181" i="31"/>
  <c r="D88" i="17"/>
  <c r="D150" i="17"/>
  <c r="D151" i="31"/>
  <c r="D213" i="31"/>
  <c r="D58" i="17"/>
  <c r="D120" i="17"/>
  <c r="D182" i="17"/>
  <c r="D105" i="31"/>
  <c r="D59" i="31"/>
  <c r="D183" i="31"/>
  <c r="D90" i="17"/>
  <c r="D152" i="17"/>
  <c r="D73" i="31"/>
  <c r="D135" i="31"/>
  <c r="D197" i="31"/>
  <c r="D104" i="31"/>
  <c r="D167" i="31"/>
  <c r="D74" i="31"/>
  <c r="D136" i="31"/>
  <c r="D106" i="31"/>
  <c r="D77" i="31"/>
  <c r="D139" i="31"/>
  <c r="D109" i="31"/>
  <c r="D79" i="31"/>
  <c r="D141" i="31"/>
  <c r="D74" i="17"/>
  <c r="D136" i="17"/>
  <c r="D198" i="17"/>
  <c r="D44" i="17"/>
  <c r="D106" i="17"/>
  <c r="D168" i="17"/>
  <c r="D77" i="17"/>
  <c r="D139" i="17"/>
  <c r="D201" i="17"/>
  <c r="D47" i="17"/>
  <c r="D109" i="17"/>
  <c r="D171" i="17"/>
  <c r="D49" i="17"/>
  <c r="D111" i="17"/>
  <c r="D173" i="17"/>
  <c r="D82" i="17"/>
  <c r="D111" i="31"/>
  <c r="D144" i="17"/>
  <c r="D206" i="17"/>
  <c r="D83" i="31"/>
  <c r="D145" i="31"/>
  <c r="D207" i="31"/>
  <c r="D52" i="17"/>
  <c r="D114" i="17"/>
  <c r="D176" i="17"/>
  <c r="D115" i="31"/>
  <c r="D82" i="31"/>
  <c r="D144" i="31"/>
  <c r="D114" i="31"/>
  <c r="D177" i="31"/>
  <c r="D84" i="17"/>
  <c r="D146" i="17"/>
  <c r="D208" i="17"/>
  <c r="D84" i="31"/>
  <c r="D146" i="31"/>
  <c r="D85" i="31"/>
  <c r="D147" i="31"/>
  <c r="D209" i="31"/>
  <c r="D54" i="17"/>
  <c r="D116" i="17"/>
  <c r="D178" i="17"/>
  <c r="D116" i="31"/>
  <c r="D118" i="31"/>
  <c r="D180" i="31"/>
  <c r="D87" i="17"/>
  <c r="D149" i="17"/>
  <c r="D211" i="17"/>
  <c r="D88" i="31"/>
  <c r="D150" i="31"/>
  <c r="D212" i="31"/>
  <c r="D57" i="17"/>
  <c r="D119" i="17"/>
  <c r="D181" i="17"/>
  <c r="D120" i="31"/>
  <c r="D182" i="31"/>
  <c r="D89" i="17"/>
  <c r="D70" i="31"/>
  <c r="D132" i="31"/>
  <c r="D194" i="31"/>
  <c r="D42" i="31"/>
  <c r="D166" i="31"/>
  <c r="D198" i="31"/>
  <c r="D43" i="31"/>
  <c r="D44" i="31"/>
  <c r="D168" i="31"/>
  <c r="D201" i="31"/>
  <c r="D46" i="31"/>
  <c r="D47" i="31"/>
  <c r="D171" i="31"/>
  <c r="D203" i="31"/>
  <c r="D48" i="31"/>
  <c r="D49" i="31"/>
  <c r="D173" i="31"/>
  <c r="D206" i="31"/>
  <c r="D51" i="31"/>
  <c r="D52" i="31"/>
  <c r="D176" i="31"/>
  <c r="D208" i="31"/>
  <c r="D53" i="31"/>
  <c r="D54" i="31"/>
  <c r="D178" i="31"/>
  <c r="D56" i="31"/>
  <c r="D58" i="31"/>
  <c r="D90" i="31"/>
  <c r="D152" i="31"/>
  <c r="D214" i="31"/>
  <c r="D39" i="31"/>
  <c r="D101" i="31"/>
  <c r="D163" i="31"/>
  <c r="D87" i="31"/>
  <c r="D119" i="31"/>
  <c r="D89" i="31"/>
  <c r="D121" i="31"/>
  <c r="D212" i="17"/>
  <c r="D214" i="17"/>
  <c r="D56" i="17"/>
  <c r="D151" i="17"/>
  <c r="D118" i="17"/>
  <c r="D180" i="17"/>
  <c r="D213" i="17"/>
  <c r="D73" i="17"/>
  <c r="D135" i="17"/>
  <c r="D197" i="17"/>
  <c r="D105" i="17"/>
  <c r="D75" i="17"/>
  <c r="D137" i="17"/>
  <c r="D199" i="17"/>
  <c r="D48" i="17"/>
  <c r="D110" i="17"/>
  <c r="D172" i="17"/>
  <c r="D85" i="17"/>
  <c r="D42" i="17"/>
  <c r="D104" i="17"/>
  <c r="D166" i="17"/>
  <c r="D43" i="17"/>
  <c r="D167" i="17"/>
  <c r="D79" i="17"/>
  <c r="D141" i="17"/>
  <c r="D203" i="17"/>
  <c r="D80" i="17"/>
  <c r="D142" i="17"/>
  <c r="D204" i="17"/>
  <c r="D51" i="17"/>
  <c r="D113" i="17"/>
  <c r="D175" i="17"/>
  <c r="D83" i="17"/>
  <c r="D145" i="17"/>
  <c r="D207" i="17"/>
  <c r="D53" i="17"/>
  <c r="D115" i="17"/>
  <c r="D177" i="17"/>
  <c r="D39" i="17"/>
  <c r="D101" i="17"/>
  <c r="D163" i="17"/>
  <c r="D196" i="17"/>
  <c r="D134" i="17"/>
  <c r="D72" i="17"/>
  <c r="D46" i="17"/>
  <c r="D108" i="17"/>
  <c r="D170" i="17"/>
  <c r="D78" i="17"/>
  <c r="D140" i="17"/>
  <c r="D202" i="17"/>
  <c r="D147" i="17"/>
  <c r="D209" i="17"/>
  <c r="D59" i="17"/>
  <c r="D121" i="17"/>
  <c r="D183" i="17"/>
  <c r="D70" i="17"/>
  <c r="D132" i="17"/>
  <c r="D194" i="17"/>
  <c r="D165" i="17"/>
  <c r="D103" i="17"/>
  <c r="D41" i="17"/>
  <c r="L72" i="19"/>
  <c r="D72" i="19"/>
  <c r="L192" i="19"/>
  <c r="D192" i="19"/>
  <c r="D163" i="19"/>
  <c r="L163" i="19"/>
  <c r="D50" i="30"/>
  <c r="L50" i="30"/>
  <c r="D110" i="30"/>
  <c r="L110" i="30"/>
  <c r="D170" i="30"/>
  <c r="L170" i="30"/>
  <c r="L80" i="19"/>
  <c r="D80" i="19"/>
  <c r="L140" i="19"/>
  <c r="D140" i="19"/>
  <c r="L200" i="19"/>
  <c r="D200" i="19"/>
  <c r="L86" i="19"/>
  <c r="D86" i="19"/>
  <c r="L146" i="19"/>
  <c r="D146" i="19"/>
  <c r="L206" i="19"/>
  <c r="D206" i="19"/>
  <c r="D88" i="30"/>
  <c r="L88" i="30"/>
  <c r="D148" i="30"/>
  <c r="L148" i="30"/>
  <c r="D208" i="30"/>
  <c r="L208" i="30"/>
  <c r="D58" i="19"/>
  <c r="L58" i="19"/>
  <c r="L118" i="19"/>
  <c r="D118" i="19"/>
  <c r="D178" i="19"/>
  <c r="L178" i="19"/>
  <c r="L188" i="19"/>
  <c r="D188" i="19"/>
  <c r="W26" i="24"/>
  <c r="S26" i="24"/>
  <c r="L160" i="19"/>
  <c r="L100" i="19"/>
  <c r="L40" i="19"/>
  <c r="D71" i="30"/>
  <c r="L71" i="30"/>
  <c r="D131" i="30"/>
  <c r="L131" i="30"/>
  <c r="D191" i="30"/>
  <c r="L191" i="30"/>
  <c r="D41" i="19"/>
  <c r="L41" i="19"/>
  <c r="D101" i="19"/>
  <c r="L101" i="19"/>
  <c r="D161" i="19"/>
  <c r="L161" i="19"/>
  <c r="D42" i="30"/>
  <c r="L42" i="30"/>
  <c r="D102" i="30"/>
  <c r="L102" i="30"/>
  <c r="D42" i="19"/>
  <c r="L42" i="19"/>
  <c r="D102" i="19"/>
  <c r="L102" i="19"/>
  <c r="D162" i="19"/>
  <c r="L162" i="19"/>
  <c r="D43" i="30"/>
  <c r="L43" i="30"/>
  <c r="D103" i="30"/>
  <c r="L103" i="30"/>
  <c r="D163" i="30"/>
  <c r="L163" i="30"/>
  <c r="L73" i="19"/>
  <c r="D73" i="19"/>
  <c r="L133" i="19"/>
  <c r="D133" i="19"/>
  <c r="L193" i="19"/>
  <c r="D193" i="19"/>
  <c r="D75" i="30"/>
  <c r="L75" i="30"/>
  <c r="D135" i="30"/>
  <c r="L135" i="30"/>
  <c r="D195" i="30"/>
  <c r="L195" i="30"/>
  <c r="D45" i="19"/>
  <c r="L45" i="19"/>
  <c r="D105" i="19"/>
  <c r="L105" i="19"/>
  <c r="D165" i="19"/>
  <c r="L165" i="19"/>
  <c r="D46" i="30"/>
  <c r="L46" i="30"/>
  <c r="D106" i="30"/>
  <c r="L106" i="30"/>
  <c r="D166" i="30"/>
  <c r="L166" i="30"/>
  <c r="L76" i="19"/>
  <c r="D76" i="19"/>
  <c r="L136" i="19"/>
  <c r="D136" i="19"/>
  <c r="L196" i="19"/>
  <c r="D196" i="19"/>
  <c r="D78" i="30"/>
  <c r="L78" i="30"/>
  <c r="D138" i="30"/>
  <c r="L138" i="30"/>
  <c r="D198" i="30"/>
  <c r="L198" i="30"/>
  <c r="D48" i="19"/>
  <c r="L48" i="19"/>
  <c r="D108" i="19"/>
  <c r="L108" i="19"/>
  <c r="D168" i="19"/>
  <c r="L168" i="19"/>
  <c r="D80" i="30"/>
  <c r="L80" i="30"/>
  <c r="D140" i="30"/>
  <c r="L140" i="30"/>
  <c r="D200" i="30"/>
  <c r="L200" i="30"/>
  <c r="D50" i="19"/>
  <c r="L50" i="19"/>
  <c r="D110" i="19"/>
  <c r="L110" i="19"/>
  <c r="D170" i="19"/>
  <c r="L170" i="19"/>
  <c r="D82" i="30"/>
  <c r="L82" i="30"/>
  <c r="D142" i="30"/>
  <c r="L142" i="30"/>
  <c r="D202" i="30"/>
  <c r="L202" i="30"/>
  <c r="D52" i="19"/>
  <c r="L52" i="19"/>
  <c r="D112" i="19"/>
  <c r="L112" i="19"/>
  <c r="D172" i="19"/>
  <c r="L172" i="19"/>
  <c r="D53" i="30"/>
  <c r="L53" i="30"/>
  <c r="D113" i="30"/>
  <c r="L113" i="30"/>
  <c r="D173" i="30"/>
  <c r="L173" i="30"/>
  <c r="L83" i="19"/>
  <c r="D83" i="19"/>
  <c r="L143" i="19"/>
  <c r="D143" i="19"/>
  <c r="L203" i="19"/>
  <c r="D203" i="19"/>
  <c r="D85" i="30"/>
  <c r="L85" i="30"/>
  <c r="D145" i="30"/>
  <c r="L145" i="30"/>
  <c r="D205" i="30"/>
  <c r="L205" i="30"/>
  <c r="D55" i="19"/>
  <c r="L55" i="19"/>
  <c r="D115" i="19"/>
  <c r="L115" i="19"/>
  <c r="D175" i="19"/>
  <c r="L175" i="19"/>
  <c r="D56" i="30"/>
  <c r="L56" i="30"/>
  <c r="D116" i="30"/>
  <c r="L116" i="30"/>
  <c r="D176" i="30"/>
  <c r="L176" i="30"/>
  <c r="D56" i="19"/>
  <c r="L56" i="19"/>
  <c r="L116" i="19"/>
  <c r="D116" i="19"/>
  <c r="D176" i="19"/>
  <c r="L176" i="19"/>
  <c r="D57" i="30"/>
  <c r="L57" i="30"/>
  <c r="D117" i="30"/>
  <c r="L117" i="30"/>
  <c r="D177" i="30"/>
  <c r="L177" i="30"/>
  <c r="D57" i="19"/>
  <c r="L57" i="19"/>
  <c r="L117" i="19"/>
  <c r="D117" i="19"/>
  <c r="D177" i="19"/>
  <c r="L177" i="19"/>
  <c r="D128" i="30"/>
  <c r="L128" i="30"/>
  <c r="D188" i="30"/>
  <c r="L188" i="30"/>
  <c r="D38" i="19"/>
  <c r="L38" i="19"/>
  <c r="D98" i="19"/>
  <c r="L98" i="19"/>
  <c r="D158" i="19"/>
  <c r="L158" i="19"/>
  <c r="V26" i="24"/>
  <c r="T26" i="24"/>
  <c r="R26" i="24"/>
  <c r="U26" i="24"/>
  <c r="X26" i="24"/>
  <c r="L21" i="30" l="1"/>
  <c r="D28" i="30"/>
  <c r="L28" i="30"/>
  <c r="D178" i="30"/>
  <c r="L178" i="30"/>
  <c r="D118" i="30"/>
  <c r="L118" i="30"/>
  <c r="D58" i="30"/>
  <c r="L58" i="30"/>
  <c r="L201" i="19"/>
  <c r="D201" i="19"/>
  <c r="L141" i="19"/>
  <c r="D141" i="19"/>
  <c r="L81" i="19"/>
  <c r="D81" i="19"/>
  <c r="D167" i="19"/>
  <c r="L167" i="19"/>
  <c r="D107" i="30"/>
  <c r="L107" i="30"/>
  <c r="D47" i="30"/>
  <c r="L47" i="30"/>
  <c r="D16" i="30"/>
  <c r="L16" i="30"/>
  <c r="L13" i="30"/>
  <c r="D13" i="30"/>
  <c r="D12" i="30"/>
  <c r="L12" i="30"/>
  <c r="D128" i="19"/>
  <c r="L128" i="19"/>
  <c r="L68" i="19"/>
  <c r="D68" i="19"/>
  <c r="D25" i="30"/>
  <c r="L25" i="30"/>
  <c r="D175" i="30"/>
  <c r="L175" i="30"/>
  <c r="D115" i="30"/>
  <c r="L115" i="30"/>
  <c r="D55" i="30"/>
  <c r="L55" i="30"/>
  <c r="D173" i="19"/>
  <c r="L173" i="19"/>
  <c r="D113" i="19"/>
  <c r="L113" i="19"/>
  <c r="D53" i="19"/>
  <c r="L53" i="19"/>
  <c r="D203" i="30"/>
  <c r="L203" i="30"/>
  <c r="D143" i="30"/>
  <c r="L143" i="30"/>
  <c r="D83" i="30"/>
  <c r="L83" i="30"/>
  <c r="L202" i="19"/>
  <c r="D202" i="19"/>
  <c r="L142" i="19"/>
  <c r="D142" i="19"/>
  <c r="L82" i="19"/>
  <c r="D82" i="19"/>
  <c r="D171" i="19"/>
  <c r="L171" i="19"/>
  <c r="D111" i="30"/>
  <c r="L111" i="30"/>
  <c r="D51" i="19"/>
  <c r="L51" i="19"/>
  <c r="D20" i="30"/>
  <c r="L20" i="30"/>
  <c r="L18" i="30"/>
  <c r="D18" i="30"/>
  <c r="D168" i="30"/>
  <c r="L168" i="30"/>
  <c r="D108" i="30"/>
  <c r="L108" i="30"/>
  <c r="D48" i="30"/>
  <c r="L48" i="30"/>
  <c r="L197" i="19"/>
  <c r="D197" i="19"/>
  <c r="D137" i="30"/>
  <c r="L137" i="30"/>
  <c r="L77" i="19"/>
  <c r="D77" i="19"/>
  <c r="D15" i="30"/>
  <c r="L15" i="30"/>
  <c r="D165" i="30"/>
  <c r="L165" i="30"/>
  <c r="D105" i="30"/>
  <c r="L105" i="30"/>
  <c r="D45" i="30"/>
  <c r="L45" i="30"/>
  <c r="D103" i="19"/>
  <c r="L103" i="19"/>
  <c r="D43" i="19"/>
  <c r="L43" i="19"/>
  <c r="D193" i="30"/>
  <c r="L193" i="30"/>
  <c r="D133" i="30"/>
  <c r="L133" i="30"/>
  <c r="D73" i="30"/>
  <c r="L73" i="30"/>
  <c r="L132" i="19"/>
  <c r="D132" i="19"/>
  <c r="D192" i="30"/>
  <c r="L192" i="30"/>
  <c r="D132" i="30"/>
  <c r="L132" i="30"/>
  <c r="D72" i="30"/>
  <c r="L72" i="30"/>
  <c r="L191" i="19"/>
  <c r="D191" i="19"/>
  <c r="D131" i="19"/>
  <c r="L131" i="19"/>
  <c r="L71" i="19"/>
  <c r="D71" i="19"/>
  <c r="D40" i="19"/>
  <c r="D160" i="19"/>
  <c r="D21" i="30"/>
  <c r="D100" i="19"/>
  <c r="D68" i="30"/>
  <c r="L68" i="30"/>
  <c r="L208" i="19"/>
  <c r="D208" i="19"/>
  <c r="L148" i="19"/>
  <c r="D148" i="19"/>
  <c r="L88" i="19"/>
  <c r="D88" i="19"/>
  <c r="D27" i="30"/>
  <c r="L27" i="30"/>
  <c r="L26" i="30"/>
  <c r="D26" i="30"/>
  <c r="D23" i="30"/>
  <c r="L23" i="30"/>
  <c r="D201" i="30"/>
  <c r="L201" i="30"/>
  <c r="D141" i="30"/>
  <c r="L141" i="30"/>
  <c r="D81" i="30"/>
  <c r="L81" i="30"/>
  <c r="D17" i="30"/>
  <c r="L17" i="30"/>
  <c r="D167" i="30"/>
  <c r="L167" i="30"/>
  <c r="D107" i="19"/>
  <c r="L107" i="19"/>
  <c r="D47" i="19"/>
  <c r="L47" i="19"/>
  <c r="D162" i="30"/>
  <c r="L162" i="30"/>
  <c r="D70" i="19"/>
  <c r="L70" i="19"/>
  <c r="D130" i="19"/>
  <c r="L130" i="19"/>
  <c r="L190" i="19"/>
  <c r="D190" i="19"/>
  <c r="D8" i="30"/>
  <c r="L8" i="30"/>
  <c r="D158" i="30"/>
  <c r="L158" i="30"/>
  <c r="D98" i="30"/>
  <c r="L98" i="30"/>
  <c r="D38" i="30"/>
  <c r="L38" i="30"/>
  <c r="L207" i="19"/>
  <c r="D207" i="19"/>
  <c r="L147" i="19"/>
  <c r="D147" i="19"/>
  <c r="L87" i="19"/>
  <c r="D87" i="19"/>
  <c r="D207" i="30"/>
  <c r="L207" i="30"/>
  <c r="D147" i="30"/>
  <c r="L147" i="30"/>
  <c r="D87" i="30"/>
  <c r="L87" i="30"/>
  <c r="D206" i="30"/>
  <c r="L206" i="30"/>
  <c r="D146" i="30"/>
  <c r="L146" i="30"/>
  <c r="D86" i="30"/>
  <c r="L86" i="30"/>
  <c r="L205" i="19"/>
  <c r="D205" i="19"/>
  <c r="L145" i="19"/>
  <c r="D145" i="19"/>
  <c r="L85" i="19"/>
  <c r="D85" i="19"/>
  <c r="D22" i="30"/>
  <c r="L22" i="30"/>
  <c r="D172" i="30"/>
  <c r="L172" i="30"/>
  <c r="D112" i="30"/>
  <c r="L112" i="30"/>
  <c r="D52" i="30"/>
  <c r="L52" i="30"/>
  <c r="D171" i="30"/>
  <c r="L171" i="30"/>
  <c r="D111" i="19"/>
  <c r="L111" i="19"/>
  <c r="D51" i="30"/>
  <c r="L51" i="30"/>
  <c r="L198" i="19"/>
  <c r="D198" i="19"/>
  <c r="L138" i="19"/>
  <c r="D138" i="19"/>
  <c r="L78" i="19"/>
  <c r="D78" i="19"/>
  <c r="D197" i="30"/>
  <c r="L197" i="30"/>
  <c r="L137" i="19"/>
  <c r="D137" i="19"/>
  <c r="D77" i="30"/>
  <c r="L77" i="30"/>
  <c r="D166" i="19"/>
  <c r="L166" i="19"/>
  <c r="D106" i="19"/>
  <c r="L106" i="19"/>
  <c r="D46" i="19"/>
  <c r="L46" i="19"/>
  <c r="D196" i="30"/>
  <c r="L196" i="30"/>
  <c r="D136" i="30"/>
  <c r="L136" i="30"/>
  <c r="D76" i="30"/>
  <c r="L76" i="30"/>
  <c r="L195" i="19"/>
  <c r="D195" i="19"/>
  <c r="L135" i="19"/>
  <c r="D135" i="19"/>
  <c r="L75" i="19"/>
  <c r="D75" i="19"/>
  <c r="D11" i="30"/>
  <c r="L11" i="30"/>
  <c r="D161" i="30"/>
  <c r="L161" i="30"/>
  <c r="D101" i="30"/>
  <c r="L101" i="30"/>
  <c r="D41" i="30"/>
  <c r="L41" i="30"/>
  <c r="D264" i="30" l="1"/>
  <c r="D457" i="31"/>
  <c r="D422" i="30"/>
  <c r="D332" i="30"/>
  <c r="D408" i="30"/>
  <c r="D411" i="30"/>
  <c r="D413" i="30"/>
  <c r="D329" i="31"/>
  <c r="D231" i="30"/>
  <c r="D295" i="30"/>
  <c r="D429" i="31"/>
  <c r="D369" i="31"/>
  <c r="D353" i="31"/>
  <c r="D338" i="31"/>
  <c r="D415" i="31"/>
  <c r="D417" i="31"/>
  <c r="D420" i="31"/>
  <c r="D360" i="31"/>
  <c r="D301" i="31"/>
  <c r="D326" i="30"/>
  <c r="D267" i="30"/>
  <c r="D460" i="31"/>
  <c r="D361" i="30"/>
  <c r="D394" i="30"/>
  <c r="D288" i="31"/>
  <c r="D298" i="31"/>
  <c r="D332" i="31"/>
  <c r="D233" i="30"/>
  <c r="D298" i="30"/>
  <c r="D431" i="31"/>
  <c r="D424" i="30"/>
  <c r="D319" i="31"/>
  <c r="D284" i="30"/>
  <c r="D286" i="30"/>
  <c r="D289" i="30"/>
  <c r="D260" i="30"/>
  <c r="D453" i="31"/>
  <c r="D418" i="30"/>
  <c r="D334" i="31"/>
  <c r="D236" i="30"/>
  <c r="D300" i="30"/>
  <c r="D363" i="30"/>
  <c r="D378" i="30"/>
  <c r="D315" i="30"/>
  <c r="D292" i="31"/>
  <c r="D317" i="30"/>
  <c r="D295" i="31"/>
  <c r="D320" i="30"/>
  <c r="D291" i="30"/>
  <c r="D425" i="31"/>
  <c r="D365" i="31"/>
  <c r="D391" i="30"/>
  <c r="D306" i="31"/>
  <c r="L331" i="30"/>
  <c r="D412" i="31"/>
  <c r="D297" i="31"/>
  <c r="D322" i="30"/>
  <c r="D263" i="30"/>
  <c r="D456" i="31"/>
  <c r="D421" i="30"/>
  <c r="D337" i="31"/>
  <c r="D250" i="30"/>
  <c r="D443" i="31"/>
  <c r="D354" i="31"/>
  <c r="D379" i="30"/>
  <c r="D357" i="31"/>
  <c r="D382" i="30"/>
  <c r="D328" i="31"/>
  <c r="D294" i="30"/>
  <c r="D427" i="31"/>
  <c r="D368" i="31"/>
  <c r="L393" i="30"/>
  <c r="D281" i="30"/>
  <c r="D253" i="30"/>
  <c r="D258" i="30"/>
  <c r="D462" i="31"/>
  <c r="D407" i="30"/>
  <c r="D409" i="30"/>
  <c r="D412" i="30"/>
  <c r="D359" i="31"/>
  <c r="D384" i="30"/>
  <c r="D300" i="31"/>
  <c r="D325" i="30"/>
  <c r="D265" i="30"/>
  <c r="D458" i="31"/>
  <c r="D423" i="30"/>
  <c r="D308" i="31"/>
  <c r="D312" i="30"/>
  <c r="D383" i="30"/>
  <c r="D419" i="31"/>
  <c r="D414" i="30"/>
  <c r="D331" i="31"/>
  <c r="D296" i="30"/>
  <c r="D430" i="31"/>
  <c r="D339" i="31"/>
  <c r="D255" i="30"/>
  <c r="D348" i="30"/>
  <c r="D351" i="30"/>
  <c r="D421" i="31"/>
  <c r="D362" i="31"/>
  <c r="D387" i="30"/>
  <c r="D302" i="31"/>
  <c r="D327" i="30"/>
  <c r="D268" i="30"/>
  <c r="D461" i="31"/>
  <c r="D370" i="31"/>
  <c r="D374" i="30"/>
  <c r="D355" i="31"/>
  <c r="D381" i="30"/>
  <c r="D358" i="31"/>
  <c r="D358" i="30"/>
  <c r="D422" i="31"/>
  <c r="D377" i="30"/>
  <c r="D254" i="30"/>
  <c r="D257" i="30"/>
  <c r="L259" i="30"/>
  <c r="D452" i="31"/>
  <c r="D353" i="30"/>
  <c r="D417" i="30"/>
  <c r="D333" i="31"/>
  <c r="D299" i="30"/>
  <c r="D404" i="30"/>
  <c r="D285" i="30"/>
  <c r="D288" i="30"/>
  <c r="D290" i="30"/>
  <c r="D424" i="31"/>
  <c r="D364" i="31"/>
  <c r="D389" i="30"/>
  <c r="D305" i="31"/>
  <c r="D330" i="30"/>
  <c r="D432" i="31"/>
  <c r="L329" i="30"/>
  <c r="D350" i="31"/>
  <c r="D416" i="31"/>
  <c r="D291" i="31"/>
  <c r="L316" i="30"/>
  <c r="D293" i="31"/>
  <c r="D319" i="30"/>
  <c r="D296" i="31"/>
  <c r="D321" i="30"/>
  <c r="D262" i="30"/>
  <c r="D455" i="31"/>
  <c r="D356" i="30"/>
  <c r="D419" i="30"/>
  <c r="D336" i="31"/>
  <c r="D270" i="30"/>
  <c r="D463" i="31"/>
  <c r="L343" i="30"/>
  <c r="D324" i="30"/>
  <c r="D363" i="31"/>
  <c r="D388" i="30"/>
  <c r="D303" i="31"/>
  <c r="L269" i="30"/>
  <c r="D293" i="30"/>
  <c r="D426" i="31"/>
  <c r="D367" i="31"/>
  <c r="D392" i="30"/>
  <c r="D307" i="31"/>
  <c r="D301" i="30"/>
  <c r="D346" i="30"/>
  <c r="D435" i="30"/>
  <c r="D252" i="30"/>
  <c r="D314" i="30"/>
  <c r="D376" i="30"/>
  <c r="N259" i="31"/>
  <c r="D321" i="31"/>
  <c r="D445" i="31"/>
  <c r="D437" i="30"/>
  <c r="D283" i="30"/>
  <c r="D406" i="30"/>
  <c r="D290" i="31"/>
  <c r="D352" i="31"/>
  <c r="D414" i="31"/>
  <c r="D416" i="30"/>
  <c r="D257" i="31"/>
  <c r="N257" i="31"/>
  <c r="D259" i="31"/>
  <c r="D322" i="31"/>
  <c r="D446" i="31"/>
  <c r="N261" i="31"/>
  <c r="D323" i="31"/>
  <c r="D447" i="31"/>
  <c r="D324" i="31"/>
  <c r="D448" i="31"/>
  <c r="D326" i="31"/>
  <c r="D450" i="31"/>
  <c r="D327" i="31"/>
  <c r="D451" i="31"/>
  <c r="D266" i="31"/>
  <c r="N266" i="31"/>
  <c r="D267" i="31"/>
  <c r="N267" i="31"/>
  <c r="D386" i="30"/>
  <c r="D269" i="31"/>
  <c r="N269" i="31"/>
  <c r="D270" i="31"/>
  <c r="N270" i="31"/>
  <c r="D271" i="31"/>
  <c r="N271" i="31"/>
  <c r="D272" i="31"/>
  <c r="N272" i="31"/>
  <c r="D274" i="31"/>
  <c r="N274" i="31"/>
  <c r="D275" i="31"/>
  <c r="N275" i="31"/>
  <c r="D276" i="31"/>
  <c r="N276" i="31"/>
  <c r="D277" i="31"/>
  <c r="N277" i="31"/>
  <c r="D442" i="30"/>
  <c r="D443" i="30"/>
  <c r="D444" i="30"/>
  <c r="D445" i="30"/>
  <c r="D447" i="30"/>
  <c r="D448" i="30"/>
  <c r="D449" i="30"/>
  <c r="D450" i="30"/>
  <c r="D452" i="30"/>
  <c r="D453" i="30"/>
  <c r="D454" i="30"/>
  <c r="D455" i="30"/>
  <c r="D223" i="30"/>
  <c r="D226" i="30"/>
  <c r="D228" i="30"/>
  <c r="D238" i="30"/>
  <c r="D438" i="30"/>
  <c r="D439" i="30"/>
  <c r="D440" i="30"/>
  <c r="D386" i="19"/>
  <c r="D416" i="19"/>
  <c r="L435" i="30"/>
  <c r="J385" i="17"/>
  <c r="L385" i="17"/>
  <c r="L264" i="30" l="1"/>
  <c r="L326" i="30"/>
  <c r="L324" i="30"/>
  <c r="D269" i="30"/>
  <c r="L257" i="30"/>
  <c r="L281" i="30"/>
  <c r="L378" i="30"/>
  <c r="D331" i="30"/>
  <c r="L404" i="30"/>
  <c r="L319" i="30"/>
  <c r="D393" i="30"/>
  <c r="D316" i="30"/>
  <c r="L321" i="30"/>
  <c r="L383" i="30"/>
  <c r="L262" i="30"/>
  <c r="L391" i="30"/>
  <c r="D329" i="30"/>
  <c r="L388" i="30"/>
  <c r="L381" i="30"/>
  <c r="L254" i="30"/>
  <c r="L267" i="30"/>
  <c r="D259" i="30"/>
  <c r="D444" i="19"/>
  <c r="D439" i="19"/>
  <c r="D413" i="19"/>
  <c r="D408" i="19"/>
  <c r="D398" i="31"/>
  <c r="N401" i="31"/>
  <c r="D401" i="31"/>
  <c r="N391" i="31"/>
  <c r="N396" i="31"/>
  <c r="D289" i="19"/>
  <c r="D389" i="31"/>
  <c r="D388" i="31"/>
  <c r="D412" i="19"/>
  <c r="D438" i="19"/>
  <c r="D407" i="19"/>
  <c r="N388" i="31"/>
  <c r="D386" i="31"/>
  <c r="T383" i="17"/>
  <c r="D284" i="19"/>
  <c r="D385" i="31"/>
  <c r="D293" i="19"/>
  <c r="D288" i="19"/>
  <c r="N381" i="31"/>
  <c r="D390" i="31"/>
  <c r="D396" i="31"/>
  <c r="D391" i="31"/>
  <c r="N389" i="31"/>
  <c r="N386" i="31"/>
  <c r="N398" i="31"/>
  <c r="N385" i="31"/>
  <c r="D312" i="19"/>
  <c r="D454" i="19"/>
  <c r="D455" i="19"/>
  <c r="D448" i="19"/>
  <c r="D381" i="31"/>
  <c r="N390" i="31"/>
  <c r="D450" i="19"/>
  <c r="D424" i="19"/>
  <c r="D301" i="19"/>
  <c r="D300" i="19"/>
  <c r="D421" i="19"/>
  <c r="D419" i="19"/>
  <c r="D296" i="19"/>
  <c r="D295" i="19"/>
  <c r="D445" i="19"/>
  <c r="D440" i="19"/>
  <c r="D374" i="19"/>
  <c r="D250" i="19"/>
  <c r="D453" i="19"/>
  <c r="D452" i="19"/>
  <c r="D449" i="19"/>
  <c r="D414" i="19"/>
  <c r="D291" i="19"/>
  <c r="D290" i="19"/>
  <c r="D411" i="19"/>
  <c r="D423" i="19"/>
  <c r="D422" i="19"/>
  <c r="D299" i="19"/>
  <c r="D298" i="19"/>
  <c r="D447" i="19"/>
  <c r="D443" i="19"/>
  <c r="D447" i="17"/>
  <c r="D418" i="19"/>
  <c r="D417" i="19"/>
  <c r="D294" i="19"/>
  <c r="D409" i="19"/>
  <c r="D286" i="19"/>
  <c r="D285" i="19"/>
  <c r="D442" i="19"/>
  <c r="D265" i="31"/>
  <c r="N265" i="31"/>
  <c r="D264" i="31"/>
  <c r="N264" i="31"/>
  <c r="D262" i="31"/>
  <c r="N262" i="31"/>
  <c r="D260" i="31"/>
  <c r="N260" i="31"/>
  <c r="D261" i="31"/>
  <c r="L374" i="30"/>
  <c r="L312" i="30"/>
  <c r="L250" i="30"/>
  <c r="L424" i="30"/>
  <c r="D239" i="30"/>
  <c r="L239" i="30"/>
  <c r="D362" i="30"/>
  <c r="L362" i="30"/>
  <c r="L423" i="30"/>
  <c r="L300" i="30"/>
  <c r="L454" i="30"/>
  <c r="D237" i="30"/>
  <c r="L237" i="30"/>
  <c r="D360" i="30"/>
  <c r="L360" i="30"/>
  <c r="L421" i="30"/>
  <c r="L298" i="30"/>
  <c r="L452" i="30"/>
  <c r="D234" i="30"/>
  <c r="L234" i="30"/>
  <c r="D357" i="30"/>
  <c r="L357" i="30"/>
  <c r="L418" i="30"/>
  <c r="L295" i="30"/>
  <c r="D355" i="30"/>
  <c r="L355" i="30"/>
  <c r="L447" i="30"/>
  <c r="D229" i="30"/>
  <c r="L229" i="30"/>
  <c r="L444" i="30"/>
  <c r="D227" i="30"/>
  <c r="L227" i="30"/>
  <c r="L442" i="30"/>
  <c r="D224" i="30"/>
  <c r="L224" i="30"/>
  <c r="L439" i="30"/>
  <c r="D219" i="30"/>
  <c r="L219" i="30"/>
  <c r="L394" i="30"/>
  <c r="L332" i="30"/>
  <c r="L270" i="30"/>
  <c r="L392" i="30"/>
  <c r="L330" i="30"/>
  <c r="L268" i="30"/>
  <c r="L389" i="30"/>
  <c r="L327" i="30"/>
  <c r="L265" i="30"/>
  <c r="L387" i="30"/>
  <c r="L325" i="30"/>
  <c r="L263" i="30"/>
  <c r="L386" i="30"/>
  <c r="L384" i="30"/>
  <c r="L322" i="30"/>
  <c r="L260" i="30"/>
  <c r="L382" i="30"/>
  <c r="L320" i="30"/>
  <c r="L258" i="30"/>
  <c r="L379" i="30"/>
  <c r="L317" i="30"/>
  <c r="L255" i="30"/>
  <c r="L377" i="30"/>
  <c r="L315" i="30"/>
  <c r="L253" i="30"/>
  <c r="D345" i="30"/>
  <c r="L345" i="30"/>
  <c r="L406" i="30"/>
  <c r="L283" i="30"/>
  <c r="L437" i="30"/>
  <c r="D343" i="30"/>
  <c r="L363" i="30"/>
  <c r="L301" i="30"/>
  <c r="L455" i="30"/>
  <c r="L238" i="30"/>
  <c r="L361" i="30"/>
  <c r="L422" i="30"/>
  <c r="L299" i="30"/>
  <c r="L453" i="30"/>
  <c r="L236" i="30"/>
  <c r="L358" i="30"/>
  <c r="L419" i="30"/>
  <c r="L296" i="30"/>
  <c r="L450" i="30"/>
  <c r="L233" i="30"/>
  <c r="L356" i="30"/>
  <c r="L417" i="30"/>
  <c r="L294" i="30"/>
  <c r="L231" i="30"/>
  <c r="L353" i="30"/>
  <c r="L414" i="30"/>
  <c r="L291" i="30"/>
  <c r="L445" i="30"/>
  <c r="L228" i="30"/>
  <c r="L351" i="30"/>
  <c r="L412" i="30"/>
  <c r="L289" i="30"/>
  <c r="L443" i="30"/>
  <c r="L226" i="30"/>
  <c r="L348" i="30"/>
  <c r="L409" i="30"/>
  <c r="L286" i="30"/>
  <c r="L440" i="30"/>
  <c r="L223" i="30"/>
  <c r="L346" i="30"/>
  <c r="L407" i="30"/>
  <c r="L284" i="30"/>
  <c r="L376" i="30"/>
  <c r="L221" i="30"/>
  <c r="L314" i="30"/>
  <c r="L449" i="30"/>
  <c r="D232" i="30"/>
  <c r="L232" i="30"/>
  <c r="L416" i="30"/>
  <c r="L293" i="30"/>
  <c r="D352" i="30"/>
  <c r="L352" i="30"/>
  <c r="L413" i="30"/>
  <c r="L290" i="30"/>
  <c r="D350" i="30"/>
  <c r="L350" i="30"/>
  <c r="L411" i="30"/>
  <c r="L288" i="30"/>
  <c r="D347" i="30"/>
  <c r="L347" i="30"/>
  <c r="L408" i="30"/>
  <c r="L285" i="30"/>
  <c r="D222" i="30"/>
  <c r="L222" i="30"/>
  <c r="D404" i="19"/>
  <c r="D281" i="19"/>
  <c r="D435" i="19"/>
  <c r="D394" i="19"/>
  <c r="D332" i="19"/>
  <c r="D270" i="19"/>
  <c r="D393" i="19"/>
  <c r="D331" i="19"/>
  <c r="D269" i="19"/>
  <c r="D392" i="19"/>
  <c r="D330" i="19"/>
  <c r="D268" i="19"/>
  <c r="D391" i="19"/>
  <c r="D329" i="19"/>
  <c r="D267" i="19"/>
  <c r="D389" i="19"/>
  <c r="D327" i="19"/>
  <c r="D265" i="19"/>
  <c r="D388" i="19"/>
  <c r="D326" i="19"/>
  <c r="D264" i="19"/>
  <c r="L448" i="30"/>
  <c r="D387" i="19"/>
  <c r="D325" i="19"/>
  <c r="D263" i="19"/>
  <c r="D324" i="19"/>
  <c r="D262" i="19"/>
  <c r="D384" i="19"/>
  <c r="D322" i="19"/>
  <c r="D260" i="19"/>
  <c r="D383" i="19"/>
  <c r="D321" i="19"/>
  <c r="D259" i="19"/>
  <c r="D382" i="19"/>
  <c r="D320" i="19"/>
  <c r="D258" i="19"/>
  <c r="D381" i="19"/>
  <c r="D319" i="19"/>
  <c r="D257" i="19"/>
  <c r="D379" i="19"/>
  <c r="D317" i="19"/>
  <c r="D255" i="19"/>
  <c r="D378" i="19"/>
  <c r="D316" i="19"/>
  <c r="D254" i="19"/>
  <c r="L438" i="30"/>
  <c r="D377" i="19"/>
  <c r="D315" i="19"/>
  <c r="D253" i="19"/>
  <c r="L252" i="30"/>
  <c r="D376" i="19"/>
  <c r="D252" i="19"/>
  <c r="D406" i="19"/>
  <c r="D221" i="30"/>
  <c r="D283" i="19"/>
  <c r="D437" i="19"/>
  <c r="D314" i="19"/>
  <c r="N350" i="31"/>
  <c r="N400" i="31"/>
  <c r="D400" i="31"/>
  <c r="D245" i="31"/>
  <c r="N245" i="31"/>
  <c r="N399" i="31"/>
  <c r="D399" i="31"/>
  <c r="N244" i="31"/>
  <c r="D244" i="31"/>
  <c r="N429" i="31"/>
  <c r="N367" i="31"/>
  <c r="N305" i="31"/>
  <c r="N427" i="31"/>
  <c r="N365" i="31"/>
  <c r="N303" i="31"/>
  <c r="N302" i="31"/>
  <c r="N226" i="31"/>
  <c r="D226" i="31"/>
  <c r="N431" i="31"/>
  <c r="N369" i="31"/>
  <c r="N307" i="31"/>
  <c r="N430" i="31"/>
  <c r="N368" i="31"/>
  <c r="N306" i="31"/>
  <c r="N460" i="31"/>
  <c r="N243" i="31"/>
  <c r="D243" i="31"/>
  <c r="N336" i="31"/>
  <c r="N458" i="31"/>
  <c r="N241" i="31"/>
  <c r="D241" i="31"/>
  <c r="N334" i="31"/>
  <c r="N457" i="31"/>
  <c r="N333" i="31"/>
  <c r="N394" i="31"/>
  <c r="D394" i="31"/>
  <c r="N239" i="31"/>
  <c r="D239" i="31"/>
  <c r="N393" i="31"/>
  <c r="D393" i="31"/>
  <c r="N238" i="31"/>
  <c r="D238" i="31"/>
  <c r="N453" i="31"/>
  <c r="N236" i="31"/>
  <c r="D236" i="31"/>
  <c r="N329" i="31"/>
  <c r="N452" i="31"/>
  <c r="D235" i="31"/>
  <c r="N235" i="31"/>
  <c r="N328" i="31"/>
  <c r="N451" i="31"/>
  <c r="N234" i="31"/>
  <c r="D234" i="31"/>
  <c r="N327" i="31"/>
  <c r="N450" i="31"/>
  <c r="N233" i="31"/>
  <c r="D233" i="31"/>
  <c r="N326" i="31"/>
  <c r="N448" i="31"/>
  <c r="N231" i="31"/>
  <c r="D231" i="31"/>
  <c r="N324" i="31"/>
  <c r="N447" i="31"/>
  <c r="D230" i="31"/>
  <c r="N230" i="31"/>
  <c r="N323" i="31"/>
  <c r="N446" i="31"/>
  <c r="N322" i="31"/>
  <c r="N352" i="31"/>
  <c r="N383" i="31"/>
  <c r="D383" i="31"/>
  <c r="N445" i="31"/>
  <c r="N228" i="31"/>
  <c r="D228" i="31"/>
  <c r="N321" i="31"/>
  <c r="N414" i="31"/>
  <c r="N290" i="31"/>
  <c r="N412" i="31"/>
  <c r="N288" i="31"/>
  <c r="N463" i="31"/>
  <c r="N246" i="31"/>
  <c r="D246" i="31"/>
  <c r="N339" i="31"/>
  <c r="N462" i="31"/>
  <c r="N338" i="31"/>
  <c r="N461" i="31"/>
  <c r="N337" i="31"/>
  <c r="N426" i="31"/>
  <c r="N364" i="31"/>
  <c r="N425" i="31"/>
  <c r="N363" i="31"/>
  <c r="N301" i="31"/>
  <c r="N424" i="31"/>
  <c r="N362" i="31"/>
  <c r="N300" i="31"/>
  <c r="N422" i="31"/>
  <c r="N360" i="31"/>
  <c r="N298" i="31"/>
  <c r="N421" i="31"/>
  <c r="N359" i="31"/>
  <c r="N297" i="31"/>
  <c r="N420" i="31"/>
  <c r="N358" i="31"/>
  <c r="N296" i="31"/>
  <c r="N419" i="31"/>
  <c r="N357" i="31"/>
  <c r="N295" i="31"/>
  <c r="N417" i="31"/>
  <c r="N355" i="31"/>
  <c r="N293" i="31"/>
  <c r="N416" i="31"/>
  <c r="N354" i="31"/>
  <c r="N292" i="31"/>
  <c r="N415" i="31"/>
  <c r="N353" i="31"/>
  <c r="N291" i="31"/>
  <c r="N443" i="31"/>
  <c r="N319" i="31"/>
  <c r="N432" i="31"/>
  <c r="N370" i="31"/>
  <c r="N308" i="31"/>
  <c r="N395" i="31"/>
  <c r="D395" i="31"/>
  <c r="D240" i="31"/>
  <c r="N240" i="31"/>
  <c r="N456" i="31"/>
  <c r="N332" i="31"/>
  <c r="N455" i="31"/>
  <c r="N331" i="31"/>
  <c r="N384" i="31"/>
  <c r="D384" i="31"/>
  <c r="N229" i="31"/>
  <c r="D229" i="31"/>
  <c r="U226" i="17" l="1"/>
  <c r="R24" i="24" l="1"/>
  <c r="L234" i="19"/>
  <c r="U246" i="17"/>
  <c r="T246" i="17"/>
  <c r="T245" i="17"/>
  <c r="S221" i="19"/>
  <c r="S238" i="19"/>
  <c r="S234" i="19"/>
  <c r="L239" i="19"/>
  <c r="L237" i="19"/>
  <c r="D233" i="19"/>
  <c r="D26" i="19"/>
  <c r="N298" i="17"/>
  <c r="U393" i="17"/>
  <c r="N300" i="17"/>
  <c r="L294" i="19"/>
  <c r="D302" i="17"/>
  <c r="D364" i="17"/>
  <c r="D426" i="17"/>
  <c r="N303" i="17"/>
  <c r="S361" i="19"/>
  <c r="R362" i="19"/>
  <c r="T400" i="17"/>
  <c r="R363" i="19"/>
  <c r="L301" i="19"/>
  <c r="U401" i="17"/>
  <c r="T401" i="17"/>
  <c r="N308" i="17"/>
  <c r="L312" i="19"/>
  <c r="D257" i="17"/>
  <c r="D319" i="17"/>
  <c r="D226" i="17"/>
  <c r="D443" i="17"/>
  <c r="D353" i="17"/>
  <c r="N259" i="17"/>
  <c r="N383" i="17"/>
  <c r="U386" i="17"/>
  <c r="N296" i="17"/>
  <c r="D358" i="17"/>
  <c r="D420" i="17"/>
  <c r="D267" i="17"/>
  <c r="N391" i="17"/>
  <c r="L324" i="19"/>
  <c r="N331" i="17"/>
  <c r="D238" i="17"/>
  <c r="N455" i="17"/>
  <c r="D393" i="17"/>
  <c r="L263" i="19"/>
  <c r="D270" i="17"/>
  <c r="D332" i="17"/>
  <c r="D239" i="17"/>
  <c r="D456" i="17"/>
  <c r="D394" i="17"/>
  <c r="D458" i="17"/>
  <c r="L267" i="19"/>
  <c r="L391" i="19"/>
  <c r="L330" i="19"/>
  <c r="N461" i="17"/>
  <c r="D399" i="17"/>
  <c r="L269" i="19"/>
  <c r="N277" i="17"/>
  <c r="D401" i="17"/>
  <c r="S343" i="19"/>
  <c r="U381" i="17"/>
  <c r="T381" i="17"/>
  <c r="D288" i="17"/>
  <c r="D350" i="17"/>
  <c r="D412" i="17"/>
  <c r="D8" i="19"/>
  <c r="D27" i="19"/>
  <c r="T15" i="17"/>
  <c r="N257" i="17"/>
  <c r="D308" i="17"/>
  <c r="D369" i="17"/>
  <c r="D338" i="17"/>
  <c r="D134" i="31" l="1"/>
  <c r="D72" i="31"/>
  <c r="D196" i="31"/>
  <c r="D165" i="31"/>
  <c r="D103" i="31"/>
  <c r="D41" i="31"/>
  <c r="D160" i="30"/>
  <c r="L160" i="30"/>
  <c r="D100" i="30"/>
  <c r="L100" i="30"/>
  <c r="D40" i="30"/>
  <c r="L40" i="30"/>
  <c r="D190" i="30"/>
  <c r="L190" i="30"/>
  <c r="D130" i="30"/>
  <c r="L130" i="30"/>
  <c r="D70" i="30"/>
  <c r="L70" i="30"/>
  <c r="U16" i="17"/>
  <c r="T12" i="17"/>
  <c r="N44" i="17"/>
  <c r="N53" i="17"/>
  <c r="N43" i="17"/>
  <c r="N165" i="31"/>
  <c r="N134" i="17"/>
  <c r="N134" i="31"/>
  <c r="N166" i="31"/>
  <c r="N197" i="31"/>
  <c r="N11" i="17"/>
  <c r="D11" i="31"/>
  <c r="N89" i="17"/>
  <c r="N88" i="17"/>
  <c r="N83" i="17"/>
  <c r="N78" i="17"/>
  <c r="N73" i="17"/>
  <c r="N73" i="31"/>
  <c r="N105" i="31"/>
  <c r="N167" i="31"/>
  <c r="D12" i="31"/>
  <c r="D13" i="31"/>
  <c r="N108" i="17"/>
  <c r="N170" i="31"/>
  <c r="D15" i="31"/>
  <c r="N171" i="31"/>
  <c r="D16" i="31"/>
  <c r="D17" i="31"/>
  <c r="N204" i="31"/>
  <c r="N18" i="31"/>
  <c r="N175" i="31"/>
  <c r="D20" i="31"/>
  <c r="N176" i="31"/>
  <c r="N207" i="31"/>
  <c r="D21" i="31"/>
  <c r="N115" i="31"/>
  <c r="N146" i="31"/>
  <c r="N177" i="31"/>
  <c r="D22" i="31"/>
  <c r="S23" i="19"/>
  <c r="N116" i="17"/>
  <c r="N147" i="17"/>
  <c r="N209" i="31"/>
  <c r="N23" i="31"/>
  <c r="N180" i="17"/>
  <c r="N180" i="31"/>
  <c r="D25" i="31"/>
  <c r="N181" i="31"/>
  <c r="D26" i="31"/>
  <c r="N151" i="31"/>
  <c r="D27" i="31"/>
  <c r="N121" i="17"/>
  <c r="N183" i="31"/>
  <c r="N214" i="31"/>
  <c r="N28" i="31"/>
  <c r="S8" i="19"/>
  <c r="T8" i="19" s="1"/>
  <c r="N101" i="31"/>
  <c r="N163" i="31"/>
  <c r="D8" i="31"/>
  <c r="N58" i="31"/>
  <c r="N56" i="31"/>
  <c r="N54" i="31"/>
  <c r="N53" i="31"/>
  <c r="N52" i="31"/>
  <c r="N51" i="31"/>
  <c r="N49" i="31"/>
  <c r="N48" i="31"/>
  <c r="N47" i="31"/>
  <c r="N46" i="31"/>
  <c r="N44" i="31"/>
  <c r="N43" i="31"/>
  <c r="N42" i="31"/>
  <c r="N41" i="31"/>
  <c r="N54" i="17"/>
  <c r="N196" i="17"/>
  <c r="N49" i="17"/>
  <c r="T27" i="17"/>
  <c r="N175" i="17"/>
  <c r="N48" i="17"/>
  <c r="T8" i="17"/>
  <c r="D11" i="17"/>
  <c r="U27" i="17"/>
  <c r="L28" i="19"/>
  <c r="T28" i="17"/>
  <c r="N152" i="17"/>
  <c r="L26" i="19"/>
  <c r="T26" i="17"/>
  <c r="N87" i="17"/>
  <c r="N84" i="17"/>
  <c r="N137" i="17"/>
  <c r="N74" i="17"/>
  <c r="N135" i="17"/>
  <c r="N212" i="17"/>
  <c r="D20" i="17"/>
  <c r="N197" i="17"/>
  <c r="L17" i="19"/>
  <c r="N163" i="17"/>
  <c r="N176" i="17"/>
  <c r="N173" i="17"/>
  <c r="N42" i="17"/>
  <c r="N41" i="17"/>
  <c r="N72" i="17"/>
  <c r="L223" i="19"/>
  <c r="D221" i="19"/>
  <c r="T221" i="19" s="1"/>
  <c r="S224" i="19"/>
  <c r="S227" i="19"/>
  <c r="U238" i="17"/>
  <c r="V238" i="17" s="1"/>
  <c r="U236" i="17"/>
  <c r="L254" i="19"/>
  <c r="N290" i="17"/>
  <c r="D445" i="17"/>
  <c r="D228" i="17"/>
  <c r="N321" i="17"/>
  <c r="N82" i="17"/>
  <c r="N352" i="17"/>
  <c r="L408" i="19"/>
  <c r="U230" i="17"/>
  <c r="N355" i="17"/>
  <c r="N417" i="17"/>
  <c r="N388" i="17"/>
  <c r="U389" i="17"/>
  <c r="N414" i="17"/>
  <c r="S229" i="19"/>
  <c r="N269" i="17"/>
  <c r="D328" i="17"/>
  <c r="N293" i="17"/>
  <c r="N421" i="17"/>
  <c r="N359" i="17"/>
  <c r="N297" i="17"/>
  <c r="N385" i="17"/>
  <c r="T391" i="17"/>
  <c r="N360" i="17"/>
  <c r="L293" i="19"/>
  <c r="L231" i="19"/>
  <c r="L416" i="19"/>
  <c r="L355" i="19"/>
  <c r="D362" i="17"/>
  <c r="D424" i="17"/>
  <c r="S232" i="19"/>
  <c r="R356" i="19"/>
  <c r="L327" i="19"/>
  <c r="S358" i="19"/>
  <c r="N365" i="17"/>
  <c r="N429" i="17"/>
  <c r="L229" i="19"/>
  <c r="D353" i="19"/>
  <c r="S231" i="19"/>
  <c r="R355" i="19"/>
  <c r="T238" i="17"/>
  <c r="T393" i="17"/>
  <c r="U394" i="17"/>
  <c r="V394" i="17" s="1"/>
  <c r="L357" i="19"/>
  <c r="T241" i="17"/>
  <c r="S360" i="19"/>
  <c r="T243" i="17"/>
  <c r="T398" i="17"/>
  <c r="N422" i="17"/>
  <c r="D414" i="17"/>
  <c r="D28" i="19"/>
  <c r="U28" i="17"/>
  <c r="R8" i="19"/>
  <c r="U22" i="17"/>
  <c r="T17" i="17"/>
  <c r="T21" i="17"/>
  <c r="T23" i="17"/>
  <c r="L25" i="19"/>
  <c r="T25" i="17"/>
  <c r="U25" i="17"/>
  <c r="D27" i="17"/>
  <c r="D28" i="17"/>
  <c r="U12" i="17"/>
  <c r="L15" i="19"/>
  <c r="T16" i="17"/>
  <c r="U18" i="17"/>
  <c r="S24" i="24"/>
  <c r="N136" i="17"/>
  <c r="D12" i="17"/>
  <c r="N109" i="17"/>
  <c r="N21" i="17"/>
  <c r="R22" i="19"/>
  <c r="S25" i="19"/>
  <c r="R26" i="19"/>
  <c r="D26" i="17"/>
  <c r="N168" i="17"/>
  <c r="T18" i="17"/>
  <c r="D15" i="19"/>
  <c r="L18" i="19"/>
  <c r="D20" i="19"/>
  <c r="U26" i="17"/>
  <c r="D13" i="19"/>
  <c r="D15" i="17"/>
  <c r="T20" i="17"/>
  <c r="U20" i="17"/>
  <c r="R11" i="19"/>
  <c r="S13" i="19"/>
  <c r="N171" i="17"/>
  <c r="L21" i="19"/>
  <c r="D22" i="19"/>
  <c r="T22" i="17"/>
  <c r="N77" i="17"/>
  <c r="U15" i="17"/>
  <c r="D355" i="17"/>
  <c r="D259" i="17"/>
  <c r="N47" i="17"/>
  <c r="D383" i="17"/>
  <c r="D296" i="17"/>
  <c r="N238" i="17"/>
  <c r="D290" i="17"/>
  <c r="D297" i="17"/>
  <c r="N52" i="17"/>
  <c r="R229" i="19"/>
  <c r="L386" i="19"/>
  <c r="L447" i="19"/>
  <c r="N166" i="17"/>
  <c r="T386" i="17"/>
  <c r="T389" i="17"/>
  <c r="D452" i="17"/>
  <c r="T236" i="17"/>
  <c r="D236" i="17"/>
  <c r="N364" i="17"/>
  <c r="N427" i="17"/>
  <c r="D334" i="17"/>
  <c r="U244" i="17"/>
  <c r="U245" i="17"/>
  <c r="U400" i="17"/>
  <c r="N228" i="17"/>
  <c r="D293" i="17"/>
  <c r="D417" i="17"/>
  <c r="N420" i="17"/>
  <c r="D269" i="17"/>
  <c r="N393" i="17"/>
  <c r="D461" i="17"/>
  <c r="N288" i="17"/>
  <c r="N10" i="17"/>
  <c r="N104" i="17"/>
  <c r="D352" i="17"/>
  <c r="D385" i="17"/>
  <c r="D360" i="17"/>
  <c r="N226" i="17"/>
  <c r="D400" i="17"/>
  <c r="N462" i="17"/>
  <c r="D245" i="17"/>
  <c r="N338" i="17"/>
  <c r="N276" i="17"/>
  <c r="D398" i="17"/>
  <c r="N458" i="17"/>
  <c r="N241" i="17"/>
  <c r="N334" i="17"/>
  <c r="N272" i="17"/>
  <c r="D391" i="17"/>
  <c r="N453" i="17"/>
  <c r="N236" i="17"/>
  <c r="N329" i="17"/>
  <c r="N267" i="17"/>
  <c r="D390" i="17"/>
  <c r="N452" i="17"/>
  <c r="N235" i="17"/>
  <c r="N328" i="17"/>
  <c r="N266" i="17"/>
  <c r="N431" i="17"/>
  <c r="N369" i="17"/>
  <c r="N307" i="17"/>
  <c r="D427" i="17"/>
  <c r="D365" i="17"/>
  <c r="D303" i="17"/>
  <c r="N384" i="17"/>
  <c r="D446" i="17"/>
  <c r="D229" i="17"/>
  <c r="D322" i="17"/>
  <c r="R345" i="19"/>
  <c r="L283" i="19"/>
  <c r="L406" i="19"/>
  <c r="L314" i="19"/>
  <c r="L376" i="19"/>
  <c r="R223" i="19"/>
  <c r="R347" i="19"/>
  <c r="L439" i="19"/>
  <c r="L378" i="19"/>
  <c r="R226" i="19"/>
  <c r="R228" i="19"/>
  <c r="R232" i="19"/>
  <c r="L448" i="19"/>
  <c r="D232" i="19"/>
  <c r="L295" i="19"/>
  <c r="L233" i="19"/>
  <c r="L418" i="19"/>
  <c r="R234" i="19"/>
  <c r="R358" i="19"/>
  <c r="L296" i="19"/>
  <c r="D234" i="19"/>
  <c r="T234" i="19" s="1"/>
  <c r="L419" i="19"/>
  <c r="R236" i="19"/>
  <c r="L298" i="19"/>
  <c r="D236" i="19"/>
  <c r="L421" i="19"/>
  <c r="R224" i="19"/>
  <c r="R227" i="19"/>
  <c r="L383" i="19"/>
  <c r="D228" i="19"/>
  <c r="D321" i="17"/>
  <c r="N358" i="17"/>
  <c r="D331" i="17"/>
  <c r="D455" i="17"/>
  <c r="N394" i="17"/>
  <c r="D277" i="17"/>
  <c r="N412" i="17"/>
  <c r="D421" i="17"/>
  <c r="D300" i="17"/>
  <c r="N319" i="17"/>
  <c r="N443" i="17"/>
  <c r="N115" i="17"/>
  <c r="D266" i="17"/>
  <c r="D235" i="17"/>
  <c r="D329" i="17"/>
  <c r="D453" i="17"/>
  <c r="D272" i="17"/>
  <c r="D241" i="17"/>
  <c r="N398" i="17"/>
  <c r="D462" i="17"/>
  <c r="N144" i="17"/>
  <c r="N446" i="17"/>
  <c r="N302" i="17"/>
  <c r="N426" i="17"/>
  <c r="D307" i="17"/>
  <c r="D431" i="17"/>
  <c r="R361" i="19"/>
  <c r="L299" i="19"/>
  <c r="D237" i="19"/>
  <c r="L422" i="19"/>
  <c r="R238" i="19"/>
  <c r="S362" i="19"/>
  <c r="L300" i="19"/>
  <c r="D238" i="19"/>
  <c r="T238" i="19" s="1"/>
  <c r="L270" i="19"/>
  <c r="L332" i="19"/>
  <c r="S363" i="19"/>
  <c r="L455" i="19"/>
  <c r="D239" i="19"/>
  <c r="R219" i="19"/>
  <c r="R343" i="19"/>
  <c r="L281" i="19"/>
  <c r="D219" i="19"/>
  <c r="L404" i="19"/>
  <c r="L374" i="19"/>
  <c r="L10" i="19"/>
  <c r="D16" i="19"/>
  <c r="D18" i="19"/>
  <c r="L20" i="19"/>
  <c r="L8" i="19"/>
  <c r="D17" i="19"/>
  <c r="S18" i="19"/>
  <c r="L219" i="19"/>
  <c r="L435" i="19"/>
  <c r="L331" i="19"/>
  <c r="L392" i="19"/>
  <c r="L268" i="19"/>
  <c r="L329" i="19"/>
  <c r="L389" i="19"/>
  <c r="L265" i="19"/>
  <c r="L325" i="19"/>
  <c r="L262" i="19"/>
  <c r="L321" i="19"/>
  <c r="L285" i="19"/>
  <c r="S347" i="19"/>
  <c r="L250" i="19"/>
  <c r="L454" i="19"/>
  <c r="L453" i="19"/>
  <c r="L452" i="19"/>
  <c r="L450" i="19"/>
  <c r="L449" i="19"/>
  <c r="L417" i="19"/>
  <c r="L413" i="19"/>
  <c r="L316" i="19"/>
  <c r="S345" i="19"/>
  <c r="L16" i="19"/>
  <c r="L228" i="19"/>
  <c r="L232" i="19"/>
  <c r="L236" i="19"/>
  <c r="L238" i="19"/>
  <c r="S226" i="19"/>
  <c r="S228" i="19"/>
  <c r="S236" i="19"/>
  <c r="S219" i="19"/>
  <c r="R18" i="19"/>
  <c r="R23" i="19"/>
  <c r="V401" i="17"/>
  <c r="N39" i="17"/>
  <c r="N58" i="17"/>
  <c r="N8" i="17"/>
  <c r="N57" i="17"/>
  <c r="S223" i="19"/>
  <c r="D223" i="19"/>
  <c r="T230" i="17"/>
  <c r="D276" i="17"/>
  <c r="N245" i="17"/>
  <c r="N400" i="17"/>
  <c r="N401" i="17"/>
  <c r="N350" i="17"/>
  <c r="N119" i="17"/>
  <c r="U8" i="17"/>
  <c r="L27" i="19"/>
  <c r="N229" i="17"/>
  <c r="D415" i="17"/>
  <c r="N353" i="17"/>
  <c r="D347" i="19"/>
  <c r="V24" i="24"/>
  <c r="T24" i="24"/>
  <c r="L358" i="19"/>
  <c r="D358" i="19"/>
  <c r="L348" i="19"/>
  <c r="D348" i="19"/>
  <c r="L351" i="19"/>
  <c r="D351" i="19"/>
  <c r="D352" i="19"/>
  <c r="L352" i="19"/>
  <c r="L353" i="19"/>
  <c r="D356" i="19"/>
  <c r="L356" i="19"/>
  <c r="D357" i="19"/>
  <c r="L360" i="19"/>
  <c r="D360" i="19"/>
  <c r="D362" i="19"/>
  <c r="L362" i="19"/>
  <c r="D363" i="19"/>
  <c r="L363" i="19"/>
  <c r="L350" i="19"/>
  <c r="D350" i="19"/>
  <c r="D343" i="19"/>
  <c r="T343" i="19" s="1"/>
  <c r="L343" i="19"/>
  <c r="W24" i="24"/>
  <c r="U24" i="24"/>
  <c r="N415" i="17"/>
  <c r="D388" i="17"/>
  <c r="D359" i="17"/>
  <c r="D298" i="17"/>
  <c r="D422" i="17"/>
  <c r="V393" i="17"/>
  <c r="L437" i="19"/>
  <c r="N59" i="17"/>
  <c r="N90" i="17"/>
  <c r="L221" i="19"/>
  <c r="S28" i="19"/>
  <c r="S346" i="19"/>
  <c r="L393" i="19"/>
  <c r="L423" i="19"/>
  <c r="T244" i="17"/>
  <c r="N399" i="17"/>
  <c r="L394" i="19"/>
  <c r="R239" i="19"/>
  <c r="S239" i="19"/>
  <c r="L424" i="19"/>
  <c r="S237" i="19"/>
  <c r="R237" i="19"/>
  <c r="D275" i="17"/>
  <c r="N275" i="17"/>
  <c r="N337" i="17"/>
  <c r="D337" i="17"/>
  <c r="N244" i="17"/>
  <c r="D244" i="17"/>
  <c r="D361" i="19"/>
  <c r="T361" i="19" s="1"/>
  <c r="L361" i="19"/>
  <c r="T399" i="17"/>
  <c r="U399" i="17"/>
  <c r="V399" i="17" s="1"/>
  <c r="N306" i="17"/>
  <c r="D306" i="17"/>
  <c r="N368" i="17"/>
  <c r="D368" i="17"/>
  <c r="N430" i="17"/>
  <c r="D430" i="17"/>
  <c r="U398" i="17"/>
  <c r="D305" i="17"/>
  <c r="N305" i="17"/>
  <c r="N367" i="17"/>
  <c r="D367" i="17"/>
  <c r="D429" i="17"/>
  <c r="U243" i="17"/>
  <c r="D274" i="17"/>
  <c r="N274" i="17"/>
  <c r="D336" i="17"/>
  <c r="N336" i="17"/>
  <c r="N243" i="17"/>
  <c r="D243" i="17"/>
  <c r="N460" i="17"/>
  <c r="D460" i="17"/>
  <c r="U391" i="17"/>
  <c r="R231" i="19"/>
  <c r="N381" i="17"/>
  <c r="D381" i="17"/>
  <c r="V381" i="17" s="1"/>
  <c r="D355" i="19"/>
  <c r="V226" i="17"/>
  <c r="T226" i="17"/>
  <c r="L12" i="19"/>
  <c r="N261" i="17"/>
  <c r="N323" i="17"/>
  <c r="N230" i="17"/>
  <c r="N447" i="17"/>
  <c r="N264" i="17"/>
  <c r="N326" i="17"/>
  <c r="D233" i="17"/>
  <c r="N450" i="17"/>
  <c r="S27" i="19"/>
  <c r="T27" i="19" s="1"/>
  <c r="R27" i="19"/>
  <c r="N213" i="17"/>
  <c r="N16" i="17"/>
  <c r="D12" i="19"/>
  <c r="S353" i="19"/>
  <c r="R353" i="19"/>
  <c r="L260" i="19"/>
  <c r="L322" i="19"/>
  <c r="L384" i="19"/>
  <c r="U241" i="17"/>
  <c r="D339" i="17"/>
  <c r="N339" i="17"/>
  <c r="D246" i="17"/>
  <c r="V246" i="17" s="1"/>
  <c r="N246" i="17"/>
  <c r="D463" i="17"/>
  <c r="N463" i="17"/>
  <c r="U385" i="17"/>
  <c r="T385" i="17"/>
  <c r="N354" i="17"/>
  <c r="D354" i="17"/>
  <c r="T231" i="17"/>
  <c r="U231" i="17"/>
  <c r="T234" i="17"/>
  <c r="U234" i="17"/>
  <c r="L445" i="19"/>
  <c r="L291" i="19"/>
  <c r="D229" i="19"/>
  <c r="L414" i="19"/>
  <c r="T396" i="17"/>
  <c r="U396" i="17"/>
  <c r="N396" i="17"/>
  <c r="D396" i="17"/>
  <c r="N370" i="17"/>
  <c r="D370" i="17"/>
  <c r="N432" i="17"/>
  <c r="D432" i="17"/>
  <c r="R346" i="19"/>
  <c r="N322" i="17"/>
  <c r="D384" i="17"/>
  <c r="R221" i="19"/>
  <c r="D450" i="17"/>
  <c r="N233" i="17"/>
  <c r="D326" i="17"/>
  <c r="D264" i="17"/>
  <c r="D230" i="17"/>
  <c r="D323" i="17"/>
  <c r="D261" i="17"/>
  <c r="N445" i="17"/>
  <c r="L347" i="19"/>
  <c r="N75" i="17"/>
  <c r="N80" i="17"/>
  <c r="N85" i="17"/>
  <c r="N12" i="17"/>
  <c r="N46" i="17"/>
  <c r="N51" i="17"/>
  <c r="N56" i="17"/>
  <c r="D260" i="17"/>
  <c r="N260" i="17"/>
  <c r="L255" i="19"/>
  <c r="L317" i="19"/>
  <c r="L379" i="19"/>
  <c r="S348" i="19"/>
  <c r="R348" i="19"/>
  <c r="L442" i="19"/>
  <c r="L288" i="19"/>
  <c r="D226" i="19"/>
  <c r="L226" i="19"/>
  <c r="L411" i="19"/>
  <c r="L258" i="19"/>
  <c r="L320" i="19"/>
  <c r="L382" i="19"/>
  <c r="S351" i="19"/>
  <c r="R351" i="19"/>
  <c r="L444" i="19"/>
  <c r="L290" i="19"/>
  <c r="N291" i="17"/>
  <c r="D291" i="17"/>
  <c r="D345" i="19"/>
  <c r="L345" i="19"/>
  <c r="L440" i="19"/>
  <c r="L286" i="19"/>
  <c r="D224" i="19"/>
  <c r="L224" i="19"/>
  <c r="L409" i="19"/>
  <c r="S350" i="19"/>
  <c r="R350" i="19"/>
  <c r="L257" i="19"/>
  <c r="L319" i="19"/>
  <c r="L381" i="19"/>
  <c r="L443" i="19"/>
  <c r="L289" i="19"/>
  <c r="D227" i="19"/>
  <c r="L227" i="19"/>
  <c r="L412" i="19"/>
  <c r="R352" i="19"/>
  <c r="S352" i="19"/>
  <c r="L259" i="19"/>
  <c r="N13" i="17"/>
  <c r="N23" i="17"/>
  <c r="N132" i="17"/>
  <c r="N167" i="17"/>
  <c r="N199" i="17"/>
  <c r="N172" i="17"/>
  <c r="N209" i="17"/>
  <c r="N182" i="17"/>
  <c r="U229" i="17"/>
  <c r="T229" i="17"/>
  <c r="L253" i="19"/>
  <c r="L315" i="19"/>
  <c r="L377" i="19"/>
  <c r="U384" i="17"/>
  <c r="T384" i="17"/>
  <c r="S222" i="19"/>
  <c r="R222" i="19"/>
  <c r="L438" i="19"/>
  <c r="L284" i="19"/>
  <c r="D222" i="19"/>
  <c r="L222" i="19"/>
  <c r="L407" i="19"/>
  <c r="D346" i="19"/>
  <c r="L346" i="19"/>
  <c r="T394" i="17"/>
  <c r="N270" i="17"/>
  <c r="N332" i="17"/>
  <c r="N239" i="17"/>
  <c r="N456" i="17"/>
  <c r="X24" i="24"/>
  <c r="L22" i="19"/>
  <c r="R28" i="19"/>
  <c r="N20" i="17"/>
  <c r="T236" i="19" l="1"/>
  <c r="T360" i="19"/>
  <c r="T229" i="19"/>
  <c r="T358" i="19"/>
  <c r="T227" i="19"/>
  <c r="T351" i="19"/>
  <c r="R10" i="19"/>
  <c r="V230" i="17"/>
  <c r="V236" i="17"/>
  <c r="D10" i="31"/>
  <c r="V391" i="17"/>
  <c r="T352" i="19"/>
  <c r="T224" i="19"/>
  <c r="T28" i="19"/>
  <c r="T345" i="19"/>
  <c r="N72" i="31"/>
  <c r="N80" i="31"/>
  <c r="N57" i="31"/>
  <c r="N168" i="31"/>
  <c r="N106" i="31"/>
  <c r="N75" i="31"/>
  <c r="N88" i="31"/>
  <c r="V20" i="17"/>
  <c r="D10" i="30"/>
  <c r="L10" i="30"/>
  <c r="T223" i="19"/>
  <c r="T237" i="19"/>
  <c r="N110" i="17"/>
  <c r="V27" i="17"/>
  <c r="N28" i="17"/>
  <c r="N214" i="17"/>
  <c r="D25" i="17"/>
  <c r="V25" i="17" s="1"/>
  <c r="N149" i="17"/>
  <c r="D23" i="17"/>
  <c r="N178" i="17"/>
  <c r="D22" i="17"/>
  <c r="V22" i="17" s="1"/>
  <c r="N177" i="17"/>
  <c r="N146" i="17"/>
  <c r="N207" i="17"/>
  <c r="N145" i="17"/>
  <c r="N114" i="17"/>
  <c r="R21" i="19"/>
  <c r="N113" i="17"/>
  <c r="R20" i="19"/>
  <c r="N18" i="17"/>
  <c r="N204" i="17"/>
  <c r="D16" i="17"/>
  <c r="V16" i="17" s="1"/>
  <c r="N202" i="17"/>
  <c r="N201" i="17"/>
  <c r="N170" i="17"/>
  <c r="N139" i="17"/>
  <c r="D13" i="17"/>
  <c r="N106" i="17"/>
  <c r="N103" i="17"/>
  <c r="D10" i="17"/>
  <c r="N25" i="17"/>
  <c r="T346" i="19"/>
  <c r="N194" i="17"/>
  <c r="T226" i="19"/>
  <c r="T348" i="19"/>
  <c r="N22" i="17"/>
  <c r="N120" i="17"/>
  <c r="T347" i="19"/>
  <c r="S21" i="19"/>
  <c r="N70" i="17"/>
  <c r="V245" i="17"/>
  <c r="N165" i="17"/>
  <c r="R15" i="19"/>
  <c r="N118" i="17"/>
  <c r="V12" i="17"/>
  <c r="S10" i="19"/>
  <c r="T10" i="19" s="1"/>
  <c r="S20" i="19"/>
  <c r="T20" i="19" s="1"/>
  <c r="D17" i="17"/>
  <c r="N203" i="17"/>
  <c r="R17" i="19"/>
  <c r="N212" i="31"/>
  <c r="N118" i="31"/>
  <c r="S17" i="19"/>
  <c r="T17" i="19" s="1"/>
  <c r="N141" i="17"/>
  <c r="N17" i="17"/>
  <c r="N79" i="17"/>
  <c r="N141" i="31"/>
  <c r="N70" i="31"/>
  <c r="V28" i="17"/>
  <c r="N26" i="17"/>
  <c r="N25" i="31"/>
  <c r="N149" i="31"/>
  <c r="S15" i="19"/>
  <c r="T15" i="19" s="1"/>
  <c r="S11" i="19"/>
  <c r="N26" i="31"/>
  <c r="R25" i="19"/>
  <c r="U23" i="17"/>
  <c r="N182" i="31"/>
  <c r="N83" i="31"/>
  <c r="N104" i="31"/>
  <c r="N202" i="31"/>
  <c r="N119" i="31"/>
  <c r="N178" i="31"/>
  <c r="N173" i="31"/>
  <c r="N11" i="31"/>
  <c r="N121" i="31"/>
  <c r="N120" i="31"/>
  <c r="N144" i="31"/>
  <c r="N172" i="31"/>
  <c r="N103" i="31"/>
  <c r="D28" i="31"/>
  <c r="N27" i="31"/>
  <c r="D23" i="31"/>
  <c r="N22" i="31"/>
  <c r="N21" i="31"/>
  <c r="N20" i="31"/>
  <c r="D18" i="31"/>
  <c r="N111" i="31"/>
  <c r="N110" i="31"/>
  <c r="N109" i="31"/>
  <c r="N108" i="31"/>
  <c r="N78" i="31"/>
  <c r="N59" i="31"/>
  <c r="N116" i="31"/>
  <c r="N114" i="31"/>
  <c r="N113" i="31"/>
  <c r="N142" i="31"/>
  <c r="N17" i="31"/>
  <c r="N16" i="31"/>
  <c r="N15" i="31"/>
  <c r="N139" i="31"/>
  <c r="N12" i="31"/>
  <c r="N136" i="31"/>
  <c r="N10" i="31"/>
  <c r="D8" i="17"/>
  <c r="V8" i="17" s="1"/>
  <c r="N101" i="17"/>
  <c r="N183" i="17"/>
  <c r="N151" i="17"/>
  <c r="D18" i="17"/>
  <c r="V18" i="17" s="1"/>
  <c r="N111" i="17"/>
  <c r="N8" i="31"/>
  <c r="N90" i="31"/>
  <c r="N135" i="31"/>
  <c r="N196" i="31"/>
  <c r="N194" i="31"/>
  <c r="N13" i="31"/>
  <c r="N199" i="31"/>
  <c r="N39" i="31"/>
  <c r="N152" i="31"/>
  <c r="N213" i="31"/>
  <c r="N150" i="31"/>
  <c r="N211" i="31"/>
  <c r="N147" i="31"/>
  <c r="N208" i="31"/>
  <c r="N145" i="31"/>
  <c r="N206" i="31"/>
  <c r="N203" i="31"/>
  <c r="N140" i="31"/>
  <c r="N201" i="31"/>
  <c r="N198" i="31"/>
  <c r="N74" i="31"/>
  <c r="N77" i="31"/>
  <c r="N79" i="31"/>
  <c r="N82" i="31"/>
  <c r="N84" i="31"/>
  <c r="N85" i="31"/>
  <c r="N87" i="31"/>
  <c r="N89" i="31"/>
  <c r="N132" i="31"/>
  <c r="N137" i="31"/>
  <c r="T363" i="19"/>
  <c r="T239" i="19"/>
  <c r="V396" i="17"/>
  <c r="V241" i="17"/>
  <c r="V244" i="17"/>
  <c r="N15" i="17"/>
  <c r="V398" i="17"/>
  <c r="N105" i="17"/>
  <c r="N181" i="17"/>
  <c r="D21" i="17"/>
  <c r="T219" i="19"/>
  <c r="U17" i="17"/>
  <c r="V384" i="17"/>
  <c r="N390" i="17"/>
  <c r="V400" i="17"/>
  <c r="T362" i="19"/>
  <c r="S355" i="19"/>
  <c r="T355" i="19" s="1"/>
  <c r="N362" i="17"/>
  <c r="T228" i="19"/>
  <c r="V385" i="17"/>
  <c r="T353" i="19"/>
  <c r="R360" i="19"/>
  <c r="S356" i="19"/>
  <c r="T356" i="19" s="1"/>
  <c r="L387" i="19"/>
  <c r="D231" i="19"/>
  <c r="T231" i="19" s="1"/>
  <c r="N424" i="17"/>
  <c r="T232" i="19"/>
  <c r="N27" i="17"/>
  <c r="V26" i="17"/>
  <c r="U21" i="17"/>
  <c r="D25" i="19"/>
  <c r="T25" i="19" s="1"/>
  <c r="L13" i="19"/>
  <c r="S26" i="19"/>
  <c r="T26" i="19" s="1"/>
  <c r="D21" i="19"/>
  <c r="R13" i="19"/>
  <c r="S22" i="19"/>
  <c r="T22" i="19" s="1"/>
  <c r="V15" i="17"/>
  <c r="N211" i="17"/>
  <c r="N150" i="17"/>
  <c r="N208" i="17"/>
  <c r="N142" i="17"/>
  <c r="N140" i="17"/>
  <c r="N198" i="17"/>
  <c r="R12" i="19"/>
  <c r="S12" i="19"/>
  <c r="T12" i="19" s="1"/>
  <c r="S16" i="19"/>
  <c r="T16" i="19" s="1"/>
  <c r="R16" i="19"/>
  <c r="T13" i="17"/>
  <c r="U13" i="17"/>
  <c r="T11" i="17"/>
  <c r="U11" i="17"/>
  <c r="V11" i="17" s="1"/>
  <c r="L11" i="19"/>
  <c r="D11" i="19"/>
  <c r="U10" i="17"/>
  <c r="T10" i="17"/>
  <c r="L23" i="19"/>
  <c r="D23" i="19"/>
  <c r="T23" i="19" s="1"/>
  <c r="N206" i="17"/>
  <c r="T18" i="19"/>
  <c r="T13" i="19"/>
  <c r="T222" i="19"/>
  <c r="V229" i="17"/>
  <c r="T350" i="19"/>
  <c r="V243" i="17"/>
  <c r="N457" i="17"/>
  <c r="D457" i="17"/>
  <c r="N240" i="17"/>
  <c r="D240" i="17"/>
  <c r="N333" i="17"/>
  <c r="D333" i="17"/>
  <c r="N271" i="17"/>
  <c r="D271" i="17"/>
  <c r="D395" i="17"/>
  <c r="N395" i="17"/>
  <c r="T395" i="17"/>
  <c r="U395" i="17"/>
  <c r="L388" i="19"/>
  <c r="L326" i="19"/>
  <c r="L264" i="19"/>
  <c r="S233" i="19"/>
  <c r="T233" i="19" s="1"/>
  <c r="R233" i="19"/>
  <c r="R357" i="19"/>
  <c r="S357" i="19"/>
  <c r="T357" i="19" s="1"/>
  <c r="D425" i="17"/>
  <c r="N425" i="17"/>
  <c r="D363" i="17"/>
  <c r="N363" i="17"/>
  <c r="D301" i="17"/>
  <c r="N301" i="17"/>
  <c r="U390" i="17"/>
  <c r="V390" i="17" s="1"/>
  <c r="T390" i="17"/>
  <c r="N451" i="17"/>
  <c r="D451" i="17"/>
  <c r="N234" i="17"/>
  <c r="D234" i="17"/>
  <c r="V234" i="17" s="1"/>
  <c r="N327" i="17"/>
  <c r="D327" i="17"/>
  <c r="N265" i="17"/>
  <c r="D265" i="17"/>
  <c r="D389" i="17"/>
  <c r="V389" i="17" s="1"/>
  <c r="N389" i="17"/>
  <c r="N419" i="17"/>
  <c r="D419" i="17"/>
  <c r="N357" i="17"/>
  <c r="D357" i="17"/>
  <c r="N295" i="17"/>
  <c r="D295" i="17"/>
  <c r="U388" i="17"/>
  <c r="V388" i="17" s="1"/>
  <c r="T388" i="17"/>
  <c r="U383" i="17"/>
  <c r="V383" i="17" s="1"/>
  <c r="L252" i="19"/>
  <c r="T240" i="17"/>
  <c r="U240" i="17"/>
  <c r="T239" i="17"/>
  <c r="U239" i="17"/>
  <c r="V239" i="17" s="1"/>
  <c r="T235" i="17"/>
  <c r="U235" i="17"/>
  <c r="V235" i="17" s="1"/>
  <c r="T233" i="17"/>
  <c r="U233" i="17"/>
  <c r="V233" i="17" s="1"/>
  <c r="D448" i="17"/>
  <c r="N448" i="17"/>
  <c r="D231" i="17"/>
  <c r="V231" i="17" s="1"/>
  <c r="N231" i="17"/>
  <c r="D324" i="17"/>
  <c r="N324" i="17"/>
  <c r="D262" i="17"/>
  <c r="N262" i="17"/>
  <c r="N386" i="17"/>
  <c r="D386" i="17"/>
  <c r="V386" i="17" s="1"/>
  <c r="N416" i="17"/>
  <c r="D416" i="17"/>
  <c r="N292" i="17"/>
  <c r="D292" i="17"/>
  <c r="T228" i="17"/>
  <c r="U228" i="17"/>
  <c r="V228" i="17" s="1"/>
  <c r="V10" i="17" l="1"/>
  <c r="V13" i="17"/>
  <c r="T21" i="19"/>
  <c r="V23" i="17"/>
  <c r="V17" i="17"/>
  <c r="T11" i="19"/>
  <c r="V21" i="17"/>
  <c r="V395" i="17"/>
  <c r="V240" i="17"/>
  <c r="AZ215" i="27" l="1"/>
  <c r="BA215" i="27" s="1"/>
</calcChain>
</file>

<file path=xl/comments1.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2.xml><?xml version="1.0" encoding="utf-8"?>
<comments xmlns="http://schemas.openxmlformats.org/spreadsheetml/2006/main">
  <authors>
    <author>jmarks</author>
  </authors>
  <commentLis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3.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4.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5.xml><?xml version="1.0" encoding="utf-8"?>
<comments xmlns="http://schemas.openxmlformats.org/spreadsheetml/2006/main">
  <authors>
    <author>JLM</author>
  </authors>
  <commentList>
    <comment ref="R3" authorId="0">
      <text>
        <r>
          <rPr>
            <b/>
            <sz val="10"/>
            <color indexed="81"/>
            <rFont val="Tahoma"/>
            <family val="2"/>
          </rPr>
          <t>JLM:</t>
        </r>
        <r>
          <rPr>
            <sz val="10"/>
            <color indexed="81"/>
            <rFont val="Tahoma"/>
            <family val="2"/>
          </rPr>
          <t xml:space="preserve">
Also for Fact Book table.</t>
        </r>
      </text>
    </comment>
  </commentList>
</comments>
</file>

<file path=xl/comments6.xml><?xml version="1.0" encoding="utf-8"?>
<comments xmlns="http://schemas.openxmlformats.org/spreadsheetml/2006/main">
  <authors>
    <author>JLM</author>
  </authors>
  <commentList>
    <comment ref="V3" authorId="0">
      <text>
        <r>
          <rPr>
            <b/>
            <sz val="10"/>
            <color indexed="81"/>
            <rFont val="Tahoma"/>
            <family val="2"/>
          </rPr>
          <t>JLM:</t>
        </r>
        <r>
          <rPr>
            <sz val="10"/>
            <color indexed="81"/>
            <rFont val="Tahoma"/>
            <family val="2"/>
          </rPr>
          <t xml:space="preserve">
Especially for Fact Book table.</t>
        </r>
      </text>
    </comment>
  </commentList>
</comments>
</file>

<file path=xl/comments7.xml><?xml version="1.0" encoding="utf-8"?>
<comments xmlns="http://schemas.openxmlformats.org/spreadsheetml/2006/main">
  <authors>
    <author>jmarks</author>
    <author>mperry</author>
    <author>aphillips</author>
    <author>Lee, Cynthia M.</author>
    <author>Alicia A. Diaz</author>
    <author>Staff</author>
    <author>Kim Kirkpatrick</author>
    <author>lfilipp</author>
    <author>Tierney, Sean</author>
    <author>mvann</author>
    <author>heltonbl</author>
    <author>adiaz</author>
    <author>cbrown</author>
    <author>Jeannie Reed</author>
    <author>WVHEPC</author>
    <author>reedjr</author>
    <author>Alicia A Diaz</author>
    <author>Justin A. Leadmon</author>
  </authors>
  <commentList>
    <comment ref="EC3" authorId="0">
      <text>
        <r>
          <rPr>
            <b/>
            <sz val="8"/>
            <color indexed="81"/>
            <rFont val="Tahoma"/>
            <family val="2"/>
          </rPr>
          <t xml:space="preserve">jmarks: </t>
        </r>
        <r>
          <rPr>
            <b/>
            <sz val="8"/>
            <color indexed="81"/>
            <rFont val="Tahoma"/>
            <family val="2"/>
          </rPr>
          <t>For B.2.a. and B.2.b, remember, we're now using a "fall-to-fall" definition. Let us know whether previously submitted data (tan columns) was fall-to-fall or update to fall-to-fall, if possible. Please color code changed entries.</t>
        </r>
      </text>
    </comment>
    <comment ref="F5" authorId="0">
      <text>
        <r>
          <rPr>
            <b/>
            <sz val="9"/>
            <color indexed="81"/>
            <rFont val="Tahoma"/>
            <family val="2"/>
          </rPr>
          <t>jmarks:</t>
        </r>
        <r>
          <rPr>
            <sz val="9"/>
            <color indexed="81"/>
            <rFont val="Tahoma"/>
            <family val="2"/>
          </rPr>
          <t xml:space="preserve">
Need to keep, not drop 2004 for next year to keep all the years covered.</t>
        </r>
      </text>
    </comment>
    <comment ref="CK20" authorId="0">
      <text>
        <r>
          <rPr>
            <b/>
            <sz val="9"/>
            <color indexed="81"/>
            <rFont val="Tahoma"/>
            <family val="2"/>
          </rPr>
          <t>jmarks:</t>
        </r>
        <r>
          <rPr>
            <sz val="9"/>
            <color indexed="81"/>
            <rFont val="Tahoma"/>
            <family val="2"/>
          </rPr>
          <t xml:space="preserve">
estimated based on cohort % of entering students 2006
</t>
        </r>
      </text>
    </comment>
    <comment ref="CU31" authorId="1">
      <text>
        <r>
          <rPr>
            <b/>
            <sz val="8"/>
            <color indexed="81"/>
            <rFont val="Tahoma"/>
            <family val="2"/>
          </rPr>
          <t xml:space="preserve">mperry 2/15/11:
Please check - Cannot be lower than what's in B.3.a. Progression (201)
</t>
        </r>
        <r>
          <rPr>
            <sz val="8"/>
            <color indexed="81"/>
            <rFont val="Tahoma"/>
            <family val="2"/>
          </rPr>
          <t xml:space="preserve">
</t>
        </r>
      </text>
    </comment>
    <comment ref="K77" authorId="0">
      <text>
        <r>
          <rPr>
            <b/>
            <sz val="10"/>
            <color indexed="81"/>
            <rFont val="Tahoma"/>
            <family val="2"/>
          </rPr>
          <t>CK:
EF 08, Pt.D</t>
        </r>
      </text>
    </comment>
    <comment ref="T77" authorId="2">
      <text>
        <r>
          <rPr>
            <b/>
            <sz val="8"/>
            <color indexed="81"/>
            <rFont val="Tahoma"/>
            <family val="2"/>
          </rPr>
          <t>aphillips:</t>
        </r>
        <r>
          <rPr>
            <sz val="8"/>
            <color indexed="81"/>
            <rFont val="Tahoma"/>
            <family val="2"/>
          </rPr>
          <t xml:space="preserve">
I adjusted a previous erroneous figure (3567) that I reported last year.</t>
        </r>
      </text>
    </comment>
    <comment ref="U77" authorId="0">
      <text>
        <r>
          <rPr>
            <b/>
            <sz val="10"/>
            <color indexed="81"/>
            <rFont val="Tahoma"/>
            <family val="2"/>
          </rPr>
          <t xml:space="preserve">CK:
</t>
        </r>
        <r>
          <rPr>
            <sz val="10"/>
            <color indexed="81"/>
            <rFont val="Tahoma"/>
            <family val="2"/>
          </rPr>
          <t>The sequence may be off a year.</t>
        </r>
        <r>
          <rPr>
            <b/>
            <sz val="10"/>
            <color indexed="81"/>
            <rFont val="Tahoma"/>
            <family val="2"/>
          </rPr>
          <t xml:space="preserve">
mperry 2/14/11: 
Please check</t>
        </r>
      </text>
    </comment>
    <comment ref="BN77" authorId="0">
      <text>
        <r>
          <rPr>
            <b/>
            <sz val="10"/>
            <color indexed="81"/>
            <rFont val="Tahoma"/>
            <family val="2"/>
          </rPr>
          <t>CK:</t>
        </r>
        <r>
          <rPr>
            <sz val="10"/>
            <color indexed="81"/>
            <rFont val="Tahoma"/>
            <family val="2"/>
          </rPr>
          <t xml:space="preserve">
EF 09, Pt.E</t>
        </r>
      </text>
    </comment>
    <comment ref="T78" authorId="2">
      <text>
        <r>
          <rPr>
            <b/>
            <sz val="8"/>
            <color indexed="81"/>
            <rFont val="Tahoma"/>
            <family val="2"/>
          </rPr>
          <t>aphillips:</t>
        </r>
        <r>
          <rPr>
            <sz val="8"/>
            <color indexed="81"/>
            <rFont val="Tahoma"/>
            <family val="2"/>
          </rPr>
          <t xml:space="preserve">
I adjusted a previous erroneous figure (818) that I reported last year.</t>
        </r>
      </text>
    </comment>
    <comment ref="BW78" authorId="0">
      <text>
        <r>
          <rPr>
            <b/>
            <sz val="10"/>
            <color indexed="81"/>
            <rFont val="Tahoma"/>
            <family val="2"/>
          </rPr>
          <t>CK:</t>
        </r>
        <r>
          <rPr>
            <sz val="10"/>
            <color indexed="81"/>
            <rFont val="Tahoma"/>
            <family val="2"/>
          </rPr>
          <t xml:space="preserve">
CRS 09, Sect. III
</t>
        </r>
      </text>
    </comment>
    <comment ref="BZ78" authorId="0">
      <text>
        <r>
          <rPr>
            <b/>
            <sz val="10"/>
            <color indexed="81"/>
            <rFont val="Tahoma"/>
            <family val="2"/>
          </rPr>
          <t xml:space="preserve">CK:
</t>
        </r>
        <r>
          <rPr>
            <sz val="10"/>
            <color indexed="81"/>
            <rFont val="Tahoma"/>
            <family val="2"/>
          </rPr>
          <t>CHEO, Pt.V</t>
        </r>
      </text>
    </comment>
    <comment ref="CC78" authorId="0">
      <text>
        <r>
          <rPr>
            <b/>
            <sz val="10"/>
            <color indexed="81"/>
            <rFont val="Tahoma"/>
            <family val="2"/>
          </rPr>
          <t>CK:</t>
        </r>
        <r>
          <rPr>
            <sz val="10"/>
            <color indexed="81"/>
            <rFont val="Tahoma"/>
            <family val="2"/>
          </rPr>
          <t xml:space="preserve">
CRS 09, Sect. III
</t>
        </r>
      </text>
    </comment>
    <comment ref="CO80" authorId="0">
      <text>
        <r>
          <rPr>
            <b/>
            <sz val="10"/>
            <color indexed="81"/>
            <rFont val="Tahoma"/>
            <family val="2"/>
          </rPr>
          <t xml:space="preserve">CK:
</t>
        </r>
        <r>
          <rPr>
            <sz val="10"/>
            <color indexed="81"/>
            <rFont val="Tahoma"/>
            <family val="2"/>
          </rPr>
          <t>EF 08, Pt.D</t>
        </r>
      </text>
    </comment>
    <comment ref="CW80" authorId="0">
      <text>
        <r>
          <rPr>
            <b/>
            <sz val="10"/>
            <color indexed="81"/>
            <rFont val="Tahoma"/>
            <family val="2"/>
          </rPr>
          <t xml:space="preserve">CK:
</t>
        </r>
        <r>
          <rPr>
            <sz val="10"/>
            <color indexed="81"/>
            <rFont val="Tahoma"/>
            <family val="2"/>
          </rPr>
          <t>EF 08, Pt.A &amp; D</t>
        </r>
        <r>
          <rPr>
            <b/>
            <sz val="10"/>
            <color indexed="81"/>
            <rFont val="Tahoma"/>
            <family val="2"/>
          </rPr>
          <t xml:space="preserve">
Jmarks:
</t>
        </r>
        <r>
          <rPr>
            <sz val="10"/>
            <color indexed="81"/>
            <rFont val="Tahoma"/>
            <family val="2"/>
          </rPr>
          <t>GRS also</t>
        </r>
      </text>
    </comment>
    <comment ref="ED80" authorId="0">
      <text>
        <r>
          <rPr>
            <b/>
            <sz val="10"/>
            <color indexed="81"/>
            <rFont val="Tahoma"/>
            <family val="2"/>
          </rPr>
          <t xml:space="preserve">CK:
</t>
        </r>
        <r>
          <rPr>
            <sz val="10"/>
            <color indexed="81"/>
            <rFont val="Tahoma"/>
            <family val="2"/>
          </rPr>
          <t>EF 09, Pt.E</t>
        </r>
      </text>
    </comment>
    <comment ref="EM80" authorId="0">
      <text>
        <r>
          <rPr>
            <b/>
            <sz val="10"/>
            <color indexed="81"/>
            <rFont val="Tahoma"/>
            <family val="2"/>
          </rPr>
          <t>CK:</t>
        </r>
        <r>
          <rPr>
            <sz val="10"/>
            <color indexed="81"/>
            <rFont val="Tahoma"/>
            <family val="2"/>
          </rPr>
          <t xml:space="preserve">
CRS 09, Sect. III
</t>
        </r>
      </text>
    </comment>
    <comment ref="EP80" authorId="0">
      <text>
        <r>
          <rPr>
            <b/>
            <sz val="10"/>
            <color indexed="81"/>
            <rFont val="Tahoma"/>
            <family val="2"/>
          </rPr>
          <t xml:space="preserve">CK:
</t>
        </r>
        <r>
          <rPr>
            <sz val="10"/>
            <color indexed="81"/>
            <rFont val="Tahoma"/>
            <family val="2"/>
          </rPr>
          <t>CHEO, Pt.V</t>
        </r>
      </text>
    </comment>
    <comment ref="ES80" authorId="0">
      <text>
        <r>
          <rPr>
            <b/>
            <sz val="10"/>
            <color indexed="81"/>
            <rFont val="Tahoma"/>
            <family val="2"/>
          </rPr>
          <t xml:space="preserve">CK:
</t>
        </r>
        <r>
          <rPr>
            <sz val="10"/>
            <color indexed="81"/>
            <rFont val="Tahoma"/>
            <family val="2"/>
          </rPr>
          <t>GRS 09, Pt. III &amp;
DHEO, Pt.V</t>
        </r>
      </text>
    </comment>
    <comment ref="B163" authorId="3">
      <text>
        <r>
          <rPr>
            <b/>
            <sz val="8"/>
            <color indexed="81"/>
            <rFont val="Tahoma"/>
            <family val="2"/>
          </rPr>
          <t>Lee, Cynthia M.:</t>
        </r>
        <r>
          <rPr>
            <sz val="8"/>
            <color indexed="81"/>
            <rFont val="Tahoma"/>
            <family val="2"/>
          </rPr>
          <t xml:space="preserve">
DeKalb was renamed to Georgia Piedmont as of 10/1/11</t>
        </r>
      </text>
    </comment>
    <comment ref="D204" authorId="4">
      <text>
        <r>
          <rPr>
            <b/>
            <sz val="8"/>
            <color indexed="81"/>
            <rFont val="Tahoma"/>
            <family val="2"/>
          </rPr>
          <t>Alicia A. Diaz:</t>
        </r>
        <r>
          <rPr>
            <sz val="8"/>
            <color indexed="81"/>
            <rFont val="Tahoma"/>
            <family val="2"/>
          </rPr>
          <t xml:space="preserve">
Louisiana Tech University has always been quarterly - may need to adjust calculations for years earlier than 2007</t>
        </r>
      </text>
    </comment>
    <comment ref="H206" authorId="5">
      <text>
        <r>
          <rPr>
            <b/>
            <sz val="8"/>
            <color indexed="81"/>
            <rFont val="Tahoma"/>
            <family val="2"/>
          </rPr>
          <t>Staff:</t>
        </r>
        <r>
          <rPr>
            <sz val="8"/>
            <color indexed="81"/>
            <rFont val="Tahoma"/>
            <family val="2"/>
          </rPr>
          <t xml:space="preserve">
No data available due to Hurricane Katrina
mperry 2/15/11: extrapolated</t>
        </r>
      </text>
    </comment>
    <comment ref="T206" authorId="5">
      <text>
        <r>
          <rPr>
            <b/>
            <sz val="8"/>
            <color indexed="81"/>
            <rFont val="Tahoma"/>
            <family val="2"/>
          </rPr>
          <t>Staff:</t>
        </r>
        <r>
          <rPr>
            <sz val="8"/>
            <color indexed="81"/>
            <rFont val="Tahoma"/>
            <family val="2"/>
          </rPr>
          <t xml:space="preserve">
No data available due to Hurricane Katrina
mperry 2/15/11: extrapolated</t>
        </r>
      </text>
    </comment>
    <comment ref="H215" authorId="5">
      <text>
        <r>
          <rPr>
            <b/>
            <sz val="8"/>
            <color indexed="81"/>
            <rFont val="Tahoma"/>
            <family val="2"/>
          </rPr>
          <t>Staff:</t>
        </r>
        <r>
          <rPr>
            <sz val="8"/>
            <color indexed="81"/>
            <rFont val="Tahoma"/>
            <family val="2"/>
          </rPr>
          <t xml:space="preserve">
No data available due to Hurricane Katrina
mperry 2/15/11: extrapolated</t>
        </r>
      </text>
    </comment>
    <comment ref="T215" authorId="5">
      <text>
        <r>
          <rPr>
            <b/>
            <sz val="8"/>
            <color indexed="81"/>
            <rFont val="Tahoma"/>
            <family val="2"/>
          </rPr>
          <t>Staff:</t>
        </r>
        <r>
          <rPr>
            <sz val="8"/>
            <color indexed="81"/>
            <rFont val="Tahoma"/>
            <family val="2"/>
          </rPr>
          <t xml:space="preserve">
No data available due to Hurricane Katrina
mperry 2/15/11: extrapolated</t>
        </r>
      </text>
    </comment>
    <comment ref="CL218"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T218"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EL218" authorId="6">
      <text>
        <r>
          <rPr>
            <b/>
            <sz val="8"/>
            <color indexed="81"/>
            <rFont val="Tahoma"/>
            <family val="2"/>
          </rPr>
          <t>Kim Kirkpatrick Harvey:</t>
        </r>
        <r>
          <rPr>
            <sz val="8"/>
            <color indexed="81"/>
            <rFont val="Tahoma"/>
            <family val="2"/>
          </rPr>
          <t xml:space="preserve">
Katrina Cohort </t>
        </r>
      </text>
    </comment>
    <comment ref="EO218" authorId="5">
      <text>
        <r>
          <rPr>
            <b/>
            <sz val="8"/>
            <color indexed="81"/>
            <rFont val="Tahoma"/>
            <family val="2"/>
          </rPr>
          <t>Staff:</t>
        </r>
        <r>
          <rPr>
            <sz val="8"/>
            <color indexed="81"/>
            <rFont val="Tahoma"/>
            <family val="2"/>
          </rPr>
          <t xml:space="preserve">
No data due to Hurricane Katrina</t>
        </r>
      </text>
    </comment>
    <comment ref="ER218" authorId="5">
      <text>
        <r>
          <rPr>
            <b/>
            <sz val="8"/>
            <color indexed="81"/>
            <rFont val="Tahoma"/>
            <family val="2"/>
          </rPr>
          <t>Staff:</t>
        </r>
        <r>
          <rPr>
            <sz val="8"/>
            <color indexed="81"/>
            <rFont val="Tahoma"/>
            <family val="2"/>
          </rPr>
          <t xml:space="preserve">
No data due to Hurricane Katrina</t>
        </r>
      </text>
    </comment>
    <comment ref="CL223"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T223"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EL223" authorId="5">
      <text>
        <r>
          <rPr>
            <b/>
            <sz val="8"/>
            <color indexed="81"/>
            <rFont val="Tahoma"/>
            <family val="2"/>
          </rPr>
          <t xml:space="preserve">Staff:
</t>
        </r>
        <r>
          <rPr>
            <sz val="8"/>
            <color indexed="81"/>
            <rFont val="Tahoma"/>
            <family val="2"/>
          </rPr>
          <t xml:space="preserve">No data due to Hurricane Katrina
</t>
        </r>
      </text>
    </comment>
    <comment ref="EO223" authorId="5">
      <text>
        <r>
          <rPr>
            <b/>
            <sz val="8"/>
            <color indexed="81"/>
            <rFont val="Tahoma"/>
            <family val="2"/>
          </rPr>
          <t>Staff:</t>
        </r>
        <r>
          <rPr>
            <sz val="8"/>
            <color indexed="81"/>
            <rFont val="Tahoma"/>
            <family val="2"/>
          </rPr>
          <t xml:space="preserve">
No data due to Hurricane Katrina</t>
        </r>
      </text>
    </comment>
    <comment ref="ER223" authorId="5">
      <text>
        <r>
          <rPr>
            <b/>
            <sz val="8"/>
            <color indexed="81"/>
            <rFont val="Tahoma"/>
            <family val="2"/>
          </rPr>
          <t>Staff:</t>
        </r>
        <r>
          <rPr>
            <sz val="8"/>
            <color indexed="81"/>
            <rFont val="Tahoma"/>
            <family val="2"/>
          </rPr>
          <t xml:space="preserve">
No data due to Hurricane Katrina</t>
        </r>
      </text>
    </comment>
    <comment ref="EX229" authorId="5">
      <text>
        <r>
          <rPr>
            <b/>
            <sz val="8"/>
            <color indexed="81"/>
            <rFont val="Tahoma"/>
            <family val="2"/>
          </rPr>
          <t>Staff:</t>
        </r>
        <r>
          <rPr>
            <sz val="8"/>
            <color indexed="81"/>
            <rFont val="Tahoma"/>
            <family val="2"/>
          </rPr>
          <t xml:space="preserve">
No data available</t>
        </r>
      </text>
    </comment>
    <comment ref="CL234"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T234"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EL234" authorId="5">
      <text>
        <r>
          <rPr>
            <b/>
            <sz val="8"/>
            <color indexed="81"/>
            <rFont val="Tahoma"/>
            <family val="2"/>
          </rPr>
          <t>Staff:</t>
        </r>
        <r>
          <rPr>
            <sz val="8"/>
            <color indexed="81"/>
            <rFont val="Tahoma"/>
            <family val="2"/>
          </rPr>
          <t xml:space="preserve">
No data due to Hurricane Katrina</t>
        </r>
      </text>
    </comment>
    <comment ref="EO234" authorId="5">
      <text>
        <r>
          <rPr>
            <b/>
            <sz val="8"/>
            <color indexed="81"/>
            <rFont val="Tahoma"/>
            <family val="2"/>
          </rPr>
          <t>Staff:</t>
        </r>
        <r>
          <rPr>
            <sz val="8"/>
            <color indexed="81"/>
            <rFont val="Tahoma"/>
            <family val="2"/>
          </rPr>
          <t xml:space="preserve">
No data due to Hurricane Katrina</t>
        </r>
      </text>
    </comment>
    <comment ref="ER234" authorId="5">
      <text>
        <r>
          <rPr>
            <b/>
            <sz val="8"/>
            <color indexed="81"/>
            <rFont val="Tahoma"/>
            <family val="2"/>
          </rPr>
          <t>Staff:</t>
        </r>
        <r>
          <rPr>
            <sz val="8"/>
            <color indexed="81"/>
            <rFont val="Tahoma"/>
            <family val="2"/>
          </rPr>
          <t xml:space="preserve">
No data due to Hurricane Katrina</t>
        </r>
      </text>
    </comment>
    <comment ref="EX234" authorId="5">
      <text>
        <r>
          <rPr>
            <b/>
            <sz val="8"/>
            <color indexed="81"/>
            <rFont val="Tahoma"/>
            <family val="2"/>
          </rPr>
          <t>Staff:</t>
        </r>
        <r>
          <rPr>
            <sz val="8"/>
            <color indexed="81"/>
            <rFont val="Tahoma"/>
            <family val="2"/>
          </rPr>
          <t xml:space="preserve">
No data available
</t>
        </r>
      </text>
    </comment>
    <comment ref="CH235" authorId="7">
      <text>
        <r>
          <rPr>
            <b/>
            <sz val="8"/>
            <color indexed="81"/>
            <rFont val="Tahoma"/>
            <family val="2"/>
          </rPr>
          <t>lfilipp:</t>
        </r>
        <r>
          <rPr>
            <sz val="8"/>
            <color indexed="81"/>
            <rFont val="Tahoma"/>
            <family val="2"/>
          </rPr>
          <t xml:space="preserve">
not collected MHEC</t>
        </r>
      </text>
    </comment>
    <comment ref="CI235" authorId="7">
      <text>
        <r>
          <rPr>
            <b/>
            <sz val="8"/>
            <color indexed="81"/>
            <rFont val="Tahoma"/>
            <family val="2"/>
          </rPr>
          <t>lfilipp:</t>
        </r>
        <r>
          <rPr>
            <sz val="8"/>
            <color indexed="81"/>
            <rFont val="Tahoma"/>
            <family val="2"/>
          </rPr>
          <t xml:space="preserve">
not collected MHEC</t>
        </r>
      </text>
    </comment>
    <comment ref="CJ235" authorId="8">
      <text>
        <r>
          <rPr>
            <b/>
            <sz val="9"/>
            <color indexed="81"/>
            <rFont val="Tahoma"/>
            <family val="2"/>
          </rPr>
          <t>Tierney, Sean:</t>
        </r>
        <r>
          <rPr>
            <sz val="9"/>
            <color indexed="81"/>
            <rFont val="Tahoma"/>
            <family val="2"/>
          </rPr>
          <t xml:space="preserve">
not collected by MHEC</t>
        </r>
      </text>
    </comment>
    <comment ref="CS251" authorId="9">
      <text>
        <r>
          <rPr>
            <b/>
            <sz val="10"/>
            <color indexed="81"/>
            <rFont val="Tahoma"/>
            <family val="2"/>
          </rPr>
          <t>mvann:</t>
        </r>
        <r>
          <rPr>
            <sz val="10"/>
            <color indexed="81"/>
            <rFont val="Tahoma"/>
            <family val="2"/>
          </rPr>
          <t xml:space="preserve">
checked IPEDS against institution submitted data. IPEDS had 573 vs. 964 submitted by PGCC. Corrected to match IPEDS.</t>
        </r>
      </text>
    </comment>
    <comment ref="BQ285" authorId="10">
      <text>
        <r>
          <rPr>
            <b/>
            <sz val="8"/>
            <color indexed="81"/>
            <rFont val="Tahoma"/>
            <family val="2"/>
          </rPr>
          <t>heltonbl:</t>
        </r>
        <r>
          <rPr>
            <sz val="8"/>
            <color indexed="81"/>
            <rFont val="Tahoma"/>
            <family val="2"/>
          </rPr>
          <t xml:space="preserve">
transfers to another UNC system institution tracked by unit record student data files</t>
        </r>
      </text>
    </comment>
    <comment ref="EG300" authorId="11">
      <text>
        <r>
          <rPr>
            <b/>
            <sz val="8"/>
            <color indexed="81"/>
            <rFont val="Tahoma"/>
            <family val="2"/>
          </rPr>
          <t>adiaz:</t>
        </r>
        <r>
          <rPr>
            <sz val="8"/>
            <color indexed="81"/>
            <rFont val="Tahoma"/>
            <family val="2"/>
          </rPr>
          <t xml:space="preserve">
These data are not available to CCS</t>
        </r>
      </text>
    </comment>
    <comment ref="EE307" authorId="0">
      <text>
        <r>
          <rPr>
            <b/>
            <sz val="9"/>
            <color indexed="81"/>
            <rFont val="Tahoma"/>
            <family val="2"/>
          </rPr>
          <t>jmarks:</t>
        </r>
        <r>
          <rPr>
            <sz val="9"/>
            <color indexed="81"/>
            <rFont val="Tahoma"/>
            <family val="2"/>
          </rPr>
          <t xml:space="preserve">
Larger than cohort!!</t>
        </r>
      </text>
    </comment>
    <comment ref="W371" authorId="0">
      <text>
        <r>
          <rPr>
            <b/>
            <sz val="9"/>
            <color indexed="81"/>
            <rFont val="Tahoma"/>
            <family val="2"/>
          </rPr>
          <t>jmarks:</t>
        </r>
        <r>
          <rPr>
            <sz val="9"/>
            <color indexed="81"/>
            <rFont val="Tahoma"/>
            <family val="2"/>
          </rPr>
          <t xml:space="preserve">
extrapolated
</t>
        </r>
      </text>
    </comment>
    <comment ref="CS395" authorId="12">
      <text>
        <r>
          <rPr>
            <b/>
            <sz val="8"/>
            <color indexed="81"/>
            <rFont val="Tahoma"/>
            <family val="2"/>
          </rPr>
          <t>cbrown:</t>
        </r>
        <r>
          <rPr>
            <sz val="8"/>
            <color indexed="81"/>
            <rFont val="Tahoma"/>
            <family val="2"/>
          </rPr>
          <t xml:space="preserve">
All are bachelors' students</t>
        </r>
      </text>
    </comment>
    <comment ref="F607" authorId="13">
      <text>
        <r>
          <rPr>
            <b/>
            <sz val="8"/>
            <color indexed="81"/>
            <rFont val="Tahoma"/>
            <family val="2"/>
          </rPr>
          <t>Jeannie Reed:</t>
        </r>
        <r>
          <rPr>
            <sz val="8"/>
            <color indexed="81"/>
            <rFont val="Tahoma"/>
            <family val="2"/>
          </rPr>
          <t xml:space="preserve">
WVU provided</t>
        </r>
      </text>
    </comment>
    <comment ref="O607" authorId="14">
      <text>
        <r>
          <rPr>
            <b/>
            <sz val="8"/>
            <color indexed="81"/>
            <rFont val="Tahoma"/>
            <family val="2"/>
          </rPr>
          <t>WVHEPC:</t>
        </r>
        <r>
          <rPr>
            <sz val="8"/>
            <color indexed="81"/>
            <rFont val="Tahoma"/>
            <family val="2"/>
          </rPr>
          <t xml:space="preserve">
3,505 was reduced by 36 PharmD students to get 3,469.  Updated by WVU.</t>
        </r>
      </text>
    </comment>
    <comment ref="AA607" authorId="14">
      <text>
        <r>
          <rPr>
            <b/>
            <sz val="8"/>
            <color indexed="81"/>
            <rFont val="Tahoma"/>
            <family val="2"/>
          </rPr>
          <t>WVHEPC:</t>
        </r>
        <r>
          <rPr>
            <sz val="8"/>
            <color indexed="81"/>
            <rFont val="Tahoma"/>
            <family val="2"/>
          </rPr>
          <t xml:space="preserve">
Updated by WVU.</t>
        </r>
      </text>
    </comment>
    <comment ref="AB607" authorId="15">
      <text>
        <r>
          <rPr>
            <b/>
            <sz val="8"/>
            <color indexed="81"/>
            <rFont val="Tahoma"/>
            <family val="2"/>
          </rPr>
          <t>reedjr:</t>
        </r>
        <r>
          <rPr>
            <sz val="8"/>
            <color indexed="81"/>
            <rFont val="Tahoma"/>
            <family val="2"/>
          </rPr>
          <t xml:space="preserve">
WVU replaced the 0 with this updated figure. </t>
        </r>
      </text>
    </comment>
    <comment ref="AC607" authorId="13">
      <text>
        <r>
          <rPr>
            <b/>
            <sz val="8"/>
            <color indexed="81"/>
            <rFont val="Tahoma"/>
            <family val="2"/>
          </rPr>
          <t>Jeannie Reed:</t>
        </r>
        <r>
          <rPr>
            <sz val="8"/>
            <color indexed="81"/>
            <rFont val="Tahoma"/>
            <family val="2"/>
          </rPr>
          <t xml:space="preserve">
WVU replaced the 0 with this updated figure.</t>
        </r>
      </text>
    </comment>
    <comment ref="AD607" authorId="13">
      <text>
        <r>
          <rPr>
            <b/>
            <sz val="8"/>
            <color indexed="81"/>
            <rFont val="Tahoma"/>
            <family val="2"/>
          </rPr>
          <t>Jeannie Reed:</t>
        </r>
        <r>
          <rPr>
            <sz val="8"/>
            <color indexed="81"/>
            <rFont val="Tahoma"/>
            <family val="2"/>
          </rPr>
          <t xml:space="preserve">
WVU replaced the 0 with this updated figure.</t>
        </r>
      </text>
    </comment>
    <comment ref="AE607" authorId="13">
      <text>
        <r>
          <rPr>
            <b/>
            <sz val="8"/>
            <color indexed="81"/>
            <rFont val="Tahoma"/>
            <family val="2"/>
          </rPr>
          <t>Jeannie Reed:</t>
        </r>
        <r>
          <rPr>
            <sz val="8"/>
            <color indexed="81"/>
            <rFont val="Tahoma"/>
            <family val="2"/>
          </rPr>
          <t xml:space="preserve">
WVU replaced the 0 with this updated figure.</t>
        </r>
      </text>
    </comment>
    <comment ref="AJ607" authorId="13">
      <text>
        <r>
          <rPr>
            <b/>
            <sz val="9"/>
            <color indexed="81"/>
            <rFont val="Tahoma"/>
            <family val="2"/>
          </rPr>
          <t>Jeannie Reed:</t>
        </r>
        <r>
          <rPr>
            <sz val="9"/>
            <color indexed="81"/>
            <rFont val="Tahoma"/>
            <family val="2"/>
          </rPr>
          <t xml:space="preserve">
Cell size &lt; 3; suppressed data.</t>
        </r>
      </text>
    </comment>
    <comment ref="AG608" authorId="15">
      <text>
        <r>
          <rPr>
            <b/>
            <sz val="8"/>
            <color indexed="81"/>
            <rFont val="Tahoma"/>
            <family val="2"/>
          </rPr>
          <t>reedjr:</t>
        </r>
        <r>
          <rPr>
            <sz val="8"/>
            <color indexed="81"/>
            <rFont val="Tahoma"/>
            <family val="2"/>
          </rPr>
          <t xml:space="preserve">
Suppressed; value &lt; 3.</t>
        </r>
      </text>
    </comment>
    <comment ref="AH608" authorId="13">
      <text>
        <r>
          <rPr>
            <b/>
            <sz val="8"/>
            <color indexed="81"/>
            <rFont val="Tahoma"/>
            <family val="2"/>
          </rPr>
          <t>Jeannie Reed:</t>
        </r>
        <r>
          <rPr>
            <sz val="8"/>
            <color indexed="81"/>
            <rFont val="Tahoma"/>
            <family val="2"/>
          </rPr>
          <t xml:space="preserve">
Cell size &lt; 3; suppressed data.</t>
        </r>
      </text>
    </comment>
    <comment ref="AJ609" authorId="13">
      <text>
        <r>
          <rPr>
            <b/>
            <sz val="9"/>
            <color indexed="81"/>
            <rFont val="Tahoma"/>
            <family val="2"/>
          </rPr>
          <t>Jeannie Reed:</t>
        </r>
        <r>
          <rPr>
            <sz val="9"/>
            <color indexed="81"/>
            <rFont val="Tahoma"/>
            <family val="2"/>
          </rPr>
          <t xml:space="preserve">
Cell size &lt; 3; suppressed data.</t>
        </r>
      </text>
    </comment>
    <comment ref="AI611" authorId="13">
      <text>
        <r>
          <rPr>
            <b/>
            <sz val="8"/>
            <color indexed="81"/>
            <rFont val="Tahoma"/>
            <family val="2"/>
          </rPr>
          <t>Jeannie Reed:</t>
        </r>
        <r>
          <rPr>
            <sz val="8"/>
            <color indexed="81"/>
            <rFont val="Tahoma"/>
            <family val="2"/>
          </rPr>
          <t xml:space="preserve">
Cell size &lt; 3; suppressed data.</t>
        </r>
      </text>
    </comment>
    <comment ref="BY611" authorId="13">
      <text>
        <r>
          <rPr>
            <b/>
            <sz val="8"/>
            <color indexed="81"/>
            <rFont val="Tahoma"/>
            <family val="2"/>
          </rPr>
          <t>Jeannie Reed:</t>
        </r>
        <r>
          <rPr>
            <sz val="8"/>
            <color indexed="81"/>
            <rFont val="Tahoma"/>
            <family val="2"/>
          </rPr>
          <t xml:space="preserve">
Cell size &lt;3; could not provide.</t>
        </r>
      </text>
    </comment>
    <comment ref="CB611" authorId="13">
      <text>
        <r>
          <rPr>
            <b/>
            <sz val="8"/>
            <color indexed="81"/>
            <rFont val="Tahoma"/>
            <family val="2"/>
          </rPr>
          <t>Jeannie Reed:</t>
        </r>
        <r>
          <rPr>
            <sz val="8"/>
            <color indexed="81"/>
            <rFont val="Tahoma"/>
            <family val="2"/>
          </rPr>
          <t xml:space="preserve">
Cell size &lt;3; could not provide.</t>
        </r>
      </text>
    </comment>
    <comment ref="CH611" authorId="13">
      <text>
        <r>
          <rPr>
            <b/>
            <sz val="9"/>
            <color indexed="81"/>
            <rFont val="Tahoma"/>
            <family val="2"/>
          </rPr>
          <t>Jeannie Reed:</t>
        </r>
        <r>
          <rPr>
            <sz val="9"/>
            <color indexed="81"/>
            <rFont val="Tahoma"/>
            <family val="2"/>
          </rPr>
          <t xml:space="preserve">
School corrected 4/24/12</t>
        </r>
      </text>
    </comment>
    <comment ref="CI611" authorId="13">
      <text>
        <r>
          <rPr>
            <b/>
            <sz val="9"/>
            <color indexed="81"/>
            <rFont val="Tahoma"/>
            <family val="2"/>
          </rPr>
          <t>Jeannie Reed:</t>
        </r>
        <r>
          <rPr>
            <sz val="9"/>
            <color indexed="81"/>
            <rFont val="Tahoma"/>
            <family val="2"/>
          </rPr>
          <t xml:space="preserve">
School corrected 4/24/12</t>
        </r>
      </text>
    </comment>
    <comment ref="Q612" authorId="13">
      <text>
        <r>
          <rPr>
            <b/>
            <sz val="8"/>
            <color indexed="81"/>
            <rFont val="Tahoma"/>
            <family val="2"/>
          </rPr>
          <t>Jeannie Reed:</t>
        </r>
        <r>
          <rPr>
            <sz val="8"/>
            <color indexed="81"/>
            <rFont val="Tahoma"/>
            <family val="2"/>
          </rPr>
          <t xml:space="preserve">
Supplied by institution.</t>
        </r>
      </text>
    </comment>
    <comment ref="AB612" authorId="13">
      <text>
        <r>
          <rPr>
            <b/>
            <sz val="8"/>
            <color indexed="81"/>
            <rFont val="Tahoma"/>
            <family val="2"/>
          </rPr>
          <t>Jeannie Reed:</t>
        </r>
        <r>
          <rPr>
            <sz val="8"/>
            <color indexed="81"/>
            <rFont val="Tahoma"/>
            <family val="2"/>
          </rPr>
          <t xml:space="preserve">
Cell size &lt; 3; can not provide.</t>
        </r>
      </text>
    </comment>
    <comment ref="F613" authorId="13">
      <text>
        <r>
          <rPr>
            <b/>
            <sz val="8"/>
            <color indexed="81"/>
            <rFont val="Tahoma"/>
            <family val="2"/>
          </rPr>
          <t>Jeannie Reed:</t>
        </r>
        <r>
          <rPr>
            <sz val="8"/>
            <color indexed="81"/>
            <rFont val="Tahoma"/>
            <family val="2"/>
          </rPr>
          <t xml:space="preserve">
GSC lost their community college component in 2003.</t>
        </r>
      </text>
    </comment>
    <comment ref="AD613" authorId="13">
      <text>
        <r>
          <rPr>
            <b/>
            <sz val="8"/>
            <color indexed="81"/>
            <rFont val="Tahoma"/>
            <family val="2"/>
          </rPr>
          <t>Jeannie Reed:</t>
        </r>
        <r>
          <rPr>
            <sz val="8"/>
            <color indexed="81"/>
            <rFont val="Tahoma"/>
            <family val="2"/>
          </rPr>
          <t xml:space="preserve">
Cell size &lt; 3; can not provide.</t>
        </r>
      </text>
    </comment>
    <comment ref="AF613" authorId="14">
      <text>
        <r>
          <rPr>
            <b/>
            <sz val="8"/>
            <color indexed="81"/>
            <rFont val="Tahoma"/>
            <family val="2"/>
          </rPr>
          <t>WVHEPC:</t>
        </r>
        <r>
          <rPr>
            <sz val="8"/>
            <color indexed="81"/>
            <rFont val="Tahoma"/>
            <family val="2"/>
          </rPr>
          <t xml:space="preserve">
Cell size &lt;3; can not provide.</t>
        </r>
      </text>
    </comment>
    <comment ref="AG613" authorId="15">
      <text>
        <r>
          <rPr>
            <b/>
            <sz val="8"/>
            <color indexed="81"/>
            <rFont val="Tahoma"/>
            <family val="2"/>
          </rPr>
          <t>reedjr:</t>
        </r>
        <r>
          <rPr>
            <sz val="8"/>
            <color indexed="81"/>
            <rFont val="Tahoma"/>
            <family val="2"/>
          </rPr>
          <t xml:space="preserve">
Suppressed; value &lt; 3.</t>
        </r>
      </text>
    </comment>
    <comment ref="AI613" authorId="13">
      <text>
        <r>
          <rPr>
            <b/>
            <sz val="8"/>
            <color indexed="81"/>
            <rFont val="Tahoma"/>
            <family val="2"/>
          </rPr>
          <t>Jeannie Reed:</t>
        </r>
        <r>
          <rPr>
            <sz val="8"/>
            <color indexed="81"/>
            <rFont val="Tahoma"/>
            <family val="2"/>
          </rPr>
          <t xml:space="preserve">
Cell size &lt; 3; suppressed data.</t>
        </r>
      </text>
    </comment>
    <comment ref="AJ613" authorId="13">
      <text>
        <r>
          <rPr>
            <b/>
            <sz val="9"/>
            <color indexed="81"/>
            <rFont val="Tahoma"/>
            <family val="2"/>
          </rPr>
          <t>Jeannie Reed:</t>
        </r>
        <r>
          <rPr>
            <sz val="9"/>
            <color indexed="81"/>
            <rFont val="Tahoma"/>
            <family val="2"/>
          </rPr>
          <t xml:space="preserve">
Cell size &lt; 3; suppressed data.</t>
        </r>
      </text>
    </comment>
    <comment ref="AD614" authorId="13">
      <text>
        <r>
          <rPr>
            <b/>
            <sz val="8"/>
            <color indexed="81"/>
            <rFont val="Tahoma"/>
            <family val="2"/>
          </rPr>
          <t>Jeannie Reed:</t>
        </r>
        <r>
          <rPr>
            <sz val="8"/>
            <color indexed="81"/>
            <rFont val="Tahoma"/>
            <family val="2"/>
          </rPr>
          <t xml:space="preserve">
Cell size &lt; 3; can not provide.</t>
        </r>
      </text>
    </comment>
    <comment ref="AF614" authorId="14">
      <text>
        <r>
          <rPr>
            <b/>
            <sz val="8"/>
            <color indexed="81"/>
            <rFont val="Tahoma"/>
            <family val="2"/>
          </rPr>
          <t>WVHEPC:</t>
        </r>
        <r>
          <rPr>
            <sz val="8"/>
            <color indexed="81"/>
            <rFont val="Tahoma"/>
            <family val="2"/>
          </rPr>
          <t xml:space="preserve">
Cell size &lt; 3; can not provide.</t>
        </r>
      </text>
    </comment>
    <comment ref="AG614" authorId="15">
      <text>
        <r>
          <rPr>
            <b/>
            <sz val="8"/>
            <color indexed="81"/>
            <rFont val="Tahoma"/>
            <family val="2"/>
          </rPr>
          <t>reedjr:</t>
        </r>
        <r>
          <rPr>
            <sz val="8"/>
            <color indexed="81"/>
            <rFont val="Tahoma"/>
            <family val="2"/>
          </rPr>
          <t xml:space="preserve">
Suppressed; value &lt; 3.</t>
        </r>
      </text>
    </comment>
    <comment ref="AH614" authorId="13">
      <text>
        <r>
          <rPr>
            <b/>
            <sz val="8"/>
            <color indexed="81"/>
            <rFont val="Tahoma"/>
            <family val="2"/>
          </rPr>
          <t>Jeannie Reed:</t>
        </r>
        <r>
          <rPr>
            <sz val="8"/>
            <color indexed="81"/>
            <rFont val="Tahoma"/>
            <family val="2"/>
          </rPr>
          <t xml:space="preserve">
Cell size &lt; 3; suppressed data.</t>
        </r>
      </text>
    </comment>
    <comment ref="AI614" authorId="13">
      <text>
        <r>
          <rPr>
            <b/>
            <sz val="8"/>
            <color indexed="81"/>
            <rFont val="Tahoma"/>
            <family val="2"/>
          </rPr>
          <t>Jeannie Reed:</t>
        </r>
        <r>
          <rPr>
            <sz val="8"/>
            <color indexed="81"/>
            <rFont val="Tahoma"/>
            <family val="2"/>
          </rPr>
          <t xml:space="preserve">
Cell size &lt; 3; suppressed data.</t>
        </r>
      </text>
    </comment>
    <comment ref="O615" authorId="13">
      <text>
        <r>
          <rPr>
            <b/>
            <sz val="9"/>
            <color indexed="81"/>
            <rFont val="Tahoma"/>
            <family val="2"/>
          </rPr>
          <t>Jeannie Reed:</t>
        </r>
        <r>
          <rPr>
            <sz val="9"/>
            <color indexed="81"/>
            <rFont val="Tahoma"/>
            <family val="2"/>
          </rPr>
          <t xml:space="preserve">
WVSU changed this from 393 to 391.</t>
        </r>
      </text>
    </comment>
    <comment ref="R615" authorId="13">
      <text>
        <r>
          <rPr>
            <b/>
            <sz val="8"/>
            <color indexed="81"/>
            <rFont val="Tahoma"/>
            <family val="2"/>
          </rPr>
          <t>Jeannie Reed:</t>
        </r>
        <r>
          <rPr>
            <sz val="8"/>
            <color indexed="81"/>
            <rFont val="Tahoma"/>
            <family val="2"/>
          </rPr>
          <t xml:space="preserve">
WVSU provided 333.  Previously, said "405".  Use the "333".</t>
        </r>
      </text>
    </comment>
    <comment ref="BN615" authorId="13">
      <text>
        <r>
          <rPr>
            <b/>
            <sz val="8"/>
            <color indexed="81"/>
            <rFont val="Tahoma"/>
            <family val="2"/>
          </rPr>
          <t>Jeannie Reed:</t>
        </r>
        <r>
          <rPr>
            <sz val="8"/>
            <color indexed="81"/>
            <rFont val="Tahoma"/>
            <family val="2"/>
          </rPr>
          <t xml:space="preserve">
If, somewhere, you still have the 2003 cohort in this section (A.2.a.), WVSU would like it to say, "218" instead of what was originally reported.
</t>
        </r>
      </text>
    </comment>
    <comment ref="BQ615" authorId="13">
      <text>
        <r>
          <rPr>
            <b/>
            <sz val="8"/>
            <color indexed="81"/>
            <rFont val="Tahoma"/>
            <family val="2"/>
          </rPr>
          <t>Jeannie Reed:</t>
        </r>
        <r>
          <rPr>
            <sz val="8"/>
            <color indexed="81"/>
            <rFont val="Tahoma"/>
            <family val="2"/>
          </rPr>
          <t xml:space="preserve">
If, somewhere, you still have the 2003 cohort in this section (A.2.a.), WVSU would like it to say, "28" instead of what was originally reported.
</t>
        </r>
        <r>
          <rPr>
            <b/>
            <sz val="10"/>
            <color indexed="10"/>
            <rFont val="Tahoma"/>
            <family val="2"/>
          </rPr>
          <t>Monica Perry 2/14/11: Please explain this comment.  Are you asking if we still have the Data Exchange report where Column AZ was for the '03 cohort?</t>
        </r>
      </text>
    </comment>
    <comment ref="BY615" authorId="13">
      <text>
        <r>
          <rPr>
            <b/>
            <sz val="8"/>
            <color indexed="81"/>
            <rFont val="Tahoma"/>
            <family val="2"/>
          </rPr>
          <t>Jeannie Reed:</t>
        </r>
        <r>
          <rPr>
            <sz val="8"/>
            <color indexed="81"/>
            <rFont val="Tahoma"/>
            <family val="2"/>
          </rPr>
          <t xml:space="preserve">
Supplied by WVSU</t>
        </r>
      </text>
    </comment>
    <comment ref="P616" authorId="13">
      <text>
        <r>
          <rPr>
            <b/>
            <sz val="8"/>
            <color indexed="81"/>
            <rFont val="Tahoma"/>
            <family val="2"/>
          </rPr>
          <t>Jeannie Reed:</t>
        </r>
        <r>
          <rPr>
            <sz val="8"/>
            <color indexed="81"/>
            <rFont val="Tahoma"/>
            <family val="2"/>
          </rPr>
          <t xml:space="preserve">
That's the figure we gave you, but it's been too long ago to try and find an explanation.
Updated comment from Jeannie 5/12/11:  WVU updated this figure from 441 to 320.</t>
        </r>
      </text>
    </comment>
    <comment ref="BW616" authorId="13">
      <text>
        <r>
          <rPr>
            <b/>
            <sz val="8"/>
            <color indexed="81"/>
            <rFont val="Tahoma"/>
            <family val="2"/>
          </rPr>
          <t>Jeannie Reed:</t>
        </r>
        <r>
          <rPr>
            <sz val="8"/>
            <color indexed="81"/>
            <rFont val="Tahoma"/>
            <family val="2"/>
          </rPr>
          <t xml:space="preserve">
School reported 45 to IPEDS; HEPC files show 55, FYI</t>
        </r>
      </text>
    </comment>
    <comment ref="CN618" authorId="16">
      <text>
        <r>
          <rPr>
            <b/>
            <sz val="9"/>
            <color indexed="81"/>
            <rFont val="Tahoma"/>
            <family val="2"/>
          </rPr>
          <t>Alicia A Diaz:</t>
        </r>
        <r>
          <rPr>
            <sz val="9"/>
            <color indexed="81"/>
            <rFont val="Tahoma"/>
            <family val="2"/>
          </rPr>
          <t xml:space="preserve">
No data for this school?
Jeannie Reed:  Joe and I agreed a few years ago that WVUP was too much of a hybrid to report data for.</t>
        </r>
      </text>
    </comment>
    <comment ref="DC619" authorId="15">
      <text>
        <r>
          <rPr>
            <b/>
            <sz val="8"/>
            <color indexed="81"/>
            <rFont val="Tahoma"/>
            <family val="2"/>
          </rPr>
          <t>reedjr:</t>
        </r>
        <r>
          <rPr>
            <sz val="8"/>
            <color indexed="81"/>
            <rFont val="Tahoma"/>
            <family val="2"/>
          </rPr>
          <t xml:space="preserve">
Suppressed; value &lt; 3.
</t>
        </r>
      </text>
    </comment>
    <comment ref="DE619" authorId="13">
      <text>
        <r>
          <rPr>
            <b/>
            <sz val="8"/>
            <color indexed="81"/>
            <rFont val="Tahoma"/>
            <family val="2"/>
          </rPr>
          <t>Jeannie Reed:</t>
        </r>
        <r>
          <rPr>
            <sz val="8"/>
            <color indexed="81"/>
            <rFont val="Tahoma"/>
            <family val="2"/>
          </rPr>
          <t xml:space="preserve">
Cell size &lt;3; suppressed.</t>
        </r>
      </text>
    </comment>
    <comment ref="DF620" authorId="13">
      <text>
        <r>
          <rPr>
            <b/>
            <sz val="9"/>
            <color indexed="81"/>
            <rFont val="Tahoma"/>
            <family val="2"/>
          </rPr>
          <t>Jeannie Reed:</t>
        </r>
        <r>
          <rPr>
            <sz val="9"/>
            <color indexed="81"/>
            <rFont val="Tahoma"/>
            <family val="2"/>
          </rPr>
          <t xml:space="preserve">
Cell size &lt; 3; suppressed data.</t>
        </r>
      </text>
    </comment>
    <comment ref="EX620" authorId="13">
      <text>
        <r>
          <rPr>
            <b/>
            <sz val="8"/>
            <color indexed="81"/>
            <rFont val="Tahoma"/>
            <family val="2"/>
          </rPr>
          <t>Jeannie Reed:</t>
        </r>
        <r>
          <rPr>
            <sz val="8"/>
            <color indexed="81"/>
            <rFont val="Tahoma"/>
            <family val="2"/>
          </rPr>
          <t xml:space="preserve">
Will not be completing a GRS until 2005 is the cohort year.</t>
        </r>
      </text>
    </comment>
    <comment ref="EY620" authorId="13">
      <text>
        <r>
          <rPr>
            <b/>
            <sz val="8"/>
            <color indexed="81"/>
            <rFont val="Tahoma"/>
            <family val="2"/>
          </rPr>
          <t>Jeannie Reed:</t>
        </r>
        <r>
          <rPr>
            <sz val="8"/>
            <color indexed="81"/>
            <rFont val="Tahoma"/>
            <family val="2"/>
          </rPr>
          <t xml:space="preserve">
2005 is the first year for which  BRCTC will provide a cohort.</t>
        </r>
      </text>
    </comment>
    <comment ref="EF622" authorId="13">
      <text>
        <r>
          <rPr>
            <b/>
            <sz val="8"/>
            <color indexed="81"/>
            <rFont val="Tahoma"/>
            <family val="2"/>
          </rPr>
          <t>Jeannie Reed:</t>
        </r>
        <r>
          <rPr>
            <sz val="8"/>
            <color indexed="81"/>
            <rFont val="Tahoma"/>
            <family val="2"/>
          </rPr>
          <t xml:space="preserve">
Cell size &lt;3; could not provide.</t>
        </r>
      </text>
    </comment>
    <comment ref="EG622" authorId="13">
      <text>
        <r>
          <rPr>
            <b/>
            <sz val="8"/>
            <color indexed="81"/>
            <rFont val="Tahoma"/>
            <family val="2"/>
          </rPr>
          <t>Jeannie Reed:</t>
        </r>
        <r>
          <rPr>
            <sz val="8"/>
            <color indexed="81"/>
            <rFont val="Tahoma"/>
            <family val="2"/>
          </rPr>
          <t xml:space="preserve">
Cell size &lt;3; could not provide.</t>
        </r>
      </text>
    </comment>
    <comment ref="EM622" authorId="13">
      <text>
        <r>
          <rPr>
            <b/>
            <sz val="8"/>
            <color indexed="81"/>
            <rFont val="Tahoma"/>
            <family val="2"/>
          </rPr>
          <t>Jeannie Reed:</t>
        </r>
        <r>
          <rPr>
            <sz val="8"/>
            <color indexed="81"/>
            <rFont val="Tahoma"/>
            <family val="2"/>
          </rPr>
          <t xml:space="preserve">
Cell size &lt;3; could not provide.</t>
        </r>
      </text>
    </comment>
    <comment ref="EO622" authorId="13">
      <text>
        <r>
          <rPr>
            <b/>
            <sz val="8"/>
            <color indexed="81"/>
            <rFont val="Tahoma"/>
            <family val="2"/>
          </rPr>
          <t>Jeannie Reed:</t>
        </r>
        <r>
          <rPr>
            <sz val="8"/>
            <color indexed="81"/>
            <rFont val="Tahoma"/>
            <family val="2"/>
          </rPr>
          <t xml:space="preserve">
Cell size &lt;3; could not provide.</t>
        </r>
      </text>
    </comment>
    <comment ref="EZ622" authorId="13">
      <text>
        <r>
          <rPr>
            <b/>
            <sz val="9"/>
            <color indexed="81"/>
            <rFont val="Tahoma"/>
            <family val="2"/>
          </rPr>
          <t>Jeannie Reed:</t>
        </r>
        <r>
          <rPr>
            <sz val="9"/>
            <color indexed="81"/>
            <rFont val="Tahoma"/>
            <family val="2"/>
          </rPr>
          <t xml:space="preserve">
Cell size &lt; 3; suppressed data.</t>
        </r>
      </text>
    </comment>
    <comment ref="CS623" authorId="15">
      <text>
        <r>
          <rPr>
            <b/>
            <sz val="8"/>
            <color indexed="81"/>
            <rFont val="Tahoma"/>
            <family val="2"/>
          </rPr>
          <t>reedjr:</t>
        </r>
        <r>
          <rPr>
            <sz val="8"/>
            <color indexed="81"/>
            <rFont val="Tahoma"/>
            <family val="2"/>
          </rPr>
          <t xml:space="preserve">
WVSU replaced HEPC's 274 figure.</t>
        </r>
      </text>
    </comment>
    <comment ref="CT623" authorId="13">
      <text>
        <r>
          <rPr>
            <b/>
            <sz val="8"/>
            <color indexed="81"/>
            <rFont val="Tahoma"/>
            <family val="2"/>
          </rPr>
          <t>Jeannie Reed:</t>
        </r>
        <r>
          <rPr>
            <sz val="8"/>
            <color indexed="81"/>
            <rFont val="Tahoma"/>
            <family val="2"/>
          </rPr>
          <t xml:space="preserve">
Provided by WVSU 5/12/09.</t>
        </r>
      </text>
    </comment>
    <comment ref="EX623" authorId="13">
      <text>
        <r>
          <rPr>
            <b/>
            <sz val="8"/>
            <color indexed="81"/>
            <rFont val="Tahoma"/>
            <family val="2"/>
          </rPr>
          <t>Jeannie Reed:</t>
        </r>
        <r>
          <rPr>
            <sz val="8"/>
            <color indexed="81"/>
            <rFont val="Tahoma"/>
            <family val="2"/>
          </rPr>
          <t xml:space="preserve">
WVSU provided</t>
        </r>
      </text>
    </comment>
    <comment ref="DB624" authorId="14">
      <text>
        <r>
          <rPr>
            <b/>
            <sz val="8"/>
            <color indexed="81"/>
            <rFont val="Tahoma"/>
            <family val="2"/>
          </rPr>
          <t>WVHEPC:</t>
        </r>
        <r>
          <rPr>
            <sz val="8"/>
            <color indexed="81"/>
            <rFont val="Tahoma"/>
            <family val="2"/>
          </rPr>
          <t xml:space="preserve">
Cell size &lt;3; can not provide.</t>
        </r>
      </text>
    </comment>
    <comment ref="DD624" authorId="13">
      <text>
        <r>
          <rPr>
            <b/>
            <sz val="8"/>
            <color indexed="81"/>
            <rFont val="Tahoma"/>
            <family val="2"/>
          </rPr>
          <t>Jeannie Reed:</t>
        </r>
        <r>
          <rPr>
            <sz val="8"/>
            <color indexed="81"/>
            <rFont val="Tahoma"/>
            <family val="2"/>
          </rPr>
          <t xml:space="preserve">
Cell size &lt; 3; suppressed.</t>
        </r>
      </text>
    </comment>
    <comment ref="DF624" authorId="13">
      <text>
        <r>
          <rPr>
            <b/>
            <sz val="9"/>
            <color indexed="81"/>
            <rFont val="Tahoma"/>
            <family val="2"/>
          </rPr>
          <t>Jeannie Reed:</t>
        </r>
        <r>
          <rPr>
            <sz val="9"/>
            <color indexed="81"/>
            <rFont val="Tahoma"/>
            <family val="2"/>
          </rPr>
          <t xml:space="preserve">
Cell size &lt; 3; suppressed data.</t>
        </r>
      </text>
    </comment>
    <comment ref="DC625" authorId="17">
      <text>
        <r>
          <rPr>
            <b/>
            <sz val="8"/>
            <color indexed="81"/>
            <rFont val="Tahoma"/>
            <family val="2"/>
          </rPr>
          <t>Jeannie Reed: Not reported from school; safe to assume zero, if necessary.</t>
        </r>
        <r>
          <rPr>
            <sz val="8"/>
            <color indexed="81"/>
            <rFont val="Tahoma"/>
            <family val="2"/>
          </rPr>
          <t xml:space="preserve">
</t>
        </r>
      </text>
    </comment>
    <comment ref="EX625" authorId="13">
      <text>
        <r>
          <rPr>
            <b/>
            <sz val="8"/>
            <color indexed="81"/>
            <rFont val="Tahoma"/>
            <family val="2"/>
          </rPr>
          <t>Jeannie Reed:</t>
        </r>
        <r>
          <rPr>
            <sz val="8"/>
            <color indexed="81"/>
            <rFont val="Tahoma"/>
            <family val="2"/>
          </rPr>
          <t xml:space="preserve">
Will not be completing a GRS until 2005 is the cohort year.</t>
        </r>
      </text>
    </comment>
    <comment ref="EY625" authorId="13">
      <text>
        <r>
          <rPr>
            <b/>
            <sz val="8"/>
            <color indexed="81"/>
            <rFont val="Tahoma"/>
            <family val="2"/>
          </rPr>
          <t>Jeannie Reed:</t>
        </r>
        <r>
          <rPr>
            <sz val="8"/>
            <color indexed="81"/>
            <rFont val="Tahoma"/>
            <family val="2"/>
          </rPr>
          <t xml:space="preserve">
2005 is the first year for which  NRCTC will provide a cohort.</t>
        </r>
      </text>
    </comment>
    <comment ref="DF626" authorId="13">
      <text>
        <r>
          <rPr>
            <b/>
            <sz val="9"/>
            <color indexed="81"/>
            <rFont val="Tahoma"/>
            <family val="2"/>
          </rPr>
          <t>Jeannie Reed:</t>
        </r>
        <r>
          <rPr>
            <sz val="9"/>
            <color indexed="81"/>
            <rFont val="Tahoma"/>
            <family val="2"/>
          </rPr>
          <t xml:space="preserve">
Cell size &lt; 0; suppressed data.</t>
        </r>
      </text>
    </comment>
  </commentList>
</comments>
</file>

<file path=xl/sharedStrings.xml><?xml version="1.0" encoding="utf-8"?>
<sst xmlns="http://schemas.openxmlformats.org/spreadsheetml/2006/main" count="5701" uniqueCount="1305">
  <si>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</si>
  <si>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</si>
  <si>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</si>
  <si>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</si>
  <si>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</si>
  <si>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</si>
  <si>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</si>
  <si>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</si>
  <si>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</si>
  <si>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Persistence Rates = EnrlY2+TransfY2</t>
  </si>
  <si>
    <t xml:space="preserve">Progression Rates = CompY6+EnrlY6+TransfY6 </t>
  </si>
  <si>
    <t>check figs.</t>
  </si>
  <si>
    <t>ALL</t>
  </si>
  <si>
    <t>old other</t>
  </si>
  <si>
    <t>old total</t>
  </si>
  <si>
    <t>Rates</t>
  </si>
  <si>
    <t>Numbers</t>
  </si>
  <si>
    <t>OK</t>
  </si>
  <si>
    <r>
      <t>Alabama</t>
    </r>
    <r>
      <rPr>
        <vertAlign val="superscript"/>
        <sz val="9"/>
        <rFont val="Arial"/>
        <family val="2"/>
      </rPr>
      <t>2</t>
    </r>
  </si>
  <si>
    <r>
      <t xml:space="preserve">2 </t>
    </r>
    <r>
      <rPr>
        <sz val="8"/>
        <rFont val="Arial"/>
        <family val="2"/>
      </rPr>
      <t>The Four-Year 6 institution in Alabama is an upper-division university that has no first-time freshmen.</t>
    </r>
  </si>
  <si>
    <r>
      <t>Alabama</t>
    </r>
    <r>
      <rPr>
        <vertAlign val="superscript"/>
        <sz val="9"/>
        <rFont val="Arial"/>
        <family val="2"/>
      </rPr>
      <t>3</t>
    </r>
  </si>
  <si>
    <r>
      <t xml:space="preserve">3 </t>
    </r>
    <r>
      <rPr>
        <sz val="8"/>
        <rFont val="Arial"/>
        <family val="2"/>
      </rPr>
      <t>The Four-Year 6 institution in Alabama is an upper-division university that has no first-time freshmen.</t>
    </r>
  </si>
  <si>
    <t>Table xx</t>
  </si>
  <si>
    <t>"—" indicates data not available.</t>
  </si>
  <si>
    <t>— indicates data not available.</t>
  </si>
  <si>
    <t>VA</t>
  </si>
  <si>
    <t>FL</t>
  </si>
  <si>
    <t>Two-Year Total</t>
  </si>
  <si>
    <t>Technical</t>
  </si>
  <si>
    <r>
      <t xml:space="preserve">1 </t>
    </r>
    <r>
      <rPr>
        <sz val="8"/>
        <rFont val="Arial"/>
        <family val="2"/>
      </rPr>
      <t>The SREB first year persistence rate includes those still enrolled and who transferred from the cohort by the subsequent fall terms.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t>
    </r>
  </si>
  <si>
    <t>old still enrolled</t>
  </si>
  <si>
    <t>old transfers</t>
  </si>
  <si>
    <t>old persistence rate</t>
  </si>
  <si>
    <t>points change</t>
  </si>
  <si>
    <t>old completers</t>
  </si>
  <si>
    <t>old progression rate</t>
  </si>
  <si>
    <t>Percent Transfers</t>
  </si>
  <si>
    <t xml:space="preserve"> </t>
  </si>
  <si>
    <t>Institution</t>
  </si>
  <si>
    <t>Category</t>
  </si>
  <si>
    <t>State</t>
  </si>
  <si>
    <t>A.  Four-Year Colleges / Universities</t>
  </si>
  <si>
    <t>Percent Still Enrolled at Institution of Initial Enrollment</t>
  </si>
  <si>
    <t>Percent Completing a Bachelor's at Institution of Initial Enrollment</t>
  </si>
  <si>
    <t>IPEDS ID#</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</si>
  <si>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</si>
  <si>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</si>
  <si>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</si>
  <si>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</si>
  <si>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</si>
  <si>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</si>
  <si>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</si>
  <si>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</si>
  <si>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</si>
  <si>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</si>
  <si>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</si>
  <si>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</si>
  <si>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</si>
  <si>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</si>
  <si>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</si>
  <si>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</si>
  <si>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</si>
  <si>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All Other</t>
  </si>
  <si>
    <t>Total</t>
  </si>
  <si>
    <t>Table 40</t>
  </si>
  <si>
    <t>Table 41</t>
  </si>
  <si>
    <t>Table 43</t>
  </si>
  <si>
    <t>Student First Year Persistence Rate</t>
  </si>
  <si>
    <t>Table 42</t>
  </si>
  <si>
    <r>
      <t>1</t>
    </r>
    <r>
      <rPr>
        <sz val="8"/>
        <rFont val="Arial"/>
        <family val="2"/>
      </rPr>
      <t>The SREB 10-year graduation rate includes those members of the cohort who completed bachelor's degrees within 10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10 years are not counted in the columns shown.</t>
    </r>
  </si>
  <si>
    <r>
      <t>1</t>
    </r>
    <r>
      <rPr>
        <sz val="8"/>
        <rFont val="Arial"/>
        <family val="2"/>
      </rPr>
      <t>The SREB 6-year graduation rate includes those members of the cohort who completed a degree or certificate within 6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degree or certificate but not within 6 years are not counted in the columns shown.</t>
    </r>
  </si>
  <si>
    <t>Student Progression Rates,</t>
  </si>
  <si>
    <t>First Year Student Persistence Rates,</t>
  </si>
  <si>
    <t>WV</t>
  </si>
  <si>
    <t xml:space="preserve">     </t>
  </si>
  <si>
    <t xml:space="preserve">      </t>
  </si>
  <si>
    <t>TX</t>
  </si>
  <si>
    <t>Category2</t>
  </si>
  <si>
    <t>Four-Year Total</t>
  </si>
  <si>
    <t>SC</t>
  </si>
  <si>
    <t>Percent Completing a Degree/ Certificate at Institution of Initial Enrollment</t>
  </si>
  <si>
    <r>
      <t>Full-Time, First-Time, Degree or Certificate Seeking Undergraduates,</t>
    </r>
    <r>
      <rPr>
        <b/>
        <vertAlign val="superscript"/>
        <sz val="12"/>
        <rFont val="Arial"/>
        <family val="2"/>
      </rPr>
      <t>1</t>
    </r>
  </si>
  <si>
    <t>"NA" indicates not applicable because only one sector reported completers.</t>
  </si>
  <si>
    <t>B.2. Persistence to Year 2</t>
  </si>
  <si>
    <t>b. Cohort of full-time, first-time bachelor's seeking undergraduates, Fall…</t>
  </si>
  <si>
    <t>AL</t>
  </si>
  <si>
    <t>DE</t>
  </si>
  <si>
    <t>KY</t>
  </si>
  <si>
    <t>LA</t>
  </si>
  <si>
    <t>MS</t>
  </si>
  <si>
    <t>Progression Rates = CompY3+EnrlY3+TransfY3</t>
  </si>
  <si>
    <t>B.  Two-Year Colleges and Technical Institutes or Colleges</t>
  </si>
  <si>
    <t>A.3. Progression</t>
  </si>
  <si>
    <t>Points Change</t>
  </si>
  <si>
    <t>Table 21</t>
  </si>
  <si>
    <t>Table 28</t>
  </si>
  <si>
    <t>Data</t>
  </si>
  <si>
    <t>All</t>
  </si>
  <si>
    <t>Ten-Year Graduation Rates,</t>
  </si>
  <si>
    <t>with Bach- 
elor's</t>
  </si>
  <si>
    <r>
      <t>Full-Time, First-Time, Bachelor's Seeking Undergraduates</t>
    </r>
    <r>
      <rPr>
        <b/>
        <vertAlign val="superscript"/>
        <sz val="12"/>
        <rFont val="Arial"/>
        <family val="2"/>
      </rPr>
      <t>1</t>
    </r>
  </si>
  <si>
    <t>Six-Year Graduation Rates,</t>
  </si>
  <si>
    <r>
      <t>Full-Time, First-Time, Degree or Certificate Seeking Undergraduates</t>
    </r>
    <r>
      <rPr>
        <b/>
        <vertAlign val="superscript"/>
        <sz val="12"/>
        <rFont val="Arial"/>
        <family val="2"/>
      </rPr>
      <t>1</t>
    </r>
  </si>
  <si>
    <t>Two-Year</t>
  </si>
  <si>
    <t>Four-Year</t>
  </si>
  <si>
    <t>GA</t>
  </si>
  <si>
    <t>Table 19</t>
  </si>
  <si>
    <t>TN</t>
  </si>
  <si>
    <t>1. Cohort Definition</t>
  </si>
  <si>
    <t>B.3. Progression</t>
  </si>
  <si>
    <t>Table 20</t>
  </si>
  <si>
    <t>Table 22</t>
  </si>
  <si>
    <t>Table 17</t>
  </si>
  <si>
    <t>Table 23</t>
  </si>
  <si>
    <t>Table 24</t>
  </si>
  <si>
    <t>Table 25</t>
  </si>
  <si>
    <t>Table 26</t>
  </si>
  <si>
    <t>Table 27</t>
  </si>
  <si>
    <t>MD</t>
  </si>
  <si>
    <t>Table 13</t>
  </si>
  <si>
    <t>Table 14</t>
  </si>
  <si>
    <t>Table 15</t>
  </si>
  <si>
    <t>Table 16</t>
  </si>
  <si>
    <t>Table 18</t>
  </si>
  <si>
    <t>AR</t>
  </si>
  <si>
    <t>NC</t>
  </si>
  <si>
    <r>
      <t>Full-Time, First-Time, Bachelor's Seeking Undergraduates,</t>
    </r>
    <r>
      <rPr>
        <b/>
        <vertAlign val="superscript"/>
        <sz val="12"/>
        <rFont val="Arial"/>
        <family val="2"/>
      </rPr>
      <t>1</t>
    </r>
  </si>
  <si>
    <t>Table 29</t>
  </si>
  <si>
    <t>Table 30</t>
  </si>
  <si>
    <t>Table 31</t>
  </si>
  <si>
    <t>Table 32</t>
  </si>
  <si>
    <t>Table 33</t>
  </si>
  <si>
    <t>Table 34</t>
  </si>
  <si>
    <t>Table 35</t>
  </si>
  <si>
    <t>Table 36</t>
  </si>
  <si>
    <t>Table 37</t>
  </si>
  <si>
    <t>Table 38</t>
  </si>
  <si>
    <t>Table 39</t>
  </si>
  <si>
    <r>
      <t>Student Progression Rate</t>
    </r>
    <r>
      <rPr>
        <b/>
        <vertAlign val="superscript"/>
        <sz val="8"/>
        <rFont val="Arial"/>
        <family val="2"/>
      </rPr>
      <t>2</t>
    </r>
  </si>
  <si>
    <r>
      <t>2</t>
    </r>
    <r>
      <rPr>
        <sz val="8"/>
        <rFont val="Arial"/>
        <family val="2"/>
      </rPr>
      <t>Within 150 percent of normal time.</t>
    </r>
  </si>
  <si>
    <r>
      <t>1</t>
    </r>
    <r>
      <rPr>
        <sz val="8"/>
        <rFont val="Arial"/>
        <family val="2"/>
      </rPr>
      <t xml:space="preserve"> The SREB student progression rate includes completers, those still enrolled and transfers from the cohort within 150 percent of normal time.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150 percent of normal time are not counted in the columns shown.</t>
    </r>
  </si>
  <si>
    <t>A.2. Persistence to Year 2</t>
  </si>
  <si>
    <t>University of Arkansas at Fort Smith</t>
  </si>
  <si>
    <t>"—" indicates not reported.</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</si>
  <si>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</si>
  <si>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</si>
  <si>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</si>
  <si>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</si>
  <si>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</si>
  <si>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</si>
  <si>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</si>
  <si>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</si>
  <si>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</si>
  <si>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</si>
  <si>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</si>
  <si>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</si>
  <si>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</si>
  <si>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</si>
  <si>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</si>
  <si>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</si>
  <si>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</si>
  <si>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</si>
  <si>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</si>
  <si>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</si>
  <si>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</si>
  <si>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Tech Total</t>
  </si>
  <si>
    <t>Sub-Total</t>
  </si>
  <si>
    <t>Percent of Entering Undergraduates in Cohort</t>
  </si>
  <si>
    <t>"—" indicates not available.</t>
  </si>
  <si>
    <t>Total entering students at the undergraduate level... 
(equivalent to IPEDS EF data element UGENTERN)</t>
  </si>
  <si>
    <t>All Public Two-Year, 2008 Cohort</t>
  </si>
  <si>
    <t>Public Two-Year with Bachelor's, 2008 Cohort</t>
  </si>
  <si>
    <t>Public Two-Year 1, 2008 Cohort</t>
  </si>
  <si>
    <t>Public Two-Year 2, 2008 Cohort</t>
  </si>
  <si>
    <t>Public Technical Institutes or Colleges, 2008 Cohort</t>
  </si>
  <si>
    <t>Public Technical Institute or College 1, 2008 Cohort</t>
  </si>
  <si>
    <t>Public Technical Institute or College 2, 2008 Cohort</t>
  </si>
  <si>
    <t>Prior Year -- for Highlights</t>
  </si>
  <si>
    <t>Prior Year-- for Highlights</t>
  </si>
  <si>
    <t>Prior Year--for Highlights</t>
  </si>
  <si>
    <t>Public Two-Year with Bachelor's, 2007 Cohort</t>
  </si>
  <si>
    <t>Public Two-Year 1, 2007 Cohort</t>
  </si>
  <si>
    <t>Public Two-Year 2, 2007 Cohort</t>
  </si>
  <si>
    <t>Public Two-Year 3, 2007 Cohort</t>
  </si>
  <si>
    <t>Public Technical Institute or College 1, 2007 Cohort</t>
  </si>
  <si>
    <t>Public Technical Institute or College 2, 2007 Cohort</t>
  </si>
  <si>
    <t>a.Total entering students at the undergraduate level... 
(equivalent to IPEDS EF data element UGENTERN)</t>
  </si>
  <si>
    <r>
      <t>Alabama</t>
    </r>
    <r>
      <rPr>
        <vertAlign val="superscript"/>
        <sz val="10"/>
        <rFont val="Arial"/>
        <family val="2"/>
      </rPr>
      <t>2</t>
    </r>
  </si>
  <si>
    <r>
      <t>Student Progression Rate</t>
    </r>
    <r>
      <rPr>
        <b/>
        <vertAlign val="superscript"/>
        <sz val="9"/>
        <rFont val="Arial"/>
        <family val="2"/>
      </rPr>
      <t>2</t>
    </r>
  </si>
  <si>
    <t>Note</t>
  </si>
  <si>
    <r>
      <t>d. Adjusted Cohort</t>
    </r>
    <r>
      <rPr>
        <b/>
        <sz val="10"/>
        <color indexed="10"/>
        <rFont val="ARIAL"/>
        <family val="2"/>
      </rPr>
      <t xml:space="preserve"> </t>
    </r>
    <r>
      <rPr>
        <b/>
        <sz val="10"/>
        <color indexed="12"/>
        <rFont val="Arial"/>
        <family val="2"/>
      </rPr>
      <t>(calculated)</t>
    </r>
  </si>
  <si>
    <r>
      <t xml:space="preserve">d. Adjusted Cohort </t>
    </r>
    <r>
      <rPr>
        <b/>
        <sz val="10"/>
        <color indexed="12"/>
        <rFont val="Arial"/>
        <family val="2"/>
      </rPr>
      <t>(calculated)</t>
    </r>
  </si>
  <si>
    <t>c. Allowable exclusions from the…cohort</t>
  </si>
  <si>
    <t>a. Enrolled at the same institution during subsequent Fall from the…cohort</t>
  </si>
  <si>
    <t>b. Documented transfer-out student by fall of Year 2 from the…cohort</t>
  </si>
  <si>
    <r>
      <t xml:space="preserve">c. All other students not enrolled by fall of Year 2 from the…cohort 
</t>
    </r>
    <r>
      <rPr>
        <b/>
        <sz val="10"/>
        <color indexed="12"/>
        <rFont val="Arial"/>
        <family val="2"/>
      </rPr>
      <t>(calculated)</t>
    </r>
  </si>
  <si>
    <t>a. Completers of bachelor's or equivalent within 150% of normal time from the…cohort</t>
  </si>
  <si>
    <t>b. Still enrolled at the same institution by fall term after August of Year 6 from the...cohort</t>
  </si>
  <si>
    <t>c. Transfer-out students within 150% of normal time from…cohort</t>
  </si>
  <si>
    <r>
      <t xml:space="preserve">d. All other students not enrolled from…cohort </t>
    </r>
    <r>
      <rPr>
        <b/>
        <sz val="10"/>
        <color indexed="12"/>
        <rFont val="Arial"/>
        <family val="2"/>
      </rPr>
      <t>(calculated)</t>
    </r>
  </si>
  <si>
    <t>e. Completers of bachelor's or equivalent by end of Year 10 from the…cohort</t>
  </si>
  <si>
    <t>b. Cohort of full-time, first-time degree/certificate-seeking undergraduates, fall…</t>
  </si>
  <si>
    <t>c. Allowable exclusions from…cohort</t>
  </si>
  <si>
    <t>a. Enrolled at the same institution during subsequent fall from…cohort</t>
  </si>
  <si>
    <t>b. Documented transfer-out students by fall of Year 2 from …cohort</t>
  </si>
  <si>
    <r>
      <t xml:space="preserve">c. All other students not enrolled by fall of Year 2 from…cohort </t>
    </r>
    <r>
      <rPr>
        <b/>
        <sz val="10"/>
        <color indexed="12"/>
        <rFont val="Arial"/>
        <family val="2"/>
      </rPr>
      <t>(calculated)</t>
    </r>
  </si>
  <si>
    <t>a. Completers of less than baccalaureate awards within 150% of normal time from …cohort</t>
  </si>
  <si>
    <t>b. Still enrolled at the same institution fall term after 150% of normal time from…cohort</t>
  </si>
  <si>
    <t>c. Documented transfer-out students within 150% of normal time from…cohort</t>
  </si>
  <si>
    <t>e. Completers of less than baccalaureate awards by end of Year 6 from…cohort</t>
  </si>
  <si>
    <t>All Public Four-Year, 2009 Cohort</t>
  </si>
  <si>
    <t>Public Technical Institute or College 2, 2009 Cohort</t>
  </si>
  <si>
    <t>Public Technical Institute or College 1, 2009 Cohort</t>
  </si>
  <si>
    <t>Public Technical Institutes or Colleges, 2009 Cohort</t>
  </si>
  <si>
    <t>Public Two-Year 3, 2009 Cohort</t>
  </si>
  <si>
    <t>Public Two-Year 2, 2009 Cohort</t>
  </si>
  <si>
    <t>Public Two-Year 1, 2009 Cohort</t>
  </si>
  <si>
    <t>Public Two-Year with Bachelor's, 2009 Cohort</t>
  </si>
  <si>
    <t>All Public Two-Year, 2009 Cohort</t>
  </si>
  <si>
    <t>Public Four-Year 6, 2009 Cohort</t>
  </si>
  <si>
    <t>Public Four-Year 5, 2009 Cohort</t>
  </si>
  <si>
    <t>Public Four-Year 4, 2009 Cohort</t>
  </si>
  <si>
    <t>Public Four-Year 3, 2009 Cohort</t>
  </si>
  <si>
    <t>Public Four-Year 2, 2009 Cohort</t>
  </si>
  <si>
    <t>Public Four-Year 1, 2009 Cohort</t>
  </si>
  <si>
    <t>All Public Four-Year Colleges and Universities, 2004 Cohort</t>
  </si>
  <si>
    <t>Public Four-Year 1, 2004 Cohort</t>
  </si>
  <si>
    <t>Public Four-Year 2, 2004 Cohort</t>
  </si>
  <si>
    <t>Public Four-Year 3, 2004 Cohort</t>
  </si>
  <si>
    <t>Public Four-Year 4, 2004 Cohort</t>
  </si>
  <si>
    <t>Public Four-Year 5, 2004 Cohort</t>
  </si>
  <si>
    <t>Public Four-Year 6, 2004 Cohort</t>
  </si>
  <si>
    <t>Public Four-Year Colleges and Universities, 2000 Cohort</t>
  </si>
  <si>
    <t>Public Two-Year Colleges, 2004 Cohort</t>
  </si>
  <si>
    <t>All Public Two-Year, 2007 Cohort</t>
  </si>
  <si>
    <t>Table 43.b</t>
  </si>
  <si>
    <t xml:space="preserve"> 4y-Freshm 1</t>
  </si>
  <si>
    <t xml:space="preserve"> 4y-Freshm 2</t>
  </si>
  <si>
    <t xml:space="preserve"> 4y-Freshm 3</t>
  </si>
  <si>
    <t xml:space="preserve"> 4y-Freshm 4</t>
  </si>
  <si>
    <t xml:space="preserve"> 4y-Freshm 5</t>
  </si>
  <si>
    <t xml:space="preserve"> 4y-Freshm 6</t>
  </si>
  <si>
    <t xml:space="preserve"> 4y-Freshm 7</t>
  </si>
  <si>
    <t xml:space="preserve"> 4y-Adjcohort 1</t>
  </si>
  <si>
    <t xml:space="preserve"> 4y-Adjcohort 2</t>
  </si>
  <si>
    <t xml:space="preserve"> 4y-Adjcohort 3</t>
  </si>
  <si>
    <t xml:space="preserve"> 4y-Adjcohort 4</t>
  </si>
  <si>
    <t xml:space="preserve"> 4y-Adjcohort 5</t>
  </si>
  <si>
    <t xml:space="preserve"> 4y-Adjcohort 6</t>
  </si>
  <si>
    <t xml:space="preserve"> 4y-Adjcohort 7</t>
  </si>
  <si>
    <t xml:space="preserve"> 4y-Adjcohort 8</t>
  </si>
  <si>
    <t xml:space="preserve"> 4y-Adjcohort 9</t>
  </si>
  <si>
    <t xml:space="preserve"> 4y-Adjcohort 10</t>
  </si>
  <si>
    <t xml:space="preserve"> 4y-Adjcohort 11</t>
  </si>
  <si>
    <t xml:space="preserve"> 4y-Adjcohort 12</t>
  </si>
  <si>
    <t>4y-Excluded 1</t>
  </si>
  <si>
    <t>4y-Excluded 2</t>
  </si>
  <si>
    <t>4y-Excluded 3</t>
  </si>
  <si>
    <t>4y-Excluded 4</t>
  </si>
  <si>
    <t>4y-Excluded 5</t>
  </si>
  <si>
    <t>4y-Excluded 6</t>
  </si>
  <si>
    <t>4y-Excluded 7</t>
  </si>
  <si>
    <t>4y-Excluded 8</t>
  </si>
  <si>
    <t>4y-Excluded 9</t>
  </si>
  <si>
    <t>4y-Excluded 10</t>
  </si>
  <si>
    <t>4y-Excluded 11</t>
  </si>
  <si>
    <t>4y-Excluded 12</t>
  </si>
  <si>
    <t>4y-Cohort 1</t>
  </si>
  <si>
    <t>4y-Cohort 2</t>
  </si>
  <si>
    <t>4y-Cohort 3</t>
  </si>
  <si>
    <t>4y-Cohort 4</t>
  </si>
  <si>
    <t>4y-Cohort 5</t>
  </si>
  <si>
    <t>4y-Cohort 6</t>
  </si>
  <si>
    <t>4y-Cohort 7</t>
  </si>
  <si>
    <t>4y-Cohort 8</t>
  </si>
  <si>
    <t>4y-Cohort 9</t>
  </si>
  <si>
    <t>4y-Cohort 10</t>
  </si>
  <si>
    <t>4y-Cohort 11</t>
  </si>
  <si>
    <t>4y-Cohort 12</t>
  </si>
  <si>
    <t xml:space="preserve"> 4y-EnrlY2 1</t>
  </si>
  <si>
    <t xml:space="preserve"> 4y-EnrlY2 2</t>
  </si>
  <si>
    <t xml:space="preserve"> 4y-EnrlY2 3</t>
  </si>
  <si>
    <t xml:space="preserve"> 4y-TransfY2 1</t>
  </si>
  <si>
    <t xml:space="preserve"> 4y-TransfY2 2</t>
  </si>
  <si>
    <t xml:space="preserve"> 4y-TransfY2 3</t>
  </si>
  <si>
    <t xml:space="preserve"> 4y-OtherY2 1</t>
  </si>
  <si>
    <t xml:space="preserve"> 4y-OtherY2 2</t>
  </si>
  <si>
    <t xml:space="preserve"> 4y-OtherY2 3</t>
  </si>
  <si>
    <t xml:space="preserve"> 4y-CompY6 1</t>
  </si>
  <si>
    <t xml:space="preserve"> 4y-CompY6 2</t>
  </si>
  <si>
    <t xml:space="preserve"> 4y-CompY6 3</t>
  </si>
  <si>
    <t xml:space="preserve"> 4y-EnrlY6 1</t>
  </si>
  <si>
    <t xml:space="preserve"> 4y-EnrlY6 2</t>
  </si>
  <si>
    <t xml:space="preserve"> 4y-EnrlY6 3</t>
  </si>
  <si>
    <t xml:space="preserve"> 4y-TransfY6 1</t>
  </si>
  <si>
    <t xml:space="preserve"> 4y-TransfY6 2</t>
  </si>
  <si>
    <t xml:space="preserve"> 4y-TransfY6 3</t>
  </si>
  <si>
    <t xml:space="preserve"> 4y-OtherY6 1</t>
  </si>
  <si>
    <t xml:space="preserve"> 4y-OtherY6 2</t>
  </si>
  <si>
    <t xml:space="preserve"> 4y-OtherY6 3</t>
  </si>
  <si>
    <t xml:space="preserve"> 4y-CompY10 1</t>
  </si>
  <si>
    <t xml:space="preserve"> 4y-CompY10 2</t>
  </si>
  <si>
    <t xml:space="preserve"> 4y-CompY10 3</t>
  </si>
  <si>
    <t xml:space="preserve"> 2y-Freshm 1</t>
  </si>
  <si>
    <t xml:space="preserve"> 2y-Freshm 2</t>
  </si>
  <si>
    <t xml:space="preserve"> 2y-Freshm 3</t>
  </si>
  <si>
    <t xml:space="preserve"> 2y-Freshm 4</t>
  </si>
  <si>
    <t xml:space="preserve"> 2y-Freshm 5</t>
  </si>
  <si>
    <t xml:space="preserve"> 2y-Freshm 6</t>
  </si>
  <si>
    <t>2y-Cohort 1</t>
  </si>
  <si>
    <t>2y-Cohort 2</t>
  </si>
  <si>
    <t>2y-Cohort 3</t>
  </si>
  <si>
    <t>2y-Cohort 4</t>
  </si>
  <si>
    <t>2y-Cohort 5</t>
  </si>
  <si>
    <t>2y-Cohort 6</t>
  </si>
  <si>
    <t>2y-Cohort 7</t>
  </si>
  <si>
    <t>2y-Cohort 8</t>
  </si>
  <si>
    <t>2y-Excluded 1</t>
  </si>
  <si>
    <t>2y-Excluded 2</t>
  </si>
  <si>
    <t>2y-Excluded 3</t>
  </si>
  <si>
    <t>2y-Excluded 4</t>
  </si>
  <si>
    <t>2y-Excluded 5</t>
  </si>
  <si>
    <t>2y-Excluded 6</t>
  </si>
  <si>
    <t>2y-Excluded 7</t>
  </si>
  <si>
    <t>2y-Excluded 8</t>
  </si>
  <si>
    <t xml:space="preserve"> 2y-Adjcohort 1</t>
  </si>
  <si>
    <t xml:space="preserve"> 2y-Adjcohort 2</t>
  </si>
  <si>
    <t xml:space="preserve"> 2y-Adjcohort 3</t>
  </si>
  <si>
    <t xml:space="preserve"> 2y-Adjcohort 4</t>
  </si>
  <si>
    <t xml:space="preserve"> 2y-Adjcohort 5</t>
  </si>
  <si>
    <t xml:space="preserve"> 2y-Adjcohort 6</t>
  </si>
  <si>
    <t xml:space="preserve"> 2y-Adjcohort 7</t>
  </si>
  <si>
    <t xml:space="preserve"> 2y-Adjcohort 8</t>
  </si>
  <si>
    <t xml:space="preserve"> 2y-EnrlY2 1</t>
  </si>
  <si>
    <t xml:space="preserve"> 2y-EnrlY2 2</t>
  </si>
  <si>
    <t xml:space="preserve"> 2y-EnrlY2 3</t>
  </si>
  <si>
    <t xml:space="preserve"> 2y-TransfY2 1</t>
  </si>
  <si>
    <t xml:space="preserve"> 2y-TransfY2 2</t>
  </si>
  <si>
    <t xml:space="preserve"> 2y-TransfY2 3</t>
  </si>
  <si>
    <t xml:space="preserve"> 2y-OtherY2 1</t>
  </si>
  <si>
    <t xml:space="preserve"> 2y-OtherY2 2</t>
  </si>
  <si>
    <t xml:space="preserve"> 2y-OtherY2 3</t>
  </si>
  <si>
    <t xml:space="preserve"> 2y-CompY3 1</t>
  </si>
  <si>
    <t xml:space="preserve"> 2y-CompY3 2</t>
  </si>
  <si>
    <t xml:space="preserve"> 2y-CompY3 3</t>
  </si>
  <si>
    <t xml:space="preserve"> 2y-EnrlY3 1</t>
  </si>
  <si>
    <t xml:space="preserve"> 2y-EnrlY3 2</t>
  </si>
  <si>
    <t xml:space="preserve"> 2y-EnrlY3 3</t>
  </si>
  <si>
    <t xml:space="preserve"> 2y-TransfY3 1</t>
  </si>
  <si>
    <t xml:space="preserve"> 2y-TransfY3 2</t>
  </si>
  <si>
    <t xml:space="preserve"> 2y-TransfY3 3</t>
  </si>
  <si>
    <t xml:space="preserve"> 2y-OtherY3 1</t>
  </si>
  <si>
    <t xml:space="preserve"> 2y-OtherY3 2</t>
  </si>
  <si>
    <t xml:space="preserve"> 2y-OtherY3 3</t>
  </si>
  <si>
    <t xml:space="preserve"> 2y-CompY6 1</t>
  </si>
  <si>
    <t xml:space="preserve"> 2y-CompY6 2</t>
  </si>
  <si>
    <t xml:space="preserve"> 2y-CompY6 3</t>
  </si>
  <si>
    <t>Sum of  4y-Freshm 1</t>
  </si>
  <si>
    <t>Total Sum of  4y-Freshm 1</t>
  </si>
  <si>
    <t>Sum of  4y-Freshm 2</t>
  </si>
  <si>
    <t>Total Sum of  4y-Freshm 2</t>
  </si>
  <si>
    <t>Sum of  4y-Freshm 3</t>
  </si>
  <si>
    <t>Total Sum of  4y-Freshm 3</t>
  </si>
  <si>
    <t>Sum of  4y-Freshm 4</t>
  </si>
  <si>
    <t>Total Sum of  4y-Freshm 4</t>
  </si>
  <si>
    <t>Sum of  4y-Freshm 5</t>
  </si>
  <si>
    <t>Total Sum of  4y-Freshm 5</t>
  </si>
  <si>
    <t>Sum of  4y-Freshm 6</t>
  </si>
  <si>
    <t>Total Sum of  4y-Freshm 6</t>
  </si>
  <si>
    <t>Sum of  4y-Freshm 7</t>
  </si>
  <si>
    <t>Total Sum of  4y-Freshm 7</t>
  </si>
  <si>
    <t>Sum of  4y-Adjcohort 1</t>
  </si>
  <si>
    <t>Total Sum of  4y-Adjcohort 1</t>
  </si>
  <si>
    <t>Sum of  4y-Adjcohort 2</t>
  </si>
  <si>
    <t>Total Sum of  4y-Adjcohort 2</t>
  </si>
  <si>
    <t>Sum of  4y-Adjcohort 3</t>
  </si>
  <si>
    <t>Total Sum of  4y-Adjcohort 3</t>
  </si>
  <si>
    <t>Sum of  4y-Adjcohort 4</t>
  </si>
  <si>
    <t>Total Sum of  4y-Adjcohort 4</t>
  </si>
  <si>
    <t>Sum of  4y-Adjcohort 5</t>
  </si>
  <si>
    <t>Total Sum of  4y-Adjcohort 5</t>
  </si>
  <si>
    <t>Sum of  4y-Adjcohort 6</t>
  </si>
  <si>
    <t>Total Sum of  4y-Adjcohort 6</t>
  </si>
  <si>
    <t>Sum of  4y-Adjcohort 7</t>
  </si>
  <si>
    <t>Total Sum of  4y-Adjcohort 7</t>
  </si>
  <si>
    <t>Sum of  4y-Adjcohort 8</t>
  </si>
  <si>
    <t>Total Sum of  4y-Adjcohort 8</t>
  </si>
  <si>
    <t>Sum of  4y-Adjcohort 9</t>
  </si>
  <si>
    <t>Total Sum of  4y-Adjcohort 9</t>
  </si>
  <si>
    <t>Sum of  4y-Adjcohort 10</t>
  </si>
  <si>
    <t>Total Sum of  4y-Adjcohort 10</t>
  </si>
  <si>
    <t>Sum of  4y-Adjcohort 11</t>
  </si>
  <si>
    <t>Total Sum of  4y-Adjcohort 11</t>
  </si>
  <si>
    <t>Sum of  4y-Adjcohort 12</t>
  </si>
  <si>
    <t>Total Sum of  4y-Adjcohort 12</t>
  </si>
  <si>
    <t>Sum of  4y-EnrlY2 1</t>
  </si>
  <si>
    <t>Total Sum of  4y-EnrlY2 1</t>
  </si>
  <si>
    <t>Sum of  4y-OtherY6 3</t>
  </si>
  <si>
    <t>Total Sum of  4y-OtherY6 3</t>
  </si>
  <si>
    <t>Sum of  4y-OtherY6 2</t>
  </si>
  <si>
    <t>Total Sum of  4y-OtherY6 2</t>
  </si>
  <si>
    <t>Sum of  4y-OtherY6 1</t>
  </si>
  <si>
    <t>Total Sum of  4y-OtherY6 1</t>
  </si>
  <si>
    <t>Sum of  4y-CompY10 1</t>
  </si>
  <si>
    <t>Total Sum of  4y-CompY10 1</t>
  </si>
  <si>
    <t>Sum of  4y-TransfY6 3</t>
  </si>
  <si>
    <t>Total Sum of  4y-TransfY6 3</t>
  </si>
  <si>
    <t>Sum of  4y-TransfY6 2</t>
  </si>
  <si>
    <t>Total Sum of  4y-TransfY6 2</t>
  </si>
  <si>
    <t>Sum of  4y-EnrlY6 3</t>
  </si>
  <si>
    <t>Total Sum of  4y-EnrlY6 3</t>
  </si>
  <si>
    <t>Sum of  4y-TransfY6 1</t>
  </si>
  <si>
    <t>Total Sum of  4y-TransfY6 1</t>
  </si>
  <si>
    <t>Sum of  4y-EnrlY6 2</t>
  </si>
  <si>
    <t>Total Sum of  4y-EnrlY6 2</t>
  </si>
  <si>
    <t>Sum of  4y-EnrlY6 1</t>
  </si>
  <si>
    <t>Total Sum of  4y-EnrlY6 1</t>
  </si>
  <si>
    <t>Sum of  4y-CompY6 3</t>
  </si>
  <si>
    <t>Total Sum of  4y-CompY6 3</t>
  </si>
  <si>
    <t>Sum of  4y-CompY6 2</t>
  </si>
  <si>
    <t>Total Sum of  4y-CompY6 2</t>
  </si>
  <si>
    <t>Sum of  4y-CompY6 1</t>
  </si>
  <si>
    <t>Total Sum of  4y-CompY6 1</t>
  </si>
  <si>
    <t>Sum of  4y-OtherY2 3</t>
  </si>
  <si>
    <t>Total Sum of  4y-OtherY2 3</t>
  </si>
  <si>
    <t>Sum of  4y-OtherY2 2</t>
  </si>
  <si>
    <t>Total Sum of  4y-OtherY2 2</t>
  </si>
  <si>
    <t>Sum of  4y-OtherY2 1</t>
  </si>
  <si>
    <t>Total Sum of  4y-OtherY2 1</t>
  </si>
  <si>
    <t>Sum of  4y-TransfY2 3</t>
  </si>
  <si>
    <t>Total Sum of  4y-TransfY2 3</t>
  </si>
  <si>
    <t>Sum of  4y-TransfY2 2</t>
  </si>
  <si>
    <t>Total Sum of  4y-TransfY2 2</t>
  </si>
  <si>
    <t>Sum of  4y-TransfY2 1</t>
  </si>
  <si>
    <t>Total Sum of  4y-TransfY2 1</t>
  </si>
  <si>
    <t>Sum of  4y-EnrlY2 3</t>
  </si>
  <si>
    <t>Total Sum of  4y-EnrlY2 3</t>
  </si>
  <si>
    <t>Sum of  4y-EnrlY2 2</t>
  </si>
  <si>
    <t>Total Sum of  4y-EnrlY2 2</t>
  </si>
  <si>
    <t>Sum of  4y-CompY10 3</t>
  </si>
  <si>
    <t>Total Sum of  4y-CompY10 3</t>
  </si>
  <si>
    <t>Sum of  4y-CompY10 2</t>
  </si>
  <si>
    <t>Total Sum of  4y-CompY10 2</t>
  </si>
  <si>
    <t>Sum of  2y-CompY6 3</t>
  </si>
  <si>
    <t>Total Sum of  2y-CompY6 3</t>
  </si>
  <si>
    <t>Sum of  2y-CompY6 2</t>
  </si>
  <si>
    <t>Total Sum of  2y-CompY6 2</t>
  </si>
  <si>
    <t>Sum of  2y-CompY6 1</t>
  </si>
  <si>
    <t>Total Sum of  2y-CompY6 1</t>
  </si>
  <si>
    <t>Sum of  2y-OtherY3 3</t>
  </si>
  <si>
    <t>Total Sum of  2y-OtherY3 3</t>
  </si>
  <si>
    <t>Sum of  2y-OtherY3 2</t>
  </si>
  <si>
    <t>Total Sum of  2y-OtherY3 2</t>
  </si>
  <si>
    <t>Sum of  2y-OtherY3 1</t>
  </si>
  <si>
    <t>Total Sum of  2y-OtherY3 1</t>
  </si>
  <si>
    <t>Sum of  2y-TransfY3 3</t>
  </si>
  <si>
    <t>Total Sum of  2y-TransfY3 3</t>
  </si>
  <si>
    <t>Sum of  2y-TransfY3 2</t>
  </si>
  <si>
    <t>Total Sum of  2y-TransfY3 2</t>
  </si>
  <si>
    <t>Sum of  2y-TransfY3 1</t>
  </si>
  <si>
    <t>Total Sum of  2y-TransfY3 1</t>
  </si>
  <si>
    <t>Sum of  2y-EnrlY3 3</t>
  </si>
  <si>
    <t>Total Sum of  2y-EnrlY3 3</t>
  </si>
  <si>
    <t>Sum of  2y-EnrlY3 2</t>
  </si>
  <si>
    <t>Total Sum of  2y-EnrlY3 2</t>
  </si>
  <si>
    <t>Sum of  2y-EnrlY3 1</t>
  </si>
  <si>
    <t>Total Sum of  2y-EnrlY3 1</t>
  </si>
  <si>
    <t>Sum of  2y-CompY3 3</t>
  </si>
  <si>
    <t>Total Sum of  2y-CompY3 3</t>
  </si>
  <si>
    <t>Sum of  2y-CompY3 2</t>
  </si>
  <si>
    <t>Total Sum of  2y-CompY3 2</t>
  </si>
  <si>
    <t>Sum of  2y-CompY3 1</t>
  </si>
  <si>
    <t>Total Sum of  2y-CompY3 1</t>
  </si>
  <si>
    <t>Sum of  2y-OtherY2 3</t>
  </si>
  <si>
    <t>Total Sum of  2y-OtherY2 3</t>
  </si>
  <si>
    <t>Sum of  2y-OtherY2 2</t>
  </si>
  <si>
    <t>Total Sum of  2y-OtherY2 2</t>
  </si>
  <si>
    <t>Sum of  2y-OtherY2 1</t>
  </si>
  <si>
    <t>Total Sum of  2y-OtherY2 1</t>
  </si>
  <si>
    <t>Sum of  2y-TransfY2 3</t>
  </si>
  <si>
    <t>Total Sum of  2y-TransfY2 3</t>
  </si>
  <si>
    <t>Sum of  2y-TransfY2 2</t>
  </si>
  <si>
    <t>Total Sum of  2y-TransfY2 2</t>
  </si>
  <si>
    <t>Sum of  2y-TransfY2 1</t>
  </si>
  <si>
    <t>Total Sum of  2y-TransfY2 1</t>
  </si>
  <si>
    <t>Sum of  2y-EnrlY2 3</t>
  </si>
  <si>
    <t>Total Sum of  2y-EnrlY2 3</t>
  </si>
  <si>
    <t>Sum of  2y-EnrlY2 2</t>
  </si>
  <si>
    <t>Total Sum of  2y-EnrlY2 2</t>
  </si>
  <si>
    <t>Sum of  2y-EnrlY2 1</t>
  </si>
  <si>
    <t>Total Sum of  2y-EnrlY2 1</t>
  </si>
  <si>
    <t>Sum of  2y-Adjcohort 8</t>
  </si>
  <si>
    <t>Total Sum of  2y-Adjcohort 8</t>
  </si>
  <si>
    <t>Sum of  2y-Adjcohort 7</t>
  </si>
  <si>
    <t>Total Sum of  2y-Adjcohort 7</t>
  </si>
  <si>
    <t>Sum of  2y-Adjcohort 6</t>
  </si>
  <si>
    <t>Total Sum of  2y-Adjcohort 6</t>
  </si>
  <si>
    <t>Sum of  2y-Adjcohort 5</t>
  </si>
  <si>
    <t>Total Sum of  2y-Adjcohort 5</t>
  </si>
  <si>
    <t>Sum of  2y-Adjcohort 4</t>
  </si>
  <si>
    <t>Total Sum of  2y-Adjcohort 4</t>
  </si>
  <si>
    <t>Sum of  2y-Adjcohort 3</t>
  </si>
  <si>
    <t>Total Sum of  2y-Adjcohort 3</t>
  </si>
  <si>
    <t>Sum of  2y-Adjcohort 2</t>
  </si>
  <si>
    <t>Total Sum of  2y-Adjcohort 2</t>
  </si>
  <si>
    <t>Sum of  2y-Adjcohort 1</t>
  </si>
  <si>
    <t>Total Sum of  2y-Adjcohort 1</t>
  </si>
  <si>
    <t>Sum of  2y-Freshm 6</t>
  </si>
  <si>
    <t>Total Sum of  2y-Freshm 6</t>
  </si>
  <si>
    <t>Sum of  2y-Freshm 5</t>
  </si>
  <si>
    <t>Total Sum of  2y-Freshm 5</t>
  </si>
  <si>
    <t>Sum of  2y-Freshm 4</t>
  </si>
  <si>
    <t>Total Sum of  2y-Freshm 4</t>
  </si>
  <si>
    <t>Sum of  2y-Freshm 3</t>
  </si>
  <si>
    <t>Total Sum of  2y-Freshm 3</t>
  </si>
  <si>
    <t>Sum of  2y-Freshm 2</t>
  </si>
  <si>
    <t>Total Sum of  2y-Freshm 2</t>
  </si>
  <si>
    <t>Sum of  2y-Freshm 1</t>
  </si>
  <si>
    <t>Total Sum of  2y-Freshm 1</t>
  </si>
  <si>
    <t>Part 2: Student Persistence and Progression</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</si>
  <si>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</si>
  <si>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</si>
  <si>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Classification Notes</t>
  </si>
  <si>
    <t>IPEDS #</t>
  </si>
  <si>
    <t>Met the criteria for Four-Year 3 in 2010-11 and 2011-12.</t>
  </si>
  <si>
    <t>Reclassified: met the criteria for Four-Year 4 in 2009-10, 2010-11 and 2011-12.</t>
  </si>
  <si>
    <t>Reclassified: met the criteria for Two-Year 1 in 2009-10, 2010-11 and 2011-12.</t>
  </si>
  <si>
    <t>Met the criteria for Two-Year 2 in 2010-11 and 2011-12.</t>
  </si>
  <si>
    <t>Formerly Ouachita Technical College.</t>
  </si>
  <si>
    <t>College of the Ouachitas</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</si>
  <si>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</si>
  <si>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</si>
  <si>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</si>
  <si>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</si>
  <si>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</si>
  <si>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</si>
  <si>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</si>
  <si>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</si>
  <si>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</si>
  <si>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</si>
  <si>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</si>
  <si>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</si>
  <si>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</si>
  <si>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</si>
  <si>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</si>
  <si>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</si>
  <si>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</si>
  <si>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</si>
  <si>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</si>
  <si>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Gainesville State College </t>
  </si>
  <si>
    <t xml:space="preserve">Georgia Perimeter College </t>
  </si>
  <si>
    <t xml:space="preserve">Abraham Baldwin Agricultural College </t>
  </si>
  <si>
    <t xml:space="preserve">Bainbridge College </t>
  </si>
  <si>
    <t xml:space="preserve">College of Coastal Georgia </t>
  </si>
  <si>
    <t xml:space="preserve">Darton College </t>
  </si>
  <si>
    <t>Georgia Highlands College</t>
  </si>
  <si>
    <t xml:space="preserve">Gordon College </t>
  </si>
  <si>
    <t xml:space="preserve">Middle Georgia College </t>
  </si>
  <si>
    <t>Atlanta Metropolitan College</t>
  </si>
  <si>
    <t>East Georgia College</t>
  </si>
  <si>
    <t xml:space="preserve">South Georgia College </t>
  </si>
  <si>
    <t xml:space="preserve">Waycross College </t>
  </si>
  <si>
    <t>Georgia Gwinnett College</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</si>
  <si>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</si>
  <si>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</si>
  <si>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</si>
  <si>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</si>
  <si>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</si>
  <si>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</si>
  <si>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</si>
  <si>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</si>
  <si>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</si>
  <si>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Gwinnett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</si>
  <si>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</si>
  <si>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</si>
  <si>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</si>
  <si>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</si>
  <si>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</si>
  <si>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</si>
  <si>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</si>
  <si>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</si>
  <si>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</si>
  <si>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</si>
  <si>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</si>
  <si>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</si>
  <si>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</si>
  <si>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Oconee Fall Line Technical College</t>
  </si>
  <si>
    <t>Is the merger of Heart of Georgia Tech and Sandersville Tech</t>
  </si>
  <si>
    <t>Louisiana State University and A &amp; 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</si>
  <si>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</si>
  <si>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</si>
  <si>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</si>
  <si>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</si>
  <si>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</si>
  <si>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</si>
  <si>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</si>
  <si>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</si>
  <si>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</si>
  <si>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</si>
  <si>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</si>
  <si>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</si>
  <si>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</si>
  <si>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</si>
  <si>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 xml:space="preserve">Delgado Community College </t>
  </si>
  <si>
    <t>Bossier Parish Community College</t>
  </si>
  <si>
    <t>Louisiana State University at Eunice</t>
  </si>
  <si>
    <t>South Louisiana Community College</t>
  </si>
  <si>
    <t>Louisiana Delta Community College</t>
  </si>
  <si>
    <t>Nunez Community College</t>
  </si>
  <si>
    <t>River Parishes Community College</t>
  </si>
  <si>
    <t>Southern University in Shreveport</t>
  </si>
  <si>
    <t>Acadiana Technical College</t>
  </si>
  <si>
    <t>Capital Area Technical College</t>
  </si>
  <si>
    <t>Central LA Technical College</t>
  </si>
  <si>
    <t>Northeast Technical College</t>
  </si>
  <si>
    <t>Northshore Technical College</t>
  </si>
  <si>
    <t>Northwest LA Technical College</t>
  </si>
  <si>
    <t>South Central LA Technical College</t>
  </si>
  <si>
    <t>Sowela Technical Community College</t>
  </si>
  <si>
    <t>L.E. Fletcher Technical Community College</t>
  </si>
  <si>
    <t>Met the criteria for Four-Year 3 in 2011-12.</t>
  </si>
  <si>
    <t>Met the criteria for Four-Year 4 in 2010-11 and 2011-12.</t>
  </si>
  <si>
    <t>Reclassified: met the criteria for Four-Year 5 in 2009-10, 2010-11 and 2011-12.</t>
  </si>
  <si>
    <t>Met the criteia for Four-Year 6 in 2011-12 but still (?) in start up phase?</t>
  </si>
  <si>
    <t xml:space="preserve">Met the criteria for Two-Year with Bachelor's in 2011-12. </t>
  </si>
  <si>
    <t>Reclassified: met the criteria for Two-Year with Bachelor's in 2009-10, 2010-11 and 2011-12.</t>
  </si>
  <si>
    <t>Reclassified: met the criteria for Two-Year 2 in 2009-10, 2010-11 and 2011-12.</t>
  </si>
  <si>
    <t>Georgia Piedmont Technical College</t>
  </si>
  <si>
    <t>Formerly DeKalb Technical College.</t>
  </si>
  <si>
    <t>Reclassified: Met the criteria for Four-Year 6 in 2009-10, 2010-11 and 2011-12.</t>
  </si>
  <si>
    <t>Met the criteria for Two-Year 1 in 2010-11 and 2011-12.</t>
  </si>
  <si>
    <t>Met the criteria for Two-Year 2 in 2011-12.</t>
  </si>
  <si>
    <t>Reclassified: Met the criteria for Technical Institute or College 1 in 2009-10, 2010-11 and 2011-12.</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</si>
  <si>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</si>
  <si>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</si>
  <si>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</si>
  <si>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</si>
  <si>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</si>
  <si>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</si>
  <si>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</si>
  <si>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</si>
  <si>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</si>
  <si>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</si>
  <si>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</si>
  <si>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</si>
  <si>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</si>
  <si>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</si>
  <si>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</si>
  <si>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</si>
  <si>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</si>
  <si>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</si>
  <si>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</si>
  <si>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</si>
  <si>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</si>
  <si>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</si>
  <si>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</si>
  <si>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Texas A &amp; 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</si>
  <si>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</si>
  <si>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</si>
  <si>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</si>
  <si>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</si>
  <si>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</si>
  <si>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</si>
  <si>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</si>
  <si>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</si>
  <si>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</si>
  <si>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</si>
  <si>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</si>
  <si>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</si>
  <si>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</si>
  <si>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</si>
  <si>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</si>
  <si>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</si>
  <si>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</si>
  <si>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</si>
  <si>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</si>
  <si>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</si>
  <si>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</si>
  <si>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</si>
  <si>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 xml:space="preserve">Texas State University - San Marcos </t>
  </si>
  <si>
    <t xml:space="preserve">University of Houston-Clear Lake </t>
  </si>
  <si>
    <t>University of Texas at Tyler</t>
  </si>
  <si>
    <t>University of Texas-Pan American</t>
  </si>
  <si>
    <t>West Texas A &amp; M University</t>
  </si>
  <si>
    <t>Texas A &amp; M -Texarkana</t>
  </si>
  <si>
    <t>University of Houston-Victoria</t>
  </si>
  <si>
    <t>University of Texas at Brownsville</t>
  </si>
  <si>
    <t>University of Texas of the Permian Basin</t>
  </si>
  <si>
    <t>Sul Ross State University-Rio Grande College</t>
  </si>
  <si>
    <t>228501B</t>
  </si>
  <si>
    <t>University of Houston-Downtown</t>
  </si>
  <si>
    <t>Texas A &amp; 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</si>
  <si>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</si>
  <si>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</si>
  <si>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</si>
  <si>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</si>
  <si>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</si>
  <si>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</si>
  <si>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</si>
  <si>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</si>
  <si>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</si>
  <si>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</si>
  <si>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</si>
  <si>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</si>
  <si>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</si>
  <si>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</si>
  <si>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</si>
  <si>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</si>
  <si>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</si>
  <si>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</si>
  <si>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</si>
  <si>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</si>
  <si>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</si>
  <si>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</si>
  <si>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</si>
  <si>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</si>
  <si>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</si>
  <si>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</si>
  <si>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</si>
  <si>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</si>
  <si>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</si>
  <si>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</si>
  <si>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</si>
  <si>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</si>
  <si>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</si>
  <si>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</si>
  <si>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El Centro College  (DCCCD)</t>
  </si>
  <si>
    <t xml:space="preserve">Grayson County College </t>
  </si>
  <si>
    <t>Hill College</t>
  </si>
  <si>
    <t>Howard College (HCJCD)</t>
  </si>
  <si>
    <t xml:space="preserve">Kilgore College </t>
  </si>
  <si>
    <t>Lamar Institute of Technology</t>
  </si>
  <si>
    <t xml:space="preserve">Lee College </t>
  </si>
  <si>
    <t>Mountain View College (DCCCD)</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</si>
  <si>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</si>
  <si>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</si>
  <si>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</si>
  <si>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</si>
  <si>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</si>
  <si>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</si>
  <si>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</si>
  <si>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</si>
  <si>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</si>
  <si>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</si>
  <si>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</si>
  <si>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</si>
  <si>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</si>
  <si>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</si>
  <si>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</si>
  <si>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</si>
  <si>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</si>
  <si>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</si>
  <si>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</si>
  <si>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</si>
  <si>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</si>
  <si>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</si>
  <si>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</si>
  <si>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</si>
  <si>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</si>
  <si>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</si>
  <si>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</si>
  <si>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</si>
  <si>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</si>
  <si>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</si>
  <si>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</si>
  <si>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</si>
  <si>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</si>
  <si>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</si>
  <si>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</si>
  <si>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</si>
  <si>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</si>
  <si>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</si>
  <si>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</si>
  <si>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</si>
  <si>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</si>
  <si>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</si>
  <si>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</si>
  <si>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</si>
  <si>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</si>
  <si>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</si>
  <si>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</si>
  <si>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Northern Community College</t>
  </si>
  <si>
    <t>Met the criteria for Four-Year 1 in 2011-12.</t>
  </si>
  <si>
    <t>Reclassified: met the criteria for Four-Year 1 in 2009-10, 2010-11 and 2011-12.</t>
  </si>
  <si>
    <t>Met the criteria for Four-Year 2 in 2010-11 and 2011-12.</t>
  </si>
  <si>
    <t>Met the criteria for Four-Year 1 in 2010-11 and 2011-12.</t>
  </si>
  <si>
    <t>Reclassified: Met the criteria for Four-Year 3 in 2009-10, 2010-11 and 2011-12.</t>
  </si>
  <si>
    <t>Reclassified: Met criteria for Two-Year 1 in 2009-10, 2010-11 and 2011-12.</t>
  </si>
  <si>
    <t>Met the criteria for Two-Year 1 in 2010-11 amd 2011-12.</t>
  </si>
  <si>
    <t>Reclassified: Met criteria for Two-Year 2 in 2009-10, 2010-11 and 2011-12.</t>
  </si>
  <si>
    <t>Met criteria for Two-Year 2 in 2010-11 and 2011-12.</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</si>
  <si>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</si>
  <si>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</si>
  <si>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</si>
  <si>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</si>
  <si>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</si>
  <si>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</si>
  <si>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</si>
  <si>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</si>
  <si>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</si>
  <si>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</si>
  <si>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</si>
  <si>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</si>
  <si>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</si>
  <si>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</si>
  <si>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</si>
  <si>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</si>
  <si>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</si>
  <si>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</si>
  <si>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</si>
  <si>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</si>
  <si>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</si>
  <si>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</si>
  <si>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</si>
  <si>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</si>
  <si>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</si>
  <si>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</si>
  <si>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</si>
  <si>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</si>
  <si>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</si>
  <si>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</si>
  <si>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</si>
  <si>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</si>
  <si>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</si>
  <si>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</si>
  <si>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</si>
  <si>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</si>
  <si>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</si>
  <si>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</si>
  <si>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</si>
  <si>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</si>
  <si>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</si>
  <si>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</si>
  <si>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</si>
  <si>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</si>
  <si>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</si>
  <si>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</si>
  <si>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</si>
  <si>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</si>
  <si>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</si>
  <si>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</si>
  <si>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</si>
  <si>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</si>
  <si>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</si>
  <si>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</si>
  <si>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</si>
  <si>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</si>
  <si>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</si>
  <si>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</si>
  <si>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University of Delaware</t>
  </si>
  <si>
    <t>Delaware State University</t>
  </si>
  <si>
    <t>Delaware Technical and Community College--Owens</t>
  </si>
  <si>
    <t>Delaware Technical and Community College--Stanton-Wilmington</t>
  </si>
  <si>
    <t>Delaware Technical and Community College--Terry</t>
  </si>
  <si>
    <t>Met criteria for Two-Year 2 in 2011-12.</t>
  </si>
  <si>
    <t>Met criteria for Two-Year 3 in 2011-12.</t>
  </si>
  <si>
    <t>University of Memphis</t>
  </si>
  <si>
    <t>University of Tennessee, Knoxville</t>
  </si>
  <si>
    <t xml:space="preserve">Austin Peay State University </t>
  </si>
  <si>
    <t xml:space="preserve">East Tennessee State University </t>
  </si>
  <si>
    <t xml:space="preserve">Middle Tennessee State University </t>
  </si>
  <si>
    <t xml:space="preserve">Tennessee State University </t>
  </si>
  <si>
    <t xml:space="preserve">Tennessee Technological University </t>
  </si>
  <si>
    <t>University of Tennessee at Chattanooga</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</si>
  <si>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</si>
  <si>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</si>
  <si>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</si>
  <si>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</si>
  <si>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</si>
  <si>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</si>
  <si>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</si>
  <si>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</si>
  <si>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</si>
  <si>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</si>
  <si>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</si>
  <si>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</si>
  <si>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</si>
  <si>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</si>
  <si>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</si>
  <si>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</si>
  <si>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</si>
  <si>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</si>
  <si>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</si>
  <si>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</si>
  <si>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</si>
  <si>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</si>
  <si>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</si>
  <si>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</si>
  <si>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Hohenwald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</si>
  <si>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</si>
  <si>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</si>
  <si>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</si>
  <si>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</si>
  <si>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</si>
  <si>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</si>
  <si>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</si>
  <si>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</si>
  <si>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</si>
  <si>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</si>
  <si>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</si>
  <si>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</si>
  <si>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</si>
  <si>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</si>
  <si>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</si>
  <si>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</si>
  <si>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</si>
  <si>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Reclassified: Met the criteria for Four-Year 2 in 2009-10, 2010-11, and 2011-12.</t>
  </si>
  <si>
    <t>Met the criteria for Four-Year 4 in 2011-12.</t>
  </si>
  <si>
    <t>Reclassified: Met the criteria for Two-year 1 in 2009-10, 2010-11, and 2011-12.</t>
  </si>
  <si>
    <t>Reclassified: Met the criteria for Two-year 2 in 2009-10, 2010-11, and 2011-12.</t>
  </si>
  <si>
    <t>Met the criteria for Technical Institute or College 1 in 2010-11 and 2011-12.</t>
  </si>
  <si>
    <t>Met the criteria for Technical Institute or College 1 in 2011-12.</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</si>
  <si>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</si>
  <si>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</si>
  <si>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</si>
  <si>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</si>
  <si>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</si>
  <si>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</si>
  <si>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</si>
  <si>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</si>
  <si>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</si>
  <si>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</si>
  <si>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</si>
  <si>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</si>
  <si>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</si>
  <si>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</si>
  <si>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</si>
  <si>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2 2011-12.</t>
  </si>
  <si>
    <t>Met criteria for Two-Year 3 2011-12.</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</si>
  <si>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</si>
  <si>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</si>
  <si>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</si>
  <si>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</si>
  <si>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</si>
  <si>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</si>
  <si>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</si>
  <si>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</si>
  <si>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</si>
  <si>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</si>
  <si>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</si>
  <si>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</si>
  <si>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</si>
  <si>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</si>
  <si>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</si>
  <si>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</si>
  <si>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</si>
  <si>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</si>
  <si>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</si>
  <si>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</si>
  <si>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</si>
  <si>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 xml:space="preserve">Hopkinsville Community College </t>
  </si>
  <si>
    <t>Bowling Green Technical College</t>
  </si>
  <si>
    <t>Gateway Community and Technical College</t>
  </si>
  <si>
    <t>Met the criteria for classification as a Two-Year 1 in 2011-12.</t>
  </si>
  <si>
    <t>Met the criteria for classification as a Two-Year 2 in 2010-11 and 2011-12.</t>
  </si>
  <si>
    <t>Reclassified: Met the criteria for Two-Year 2 in 2009-10, 2010-11 and 2011-12.</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</si>
  <si>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</si>
  <si>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</si>
  <si>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</si>
  <si>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</si>
  <si>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</si>
  <si>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</si>
  <si>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</si>
  <si>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</si>
  <si>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</si>
  <si>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</si>
  <si>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</si>
  <si>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</si>
  <si>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</si>
  <si>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Jefferson State Community College</t>
  </si>
  <si>
    <t xml:space="preserve">John C. Calhoun State Community College </t>
  </si>
  <si>
    <t>Bevill State Community College</t>
  </si>
  <si>
    <t>Bishop State Community College</t>
  </si>
  <si>
    <t>Gadsden State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</si>
  <si>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</si>
  <si>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</si>
  <si>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</si>
  <si>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</si>
  <si>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</si>
  <si>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</si>
  <si>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</si>
  <si>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</si>
  <si>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</si>
  <si>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</si>
  <si>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</si>
  <si>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Enterprise-Ozark Community College</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</si>
  <si>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</si>
  <si>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</si>
  <si>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</si>
  <si>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</si>
  <si>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</si>
  <si>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</si>
  <si>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</si>
  <si>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</si>
  <si>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Reclassified: Met the criteria for Two-Year 1 in 2009-10, 2010-11 and 2011-12.</t>
  </si>
  <si>
    <t>Reclassified: Met the criteria for Two-Year 2 in 2009-10, 2010-11 and 2011-12. Formerly listed as Enterprise-Ozark Community College -- name changed in 2009.</t>
  </si>
  <si>
    <t>Met the criteria for Technical Institute 1 in 2010-11 and 2011-12.</t>
  </si>
  <si>
    <t>University of Maryland College Park</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</si>
  <si>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</si>
  <si>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</si>
  <si>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</si>
  <si>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</si>
  <si>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</si>
  <si>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</si>
  <si>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</si>
  <si>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</si>
  <si>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</si>
  <si>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</si>
  <si>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</si>
  <si>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 (all campuses)</t>
  </si>
  <si>
    <t>Montgomery College (all campuses)</t>
  </si>
  <si>
    <t xml:space="preserve">Prince George's Community College </t>
  </si>
  <si>
    <t>Allegany College of Maryland</t>
  </si>
  <si>
    <t>Baltimore City Community College</t>
  </si>
  <si>
    <t>Carroll Community College</t>
  </si>
  <si>
    <t>College of Southern Maryland</t>
  </si>
  <si>
    <t xml:space="preserve">Frederick Community College </t>
  </si>
  <si>
    <t xml:space="preserve">Hagerstown Community College </t>
  </si>
  <si>
    <t xml:space="preserve">Harford Community College </t>
  </si>
  <si>
    <t xml:space="preserve">Howard Community College </t>
  </si>
  <si>
    <t xml:space="preserve">Wor-Wic Community College </t>
  </si>
  <si>
    <t xml:space="preserve">Cecil Community College </t>
  </si>
  <si>
    <t xml:space="preserve">Chesapeake College </t>
  </si>
  <si>
    <t xml:space="preserve">Garrett College </t>
  </si>
  <si>
    <t>Reclassified: Met the criteria for  Four-Year 2 in 2009-10, 2010-11 and 2011-12.</t>
  </si>
  <si>
    <t>Met the criteria for Four-Year 5 in 2010-11 and 2011-12.</t>
  </si>
  <si>
    <t>Met the criteria for Two-Year 1 in 2011-12.</t>
  </si>
  <si>
    <t>Reclassified: Met the criteria for Two-Year 1 in 2009-10, 2010-11, and 2011-12.</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</si>
  <si>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</si>
  <si>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</si>
  <si>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</si>
  <si>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</si>
  <si>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</si>
  <si>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</si>
  <si>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</si>
  <si>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</si>
  <si>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</si>
  <si>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</si>
  <si>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</si>
  <si>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Met the criteria for Four-Year 2 in 2011-12.</t>
  </si>
  <si>
    <t xml:space="preserve">George Mason University </t>
  </si>
  <si>
    <t xml:space="preserve">Old Dominion University </t>
  </si>
  <si>
    <t>University of Virginia</t>
  </si>
  <si>
    <t xml:space="preserve">Virginia Tech </t>
  </si>
  <si>
    <t>College of William &amp; Mary</t>
  </si>
  <si>
    <t>Virginia Commonwealth University</t>
  </si>
  <si>
    <t xml:space="preserve">James Madison University  </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</si>
  <si>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</si>
  <si>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</si>
  <si>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</si>
  <si>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</si>
  <si>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</si>
  <si>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</si>
  <si>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</si>
  <si>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</si>
  <si>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</si>
  <si>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</si>
  <si>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</si>
  <si>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</si>
  <si>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</si>
  <si>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</si>
  <si>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</si>
  <si>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</si>
  <si>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</si>
  <si>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</si>
  <si>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</si>
  <si>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</si>
  <si>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</si>
  <si>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</si>
  <si>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</si>
  <si>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</si>
  <si>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</si>
  <si>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Patrick Henry Community College </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</si>
  <si>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</si>
  <si>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</si>
  <si>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</si>
  <si>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</si>
  <si>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</si>
  <si>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Reclassified: Met the criteria for Two-Year 2 in 2009-10, 2010-11, and 2011-12.</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</si>
  <si>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</si>
  <si>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</si>
  <si>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</si>
  <si>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</si>
  <si>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</si>
  <si>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</si>
  <si>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</si>
  <si>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</si>
  <si>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</si>
  <si>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</si>
  <si>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</si>
  <si>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</si>
  <si>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</si>
  <si>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</si>
  <si>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</si>
  <si>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</si>
  <si>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</si>
  <si>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</si>
  <si>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</si>
  <si>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</si>
  <si>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</si>
  <si>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Spartanburg Community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</si>
  <si>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</si>
  <si>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</si>
  <si>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</si>
  <si>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</si>
  <si>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</si>
  <si>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</si>
  <si>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</si>
  <si>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</si>
  <si>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</si>
  <si>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</si>
  <si>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 xml:space="preserve">Brevard Community College </t>
  </si>
  <si>
    <t xml:space="preserve">Broward College </t>
  </si>
  <si>
    <t>College of Central Florida</t>
  </si>
  <si>
    <t xml:space="preserve">Chipola College </t>
  </si>
  <si>
    <t xml:space="preserve">Daytona State College </t>
  </si>
  <si>
    <t xml:space="preserve">Edison State College </t>
  </si>
  <si>
    <t>Florida State College at Jacksonville</t>
  </si>
  <si>
    <t xml:space="preserve">Florida Keys Community College </t>
  </si>
  <si>
    <t xml:space="preserve">Gulf Coast Community College </t>
  </si>
  <si>
    <t xml:space="preserve">Hillsborough Community College </t>
  </si>
  <si>
    <t xml:space="preserve">Indian River State College </t>
  </si>
  <si>
    <t xml:space="preserve">Lake City Community College </t>
  </si>
  <si>
    <t xml:space="preserve">Lake-Sumter Community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</si>
  <si>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</si>
  <si>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</si>
  <si>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</si>
  <si>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</si>
  <si>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</si>
  <si>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Community College </t>
  </si>
  <si>
    <t xml:space="preserve">Pensacola State College </t>
  </si>
  <si>
    <t xml:space="preserve">Polk State College </t>
  </si>
  <si>
    <t xml:space="preserve">St. Johns River Community College </t>
  </si>
  <si>
    <t xml:space="preserve">St. Petersburg College </t>
  </si>
  <si>
    <t xml:space="preserve">Santa Fe College </t>
  </si>
  <si>
    <t>Seminole State College of Florida</t>
  </si>
  <si>
    <t xml:space="preserve">South Florida Community College </t>
  </si>
  <si>
    <t xml:space="preserve">Tallahassee Community College </t>
  </si>
  <si>
    <t xml:space="preserve">Valencia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</si>
  <si>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</si>
  <si>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</si>
  <si>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</si>
  <si>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</si>
  <si>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</si>
  <si>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</si>
  <si>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</si>
  <si>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</si>
  <si>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</si>
  <si>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</si>
  <si>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</si>
  <si>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</si>
  <si>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</si>
  <si>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</si>
  <si>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</si>
  <si>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</si>
  <si>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</si>
  <si>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</si>
  <si>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</si>
  <si>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</si>
  <si>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</si>
  <si>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</si>
  <si>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</si>
  <si>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</si>
  <si>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</si>
  <si>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</si>
  <si>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</si>
  <si>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criteria for Two-Year with Bachelor's in 2009-10, 2010-11, and 2011-12.</t>
  </si>
  <si>
    <t>Reclassified: Met the criteria for Two-Year 1 institution in 2009-10, 2010-11, and 2011-12.</t>
  </si>
  <si>
    <t>Met the criteria for Two-Year 2 institution in 2010-11 and 2011-12.</t>
  </si>
  <si>
    <t>Met the criteria for Two-Year 2 institution in 2011-12.</t>
  </si>
  <si>
    <t>Met the criteria for Two-year 1 in 2010-11 and 2011-12.</t>
  </si>
  <si>
    <t>Formulas</t>
  </si>
  <si>
    <t>All Public Four-Year, 2010 Cohort</t>
  </si>
  <si>
    <t>Public Four-Year 1, 2010 Cohort</t>
  </si>
  <si>
    <t>Public Four-Year 2, 2010 Cohort</t>
  </si>
  <si>
    <t>Public Four-Year 3, 2010Cohort</t>
  </si>
  <si>
    <t>Public Four-Year 4, 2010 Cohort</t>
  </si>
  <si>
    <t>Public Four-Year 5, 2010 Cohort</t>
  </si>
  <si>
    <t>Public Four-Year 6, 2010 Cohort</t>
  </si>
  <si>
    <t>All Public Two-Year, 2010 Cohort</t>
  </si>
  <si>
    <t>Public Two-Year with Bachelor's, 2010 Cohort</t>
  </si>
  <si>
    <t>Public Two-Year 1, 2010 Cohort</t>
  </si>
  <si>
    <t>Public Two-Year 2, 2010 Cohort</t>
  </si>
  <si>
    <t>Public Two-Year 3, 2010 Cohort</t>
  </si>
  <si>
    <t>Public Technical Institutes or Colleges, 2010 Cohort</t>
  </si>
  <si>
    <t>Public Technical Institute or College 1, 2010 Cohort</t>
  </si>
  <si>
    <t>Public Technical Institute or College 2, 2010 Cohort</t>
  </si>
  <si>
    <t>All Public Four-Year Colleges and Universities, 2005 Cohort</t>
  </si>
  <si>
    <t>Public Four-Year 1, 2005 Cohort</t>
  </si>
  <si>
    <t>Public Four-Year 2, 2005 Cohort</t>
  </si>
  <si>
    <t>Public Four-Year 3, 2005 Cohort</t>
  </si>
  <si>
    <t>Public Four-Year 4, 2005 Cohort</t>
  </si>
  <si>
    <t>Public Four-Year 5, 2005 Cohort</t>
  </si>
  <si>
    <t>Public Four-Year 6, 2005 Cohort</t>
  </si>
  <si>
    <t>Public Two-Year 3, 2008 Cohort</t>
  </si>
  <si>
    <t>Public Technical Institutes or Colleges, 2007Cohort</t>
  </si>
  <si>
    <t>Public Four-Year Colleges and Universities, 2001 Cohort</t>
  </si>
  <si>
    <t>Public Two-Year Colleges, 2005 Cohort</t>
  </si>
  <si>
    <t>Public Technical Institutes or Colleges, 2005 Cohort</t>
  </si>
  <si>
    <t xml:space="preserve"> 4y-Adjcohort 6_%Of</t>
  </si>
  <si>
    <t xml:space="preserve"> 4y-Adjcohort 7_%Of</t>
  </si>
  <si>
    <t xml:space="preserve"> 4y-Adjcohort 8_%Of</t>
  </si>
  <si>
    <t xml:space="preserve"> 4y-Adjcohort 9_%Of</t>
  </si>
  <si>
    <t xml:space="preserve"> 4y-Adjcohort 10_%Of</t>
  </si>
  <si>
    <t xml:space="preserve"> 4y-Adjcohort 11_%Of</t>
  </si>
  <si>
    <t xml:space="preserve"> 4y-Adjcohort 12_%Of</t>
  </si>
  <si>
    <t xml:space="preserve"> 4y-Adjcohort 10_Perst</t>
  </si>
  <si>
    <t xml:space="preserve"> 4y-Adjcohort 11_Perst</t>
  </si>
  <si>
    <t xml:space="preserve"> 4y-Adjcohort 12_Perst</t>
  </si>
  <si>
    <t xml:space="preserve"> 4y-Adjcohort 5_Prog6</t>
  </si>
  <si>
    <t xml:space="preserve"> 4y-Adjcohort 6_Prog6</t>
  </si>
  <si>
    <t xml:space="preserve"> 4y-Adjcohort 7_Prog6</t>
  </si>
  <si>
    <t xml:space="preserve"> 4y-Adjcohort 1_Prog10</t>
  </si>
  <si>
    <t xml:space="preserve"> 4y-Adjcohort 2_Prog10</t>
  </si>
  <si>
    <t xml:space="preserve"> 4y-Adjcohort 3_Prog10</t>
  </si>
  <si>
    <t>Sum of  4y-Adjcohort 1_Prog10</t>
  </si>
  <si>
    <t>Total Sum of  4y-Adjcohort 1_Prog10</t>
  </si>
  <si>
    <t>Sum of  4y-Adjcohort 2_Prog10</t>
  </si>
  <si>
    <t>Total Sum of  4y-Adjcohort 2_Prog10</t>
  </si>
  <si>
    <t>Sum of  4y-Adjcohort 3_Prog10</t>
  </si>
  <si>
    <t>Total Sum of  4y-Adjcohort 3_Prog10</t>
  </si>
  <si>
    <t>Sum of  4y-Adjcohort 5_Prog6</t>
  </si>
  <si>
    <t>Total Sum of  4y-Adjcohort 5_Prog6</t>
  </si>
  <si>
    <t>Sum of  4y-Adjcohort 6_%Of</t>
  </si>
  <si>
    <t>Total Sum of  4y-Adjcohort 6_%Of</t>
  </si>
  <si>
    <t>Sum of  4y-Adjcohort 6_Prog6</t>
  </si>
  <si>
    <t>Total Sum of  4y-Adjcohort 6_Prog6</t>
  </si>
  <si>
    <t>Sum of  4y-Adjcohort 7_%Of</t>
  </si>
  <si>
    <t>Total Sum of  4y-Adjcohort 7_%Of</t>
  </si>
  <si>
    <t>Sum of  4y-Adjcohort 7_Prog6</t>
  </si>
  <si>
    <t>Total Sum of  4y-Adjcohort 7_Prog6</t>
  </si>
  <si>
    <t>Sum of  4y-Adjcohort 8_%Of</t>
  </si>
  <si>
    <t>Total Sum of  4y-Adjcohort 8_%Of</t>
  </si>
  <si>
    <t>Sum of  4y-Adjcohort 9_%Of</t>
  </si>
  <si>
    <t>Total Sum of  4y-Adjcohort 9_%Of</t>
  </si>
  <si>
    <t>Sum of  4y-Adjcohort 10_%Of</t>
  </si>
  <si>
    <t>Total Sum of  4y-Adjcohort 10_%Of</t>
  </si>
  <si>
    <t>Sum of  4y-Adjcohort 10_Perst</t>
  </si>
  <si>
    <t>Total Sum of  4y-Adjcohort 10_Perst</t>
  </si>
  <si>
    <t>Sum of  4y-Adjcohort 11_%Of</t>
  </si>
  <si>
    <t>Total Sum of  4y-Adjcohort 11_%Of</t>
  </si>
  <si>
    <t>Sum of  4y-Adjcohort 11_Perst</t>
  </si>
  <si>
    <t>Total Sum of  4y-Adjcohort 11_Perst</t>
  </si>
  <si>
    <t>Sum of  4y-Adjcohort 12_%Of</t>
  </si>
  <si>
    <t>Total Sum of  4y-Adjcohort 12_%Of</t>
  </si>
  <si>
    <t>Sum of  4y-Adjcohort 12_Perst</t>
  </si>
  <si>
    <t>Total Sum of  4y-Adjcohort 12_Perst</t>
  </si>
  <si>
    <t>Freshmen</t>
  </si>
  <si>
    <t>Cohorts</t>
  </si>
  <si>
    <t>4-Yr</t>
  </si>
  <si>
    <t>Persisters</t>
  </si>
  <si>
    <t>Progressers 6</t>
  </si>
  <si>
    <t>Completers 10</t>
  </si>
  <si>
    <t>2-Yr</t>
  </si>
  <si>
    <t>Met the criteria for Two-Year with Bachelor's in 2011-12.</t>
  </si>
  <si>
    <t>How can the 10-year be lower than the 6-year?</t>
  </si>
  <si>
    <t>All of these "cohort as a % of entering undergrads" look suspiciously high. You don't have more entering undergraduate part-time or transfer students?</t>
  </si>
  <si>
    <t xml:space="preserve"> 2y-Adjcohort 1_Prog6</t>
  </si>
  <si>
    <t xml:space="preserve"> 2y-Adjcohort 2_Prog6</t>
  </si>
  <si>
    <t xml:space="preserve"> 2y-Adjcohort 3_Prog6</t>
  </si>
  <si>
    <t xml:space="preserve"> 2y-Adjcohort 4_%Of</t>
  </si>
  <si>
    <t xml:space="preserve"> 2y-Adjcohort 4_Prog3</t>
  </si>
  <si>
    <t xml:space="preserve"> 2y-Adjcohort 5_%Of</t>
  </si>
  <si>
    <t xml:space="preserve"> 2y-Adjcohort 5_Prog3</t>
  </si>
  <si>
    <t xml:space="preserve"> 2y-Adjcohort 6_%Of</t>
  </si>
  <si>
    <t xml:space="preserve"> 2y-Adjcohort 6_Prog3</t>
  </si>
  <si>
    <t xml:space="preserve"> 2y-Adjcohort 6_Perst</t>
  </si>
  <si>
    <t xml:space="preserve"> 2y-Adjcohort 7_Perst</t>
  </si>
  <si>
    <t xml:space="preserve"> 2y-Adjcohort 8_Perst</t>
  </si>
  <si>
    <t>Progressers 3</t>
  </si>
  <si>
    <t>Completers 6</t>
  </si>
  <si>
    <t>Sum of  2y-Adjcohort 1_Prog6</t>
  </si>
  <si>
    <t>Total Sum of  2y-Adjcohort 1_Prog6</t>
  </si>
  <si>
    <t>Sum of  2y-Adjcohort 2_Prog6</t>
  </si>
  <si>
    <t>Total Sum of  2y-Adjcohort 2_Prog6</t>
  </si>
  <si>
    <t>Sum of  2y-Adjcohort 3_Prog6</t>
  </si>
  <si>
    <t>Total Sum of  2y-Adjcohort 3_Prog6</t>
  </si>
  <si>
    <t>Sum of  2y-Adjcohort 5_%Of</t>
  </si>
  <si>
    <t>Total Sum of  2y-Adjcohort 5_%Of</t>
  </si>
  <si>
    <t>Sum of  2y-Adjcohort 5_Prog3</t>
  </si>
  <si>
    <t>Total Sum of  2y-Adjcohort 5_Prog3</t>
  </si>
  <si>
    <t>Sum of  2y-Adjcohort 6_%Of</t>
  </si>
  <si>
    <t>Total Sum of  2y-Adjcohort 6_%Of</t>
  </si>
  <si>
    <t>Sum of  2y-Adjcohort 6_Prog3</t>
  </si>
  <si>
    <t>Total Sum of  2y-Adjcohort 6_Prog3</t>
  </si>
  <si>
    <t>Sum of  2y-Adjcohort 6_Perst</t>
  </si>
  <si>
    <t>Total Sum of  2y-Adjcohort 6_Perst</t>
  </si>
  <si>
    <t>Sum of  2y-Adjcohort 7_Perst</t>
  </si>
  <si>
    <t>Total Sum of  2y-Adjcohort 7_Perst</t>
  </si>
  <si>
    <t>Sum of  2y-Adjcohort 8_Perst</t>
  </si>
  <si>
    <t>Total Sum of  2y-Adjcohort 8_Perst</t>
  </si>
  <si>
    <t>Sum of  2y-Adjcohort 4_Prog3</t>
  </si>
  <si>
    <t>Total Sum of  2y-Adjcohort 4_Prog3</t>
  </si>
  <si>
    <t>Sum of  2y-Adjcohort 4_%Of</t>
  </si>
  <si>
    <t>Total Sum of  2y-Adjcohort 4_%Of</t>
  </si>
  <si>
    <t>With each new survey, the years will shift forward by one.</t>
  </si>
  <si>
    <t xml:space="preserve"> 2y-Adjcohort 7_%Of</t>
  </si>
  <si>
    <t xml:space="preserve"> 2y-Adjcohort 8_%Of</t>
  </si>
  <si>
    <t>Sum of  2y-Adjcohort 7_%Of</t>
  </si>
  <si>
    <t>Total Sum of  2y-Adjcohort 7_%Of</t>
  </si>
  <si>
    <t>Sum of  2y-Adjcohort 8_%Of</t>
  </si>
  <si>
    <t>Total Sum of  2y-Adjcohort 8_%Of</t>
  </si>
  <si>
    <t>Alot of these "cohort as a % of entering undergrads" look suspiciously high. You don't have more entering undergraduate part-time or transfer students?</t>
  </si>
  <si>
    <t>January 2013</t>
  </si>
  <si>
    <t xml:space="preserve"> January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</si>
</sst>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_)"/>
    <numFmt numFmtId="165" formatCode="_(* #,##0_);_(* \(#,##0\);_(* &quot;-&quot;??_);_(@_)"/>
    <numFmt numFmtId="166" formatCode="0.0"/>
    <numFmt numFmtId="167" formatCode="0.0_)"/>
    <numFmt numFmtId="168" formatCode="0.00_)"/>
    <numFmt numFmtId="169" formatCode="General_)"/>
  </numFmts>
  <fonts count="88">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Garamond"/>
      <family val="1"/>
    </font>
    <font>
      <sz val="12"/>
      <name val="AGaramond"/>
      <family val="1"/>
    </font>
    <font>
      <sz val="8"/>
      <name val="Arial"/>
      <family val="2"/>
    </font>
    <font>
      <sz val="8"/>
      <name val="AGaramond"/>
      <family val="1"/>
    </font>
    <font>
      <b/>
      <sz val="12"/>
      <name val="Arial"/>
      <family val="2"/>
    </font>
    <font>
      <b/>
      <vertAlign val="superscript"/>
      <sz val="12"/>
      <name val="Arial"/>
      <family val="2"/>
    </font>
    <font>
      <sz val="10"/>
      <name val="Arial"/>
      <family val="2"/>
    </font>
    <font>
      <b/>
      <sz val="8"/>
      <name val="Arial"/>
      <family val="2"/>
    </font>
    <font>
      <vertAlign val="superscript"/>
      <sz val="8"/>
      <name val="Arial"/>
      <family val="2"/>
    </font>
    <font>
      <b/>
      <sz val="8"/>
      <color indexed="81"/>
      <name val="Tahoma"/>
      <family val="2"/>
    </font>
    <font>
      <sz val="8"/>
      <color indexed="81"/>
      <name val="Tahoma"/>
      <family val="2"/>
    </font>
    <font>
      <sz val="9"/>
      <name val="Arial"/>
      <family val="2"/>
    </font>
    <font>
      <b/>
      <sz val="10"/>
      <name val="Arial"/>
      <family val="2"/>
    </font>
    <font>
      <b/>
      <vertAlign val="superscript"/>
      <sz val="8"/>
      <name val="Arial"/>
      <family val="2"/>
    </font>
    <font>
      <sz val="10"/>
      <color indexed="12"/>
      <name val="Arial"/>
      <family val="2"/>
    </font>
    <font>
      <sz val="10"/>
      <color indexed="10"/>
      <name val="Arial"/>
      <family val="2"/>
    </font>
    <font>
      <sz val="12"/>
      <name val="Arial"/>
      <family val="2"/>
    </font>
    <font>
      <b/>
      <sz val="9"/>
      <name val="Arial"/>
      <family val="2"/>
    </font>
    <font>
      <sz val="6"/>
      <name val="Arial"/>
      <family val="2"/>
    </font>
    <font>
      <vertAlign val="superscript"/>
      <sz val="9"/>
      <name val="Arial"/>
      <family val="2"/>
    </font>
    <font>
      <b/>
      <sz val="10"/>
      <color indexed="10"/>
      <name val="ARIAL"/>
      <family val="2"/>
    </font>
    <font>
      <sz val="9"/>
      <color indexed="12"/>
      <name val="Arial"/>
      <family val="2"/>
    </font>
    <font>
      <b/>
      <sz val="10"/>
      <color indexed="12"/>
      <name val="Arial"/>
      <family val="2"/>
    </font>
    <font>
      <b/>
      <sz val="12"/>
      <color indexed="10"/>
      <name val="ARIAL"/>
      <family val="2"/>
    </font>
    <font>
      <sz val="12"/>
      <color indexed="10"/>
      <name val="Arial"/>
      <family val="2"/>
    </font>
    <font>
      <sz val="9"/>
      <color indexed="10"/>
      <name val="Arial"/>
      <family val="2"/>
    </font>
    <font>
      <sz val="6"/>
      <color indexed="10"/>
      <name val="Arial"/>
      <family val="2"/>
    </font>
    <font>
      <b/>
      <sz val="10"/>
      <color indexed="81"/>
      <name val="Tahoma"/>
      <family val="2"/>
    </font>
    <font>
      <sz val="10"/>
      <color indexed="81"/>
      <name val="Tahoma"/>
      <family val="2"/>
    </font>
    <font>
      <sz val="8"/>
      <color indexed="10"/>
      <name val="Arial"/>
      <family val="2"/>
    </font>
    <font>
      <sz val="10"/>
      <color indexed="8"/>
      <name val="Arial"/>
      <family val="2"/>
    </font>
    <font>
      <b/>
      <sz val="9"/>
      <color indexed="12"/>
      <name val="Arial"/>
      <family val="2"/>
    </font>
    <font>
      <sz val="10"/>
      <color rgb="FFFF0000"/>
      <name val="Arial"/>
      <family val="2"/>
    </font>
    <font>
      <sz val="10"/>
      <color rgb="FF0000FF"/>
      <name val="Arial"/>
      <family val="2"/>
    </font>
    <font>
      <b/>
      <sz val="10"/>
      <color rgb="FF0000FF"/>
      <name val="Arial"/>
      <family val="2"/>
    </font>
    <font>
      <sz val="9"/>
      <color rgb="FF0000FF"/>
      <name val="Arial"/>
      <family val="2"/>
    </font>
    <font>
      <sz val="12"/>
      <name val="AGaramond"/>
      <family val="3"/>
    </font>
    <font>
      <sz val="10"/>
      <color rgb="FFC00000"/>
      <name val="Arial"/>
      <family val="2"/>
    </font>
    <font>
      <sz val="12"/>
      <name val="Symbol"/>
      <family val="1"/>
      <charset val="2"/>
    </font>
    <font>
      <sz val="12"/>
      <name val="Calibri"/>
      <family val="2"/>
    </font>
    <font>
      <sz val="8"/>
      <color rgb="FF000000"/>
      <name val="Arial"/>
      <family val="2"/>
    </font>
    <font>
      <sz val="11"/>
      <color indexed="8"/>
      <name val="Calibri"/>
      <family val="2"/>
    </font>
    <font>
      <b/>
      <sz val="12"/>
      <color theme="1" tint="4.9989318521683403E-2"/>
      <name val="ARIAL"/>
      <family val="2"/>
    </font>
    <font>
      <b/>
      <sz val="10"/>
      <color rgb="FFC00000"/>
      <name val="Arial"/>
      <family val="2"/>
    </font>
    <font>
      <sz val="9"/>
      <color rgb="FFC00000"/>
      <name val="Arial"/>
      <family val="2"/>
    </font>
    <font>
      <b/>
      <sz val="11"/>
      <color rgb="FFC00000"/>
      <name val="Arial"/>
      <family val="2"/>
    </font>
    <font>
      <sz val="11"/>
      <name val="Arial"/>
      <family val="2"/>
    </font>
    <font>
      <sz val="11"/>
      <color rgb="FFC00000"/>
      <name val="Arial"/>
      <family val="2"/>
    </font>
    <font>
      <sz val="12"/>
      <color rgb="FFC00000"/>
      <name val="Arial"/>
      <family val="2"/>
    </font>
    <font>
      <sz val="11"/>
      <color rgb="FF0000FF"/>
      <name val="Arial"/>
      <family val="2"/>
    </font>
    <font>
      <b/>
      <sz val="11"/>
      <name val="Arial"/>
      <family val="2"/>
    </font>
    <font>
      <b/>
      <sz val="10"/>
      <color rgb="FFFF0000"/>
      <name val="Arial"/>
      <family val="2"/>
    </font>
    <font>
      <b/>
      <sz val="14"/>
      <name val="Arial"/>
      <family val="2"/>
    </font>
    <font>
      <vertAlign val="superscript"/>
      <sz val="10"/>
      <name val="Arial"/>
      <family val="2"/>
    </font>
    <font>
      <b/>
      <vertAlign val="superscript"/>
      <sz val="9"/>
      <name val="Arial"/>
      <family val="2"/>
    </font>
    <font>
      <b/>
      <sz val="12"/>
      <color rgb="FFFF0000"/>
      <name val="Arial"/>
      <family val="2"/>
    </font>
    <font>
      <b/>
      <sz val="14"/>
      <color theme="0"/>
      <name val="Arial"/>
      <family val="2"/>
    </font>
    <font>
      <b/>
      <sz val="10"/>
      <color theme="0"/>
      <name val="Arial"/>
      <family val="2"/>
    </font>
    <font>
      <b/>
      <sz val="9"/>
      <color indexed="81"/>
      <name val="Tahoma"/>
      <family val="2"/>
    </font>
    <font>
      <sz val="9"/>
      <color indexed="81"/>
      <name val="Tahoma"/>
      <family val="2"/>
    </font>
    <font>
      <b/>
      <sz val="10"/>
      <color indexed="10"/>
      <name val="Tahoma"/>
      <family val="2"/>
    </font>
    <font>
      <sz val="10"/>
      <name val="Courier"/>
      <family val="3"/>
    </font>
    <font>
      <sz val="10"/>
      <name val="Helv"/>
    </font>
    <font>
      <b/>
      <sz val="10"/>
      <color rgb="FFFFFF00"/>
      <name val="Arial"/>
      <family val="2"/>
    </font>
    <font>
      <b/>
      <sz val="12"/>
      <name val="AGaramond"/>
      <family val="1"/>
    </font>
    <font>
      <sz val="12"/>
      <name val="AGaramond"/>
      <family val="1"/>
    </font>
    <font>
      <b/>
      <sz val="8"/>
      <name val="Times New Roman"/>
      <family val="1"/>
    </font>
    <font>
      <b/>
      <sz val="8"/>
      <color rgb="FFFF0000"/>
      <name val="Times New Roman"/>
      <family val="1"/>
    </font>
    <font>
      <sz val="10"/>
      <color rgb="FF000000"/>
      <name val="Times New Roman"/>
      <family val="1"/>
    </font>
    <font>
      <sz val="10"/>
      <color rgb="FF000000"/>
      <name val="Times New Roman"/>
      <family val="1"/>
    </font>
    <font>
      <b/>
      <sz val="12"/>
      <color rgb="FFC00000"/>
      <name val="AGaramond"/>
      <family val="1"/>
    </font>
    <font>
      <b/>
      <sz val="10"/>
      <name val="Arial"/>
      <family val="2"/>
    </font>
    <font>
      <sz val="10"/>
      <name val="Arial"/>
      <family val="2"/>
    </font>
    <font>
      <b/>
      <u/>
      <sz val="10"/>
      <name val="Arial"/>
      <family val="2"/>
    </font>
  </fonts>
  <fills count="32">
    <fill>
      <patternFill patternType="none"/>
    </fill>
    <fill>
      <patternFill patternType="gray125"/>
    </fill>
    <fill>
      <patternFill patternType="solid">
        <fgColor indexed="46"/>
        <bgColor indexed="64"/>
      </patternFill>
    </fill>
    <fill>
      <patternFill patternType="solid">
        <fgColor indexed="47"/>
        <bgColor indexed="64"/>
      </patternFill>
    </fill>
    <fill>
      <patternFill patternType="solid">
        <fgColor indexed="22"/>
        <bgColor indexed="64"/>
      </patternFill>
    </fill>
    <fill>
      <patternFill patternType="solid">
        <fgColor indexed="47"/>
        <bgColor indexed="42"/>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CD5B4"/>
        <bgColor indexed="64"/>
      </patternFill>
    </fill>
    <fill>
      <patternFill patternType="solid">
        <fgColor indexed="44"/>
        <bgColor indexed="64"/>
      </patternFill>
    </fill>
    <fill>
      <patternFill patternType="solid">
        <fgColor indexed="44"/>
        <bgColor indexed="42"/>
      </patternFill>
    </fill>
    <fill>
      <patternFill patternType="solid">
        <fgColor indexed="45"/>
        <bgColor indexed="64"/>
      </patternFill>
    </fill>
    <fill>
      <patternFill patternType="solid">
        <fgColor rgb="FFFF99CC"/>
        <bgColor indexed="64"/>
      </patternFill>
    </fill>
    <fill>
      <patternFill patternType="solid">
        <fgColor indexed="51"/>
        <bgColor indexed="64"/>
      </patternFill>
    </fill>
    <fill>
      <patternFill patternType="solid">
        <fgColor theme="0" tint="-4.9989318521683403E-2"/>
        <bgColor indexed="64"/>
      </patternFill>
    </fill>
    <fill>
      <patternFill patternType="solid">
        <fgColor rgb="FFFFCC00"/>
        <bgColor indexed="64"/>
      </patternFill>
    </fill>
    <fill>
      <patternFill patternType="solid">
        <fgColor indexed="42"/>
        <bgColor indexed="64"/>
      </patternFill>
    </fill>
    <fill>
      <patternFill patternType="solid">
        <fgColor rgb="FFFF0000"/>
        <bgColor indexed="64"/>
      </patternFill>
    </fill>
    <fill>
      <patternFill patternType="solid">
        <fgColor indexed="42"/>
        <bgColor indexed="42"/>
      </patternFill>
    </fill>
    <fill>
      <patternFill patternType="solid">
        <fgColor indexed="43"/>
        <bgColor indexed="64"/>
      </patternFill>
    </fill>
    <fill>
      <patternFill patternType="solid">
        <fgColor indexed="15"/>
        <bgColor indexed="64"/>
      </patternFill>
    </fill>
    <fill>
      <patternFill patternType="solid">
        <fgColor indexed="43"/>
        <bgColor indexed="42"/>
      </patternFill>
    </fill>
    <fill>
      <patternFill patternType="solid">
        <fgColor rgb="FFCCFFCC"/>
        <bgColor indexed="64"/>
      </patternFill>
    </fill>
    <fill>
      <patternFill patternType="solid">
        <fgColor rgb="FFFFFF99"/>
        <bgColor indexed="64"/>
      </patternFill>
    </fill>
    <fill>
      <patternFill patternType="solid">
        <fgColor rgb="FF00FF00"/>
        <bgColor indexed="64"/>
      </patternFill>
    </fill>
    <fill>
      <patternFill patternType="solid">
        <fgColor theme="5" tint="0.59999389629810485"/>
        <bgColor indexed="64"/>
      </patternFill>
    </fill>
  </fills>
  <borders count="130">
    <border>
      <left/>
      <right/>
      <top/>
      <bottom/>
      <diagonal/>
    </border>
    <border>
      <left/>
      <right/>
      <top/>
      <bottom style="thin">
        <color indexed="64"/>
      </bottom>
      <diagonal/>
    </border>
    <border>
      <left/>
      <right/>
      <top style="thin">
        <color indexed="64"/>
      </top>
      <bottom style="thin">
        <color indexed="64"/>
      </bottom>
      <diagonal/>
    </border>
    <border>
      <left style="thin">
        <color indexed="8"/>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64"/>
      </bottom>
      <diagonal/>
    </border>
    <border>
      <left style="thin">
        <color indexed="65"/>
      </left>
      <right/>
      <top style="thin">
        <color indexed="65"/>
      </top>
      <bottom/>
      <diagonal/>
    </border>
    <border>
      <left/>
      <right style="double">
        <color indexed="64"/>
      </right>
      <top/>
      <bottom/>
      <diagonal/>
    </border>
    <border>
      <left/>
      <right style="thin">
        <color indexed="64"/>
      </right>
      <top/>
      <bottom/>
      <diagonal/>
    </border>
    <border>
      <left style="thin">
        <color indexed="8"/>
      </left>
      <right style="thin">
        <color indexed="8"/>
      </right>
      <top style="thin">
        <color indexed="65"/>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diagonal/>
    </border>
    <border>
      <left style="double">
        <color indexed="64"/>
      </left>
      <right/>
      <top/>
      <bottom/>
      <diagonal/>
    </border>
    <border>
      <left/>
      <right/>
      <top/>
      <bottom style="thin">
        <color indexed="8"/>
      </bottom>
      <diagonal/>
    </border>
    <border>
      <left style="thin">
        <color indexed="64"/>
      </left>
      <right/>
      <top/>
      <bottom/>
      <diagonal/>
    </border>
    <border>
      <left style="thin">
        <color indexed="8"/>
      </left>
      <right/>
      <top style="thin">
        <color indexed="64"/>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5"/>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5"/>
      </left>
      <right/>
      <top/>
      <bottom/>
      <diagonal/>
    </border>
    <border>
      <left style="thin">
        <color indexed="65"/>
      </left>
      <right style="thin">
        <color indexed="64"/>
      </right>
      <top/>
      <bottom/>
      <diagonal/>
    </border>
    <border>
      <left style="thin">
        <color indexed="8"/>
      </left>
      <right/>
      <top style="thin">
        <color indexed="65"/>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thin">
        <color indexed="64"/>
      </top>
      <bottom/>
      <diagonal/>
    </border>
    <border>
      <left/>
      <right/>
      <top style="thin">
        <color indexed="64"/>
      </top>
      <bottom/>
      <diagonal/>
    </border>
    <border>
      <left/>
      <right/>
      <top style="thin">
        <color indexed="65"/>
      </top>
      <bottom/>
      <diagonal/>
    </border>
    <border>
      <left/>
      <right style="thin">
        <color indexed="64"/>
      </right>
      <top style="thin">
        <color indexed="65"/>
      </top>
      <bottom/>
      <diagonal/>
    </border>
    <border>
      <left style="thin">
        <color indexed="64"/>
      </left>
      <right style="thin">
        <color indexed="64"/>
      </right>
      <top style="thin">
        <color indexed="8"/>
      </top>
      <bottom/>
      <diagonal/>
    </border>
    <border>
      <left/>
      <right/>
      <top style="thin">
        <color indexed="65"/>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indexed="8"/>
      </top>
      <bottom style="thin">
        <color indexed="64"/>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style="thin">
        <color indexed="64"/>
      </left>
      <right/>
      <top style="thin">
        <color indexed="8"/>
      </top>
      <bottom/>
      <diagonal/>
    </border>
    <border>
      <left style="thin">
        <color indexed="64"/>
      </left>
      <right/>
      <top style="thin">
        <color indexed="65"/>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ck">
        <color indexed="64"/>
      </left>
      <right style="thin">
        <color indexed="64"/>
      </right>
      <top/>
      <bottom/>
      <diagonal/>
    </border>
    <border>
      <left/>
      <right style="thick">
        <color indexed="64"/>
      </right>
      <top/>
      <bottom/>
      <diagonal/>
    </border>
    <border>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indexed="64"/>
      </right>
      <top style="double">
        <color indexed="64"/>
      </top>
      <bottom/>
      <diagonal/>
    </border>
    <border>
      <left style="thin">
        <color indexed="64"/>
      </left>
      <right/>
      <top style="thin">
        <color auto="1"/>
      </top>
      <bottom/>
      <diagonal/>
    </border>
    <border>
      <left/>
      <right/>
      <top style="thin">
        <color indexed="64"/>
      </top>
      <bottom/>
      <diagonal/>
    </border>
    <border>
      <left style="medium">
        <color indexed="64"/>
      </left>
      <right style="medium">
        <color indexed="64"/>
      </right>
      <top/>
      <bottom/>
      <diagonal/>
    </border>
    <border>
      <left style="thin">
        <color indexed="8"/>
      </left>
      <right/>
      <top style="thin">
        <color indexed="65"/>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ck">
        <color auto="1"/>
      </left>
      <right/>
      <top/>
      <bottom style="thin">
        <color indexed="64"/>
      </bottom>
      <diagonal/>
    </border>
    <border>
      <left style="thick">
        <color auto="1"/>
      </left>
      <right/>
      <top style="thin">
        <color indexed="8"/>
      </top>
      <bottom style="thin">
        <color indexed="8"/>
      </bottom>
      <diagonal/>
    </border>
    <border>
      <left style="thick">
        <color auto="1"/>
      </left>
      <right/>
      <top style="thin">
        <color indexed="8"/>
      </top>
      <bottom style="thin">
        <color indexed="64"/>
      </bottom>
      <diagonal/>
    </border>
    <border>
      <left style="thick">
        <color auto="1"/>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theme="0" tint="-0.24994659260841701"/>
      </bottom>
      <diagonal/>
    </border>
    <border>
      <left style="thin">
        <color indexed="64"/>
      </left>
      <right/>
      <top/>
      <bottom style="thin">
        <color theme="0" tint="-0.24994659260841701"/>
      </bottom>
      <diagonal/>
    </border>
    <border>
      <left/>
      <right/>
      <top/>
      <bottom style="thin">
        <color theme="0" tint="-0.24994659260841701"/>
      </bottom>
      <diagonal/>
    </border>
    <border>
      <left style="thin">
        <color indexed="8"/>
      </left>
      <right style="thin">
        <color indexed="64"/>
      </right>
      <top/>
      <bottom style="thin">
        <color theme="0" tint="-0.24994659260841701"/>
      </bottom>
      <diagonal/>
    </border>
    <border>
      <left style="thin">
        <color indexed="8"/>
      </left>
      <right/>
      <top style="thin">
        <color indexed="8"/>
      </top>
      <bottom/>
      <diagonal/>
    </border>
    <border>
      <left style="thin">
        <color indexed="65"/>
      </left>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5"/>
      </left>
      <right style="thin">
        <color indexed="64"/>
      </right>
      <top style="thin">
        <color indexed="8"/>
      </top>
      <bottom/>
      <diagonal/>
    </border>
    <border>
      <left style="thin">
        <color indexed="65"/>
      </left>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style="thin">
        <color indexed="8"/>
      </top>
      <bottom/>
      <diagonal/>
    </border>
    <border>
      <left style="thin">
        <color indexed="64"/>
      </left>
      <right style="thin">
        <color indexed="64"/>
      </right>
      <top style="thin">
        <color indexed="8"/>
      </top>
      <bottom/>
      <diagonal/>
    </border>
    <border>
      <left/>
      <right style="thin">
        <color indexed="8"/>
      </right>
      <top style="thin">
        <color indexed="8"/>
      </top>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auto="1"/>
      </left>
      <right style="thin">
        <color auto="1"/>
      </right>
      <top style="thin">
        <color auto="1"/>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65"/>
      </top>
      <bottom style="thin">
        <color indexed="64"/>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top style="thin">
        <color auto="1"/>
      </top>
      <bottom/>
      <diagonal/>
    </border>
    <border>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s>
  <cellStyleXfs count="574">
    <xf numFmtId="164" fontId="0" fillId="0" borderId="0"/>
    <xf numFmtId="43" fontId="15" fillId="0" borderId="0" applyFont="0" applyFill="0" applyBorder="0" applyAlignment="0" applyProtection="0"/>
    <xf numFmtId="164" fontId="14" fillId="0" borderId="0"/>
    <xf numFmtId="3" fontId="16"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164" fontId="14" fillId="0" borderId="0"/>
    <xf numFmtId="164" fontId="14"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44" fillId="0" borderId="0"/>
    <xf numFmtId="0" fontId="55" fillId="0" borderId="0"/>
    <xf numFmtId="43" fontId="50" fillId="0" borderId="0" applyFont="0" applyFill="0" applyBorder="0" applyAlignment="0" applyProtection="0"/>
    <xf numFmtId="0" fontId="20" fillId="0" borderId="0"/>
    <xf numFmtId="164" fontId="50" fillId="0" borderId="0"/>
    <xf numFmtId="0" fontId="12" fillId="0" borderId="0"/>
    <xf numFmtId="164" fontId="14" fillId="0" borderId="0"/>
    <xf numFmtId="164" fontId="50" fillId="0" borderId="0"/>
    <xf numFmtId="3" fontId="16" fillId="0" borderId="0"/>
    <xf numFmtId="0" fontId="11" fillId="0" borderId="0"/>
    <xf numFmtId="0" fontId="11" fillId="0" borderId="0"/>
    <xf numFmtId="0" fontId="44" fillId="0" borderId="0"/>
    <xf numFmtId="164" fontId="50" fillId="0" borderId="0"/>
    <xf numFmtId="9" fontId="14" fillId="0" borderId="0" applyFont="0" applyFill="0" applyBorder="0" applyAlignment="0" applyProtection="0"/>
    <xf numFmtId="0" fontId="10" fillId="0" borderId="0"/>
    <xf numFmtId="0" fontId="44" fillId="0" borderId="0">
      <alignment vertical="top"/>
    </xf>
    <xf numFmtId="0" fontId="20" fillId="0" borderId="0"/>
    <xf numFmtId="0" fontId="20" fillId="0" borderId="0"/>
    <xf numFmtId="0" fontId="10" fillId="0" borderId="0"/>
    <xf numFmtId="0" fontId="20" fillId="0" borderId="0"/>
    <xf numFmtId="43" fontId="2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5" fillId="0" borderId="0">
      <alignment horizontal="left" wrapText="1"/>
    </xf>
    <xf numFmtId="0" fontId="13" fillId="0" borderId="0"/>
    <xf numFmtId="0" fontId="30" fillId="0" borderId="0"/>
    <xf numFmtId="0" fontId="20" fillId="0" borderId="0"/>
    <xf numFmtId="0" fontId="20" fillId="0" borderId="0"/>
    <xf numFmtId="0" fontId="20" fillId="0" borderId="0"/>
    <xf numFmtId="0" fontId="10" fillId="0" borderId="0"/>
    <xf numFmtId="0" fontId="20" fillId="0" borderId="0"/>
    <xf numFmtId="0" fontId="20" fillId="0" borderId="0"/>
    <xf numFmtId="0" fontId="20" fillId="0" borderId="0"/>
    <xf numFmtId="0" fontId="20" fillId="0" borderId="0"/>
    <xf numFmtId="0" fontId="20" fillId="0" borderId="0"/>
    <xf numFmtId="0" fontId="20" fillId="0" borderId="0"/>
    <xf numFmtId="3" fontId="20" fillId="0" borderId="76" applyFont="0"/>
    <xf numFmtId="164" fontId="26" fillId="0" borderId="77" applyNumberFormat="0" applyFont="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13" fillId="0" borderId="0"/>
    <xf numFmtId="9" fontId="13"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50" fillId="0" borderId="0"/>
    <xf numFmtId="43" fontId="5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3" fontId="16" fillId="0" borderId="0"/>
    <xf numFmtId="43" fontId="14" fillId="0" borderId="0" applyFont="0" applyFill="0" applyBorder="0" applyAlignment="0" applyProtection="0"/>
    <xf numFmtId="169" fontId="76" fillId="0" borderId="0"/>
    <xf numFmtId="169" fontId="76" fillId="0" borderId="0"/>
    <xf numFmtId="3" fontId="20" fillId="0" borderId="76" applyFo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4" fillId="0" borderId="0" applyFont="0" applyFill="0" applyBorder="0" applyAlignment="0" applyProtection="0"/>
    <xf numFmtId="164" fontId="50" fillId="0" borderId="0"/>
    <xf numFmtId="164" fontId="50" fillId="0" borderId="0"/>
    <xf numFmtId="0" fontId="13" fillId="0" borderId="0"/>
    <xf numFmtId="9" fontId="13" fillId="0" borderId="0" applyFont="0" applyFill="0" applyBorder="0" applyAlignment="0" applyProtection="0"/>
    <xf numFmtId="0" fontId="9" fillId="0" borderId="0"/>
    <xf numFmtId="0" fontId="9" fillId="0" borderId="0"/>
    <xf numFmtId="0" fontId="55" fillId="0" borderId="0"/>
    <xf numFmtId="0" fontId="55" fillId="0" borderId="0"/>
    <xf numFmtId="0" fontId="55"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3" fillId="0" borderId="0"/>
    <xf numFmtId="0" fontId="20" fillId="0" borderId="0"/>
    <xf numFmtId="0" fontId="9" fillId="0" borderId="0"/>
    <xf numFmtId="0" fontId="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4" fontId="79"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9" fontId="76" fillId="0" borderId="0"/>
    <xf numFmtId="0" fontId="3" fillId="0" borderId="0"/>
    <xf numFmtId="0" fontId="3" fillId="0" borderId="0"/>
    <xf numFmtId="0" fontId="3" fillId="0" borderId="0"/>
    <xf numFmtId="0" fontId="3" fillId="0" borderId="0"/>
    <xf numFmtId="9" fontId="50"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79" fillId="0" borderId="0"/>
    <xf numFmtId="9" fontId="13" fillId="0" borderId="0" applyFont="0" applyFill="0" applyBorder="0" applyAlignment="0" applyProtection="0"/>
    <xf numFmtId="164" fontId="79" fillId="0" borderId="0"/>
    <xf numFmtId="0" fontId="20"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79" fillId="0" borderId="0"/>
    <xf numFmtId="164" fontId="79" fillId="0" borderId="0"/>
    <xf numFmtId="164" fontId="79"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20"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79"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9" fontId="76"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79"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4" fontId="7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9" fontId="76"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82" fillId="0" borderId="0"/>
    <xf numFmtId="0" fontId="3" fillId="0" borderId="0"/>
    <xf numFmtId="0" fontId="83" fillId="0" borderId="0"/>
    <xf numFmtId="0" fontId="3" fillId="0" borderId="0"/>
    <xf numFmtId="0" fontId="82" fillId="0" borderId="0"/>
    <xf numFmtId="0" fontId="3"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175">
    <xf numFmtId="164" fontId="0" fillId="0" borderId="0" xfId="0"/>
    <xf numFmtId="164" fontId="18" fillId="0" borderId="0" xfId="0" applyFont="1" applyFill="1" applyBorder="1" applyAlignment="1">
      <alignment horizontal="centerContinuous" vertical="center"/>
    </xf>
    <xf numFmtId="164" fontId="25" fillId="0" borderId="0" xfId="0" applyFont="1" applyFill="1" applyBorder="1" applyAlignment="1" applyProtection="1">
      <alignment horizontal="left"/>
    </xf>
    <xf numFmtId="164" fontId="20" fillId="0" borderId="0" xfId="0" applyFont="1" applyFill="1" applyBorder="1"/>
    <xf numFmtId="164" fontId="18" fillId="0" borderId="0" xfId="0" applyFont="1" applyFill="1" applyBorder="1" applyAlignment="1">
      <alignment horizontal="centerContinuous"/>
    </xf>
    <xf numFmtId="1" fontId="25" fillId="0" borderId="0" xfId="0" applyNumberFormat="1" applyFont="1" applyFill="1" applyBorder="1" applyAlignment="1" applyProtection="1">
      <alignment horizontal="right"/>
    </xf>
    <xf numFmtId="164" fontId="25" fillId="0" borderId="0" xfId="0" applyFont="1" applyAlignment="1"/>
    <xf numFmtId="164" fontId="30" fillId="0" borderId="0" xfId="0" applyFont="1" applyAlignment="1"/>
    <xf numFmtId="164" fontId="30" fillId="0" borderId="0" xfId="0" applyFont="1" applyFill="1" applyBorder="1" applyAlignment="1">
      <alignment horizontal="centerContinuous" vertical="center"/>
    </xf>
    <xf numFmtId="164" fontId="30" fillId="0" borderId="0" xfId="0" applyFont="1" applyBorder="1" applyAlignment="1"/>
    <xf numFmtId="37" fontId="25" fillId="0" borderId="0" xfId="0" applyNumberFormat="1" applyFont="1" applyFill="1" applyBorder="1" applyAlignment="1" applyProtection="1">
      <alignment horizontal="left"/>
    </xf>
    <xf numFmtId="164" fontId="31" fillId="0" borderId="0" xfId="0" applyFont="1" applyFill="1" applyBorder="1" applyAlignment="1">
      <alignment horizontal="centerContinuous" vertical="center"/>
    </xf>
    <xf numFmtId="164" fontId="20" fillId="0" borderId="2" xfId="0" applyFont="1" applyFill="1" applyBorder="1" applyAlignment="1" applyProtection="1">
      <alignment horizontal="left"/>
    </xf>
    <xf numFmtId="166" fontId="20" fillId="0" borderId="0" xfId="0" applyNumberFormat="1" applyFont="1" applyBorder="1" applyAlignment="1" applyProtection="1">
      <alignment horizontal="right"/>
    </xf>
    <xf numFmtId="164" fontId="28" fillId="0" borderId="0" xfId="0" applyFont="1" applyFill="1" applyBorder="1"/>
    <xf numFmtId="164" fontId="25" fillId="0" borderId="0" xfId="0" applyFont="1" applyFill="1" applyAlignment="1"/>
    <xf numFmtId="164" fontId="25" fillId="0" borderId="0" xfId="0" applyFont="1" applyBorder="1" applyAlignment="1"/>
    <xf numFmtId="164" fontId="25" fillId="0" borderId="0" xfId="0" applyFont="1" applyFill="1" applyBorder="1" applyAlignment="1"/>
    <xf numFmtId="164" fontId="31" fillId="0" borderId="1" xfId="0" applyFont="1" applyFill="1" applyBorder="1" applyAlignment="1">
      <alignment horizontal="centerContinuous" vertical="center"/>
    </xf>
    <xf numFmtId="164" fontId="22" fillId="0" borderId="0" xfId="0" applyFont="1" applyFill="1" applyBorder="1" applyAlignment="1">
      <alignment vertical="top" wrapText="1"/>
    </xf>
    <xf numFmtId="165" fontId="20" fillId="0" borderId="0" xfId="0" applyNumberFormat="1" applyFont="1" applyBorder="1" applyAlignment="1">
      <alignment horizontal="right"/>
    </xf>
    <xf numFmtId="1" fontId="25" fillId="0" borderId="0" xfId="0" quotePrefix="1" applyNumberFormat="1" applyFont="1" applyFill="1" applyAlignment="1">
      <alignment horizontal="right"/>
    </xf>
    <xf numFmtId="1" fontId="25" fillId="0" borderId="9" xfId="0" applyNumberFormat="1" applyFont="1" applyFill="1" applyBorder="1" applyAlignment="1" applyProtection="1">
      <alignment horizontal="right"/>
    </xf>
    <xf numFmtId="1" fontId="25" fillId="0" borderId="10" xfId="0" applyNumberFormat="1" applyFont="1" applyFill="1" applyBorder="1" applyAlignment="1" applyProtection="1">
      <alignment horizontal="right"/>
    </xf>
    <xf numFmtId="1" fontId="25" fillId="0" borderId="1" xfId="0" quotePrefix="1" applyNumberFormat="1" applyFont="1" applyFill="1" applyBorder="1" applyAlignment="1">
      <alignment horizontal="right"/>
    </xf>
    <xf numFmtId="164" fontId="30" fillId="0" borderId="0" xfId="0" applyFont="1" applyFill="1" applyAlignment="1"/>
    <xf numFmtId="1" fontId="25" fillId="0" borderId="0" xfId="0" quotePrefix="1" applyNumberFormat="1" applyFont="1" applyFill="1" applyBorder="1" applyAlignment="1">
      <alignment horizontal="right"/>
    </xf>
    <xf numFmtId="1" fontId="32" fillId="0" borderId="0" xfId="0" applyNumberFormat="1" applyFont="1" applyFill="1" applyBorder="1" applyAlignment="1" applyProtection="1">
      <alignment horizontal="right"/>
    </xf>
    <xf numFmtId="164" fontId="25" fillId="0" borderId="0" xfId="0" applyNumberFormat="1" applyFont="1" applyFill="1" applyBorder="1" applyAlignment="1" applyProtection="1">
      <alignment horizontal="right"/>
    </xf>
    <xf numFmtId="164" fontId="21" fillId="0" borderId="2" xfId="0" applyFont="1" applyFill="1" applyBorder="1" applyAlignment="1" applyProtection="1">
      <alignment horizontal="centerContinuous" wrapText="1"/>
    </xf>
    <xf numFmtId="164" fontId="16" fillId="0" borderId="0" xfId="0" applyFont="1" applyFill="1" applyAlignment="1">
      <alignment wrapText="1"/>
    </xf>
    <xf numFmtId="164" fontId="30" fillId="0" borderId="0" xfId="0" applyFont="1" applyFill="1" applyAlignment="1">
      <alignment horizontal="centerContinuous"/>
    </xf>
    <xf numFmtId="164" fontId="20" fillId="0" borderId="11" xfId="0" applyFont="1" applyBorder="1" applyAlignment="1">
      <alignment horizontal="right" wrapText="1"/>
    </xf>
    <xf numFmtId="1" fontId="25" fillId="0" borderId="0" xfId="0" applyNumberFormat="1" applyFont="1" applyFill="1" applyAlignment="1">
      <alignment horizontal="right"/>
    </xf>
    <xf numFmtId="1" fontId="25" fillId="0" borderId="0" xfId="0" applyNumberFormat="1" applyFont="1" applyFill="1" applyBorder="1" applyAlignment="1">
      <alignment horizontal="right"/>
    </xf>
    <xf numFmtId="1" fontId="25" fillId="0" borderId="1" xfId="0" applyNumberFormat="1" applyFont="1" applyFill="1" applyBorder="1" applyAlignment="1" applyProtection="1">
      <alignment horizontal="right"/>
    </xf>
    <xf numFmtId="164" fontId="20" fillId="0" borderId="0" xfId="0" applyFont="1" applyFill="1" applyAlignment="1"/>
    <xf numFmtId="164" fontId="21" fillId="0" borderId="14" xfId="0" applyFont="1" applyFill="1" applyBorder="1" applyAlignment="1" applyProtection="1">
      <alignment horizontal="centerContinuous" wrapText="1"/>
    </xf>
    <xf numFmtId="164" fontId="21" fillId="0" borderId="5" xfId="0" applyFont="1" applyFill="1" applyBorder="1" applyAlignment="1" applyProtection="1">
      <alignment horizontal="centerContinuous" wrapText="1"/>
    </xf>
    <xf numFmtId="1" fontId="35" fillId="0" borderId="0" xfId="0" applyNumberFormat="1" applyFont="1" applyFill="1" applyBorder="1" applyAlignment="1" applyProtection="1">
      <alignment horizontal="right"/>
    </xf>
    <xf numFmtId="37" fontId="25" fillId="0" borderId="1" xfId="0" applyNumberFormat="1" applyFont="1" applyFill="1" applyBorder="1" applyAlignment="1" applyProtection="1">
      <alignment horizontal="left"/>
    </xf>
    <xf numFmtId="1" fontId="25" fillId="0" borderId="15" xfId="0" applyNumberFormat="1" applyFont="1" applyFill="1" applyBorder="1" applyAlignment="1" applyProtection="1">
      <alignment horizontal="right"/>
    </xf>
    <xf numFmtId="1" fontId="35" fillId="0" borderId="16" xfId="0" applyNumberFormat="1" applyFont="1" applyFill="1" applyBorder="1" applyAlignment="1" applyProtection="1">
      <alignment horizontal="right"/>
    </xf>
    <xf numFmtId="1" fontId="25" fillId="0" borderId="17" xfId="0" applyNumberFormat="1" applyFont="1" applyFill="1" applyBorder="1" applyAlignment="1" applyProtection="1">
      <alignment horizontal="right"/>
    </xf>
    <xf numFmtId="1" fontId="25" fillId="0" borderId="1" xfId="0" applyNumberFormat="1" applyFont="1" applyFill="1" applyBorder="1" applyAlignment="1">
      <alignment horizontal="right"/>
    </xf>
    <xf numFmtId="1" fontId="35" fillId="0" borderId="1" xfId="0" applyNumberFormat="1" applyFont="1" applyFill="1" applyBorder="1" applyAlignment="1" applyProtection="1">
      <alignment horizontal="right"/>
    </xf>
    <xf numFmtId="37" fontId="16" fillId="0" borderId="0" xfId="0" applyNumberFormat="1" applyFont="1" applyFill="1" applyBorder="1" applyAlignment="1" applyProtection="1">
      <alignment horizontal="left"/>
    </xf>
    <xf numFmtId="164" fontId="16" fillId="0" borderId="0" xfId="0" applyNumberFormat="1" applyFont="1" applyFill="1" applyBorder="1" applyAlignment="1" applyProtection="1">
      <alignment horizontal="right"/>
    </xf>
    <xf numFmtId="164" fontId="22" fillId="0" borderId="0" xfId="0" applyFont="1" applyFill="1" applyAlignment="1"/>
    <xf numFmtId="164" fontId="22" fillId="0" borderId="0" xfId="0" applyFont="1" applyFill="1" applyBorder="1" applyAlignment="1"/>
    <xf numFmtId="1" fontId="35" fillId="0" borderId="18" xfId="0" applyNumberFormat="1" applyFont="1" applyFill="1" applyBorder="1" applyAlignment="1" applyProtection="1">
      <alignment horizontal="right"/>
    </xf>
    <xf numFmtId="1" fontId="35" fillId="0" borderId="19" xfId="0" applyNumberFormat="1" applyFont="1" applyFill="1" applyBorder="1" applyAlignment="1" applyProtection="1">
      <alignment horizontal="right"/>
    </xf>
    <xf numFmtId="37" fontId="32" fillId="0" borderId="0" xfId="0" applyNumberFormat="1" applyFont="1" applyFill="1" applyBorder="1" applyAlignment="1" applyProtection="1">
      <alignment horizontal="left"/>
    </xf>
    <xf numFmtId="164" fontId="30" fillId="0" borderId="0" xfId="0" applyFont="1" applyFill="1" applyAlignment="1">
      <alignment horizontal="right"/>
    </xf>
    <xf numFmtId="1" fontId="29" fillId="0" borderId="0" xfId="0" quotePrefix="1" applyNumberFormat="1" applyFont="1" applyFill="1" applyBorder="1" applyAlignment="1" applyProtection="1">
      <alignment horizontal="left"/>
    </xf>
    <xf numFmtId="164" fontId="20" fillId="0" borderId="0" xfId="0" applyFont="1" applyFill="1" applyBorder="1" applyAlignment="1">
      <alignment wrapText="1"/>
    </xf>
    <xf numFmtId="3" fontId="20" fillId="0" borderId="22" xfId="0" applyNumberFormat="1" applyFont="1" applyFill="1" applyBorder="1" applyAlignment="1">
      <alignment horizontal="right"/>
    </xf>
    <xf numFmtId="3" fontId="20" fillId="0" borderId="4" xfId="0" applyNumberFormat="1" applyFont="1" applyFill="1" applyBorder="1" applyAlignment="1">
      <alignment horizontal="right"/>
    </xf>
    <xf numFmtId="164" fontId="18" fillId="0" borderId="0" xfId="0" applyFont="1" applyFill="1" applyBorder="1" applyAlignment="1">
      <alignment horizontal="center"/>
    </xf>
    <xf numFmtId="164" fontId="37" fillId="0" borderId="0" xfId="0" applyFont="1" applyFill="1" applyBorder="1" applyAlignment="1">
      <alignment horizontal="centerContinuous" vertical="center"/>
    </xf>
    <xf numFmtId="164" fontId="25" fillId="0" borderId="0" xfId="0" applyFont="1" applyAlignment="1">
      <alignment horizontal="right"/>
    </xf>
    <xf numFmtId="164" fontId="31" fillId="0" borderId="1" xfId="0" applyFont="1" applyFill="1" applyBorder="1" applyAlignment="1" applyProtection="1">
      <alignment horizontal="left"/>
    </xf>
    <xf numFmtId="164" fontId="31" fillId="0" borderId="2" xfId="0" applyFont="1" applyFill="1" applyBorder="1" applyAlignment="1">
      <alignment horizontal="centerContinuous"/>
    </xf>
    <xf numFmtId="1" fontId="39" fillId="0" borderId="0" xfId="0" applyNumberFormat="1" applyFont="1" applyFill="1" applyBorder="1" applyAlignment="1" applyProtection="1">
      <alignment horizontal="right"/>
    </xf>
    <xf numFmtId="1" fontId="39" fillId="0" borderId="9" xfId="0" applyNumberFormat="1" applyFont="1" applyFill="1" applyBorder="1" applyAlignment="1" applyProtection="1">
      <alignment horizontal="right"/>
    </xf>
    <xf numFmtId="1" fontId="39" fillId="0" borderId="10" xfId="0" applyNumberFormat="1" applyFont="1" applyFill="1" applyBorder="1" applyAlignment="1" applyProtection="1">
      <alignment horizontal="right"/>
    </xf>
    <xf numFmtId="164" fontId="20" fillId="0" borderId="0" xfId="0" applyFont="1" applyFill="1" applyBorder="1" applyAlignment="1">
      <alignment horizontal="center"/>
    </xf>
    <xf numFmtId="165" fontId="20" fillId="0" borderId="1" xfId="0" applyNumberFormat="1" applyFont="1" applyBorder="1" applyAlignment="1">
      <alignment horizontal="right"/>
    </xf>
    <xf numFmtId="164" fontId="20" fillId="0" borderId="24" xfId="0" applyFont="1" applyFill="1" applyBorder="1"/>
    <xf numFmtId="164" fontId="20" fillId="0" borderId="0" xfId="0" applyFont="1" applyFill="1" applyAlignment="1">
      <alignment horizontal="right"/>
    </xf>
    <xf numFmtId="164" fontId="26" fillId="0" borderId="1" xfId="2" applyFont="1" applyFill="1" applyBorder="1" applyAlignment="1" applyProtection="1">
      <alignment horizontal="center"/>
    </xf>
    <xf numFmtId="0" fontId="26" fillId="0" borderId="1" xfId="2" applyNumberFormat="1" applyFont="1" applyFill="1" applyBorder="1" applyAlignment="1">
      <alignment horizontal="centerContinuous" wrapText="1"/>
    </xf>
    <xf numFmtId="1" fontId="39" fillId="0" borderId="15" xfId="0" applyNumberFormat="1" applyFont="1" applyFill="1" applyBorder="1" applyAlignment="1" applyProtection="1">
      <alignment horizontal="right"/>
    </xf>
    <xf numFmtId="1" fontId="39" fillId="0" borderId="1" xfId="0" applyNumberFormat="1" applyFont="1" applyFill="1" applyBorder="1" applyAlignment="1" applyProtection="1">
      <alignment horizontal="right"/>
    </xf>
    <xf numFmtId="164" fontId="30" fillId="0" borderId="0" xfId="0" applyFont="1" applyAlignment="1">
      <alignment horizontal="right"/>
    </xf>
    <xf numFmtId="164" fontId="38" fillId="0" borderId="0" xfId="0" applyFont="1" applyAlignment="1"/>
    <xf numFmtId="164" fontId="25" fillId="0" borderId="0" xfId="0" applyFont="1" applyFill="1" applyAlignment="1">
      <alignment horizontal="centerContinuous"/>
    </xf>
    <xf numFmtId="164" fontId="25" fillId="0" borderId="0" xfId="0" applyFont="1" applyBorder="1" applyAlignment="1">
      <alignment horizontal="right"/>
    </xf>
    <xf numFmtId="164" fontId="30" fillId="0" borderId="0" xfId="0" applyFont="1" applyBorder="1" applyAlignment="1">
      <alignment horizontal="right"/>
    </xf>
    <xf numFmtId="164" fontId="38" fillId="0" borderId="0" xfId="0" applyFont="1" applyBorder="1" applyAlignment="1"/>
    <xf numFmtId="1" fontId="25" fillId="0" borderId="0" xfId="0" applyNumberFormat="1" applyFont="1" applyAlignment="1"/>
    <xf numFmtId="164" fontId="25" fillId="0" borderId="0" xfId="0" applyFont="1" applyBorder="1" applyAlignment="1">
      <alignment horizontal="left"/>
    </xf>
    <xf numFmtId="1" fontId="25" fillId="0" borderId="0" xfId="0" applyNumberFormat="1" applyFont="1" applyFill="1" applyAlignment="1"/>
    <xf numFmtId="164" fontId="25" fillId="0" borderId="0" xfId="0" applyFont="1" applyFill="1" applyBorder="1" applyAlignment="1">
      <alignment horizontal="left"/>
    </xf>
    <xf numFmtId="1" fontId="25" fillId="0" borderId="0" xfId="0" applyNumberFormat="1" applyFont="1" applyBorder="1" applyAlignment="1"/>
    <xf numFmtId="164" fontId="16" fillId="0" borderId="0" xfId="0" applyFont="1" applyAlignment="1"/>
    <xf numFmtId="164" fontId="43" fillId="0" borderId="0" xfId="0" applyFont="1" applyAlignment="1"/>
    <xf numFmtId="164" fontId="39" fillId="0" borderId="0" xfId="0" applyFont="1" applyAlignment="1"/>
    <xf numFmtId="164" fontId="25" fillId="0" borderId="0" xfId="0" applyFont="1" applyFill="1" applyAlignment="1">
      <alignment horizontal="right"/>
    </xf>
    <xf numFmtId="164" fontId="39" fillId="0" borderId="0" xfId="0" applyFont="1" applyFill="1" applyAlignment="1"/>
    <xf numFmtId="164" fontId="16" fillId="0" borderId="0" xfId="0" applyFont="1" applyAlignment="1">
      <alignment horizontal="right"/>
    </xf>
    <xf numFmtId="164" fontId="16" fillId="0" borderId="0" xfId="0" applyFont="1" applyFill="1" applyBorder="1" applyAlignment="1">
      <alignment horizontal="right"/>
    </xf>
    <xf numFmtId="164" fontId="16" fillId="0" borderId="0" xfId="0" applyFont="1" applyBorder="1" applyAlignment="1"/>
    <xf numFmtId="164" fontId="43" fillId="0" borderId="0" xfId="0" applyFont="1" applyBorder="1" applyAlignment="1"/>
    <xf numFmtId="168" fontId="25" fillId="0" borderId="0" xfId="0" applyNumberFormat="1" applyFont="1" applyAlignment="1"/>
    <xf numFmtId="164" fontId="30" fillId="0" borderId="0" xfId="0" applyFont="1" applyFill="1" applyBorder="1" applyAlignment="1"/>
    <xf numFmtId="164" fontId="29" fillId="0" borderId="0" xfId="0" applyFont="1" applyFill="1" applyAlignment="1">
      <alignment horizontal="center"/>
    </xf>
    <xf numFmtId="168" fontId="29" fillId="0" borderId="0" xfId="0" applyNumberFormat="1" applyFont="1" applyFill="1" applyAlignment="1">
      <alignment horizontal="center"/>
    </xf>
    <xf numFmtId="167" fontId="29" fillId="0" borderId="0" xfId="0" applyNumberFormat="1" applyFont="1" applyFill="1" applyAlignment="1">
      <alignment horizontal="center"/>
    </xf>
    <xf numFmtId="164" fontId="29" fillId="0" borderId="0" xfId="0" applyFont="1" applyFill="1" applyBorder="1" applyAlignment="1">
      <alignment horizontal="center"/>
    </xf>
    <xf numFmtId="1" fontId="20" fillId="0" borderId="0" xfId="0" applyNumberFormat="1" applyFont="1" applyFill="1" applyAlignment="1">
      <alignment horizontal="center"/>
    </xf>
    <xf numFmtId="1" fontId="20" fillId="0" borderId="0" xfId="0" applyNumberFormat="1" applyFont="1" applyFill="1" applyBorder="1" applyAlignment="1" applyProtection="1">
      <alignment horizontal="center"/>
    </xf>
    <xf numFmtId="166" fontId="29" fillId="0" borderId="0" xfId="0" applyNumberFormat="1" applyFont="1" applyFill="1" applyBorder="1" applyAlignment="1" applyProtection="1">
      <alignment horizontal="center"/>
    </xf>
    <xf numFmtId="43" fontId="29" fillId="0" borderId="0" xfId="1" applyFont="1" applyFill="1" applyBorder="1" applyAlignment="1" applyProtection="1">
      <alignment horizontal="center"/>
    </xf>
    <xf numFmtId="164" fontId="29" fillId="0" borderId="0" xfId="0" quotePrefix="1" applyFont="1" applyFill="1" applyAlignment="1">
      <alignment horizontal="center"/>
    </xf>
    <xf numFmtId="164" fontId="38" fillId="0" borderId="0" xfId="0" applyFont="1" applyFill="1" applyAlignment="1">
      <alignment horizontal="center"/>
    </xf>
    <xf numFmtId="1" fontId="39" fillId="0" borderId="0" xfId="0" quotePrefix="1" applyNumberFormat="1" applyFont="1" applyFill="1" applyBorder="1" applyAlignment="1">
      <alignment horizontal="center"/>
    </xf>
    <xf numFmtId="1" fontId="39" fillId="0" borderId="0" xfId="0" applyNumberFormat="1" applyFont="1" applyFill="1" applyBorder="1" applyAlignment="1" applyProtection="1">
      <alignment horizontal="center"/>
    </xf>
    <xf numFmtId="164" fontId="38" fillId="0" borderId="0" xfId="0" applyFont="1" applyFill="1" applyBorder="1" applyAlignment="1">
      <alignment horizontal="center"/>
    </xf>
    <xf numFmtId="37" fontId="39" fillId="0" borderId="0" xfId="0" applyNumberFormat="1" applyFont="1" applyFill="1" applyBorder="1" applyAlignment="1" applyProtection="1">
      <alignment horizontal="center"/>
    </xf>
    <xf numFmtId="166" fontId="39" fillId="0" borderId="0" xfId="0" applyNumberFormat="1" applyFont="1" applyFill="1" applyBorder="1" applyAlignment="1" applyProtection="1">
      <alignment horizontal="center"/>
    </xf>
    <xf numFmtId="167" fontId="39" fillId="0" borderId="0" xfId="0" applyNumberFormat="1" applyFont="1" applyFill="1" applyAlignment="1">
      <alignment horizontal="center"/>
    </xf>
    <xf numFmtId="1" fontId="40" fillId="0" borderId="0" xfId="0" applyNumberFormat="1" applyFont="1" applyFill="1" applyBorder="1" applyAlignment="1" applyProtection="1">
      <alignment horizontal="center"/>
    </xf>
    <xf numFmtId="166" fontId="40" fillId="0" borderId="0" xfId="0" applyNumberFormat="1" applyFont="1" applyFill="1" applyBorder="1" applyAlignment="1" applyProtection="1">
      <alignment horizontal="center"/>
    </xf>
    <xf numFmtId="167" fontId="40" fillId="0" borderId="0" xfId="0" applyNumberFormat="1" applyFont="1" applyFill="1" applyBorder="1" applyAlignment="1">
      <alignment horizontal="center"/>
    </xf>
    <xf numFmtId="164" fontId="39" fillId="0" borderId="0" xfId="0" applyNumberFormat="1" applyFont="1" applyFill="1" applyBorder="1" applyAlignment="1" applyProtection="1">
      <alignment horizontal="center"/>
    </xf>
    <xf numFmtId="167" fontId="39" fillId="0" borderId="0" xfId="0" applyNumberFormat="1" applyFont="1" applyFill="1" applyBorder="1" applyAlignment="1">
      <alignment horizontal="center"/>
    </xf>
    <xf numFmtId="164" fontId="38" fillId="0" borderId="0" xfId="0" applyFont="1" applyFill="1" applyBorder="1" applyAlignment="1">
      <alignment horizontal="center" wrapText="1"/>
    </xf>
    <xf numFmtId="1" fontId="29" fillId="0" borderId="0" xfId="0" applyNumberFormat="1" applyFont="1" applyFill="1" applyBorder="1" applyAlignment="1" applyProtection="1">
      <alignment horizontal="center"/>
    </xf>
    <xf numFmtId="164" fontId="30" fillId="0" borderId="0" xfId="0" applyFont="1" applyFill="1"/>
    <xf numFmtId="1" fontId="35" fillId="0" borderId="0" xfId="0" quotePrefix="1" applyNumberFormat="1" applyFont="1" applyFill="1" applyBorder="1" applyAlignment="1" applyProtection="1">
      <alignment horizontal="right"/>
    </xf>
    <xf numFmtId="1" fontId="25" fillId="0" borderId="0" xfId="0" quotePrefix="1" applyNumberFormat="1" applyFont="1" applyFill="1" applyBorder="1" applyAlignment="1" applyProtection="1">
      <alignment horizontal="right"/>
    </xf>
    <xf numFmtId="1" fontId="25" fillId="0" borderId="0" xfId="0" quotePrefix="1" applyNumberFormat="1" applyFont="1" applyFill="1" applyAlignment="1">
      <alignment horizontal="left"/>
    </xf>
    <xf numFmtId="1" fontId="25" fillId="0" borderId="9" xfId="0" applyNumberFormat="1" applyFont="1" applyFill="1" applyBorder="1" applyAlignment="1" applyProtection="1">
      <alignment horizontal="left"/>
    </xf>
    <xf numFmtId="1" fontId="35" fillId="0" borderId="0" xfId="0" quotePrefix="1" applyNumberFormat="1" applyFont="1" applyFill="1" applyBorder="1" applyAlignment="1" applyProtection="1">
      <alignment horizontal="left"/>
    </xf>
    <xf numFmtId="1" fontId="25" fillId="0" borderId="10" xfId="0" applyNumberFormat="1" applyFont="1" applyFill="1" applyBorder="1" applyAlignment="1" applyProtection="1">
      <alignment horizontal="left"/>
    </xf>
    <xf numFmtId="1" fontId="39" fillId="0" borderId="0" xfId="0" applyNumberFormat="1" applyFont="1" applyFill="1" applyBorder="1" applyAlignment="1" applyProtection="1">
      <alignment horizontal="left"/>
    </xf>
    <xf numFmtId="1" fontId="25" fillId="0" borderId="0" xfId="0" quotePrefix="1" applyNumberFormat="1" applyFont="1" applyFill="1" applyBorder="1" applyAlignment="1" applyProtection="1">
      <alignment horizontal="left"/>
    </xf>
    <xf numFmtId="1" fontId="25" fillId="0" borderId="0" xfId="0" applyNumberFormat="1" applyFont="1" applyFill="1" applyBorder="1" applyAlignment="1" applyProtection="1">
      <alignment horizontal="left"/>
    </xf>
    <xf numFmtId="1" fontId="35" fillId="0" borderId="19" xfId="0" quotePrefix="1" applyNumberFormat="1" applyFont="1" applyFill="1" applyBorder="1" applyAlignment="1" applyProtection="1">
      <alignment horizontal="right"/>
    </xf>
    <xf numFmtId="1" fontId="35" fillId="0" borderId="19" xfId="0" quotePrefix="1" applyNumberFormat="1" applyFont="1" applyFill="1" applyBorder="1" applyAlignment="1" applyProtection="1">
      <alignment horizontal="left"/>
    </xf>
    <xf numFmtId="1" fontId="20" fillId="0" borderId="21" xfId="0" applyNumberFormat="1" applyFont="1" applyFill="1" applyBorder="1" applyAlignment="1" applyProtection="1">
      <alignment horizontal="center"/>
    </xf>
    <xf numFmtId="164" fontId="30" fillId="0" borderId="0" xfId="0" applyFont="1" applyFill="1" applyBorder="1" applyAlignment="1">
      <alignment vertical="center"/>
    </xf>
    <xf numFmtId="164" fontId="20" fillId="0" borderId="0" xfId="0" applyFont="1" applyBorder="1"/>
    <xf numFmtId="164" fontId="20" fillId="0" borderId="0" xfId="0" applyFont="1"/>
    <xf numFmtId="165" fontId="20" fillId="0" borderId="27" xfId="0" applyNumberFormat="1" applyFont="1" applyBorder="1" applyAlignment="1">
      <alignment horizontal="right"/>
    </xf>
    <xf numFmtId="165" fontId="20" fillId="0" borderId="28" xfId="0" applyNumberFormat="1" applyFont="1" applyBorder="1" applyAlignment="1">
      <alignment horizontal="right"/>
    </xf>
    <xf numFmtId="49" fontId="16" fillId="0" borderId="0" xfId="0" quotePrefix="1" applyNumberFormat="1" applyFont="1" applyFill="1" applyAlignment="1">
      <alignment horizontal="right"/>
    </xf>
    <xf numFmtId="164" fontId="20" fillId="0" borderId="0" xfId="0" applyFont="1" applyBorder="1" applyAlignment="1"/>
    <xf numFmtId="1" fontId="25" fillId="0" borderId="21" xfId="0" applyNumberFormat="1" applyFont="1" applyFill="1" applyBorder="1" applyAlignment="1">
      <alignment horizontal="right"/>
    </xf>
    <xf numFmtId="1" fontId="25" fillId="0" borderId="25" xfId="0" applyNumberFormat="1" applyFont="1" applyFill="1" applyBorder="1" applyAlignment="1">
      <alignment horizontal="right"/>
    </xf>
    <xf numFmtId="164" fontId="22" fillId="0" borderId="0" xfId="0" applyFont="1" applyFill="1" applyBorder="1" applyAlignment="1">
      <alignment vertical="top"/>
    </xf>
    <xf numFmtId="49" fontId="20" fillId="0" borderId="0" xfId="0" applyNumberFormat="1" applyFont="1" applyFill="1" applyBorder="1" applyAlignment="1">
      <alignment horizontal="center"/>
    </xf>
    <xf numFmtId="49" fontId="20" fillId="0" borderId="0" xfId="0" applyNumberFormat="1" applyFont="1" applyFill="1" applyBorder="1" applyAlignment="1">
      <alignment horizontal="left"/>
    </xf>
    <xf numFmtId="164" fontId="26" fillId="0" borderId="0" xfId="0" applyFont="1" applyBorder="1"/>
    <xf numFmtId="3" fontId="20" fillId="0" borderId="0" xfId="0" applyNumberFormat="1" applyFont="1" applyFill="1" applyBorder="1" applyAlignment="1">
      <alignment horizontal="right"/>
    </xf>
    <xf numFmtId="165" fontId="20" fillId="0" borderId="21" xfId="0" applyNumberFormat="1" applyFont="1" applyBorder="1" applyAlignment="1">
      <alignment horizontal="right"/>
    </xf>
    <xf numFmtId="165" fontId="20" fillId="0" borderId="25" xfId="0" applyNumberFormat="1" applyFont="1" applyBorder="1" applyAlignment="1">
      <alignment horizontal="right"/>
    </xf>
    <xf numFmtId="164" fontId="20" fillId="0" borderId="32" xfId="0" applyFont="1" applyBorder="1"/>
    <xf numFmtId="164" fontId="20" fillId="0" borderId="33" xfId="0" applyFont="1" applyBorder="1"/>
    <xf numFmtId="164" fontId="47" fillId="0" borderId="0" xfId="0" applyFont="1" applyFill="1" applyBorder="1"/>
    <xf numFmtId="164" fontId="47" fillId="0" borderId="31" xfId="0" applyFont="1" applyFill="1" applyBorder="1" applyAlignment="1">
      <alignment horizontal="right" wrapText="1"/>
    </xf>
    <xf numFmtId="165" fontId="47" fillId="0" borderId="21" xfId="0" applyNumberFormat="1" applyFont="1" applyFill="1" applyBorder="1" applyAlignment="1">
      <alignment horizontal="right"/>
    </xf>
    <xf numFmtId="165" fontId="47" fillId="0" borderId="0" xfId="0" applyNumberFormat="1" applyFont="1" applyFill="1" applyBorder="1" applyAlignment="1">
      <alignment horizontal="right"/>
    </xf>
    <xf numFmtId="165" fontId="47" fillId="0" borderId="1" xfId="0" applyNumberFormat="1" applyFont="1" applyFill="1" applyBorder="1" applyAlignment="1">
      <alignment horizontal="right"/>
    </xf>
    <xf numFmtId="164" fontId="47" fillId="0" borderId="0" xfId="0" applyNumberFormat="1" applyFont="1" applyFill="1"/>
    <xf numFmtId="164" fontId="47" fillId="0" borderId="10" xfId="0" applyNumberFormat="1" applyFont="1" applyFill="1" applyBorder="1"/>
    <xf numFmtId="164" fontId="47" fillId="0" borderId="32" xfId="0" applyNumberFormat="1" applyFont="1" applyFill="1" applyBorder="1"/>
    <xf numFmtId="164" fontId="47" fillId="0" borderId="1" xfId="0" applyNumberFormat="1" applyFont="1" applyFill="1" applyBorder="1"/>
    <xf numFmtId="164" fontId="47" fillId="0" borderId="17" xfId="0" applyNumberFormat="1" applyFont="1" applyFill="1" applyBorder="1"/>
    <xf numFmtId="164" fontId="47" fillId="0" borderId="33" xfId="0" applyNumberFormat="1" applyFont="1" applyFill="1" applyBorder="1"/>
    <xf numFmtId="164" fontId="47" fillId="0" borderId="0" xfId="0" applyFont="1" applyFill="1"/>
    <xf numFmtId="164" fontId="26" fillId="0" borderId="36" xfId="0" applyFont="1" applyFill="1" applyBorder="1"/>
    <xf numFmtId="164" fontId="26" fillId="0" borderId="37" xfId="0" applyFont="1" applyBorder="1" applyProtection="1"/>
    <xf numFmtId="164" fontId="26" fillId="0" borderId="38" xfId="0" applyFont="1" applyBorder="1"/>
    <xf numFmtId="164" fontId="26" fillId="0" borderId="37" xfId="0" applyFont="1" applyBorder="1"/>
    <xf numFmtId="164" fontId="47" fillId="0" borderId="0" xfId="0" applyNumberFormat="1" applyFont="1" applyFill="1" applyBorder="1"/>
    <xf numFmtId="164" fontId="28" fillId="0" borderId="2" xfId="0" applyFont="1" applyFill="1" applyBorder="1"/>
    <xf numFmtId="164" fontId="28" fillId="0" borderId="5" xfId="0" applyFont="1" applyFill="1" applyBorder="1"/>
    <xf numFmtId="164" fontId="28" fillId="0" borderId="29" xfId="0" applyFont="1" applyFill="1" applyBorder="1" applyAlignment="1">
      <alignment wrapText="1"/>
    </xf>
    <xf numFmtId="164" fontId="28" fillId="0" borderId="30" xfId="0" applyFont="1" applyFill="1" applyBorder="1" applyAlignment="1">
      <alignment wrapText="1"/>
    </xf>
    <xf numFmtId="164" fontId="28" fillId="0" borderId="3" xfId="0" applyFont="1" applyFill="1" applyBorder="1" applyAlignment="1">
      <alignment wrapText="1"/>
    </xf>
    <xf numFmtId="164" fontId="28" fillId="0" borderId="13" xfId="0" applyFont="1" applyFill="1" applyBorder="1" applyAlignment="1"/>
    <xf numFmtId="164" fontId="28" fillId="0" borderId="12" xfId="0" applyNumberFormat="1" applyFont="1" applyFill="1" applyBorder="1"/>
    <xf numFmtId="164" fontId="28" fillId="0" borderId="7" xfId="0" applyNumberFormat="1" applyFont="1" applyFill="1" applyBorder="1"/>
    <xf numFmtId="164" fontId="28" fillId="0" borderId="31" xfId="0" applyFont="1" applyFill="1" applyBorder="1"/>
    <xf numFmtId="3" fontId="28" fillId="0" borderId="4" xfId="1" applyNumberFormat="1" applyFont="1" applyFill="1" applyBorder="1"/>
    <xf numFmtId="3" fontId="28" fillId="0" borderId="13" xfId="1" applyNumberFormat="1" applyFont="1" applyFill="1" applyBorder="1"/>
    <xf numFmtId="3" fontId="28" fillId="0" borderId="0" xfId="0" applyNumberFormat="1" applyFont="1" applyFill="1" applyBorder="1"/>
    <xf numFmtId="3" fontId="28" fillId="0" borderId="0" xfId="1" applyNumberFormat="1" applyFont="1" applyFill="1" applyBorder="1"/>
    <xf numFmtId="3" fontId="28" fillId="0" borderId="21" xfId="1" applyNumberFormat="1" applyFont="1" applyFill="1" applyBorder="1"/>
    <xf numFmtId="3" fontId="28" fillId="0" borderId="1" xfId="1" applyNumberFormat="1" applyFont="1" applyFill="1" applyBorder="1"/>
    <xf numFmtId="3" fontId="28" fillId="0" borderId="25" xfId="1" applyNumberFormat="1" applyFont="1" applyFill="1" applyBorder="1"/>
    <xf numFmtId="3" fontId="28" fillId="0" borderId="32" xfId="0" applyNumberFormat="1" applyFont="1" applyFill="1" applyBorder="1"/>
    <xf numFmtId="164" fontId="28" fillId="0" borderId="0" xfId="0" applyFont="1" applyFill="1"/>
    <xf numFmtId="164" fontId="26" fillId="0" borderId="35" xfId="0" applyFont="1" applyFill="1" applyBorder="1"/>
    <xf numFmtId="165" fontId="48" fillId="0" borderId="0" xfId="0" applyNumberFormat="1" applyFont="1" applyFill="1" applyBorder="1" applyAlignment="1">
      <alignment horizontal="left"/>
    </xf>
    <xf numFmtId="164" fontId="26" fillId="0" borderId="8" xfId="0" applyFont="1" applyBorder="1" applyProtection="1"/>
    <xf numFmtId="164" fontId="20" fillId="0" borderId="39" xfId="0" applyFont="1" applyBorder="1" applyAlignment="1">
      <alignment wrapText="1"/>
    </xf>
    <xf numFmtId="1" fontId="49" fillId="0" borderId="0" xfId="0" applyNumberFormat="1" applyFont="1" applyFill="1" applyBorder="1" applyAlignment="1" applyProtection="1">
      <alignment horizontal="right"/>
    </xf>
    <xf numFmtId="3" fontId="20" fillId="0" borderId="41" xfId="0" applyNumberFormat="1" applyFont="1" applyFill="1" applyBorder="1" applyAlignment="1">
      <alignment horizontal="right"/>
    </xf>
    <xf numFmtId="164" fontId="20" fillId="7" borderId="0" xfId="0" applyFont="1" applyFill="1" applyBorder="1"/>
    <xf numFmtId="164" fontId="20" fillId="7" borderId="0" xfId="0" applyFont="1" applyFill="1" applyBorder="1" applyAlignment="1">
      <alignment wrapText="1"/>
    </xf>
    <xf numFmtId="3" fontId="20" fillId="7" borderId="0" xfId="0" applyNumberFormat="1" applyFont="1" applyFill="1" applyBorder="1" applyAlignment="1">
      <alignment horizontal="right"/>
    </xf>
    <xf numFmtId="164" fontId="20" fillId="8" borderId="0" xfId="0" applyFont="1" applyFill="1" applyBorder="1" applyAlignment="1">
      <alignment horizontal="right"/>
    </xf>
    <xf numFmtId="164" fontId="20" fillId="8" borderId="0" xfId="0" applyFont="1" applyFill="1" applyBorder="1" applyAlignment="1">
      <alignment horizontal="right" wrapText="1"/>
    </xf>
    <xf numFmtId="165" fontId="20" fillId="8" borderId="0" xfId="0" applyNumberFormat="1" applyFont="1" applyFill="1" applyBorder="1" applyAlignment="1">
      <alignment horizontal="right"/>
    </xf>
    <xf numFmtId="164" fontId="52" fillId="0" borderId="0" xfId="0" applyFont="1" applyFill="1" applyAlignment="1">
      <alignment horizontal="center"/>
    </xf>
    <xf numFmtId="164" fontId="53" fillId="0" borderId="0" xfId="0" applyFont="1" applyFill="1" applyAlignment="1">
      <alignment horizontal="center"/>
    </xf>
    <xf numFmtId="164" fontId="26" fillId="0" borderId="1" xfId="5" applyFont="1" applyFill="1" applyBorder="1"/>
    <xf numFmtId="164" fontId="26" fillId="0" borderId="1" xfId="6" applyFont="1" applyFill="1" applyBorder="1" applyAlignment="1">
      <alignment horizontal="center"/>
    </xf>
    <xf numFmtId="164" fontId="26" fillId="0" borderId="1" xfId="6" applyFont="1" applyFill="1" applyBorder="1"/>
    <xf numFmtId="164" fontId="26" fillId="4" borderId="0" xfId="6" applyFont="1" applyFill="1" applyBorder="1" applyAlignment="1">
      <alignment horizontal="centerContinuous" wrapText="1"/>
    </xf>
    <xf numFmtId="164" fontId="20" fillId="0" borderId="43" xfId="0" applyFont="1" applyFill="1" applyBorder="1"/>
    <xf numFmtId="164" fontId="56" fillId="0" borderId="1" xfId="0" applyFont="1" applyFill="1" applyBorder="1" applyAlignment="1">
      <alignment horizontal="center"/>
    </xf>
    <xf numFmtId="3" fontId="28" fillId="0" borderId="47" xfId="0" applyNumberFormat="1" applyFont="1" applyFill="1" applyBorder="1"/>
    <xf numFmtId="3" fontId="28" fillId="0" borderId="44" xfId="0" applyNumberFormat="1" applyFont="1" applyFill="1" applyBorder="1"/>
    <xf numFmtId="3" fontId="47" fillId="0" borderId="0" xfId="0" applyNumberFormat="1" applyFont="1" applyBorder="1" applyAlignment="1">
      <alignment horizontal="right"/>
    </xf>
    <xf numFmtId="3" fontId="47" fillId="0" borderId="10" xfId="0" applyNumberFormat="1" applyFont="1" applyBorder="1" applyAlignment="1">
      <alignment horizontal="right"/>
    </xf>
    <xf numFmtId="3" fontId="47" fillId="0" borderId="32" xfId="0" applyNumberFormat="1" applyFont="1" applyBorder="1" applyAlignment="1">
      <alignment horizontal="right"/>
    </xf>
    <xf numFmtId="3" fontId="47" fillId="0" borderId="3" xfId="0" applyNumberFormat="1" applyFont="1" applyBorder="1" applyAlignment="1">
      <alignment horizontal="right"/>
    </xf>
    <xf numFmtId="3" fontId="47" fillId="0" borderId="1" xfId="0" applyNumberFormat="1" applyFont="1" applyBorder="1" applyAlignment="1">
      <alignment horizontal="right"/>
    </xf>
    <xf numFmtId="3" fontId="47" fillId="0" borderId="17" xfId="0" applyNumberFormat="1" applyFont="1" applyBorder="1" applyAlignment="1">
      <alignment horizontal="right"/>
    </xf>
    <xf numFmtId="3" fontId="47" fillId="0" borderId="33" xfId="0" applyNumberFormat="1" applyFont="1" applyBorder="1" applyAlignment="1">
      <alignment horizontal="right"/>
    </xf>
    <xf numFmtId="3" fontId="47" fillId="0" borderId="23" xfId="0" applyNumberFormat="1" applyFont="1" applyBorder="1" applyAlignment="1">
      <alignment horizontal="right"/>
    </xf>
    <xf numFmtId="3" fontId="20" fillId="0" borderId="47" xfId="0" applyNumberFormat="1" applyFont="1" applyFill="1" applyBorder="1" applyAlignment="1">
      <alignment horizontal="right"/>
    </xf>
    <xf numFmtId="164" fontId="20" fillId="0" borderId="47" xfId="0" applyFont="1" applyFill="1" applyBorder="1"/>
    <xf numFmtId="164" fontId="28" fillId="0" borderId="48" xfId="0" applyNumberFormat="1" applyFont="1" applyFill="1" applyBorder="1"/>
    <xf numFmtId="164" fontId="28" fillId="0" borderId="0" xfId="0" applyFont="1" applyFill="1" applyBorder="1" applyAlignment="1">
      <alignment wrapText="1"/>
    </xf>
    <xf numFmtId="1" fontId="28" fillId="0" borderId="6" xfId="0" applyNumberFormat="1" applyFont="1" applyFill="1" applyBorder="1"/>
    <xf numFmtId="1" fontId="28" fillId="0" borderId="2" xfId="0" applyNumberFormat="1" applyFont="1" applyFill="1" applyBorder="1"/>
    <xf numFmtId="1" fontId="28" fillId="0" borderId="46" xfId="0" applyNumberFormat="1" applyFont="1" applyFill="1" applyBorder="1"/>
    <xf numFmtId="1" fontId="28" fillId="0" borderId="21" xfId="0" applyNumberFormat="1" applyFont="1" applyFill="1" applyBorder="1" applyAlignment="1"/>
    <xf numFmtId="1" fontId="28" fillId="0" borderId="29" xfId="0" applyNumberFormat="1" applyFont="1" applyFill="1" applyBorder="1" applyAlignment="1">
      <alignment wrapText="1"/>
    </xf>
    <xf numFmtId="1" fontId="28" fillId="0" borderId="30" xfId="0" applyNumberFormat="1" applyFont="1" applyFill="1" applyBorder="1" applyAlignment="1">
      <alignment wrapText="1"/>
    </xf>
    <xf numFmtId="1" fontId="28" fillId="0" borderId="3" xfId="0" applyNumberFormat="1" applyFont="1" applyFill="1" applyBorder="1" applyAlignment="1">
      <alignment wrapText="1"/>
    </xf>
    <xf numFmtId="1" fontId="28" fillId="0" borderId="13" xfId="0" applyNumberFormat="1" applyFont="1" applyFill="1" applyBorder="1" applyAlignment="1"/>
    <xf numFmtId="1" fontId="28" fillId="0" borderId="12" xfId="0" applyNumberFormat="1" applyFont="1" applyFill="1" applyBorder="1"/>
    <xf numFmtId="1" fontId="28" fillId="0" borderId="7" xfId="0" applyNumberFormat="1" applyFont="1" applyFill="1" applyBorder="1"/>
    <xf numFmtId="1" fontId="28" fillId="0" borderId="31" xfId="0" applyNumberFormat="1" applyFont="1" applyFill="1" applyBorder="1"/>
    <xf numFmtId="1" fontId="28" fillId="0" borderId="0" xfId="0" applyNumberFormat="1" applyFont="1" applyFill="1" applyBorder="1"/>
    <xf numFmtId="1" fontId="28" fillId="0" borderId="0" xfId="0" applyNumberFormat="1" applyFont="1" applyFill="1"/>
    <xf numFmtId="166" fontId="51" fillId="0" borderId="21" xfId="0" applyNumberFormat="1" applyFont="1" applyFill="1" applyBorder="1" applyAlignment="1">
      <alignment horizontal="center"/>
    </xf>
    <xf numFmtId="164" fontId="58" fillId="0" borderId="0" xfId="0" applyFont="1" applyBorder="1" applyAlignment="1">
      <alignment horizontal="left"/>
    </xf>
    <xf numFmtId="164" fontId="58" fillId="0" borderId="0" xfId="0" applyFont="1" applyFill="1" applyBorder="1" applyAlignment="1">
      <alignment horizontal="left"/>
    </xf>
    <xf numFmtId="164" fontId="60" fillId="0" borderId="0" xfId="0" applyFont="1" applyBorder="1" applyAlignment="1"/>
    <xf numFmtId="164" fontId="61" fillId="0" borderId="0" xfId="0" applyFont="1" applyBorder="1" applyAlignment="1">
      <alignment horizontal="left"/>
    </xf>
    <xf numFmtId="166" fontId="61" fillId="0" borderId="21" xfId="0" applyNumberFormat="1" applyFont="1" applyFill="1" applyBorder="1" applyAlignment="1">
      <alignment horizontal="center"/>
    </xf>
    <xf numFmtId="164" fontId="61" fillId="0" borderId="0" xfId="0" applyFont="1" applyFill="1" applyBorder="1" applyAlignment="1">
      <alignment horizontal="left"/>
    </xf>
    <xf numFmtId="164" fontId="62" fillId="0" borderId="0" xfId="0" applyFont="1" applyBorder="1" applyAlignment="1"/>
    <xf numFmtId="164" fontId="18" fillId="0" borderId="0" xfId="0" applyFont="1" applyFill="1" applyBorder="1" applyAlignment="1">
      <alignment horizontal="center" vertical="center"/>
    </xf>
    <xf numFmtId="164" fontId="28" fillId="0" borderId="46" xfId="0" applyFont="1" applyFill="1" applyBorder="1" applyAlignment="1">
      <alignment horizontal="right"/>
    </xf>
    <xf numFmtId="164" fontId="28" fillId="0" borderId="29" xfId="0" applyFont="1" applyFill="1" applyBorder="1" applyAlignment="1">
      <alignment horizontal="right" wrapText="1"/>
    </xf>
    <xf numFmtId="164" fontId="28" fillId="0" borderId="48" xfId="0" applyNumberFormat="1" applyFont="1" applyFill="1" applyBorder="1" applyAlignment="1">
      <alignment horizontal="right"/>
    </xf>
    <xf numFmtId="3" fontId="28" fillId="0" borderId="47" xfId="1" applyNumberFormat="1" applyFont="1" applyFill="1" applyBorder="1" applyAlignment="1">
      <alignment horizontal="right"/>
    </xf>
    <xf numFmtId="3" fontId="28" fillId="0" borderId="0" xfId="1" applyNumberFormat="1" applyFont="1" applyFill="1" applyBorder="1" applyAlignment="1">
      <alignment horizontal="right"/>
    </xf>
    <xf numFmtId="3" fontId="28" fillId="0" borderId="1" xfId="1" applyNumberFormat="1" applyFont="1" applyFill="1" applyBorder="1" applyAlignment="1">
      <alignment horizontal="right"/>
    </xf>
    <xf numFmtId="3" fontId="28" fillId="0" borderId="47" xfId="0" applyNumberFormat="1" applyFont="1" applyFill="1" applyBorder="1" applyAlignment="1">
      <alignment horizontal="right"/>
    </xf>
    <xf numFmtId="3" fontId="28" fillId="0" borderId="0" xfId="0" applyNumberFormat="1" applyFont="1" applyFill="1" applyBorder="1" applyAlignment="1">
      <alignment horizontal="right"/>
    </xf>
    <xf numFmtId="164" fontId="28" fillId="0" borderId="0" xfId="0" applyFont="1" applyFill="1" applyAlignment="1">
      <alignment horizontal="right"/>
    </xf>
    <xf numFmtId="3" fontId="47" fillId="0" borderId="45" xfId="0" applyNumberFormat="1" applyFont="1" applyBorder="1" applyAlignment="1">
      <alignment horizontal="right"/>
    </xf>
    <xf numFmtId="164" fontId="28" fillId="0" borderId="46" xfId="0" applyFont="1" applyFill="1" applyBorder="1"/>
    <xf numFmtId="3" fontId="28" fillId="0" borderId="47" xfId="1" applyNumberFormat="1" applyFont="1" applyFill="1" applyBorder="1"/>
    <xf numFmtId="3" fontId="28" fillId="0" borderId="32" xfId="0" applyNumberFormat="1" applyFont="1" applyFill="1" applyBorder="1" applyAlignment="1">
      <alignment horizontal="right"/>
    </xf>
    <xf numFmtId="3" fontId="28" fillId="0" borderId="0" xfId="0" applyNumberFormat="1" applyFont="1" applyFill="1" applyBorder="1" applyAlignment="1"/>
    <xf numFmtId="3" fontId="28" fillId="0" borderId="32" xfId="0" applyNumberFormat="1" applyFont="1" applyFill="1" applyBorder="1" applyAlignment="1"/>
    <xf numFmtId="3" fontId="28" fillId="0" borderId="13" xfId="0" applyNumberFormat="1" applyFont="1" applyFill="1" applyBorder="1" applyAlignment="1"/>
    <xf numFmtId="3" fontId="28" fillId="0" borderId="4" xfId="0" applyNumberFormat="1" applyFont="1" applyFill="1" applyBorder="1" applyAlignment="1"/>
    <xf numFmtId="3" fontId="28" fillId="0" borderId="4" xfId="1" applyNumberFormat="1" applyFont="1" applyFill="1" applyBorder="1" applyAlignment="1"/>
    <xf numFmtId="3" fontId="28" fillId="0" borderId="13" xfId="1" applyNumberFormat="1" applyFont="1" applyFill="1" applyBorder="1" applyAlignment="1"/>
    <xf numFmtId="3" fontId="28" fillId="0" borderId="21" xfId="0" applyNumberFormat="1" applyFont="1" applyFill="1" applyBorder="1" applyAlignment="1"/>
    <xf numFmtId="3" fontId="28" fillId="0" borderId="0" xfId="1" applyNumberFormat="1" applyFont="1" applyFill="1" applyBorder="1" applyAlignment="1"/>
    <xf numFmtId="3" fontId="28" fillId="0" borderId="21" xfId="1" applyNumberFormat="1" applyFont="1" applyFill="1" applyBorder="1" applyAlignment="1"/>
    <xf numFmtId="3" fontId="28" fillId="0" borderId="25" xfId="0" applyNumberFormat="1" applyFont="1" applyFill="1" applyBorder="1" applyAlignment="1"/>
    <xf numFmtId="3" fontId="28" fillId="0" borderId="1" xfId="0" applyNumberFormat="1" applyFont="1" applyFill="1" applyBorder="1" applyAlignment="1"/>
    <xf numFmtId="3" fontId="28" fillId="0" borderId="1" xfId="1" applyNumberFormat="1" applyFont="1" applyFill="1" applyBorder="1" applyAlignment="1"/>
    <xf numFmtId="3" fontId="28" fillId="0" borderId="25" xfId="1" applyNumberFormat="1" applyFont="1" applyFill="1" applyBorder="1" applyAlignment="1"/>
    <xf numFmtId="3" fontId="28" fillId="0" borderId="47" xfId="0" applyNumberFormat="1" applyFont="1" applyFill="1" applyBorder="1" applyAlignment="1"/>
    <xf numFmtId="3" fontId="28" fillId="0" borderId="44" xfId="0" applyNumberFormat="1" applyFont="1" applyFill="1" applyBorder="1" applyAlignment="1"/>
    <xf numFmtId="3" fontId="28" fillId="0" borderId="21" xfId="0" applyNumberFormat="1" applyFont="1" applyFill="1" applyBorder="1" applyAlignment="1">
      <alignment horizontal="right"/>
    </xf>
    <xf numFmtId="3" fontId="48" fillId="0" borderId="21" xfId="0" applyNumberFormat="1" applyFont="1" applyFill="1" applyBorder="1" applyAlignment="1">
      <alignment horizontal="right"/>
    </xf>
    <xf numFmtId="3" fontId="47" fillId="0" borderId="0" xfId="0" applyNumberFormat="1" applyFont="1" applyFill="1" applyBorder="1" applyAlignment="1">
      <alignment horizontal="right"/>
    </xf>
    <xf numFmtId="3" fontId="47" fillId="0" borderId="10" xfId="0" applyNumberFormat="1" applyFont="1" applyFill="1" applyBorder="1" applyAlignment="1">
      <alignment horizontal="right"/>
    </xf>
    <xf numFmtId="3" fontId="47" fillId="0" borderId="21" xfId="0" applyNumberFormat="1" applyFont="1" applyFill="1" applyBorder="1" applyAlignment="1">
      <alignment horizontal="right"/>
    </xf>
    <xf numFmtId="3" fontId="47" fillId="0" borderId="1" xfId="0" applyNumberFormat="1" applyFont="1" applyFill="1" applyBorder="1" applyAlignment="1">
      <alignment horizontal="right"/>
    </xf>
    <xf numFmtId="3" fontId="47" fillId="0" borderId="33" xfId="0" applyNumberFormat="1" applyFont="1" applyFill="1" applyBorder="1" applyAlignment="1">
      <alignment horizontal="right"/>
    </xf>
    <xf numFmtId="3" fontId="47" fillId="0" borderId="0" xfId="0" applyNumberFormat="1" applyFont="1" applyFill="1" applyBorder="1"/>
    <xf numFmtId="3" fontId="47" fillId="0" borderId="32" xfId="0" applyNumberFormat="1" applyFont="1" applyFill="1" applyBorder="1"/>
    <xf numFmtId="3" fontId="48" fillId="0" borderId="21" xfId="0" applyNumberFormat="1" applyFont="1" applyFill="1" applyBorder="1" applyAlignment="1"/>
    <xf numFmtId="3" fontId="47" fillId="0" borderId="0" xfId="0" applyNumberFormat="1" applyFont="1" applyFill="1" applyBorder="1" applyAlignment="1"/>
    <xf numFmtId="3" fontId="47" fillId="0" borderId="10" xfId="0" applyNumberFormat="1" applyFont="1" applyFill="1" applyBorder="1" applyAlignment="1"/>
    <xf numFmtId="3" fontId="47" fillId="0" borderId="21" xfId="0" applyNumberFormat="1" applyFont="1" applyFill="1" applyBorder="1" applyAlignment="1"/>
    <xf numFmtId="3" fontId="47" fillId="0" borderId="25" xfId="0" applyNumberFormat="1" applyFont="1" applyFill="1" applyBorder="1" applyAlignment="1"/>
    <xf numFmtId="3" fontId="47" fillId="0" borderId="1" xfId="0" applyNumberFormat="1" applyFont="1" applyFill="1" applyBorder="1" applyAlignment="1"/>
    <xf numFmtId="3" fontId="47" fillId="0" borderId="17" xfId="0" applyNumberFormat="1" applyFont="1" applyFill="1" applyBorder="1" applyAlignment="1"/>
    <xf numFmtId="3" fontId="48" fillId="0" borderId="0" xfId="0" applyNumberFormat="1" applyFont="1" applyFill="1" applyBorder="1" applyAlignment="1"/>
    <xf numFmtId="3" fontId="48" fillId="0" borderId="21" xfId="0" applyNumberFormat="1" applyFont="1" applyFill="1" applyBorder="1" applyAlignment="1">
      <alignment horizontal="left"/>
    </xf>
    <xf numFmtId="164" fontId="26" fillId="0" borderId="56" xfId="0" applyFont="1" applyBorder="1" applyProtection="1"/>
    <xf numFmtId="164" fontId="20" fillId="0" borderId="56" xfId="0" applyFont="1" applyBorder="1" applyAlignment="1">
      <alignment horizontal="right"/>
    </xf>
    <xf numFmtId="164" fontId="20" fillId="0" borderId="59" xfId="0" applyFont="1" applyBorder="1" applyAlignment="1">
      <alignment horizontal="right"/>
    </xf>
    <xf numFmtId="164" fontId="20" fillId="0" borderId="57" xfId="0" applyFont="1" applyBorder="1" applyAlignment="1">
      <alignment horizontal="right"/>
    </xf>
    <xf numFmtId="164" fontId="20" fillId="0" borderId="55" xfId="0" applyFont="1" applyBorder="1" applyAlignment="1">
      <alignment horizontal="right"/>
    </xf>
    <xf numFmtId="164" fontId="20" fillId="0" borderId="58" xfId="0" applyFont="1" applyBorder="1" applyAlignment="1">
      <alignment horizontal="right" wrapText="1"/>
    </xf>
    <xf numFmtId="164" fontId="20" fillId="0" borderId="60" xfId="0" applyNumberFormat="1" applyFont="1" applyBorder="1" applyAlignment="1">
      <alignment horizontal="right"/>
    </xf>
    <xf numFmtId="164" fontId="20" fillId="0" borderId="61" xfId="0" applyNumberFormat="1" applyFont="1" applyBorder="1" applyAlignment="1">
      <alignment horizontal="right"/>
    </xf>
    <xf numFmtId="164" fontId="20" fillId="0" borderId="65" xfId="0" applyFont="1" applyBorder="1"/>
    <xf numFmtId="165" fontId="20" fillId="0" borderId="63" xfId="0" applyNumberFormat="1" applyFont="1" applyBorder="1" applyAlignment="1">
      <alignment horizontal="right"/>
    </xf>
    <xf numFmtId="165" fontId="20" fillId="0" borderId="62" xfId="0" applyNumberFormat="1" applyFont="1" applyBorder="1" applyAlignment="1">
      <alignment horizontal="right"/>
    </xf>
    <xf numFmtId="165" fontId="20" fillId="0" borderId="64" xfId="0" applyNumberFormat="1" applyFont="1" applyBorder="1" applyAlignment="1">
      <alignment horizontal="right"/>
    </xf>
    <xf numFmtId="164" fontId="26" fillId="0" borderId="59" xfId="0" applyFont="1" applyBorder="1" applyProtection="1"/>
    <xf numFmtId="164" fontId="26" fillId="0" borderId="66" xfId="0" applyFont="1" applyBorder="1"/>
    <xf numFmtId="164" fontId="26" fillId="0" borderId="61" xfId="0" applyFont="1" applyBorder="1"/>
    <xf numFmtId="1" fontId="63" fillId="0" borderId="0" xfId="0" applyNumberFormat="1" applyFont="1" applyFill="1" applyBorder="1" applyAlignment="1" applyProtection="1">
      <alignment horizontal="center"/>
    </xf>
    <xf numFmtId="1" fontId="63" fillId="0" borderId="0" xfId="0" applyNumberFormat="1" applyFont="1" applyFill="1" applyAlignment="1">
      <alignment horizontal="center"/>
    </xf>
    <xf numFmtId="1" fontId="47" fillId="0" borderId="0" xfId="0" applyNumberFormat="1" applyFont="1" applyFill="1" applyAlignment="1">
      <alignment horizontal="center"/>
    </xf>
    <xf numFmtId="1" fontId="47" fillId="0" borderId="0" xfId="0" applyNumberFormat="1" applyFont="1" applyFill="1" applyBorder="1" applyAlignment="1" applyProtection="1">
      <alignment horizontal="center"/>
    </xf>
    <xf numFmtId="164" fontId="57" fillId="0" borderId="1" xfId="0" applyFont="1" applyFill="1" applyBorder="1" applyAlignment="1">
      <alignment horizontal="center"/>
    </xf>
    <xf numFmtId="164" fontId="57" fillId="0" borderId="21" xfId="0" applyFont="1" applyFill="1" applyBorder="1" applyAlignment="1">
      <alignment horizontal="center"/>
    </xf>
    <xf numFmtId="164" fontId="51" fillId="0" borderId="0" xfId="0" applyFont="1" applyFill="1" applyAlignment="1">
      <alignment horizontal="center"/>
    </xf>
    <xf numFmtId="164" fontId="51" fillId="0" borderId="21" xfId="0" applyFont="1" applyFill="1" applyBorder="1" applyAlignment="1">
      <alignment horizontal="center"/>
    </xf>
    <xf numFmtId="164" fontId="47" fillId="0" borderId="1" xfId="0" applyFont="1" applyFill="1" applyBorder="1" applyAlignment="1">
      <alignment horizontal="center" wrapText="1"/>
    </xf>
    <xf numFmtId="164" fontId="57" fillId="0" borderId="25" xfId="0" applyFont="1" applyFill="1" applyBorder="1" applyAlignment="1">
      <alignment horizontal="center" wrapText="1"/>
    </xf>
    <xf numFmtId="1" fontId="47" fillId="0" borderId="0" xfId="0" applyNumberFormat="1" applyFont="1" applyFill="1" applyBorder="1" applyAlignment="1">
      <alignment horizontal="center"/>
    </xf>
    <xf numFmtId="164" fontId="59" fillId="0" borderId="1" xfId="0" applyFont="1" applyFill="1" applyBorder="1" applyAlignment="1">
      <alignment horizontal="center"/>
    </xf>
    <xf numFmtId="164" fontId="59" fillId="0" borderId="21" xfId="0" applyFont="1" applyFill="1" applyBorder="1" applyAlignment="1">
      <alignment horizontal="center"/>
    </xf>
    <xf numFmtId="164" fontId="61" fillId="0" borderId="0" xfId="0" applyFont="1" applyFill="1" applyAlignment="1">
      <alignment horizontal="center"/>
    </xf>
    <xf numFmtId="164" fontId="61" fillId="0" borderId="21" xfId="0" applyFont="1" applyFill="1" applyBorder="1" applyAlignment="1">
      <alignment horizontal="center"/>
    </xf>
    <xf numFmtId="164" fontId="63" fillId="0" borderId="1" xfId="0" applyFont="1" applyFill="1" applyBorder="1" applyAlignment="1">
      <alignment horizontal="center" wrapText="1"/>
    </xf>
    <xf numFmtId="164" fontId="59" fillId="0" borderId="25" xfId="0" applyFont="1" applyFill="1" applyBorder="1" applyAlignment="1">
      <alignment horizontal="center" wrapText="1"/>
    </xf>
    <xf numFmtId="1" fontId="63" fillId="0" borderId="0" xfId="0" applyNumberFormat="1" applyFont="1" applyFill="1" applyBorder="1" applyAlignment="1">
      <alignment horizontal="center"/>
    </xf>
    <xf numFmtId="1" fontId="29" fillId="0" borderId="0" xfId="0" applyNumberFormat="1" applyFont="1" applyFill="1" applyBorder="1" applyAlignment="1">
      <alignment horizontal="center"/>
    </xf>
    <xf numFmtId="164" fontId="56" fillId="0" borderId="1" xfId="0" applyFont="1" applyFill="1" applyBorder="1" applyAlignment="1">
      <alignment horizontal="left"/>
    </xf>
    <xf numFmtId="1" fontId="25" fillId="0" borderId="1" xfId="0" applyNumberFormat="1" applyFont="1" applyFill="1" applyBorder="1" applyAlignment="1">
      <alignment horizontal="center" wrapText="1"/>
    </xf>
    <xf numFmtId="1" fontId="35" fillId="0" borderId="1" xfId="0" applyNumberFormat="1" applyFont="1" applyFill="1" applyBorder="1" applyAlignment="1">
      <alignment horizontal="center" wrapText="1"/>
    </xf>
    <xf numFmtId="1" fontId="45" fillId="0" borderId="25" xfId="0" applyNumberFormat="1" applyFont="1" applyFill="1" applyBorder="1" applyAlignment="1">
      <alignment horizontal="center" wrapText="1"/>
    </xf>
    <xf numFmtId="1" fontId="25" fillId="0" borderId="0" xfId="0" applyNumberFormat="1" applyFont="1" applyFill="1" applyAlignment="1">
      <alignment horizontal="center"/>
    </xf>
    <xf numFmtId="1" fontId="35" fillId="0" borderId="0" xfId="0" applyNumberFormat="1" applyFont="1" applyFill="1" applyAlignment="1">
      <alignment horizontal="center"/>
    </xf>
    <xf numFmtId="1" fontId="35" fillId="0" borderId="0" xfId="0" applyNumberFormat="1" applyFont="1" applyFill="1" applyBorder="1" applyAlignment="1" applyProtection="1">
      <alignment horizontal="center"/>
    </xf>
    <xf numFmtId="167" fontId="35" fillId="0" borderId="21" xfId="0" applyNumberFormat="1" applyFont="1" applyFill="1" applyBorder="1" applyAlignment="1">
      <alignment horizontal="center"/>
    </xf>
    <xf numFmtId="168" fontId="35" fillId="0" borderId="21" xfId="0" applyNumberFormat="1" applyFont="1" applyFill="1" applyBorder="1" applyAlignment="1">
      <alignment horizontal="center"/>
    </xf>
    <xf numFmtId="1" fontId="25" fillId="0" borderId="0" xfId="0" applyNumberFormat="1" applyFont="1" applyFill="1" applyBorder="1" applyAlignment="1">
      <alignment horizontal="center"/>
    </xf>
    <xf numFmtId="166" fontId="20" fillId="0" borderId="0" xfId="0" applyNumberFormat="1" applyFont="1" applyFill="1" applyBorder="1" applyAlignment="1" applyProtection="1">
      <alignment horizontal="center"/>
    </xf>
    <xf numFmtId="164" fontId="32" fillId="0" borderId="0" xfId="0" applyFont="1" applyFill="1" applyAlignment="1"/>
    <xf numFmtId="164" fontId="20" fillId="0" borderId="60" xfId="0" applyFont="1" applyBorder="1"/>
    <xf numFmtId="1" fontId="58" fillId="0" borderId="0" xfId="0" applyNumberFormat="1" applyFont="1" applyFill="1" applyBorder="1" applyAlignment="1" applyProtection="1">
      <alignment horizontal="right"/>
    </xf>
    <xf numFmtId="164" fontId="20" fillId="0" borderId="46" xfId="0" applyNumberFormat="1" applyFont="1" applyBorder="1" applyAlignment="1">
      <alignment horizontal="right"/>
    </xf>
    <xf numFmtId="166" fontId="47" fillId="0" borderId="21" xfId="0" applyNumberFormat="1" applyFont="1" applyFill="1" applyBorder="1" applyAlignment="1">
      <alignment horizontal="center"/>
    </xf>
    <xf numFmtId="1" fontId="20" fillId="0" borderId="42" xfId="0" applyNumberFormat="1" applyFont="1" applyFill="1" applyBorder="1" applyAlignment="1" applyProtection="1">
      <alignment horizontal="center"/>
    </xf>
    <xf numFmtId="164" fontId="22" fillId="0" borderId="0" xfId="0" applyFont="1" applyFill="1" applyBorder="1" applyAlignment="1">
      <alignment vertical="top" wrapText="1"/>
    </xf>
    <xf numFmtId="164" fontId="16" fillId="0" borderId="0" xfId="0" applyFont="1" applyFill="1" applyAlignment="1">
      <alignment wrapText="1"/>
    </xf>
    <xf numFmtId="164" fontId="20" fillId="0" borderId="0" xfId="0" applyFont="1" applyFill="1" applyAlignment="1">
      <alignment horizontal="center"/>
    </xf>
    <xf numFmtId="164" fontId="26" fillId="0" borderId="1" xfId="0" applyFont="1" applyFill="1" applyBorder="1" applyAlignment="1">
      <alignment horizontal="left"/>
    </xf>
    <xf numFmtId="164" fontId="26" fillId="0" borderId="1" xfId="0" applyFont="1" applyFill="1" applyBorder="1" applyAlignment="1">
      <alignment horizontal="center"/>
    </xf>
    <xf numFmtId="164" fontId="20" fillId="0" borderId="1" xfId="0" applyFont="1" applyFill="1" applyBorder="1" applyAlignment="1">
      <alignment horizontal="center" wrapText="1"/>
    </xf>
    <xf numFmtId="43" fontId="20" fillId="0" borderId="0" xfId="1" applyFont="1" applyFill="1" applyBorder="1" applyAlignment="1" applyProtection="1">
      <alignment horizontal="center"/>
    </xf>
    <xf numFmtId="164" fontId="20" fillId="0" borderId="0" xfId="0" quotePrefix="1" applyFont="1" applyFill="1" applyAlignment="1">
      <alignment horizontal="center"/>
    </xf>
    <xf numFmtId="164" fontId="64" fillId="0" borderId="1" xfId="0" applyFont="1" applyFill="1" applyBorder="1" applyAlignment="1">
      <alignment horizontal="left"/>
    </xf>
    <xf numFmtId="164" fontId="64" fillId="0" borderId="1" xfId="0" applyFont="1" applyFill="1" applyBorder="1" applyAlignment="1">
      <alignment horizontal="center"/>
    </xf>
    <xf numFmtId="164" fontId="60" fillId="0" borderId="0" xfId="0" applyFont="1" applyFill="1" applyAlignment="1">
      <alignment horizontal="center"/>
    </xf>
    <xf numFmtId="164" fontId="60" fillId="0" borderId="1" xfId="0" applyFont="1" applyFill="1" applyBorder="1" applyAlignment="1">
      <alignment horizontal="center" wrapText="1"/>
    </xf>
    <xf numFmtId="1" fontId="60" fillId="0" borderId="0" xfId="0" applyNumberFormat="1" applyFont="1" applyFill="1" applyBorder="1" applyAlignment="1" applyProtection="1">
      <alignment horizontal="center"/>
    </xf>
    <xf numFmtId="1" fontId="60" fillId="0" borderId="0" xfId="0" applyNumberFormat="1" applyFont="1" applyFill="1" applyAlignment="1">
      <alignment horizontal="center"/>
    </xf>
    <xf numFmtId="1" fontId="60" fillId="0" borderId="0" xfId="0" applyNumberFormat="1" applyFont="1" applyFill="1" applyBorder="1" applyAlignment="1">
      <alignment horizontal="center"/>
    </xf>
    <xf numFmtId="1" fontId="20" fillId="0" borderId="0" xfId="0" applyNumberFormat="1" applyFont="1" applyFill="1" applyBorder="1" applyAlignment="1">
      <alignment horizontal="center"/>
    </xf>
    <xf numFmtId="164" fontId="26" fillId="0" borderId="25" xfId="0" applyFont="1" applyFill="1" applyBorder="1" applyAlignment="1">
      <alignment horizontal="center" wrapText="1"/>
    </xf>
    <xf numFmtId="164" fontId="26" fillId="0" borderId="46" xfId="2" applyFont="1" applyFill="1" applyBorder="1" applyAlignment="1" applyProtection="1">
      <alignment horizontal="center"/>
    </xf>
    <xf numFmtId="164" fontId="47" fillId="0" borderId="46" xfId="0" applyFont="1" applyFill="1" applyBorder="1"/>
    <xf numFmtId="3" fontId="28" fillId="0" borderId="62" xfId="0" applyNumberFormat="1" applyFont="1" applyFill="1" applyBorder="1"/>
    <xf numFmtId="164" fontId="22" fillId="0" borderId="0" xfId="0" applyFont="1" applyFill="1" applyBorder="1" applyAlignment="1">
      <alignment vertical="top" wrapText="1"/>
    </xf>
    <xf numFmtId="164" fontId="16" fillId="0" borderId="0" xfId="0" applyFont="1" applyFill="1" applyAlignment="1">
      <alignment wrapText="1"/>
    </xf>
    <xf numFmtId="164" fontId="66" fillId="0" borderId="0" xfId="0" applyFont="1" applyFill="1" applyBorder="1" applyAlignment="1">
      <alignment horizontal="centerContinuous" vertical="center"/>
    </xf>
    <xf numFmtId="164" fontId="31" fillId="0" borderId="2" xfId="0" applyFont="1" applyFill="1" applyBorder="1" applyAlignment="1" applyProtection="1">
      <alignment horizontal="centerContinuous" wrapText="1"/>
    </xf>
    <xf numFmtId="164" fontId="31" fillId="0" borderId="14" xfId="0" applyFont="1" applyFill="1" applyBorder="1" applyAlignment="1" applyProtection="1">
      <alignment horizontal="centerContinuous" wrapText="1"/>
    </xf>
    <xf numFmtId="164" fontId="31" fillId="0" borderId="5" xfId="0" applyFont="1" applyFill="1" applyBorder="1" applyAlignment="1" applyProtection="1">
      <alignment horizontal="centerContinuous" wrapText="1"/>
    </xf>
    <xf numFmtId="37" fontId="20" fillId="0" borderId="0" xfId="0" applyNumberFormat="1" applyFont="1" applyFill="1" applyBorder="1" applyAlignment="1" applyProtection="1">
      <alignment horizontal="left"/>
    </xf>
    <xf numFmtId="1" fontId="20" fillId="0" borderId="0" xfId="0" quotePrefix="1" applyNumberFormat="1" applyFont="1" applyFill="1" applyAlignment="1">
      <alignment horizontal="right"/>
    </xf>
    <xf numFmtId="1" fontId="29" fillId="0" borderId="9" xfId="0" applyNumberFormat="1" applyFont="1" applyFill="1" applyBorder="1" applyAlignment="1" applyProtection="1">
      <alignment horizontal="right"/>
    </xf>
    <xf numFmtId="1" fontId="28" fillId="0" borderId="0" xfId="0" applyNumberFormat="1" applyFont="1" applyFill="1" applyBorder="1" applyAlignment="1" applyProtection="1">
      <alignment horizontal="right"/>
    </xf>
    <xf numFmtId="1" fontId="20" fillId="0" borderId="10" xfId="0" applyNumberFormat="1" applyFont="1" applyFill="1" applyBorder="1" applyAlignment="1" applyProtection="1">
      <alignment horizontal="right"/>
    </xf>
    <xf numFmtId="1" fontId="20" fillId="0" borderId="0" xfId="0" applyNumberFormat="1" applyFont="1" applyFill="1" applyAlignment="1">
      <alignment horizontal="right"/>
    </xf>
    <xf numFmtId="1" fontId="20" fillId="0" borderId="0" xfId="0" applyNumberFormat="1" applyFont="1" applyFill="1" applyBorder="1" applyAlignment="1" applyProtection="1">
      <alignment horizontal="right"/>
    </xf>
    <xf numFmtId="164" fontId="20" fillId="0" borderId="0" xfId="0" applyFont="1" applyFill="1" applyBorder="1" applyAlignment="1" applyProtection="1">
      <alignment horizontal="left"/>
    </xf>
    <xf numFmtId="1" fontId="51" fillId="0" borderId="0" xfId="0" applyNumberFormat="1" applyFont="1" applyFill="1" applyBorder="1" applyAlignment="1" applyProtection="1">
      <alignment horizontal="right"/>
    </xf>
    <xf numFmtId="37" fontId="20" fillId="0" borderId="1" xfId="0" applyNumberFormat="1" applyFont="1" applyFill="1" applyBorder="1" applyAlignment="1" applyProtection="1">
      <alignment horizontal="left"/>
    </xf>
    <xf numFmtId="1" fontId="20" fillId="0" borderId="1" xfId="0" quotePrefix="1" applyNumberFormat="1" applyFont="1" applyFill="1" applyBorder="1" applyAlignment="1">
      <alignment horizontal="right"/>
    </xf>
    <xf numFmtId="1" fontId="29" fillId="0" borderId="15" xfId="0" applyNumberFormat="1" applyFont="1" applyFill="1" applyBorder="1" applyAlignment="1" applyProtection="1">
      <alignment horizontal="right"/>
    </xf>
    <xf numFmtId="1" fontId="28" fillId="0" borderId="16" xfId="0" applyNumberFormat="1" applyFont="1" applyFill="1" applyBorder="1" applyAlignment="1" applyProtection="1">
      <alignment horizontal="right"/>
    </xf>
    <xf numFmtId="1" fontId="20" fillId="0" borderId="17" xfId="0" applyNumberFormat="1" applyFont="1" applyFill="1" applyBorder="1" applyAlignment="1" applyProtection="1">
      <alignment horizontal="right"/>
    </xf>
    <xf numFmtId="1" fontId="20" fillId="0" borderId="1" xfId="0" applyNumberFormat="1" applyFont="1" applyFill="1" applyBorder="1" applyAlignment="1">
      <alignment horizontal="right"/>
    </xf>
    <xf numFmtId="1" fontId="20" fillId="0" borderId="1" xfId="0" applyNumberFormat="1" applyFont="1" applyFill="1" applyBorder="1" applyAlignment="1" applyProtection="1">
      <alignment horizontal="right"/>
    </xf>
    <xf numFmtId="1" fontId="28" fillId="0" borderId="1" xfId="0" applyNumberFormat="1" applyFont="1" applyFill="1" applyBorder="1" applyAlignment="1" applyProtection="1">
      <alignment horizontal="right"/>
    </xf>
    <xf numFmtId="1" fontId="20" fillId="0" borderId="9" xfId="0" applyNumberFormat="1" applyFont="1" applyFill="1" applyBorder="1" applyAlignment="1" applyProtection="1">
      <alignment horizontal="right"/>
    </xf>
    <xf numFmtId="1" fontId="47" fillId="0" borderId="0" xfId="0" applyNumberFormat="1" applyFont="1" applyFill="1" applyBorder="1" applyAlignment="1" applyProtection="1">
      <alignment horizontal="right"/>
    </xf>
    <xf numFmtId="1" fontId="29" fillId="0" borderId="0" xfId="0" applyNumberFormat="1" applyFont="1" applyFill="1" applyBorder="1" applyAlignment="1" applyProtection="1">
      <alignment horizontal="right"/>
    </xf>
    <xf numFmtId="1" fontId="29" fillId="0" borderId="10" xfId="0" applyNumberFormat="1" applyFont="1" applyFill="1" applyBorder="1" applyAlignment="1" applyProtection="1">
      <alignment horizontal="right"/>
    </xf>
    <xf numFmtId="1" fontId="20" fillId="0" borderId="15" xfId="0" applyNumberFormat="1" applyFont="1" applyFill="1" applyBorder="1" applyAlignment="1" applyProtection="1">
      <alignment horizontal="right"/>
    </xf>
    <xf numFmtId="164" fontId="25" fillId="0" borderId="2" xfId="0" applyFont="1" applyFill="1" applyBorder="1" applyAlignment="1" applyProtection="1">
      <alignment horizontal="left"/>
    </xf>
    <xf numFmtId="1" fontId="28" fillId="0" borderId="0" xfId="0" quotePrefix="1" applyNumberFormat="1" applyFont="1" applyFill="1" applyBorder="1" applyAlignment="1" applyProtection="1">
      <alignment horizontal="right"/>
    </xf>
    <xf numFmtId="1" fontId="20" fillId="0" borderId="0" xfId="0" quotePrefix="1" applyNumberFormat="1" applyFont="1" applyFill="1" applyBorder="1" applyAlignment="1" applyProtection="1">
      <alignment horizontal="right"/>
    </xf>
    <xf numFmtId="1" fontId="28" fillId="0" borderId="18" xfId="0" applyNumberFormat="1" applyFont="1" applyFill="1" applyBorder="1" applyAlignment="1" applyProtection="1">
      <alignment horizontal="right"/>
    </xf>
    <xf numFmtId="1" fontId="28" fillId="0" borderId="19" xfId="0" applyNumberFormat="1" applyFont="1" applyFill="1" applyBorder="1" applyAlignment="1" applyProtection="1">
      <alignment horizontal="right"/>
    </xf>
    <xf numFmtId="1" fontId="20" fillId="0" borderId="21" xfId="0" applyNumberFormat="1" applyFont="1" applyFill="1" applyBorder="1" applyAlignment="1">
      <alignment horizontal="right"/>
    </xf>
    <xf numFmtId="1" fontId="20" fillId="0" borderId="25" xfId="0" applyNumberFormat="1" applyFont="1" applyFill="1" applyBorder="1" applyAlignment="1">
      <alignment horizontal="right"/>
    </xf>
    <xf numFmtId="1" fontId="29" fillId="0" borderId="1" xfId="0" applyNumberFormat="1" applyFont="1" applyFill="1" applyBorder="1" applyAlignment="1" applyProtection="1">
      <alignment horizontal="right"/>
    </xf>
    <xf numFmtId="164" fontId="66" fillId="0" borderId="0" xfId="0" applyFont="1" applyFill="1" applyBorder="1" applyAlignment="1">
      <alignment horizontal="centerContinuous"/>
    </xf>
    <xf numFmtId="0" fontId="26" fillId="0" borderId="20" xfId="5" applyNumberFormat="1" applyFont="1" applyFill="1" applyBorder="1" applyAlignment="1">
      <alignment horizontal="left"/>
    </xf>
    <xf numFmtId="164" fontId="26" fillId="0" borderId="1" xfId="5" applyFont="1" applyFill="1" applyBorder="1" applyAlignment="1" applyProtection="1">
      <alignment horizontal="center"/>
    </xf>
    <xf numFmtId="164" fontId="26" fillId="0" borderId="20" xfId="6" applyFont="1" applyFill="1" applyBorder="1"/>
    <xf numFmtId="164" fontId="26" fillId="0" borderId="0" xfId="6" applyFont="1" applyFill="1" applyBorder="1"/>
    <xf numFmtId="164" fontId="26" fillId="0" borderId="0" xfId="0" applyFont="1"/>
    <xf numFmtId="164" fontId="26" fillId="0" borderId="0" xfId="5" applyFont="1" applyFill="1" applyBorder="1" applyAlignment="1">
      <alignment horizontal="centerContinuous" wrapText="1"/>
    </xf>
    <xf numFmtId="0" fontId="26" fillId="0" borderId="1" xfId="5" applyNumberFormat="1" applyFont="1" applyFill="1" applyBorder="1" applyAlignment="1">
      <alignment horizontal="centerContinuous" wrapText="1"/>
    </xf>
    <xf numFmtId="164" fontId="26" fillId="2" borderId="6" xfId="6" applyFont="1" applyFill="1" applyBorder="1" applyAlignment="1">
      <alignment horizontal="centerContinuous" wrapText="1"/>
    </xf>
    <xf numFmtId="164" fontId="26" fillId="2" borderId="0" xfId="6" applyFont="1" applyFill="1" applyBorder="1" applyAlignment="1">
      <alignment horizontal="centerContinuous" wrapText="1"/>
    </xf>
    <xf numFmtId="164" fontId="26" fillId="0" borderId="6" xfId="5" applyFont="1" applyFill="1" applyBorder="1" applyAlignment="1">
      <alignment horizontal="centerContinuous" wrapText="1"/>
    </xf>
    <xf numFmtId="164" fontId="66" fillId="0" borderId="63" xfId="17" applyNumberFormat="1" applyFont="1" applyFill="1" applyBorder="1" applyAlignment="1" applyProtection="1">
      <alignment horizontal="left"/>
      <protection locked="0"/>
    </xf>
    <xf numFmtId="3" fontId="26" fillId="0" borderId="0" xfId="17" applyNumberFormat="1" applyFont="1" applyFill="1" applyBorder="1" applyAlignment="1" applyProtection="1">
      <alignment horizontal="right"/>
      <protection locked="0"/>
    </xf>
    <xf numFmtId="3" fontId="47" fillId="10" borderId="10" xfId="6" applyNumberFormat="1" applyFont="1" applyFill="1" applyBorder="1" applyAlignment="1" applyProtection="1">
      <alignment horizontal="right"/>
    </xf>
    <xf numFmtId="3" fontId="47" fillId="8" borderId="0" xfId="6" applyNumberFormat="1" applyFont="1" applyFill="1" applyBorder="1" applyAlignment="1" applyProtection="1">
      <alignment horizontal="right"/>
    </xf>
    <xf numFmtId="3" fontId="48" fillId="8" borderId="69" xfId="6" applyNumberFormat="1" applyFont="1" applyFill="1" applyBorder="1" applyAlignment="1" applyProtection="1">
      <alignment horizontal="right"/>
    </xf>
    <xf numFmtId="3" fontId="47" fillId="10" borderId="32" xfId="6" quotePrefix="1" applyNumberFormat="1" applyFont="1" applyFill="1" applyBorder="1" applyAlignment="1" applyProtection="1">
      <alignment horizontal="right"/>
    </xf>
    <xf numFmtId="3" fontId="47" fillId="10" borderId="10" xfId="6" quotePrefix="1" applyNumberFormat="1" applyFont="1" applyFill="1" applyBorder="1" applyAlignment="1" applyProtection="1">
      <alignment horizontal="right"/>
    </xf>
    <xf numFmtId="3" fontId="48" fillId="8" borderId="0" xfId="6" quotePrefix="1" applyNumberFormat="1" applyFont="1" applyFill="1" applyBorder="1" applyAlignment="1" applyProtection="1">
      <alignment horizontal="right"/>
    </xf>
    <xf numFmtId="3" fontId="48" fillId="8" borderId="0" xfId="6" applyNumberFormat="1" applyFont="1" applyFill="1" applyBorder="1" applyAlignment="1" applyProtection="1">
      <alignment horizontal="right"/>
    </xf>
    <xf numFmtId="3" fontId="48" fillId="8" borderId="69" xfId="6" quotePrefix="1" applyNumberFormat="1" applyFont="1" applyFill="1" applyBorder="1" applyAlignment="1" applyProtection="1">
      <alignment horizontal="right"/>
    </xf>
    <xf numFmtId="164" fontId="20" fillId="0" borderId="0" xfId="17" applyNumberFormat="1" applyFont="1" applyAlignment="1" applyProtection="1">
      <alignment horizontal="right"/>
      <protection locked="0"/>
    </xf>
    <xf numFmtId="164" fontId="20" fillId="0" borderId="0" xfId="17" applyNumberFormat="1" applyFont="1" applyAlignment="1" applyProtection="1">
      <alignment horizontal="left"/>
      <protection locked="0"/>
    </xf>
    <xf numFmtId="49" fontId="20" fillId="3" borderId="0" xfId="7" applyNumberFormat="1" applyFont="1" applyFill="1" applyBorder="1" applyAlignment="1" applyProtection="1">
      <alignment horizontal="center"/>
      <protection locked="0"/>
    </xf>
    <xf numFmtId="49" fontId="20" fillId="3" borderId="0" xfId="7" applyNumberFormat="1" applyFont="1" applyFill="1" applyBorder="1" applyAlignment="1" applyProtection="1">
      <alignment horizontal="left"/>
      <protection locked="0"/>
    </xf>
    <xf numFmtId="1" fontId="20" fillId="3" borderId="0" xfId="7" applyNumberFormat="1" applyFont="1" applyFill="1" applyBorder="1" applyAlignment="1" applyProtection="1">
      <alignment horizontal="center"/>
      <protection locked="0"/>
    </xf>
    <xf numFmtId="3" fontId="26" fillId="0" borderId="0" xfId="19" applyNumberFormat="1" applyFont="1" applyFill="1" applyBorder="1" applyAlignment="1" applyProtection="1">
      <alignment horizontal="right"/>
      <protection locked="0"/>
    </xf>
    <xf numFmtId="3" fontId="20" fillId="9" borderId="10" xfId="19" applyNumberFormat="1" applyFont="1" applyFill="1" applyBorder="1" applyAlignment="1" applyProtection="1">
      <alignment horizontal="right"/>
      <protection locked="0"/>
    </xf>
    <xf numFmtId="49" fontId="20" fillId="3" borderId="0" xfId="3" applyNumberFormat="1" applyFont="1" applyFill="1" applyBorder="1" applyAlignment="1" applyProtection="1">
      <alignment horizontal="center"/>
      <protection locked="0"/>
    </xf>
    <xf numFmtId="49" fontId="20" fillId="3" borderId="0" xfId="3" applyNumberFormat="1" applyFont="1" applyFill="1" applyBorder="1" applyAlignment="1" applyProtection="1">
      <alignment horizontal="left"/>
      <protection locked="0"/>
    </xf>
    <xf numFmtId="1" fontId="20" fillId="3" borderId="0" xfId="3" applyNumberFormat="1" applyFont="1" applyFill="1" applyBorder="1" applyAlignment="1" applyProtection="1">
      <alignment horizontal="center"/>
      <protection locked="0"/>
    </xf>
    <xf numFmtId="1" fontId="20" fillId="5" borderId="0" xfId="15" applyNumberFormat="1" applyFont="1" applyFill="1" applyBorder="1" applyAlignment="1" applyProtection="1">
      <alignment horizontal="center"/>
      <protection locked="0"/>
    </xf>
    <xf numFmtId="164" fontId="47" fillId="0" borderId="1" xfId="0" applyFont="1" applyFill="1" applyBorder="1"/>
    <xf numFmtId="164" fontId="47" fillId="0" borderId="25" xfId="0" applyNumberFormat="1" applyFont="1" applyFill="1" applyBorder="1"/>
    <xf numFmtId="164" fontId="20" fillId="0" borderId="62" xfId="0" applyFont="1" applyFill="1" applyBorder="1"/>
    <xf numFmtId="164" fontId="26" fillId="0" borderId="0" xfId="2" applyFont="1" applyFill="1" applyBorder="1" applyAlignment="1" applyProtection="1">
      <alignment horizontal="center"/>
    </xf>
    <xf numFmtId="164" fontId="36" fillId="0" borderId="0" xfId="2" applyFont="1" applyFill="1" applyBorder="1" applyAlignment="1">
      <alignment horizontal="right" wrapText="1"/>
    </xf>
    <xf numFmtId="0" fontId="26" fillId="0" borderId="10" xfId="2" applyNumberFormat="1" applyFont="1" applyFill="1" applyBorder="1" applyAlignment="1">
      <alignment horizontal="centerContinuous" wrapText="1"/>
    </xf>
    <xf numFmtId="164" fontId="26" fillId="0" borderId="50" xfId="2" applyFont="1" applyFill="1" applyBorder="1" applyAlignment="1" applyProtection="1">
      <alignment horizontal="center"/>
    </xf>
    <xf numFmtId="0" fontId="26" fillId="0" borderId="17" xfId="2" applyNumberFormat="1" applyFont="1" applyFill="1" applyBorder="1" applyAlignment="1">
      <alignment horizontal="centerContinuous" wrapText="1"/>
    </xf>
    <xf numFmtId="164" fontId="16" fillId="0" borderId="0" xfId="0" applyFont="1" applyFill="1" applyAlignment="1">
      <alignment wrapText="1"/>
    </xf>
    <xf numFmtId="164" fontId="31" fillId="0" borderId="1" xfId="0" applyFont="1" applyFill="1" applyBorder="1" applyAlignment="1">
      <alignment horizontal="center" vertical="center"/>
    </xf>
    <xf numFmtId="164" fontId="18" fillId="0" borderId="1" xfId="0" applyFont="1" applyFill="1" applyBorder="1" applyAlignment="1">
      <alignment horizontal="centerContinuous" vertical="center"/>
    </xf>
    <xf numFmtId="49" fontId="20" fillId="6" borderId="0" xfId="6" applyNumberFormat="1" applyFont="1" applyFill="1" applyBorder="1" applyAlignment="1" applyProtection="1">
      <alignment horizontal="left" wrapText="1"/>
      <protection locked="0"/>
    </xf>
    <xf numFmtId="1" fontId="20" fillId="6" borderId="0" xfId="6" applyNumberFormat="1" applyFont="1" applyFill="1" applyBorder="1" applyAlignment="1" applyProtection="1">
      <alignment horizontal="left" wrapText="1"/>
      <protection locked="0"/>
    </xf>
    <xf numFmtId="1" fontId="20" fillId="6" borderId="0" xfId="6" applyNumberFormat="1" applyFont="1" applyFill="1" applyBorder="1" applyAlignment="1" applyProtection="1">
      <alignment horizontal="center" wrapText="1"/>
      <protection locked="0"/>
    </xf>
    <xf numFmtId="3" fontId="20" fillId="6" borderId="10" xfId="6" applyNumberFormat="1" applyFont="1" applyFill="1" applyBorder="1" applyAlignment="1" applyProtection="1">
      <alignment horizontal="right" wrapText="1"/>
      <protection locked="0"/>
    </xf>
    <xf numFmtId="3" fontId="20" fillId="6" borderId="10" xfId="5" applyNumberFormat="1" applyFont="1" applyFill="1" applyBorder="1" applyAlignment="1" applyProtection="1">
      <alignment horizontal="right" wrapText="1"/>
      <protection locked="0"/>
    </xf>
    <xf numFmtId="3" fontId="20" fillId="6" borderId="0" xfId="17" applyNumberFormat="1" applyFont="1" applyFill="1" applyBorder="1" applyAlignment="1" applyProtection="1">
      <alignment horizontal="right" vertical="top" wrapText="1"/>
      <protection locked="0"/>
    </xf>
    <xf numFmtId="3" fontId="20" fillId="6" borderId="10" xfId="4" applyNumberFormat="1" applyFont="1" applyFill="1" applyBorder="1" applyAlignment="1" applyProtection="1">
      <alignment horizontal="right" wrapText="1"/>
      <protection locked="0"/>
    </xf>
    <xf numFmtId="3" fontId="20" fillId="6" borderId="10" xfId="17" applyNumberFormat="1" applyFont="1" applyFill="1" applyBorder="1" applyAlignment="1" applyProtection="1">
      <alignment horizontal="right" wrapText="1"/>
      <protection locked="0"/>
    </xf>
    <xf numFmtId="3" fontId="20" fillId="6" borderId="0" xfId="17" applyNumberFormat="1" applyFont="1" applyFill="1" applyBorder="1" applyAlignment="1" applyProtection="1">
      <alignment horizontal="right" wrapText="1"/>
      <protection locked="0"/>
    </xf>
    <xf numFmtId="3" fontId="47" fillId="6" borderId="10" xfId="6" applyNumberFormat="1" applyFont="1" applyFill="1" applyBorder="1" applyAlignment="1" applyProtection="1">
      <alignment horizontal="right" wrapText="1"/>
    </xf>
    <xf numFmtId="3" fontId="47" fillId="6" borderId="0" xfId="6" applyNumberFormat="1" applyFont="1" applyFill="1" applyBorder="1" applyAlignment="1" applyProtection="1">
      <alignment horizontal="right" wrapText="1"/>
    </xf>
    <xf numFmtId="3" fontId="20" fillId="6" borderId="10" xfId="17" applyNumberFormat="1" applyFont="1" applyFill="1" applyBorder="1" applyAlignment="1" applyProtection="1">
      <alignment horizontal="right" vertical="top" wrapText="1"/>
      <protection locked="0"/>
    </xf>
    <xf numFmtId="3" fontId="20" fillId="6" borderId="10" xfId="2" applyNumberFormat="1" applyFont="1" applyFill="1" applyBorder="1" applyAlignment="1" applyProtection="1">
      <alignment horizontal="right" wrapText="1"/>
      <protection locked="0"/>
    </xf>
    <xf numFmtId="3" fontId="20" fillId="6" borderId="0" xfId="2" applyNumberFormat="1" applyFont="1" applyFill="1" applyBorder="1" applyAlignment="1" applyProtection="1">
      <alignment horizontal="right" wrapText="1"/>
      <protection locked="0"/>
    </xf>
    <xf numFmtId="3" fontId="20" fillId="6" borderId="32" xfId="5" applyNumberFormat="1" applyFont="1" applyFill="1" applyBorder="1" applyAlignment="1" applyProtection="1">
      <alignment horizontal="right" wrapText="1"/>
      <protection locked="0"/>
    </xf>
    <xf numFmtId="3" fontId="47" fillId="6" borderId="32" xfId="6" quotePrefix="1" applyNumberFormat="1" applyFont="1" applyFill="1" applyBorder="1" applyAlignment="1" applyProtection="1">
      <alignment horizontal="right" wrapText="1"/>
    </xf>
    <xf numFmtId="3" fontId="47" fillId="6" borderId="10" xfId="6" quotePrefix="1" applyNumberFormat="1" applyFont="1" applyFill="1" applyBorder="1" applyAlignment="1" applyProtection="1">
      <alignment horizontal="right" wrapText="1"/>
    </xf>
    <xf numFmtId="3" fontId="47" fillId="6" borderId="0" xfId="6" quotePrefix="1" applyNumberFormat="1" applyFont="1" applyFill="1" applyBorder="1" applyAlignment="1" applyProtection="1">
      <alignment horizontal="right" wrapText="1"/>
    </xf>
    <xf numFmtId="3" fontId="20" fillId="6" borderId="32" xfId="2" applyNumberFormat="1" applyFont="1" applyFill="1" applyBorder="1" applyAlignment="1" applyProtection="1">
      <alignment horizontal="right" wrapText="1"/>
      <protection locked="0"/>
    </xf>
    <xf numFmtId="3" fontId="20" fillId="0" borderId="0" xfId="17" applyNumberFormat="1" applyFont="1" applyFill="1" applyBorder="1" applyAlignment="1" applyProtection="1">
      <alignment horizontal="right" wrapText="1"/>
      <protection locked="0"/>
    </xf>
    <xf numFmtId="164" fontId="20" fillId="0" borderId="0" xfId="17" applyNumberFormat="1" applyFont="1" applyAlignment="1" applyProtection="1">
      <alignment horizontal="right" wrapText="1"/>
      <protection locked="0"/>
    </xf>
    <xf numFmtId="164" fontId="20" fillId="0" borderId="0" xfId="17" applyNumberFormat="1" applyFont="1" applyAlignment="1" applyProtection="1">
      <alignment horizontal="left" wrapText="1"/>
      <protection locked="0"/>
    </xf>
    <xf numFmtId="164" fontId="47" fillId="0" borderId="70" xfId="0" applyFont="1" applyFill="1" applyBorder="1"/>
    <xf numFmtId="164" fontId="47" fillId="0" borderId="59" xfId="0" applyFont="1" applyFill="1" applyBorder="1" applyAlignment="1">
      <alignment horizontal="right"/>
    </xf>
    <xf numFmtId="164" fontId="47" fillId="0" borderId="56" xfId="0" applyFont="1" applyFill="1" applyBorder="1" applyAlignment="1">
      <alignment horizontal="right"/>
    </xf>
    <xf numFmtId="164" fontId="47" fillId="0" borderId="62" xfId="0" applyFont="1" applyFill="1" applyBorder="1"/>
    <xf numFmtId="164" fontId="47" fillId="0" borderId="49" xfId="0" applyFont="1" applyFill="1" applyBorder="1"/>
    <xf numFmtId="164" fontId="47" fillId="0" borderId="59" xfId="0" applyFont="1" applyFill="1" applyBorder="1"/>
    <xf numFmtId="164" fontId="47" fillId="0" borderId="57" xfId="0" applyFont="1" applyFill="1" applyBorder="1" applyAlignment="1">
      <alignment horizontal="right"/>
    </xf>
    <xf numFmtId="164" fontId="47" fillId="0" borderId="55" xfId="0" applyFont="1" applyFill="1" applyBorder="1" applyAlignment="1">
      <alignment horizontal="right" wrapText="1"/>
    </xf>
    <xf numFmtId="164" fontId="47" fillId="0" borderId="51" xfId="0" applyFont="1" applyFill="1" applyBorder="1"/>
    <xf numFmtId="164" fontId="47" fillId="0" borderId="61" xfId="0" applyNumberFormat="1" applyFont="1" applyFill="1" applyBorder="1"/>
    <xf numFmtId="164" fontId="47" fillId="0" borderId="61" xfId="0" applyNumberFormat="1" applyFont="1" applyFill="1" applyBorder="1" applyAlignment="1">
      <alignment horizontal="right"/>
    </xf>
    <xf numFmtId="164" fontId="47" fillId="0" borderId="46" xfId="0" applyNumberFormat="1" applyFont="1" applyFill="1" applyBorder="1" applyAlignment="1">
      <alignment horizontal="right"/>
    </xf>
    <xf numFmtId="164" fontId="47" fillId="0" borderId="60" xfId="0" applyNumberFormat="1" applyFont="1" applyFill="1" applyBorder="1"/>
    <xf numFmtId="165" fontId="47" fillId="0" borderId="62" xfId="0" applyNumberFormat="1" applyFont="1" applyFill="1" applyBorder="1" applyAlignment="1">
      <alignment horizontal="right"/>
    </xf>
    <xf numFmtId="164" fontId="47" fillId="0" borderId="63" xfId="0" applyFont="1" applyFill="1" applyBorder="1"/>
    <xf numFmtId="165" fontId="47" fillId="0" borderId="63" xfId="0" applyNumberFormat="1" applyFont="1" applyFill="1" applyBorder="1" applyAlignment="1">
      <alignment horizontal="right"/>
    </xf>
    <xf numFmtId="165" fontId="47" fillId="0" borderId="0" xfId="8" applyNumberFormat="1" applyFont="1" applyFill="1" applyBorder="1"/>
    <xf numFmtId="165" fontId="47" fillId="0" borderId="21" xfId="8" applyNumberFormat="1" applyFont="1" applyFill="1" applyBorder="1"/>
    <xf numFmtId="165" fontId="47" fillId="0" borderId="1" xfId="8" applyNumberFormat="1" applyFont="1" applyFill="1" applyBorder="1"/>
    <xf numFmtId="165" fontId="47" fillId="0" borderId="25" xfId="8" applyNumberFormat="1" applyFont="1" applyFill="1" applyBorder="1"/>
    <xf numFmtId="165" fontId="47" fillId="0" borderId="10" xfId="8" applyNumberFormat="1" applyFont="1" applyFill="1" applyBorder="1"/>
    <xf numFmtId="164" fontId="0" fillId="0" borderId="0" xfId="0" applyFill="1"/>
    <xf numFmtId="164" fontId="20" fillId="0" borderId="0" xfId="0" applyFont="1" applyFill="1"/>
    <xf numFmtId="49" fontId="20" fillId="11" borderId="0" xfId="6" applyNumberFormat="1" applyFont="1" applyFill="1" applyBorder="1" applyAlignment="1" applyProtection="1">
      <alignment horizontal="left"/>
      <protection locked="0"/>
    </xf>
    <xf numFmtId="1" fontId="20" fillId="11" borderId="0" xfId="6" applyNumberFormat="1" applyFont="1" applyFill="1" applyBorder="1" applyAlignment="1" applyProtection="1">
      <alignment horizontal="left"/>
      <protection locked="0"/>
    </xf>
    <xf numFmtId="1" fontId="20" fillId="11" borderId="0" xfId="6" applyNumberFormat="1" applyFont="1" applyFill="1" applyBorder="1" applyAlignment="1" applyProtection="1">
      <alignment horizontal="center"/>
      <protection locked="0"/>
    </xf>
    <xf numFmtId="3" fontId="20" fillId="11" borderId="10" xfId="6" applyNumberFormat="1" applyFont="1" applyFill="1" applyBorder="1" applyAlignment="1" applyProtection="1">
      <alignment horizontal="right"/>
      <protection locked="0"/>
    </xf>
    <xf numFmtId="3" fontId="20" fillId="11" borderId="10" xfId="5" applyNumberFormat="1" applyFont="1" applyFill="1" applyBorder="1" applyAlignment="1" applyProtection="1">
      <alignment horizontal="right"/>
      <protection locked="0"/>
    </xf>
    <xf numFmtId="3" fontId="26" fillId="11" borderId="0" xfId="17" applyNumberFormat="1" applyFont="1" applyFill="1" applyBorder="1" applyAlignment="1" applyProtection="1">
      <alignment horizontal="right" vertical="top"/>
      <protection locked="0"/>
    </xf>
    <xf numFmtId="3" fontId="20" fillId="11" borderId="10" xfId="4" applyNumberFormat="1" applyFont="1" applyFill="1" applyBorder="1" applyAlignment="1" applyProtection="1">
      <alignment horizontal="right"/>
      <protection locked="0"/>
    </xf>
    <xf numFmtId="3" fontId="20" fillId="11" borderId="10" xfId="17" applyNumberFormat="1" applyFont="1" applyFill="1" applyBorder="1" applyAlignment="1" applyProtection="1">
      <alignment horizontal="right"/>
      <protection locked="0"/>
    </xf>
    <xf numFmtId="3" fontId="26" fillId="11" borderId="34" xfId="17" applyNumberFormat="1" applyFont="1" applyFill="1" applyBorder="1" applyAlignment="1" applyProtection="1">
      <alignment horizontal="right"/>
      <protection locked="0"/>
    </xf>
    <xf numFmtId="3" fontId="26" fillId="11" borderId="0" xfId="17" applyNumberFormat="1" applyFont="1" applyFill="1" applyBorder="1" applyAlignment="1" applyProtection="1">
      <alignment horizontal="right"/>
      <protection locked="0"/>
    </xf>
    <xf numFmtId="3" fontId="20" fillId="11" borderId="68" xfId="6" applyNumberFormat="1" applyFont="1" applyFill="1" applyBorder="1" applyAlignment="1" applyProtection="1">
      <alignment horizontal="right"/>
      <protection locked="0"/>
    </xf>
    <xf numFmtId="3" fontId="26" fillId="11" borderId="10" xfId="17" applyNumberFormat="1" applyFont="1" applyFill="1" applyBorder="1" applyAlignment="1" applyProtection="1">
      <alignment horizontal="right"/>
      <protection locked="0"/>
    </xf>
    <xf numFmtId="3" fontId="20" fillId="11" borderId="10" xfId="17" applyNumberFormat="1" applyFont="1" applyFill="1" applyBorder="1" applyAlignment="1" applyProtection="1">
      <alignment horizontal="right" vertical="top"/>
      <protection locked="0"/>
    </xf>
    <xf numFmtId="3" fontId="26" fillId="11" borderId="10" xfId="17" applyNumberFormat="1" applyFont="1" applyFill="1" applyBorder="1" applyAlignment="1" applyProtection="1">
      <alignment horizontal="right" vertical="top"/>
      <protection locked="0"/>
    </xf>
    <xf numFmtId="3" fontId="20" fillId="11" borderId="10" xfId="2" applyNumberFormat="1" applyFont="1" applyFill="1" applyBorder="1" applyAlignment="1" applyProtection="1">
      <alignment horizontal="right"/>
      <protection locked="0"/>
    </xf>
    <xf numFmtId="3" fontId="26" fillId="11" borderId="0" xfId="2" applyNumberFormat="1" applyFont="1" applyFill="1" applyBorder="1" applyAlignment="1" applyProtection="1">
      <alignment horizontal="right"/>
      <protection locked="0"/>
    </xf>
    <xf numFmtId="3" fontId="20" fillId="11" borderId="32" xfId="5" applyNumberFormat="1" applyFont="1" applyFill="1" applyBorder="1" applyAlignment="1" applyProtection="1">
      <alignment horizontal="right"/>
      <protection locked="0"/>
    </xf>
    <xf numFmtId="3" fontId="20" fillId="11" borderId="32" xfId="2" applyNumberFormat="1" applyFont="1" applyFill="1" applyBorder="1" applyAlignment="1" applyProtection="1">
      <alignment horizontal="right"/>
      <protection locked="0"/>
    </xf>
    <xf numFmtId="3" fontId="20" fillId="11" borderId="0" xfId="17" applyNumberFormat="1" applyFont="1" applyFill="1" applyBorder="1" applyAlignment="1" applyProtection="1">
      <alignment horizontal="right"/>
      <protection locked="0"/>
    </xf>
    <xf numFmtId="3" fontId="20" fillId="11" borderId="67" xfId="2" applyNumberFormat="1" applyFont="1" applyFill="1" applyBorder="1" applyAlignment="1" applyProtection="1">
      <alignment horizontal="right"/>
      <protection locked="0"/>
    </xf>
    <xf numFmtId="3" fontId="20" fillId="11" borderId="68" xfId="5" applyNumberFormat="1" applyFont="1" applyFill="1" applyBorder="1" applyAlignment="1" applyProtection="1">
      <alignment horizontal="right"/>
      <protection locked="0"/>
    </xf>
    <xf numFmtId="3" fontId="51" fillId="9" borderId="32" xfId="5" applyNumberFormat="1" applyFont="1" applyFill="1" applyBorder="1" applyAlignment="1" applyProtection="1">
      <alignment horizontal="right"/>
      <protection locked="0"/>
    </xf>
    <xf numFmtId="3" fontId="51" fillId="9" borderId="10" xfId="17" applyNumberFormat="1" applyFont="1" applyFill="1" applyBorder="1" applyAlignment="1" applyProtection="1">
      <alignment horizontal="right"/>
      <protection locked="0"/>
    </xf>
    <xf numFmtId="9" fontId="20" fillId="9" borderId="10" xfId="18" applyFont="1" applyFill="1" applyBorder="1" applyAlignment="1" applyProtection="1">
      <alignment horizontal="right"/>
      <protection locked="0"/>
    </xf>
    <xf numFmtId="164" fontId="20" fillId="3" borderId="0" xfId="7" applyFont="1" applyFill="1" applyBorder="1" applyAlignment="1" applyProtection="1">
      <protection locked="0"/>
    </xf>
    <xf numFmtId="0" fontId="70" fillId="12" borderId="72" xfId="22" applyNumberFormat="1" applyFont="1" applyFill="1" applyBorder="1" applyAlignment="1" applyProtection="1">
      <alignment horizontal="left"/>
      <protection locked="0"/>
    </xf>
    <xf numFmtId="0" fontId="66" fillId="12" borderId="72" xfId="22" applyNumberFormat="1" applyFont="1" applyFill="1" applyBorder="1" applyAlignment="1" applyProtection="1">
      <alignment horizontal="left"/>
      <protection locked="0"/>
    </xf>
    <xf numFmtId="164" fontId="26" fillId="0" borderId="1" xfId="0" applyNumberFormat="1" applyFont="1" applyFill="1" applyBorder="1"/>
    <xf numFmtId="165" fontId="26" fillId="0" borderId="1" xfId="8" applyNumberFormat="1" applyFont="1" applyFill="1" applyBorder="1" applyAlignment="1" applyProtection="1">
      <alignment horizontal="center"/>
    </xf>
    <xf numFmtId="165" fontId="26" fillId="0" borderId="0" xfId="8" applyNumberFormat="1" applyFont="1" applyFill="1" applyBorder="1" applyAlignment="1" applyProtection="1">
      <alignment horizontal="left" vertical="top"/>
      <protection locked="0"/>
    </xf>
    <xf numFmtId="164" fontId="26" fillId="0" borderId="0" xfId="5" applyFont="1" applyBorder="1" applyAlignment="1" applyProtection="1">
      <alignment horizontal="left" vertical="top"/>
      <protection locked="0"/>
    </xf>
    <xf numFmtId="164" fontId="26" fillId="0" borderId="73" xfId="5" applyFont="1" applyBorder="1" applyAlignment="1" applyProtection="1">
      <alignment horizontal="left" vertical="top"/>
      <protection locked="0"/>
    </xf>
    <xf numFmtId="164" fontId="18" fillId="0" borderId="6" xfId="17" applyNumberFormat="1" applyFont="1" applyFill="1" applyBorder="1" applyAlignment="1" applyProtection="1">
      <alignment horizontal="left"/>
      <protection locked="0"/>
    </xf>
    <xf numFmtId="164" fontId="26" fillId="0" borderId="46" xfId="0" applyNumberFormat="1" applyFont="1" applyFill="1" applyBorder="1"/>
    <xf numFmtId="0" fontId="26" fillId="0" borderId="49" xfId="5" applyNumberFormat="1" applyFont="1" applyFill="1" applyBorder="1" applyAlignment="1">
      <alignment horizontal="left"/>
    </xf>
    <xf numFmtId="164" fontId="26" fillId="0" borderId="46" xfId="6" applyFont="1" applyFill="1" applyBorder="1"/>
    <xf numFmtId="165" fontId="26" fillId="0" borderId="46" xfId="8" applyNumberFormat="1" applyFont="1" applyFill="1" applyBorder="1" applyAlignment="1" applyProtection="1">
      <alignment horizontal="center"/>
    </xf>
    <xf numFmtId="164" fontId="26" fillId="0" borderId="6" xfId="6" applyFont="1" applyFill="1" applyBorder="1" applyAlignment="1">
      <alignment horizontal="left"/>
    </xf>
    <xf numFmtId="164" fontId="26" fillId="0" borderId="46" xfId="5" applyFont="1" applyFill="1" applyBorder="1" applyAlignment="1" applyProtection="1">
      <alignment horizontal="center"/>
    </xf>
    <xf numFmtId="164" fontId="26" fillId="0" borderId="46" xfId="6" applyFont="1" applyFill="1" applyBorder="1" applyAlignment="1">
      <alignment horizontal="center"/>
    </xf>
    <xf numFmtId="164" fontId="26" fillId="0" borderId="62" xfId="6" applyFont="1" applyFill="1" applyBorder="1"/>
    <xf numFmtId="164" fontId="26" fillId="0" borderId="62" xfId="6" applyFont="1" applyFill="1" applyBorder="1" applyAlignment="1">
      <alignment horizontal="center"/>
    </xf>
    <xf numFmtId="164" fontId="26" fillId="0" borderId="49" xfId="6" applyFont="1" applyFill="1" applyBorder="1"/>
    <xf numFmtId="164" fontId="26" fillId="0" borderId="63" xfId="6" applyFont="1" applyFill="1" applyBorder="1"/>
    <xf numFmtId="49" fontId="26" fillId="13" borderId="21" xfId="5" applyNumberFormat="1" applyFont="1" applyFill="1" applyBorder="1" applyAlignment="1" applyProtection="1">
      <alignment horizontal="left" vertical="top"/>
      <protection locked="0"/>
    </xf>
    <xf numFmtId="49" fontId="26" fillId="13" borderId="0" xfId="5" applyNumberFormat="1" applyFont="1" applyFill="1" applyBorder="1" applyAlignment="1" applyProtection="1">
      <alignment horizontal="left" vertical="top"/>
      <protection locked="0"/>
    </xf>
    <xf numFmtId="164" fontId="26" fillId="0" borderId="25" xfId="0" applyNumberFormat="1" applyFont="1" applyFill="1" applyBorder="1" applyAlignment="1">
      <alignment horizontal="centerContinuous" wrapText="1"/>
    </xf>
    <xf numFmtId="164" fontId="26" fillId="0" borderId="0" xfId="0" applyNumberFormat="1" applyFont="1" applyFill="1" applyBorder="1" applyAlignment="1">
      <alignment horizontal="centerContinuous"/>
    </xf>
    <xf numFmtId="0" fontId="26" fillId="0" borderId="46" xfId="2" applyNumberFormat="1" applyFont="1" applyFill="1" applyBorder="1" applyAlignment="1">
      <alignment horizontal="centerContinuous" wrapText="1"/>
    </xf>
    <xf numFmtId="0" fontId="26" fillId="0" borderId="52" xfId="5" applyNumberFormat="1" applyFont="1" applyFill="1" applyBorder="1" applyAlignment="1">
      <alignment horizontal="centerContinuous" wrapText="1"/>
    </xf>
    <xf numFmtId="0" fontId="26" fillId="0" borderId="46" xfId="5" applyNumberFormat="1" applyFont="1" applyFill="1" applyBorder="1" applyAlignment="1">
      <alignment horizontal="centerContinuous" wrapText="1"/>
    </xf>
    <xf numFmtId="165" fontId="26" fillId="0" borderId="1" xfId="8" applyNumberFormat="1" applyFont="1" applyFill="1" applyBorder="1" applyAlignment="1">
      <alignment horizontal="centerContinuous" wrapText="1"/>
    </xf>
    <xf numFmtId="164" fontId="26" fillId="2" borderId="46" xfId="6" applyFont="1" applyFill="1" applyBorder="1" applyAlignment="1">
      <alignment horizontal="centerContinuous" wrapText="1"/>
    </xf>
    <xf numFmtId="164" fontId="26" fillId="2" borderId="74" xfId="6" applyFont="1" applyFill="1" applyBorder="1" applyAlignment="1">
      <alignment horizontal="centerContinuous" wrapText="1"/>
    </xf>
    <xf numFmtId="164" fontId="26" fillId="2" borderId="75" xfId="6" applyFont="1" applyFill="1" applyBorder="1" applyAlignment="1">
      <alignment horizontal="centerContinuous" wrapText="1"/>
    </xf>
    <xf numFmtId="164" fontId="26" fillId="4" borderId="46" xfId="6" applyFont="1" applyFill="1" applyBorder="1" applyAlignment="1">
      <alignment horizontal="centerContinuous" wrapText="1"/>
    </xf>
    <xf numFmtId="0" fontId="26" fillId="0" borderId="74" xfId="5" applyNumberFormat="1" applyFont="1" applyFill="1" applyBorder="1" applyAlignment="1">
      <alignment horizontal="centerContinuous" wrapText="1"/>
    </xf>
    <xf numFmtId="0" fontId="26" fillId="0" borderId="53" xfId="5" applyNumberFormat="1" applyFont="1" applyFill="1" applyBorder="1" applyAlignment="1">
      <alignment horizontal="centerContinuous" wrapText="1"/>
    </xf>
    <xf numFmtId="164" fontId="26" fillId="2" borderId="53" xfId="6" applyFont="1" applyFill="1" applyBorder="1" applyAlignment="1">
      <alignment horizontal="centerContinuous" wrapText="1"/>
    </xf>
    <xf numFmtId="164" fontId="26" fillId="2" borderId="63" xfId="6" applyFont="1" applyFill="1" applyBorder="1" applyAlignment="1">
      <alignment horizontal="centerContinuous" wrapText="1"/>
    </xf>
    <xf numFmtId="164" fontId="26" fillId="4" borderId="62" xfId="5" applyFont="1" applyFill="1" applyBorder="1" applyAlignment="1">
      <alignment horizontal="centerContinuous" wrapText="1"/>
    </xf>
    <xf numFmtId="164" fontId="26" fillId="0" borderId="62" xfId="5" applyFont="1" applyFill="1" applyBorder="1" applyAlignment="1">
      <alignment horizontal="centerContinuous" wrapText="1"/>
    </xf>
    <xf numFmtId="164" fontId="26" fillId="0" borderId="6" xfId="5" applyFont="1" applyFill="1" applyBorder="1" applyAlignment="1">
      <alignment horizontal="left"/>
    </xf>
    <xf numFmtId="164" fontId="26" fillId="0" borderId="0" xfId="0" applyNumberFormat="1" applyFont="1" applyFill="1" applyBorder="1"/>
    <xf numFmtId="0" fontId="26" fillId="0" borderId="63" xfId="5" applyNumberFormat="1" applyFont="1" applyFill="1" applyBorder="1" applyAlignment="1">
      <alignment horizontal="centerContinuous" wrapText="1"/>
    </xf>
    <xf numFmtId="164" fontId="26" fillId="2" borderId="71" xfId="6" applyFont="1" applyFill="1" applyBorder="1" applyAlignment="1">
      <alignment horizontal="centerContinuous" wrapText="1"/>
    </xf>
    <xf numFmtId="0" fontId="71" fillId="12" borderId="72" xfId="22" applyNumberFormat="1" applyFont="1" applyFill="1" applyBorder="1" applyAlignment="1" applyProtection="1">
      <alignment horizontal="center"/>
      <protection locked="0"/>
    </xf>
    <xf numFmtId="0" fontId="71" fillId="12" borderId="72" xfId="23" applyNumberFormat="1" applyFont="1" applyFill="1" applyBorder="1" applyAlignment="1" applyProtection="1">
      <alignment horizontal="left" wrapText="1"/>
      <protection locked="0"/>
    </xf>
    <xf numFmtId="0" fontId="71" fillId="12" borderId="72" xfId="23" applyNumberFormat="1" applyFont="1" applyFill="1" applyBorder="1" applyAlignment="1" applyProtection="1">
      <alignment horizontal="center"/>
      <protection locked="0"/>
    </xf>
    <xf numFmtId="1" fontId="71" fillId="12" borderId="72" xfId="23" applyNumberFormat="1" applyFont="1" applyFill="1" applyBorder="1" applyAlignment="1" applyProtection="1">
      <alignment horizontal="center"/>
      <protection locked="0"/>
    </xf>
    <xf numFmtId="164" fontId="20" fillId="14" borderId="71" xfId="2" applyFont="1" applyFill="1" applyBorder="1" applyAlignment="1">
      <alignment horizontal="right" wrapText="1"/>
    </xf>
    <xf numFmtId="164" fontId="36" fillId="0" borderId="71" xfId="2" applyFont="1" applyFill="1" applyBorder="1" applyAlignment="1">
      <alignment horizontal="right" wrapText="1"/>
    </xf>
    <xf numFmtId="164" fontId="36" fillId="0" borderId="6" xfId="2" applyFont="1" applyFill="1" applyBorder="1" applyAlignment="1">
      <alignment horizontal="right" wrapText="1"/>
    </xf>
    <xf numFmtId="164" fontId="20" fillId="2" borderId="71" xfId="5" applyFont="1" applyFill="1" applyBorder="1" applyAlignment="1">
      <alignment horizontal="right" wrapText="1"/>
    </xf>
    <xf numFmtId="164" fontId="36" fillId="4" borderId="6" xfId="5" applyFont="1" applyFill="1" applyBorder="1" applyAlignment="1">
      <alignment horizontal="right" wrapText="1"/>
    </xf>
    <xf numFmtId="164" fontId="36" fillId="0" borderId="46" xfId="2" applyFont="1" applyFill="1" applyBorder="1" applyAlignment="1">
      <alignment horizontal="right" wrapText="1"/>
    </xf>
    <xf numFmtId="0" fontId="20" fillId="14" borderId="6" xfId="2" applyNumberFormat="1" applyFont="1" applyFill="1" applyBorder="1" applyAlignment="1">
      <alignment horizontal="right" wrapText="1"/>
    </xf>
    <xf numFmtId="164" fontId="20" fillId="14" borderId="6" xfId="2" applyFont="1" applyFill="1" applyBorder="1" applyAlignment="1">
      <alignment horizontal="right" wrapText="1"/>
    </xf>
    <xf numFmtId="0" fontId="20" fillId="14" borderId="71" xfId="2" applyNumberFormat="1" applyFont="1" applyFill="1" applyBorder="1" applyAlignment="1">
      <alignment horizontal="right" wrapText="1"/>
    </xf>
    <xf numFmtId="164" fontId="36" fillId="4" borderId="71" xfId="5" applyFont="1" applyFill="1" applyBorder="1" applyAlignment="1">
      <alignment horizontal="right" wrapText="1"/>
    </xf>
    <xf numFmtId="3" fontId="20" fillId="6" borderId="65" xfId="6" applyNumberFormat="1" applyFont="1" applyFill="1" applyBorder="1" applyAlignment="1" applyProtection="1">
      <alignment horizontal="right" wrapText="1"/>
      <protection locked="0"/>
    </xf>
    <xf numFmtId="3" fontId="20" fillId="11" borderId="32" xfId="6" applyNumberFormat="1" applyFont="1" applyFill="1" applyBorder="1" applyAlignment="1" applyProtection="1">
      <alignment horizontal="right"/>
      <protection locked="0"/>
    </xf>
    <xf numFmtId="1" fontId="57" fillId="3" borderId="0" xfId="7" applyNumberFormat="1" applyFont="1" applyFill="1" applyBorder="1" applyAlignment="1" applyProtection="1">
      <alignment horizontal="center"/>
      <protection locked="0"/>
    </xf>
    <xf numFmtId="49" fontId="20" fillId="15" borderId="21" xfId="6" applyNumberFormat="1" applyFont="1" applyFill="1" applyBorder="1" applyAlignment="1" applyProtection="1">
      <alignment horizontal="center"/>
      <protection locked="0"/>
    </xf>
    <xf numFmtId="49" fontId="20" fillId="15" borderId="0" xfId="7" applyNumberFormat="1" applyFont="1" applyFill="1" applyBorder="1" applyAlignment="1" applyProtection="1">
      <alignment horizontal="left"/>
      <protection locked="0"/>
    </xf>
    <xf numFmtId="1" fontId="20" fillId="15" borderId="0" xfId="7" applyNumberFormat="1" applyFont="1" applyFill="1" applyBorder="1" applyAlignment="1" applyProtection="1">
      <alignment horizontal="center"/>
      <protection locked="0"/>
    </xf>
    <xf numFmtId="164" fontId="20" fillId="15" borderId="0" xfId="7" applyFont="1" applyFill="1" applyBorder="1" applyAlignment="1" applyProtection="1">
      <protection locked="0"/>
    </xf>
    <xf numFmtId="1" fontId="20" fillId="15" borderId="0" xfId="3" applyNumberFormat="1" applyFont="1" applyFill="1" applyBorder="1" applyAlignment="1" applyProtection="1">
      <alignment horizontal="center"/>
      <protection locked="0"/>
    </xf>
    <xf numFmtId="1" fontId="20" fillId="16" borderId="0" xfId="15" applyNumberFormat="1" applyFont="1" applyFill="1" applyBorder="1" applyAlignment="1" applyProtection="1">
      <alignment horizontal="center"/>
      <protection locked="0"/>
    </xf>
    <xf numFmtId="3" fontId="20" fillId="6" borderId="10" xfId="17" applyNumberFormat="1" applyFont="1" applyFill="1" applyBorder="1" applyAlignment="1" applyProtection="1">
      <alignment horizontal="right"/>
      <protection locked="0"/>
    </xf>
    <xf numFmtId="3" fontId="20" fillId="15" borderId="0" xfId="3" applyFont="1" applyFill="1" applyBorder="1" applyAlignment="1" applyProtection="1">
      <protection locked="0"/>
    </xf>
    <xf numFmtId="49" fontId="20" fillId="15" borderId="0" xfId="3" applyNumberFormat="1" applyFont="1" applyFill="1" applyBorder="1" applyAlignment="1" applyProtection="1">
      <alignment horizontal="left"/>
      <protection locked="0"/>
    </xf>
    <xf numFmtId="49" fontId="20" fillId="15" borderId="0" xfId="6" applyNumberFormat="1" applyFont="1" applyFill="1" applyBorder="1" applyAlignment="1" applyProtection="1">
      <alignment horizontal="center"/>
      <protection locked="0"/>
    </xf>
    <xf numFmtId="3" fontId="26" fillId="0" borderId="32" xfId="17" applyNumberFormat="1" applyFont="1" applyFill="1" applyBorder="1" applyAlignment="1" applyProtection="1">
      <alignment horizontal="right"/>
      <protection locked="0"/>
    </xf>
    <xf numFmtId="3" fontId="20" fillId="0" borderId="32" xfId="17" applyNumberFormat="1" applyFont="1" applyFill="1" applyBorder="1" applyAlignment="1" applyProtection="1">
      <alignment horizontal="right"/>
      <protection locked="0"/>
    </xf>
    <xf numFmtId="3" fontId="20" fillId="0" borderId="0" xfId="17" applyNumberFormat="1" applyFont="1" applyFill="1" applyBorder="1" applyAlignment="1" applyProtection="1">
      <alignment horizontal="right"/>
      <protection locked="0"/>
    </xf>
    <xf numFmtId="49" fontId="20" fillId="17" borderId="0" xfId="24" applyNumberFormat="1" applyFont="1" applyFill="1" applyBorder="1" applyAlignment="1" applyProtection="1">
      <alignment horizontal="center"/>
      <protection locked="0"/>
    </xf>
    <xf numFmtId="49" fontId="20" fillId="17" borderId="0" xfId="24" applyNumberFormat="1" applyFont="1" applyFill="1" applyBorder="1" applyAlignment="1" applyProtection="1">
      <alignment horizontal="left"/>
      <protection locked="0"/>
    </xf>
    <xf numFmtId="1" fontId="20" fillId="17" borderId="0" xfId="24" applyNumberFormat="1" applyFont="1" applyFill="1" applyBorder="1" applyAlignment="1" applyProtection="1">
      <alignment horizontal="center"/>
      <protection locked="0"/>
    </xf>
    <xf numFmtId="1" fontId="20" fillId="17" borderId="0" xfId="7" applyNumberFormat="1" applyFont="1" applyFill="1" applyBorder="1" applyAlignment="1" applyProtection="1">
      <alignment horizontal="center"/>
      <protection locked="0"/>
    </xf>
    <xf numFmtId="3" fontId="20" fillId="9" borderId="10" xfId="19" applyNumberFormat="1" applyFont="1" applyFill="1" applyBorder="1" applyProtection="1">
      <protection locked="0"/>
    </xf>
    <xf numFmtId="3" fontId="13" fillId="0" borderId="0" xfId="25" applyNumberFormat="1" applyFont="1"/>
    <xf numFmtId="3" fontId="20" fillId="9" borderId="10" xfId="9" applyNumberFormat="1" applyFont="1" applyFill="1" applyBorder="1" applyProtection="1">
      <protection locked="0"/>
    </xf>
    <xf numFmtId="3" fontId="20" fillId="9" borderId="10" xfId="10" applyNumberFormat="1" applyFont="1" applyFill="1" applyBorder="1" applyProtection="1">
      <protection locked="0"/>
    </xf>
    <xf numFmtId="3" fontId="20" fillId="9" borderId="10" xfId="13" applyNumberFormat="1" applyFont="1" applyFill="1" applyBorder="1" applyProtection="1">
      <protection locked="0"/>
    </xf>
    <xf numFmtId="3" fontId="20" fillId="9" borderId="10" xfId="21" applyNumberFormat="1" applyFont="1" applyFill="1" applyBorder="1" applyProtection="1">
      <protection locked="0"/>
    </xf>
    <xf numFmtId="49" fontId="20" fillId="18" borderId="0" xfId="26" applyNumberFormat="1" applyFont="1" applyFill="1" applyBorder="1" applyAlignment="1" applyProtection="1">
      <alignment horizontal="left"/>
      <protection locked="0"/>
    </xf>
    <xf numFmtId="49" fontId="20" fillId="17" borderId="21" xfId="24" applyNumberFormat="1" applyFont="1" applyFill="1" applyBorder="1" applyAlignment="1" applyProtection="1">
      <alignment horizontal="center"/>
      <protection locked="0"/>
    </xf>
    <xf numFmtId="49" fontId="20" fillId="18" borderId="0" xfId="24" applyNumberFormat="1" applyFont="1" applyFill="1" applyBorder="1" applyAlignment="1" applyProtection="1">
      <alignment horizontal="left"/>
      <protection locked="0"/>
    </xf>
    <xf numFmtId="49" fontId="20" fillId="6" borderId="0" xfId="24" applyNumberFormat="1" applyFont="1" applyFill="1" applyBorder="1" applyAlignment="1" applyProtection="1">
      <alignment horizontal="center"/>
      <protection locked="0"/>
    </xf>
    <xf numFmtId="1" fontId="20" fillId="6" borderId="0" xfId="24" applyNumberFormat="1" applyFont="1" applyFill="1" applyBorder="1" applyAlignment="1" applyProtection="1">
      <alignment horizontal="center"/>
      <protection locked="0"/>
    </xf>
    <xf numFmtId="1" fontId="20" fillId="6" borderId="0" xfId="7" applyNumberFormat="1" applyFont="1" applyFill="1" applyBorder="1" applyAlignment="1" applyProtection="1">
      <alignment horizontal="center"/>
      <protection locked="0"/>
    </xf>
    <xf numFmtId="49" fontId="26" fillId="6" borderId="21" xfId="24" applyNumberFormat="1" applyFont="1" applyFill="1" applyBorder="1" applyAlignment="1" applyProtection="1">
      <alignment horizontal="center"/>
      <protection locked="0"/>
    </xf>
    <xf numFmtId="49" fontId="26" fillId="6" borderId="0" xfId="26" applyNumberFormat="1" applyFont="1" applyFill="1" applyBorder="1" applyAlignment="1" applyProtection="1">
      <alignment horizontal="left"/>
      <protection locked="0"/>
    </xf>
    <xf numFmtId="1" fontId="26" fillId="6" borderId="0" xfId="24" applyNumberFormat="1" applyFont="1" applyFill="1" applyBorder="1" applyAlignment="1" applyProtection="1">
      <alignment horizontal="center"/>
      <protection locked="0"/>
    </xf>
    <xf numFmtId="165" fontId="13" fillId="0" borderId="0" xfId="8" applyNumberFormat="1" applyFont="1"/>
    <xf numFmtId="164" fontId="28" fillId="0" borderId="21" xfId="0" applyFont="1" applyFill="1" applyBorder="1"/>
    <xf numFmtId="49" fontId="20" fillId="19" borderId="0" xfId="6" applyNumberFormat="1" applyFont="1" applyFill="1" applyBorder="1" applyAlignment="1" applyProtection="1">
      <alignment horizontal="center"/>
    </xf>
    <xf numFmtId="49" fontId="20" fillId="19" borderId="0" xfId="6" applyNumberFormat="1" applyFont="1" applyFill="1" applyBorder="1" applyAlignment="1" applyProtection="1">
      <alignment horizontal="left"/>
    </xf>
    <xf numFmtId="3" fontId="26" fillId="20" borderId="0" xfId="17" applyNumberFormat="1" applyFont="1" applyFill="1" applyBorder="1" applyAlignment="1" applyProtection="1">
      <alignment horizontal="right"/>
      <protection locked="0"/>
    </xf>
    <xf numFmtId="0" fontId="26" fillId="0" borderId="0" xfId="17" applyFont="1" applyFill="1" applyBorder="1" applyAlignment="1" applyProtection="1">
      <alignment horizontal="right"/>
      <protection locked="0"/>
    </xf>
    <xf numFmtId="49" fontId="20" fillId="19" borderId="0" xfId="26" applyNumberFormat="1" applyFont="1" applyFill="1" applyBorder="1" applyAlignment="1">
      <alignment horizontal="center"/>
    </xf>
    <xf numFmtId="49" fontId="20" fillId="19" borderId="0" xfId="26" applyNumberFormat="1" applyFont="1" applyFill="1" applyBorder="1" applyAlignment="1">
      <alignment horizontal="left"/>
    </xf>
    <xf numFmtId="49" fontId="20" fillId="19" borderId="0" xfId="7" applyNumberFormat="1" applyFont="1" applyFill="1" applyBorder="1" applyAlignment="1">
      <alignment horizontal="center"/>
    </xf>
    <xf numFmtId="0" fontId="26" fillId="0" borderId="10" xfId="17" applyFont="1" applyFill="1" applyBorder="1" applyAlignment="1" applyProtection="1">
      <alignment horizontal="right"/>
      <protection locked="0"/>
    </xf>
    <xf numFmtId="1" fontId="20" fillId="19" borderId="0" xfId="26" applyNumberFormat="1" applyFont="1" applyFill="1" applyBorder="1" applyAlignment="1" applyProtection="1">
      <alignment horizontal="center"/>
      <protection locked="0"/>
    </xf>
    <xf numFmtId="3" fontId="20" fillId="19" borderId="0" xfId="3" applyFont="1" applyFill="1" applyBorder="1" applyAlignment="1" applyProtection="1">
      <alignment horizontal="center"/>
      <protection locked="0"/>
    </xf>
    <xf numFmtId="49" fontId="20" fillId="19" borderId="0" xfId="3" applyNumberFormat="1" applyFont="1" applyFill="1" applyBorder="1" applyAlignment="1">
      <alignment horizontal="left"/>
    </xf>
    <xf numFmtId="49" fontId="20" fillId="19" borderId="0" xfId="3" applyNumberFormat="1" applyFont="1" applyFill="1" applyBorder="1" applyAlignment="1">
      <alignment horizontal="center"/>
    </xf>
    <xf numFmtId="49" fontId="20" fillId="19" borderId="0" xfId="26" applyNumberFormat="1" applyFont="1" applyFill="1" applyBorder="1" applyAlignment="1" applyProtection="1">
      <alignment horizontal="center"/>
      <protection locked="0"/>
    </xf>
    <xf numFmtId="49" fontId="20" fillId="21" borderId="0" xfId="26" applyNumberFormat="1" applyFont="1" applyFill="1" applyBorder="1" applyAlignment="1" applyProtection="1">
      <alignment horizontal="left"/>
      <protection locked="0"/>
    </xf>
    <xf numFmtId="1" fontId="20" fillId="19" borderId="0" xfId="3" applyNumberFormat="1" applyFont="1" applyFill="1" applyBorder="1" applyAlignment="1" applyProtection="1">
      <alignment horizontal="center"/>
      <protection locked="0"/>
    </xf>
    <xf numFmtId="1" fontId="20" fillId="19" borderId="0" xfId="7" applyNumberFormat="1" applyFont="1" applyFill="1" applyBorder="1" applyAlignment="1" applyProtection="1">
      <alignment horizontal="center"/>
      <protection locked="0"/>
    </xf>
    <xf numFmtId="164" fontId="28" fillId="0" borderId="0" xfId="0" applyNumberFormat="1" applyFont="1" applyFill="1" applyBorder="1"/>
    <xf numFmtId="164" fontId="28" fillId="0" borderId="10" xfId="0" applyNumberFormat="1" applyFont="1" applyFill="1" applyBorder="1"/>
    <xf numFmtId="49" fontId="20" fillId="19" borderId="21" xfId="26" applyNumberFormat="1" applyFont="1" applyFill="1" applyBorder="1" applyAlignment="1" applyProtection="1">
      <alignment horizontal="center"/>
      <protection locked="0"/>
    </xf>
    <xf numFmtId="49" fontId="20" fillId="19" borderId="21" xfId="6" applyNumberFormat="1" applyFont="1" applyFill="1" applyBorder="1" applyAlignment="1" applyProtection="1">
      <alignment horizontal="center"/>
    </xf>
    <xf numFmtId="1" fontId="57" fillId="15" borderId="0" xfId="7" applyNumberFormat="1" applyFont="1" applyFill="1" applyBorder="1" applyAlignment="1" applyProtection="1">
      <alignment horizontal="center"/>
      <protection locked="0"/>
    </xf>
    <xf numFmtId="1" fontId="57" fillId="19" borderId="0" xfId="7" applyNumberFormat="1" applyFont="1" applyFill="1" applyBorder="1" applyAlignment="1" applyProtection="1">
      <alignment horizontal="center"/>
      <protection locked="0"/>
    </xf>
    <xf numFmtId="49" fontId="20" fillId="22" borderId="0" xfId="6" applyNumberFormat="1" applyFont="1" applyFill="1" applyBorder="1" applyAlignment="1" applyProtection="1">
      <alignment horizontal="center"/>
      <protection locked="0"/>
    </xf>
    <xf numFmtId="49" fontId="20" fillId="22" borderId="0" xfId="26" applyNumberFormat="1" applyFont="1" applyFill="1" applyBorder="1" applyAlignment="1" applyProtection="1">
      <alignment horizontal="left"/>
      <protection locked="0"/>
    </xf>
    <xf numFmtId="1" fontId="20" fillId="22" borderId="0" xfId="26" applyNumberFormat="1" applyFont="1" applyFill="1" applyBorder="1" applyAlignment="1" applyProtection="1">
      <alignment horizontal="center"/>
      <protection locked="0"/>
    </xf>
    <xf numFmtId="1" fontId="20" fillId="22" borderId="0" xfId="7" applyNumberFormat="1" applyFont="1" applyFill="1" applyBorder="1" applyAlignment="1" applyProtection="1">
      <alignment horizontal="center"/>
      <protection locked="0"/>
    </xf>
    <xf numFmtId="3" fontId="26" fillId="0" borderId="0" xfId="5" applyNumberFormat="1" applyFont="1" applyFill="1" applyBorder="1" applyAlignment="1" applyProtection="1">
      <alignment horizontal="right"/>
      <protection locked="0"/>
    </xf>
    <xf numFmtId="3" fontId="26" fillId="0" borderId="10" xfId="5" applyNumberFormat="1" applyFont="1" applyFill="1" applyBorder="1" applyAlignment="1" applyProtection="1">
      <alignment horizontal="right"/>
      <protection locked="0"/>
    </xf>
    <xf numFmtId="49" fontId="20" fillId="22" borderId="0" xfId="6" applyNumberFormat="1" applyFont="1" applyFill="1" applyBorder="1" applyAlignment="1" applyProtection="1">
      <alignment horizontal="left"/>
      <protection locked="0"/>
    </xf>
    <xf numFmtId="1" fontId="20" fillId="22" borderId="0" xfId="6" applyNumberFormat="1" applyFont="1" applyFill="1" applyBorder="1" applyAlignment="1" applyProtection="1">
      <alignment horizontal="center"/>
      <protection locked="0"/>
    </xf>
    <xf numFmtId="3" fontId="20" fillId="9" borderId="10" xfId="16" applyNumberFormat="1" applyFont="1" applyFill="1" applyBorder="1" applyAlignment="1" applyProtection="1">
      <protection locked="0"/>
    </xf>
    <xf numFmtId="3" fontId="20" fillId="9" borderId="10" xfId="16" applyNumberFormat="1" applyFont="1" applyFill="1" applyBorder="1" applyAlignment="1" applyProtection="1">
      <alignment horizontal="right"/>
      <protection locked="0"/>
    </xf>
    <xf numFmtId="3" fontId="20" fillId="9" borderId="32" xfId="16" applyNumberFormat="1" applyFont="1" applyFill="1" applyBorder="1" applyAlignment="1" applyProtection="1">
      <alignment horizontal="right"/>
      <protection locked="0"/>
    </xf>
    <xf numFmtId="3" fontId="20" fillId="0" borderId="10" xfId="5" applyNumberFormat="1" applyFont="1" applyFill="1" applyBorder="1" applyAlignment="1" applyProtection="1">
      <alignment horizontal="right"/>
      <protection locked="0"/>
    </xf>
    <xf numFmtId="3" fontId="20" fillId="23" borderId="32" xfId="16" applyNumberFormat="1" applyFont="1" applyFill="1" applyBorder="1" applyAlignment="1" applyProtection="1">
      <alignment horizontal="right"/>
      <protection locked="0"/>
    </xf>
    <xf numFmtId="49" fontId="20" fillId="2" borderId="21" xfId="26" applyNumberFormat="1" applyFont="1" applyFill="1" applyBorder="1" applyAlignment="1" applyProtection="1">
      <alignment horizontal="center"/>
      <protection locked="0"/>
    </xf>
    <xf numFmtId="49" fontId="20" fillId="2" borderId="0" xfId="26" applyNumberFormat="1" applyFont="1" applyFill="1" applyBorder="1" applyAlignment="1" applyProtection="1">
      <alignment horizontal="left"/>
      <protection locked="0"/>
    </xf>
    <xf numFmtId="1" fontId="20" fillId="2" borderId="0" xfId="26" applyNumberFormat="1" applyFont="1" applyFill="1" applyBorder="1" applyAlignment="1" applyProtection="1">
      <alignment horizontal="center"/>
      <protection locked="0"/>
    </xf>
    <xf numFmtId="1" fontId="20" fillId="2" borderId="0" xfId="7" applyNumberFormat="1" applyFont="1" applyFill="1" applyBorder="1" applyAlignment="1" applyProtection="1">
      <alignment horizontal="center"/>
      <protection locked="0"/>
    </xf>
    <xf numFmtId="3" fontId="20" fillId="6" borderId="10" xfId="6" applyNumberFormat="1" applyFont="1" applyFill="1" applyBorder="1" applyAlignment="1" applyProtection="1">
      <protection locked="0"/>
    </xf>
    <xf numFmtId="3" fontId="13" fillId="0" borderId="0" xfId="0" applyNumberFormat="1" applyFont="1" applyBorder="1" applyAlignment="1">
      <alignment vertical="top" wrapText="1"/>
    </xf>
    <xf numFmtId="3" fontId="20" fillId="9" borderId="10" xfId="19" applyNumberFormat="1" applyFont="1" applyFill="1" applyBorder="1" applyAlignment="1" applyProtection="1">
      <alignment vertical="top" wrapText="1"/>
      <protection locked="0"/>
    </xf>
    <xf numFmtId="3" fontId="26" fillId="0" borderId="0" xfId="19" applyNumberFormat="1" applyFont="1" applyFill="1" applyBorder="1" applyAlignment="1" applyProtection="1">
      <alignment vertical="top" wrapText="1"/>
      <protection locked="0"/>
    </xf>
    <xf numFmtId="0" fontId="13" fillId="0" borderId="0" xfId="0" applyNumberFormat="1" applyFont="1" applyBorder="1" applyAlignment="1">
      <alignment vertical="top" wrapText="1"/>
    </xf>
    <xf numFmtId="3" fontId="26" fillId="0" borderId="10" xfId="19" applyNumberFormat="1" applyFont="1" applyFill="1" applyBorder="1" applyAlignment="1" applyProtection="1">
      <alignment vertical="top" wrapText="1"/>
      <protection locked="0"/>
    </xf>
    <xf numFmtId="3" fontId="20" fillId="0" borderId="10" xfId="19" applyNumberFormat="1" applyFont="1" applyFill="1" applyBorder="1" applyAlignment="1" applyProtection="1">
      <alignment vertical="top" wrapText="1"/>
      <protection locked="0"/>
    </xf>
    <xf numFmtId="3" fontId="20" fillId="22" borderId="0" xfId="3" applyFont="1" applyFill="1" applyBorder="1" applyAlignment="1" applyProtection="1">
      <protection locked="0"/>
    </xf>
    <xf numFmtId="3" fontId="20" fillId="9" borderId="10" xfId="8" applyNumberFormat="1" applyFont="1" applyFill="1" applyBorder="1" applyAlignment="1" applyProtection="1">
      <protection locked="0"/>
    </xf>
    <xf numFmtId="1" fontId="20" fillId="22" borderId="0" xfId="3" applyNumberFormat="1" applyFont="1" applyFill="1" applyBorder="1" applyAlignment="1" applyProtection="1">
      <alignment horizontal="center"/>
      <protection locked="0"/>
    </xf>
    <xf numFmtId="1" fontId="20" fillId="24" borderId="0" xfId="15" applyNumberFormat="1" applyFont="1" applyFill="1" applyBorder="1" applyAlignment="1" applyProtection="1">
      <alignment horizontal="center"/>
      <protection locked="0"/>
    </xf>
    <xf numFmtId="49" fontId="20" fillId="22" borderId="0" xfId="3" applyNumberFormat="1" applyFont="1" applyFill="1" applyBorder="1" applyAlignment="1" applyProtection="1">
      <alignment horizontal="left"/>
      <protection locked="0"/>
    </xf>
    <xf numFmtId="49" fontId="20" fillId="2" borderId="0" xfId="24" applyNumberFormat="1" applyFont="1" applyFill="1" applyBorder="1" applyAlignment="1" applyProtection="1">
      <alignment horizontal="center"/>
      <protection locked="0"/>
    </xf>
    <xf numFmtId="0" fontId="20" fillId="2" borderId="0" xfId="7" applyNumberFormat="1" applyFont="1" applyFill="1" applyBorder="1" applyAlignment="1" applyProtection="1">
      <alignment horizontal="center"/>
      <protection locked="0"/>
    </xf>
    <xf numFmtId="3" fontId="65" fillId="9" borderId="32" xfId="5" applyNumberFormat="1" applyFont="1" applyFill="1" applyBorder="1" applyAlignment="1" applyProtection="1">
      <alignment horizontal="right"/>
      <protection locked="0"/>
    </xf>
    <xf numFmtId="3" fontId="65" fillId="9" borderId="10" xfId="17" applyNumberFormat="1" applyFont="1" applyFill="1" applyBorder="1" applyAlignment="1" applyProtection="1">
      <alignment horizontal="right"/>
      <protection locked="0"/>
    </xf>
    <xf numFmtId="49" fontId="20" fillId="2" borderId="0" xfId="6" applyNumberFormat="1" applyFont="1" applyFill="1" applyBorder="1" applyAlignment="1" applyProtection="1">
      <alignment horizontal="left"/>
      <protection locked="0"/>
    </xf>
    <xf numFmtId="164" fontId="20" fillId="2" borderId="0" xfId="26" applyFont="1" applyFill="1" applyBorder="1" applyProtection="1">
      <protection locked="0"/>
    </xf>
    <xf numFmtId="1" fontId="57" fillId="2" borderId="0" xfId="7" applyNumberFormat="1" applyFont="1" applyFill="1" applyBorder="1" applyAlignment="1" applyProtection="1">
      <alignment horizontal="center"/>
      <protection locked="0"/>
    </xf>
    <xf numFmtId="1" fontId="57" fillId="22" borderId="0" xfId="7" applyNumberFormat="1" applyFont="1" applyFill="1" applyBorder="1" applyAlignment="1" applyProtection="1">
      <alignment horizontal="center"/>
      <protection locked="0"/>
    </xf>
    <xf numFmtId="49" fontId="20" fillId="15" borderId="21" xfId="26" applyNumberFormat="1" applyFont="1" applyFill="1" applyBorder="1" applyAlignment="1" applyProtection="1">
      <alignment horizontal="center"/>
      <protection locked="0"/>
    </xf>
    <xf numFmtId="49" fontId="20" fillId="15" borderId="0" xfId="26" applyNumberFormat="1" applyFont="1" applyFill="1" applyBorder="1" applyAlignment="1" applyProtection="1">
      <alignment horizontal="left"/>
      <protection locked="0"/>
    </xf>
    <xf numFmtId="1" fontId="20" fillId="15" borderId="0" xfId="26" applyNumberFormat="1" applyFont="1" applyFill="1" applyBorder="1" applyAlignment="1" applyProtection="1">
      <alignment horizontal="center"/>
      <protection locked="0"/>
    </xf>
    <xf numFmtId="49" fontId="20" fillId="15" borderId="0" xfId="26" applyNumberFormat="1" applyFont="1" applyFill="1" applyBorder="1" applyAlignment="1" applyProtection="1">
      <alignment horizontal="center"/>
      <protection locked="0"/>
    </xf>
    <xf numFmtId="49" fontId="20" fillId="15" borderId="0" xfId="3" applyNumberFormat="1" applyFont="1" applyFill="1" applyBorder="1" applyAlignment="1" applyProtection="1">
      <alignment horizontal="center"/>
      <protection locked="0"/>
    </xf>
    <xf numFmtId="49" fontId="20" fillId="15" borderId="21" xfId="3" applyNumberFormat="1" applyFont="1" applyFill="1" applyBorder="1" applyAlignment="1" applyProtection="1">
      <alignment horizontal="center"/>
      <protection locked="0"/>
    </xf>
    <xf numFmtId="49" fontId="20" fillId="25" borderId="0" xfId="6" applyNumberFormat="1" applyFont="1" applyFill="1" applyBorder="1" applyAlignment="1" applyProtection="1">
      <alignment horizontal="center"/>
      <protection locked="0"/>
    </xf>
    <xf numFmtId="49" fontId="20" fillId="25" borderId="0" xfId="6" applyNumberFormat="1" applyFont="1" applyFill="1" applyBorder="1" applyAlignment="1" applyProtection="1">
      <alignment horizontal="left"/>
      <protection locked="0"/>
    </xf>
    <xf numFmtId="1" fontId="20" fillId="25" borderId="0" xfId="6" applyNumberFormat="1" applyFont="1" applyFill="1" applyBorder="1" applyAlignment="1" applyProtection="1">
      <alignment horizontal="center"/>
      <protection locked="0"/>
    </xf>
    <xf numFmtId="3" fontId="20" fillId="0" borderId="0" xfId="5" applyNumberFormat="1" applyFont="1" applyFill="1" applyBorder="1" applyAlignment="1" applyProtection="1">
      <protection locked="0"/>
    </xf>
    <xf numFmtId="0" fontId="20" fillId="25" borderId="0" xfId="28" applyNumberFormat="1" applyFont="1" applyFill="1" applyBorder="1" applyAlignment="1" applyProtection="1">
      <protection locked="0"/>
    </xf>
    <xf numFmtId="1" fontId="57" fillId="25" borderId="0" xfId="7" applyNumberFormat="1" applyFont="1" applyFill="1" applyBorder="1" applyAlignment="1" applyProtection="1">
      <alignment horizontal="center"/>
      <protection locked="0"/>
    </xf>
    <xf numFmtId="49" fontId="20" fillId="25" borderId="21" xfId="26" applyNumberFormat="1" applyFont="1" applyFill="1" applyBorder="1" applyAlignment="1" applyProtection="1">
      <alignment horizontal="center"/>
      <protection locked="0"/>
    </xf>
    <xf numFmtId="49" fontId="20" fillId="25" borderId="0" xfId="26" applyNumberFormat="1" applyFont="1" applyFill="1" applyBorder="1" applyAlignment="1" applyProtection="1">
      <alignment horizontal="left"/>
      <protection locked="0"/>
    </xf>
    <xf numFmtId="1" fontId="20" fillId="25" borderId="0" xfId="26" applyNumberFormat="1" applyFont="1" applyFill="1" applyBorder="1" applyAlignment="1" applyProtection="1">
      <alignment horizontal="center"/>
      <protection locked="0"/>
    </xf>
    <xf numFmtId="1" fontId="20" fillId="25" borderId="0" xfId="7" applyNumberFormat="1" applyFont="1" applyFill="1" applyBorder="1" applyAlignment="1" applyProtection="1">
      <alignment horizontal="center"/>
      <protection locked="0"/>
    </xf>
    <xf numFmtId="49" fontId="20" fillId="25" borderId="0" xfId="26" applyNumberFormat="1" applyFont="1" applyFill="1" applyBorder="1" applyAlignment="1" applyProtection="1">
      <alignment horizontal="center"/>
      <protection locked="0"/>
    </xf>
    <xf numFmtId="1" fontId="20" fillId="26" borderId="0" xfId="6" applyNumberFormat="1" applyFont="1" applyFill="1" applyBorder="1" applyAlignment="1" applyProtection="1">
      <alignment horizontal="center"/>
      <protection locked="0"/>
    </xf>
    <xf numFmtId="3" fontId="20" fillId="6" borderId="32" xfId="5" applyNumberFormat="1" applyFont="1" applyFill="1" applyBorder="1" applyAlignment="1" applyProtection="1">
      <alignment horizontal="right"/>
      <protection locked="0"/>
    </xf>
    <xf numFmtId="3" fontId="20" fillId="6" borderId="32" xfId="6" applyNumberFormat="1" applyFont="1" applyFill="1" applyBorder="1" applyAlignment="1" applyProtection="1">
      <protection locked="0"/>
    </xf>
    <xf numFmtId="49" fontId="20" fillId="26" borderId="0" xfId="26" applyNumberFormat="1" applyFont="1" applyFill="1" applyBorder="1" applyAlignment="1" applyProtection="1">
      <alignment horizontal="center"/>
      <protection locked="0"/>
    </xf>
    <xf numFmtId="49" fontId="20" fillId="3" borderId="0" xfId="26" applyNumberFormat="1" applyFont="1" applyFill="1" applyBorder="1" applyAlignment="1" applyProtection="1">
      <alignment horizontal="center"/>
      <protection locked="0"/>
    </xf>
    <xf numFmtId="49" fontId="20" fillId="3" borderId="0" xfId="26" applyNumberFormat="1" applyFont="1" applyFill="1" applyBorder="1" applyAlignment="1" applyProtection="1">
      <alignment horizontal="left"/>
      <protection locked="0"/>
    </xf>
    <xf numFmtId="1" fontId="20" fillId="3" borderId="0" xfId="26" applyNumberFormat="1" applyFont="1" applyFill="1" applyBorder="1" applyAlignment="1" applyProtection="1">
      <alignment horizontal="center"/>
      <protection locked="0"/>
    </xf>
    <xf numFmtId="165" fontId="13" fillId="0" borderId="32" xfId="8" applyNumberFormat="1" applyFont="1" applyBorder="1"/>
    <xf numFmtId="165" fontId="13" fillId="0" borderId="10" xfId="8" applyNumberFormat="1" applyFont="1" applyBorder="1"/>
    <xf numFmtId="3" fontId="20" fillId="3" borderId="0" xfId="3" applyFont="1" applyFill="1" applyBorder="1" applyProtection="1">
      <protection locked="0"/>
    </xf>
    <xf numFmtId="49" fontId="20" fillId="17" borderId="0" xfId="6" applyNumberFormat="1" applyFont="1" applyFill="1" applyBorder="1" applyAlignment="1" applyProtection="1">
      <alignment horizontal="center"/>
      <protection locked="0"/>
    </xf>
    <xf numFmtId="49" fontId="20" fillId="17" borderId="0" xfId="6" applyNumberFormat="1" applyFont="1" applyFill="1" applyBorder="1" applyAlignment="1" applyProtection="1">
      <alignment horizontal="left"/>
      <protection locked="0"/>
    </xf>
    <xf numFmtId="1" fontId="20" fillId="17" borderId="0" xfId="6" applyNumberFormat="1" applyFont="1" applyFill="1" applyBorder="1" applyAlignment="1" applyProtection="1">
      <alignment horizontal="center"/>
      <protection locked="0"/>
    </xf>
    <xf numFmtId="3" fontId="20" fillId="9" borderId="32" xfId="6" applyNumberFormat="1" applyFont="1" applyFill="1" applyBorder="1" applyAlignment="1" applyProtection="1">
      <alignment horizontal="right"/>
      <protection locked="0"/>
    </xf>
    <xf numFmtId="3" fontId="20" fillId="9" borderId="10" xfId="6" applyNumberFormat="1" applyFont="1" applyFill="1" applyBorder="1" applyAlignment="1" applyProtection="1">
      <alignment horizontal="right"/>
      <protection locked="0"/>
    </xf>
    <xf numFmtId="3" fontId="44" fillId="0" borderId="0" xfId="0" applyNumberFormat="1" applyFont="1" applyAlignment="1">
      <alignment vertical="top"/>
    </xf>
    <xf numFmtId="3" fontId="20" fillId="9" borderId="10" xfId="4" applyNumberFormat="1" applyFont="1" applyFill="1" applyBorder="1" applyAlignment="1" applyProtection="1">
      <alignment horizontal="right"/>
      <protection locked="0"/>
    </xf>
    <xf numFmtId="3" fontId="20" fillId="9" borderId="10" xfId="17" applyNumberFormat="1" applyFont="1" applyFill="1" applyBorder="1" applyAlignment="1" applyProtection="1">
      <alignment horizontal="right" vertical="top"/>
      <protection locked="0"/>
    </xf>
    <xf numFmtId="0" fontId="20" fillId="17" borderId="0" xfId="7" applyNumberFormat="1" applyFont="1" applyFill="1" applyBorder="1" applyAlignment="1" applyProtection="1">
      <alignment horizontal="center"/>
      <protection locked="0"/>
    </xf>
    <xf numFmtId="49" fontId="20" fillId="17" borderId="0" xfId="7" applyNumberFormat="1" applyFont="1" applyFill="1" applyBorder="1" applyAlignment="1" applyProtection="1">
      <alignment horizontal="left"/>
      <protection locked="0"/>
    </xf>
    <xf numFmtId="3" fontId="20" fillId="14" borderId="32" xfId="6" applyNumberFormat="1" applyFont="1" applyFill="1" applyBorder="1" applyAlignment="1" applyProtection="1">
      <alignment horizontal="right"/>
      <protection locked="0"/>
    </xf>
    <xf numFmtId="3" fontId="20" fillId="9" borderId="10" xfId="18" applyNumberFormat="1" applyFont="1" applyFill="1" applyBorder="1" applyAlignment="1" applyProtection="1">
      <alignment horizontal="right"/>
      <protection locked="0"/>
    </xf>
    <xf numFmtId="3" fontId="26" fillId="0" borderId="10" xfId="18" applyNumberFormat="1" applyFont="1" applyFill="1" applyBorder="1" applyAlignment="1" applyProtection="1">
      <alignment horizontal="right"/>
      <protection locked="0"/>
    </xf>
    <xf numFmtId="164" fontId="26" fillId="0" borderId="0" xfId="17" applyNumberFormat="1" applyFont="1" applyFill="1" applyBorder="1" applyAlignment="1" applyProtection="1">
      <alignment horizontal="right"/>
      <protection locked="0"/>
    </xf>
    <xf numFmtId="3" fontId="20" fillId="9" borderId="10" xfId="8" applyNumberFormat="1" applyFont="1" applyFill="1" applyBorder="1" applyAlignment="1" applyProtection="1">
      <alignment horizontal="right"/>
      <protection locked="0"/>
    </xf>
    <xf numFmtId="3" fontId="20" fillId="17" borderId="0" xfId="3" applyFont="1" applyFill="1" applyBorder="1" applyAlignment="1" applyProtection="1">
      <alignment horizontal="left"/>
      <protection locked="0"/>
    </xf>
    <xf numFmtId="1" fontId="57" fillId="17" borderId="0" xfId="7" applyNumberFormat="1" applyFont="1" applyFill="1" applyBorder="1" applyAlignment="1" applyProtection="1">
      <alignment horizontal="center"/>
      <protection locked="0"/>
    </xf>
    <xf numFmtId="3" fontId="26" fillId="0" borderId="0" xfId="31" applyNumberFormat="1" applyFont="1" applyFill="1" applyBorder="1" applyAlignment="1" applyProtection="1">
      <alignment horizontal="right"/>
      <protection locked="0"/>
    </xf>
    <xf numFmtId="3" fontId="26" fillId="0" borderId="10" xfId="31" applyNumberFormat="1" applyFont="1" applyFill="1" applyBorder="1" applyAlignment="1" applyProtection="1">
      <alignment horizontal="right"/>
      <protection locked="0"/>
    </xf>
    <xf numFmtId="3" fontId="65" fillId="0" borderId="0" xfId="17" applyNumberFormat="1" applyFont="1" applyFill="1" applyBorder="1" applyAlignment="1" applyProtection="1">
      <alignment horizontal="right"/>
      <protection locked="0"/>
    </xf>
    <xf numFmtId="49" fontId="20" fillId="25" borderId="21" xfId="3" applyNumberFormat="1" applyFont="1" applyFill="1" applyBorder="1" applyAlignment="1" applyProtection="1">
      <alignment horizontal="center"/>
      <protection locked="0"/>
    </xf>
    <xf numFmtId="1" fontId="20" fillId="25" borderId="0" xfId="3" applyNumberFormat="1" applyFont="1" applyFill="1" applyBorder="1" applyAlignment="1" applyProtection="1">
      <alignment horizontal="center"/>
      <protection locked="0"/>
    </xf>
    <xf numFmtId="164" fontId="20" fillId="25" borderId="0" xfId="26" applyFont="1" applyFill="1" applyBorder="1" applyProtection="1">
      <protection locked="0"/>
    </xf>
    <xf numFmtId="1" fontId="20" fillId="25" borderId="0" xfId="24" applyNumberFormat="1" applyFont="1" applyFill="1" applyBorder="1" applyAlignment="1" applyProtection="1">
      <alignment horizontal="center"/>
      <protection locked="0"/>
    </xf>
    <xf numFmtId="1" fontId="20" fillId="25" borderId="0" xfId="27" applyNumberFormat="1" applyFont="1" applyFill="1" applyBorder="1" applyAlignment="1" applyProtection="1">
      <alignment horizontal="center"/>
      <protection locked="0"/>
    </xf>
    <xf numFmtId="1" fontId="65" fillId="25" borderId="0" xfId="7" applyNumberFormat="1" applyFont="1" applyFill="1" applyBorder="1" applyAlignment="1" applyProtection="1">
      <alignment horizontal="center"/>
      <protection locked="0"/>
    </xf>
    <xf numFmtId="1" fontId="20" fillId="27" borderId="0" xfId="32" applyNumberFormat="1" applyFont="1" applyFill="1" applyBorder="1" applyAlignment="1" applyProtection="1">
      <alignment horizontal="center"/>
      <protection locked="0"/>
    </xf>
    <xf numFmtId="164" fontId="26" fillId="25" borderId="0" xfId="26" applyFont="1" applyFill="1" applyBorder="1" applyAlignment="1" applyProtection="1">
      <alignment horizontal="center"/>
      <protection locked="0"/>
    </xf>
    <xf numFmtId="49" fontId="20" fillId="22" borderId="0" xfId="7" applyNumberFormat="1" applyFont="1" applyFill="1" applyBorder="1" applyAlignment="1" applyProtection="1">
      <alignment horizontal="center"/>
      <protection locked="0"/>
    </xf>
    <xf numFmtId="49" fontId="20" fillId="22" borderId="0" xfId="7" applyNumberFormat="1" applyFont="1" applyFill="1" applyBorder="1" applyAlignment="1" applyProtection="1">
      <alignment horizontal="left"/>
      <protection locked="0"/>
    </xf>
    <xf numFmtId="49" fontId="20" fillId="28" borderId="0" xfId="7" applyNumberFormat="1" applyFont="1" applyFill="1" applyBorder="1" applyAlignment="1" applyProtection="1">
      <alignment horizontal="center"/>
      <protection locked="0"/>
    </xf>
    <xf numFmtId="49" fontId="20" fillId="28" borderId="0" xfId="7" applyNumberFormat="1" applyFont="1" applyFill="1" applyBorder="1" applyAlignment="1" applyProtection="1">
      <alignment horizontal="left"/>
      <protection locked="0"/>
    </xf>
    <xf numFmtId="1" fontId="20" fillId="28" borderId="0" xfId="7" applyNumberFormat="1" applyFont="1" applyFill="1" applyBorder="1" applyAlignment="1" applyProtection="1">
      <alignment horizontal="center"/>
      <protection locked="0"/>
    </xf>
    <xf numFmtId="49" fontId="20" fillId="26" borderId="0" xfId="26" applyNumberFormat="1" applyFont="1" applyFill="1" applyBorder="1" applyAlignment="1" applyProtection="1">
      <alignment horizontal="left"/>
      <protection locked="0"/>
    </xf>
    <xf numFmtId="164" fontId="20" fillId="26" borderId="0" xfId="26" applyFont="1" applyFill="1" applyBorder="1" applyProtection="1">
      <protection locked="0"/>
    </xf>
    <xf numFmtId="3" fontId="20" fillId="9" borderId="10" xfId="2" applyNumberFormat="1" applyFont="1" applyFill="1" applyBorder="1" applyAlignment="1" applyProtection="1">
      <alignment horizontal="right"/>
      <protection locked="0"/>
    </xf>
    <xf numFmtId="3" fontId="20" fillId="9" borderId="32" xfId="2" applyNumberFormat="1" applyFont="1" applyFill="1" applyBorder="1" applyAlignment="1" applyProtection="1">
      <alignment horizontal="right"/>
      <protection locked="0"/>
    </xf>
    <xf numFmtId="3" fontId="20" fillId="9" borderId="32" xfId="5" applyNumberFormat="1" applyFont="1" applyFill="1" applyBorder="1" applyProtection="1">
      <protection locked="0"/>
    </xf>
    <xf numFmtId="3" fontId="26" fillId="0" borderId="0" xfId="5" applyNumberFormat="1" applyFont="1" applyFill="1" applyBorder="1" applyAlignment="1" applyProtection="1">
      <protection locked="0"/>
    </xf>
    <xf numFmtId="3" fontId="20" fillId="9" borderId="10" xfId="5" applyNumberFormat="1" applyFont="1" applyFill="1" applyBorder="1" applyProtection="1">
      <protection locked="0"/>
    </xf>
    <xf numFmtId="49" fontId="20" fillId="26" borderId="0" xfId="6" applyNumberFormat="1" applyFont="1" applyFill="1" applyBorder="1" applyAlignment="1" applyProtection="1">
      <alignment horizontal="center"/>
      <protection locked="0"/>
    </xf>
    <xf numFmtId="3" fontId="20" fillId="9" borderId="10" xfId="8" applyNumberFormat="1" applyFont="1" applyFill="1" applyBorder="1" applyProtection="1">
      <protection locked="0"/>
    </xf>
    <xf numFmtId="3" fontId="26" fillId="0" borderId="0" xfId="5" applyNumberFormat="1" applyFont="1" applyFill="1" applyBorder="1" applyProtection="1">
      <protection locked="0"/>
    </xf>
    <xf numFmtId="3" fontId="20" fillId="0" borderId="0" xfId="5" applyNumberFormat="1" applyFont="1" applyBorder="1" applyProtection="1">
      <protection locked="0"/>
    </xf>
    <xf numFmtId="49" fontId="20" fillId="26" borderId="0" xfId="6" applyNumberFormat="1" applyFont="1" applyFill="1" applyBorder="1" applyAlignment="1" applyProtection="1">
      <alignment horizontal="left"/>
      <protection locked="0"/>
    </xf>
    <xf numFmtId="49" fontId="26" fillId="26" borderId="0" xfId="26" applyNumberFormat="1" applyFont="1" applyFill="1" applyBorder="1" applyAlignment="1" applyProtection="1">
      <alignment horizontal="center"/>
      <protection locked="0"/>
    </xf>
    <xf numFmtId="1" fontId="20" fillId="26" borderId="0" xfId="24" applyNumberFormat="1" applyFont="1" applyFill="1" applyBorder="1" applyAlignment="1" applyProtection="1">
      <alignment horizontal="center"/>
      <protection locked="0"/>
    </xf>
    <xf numFmtId="1" fontId="20" fillId="26" borderId="0" xfId="26" applyNumberFormat="1" applyFont="1" applyFill="1" applyBorder="1" applyAlignment="1" applyProtection="1">
      <alignment horizontal="center"/>
      <protection locked="0"/>
    </xf>
    <xf numFmtId="1" fontId="65" fillId="26" borderId="0" xfId="134" applyNumberFormat="1" applyFont="1" applyFill="1" applyBorder="1" applyAlignment="1" applyProtection="1">
      <alignment horizontal="center"/>
      <protection locked="0"/>
    </xf>
    <xf numFmtId="1" fontId="20" fillId="26" borderId="0" xfId="134" applyNumberFormat="1" applyFont="1" applyFill="1" applyBorder="1" applyAlignment="1" applyProtection="1">
      <alignment horizontal="center"/>
      <protection locked="0"/>
    </xf>
    <xf numFmtId="49" fontId="20" fillId="19" borderId="0" xfId="26" applyNumberFormat="1" applyFont="1" applyFill="1" applyBorder="1" applyAlignment="1" applyProtection="1">
      <alignment horizontal="left"/>
      <protection locked="0"/>
    </xf>
    <xf numFmtId="3" fontId="20" fillId="19" borderId="0" xfId="3" applyFont="1" applyFill="1" applyBorder="1" applyAlignment="1" applyProtection="1">
      <protection locked="0"/>
    </xf>
    <xf numFmtId="49" fontId="20" fillId="19" borderId="0" xfId="3" applyNumberFormat="1" applyFont="1" applyFill="1" applyBorder="1" applyAlignment="1" applyProtection="1">
      <alignment horizontal="left"/>
      <protection locked="0"/>
    </xf>
    <xf numFmtId="49" fontId="20" fillId="19" borderId="0" xfId="6" applyNumberFormat="1" applyFont="1" applyFill="1" applyBorder="1" applyAlignment="1" applyProtection="1">
      <alignment horizontal="center"/>
      <protection locked="0"/>
    </xf>
    <xf numFmtId="49" fontId="20" fillId="19" borderId="0" xfId="6" applyNumberFormat="1" applyFont="1" applyFill="1" applyBorder="1" applyAlignment="1" applyProtection="1">
      <alignment horizontal="left"/>
      <protection locked="0"/>
    </xf>
    <xf numFmtId="3" fontId="20" fillId="6" borderId="10" xfId="5" applyNumberFormat="1" applyFont="1" applyFill="1" applyBorder="1" applyAlignment="1" applyProtection="1">
      <alignment horizontal="right"/>
      <protection locked="0"/>
    </xf>
    <xf numFmtId="49" fontId="20" fillId="26" borderId="0" xfId="27" applyNumberFormat="1" applyFont="1" applyFill="1" applyBorder="1" applyAlignment="1" applyProtection="1">
      <alignment horizontal="center"/>
      <protection locked="0"/>
    </xf>
    <xf numFmtId="49" fontId="20" fillId="26" borderId="0" xfId="27" applyNumberFormat="1" applyFont="1" applyFill="1" applyBorder="1" applyAlignment="1" applyProtection="1">
      <alignment horizontal="left"/>
      <protection locked="0"/>
    </xf>
    <xf numFmtId="1" fontId="20" fillId="26" borderId="0" xfId="27" applyNumberFormat="1" applyFont="1" applyFill="1" applyBorder="1" applyAlignment="1" applyProtection="1">
      <alignment horizontal="center"/>
      <protection locked="0"/>
    </xf>
    <xf numFmtId="49" fontId="20" fillId="26" borderId="0" xfId="7" applyNumberFormat="1" applyFont="1" applyFill="1" applyBorder="1" applyAlignment="1" applyProtection="1">
      <alignment horizontal="left"/>
      <protection locked="0"/>
    </xf>
    <xf numFmtId="1" fontId="20" fillId="26" borderId="0" xfId="7" applyNumberFormat="1" applyFont="1" applyFill="1" applyBorder="1" applyAlignment="1" applyProtection="1">
      <alignment horizontal="center"/>
      <protection locked="0"/>
    </xf>
    <xf numFmtId="49" fontId="20" fillId="26" borderId="0" xfId="3" applyNumberFormat="1" applyFont="1" applyFill="1" applyBorder="1" applyAlignment="1" applyProtection="1">
      <alignment horizontal="center"/>
      <protection locked="0"/>
    </xf>
    <xf numFmtId="1" fontId="20" fillId="26" borderId="0" xfId="3" applyNumberFormat="1" applyFont="1" applyFill="1" applyBorder="1" applyAlignment="1" applyProtection="1">
      <alignment horizontal="center"/>
      <protection locked="0"/>
    </xf>
    <xf numFmtId="3" fontId="20" fillId="26" borderId="0" xfId="3" applyFont="1" applyFill="1" applyBorder="1" applyAlignment="1" applyProtection="1">
      <protection locked="0"/>
    </xf>
    <xf numFmtId="164" fontId="26" fillId="0" borderId="1" xfId="2" applyFont="1" applyFill="1" applyBorder="1" applyAlignment="1" applyProtection="1">
      <alignment horizontal="center"/>
    </xf>
    <xf numFmtId="164" fontId="26" fillId="0" borderId="46" xfId="2" applyFont="1" applyFill="1" applyBorder="1" applyAlignment="1" applyProtection="1">
      <alignment horizontal="center"/>
    </xf>
    <xf numFmtId="0" fontId="26" fillId="0" borderId="1" xfId="2" applyNumberFormat="1" applyFont="1" applyFill="1" applyBorder="1" applyAlignment="1">
      <alignment horizontal="centerContinuous" wrapText="1"/>
    </xf>
    <xf numFmtId="164" fontId="20" fillId="14" borderId="71" xfId="2" applyFont="1" applyFill="1" applyBorder="1" applyAlignment="1">
      <alignment horizontal="right" wrapText="1"/>
    </xf>
    <xf numFmtId="3" fontId="65" fillId="9" borderId="10" xfId="5" applyNumberFormat="1" applyFont="1" applyFill="1" applyBorder="1" applyAlignment="1" applyProtection="1">
      <alignment horizontal="right"/>
      <protection locked="0"/>
    </xf>
    <xf numFmtId="3" fontId="65" fillId="9" borderId="10" xfId="6" applyNumberFormat="1" applyFont="1" applyFill="1" applyBorder="1" applyAlignment="1" applyProtection="1">
      <protection locked="0"/>
    </xf>
    <xf numFmtId="3" fontId="46" fillId="9" borderId="10" xfId="6" applyNumberFormat="1" applyFont="1" applyFill="1" applyBorder="1" applyAlignment="1" applyProtection="1">
      <protection locked="0"/>
    </xf>
    <xf numFmtId="3" fontId="46" fillId="9" borderId="10" xfId="5" applyNumberFormat="1" applyFont="1" applyFill="1" applyBorder="1" applyAlignment="1" applyProtection="1">
      <alignment horizontal="right"/>
      <protection locked="0"/>
    </xf>
    <xf numFmtId="3" fontId="46" fillId="9" borderId="10" xfId="17" applyNumberFormat="1" applyFont="1" applyFill="1" applyBorder="1" applyAlignment="1" applyProtection="1">
      <alignment horizontal="right"/>
      <protection locked="0"/>
    </xf>
    <xf numFmtId="3" fontId="46" fillId="9" borderId="10" xfId="5" applyNumberFormat="1" applyFont="1" applyFill="1" applyBorder="1" applyAlignment="1" applyProtection="1">
      <protection locked="0"/>
    </xf>
    <xf numFmtId="49" fontId="20" fillId="17" borderId="21" xfId="26" applyNumberFormat="1" applyFont="1" applyFill="1" applyBorder="1" applyAlignment="1" applyProtection="1">
      <alignment horizontal="center"/>
      <protection locked="0"/>
    </xf>
    <xf numFmtId="49" fontId="20" fillId="17" borderId="0" xfId="26" applyNumberFormat="1" applyFont="1" applyFill="1" applyBorder="1" applyAlignment="1" applyProtection="1">
      <alignment horizontal="left"/>
      <protection locked="0"/>
    </xf>
    <xf numFmtId="1" fontId="20" fillId="17" borderId="0" xfId="26" applyNumberFormat="1" applyFont="1" applyFill="1" applyBorder="1" applyAlignment="1" applyProtection="1">
      <alignment horizontal="center"/>
      <protection locked="0"/>
    </xf>
    <xf numFmtId="3" fontId="20" fillId="9" borderId="32" xfId="6" applyNumberFormat="1" applyFont="1" applyFill="1" applyBorder="1" applyAlignment="1" applyProtection="1">
      <protection locked="0"/>
    </xf>
    <xf numFmtId="3" fontId="20" fillId="9" borderId="10" xfId="6" applyNumberFormat="1" applyFont="1" applyFill="1" applyBorder="1" applyAlignment="1" applyProtection="1">
      <protection locked="0"/>
    </xf>
    <xf numFmtId="3" fontId="20" fillId="9" borderId="10" xfId="5" applyNumberFormat="1" applyFont="1" applyFill="1" applyBorder="1" applyAlignment="1" applyProtection="1">
      <alignment horizontal="right"/>
      <protection locked="0"/>
    </xf>
    <xf numFmtId="3" fontId="26" fillId="0" borderId="0" xfId="17" applyNumberFormat="1" applyFont="1" applyFill="1" applyBorder="1" applyAlignment="1" applyProtection="1">
      <alignment horizontal="right"/>
      <protection locked="0"/>
    </xf>
    <xf numFmtId="3" fontId="20" fillId="9" borderId="10" xfId="5" applyNumberFormat="1" applyFont="1" applyFill="1" applyBorder="1" applyAlignment="1" applyProtection="1">
      <protection locked="0"/>
    </xf>
    <xf numFmtId="3" fontId="20" fillId="9" borderId="10" xfId="17" applyNumberFormat="1" applyFont="1" applyFill="1" applyBorder="1" applyAlignment="1" applyProtection="1">
      <alignment horizontal="right"/>
      <protection locked="0"/>
    </xf>
    <xf numFmtId="3" fontId="47" fillId="10" borderId="10" xfId="6" applyNumberFormat="1" applyFont="1" applyFill="1" applyBorder="1" applyAlignment="1" applyProtection="1">
      <alignment horizontal="right"/>
    </xf>
    <xf numFmtId="3" fontId="47" fillId="8" borderId="0" xfId="6" applyNumberFormat="1" applyFont="1" applyFill="1" applyBorder="1" applyAlignment="1" applyProtection="1">
      <alignment horizontal="right"/>
    </xf>
    <xf numFmtId="3" fontId="26" fillId="0" borderId="10" xfId="17" applyNumberFormat="1" applyFont="1" applyFill="1" applyBorder="1" applyAlignment="1" applyProtection="1">
      <alignment horizontal="right"/>
      <protection locked="0"/>
    </xf>
    <xf numFmtId="3" fontId="48" fillId="8" borderId="0" xfId="6" applyNumberFormat="1" applyFont="1" applyFill="1" applyBorder="1" applyAlignment="1" applyProtection="1">
      <alignment horizontal="right"/>
    </xf>
    <xf numFmtId="3" fontId="20" fillId="9" borderId="32" xfId="5" applyNumberFormat="1" applyFont="1" applyFill="1" applyBorder="1" applyAlignment="1" applyProtection="1">
      <alignment horizontal="right"/>
      <protection locked="0"/>
    </xf>
    <xf numFmtId="3" fontId="47" fillId="10" borderId="32" xfId="6" quotePrefix="1" applyNumberFormat="1" applyFont="1" applyFill="1" applyBorder="1" applyAlignment="1" applyProtection="1">
      <alignment horizontal="right"/>
    </xf>
    <xf numFmtId="3" fontId="47" fillId="10" borderId="10" xfId="6" quotePrefix="1" applyNumberFormat="1" applyFont="1" applyFill="1" applyBorder="1" applyAlignment="1" applyProtection="1">
      <alignment horizontal="right"/>
    </xf>
    <xf numFmtId="3" fontId="48" fillId="8" borderId="0" xfId="6" quotePrefix="1" applyNumberFormat="1" applyFont="1" applyFill="1" applyBorder="1" applyAlignment="1" applyProtection="1">
      <alignment horizontal="right"/>
    </xf>
    <xf numFmtId="3" fontId="26" fillId="0" borderId="0" xfId="17" applyNumberFormat="1" applyFont="1" applyFill="1" applyBorder="1" applyProtection="1">
      <protection locked="0"/>
    </xf>
    <xf numFmtId="3" fontId="20" fillId="9" borderId="32" xfId="2" applyNumberFormat="1" applyFont="1" applyFill="1" applyBorder="1" applyAlignment="1" applyProtection="1">
      <protection locked="0"/>
    </xf>
    <xf numFmtId="3" fontId="20" fillId="9" borderId="10" xfId="2" applyNumberFormat="1" applyFont="1" applyFill="1" applyBorder="1" applyAlignment="1" applyProtection="1">
      <protection locked="0"/>
    </xf>
    <xf numFmtId="3" fontId="20" fillId="9" borderId="10" xfId="17" applyNumberFormat="1" applyFont="1" applyFill="1" applyBorder="1" applyProtection="1">
      <protection locked="0"/>
    </xf>
    <xf numFmtId="3" fontId="20" fillId="0" borderId="0" xfId="17" applyNumberFormat="1" applyFont="1" applyFill="1" applyBorder="1" applyProtection="1">
      <protection locked="0"/>
    </xf>
    <xf numFmtId="3" fontId="26" fillId="0" borderId="10" xfId="17" applyNumberFormat="1" applyFont="1" applyFill="1" applyBorder="1" applyProtection="1">
      <protection locked="0"/>
    </xf>
    <xf numFmtId="3" fontId="20" fillId="0" borderId="10" xfId="17" applyNumberFormat="1" applyFont="1" applyFill="1" applyBorder="1" applyAlignment="1" applyProtection="1">
      <alignment horizontal="right"/>
      <protection locked="0"/>
    </xf>
    <xf numFmtId="49" fontId="20" fillId="17" borderId="21" xfId="3" applyNumberFormat="1" applyFont="1" applyFill="1" applyBorder="1" applyAlignment="1" applyProtection="1">
      <alignment horizontal="center"/>
      <protection locked="0"/>
    </xf>
    <xf numFmtId="1" fontId="20" fillId="17" borderId="0" xfId="3" applyNumberFormat="1" applyFont="1" applyFill="1" applyBorder="1" applyAlignment="1" applyProtection="1">
      <alignment horizontal="center"/>
      <protection locked="0"/>
    </xf>
    <xf numFmtId="3" fontId="20" fillId="17" borderId="0" xfId="3" applyFont="1" applyFill="1" applyBorder="1" applyAlignment="1" applyProtection="1">
      <protection locked="0"/>
    </xf>
    <xf numFmtId="1" fontId="20" fillId="17" borderId="0" xfId="27" applyNumberFormat="1" applyFont="1" applyFill="1" applyBorder="1" applyAlignment="1" applyProtection="1">
      <alignment horizontal="center"/>
      <protection locked="0"/>
    </xf>
    <xf numFmtId="1" fontId="20" fillId="17" borderId="0" xfId="134" applyNumberFormat="1" applyFont="1" applyFill="1" applyBorder="1" applyAlignment="1" applyProtection="1">
      <alignment horizontal="center"/>
      <protection locked="0"/>
    </xf>
    <xf numFmtId="1" fontId="65" fillId="17" borderId="0" xfId="134" applyNumberFormat="1" applyFont="1" applyFill="1" applyBorder="1" applyAlignment="1" applyProtection="1">
      <alignment horizontal="center"/>
      <protection locked="0"/>
    </xf>
    <xf numFmtId="1" fontId="20" fillId="19" borderId="0" xfId="24" applyNumberFormat="1" applyFont="1" applyFill="1" applyBorder="1" applyAlignment="1" applyProtection="1">
      <alignment horizontal="center"/>
      <protection locked="0"/>
    </xf>
    <xf numFmtId="1" fontId="20" fillId="19" borderId="0" xfId="27" applyNumberFormat="1" applyFont="1" applyFill="1" applyBorder="1" applyAlignment="1" applyProtection="1">
      <alignment horizontal="center"/>
      <protection locked="0"/>
    </xf>
    <xf numFmtId="1" fontId="20" fillId="19" borderId="0" xfId="134" applyNumberFormat="1" applyFont="1" applyFill="1" applyBorder="1" applyAlignment="1" applyProtection="1">
      <alignment horizontal="center"/>
      <protection locked="0"/>
    </xf>
    <xf numFmtId="1" fontId="65" fillId="19" borderId="0" xfId="134" applyNumberFormat="1" applyFont="1" applyFill="1" applyBorder="1" applyAlignment="1" applyProtection="1">
      <alignment horizontal="center"/>
      <protection locked="0"/>
    </xf>
    <xf numFmtId="49" fontId="77" fillId="11" borderId="0" xfId="6" applyNumberFormat="1" applyFont="1" applyFill="1" applyBorder="1" applyAlignment="1" applyProtection="1">
      <alignment horizontal="left"/>
      <protection locked="0"/>
    </xf>
    <xf numFmtId="0" fontId="13" fillId="0" borderId="0" xfId="135" applyFont="1"/>
    <xf numFmtId="0" fontId="13" fillId="0" borderId="0" xfId="17" applyNumberFormat="1" applyFont="1" applyAlignment="1" applyProtection="1">
      <alignment horizontal="right"/>
      <protection locked="0"/>
    </xf>
    <xf numFmtId="0" fontId="13" fillId="0" borderId="0" xfId="17" applyNumberFormat="1" applyFont="1" applyProtection="1">
      <protection locked="0"/>
    </xf>
    <xf numFmtId="0" fontId="13" fillId="0" borderId="0" xfId="17" applyFont="1"/>
    <xf numFmtId="49" fontId="26" fillId="17" borderId="0" xfId="6" applyNumberFormat="1" applyFont="1" applyFill="1" applyBorder="1" applyAlignment="1" applyProtection="1">
      <alignment horizontal="left"/>
      <protection locked="0"/>
    </xf>
    <xf numFmtId="49" fontId="26" fillId="17" borderId="0" xfId="7" applyNumberFormat="1" applyFont="1" applyFill="1" applyBorder="1" applyAlignment="1" applyProtection="1">
      <alignment horizontal="left"/>
      <protection locked="0"/>
    </xf>
    <xf numFmtId="0" fontId="20" fillId="0" borderId="0" xfId="0" applyNumberFormat="1" applyFont="1"/>
    <xf numFmtId="3" fontId="26" fillId="17" borderId="0" xfId="3" applyFont="1" applyFill="1" applyBorder="1" applyAlignment="1" applyProtection="1">
      <alignment horizontal="left"/>
      <protection locked="0"/>
    </xf>
    <xf numFmtId="49" fontId="57" fillId="18" borderId="0" xfId="26" applyNumberFormat="1" applyFont="1" applyFill="1" applyBorder="1" applyAlignment="1" applyProtection="1">
      <alignment horizontal="left"/>
      <protection locked="0"/>
    </xf>
    <xf numFmtId="3" fontId="26" fillId="17" borderId="0" xfId="3" applyFont="1" applyFill="1" applyBorder="1" applyAlignment="1" applyProtection="1">
      <protection locked="0"/>
    </xf>
    <xf numFmtId="49" fontId="26" fillId="3" borderId="0" xfId="7" applyNumberFormat="1" applyFont="1" applyFill="1" applyBorder="1" applyAlignment="1" applyProtection="1">
      <alignment horizontal="left"/>
      <protection locked="0"/>
    </xf>
    <xf numFmtId="49" fontId="57" fillId="3" borderId="0" xfId="7" applyNumberFormat="1" applyFont="1" applyFill="1" applyBorder="1" applyAlignment="1" applyProtection="1">
      <alignment horizontal="left"/>
      <protection locked="0"/>
    </xf>
    <xf numFmtId="49" fontId="26" fillId="25" borderId="0" xfId="7" applyNumberFormat="1" applyFont="1" applyFill="1" applyBorder="1" applyAlignment="1" applyProtection="1">
      <alignment horizontal="left"/>
      <protection locked="0"/>
    </xf>
    <xf numFmtId="49" fontId="26" fillId="25" borderId="0" xfId="27" applyNumberFormat="1" applyFont="1" applyFill="1" applyBorder="1" applyAlignment="1" applyProtection="1">
      <alignment horizontal="left"/>
      <protection locked="0"/>
    </xf>
    <xf numFmtId="49" fontId="57" fillId="25" borderId="0" xfId="8" applyNumberFormat="1" applyFont="1" applyFill="1" applyBorder="1" applyAlignment="1" applyProtection="1">
      <alignment horizontal="left"/>
      <protection locked="0"/>
    </xf>
    <xf numFmtId="0" fontId="26" fillId="25" borderId="0" xfId="28" applyNumberFormat="1" applyFont="1" applyFill="1" applyBorder="1" applyAlignment="1" applyProtection="1">
      <protection locked="0"/>
    </xf>
    <xf numFmtId="49" fontId="26" fillId="22" borderId="0" xfId="7" applyNumberFormat="1" applyFont="1" applyFill="1" applyBorder="1" applyAlignment="1" applyProtection="1">
      <alignment horizontal="left"/>
      <protection locked="0"/>
    </xf>
    <xf numFmtId="49" fontId="26" fillId="15" borderId="0" xfId="7" applyNumberFormat="1" applyFont="1" applyFill="1" applyBorder="1" applyAlignment="1" applyProtection="1">
      <alignment horizontal="left"/>
      <protection locked="0"/>
    </xf>
    <xf numFmtId="49" fontId="57" fillId="15" borderId="0" xfId="7" applyNumberFormat="1" applyFont="1" applyFill="1" applyBorder="1" applyAlignment="1" applyProtection="1">
      <alignment horizontal="left"/>
      <protection locked="0"/>
    </xf>
    <xf numFmtId="164" fontId="26" fillId="15" borderId="0" xfId="7" applyFont="1" applyFill="1" applyBorder="1" applyAlignment="1" applyProtection="1">
      <protection locked="0"/>
    </xf>
    <xf numFmtId="49" fontId="57" fillId="15" borderId="0" xfId="7" applyNumberFormat="1" applyFont="1" applyFill="1" applyBorder="1" applyAlignment="1" applyProtection="1">
      <alignment horizontal="center"/>
      <protection locked="0"/>
    </xf>
    <xf numFmtId="49" fontId="26" fillId="17" borderId="0" xfId="24" applyNumberFormat="1" applyFont="1" applyFill="1" applyBorder="1" applyAlignment="1" applyProtection="1">
      <alignment horizontal="left"/>
      <protection locked="0"/>
    </xf>
    <xf numFmtId="49" fontId="26" fillId="18" borderId="0" xfId="26" applyNumberFormat="1" applyFont="1" applyFill="1" applyBorder="1" applyAlignment="1" applyProtection="1">
      <alignment horizontal="left"/>
      <protection locked="0"/>
    </xf>
    <xf numFmtId="49" fontId="26" fillId="17" borderId="0" xfId="26" applyNumberFormat="1" applyFont="1" applyFill="1" applyBorder="1" applyAlignment="1" applyProtection="1">
      <alignment horizontal="left"/>
      <protection locked="0"/>
    </xf>
    <xf numFmtId="49" fontId="26" fillId="18" borderId="0" xfId="24" applyNumberFormat="1" applyFont="1" applyFill="1" applyBorder="1" applyAlignment="1" applyProtection="1">
      <alignment horizontal="left"/>
      <protection locked="0"/>
    </xf>
    <xf numFmtId="49" fontId="57" fillId="6" borderId="0" xfId="26" applyNumberFormat="1" applyFont="1" applyFill="1" applyBorder="1" applyAlignment="1" applyProtection="1">
      <alignment horizontal="left"/>
      <protection locked="0"/>
    </xf>
    <xf numFmtId="49" fontId="26" fillId="3" borderId="0" xfId="24" applyNumberFormat="1" applyFont="1" applyFill="1" applyBorder="1" applyAlignment="1" applyProtection="1">
      <alignment horizontal="left"/>
      <protection locked="0"/>
    </xf>
    <xf numFmtId="49" fontId="26" fillId="3" borderId="0" xfId="26" applyNumberFormat="1" applyFont="1" applyFill="1" applyBorder="1" applyAlignment="1" applyProtection="1">
      <alignment horizontal="left"/>
      <protection locked="0"/>
    </xf>
    <xf numFmtId="49" fontId="57" fillId="3" borderId="0" xfId="26" applyNumberFormat="1" applyFont="1" applyFill="1" applyBorder="1" applyAlignment="1" applyProtection="1">
      <alignment horizontal="left"/>
      <protection locked="0"/>
    </xf>
    <xf numFmtId="49" fontId="26" fillId="19" borderId="0" xfId="26" applyNumberFormat="1" applyFont="1" applyFill="1" applyBorder="1" applyAlignment="1" applyProtection="1">
      <alignment horizontal="left"/>
      <protection locked="0"/>
    </xf>
    <xf numFmtId="49" fontId="57" fillId="19" borderId="0" xfId="26" applyNumberFormat="1" applyFont="1" applyFill="1" applyBorder="1" applyAlignment="1" applyProtection="1">
      <alignment horizontal="left"/>
      <protection locked="0"/>
    </xf>
    <xf numFmtId="3" fontId="26" fillId="19" borderId="0" xfId="3" applyFont="1" applyFill="1" applyBorder="1" applyAlignment="1" applyProtection="1">
      <protection locked="0"/>
    </xf>
    <xf numFmtId="49" fontId="26" fillId="21" borderId="0" xfId="26" applyNumberFormat="1" applyFont="1" applyFill="1" applyBorder="1" applyAlignment="1" applyProtection="1">
      <alignment horizontal="left"/>
      <protection locked="0"/>
    </xf>
    <xf numFmtId="49" fontId="26" fillId="25" borderId="0" xfId="26" applyNumberFormat="1" applyFont="1" applyFill="1" applyBorder="1" applyAlignment="1" applyProtection="1">
      <alignment horizontal="left"/>
      <protection locked="0"/>
    </xf>
    <xf numFmtId="49" fontId="65" fillId="25" borderId="0" xfId="26" applyNumberFormat="1" applyFont="1" applyFill="1" applyBorder="1" applyAlignment="1" applyProtection="1">
      <alignment horizontal="left"/>
      <protection locked="0"/>
    </xf>
    <xf numFmtId="164" fontId="26" fillId="25" borderId="0" xfId="26" applyFont="1" applyFill="1" applyBorder="1" applyProtection="1">
      <protection locked="0"/>
    </xf>
    <xf numFmtId="49" fontId="26" fillId="22" borderId="0" xfId="26" applyNumberFormat="1" applyFont="1" applyFill="1" applyBorder="1" applyAlignment="1" applyProtection="1">
      <alignment horizontal="left"/>
      <protection locked="0"/>
    </xf>
    <xf numFmtId="49" fontId="26" fillId="26" borderId="0" xfId="26" applyNumberFormat="1" applyFont="1" applyFill="1" applyBorder="1" applyAlignment="1" applyProtection="1">
      <alignment horizontal="left"/>
      <protection locked="0"/>
    </xf>
    <xf numFmtId="49" fontId="26" fillId="2" borderId="0" xfId="26" applyNumberFormat="1" applyFont="1" applyFill="1" applyBorder="1" applyAlignment="1" applyProtection="1">
      <alignment horizontal="left"/>
      <protection locked="0"/>
    </xf>
    <xf numFmtId="49" fontId="57" fillId="2" borderId="0" xfId="26" applyNumberFormat="1" applyFont="1" applyFill="1" applyBorder="1" applyAlignment="1" applyProtection="1">
      <alignment horizontal="left"/>
      <protection locked="0"/>
    </xf>
    <xf numFmtId="49" fontId="26" fillId="15" borderId="0" xfId="24" applyNumberFormat="1" applyFont="1" applyFill="1" applyBorder="1" applyAlignment="1" applyProtection="1">
      <alignment horizontal="left"/>
      <protection locked="0"/>
    </xf>
    <xf numFmtId="49" fontId="26" fillId="15" borderId="0" xfId="26" applyNumberFormat="1" applyFont="1" applyFill="1" applyBorder="1" applyAlignment="1" applyProtection="1">
      <alignment horizontal="left"/>
      <protection locked="0"/>
    </xf>
    <xf numFmtId="49" fontId="65" fillId="17" borderId="0" xfId="26" applyNumberFormat="1" applyFont="1" applyFill="1" applyBorder="1" applyAlignment="1" applyProtection="1">
      <alignment horizontal="left"/>
      <protection locked="0"/>
    </xf>
    <xf numFmtId="49" fontId="26" fillId="19" borderId="0" xfId="133" applyNumberFormat="1" applyFont="1" applyFill="1" applyBorder="1" applyAlignment="1" applyProtection="1">
      <alignment horizontal="left"/>
      <protection locked="0"/>
    </xf>
    <xf numFmtId="49" fontId="26" fillId="19" borderId="0" xfId="3" applyNumberFormat="1" applyFont="1" applyFill="1" applyBorder="1" applyAlignment="1" applyProtection="1">
      <alignment horizontal="left"/>
      <protection locked="0"/>
    </xf>
    <xf numFmtId="49" fontId="65" fillId="21" borderId="0" xfId="26" applyNumberFormat="1" applyFont="1" applyFill="1" applyBorder="1" applyAlignment="1" applyProtection="1">
      <alignment horizontal="left"/>
      <protection locked="0"/>
    </xf>
    <xf numFmtId="49" fontId="26" fillId="25" borderId="0" xfId="24" applyNumberFormat="1" applyFont="1" applyFill="1" applyBorder="1" applyAlignment="1" applyProtection="1">
      <alignment horizontal="left"/>
      <protection locked="0"/>
    </xf>
    <xf numFmtId="165" fontId="13" fillId="0" borderId="0" xfId="19" applyNumberFormat="1" applyFont="1"/>
    <xf numFmtId="165" fontId="13" fillId="0" borderId="32" xfId="19" applyNumberFormat="1" applyFont="1" applyBorder="1"/>
    <xf numFmtId="0" fontId="13" fillId="0" borderId="0" xfId="29" applyNumberFormat="1" applyFont="1"/>
    <xf numFmtId="49" fontId="57" fillId="25" borderId="0" xfId="26" applyNumberFormat="1" applyFont="1" applyFill="1" applyBorder="1" applyAlignment="1" applyProtection="1">
      <alignment horizontal="left"/>
      <protection locked="0"/>
    </xf>
    <xf numFmtId="0" fontId="13" fillId="0" borderId="32" xfId="30" applyFont="1" applyBorder="1"/>
    <xf numFmtId="49" fontId="26" fillId="22" borderId="0" xfId="24" applyNumberFormat="1" applyFont="1" applyFill="1" applyBorder="1" applyAlignment="1" applyProtection="1">
      <alignment horizontal="left"/>
      <protection locked="0"/>
    </xf>
    <xf numFmtId="0" fontId="20" fillId="0" borderId="0" xfId="0" applyNumberFormat="1" applyFont="1" applyBorder="1" applyAlignment="1">
      <alignment vertical="top" wrapText="1"/>
    </xf>
    <xf numFmtId="49" fontId="57" fillId="22" borderId="0" xfId="26" applyNumberFormat="1" applyFont="1" applyFill="1" applyBorder="1" applyAlignment="1" applyProtection="1">
      <alignment horizontal="left"/>
      <protection locked="0"/>
    </xf>
    <xf numFmtId="3" fontId="26" fillId="22" borderId="0" xfId="3" applyFont="1" applyFill="1" applyBorder="1" applyAlignment="1" applyProtection="1">
      <protection locked="0"/>
    </xf>
    <xf numFmtId="49" fontId="26" fillId="22" borderId="0" xfId="3" applyNumberFormat="1" applyFont="1" applyFill="1" applyBorder="1" applyAlignment="1" applyProtection="1">
      <alignment horizontal="left"/>
      <protection locked="0"/>
    </xf>
    <xf numFmtId="49" fontId="26" fillId="26" borderId="0" xfId="133" applyNumberFormat="1" applyFont="1" applyFill="1" applyBorder="1" applyAlignment="1" applyProtection="1">
      <alignment horizontal="left"/>
      <protection locked="0"/>
    </xf>
    <xf numFmtId="164" fontId="65" fillId="26" borderId="0" xfId="26" applyFont="1" applyFill="1" applyBorder="1" applyProtection="1">
      <protection locked="0"/>
    </xf>
    <xf numFmtId="49" fontId="26" fillId="2" borderId="0" xfId="24" applyNumberFormat="1" applyFont="1" applyFill="1" applyBorder="1" applyAlignment="1" applyProtection="1">
      <alignment horizontal="left"/>
      <protection locked="0"/>
    </xf>
    <xf numFmtId="3" fontId="13" fillId="0" borderId="21" xfId="25" applyNumberFormat="1" applyFont="1" applyBorder="1"/>
    <xf numFmtId="3" fontId="26" fillId="6" borderId="0" xfId="5" applyNumberFormat="1" applyFont="1" applyFill="1" applyBorder="1" applyAlignment="1" applyProtection="1">
      <protection locked="0"/>
    </xf>
    <xf numFmtId="3" fontId="26" fillId="6" borderId="0" xfId="17" applyNumberFormat="1" applyFont="1" applyFill="1" applyBorder="1" applyProtection="1">
      <protection locked="0"/>
    </xf>
    <xf numFmtId="3" fontId="26" fillId="6" borderId="10" xfId="17" applyNumberFormat="1" applyFont="1" applyFill="1" applyBorder="1" applyAlignment="1" applyProtection="1">
      <alignment horizontal="right"/>
      <protection locked="0"/>
    </xf>
    <xf numFmtId="3" fontId="26" fillId="6" borderId="0" xfId="17" applyNumberFormat="1" applyFont="1" applyFill="1" applyBorder="1" applyAlignment="1" applyProtection="1">
      <alignment horizontal="right"/>
      <protection locked="0"/>
    </xf>
    <xf numFmtId="3" fontId="26" fillId="6" borderId="0" xfId="31" applyNumberFormat="1" applyFont="1" applyFill="1" applyBorder="1" applyAlignment="1" applyProtection="1">
      <alignment horizontal="right"/>
      <protection locked="0"/>
    </xf>
    <xf numFmtId="164" fontId="13" fillId="6" borderId="0" xfId="0" applyNumberFormat="1" applyFont="1" applyFill="1" applyBorder="1" applyAlignment="1" applyProtection="1">
      <alignment vertical="top" wrapText="1"/>
      <protection locked="0"/>
    </xf>
    <xf numFmtId="3" fontId="26" fillId="29" borderId="10" xfId="17" applyNumberFormat="1" applyFont="1" applyFill="1" applyBorder="1" applyAlignment="1" applyProtection="1">
      <alignment horizontal="right"/>
      <protection locked="0"/>
    </xf>
    <xf numFmtId="0" fontId="26" fillId="29" borderId="10" xfId="17" applyFont="1" applyFill="1" applyBorder="1" applyAlignment="1" applyProtection="1">
      <alignment horizontal="right"/>
      <protection locked="0"/>
    </xf>
    <xf numFmtId="3" fontId="20" fillId="29" borderId="10" xfId="17" applyNumberFormat="1" applyFont="1" applyFill="1" applyBorder="1" applyProtection="1">
      <protection locked="0"/>
    </xf>
    <xf numFmtId="164" fontId="20" fillId="0" borderId="3" xfId="0" applyFont="1" applyBorder="1"/>
    <xf numFmtId="3" fontId="20" fillId="6" borderId="65" xfId="5" applyNumberFormat="1" applyFont="1" applyFill="1" applyBorder="1" applyAlignment="1" applyProtection="1">
      <alignment horizontal="right" wrapText="1"/>
      <protection locked="0"/>
    </xf>
    <xf numFmtId="3" fontId="20" fillId="11" borderId="68" xfId="2" applyNumberFormat="1" applyFont="1" applyFill="1" applyBorder="1" applyAlignment="1" applyProtection="1">
      <alignment horizontal="right"/>
      <protection locked="0"/>
    </xf>
    <xf numFmtId="164" fontId="26" fillId="0" borderId="80" xfId="5" applyFont="1" applyFill="1" applyBorder="1"/>
    <xf numFmtId="0" fontId="26" fillId="0" borderId="81" xfId="5" applyNumberFormat="1" applyFont="1" applyFill="1" applyBorder="1" applyAlignment="1">
      <alignment horizontal="left"/>
    </xf>
    <xf numFmtId="164" fontId="26" fillId="0" borderId="82" xfId="5" applyFont="1" applyFill="1" applyBorder="1" applyAlignment="1">
      <alignment horizontal="centerContinuous" wrapText="1"/>
    </xf>
    <xf numFmtId="0" fontId="20" fillId="14" borderId="83" xfId="2" applyNumberFormat="1" applyFont="1" applyFill="1" applyBorder="1" applyAlignment="1">
      <alignment horizontal="right" wrapText="1"/>
    </xf>
    <xf numFmtId="3" fontId="20" fillId="6" borderId="68" xfId="2" applyNumberFormat="1" applyFont="1" applyFill="1" applyBorder="1" applyAlignment="1" applyProtection="1">
      <alignment horizontal="right" wrapText="1"/>
      <protection locked="0"/>
    </xf>
    <xf numFmtId="3" fontId="20" fillId="9" borderId="68" xfId="2" applyNumberFormat="1" applyFont="1" applyFill="1" applyBorder="1" applyAlignment="1" applyProtection="1">
      <alignment horizontal="right"/>
      <protection locked="0"/>
    </xf>
    <xf numFmtId="3" fontId="20" fillId="30" borderId="68" xfId="2" quotePrefix="1" applyNumberFormat="1" applyFont="1" applyFill="1" applyBorder="1" applyAlignment="1" applyProtection="1">
      <alignment horizontal="right"/>
      <protection locked="0"/>
    </xf>
    <xf numFmtId="3" fontId="20" fillId="9" borderId="68" xfId="2" applyNumberFormat="1" applyFont="1" applyFill="1" applyBorder="1" applyAlignment="1" applyProtection="1">
      <protection locked="0"/>
    </xf>
    <xf numFmtId="3" fontId="20" fillId="9" borderId="68" xfId="6" applyNumberFormat="1" applyFont="1" applyFill="1" applyBorder="1" applyAlignment="1" applyProtection="1">
      <protection locked="0"/>
    </xf>
    <xf numFmtId="3" fontId="20" fillId="9" borderId="68" xfId="8" applyNumberFormat="1" applyFont="1" applyFill="1" applyBorder="1" applyProtection="1">
      <protection locked="0"/>
    </xf>
    <xf numFmtId="3" fontId="20" fillId="9" borderId="32" xfId="8" applyNumberFormat="1" applyFont="1" applyFill="1" applyBorder="1" applyAlignment="1" applyProtection="1">
      <protection locked="0"/>
    </xf>
    <xf numFmtId="3" fontId="20" fillId="9" borderId="32" xfId="17" applyNumberFormat="1" applyFont="1" applyFill="1" applyBorder="1" applyAlignment="1" applyProtection="1">
      <alignment horizontal="right"/>
      <protection locked="0"/>
    </xf>
    <xf numFmtId="165" fontId="13" fillId="0" borderId="0" xfId="8" applyNumberFormat="1" applyFont="1" applyBorder="1"/>
    <xf numFmtId="3" fontId="47" fillId="9" borderId="10" xfId="6" applyNumberFormat="1" applyFont="1" applyFill="1" applyBorder="1" applyAlignment="1" applyProtection="1">
      <protection locked="0"/>
    </xf>
    <xf numFmtId="3" fontId="47" fillId="9" borderId="10" xfId="2" applyNumberFormat="1" applyFont="1" applyFill="1" applyBorder="1" applyAlignment="1" applyProtection="1">
      <protection locked="0"/>
    </xf>
    <xf numFmtId="3" fontId="20" fillId="9" borderId="0" xfId="6" applyNumberFormat="1" applyFont="1" applyFill="1" applyBorder="1" applyAlignment="1" applyProtection="1">
      <alignment horizontal="right"/>
      <protection locked="0"/>
    </xf>
    <xf numFmtId="3" fontId="47" fillId="10" borderId="0" xfId="6" applyNumberFormat="1" applyFont="1" applyFill="1" applyBorder="1" applyAlignment="1" applyProtection="1">
      <alignment horizontal="right"/>
    </xf>
    <xf numFmtId="3" fontId="51" fillId="10" borderId="10" xfId="6" applyNumberFormat="1" applyFont="1" applyFill="1" applyBorder="1" applyAlignment="1" applyProtection="1">
      <alignment horizontal="right"/>
    </xf>
    <xf numFmtId="3" fontId="51" fillId="8" borderId="0" xfId="6" applyNumberFormat="1" applyFont="1" applyFill="1" applyBorder="1" applyAlignment="1" applyProtection="1">
      <alignment horizontal="right"/>
    </xf>
    <xf numFmtId="3" fontId="51" fillId="10" borderId="0" xfId="6" applyNumberFormat="1" applyFont="1" applyFill="1" applyBorder="1" applyAlignment="1" applyProtection="1">
      <alignment horizontal="right"/>
    </xf>
    <xf numFmtId="3" fontId="47" fillId="6" borderId="63" xfId="6" applyNumberFormat="1" applyFont="1" applyFill="1" applyBorder="1" applyAlignment="1" applyProtection="1">
      <alignment horizontal="right" wrapText="1"/>
    </xf>
    <xf numFmtId="3" fontId="47" fillId="10" borderId="21" xfId="6" applyNumberFormat="1" applyFont="1" applyFill="1" applyBorder="1" applyAlignment="1" applyProtection="1">
      <alignment horizontal="right"/>
    </xf>
    <xf numFmtId="3" fontId="47" fillId="6" borderId="21" xfId="6" applyNumberFormat="1" applyFont="1" applyFill="1" applyBorder="1" applyAlignment="1" applyProtection="1">
      <alignment horizontal="right" wrapText="1"/>
    </xf>
    <xf numFmtId="3" fontId="47" fillId="8" borderId="21" xfId="6" applyNumberFormat="1" applyFont="1" applyFill="1" applyBorder="1" applyAlignment="1" applyProtection="1">
      <alignment horizontal="right"/>
    </xf>
    <xf numFmtId="3" fontId="47" fillId="6" borderId="79" xfId="6" applyNumberFormat="1" applyFont="1" applyFill="1" applyBorder="1" applyAlignment="1" applyProtection="1">
      <alignment horizontal="right" wrapText="1"/>
    </xf>
    <xf numFmtId="3" fontId="47" fillId="10" borderId="84" xfId="6" applyNumberFormat="1" applyFont="1" applyFill="1" applyBorder="1" applyAlignment="1" applyProtection="1">
      <alignment horizontal="right"/>
    </xf>
    <xf numFmtId="3" fontId="47" fillId="6" borderId="84" xfId="6" applyNumberFormat="1" applyFont="1" applyFill="1" applyBorder="1" applyAlignment="1" applyProtection="1">
      <alignment horizontal="right" wrapText="1"/>
    </xf>
    <xf numFmtId="164" fontId="26" fillId="0" borderId="10" xfId="0" applyFont="1" applyBorder="1"/>
    <xf numFmtId="164" fontId="0" fillId="0" borderId="0" xfId="0" applyBorder="1"/>
    <xf numFmtId="164" fontId="47" fillId="0" borderId="21" xfId="0" applyNumberFormat="1" applyFont="1" applyFill="1" applyBorder="1"/>
    <xf numFmtId="165" fontId="20" fillId="8" borderId="1" xfId="0" applyNumberFormat="1" applyFont="1" applyFill="1" applyBorder="1" applyAlignment="1">
      <alignment horizontal="right"/>
    </xf>
    <xf numFmtId="164" fontId="47" fillId="0" borderId="21" xfId="0" applyFont="1" applyFill="1" applyBorder="1"/>
    <xf numFmtId="164" fontId="20" fillId="0" borderId="17" xfId="0" applyFont="1" applyBorder="1"/>
    <xf numFmtId="165" fontId="47" fillId="0" borderId="17" xfId="8" applyNumberFormat="1" applyFont="1" applyFill="1" applyBorder="1"/>
    <xf numFmtId="164" fontId="14" fillId="0" borderId="0" xfId="0" applyFont="1"/>
    <xf numFmtId="164" fontId="0" fillId="0" borderId="1" xfId="0" applyBorder="1"/>
    <xf numFmtId="164" fontId="14" fillId="0" borderId="1" xfId="0" applyFont="1" applyBorder="1"/>
    <xf numFmtId="164" fontId="78" fillId="0" borderId="1" xfId="0" applyFont="1" applyBorder="1"/>
    <xf numFmtId="164" fontId="20" fillId="0" borderId="85" xfId="0" applyFont="1" applyBorder="1"/>
    <xf numFmtId="165" fontId="20" fillId="0" borderId="86" xfId="0" applyNumberFormat="1" applyFont="1" applyBorder="1" applyAlignment="1">
      <alignment horizontal="right"/>
    </xf>
    <xf numFmtId="165" fontId="20" fillId="0" borderId="87" xfId="0" applyNumberFormat="1" applyFont="1" applyBorder="1" applyAlignment="1">
      <alignment horizontal="right"/>
    </xf>
    <xf numFmtId="165" fontId="20" fillId="0" borderId="88" xfId="0" applyNumberFormat="1" applyFont="1" applyBorder="1" applyAlignment="1">
      <alignment horizontal="right"/>
    </xf>
    <xf numFmtId="165" fontId="47" fillId="0" borderId="75" xfId="0" applyNumberFormat="1" applyFont="1" applyFill="1" applyBorder="1" applyAlignment="1">
      <alignment horizontal="right"/>
    </xf>
    <xf numFmtId="164" fontId="47" fillId="0" borderId="75" xfId="0" applyFont="1" applyFill="1" applyBorder="1"/>
    <xf numFmtId="164" fontId="48" fillId="0" borderId="21" xfId="0" applyNumberFormat="1" applyFont="1" applyFill="1" applyBorder="1"/>
    <xf numFmtId="164" fontId="47" fillId="0" borderId="33" xfId="0" applyFont="1" applyFill="1" applyBorder="1"/>
    <xf numFmtId="4" fontId="20" fillId="0" borderId="0" xfId="0" applyNumberFormat="1" applyFont="1" applyFill="1" applyBorder="1" applyAlignment="1">
      <alignment horizontal="right"/>
    </xf>
    <xf numFmtId="4" fontId="20" fillId="0" borderId="0" xfId="0" applyNumberFormat="1" applyFont="1"/>
    <xf numFmtId="4" fontId="20" fillId="0" borderId="0" xfId="0" applyNumberFormat="1" applyFont="1" applyBorder="1" applyAlignment="1">
      <alignment horizontal="right"/>
    </xf>
    <xf numFmtId="4" fontId="26" fillId="0" borderId="0" xfId="0" applyNumberFormat="1" applyFont="1" applyBorder="1" applyAlignment="1">
      <alignment horizontal="left"/>
    </xf>
    <xf numFmtId="4" fontId="20" fillId="0" borderId="0" xfId="0" applyNumberFormat="1" applyFont="1" applyBorder="1"/>
    <xf numFmtId="4" fontId="20" fillId="0" borderId="1" xfId="0" applyNumberFormat="1" applyFont="1" applyBorder="1" applyAlignment="1">
      <alignment horizontal="right"/>
    </xf>
    <xf numFmtId="4" fontId="20" fillId="0" borderId="1" xfId="0" applyNumberFormat="1" applyFont="1" applyBorder="1"/>
    <xf numFmtId="4" fontId="65" fillId="6" borderId="0" xfId="0" applyNumberFormat="1" applyFont="1" applyFill="1" applyBorder="1" applyAlignment="1">
      <alignment horizontal="right"/>
    </xf>
    <xf numFmtId="4" fontId="20" fillId="0" borderId="0" xfId="0" applyNumberFormat="1" applyFont="1" applyFill="1" applyBorder="1"/>
    <xf numFmtId="164" fontId="0" fillId="0" borderId="0" xfId="0" applyFill="1" applyBorder="1"/>
    <xf numFmtId="3" fontId="26" fillId="0" borderId="0" xfId="0" applyNumberFormat="1" applyFont="1" applyAlignment="1">
      <alignment horizontal="right"/>
    </xf>
    <xf numFmtId="4" fontId="65" fillId="0" borderId="0" xfId="0" applyNumberFormat="1" applyFont="1" applyBorder="1" applyAlignment="1">
      <alignment horizontal="left"/>
    </xf>
    <xf numFmtId="3" fontId="26" fillId="0" borderId="0" xfId="0" applyNumberFormat="1" applyFont="1" applyBorder="1" applyAlignment="1">
      <alignment horizontal="right"/>
    </xf>
    <xf numFmtId="3" fontId="65" fillId="6" borderId="10" xfId="17" applyNumberFormat="1" applyFont="1" applyFill="1" applyBorder="1" applyAlignment="1" applyProtection="1">
      <alignment horizontal="right"/>
      <protection locked="0"/>
    </xf>
    <xf numFmtId="3" fontId="65" fillId="6" borderId="10" xfId="5" applyNumberFormat="1" applyFont="1" applyFill="1" applyBorder="1" applyAlignment="1" applyProtection="1">
      <alignment horizontal="right"/>
      <protection locked="0"/>
    </xf>
    <xf numFmtId="164" fontId="69" fillId="0" borderId="0" xfId="0" applyFont="1"/>
    <xf numFmtId="49" fontId="81" fillId="26" borderId="0" xfId="7" applyNumberFormat="1" applyFont="1" applyFill="1" applyBorder="1" applyAlignment="1" applyProtection="1">
      <alignment horizontal="left"/>
      <protection locked="0"/>
    </xf>
    <xf numFmtId="49" fontId="80" fillId="26" borderId="0" xfId="134" applyNumberFormat="1" applyFont="1" applyFill="1" applyBorder="1" applyAlignment="1" applyProtection="1">
      <alignment horizontal="left"/>
      <protection locked="0"/>
    </xf>
    <xf numFmtId="49" fontId="80" fillId="26" borderId="0" xfId="7" applyNumberFormat="1" applyFont="1" applyFill="1" applyBorder="1" applyAlignment="1" applyProtection="1">
      <alignment horizontal="left"/>
      <protection locked="0"/>
    </xf>
    <xf numFmtId="3" fontId="80" fillId="26" borderId="0" xfId="3" applyFont="1" applyFill="1" applyBorder="1" applyAlignment="1" applyProtection="1">
      <protection locked="0"/>
    </xf>
    <xf numFmtId="1" fontId="65" fillId="26" borderId="0" xfId="134" applyNumberFormat="1" applyFont="1" applyFill="1" applyBorder="1" applyAlignment="1" applyProtection="1">
      <alignment horizontal="center"/>
      <protection locked="0"/>
    </xf>
    <xf numFmtId="1" fontId="20" fillId="26" borderId="0" xfId="134" applyNumberFormat="1" applyFont="1" applyFill="1" applyBorder="1" applyAlignment="1" applyProtection="1">
      <alignment horizontal="center"/>
      <protection locked="0"/>
    </xf>
    <xf numFmtId="1" fontId="20" fillId="26" borderId="0" xfId="7" applyNumberFormat="1" applyFont="1" applyFill="1" applyBorder="1" applyAlignment="1" applyProtection="1">
      <alignment horizontal="center"/>
      <protection locked="0"/>
    </xf>
    <xf numFmtId="164" fontId="47" fillId="31" borderId="0" xfId="0" applyNumberFormat="1" applyFont="1" applyFill="1" applyBorder="1"/>
    <xf numFmtId="164" fontId="47" fillId="31" borderId="10" xfId="0" applyNumberFormat="1" applyFont="1" applyFill="1" applyBorder="1"/>
    <xf numFmtId="164" fontId="57" fillId="0" borderId="21" xfId="0" applyNumberFormat="1" applyFont="1" applyFill="1" applyBorder="1"/>
    <xf numFmtId="164" fontId="47" fillId="6" borderId="0" xfId="0" applyNumberFormat="1" applyFont="1" applyFill="1" applyBorder="1"/>
    <xf numFmtId="164" fontId="47" fillId="6" borderId="10" xfId="0" applyNumberFormat="1" applyFont="1" applyFill="1" applyBorder="1"/>
    <xf numFmtId="3" fontId="20" fillId="6" borderId="65" xfId="2" applyNumberFormat="1" applyFont="1" applyFill="1" applyBorder="1" applyAlignment="1" applyProtection="1">
      <alignment horizontal="right" wrapText="1"/>
      <protection locked="0"/>
    </xf>
    <xf numFmtId="164" fontId="20" fillId="0" borderId="89" xfId="0" applyFont="1" applyBorder="1"/>
    <xf numFmtId="164" fontId="26" fillId="0" borderId="91" xfId="0" applyFont="1" applyBorder="1"/>
    <xf numFmtId="164" fontId="20" fillId="2" borderId="6" xfId="5" applyFont="1" applyFill="1" applyBorder="1" applyAlignment="1">
      <alignment horizontal="centerContinuous" wrapText="1"/>
    </xf>
    <xf numFmtId="164" fontId="20" fillId="2" borderId="50" xfId="5" applyFont="1" applyFill="1" applyBorder="1" applyAlignment="1">
      <alignment horizontal="centerContinuous" wrapText="1"/>
    </xf>
    <xf numFmtId="164" fontId="20" fillId="2" borderId="71" xfId="5" applyFont="1" applyFill="1" applyBorder="1" applyAlignment="1">
      <alignment horizontal="centerContinuous" wrapText="1"/>
    </xf>
    <xf numFmtId="164" fontId="20" fillId="2" borderId="46" xfId="5" applyFont="1" applyFill="1" applyBorder="1" applyAlignment="1">
      <alignment horizontal="centerContinuous" wrapText="1"/>
    </xf>
    <xf numFmtId="164" fontId="36" fillId="4" borderId="6" xfId="5" applyFont="1" applyFill="1" applyBorder="1" applyAlignment="1">
      <alignment horizontal="centerContinuous" wrapText="1"/>
    </xf>
    <xf numFmtId="164" fontId="36" fillId="4" borderId="46" xfId="5" applyFont="1" applyFill="1" applyBorder="1" applyAlignment="1">
      <alignment horizontal="centerContinuous" wrapText="1"/>
    </xf>
    <xf numFmtId="164" fontId="26" fillId="8" borderId="0" xfId="6" applyFont="1" applyFill="1" applyBorder="1" applyAlignment="1">
      <alignment horizontal="centerContinuous" wrapText="1"/>
    </xf>
    <xf numFmtId="164" fontId="36" fillId="8" borderId="6" xfId="5" applyFont="1" applyFill="1" applyBorder="1" applyAlignment="1">
      <alignment horizontal="centerContinuous" wrapText="1"/>
    </xf>
    <xf numFmtId="164" fontId="36" fillId="8" borderId="50" xfId="5" applyFont="1" applyFill="1" applyBorder="1" applyAlignment="1">
      <alignment horizontal="centerContinuous" wrapText="1"/>
    </xf>
    <xf numFmtId="164" fontId="26" fillId="0" borderId="50" xfId="6" applyFont="1" applyFill="1" applyBorder="1" applyAlignment="1">
      <alignment horizontal="center"/>
    </xf>
    <xf numFmtId="3" fontId="48" fillId="8" borderId="21" xfId="6" applyNumberFormat="1" applyFont="1" applyFill="1" applyBorder="1" applyAlignment="1" applyProtection="1">
      <alignment horizontal="right"/>
    </xf>
    <xf numFmtId="164" fontId="0" fillId="0" borderId="100" xfId="0" applyBorder="1"/>
    <xf numFmtId="164" fontId="0" fillId="0" borderId="101" xfId="0" applyBorder="1"/>
    <xf numFmtId="164" fontId="0" fillId="0" borderId="102" xfId="0" applyBorder="1"/>
    <xf numFmtId="164" fontId="0" fillId="0" borderId="103" xfId="0" applyBorder="1"/>
    <xf numFmtId="164" fontId="0" fillId="0" borderId="104" xfId="0" applyBorder="1"/>
    <xf numFmtId="164" fontId="0" fillId="0" borderId="105" xfId="0" applyBorder="1"/>
    <xf numFmtId="164" fontId="0" fillId="0" borderId="106" xfId="0" applyBorder="1"/>
    <xf numFmtId="164" fontId="0" fillId="0" borderId="107" xfId="0" applyBorder="1"/>
    <xf numFmtId="164" fontId="0" fillId="0" borderId="108" xfId="0" applyBorder="1"/>
    <xf numFmtId="164" fontId="14" fillId="0" borderId="46" xfId="0" applyFont="1" applyBorder="1"/>
    <xf numFmtId="164" fontId="14" fillId="0" borderId="109" xfId="0" applyFont="1" applyBorder="1"/>
    <xf numFmtId="164" fontId="0" fillId="0" borderId="109" xfId="0" applyBorder="1"/>
    <xf numFmtId="164" fontId="0" fillId="0" borderId="110" xfId="0" applyBorder="1"/>
    <xf numFmtId="164" fontId="14" fillId="0" borderId="111" xfId="0" applyFont="1" applyBorder="1"/>
    <xf numFmtId="164" fontId="0" fillId="0" borderId="111" xfId="0" applyBorder="1"/>
    <xf numFmtId="164" fontId="0" fillId="0" borderId="112" xfId="0" applyBorder="1"/>
    <xf numFmtId="164" fontId="14" fillId="0" borderId="113" xfId="0" applyFont="1" applyBorder="1"/>
    <xf numFmtId="164" fontId="0" fillId="0" borderId="113" xfId="0" applyBorder="1"/>
    <xf numFmtId="164" fontId="0" fillId="0" borderId="114" xfId="0" applyBorder="1"/>
    <xf numFmtId="3" fontId="47" fillId="0" borderId="32" xfId="0" applyNumberFormat="1" applyFont="1" applyFill="1" applyBorder="1" applyAlignment="1">
      <alignment horizontal="right"/>
    </xf>
    <xf numFmtId="3" fontId="28" fillId="0" borderId="75" xfId="1" applyNumberFormat="1" applyFont="1" applyFill="1" applyBorder="1"/>
    <xf numFmtId="3" fontId="28" fillId="0" borderId="63" xfId="1" applyNumberFormat="1" applyFont="1" applyFill="1" applyBorder="1"/>
    <xf numFmtId="3" fontId="28" fillId="0" borderId="75" xfId="1" applyNumberFormat="1" applyFont="1" applyFill="1" applyBorder="1" applyAlignment="1">
      <alignment horizontal="right"/>
    </xf>
    <xf numFmtId="3" fontId="28" fillId="0" borderId="63" xfId="0" applyNumberFormat="1" applyFont="1" applyFill="1" applyBorder="1" applyAlignment="1"/>
    <xf numFmtId="3" fontId="28" fillId="0" borderId="63" xfId="1" applyNumberFormat="1" applyFont="1" applyFill="1" applyBorder="1" applyAlignment="1"/>
    <xf numFmtId="3" fontId="28" fillId="0" borderId="75" xfId="0" applyNumberFormat="1" applyFont="1" applyFill="1" applyBorder="1"/>
    <xf numFmtId="3" fontId="28" fillId="0" borderId="65" xfId="0" applyNumberFormat="1" applyFont="1" applyFill="1" applyBorder="1"/>
    <xf numFmtId="3" fontId="28" fillId="0" borderId="75" xfId="0" applyNumberFormat="1" applyFont="1" applyFill="1" applyBorder="1" applyAlignment="1">
      <alignment horizontal="right"/>
    </xf>
    <xf numFmtId="3" fontId="48" fillId="0" borderId="25" xfId="0" applyNumberFormat="1" applyFont="1" applyFill="1" applyBorder="1" applyAlignment="1"/>
    <xf numFmtId="3" fontId="28" fillId="0" borderId="1" xfId="0" applyNumberFormat="1" applyFont="1" applyFill="1" applyBorder="1" applyAlignment="1">
      <alignment horizontal="right"/>
    </xf>
    <xf numFmtId="3" fontId="28" fillId="0" borderId="33" xfId="0" applyNumberFormat="1" applyFont="1" applyFill="1" applyBorder="1" applyAlignment="1">
      <alignment horizontal="right"/>
    </xf>
    <xf numFmtId="164" fontId="28" fillId="0" borderId="26" xfId="0" applyFont="1" applyFill="1" applyBorder="1"/>
    <xf numFmtId="3" fontId="28" fillId="0" borderId="65" xfId="1" applyNumberFormat="1" applyFont="1" applyFill="1" applyBorder="1"/>
    <xf numFmtId="3" fontId="28" fillId="0" borderId="32" xfId="1" applyNumberFormat="1" applyFont="1" applyFill="1" applyBorder="1"/>
    <xf numFmtId="3" fontId="28" fillId="0" borderId="33" xfId="1" applyNumberFormat="1" applyFont="1" applyFill="1" applyBorder="1"/>
    <xf numFmtId="1" fontId="28" fillId="0" borderId="54" xfId="0" applyNumberFormat="1" applyFont="1" applyFill="1" applyBorder="1"/>
    <xf numFmtId="3" fontId="28" fillId="0" borderId="1" xfId="0" applyNumberFormat="1" applyFont="1" applyFill="1" applyBorder="1"/>
    <xf numFmtId="167" fontId="20" fillId="0" borderId="0" xfId="0" applyNumberFormat="1" applyFont="1" applyFill="1" applyBorder="1"/>
    <xf numFmtId="3" fontId="47" fillId="9" borderId="10" xfId="17" applyNumberFormat="1" applyFont="1" applyFill="1" applyBorder="1" applyAlignment="1" applyProtection="1">
      <alignment horizontal="right"/>
      <protection locked="0"/>
    </xf>
    <xf numFmtId="164" fontId="84" fillId="0" borderId="0" xfId="0" applyFont="1"/>
    <xf numFmtId="164" fontId="36" fillId="8" borderId="46" xfId="5" applyFont="1" applyFill="1" applyBorder="1" applyAlignment="1">
      <alignment horizontal="centerContinuous" wrapText="1"/>
    </xf>
    <xf numFmtId="3" fontId="28" fillId="0" borderId="33" xfId="0" applyNumberFormat="1" applyFont="1" applyFill="1" applyBorder="1"/>
    <xf numFmtId="3" fontId="28" fillId="0" borderId="65" xfId="0" applyNumberFormat="1" applyFont="1" applyFill="1" applyBorder="1" applyAlignment="1">
      <alignment horizontal="right"/>
    </xf>
    <xf numFmtId="3" fontId="47" fillId="0" borderId="75" xfId="0" applyNumberFormat="1" applyFont="1" applyFill="1" applyBorder="1"/>
    <xf numFmtId="3" fontId="47" fillId="0" borderId="65" xfId="0" applyNumberFormat="1" applyFont="1" applyFill="1" applyBorder="1"/>
    <xf numFmtId="3" fontId="47" fillId="0" borderId="75" xfId="0" applyNumberFormat="1" applyFont="1" applyFill="1" applyBorder="1" applyAlignment="1">
      <alignment horizontal="right"/>
    </xf>
    <xf numFmtId="3" fontId="47" fillId="0" borderId="75" xfId="0" applyNumberFormat="1" applyFont="1" applyBorder="1" applyAlignment="1">
      <alignment horizontal="right"/>
    </xf>
    <xf numFmtId="3" fontId="47" fillId="0" borderId="79" xfId="0" applyNumberFormat="1" applyFont="1" applyBorder="1" applyAlignment="1">
      <alignment horizontal="right"/>
    </xf>
    <xf numFmtId="3" fontId="47" fillId="0" borderId="65" xfId="0" applyNumberFormat="1" applyFont="1" applyBorder="1" applyAlignment="1">
      <alignment horizontal="right"/>
    </xf>
    <xf numFmtId="164" fontId="22" fillId="0" borderId="0" xfId="0" applyFont="1" applyFill="1" applyBorder="1" applyAlignment="1">
      <alignment vertical="top" wrapText="1"/>
    </xf>
    <xf numFmtId="164" fontId="16" fillId="0" borderId="0" xfId="0" applyFont="1" applyFill="1" applyAlignment="1">
      <alignment wrapText="1"/>
    </xf>
    <xf numFmtId="164" fontId="18" fillId="0" borderId="0" xfId="0" applyNumberFormat="1" applyFont="1" applyFill="1" applyBorder="1" applyAlignment="1">
      <alignment horizontal="centerContinuous" vertical="center"/>
    </xf>
    <xf numFmtId="164" fontId="31" fillId="0" borderId="2" xfId="0" applyNumberFormat="1" applyFont="1" applyFill="1" applyBorder="1" applyAlignment="1" applyProtection="1">
      <alignment horizontal="centerContinuous" wrapText="1"/>
    </xf>
    <xf numFmtId="164" fontId="20" fillId="0" borderId="0" xfId="0" applyNumberFormat="1" applyFont="1" applyFill="1" applyBorder="1" applyAlignment="1" applyProtection="1">
      <alignment horizontal="right"/>
    </xf>
    <xf numFmtId="164" fontId="20" fillId="0" borderId="1" xfId="0" applyNumberFormat="1" applyFont="1" applyFill="1" applyBorder="1" applyAlignment="1" applyProtection="1">
      <alignment horizontal="right"/>
    </xf>
    <xf numFmtId="164" fontId="16" fillId="0" borderId="0" xfId="0" applyNumberFormat="1" applyFont="1" applyFill="1" applyAlignment="1">
      <alignment wrapText="1"/>
    </xf>
    <xf numFmtId="164" fontId="30" fillId="0" borderId="0" xfId="0" applyNumberFormat="1" applyFont="1" applyFill="1" applyAlignment="1">
      <alignment horizontal="right"/>
    </xf>
    <xf numFmtId="167" fontId="35" fillId="0" borderId="21" xfId="0" applyNumberFormat="1" applyFont="1" applyFill="1" applyBorder="1" applyAlignment="1">
      <alignment horizontal="left"/>
    </xf>
    <xf numFmtId="168" fontId="35" fillId="0" borderId="21" xfId="0" applyNumberFormat="1" applyFont="1" applyFill="1" applyBorder="1" applyAlignment="1">
      <alignment horizontal="left"/>
    </xf>
    <xf numFmtId="164" fontId="31" fillId="0" borderId="0" xfId="0" applyFont="1" applyFill="1" applyAlignment="1"/>
    <xf numFmtId="164" fontId="31" fillId="0" borderId="6" xfId="0" applyFont="1" applyFill="1" applyBorder="1" applyAlignment="1" applyProtection="1">
      <alignment horizontal="centerContinuous" wrapText="1"/>
    </xf>
    <xf numFmtId="164" fontId="30" fillId="0" borderId="0" xfId="0" applyFont="1" applyFill="1" applyAlignment="1">
      <alignment horizontal="center"/>
    </xf>
    <xf numFmtId="164" fontId="38" fillId="0" borderId="0" xfId="0" applyFont="1" applyFill="1" applyAlignment="1"/>
    <xf numFmtId="1" fontId="20" fillId="0" borderId="1" xfId="0" applyNumberFormat="1" applyFont="1" applyFill="1" applyBorder="1" applyAlignment="1" applyProtection="1">
      <alignment horizontal="center"/>
    </xf>
    <xf numFmtId="1" fontId="20" fillId="0" borderId="25" xfId="0" applyNumberFormat="1" applyFont="1" applyFill="1" applyBorder="1" applyAlignment="1" applyProtection="1">
      <alignment horizontal="center"/>
    </xf>
    <xf numFmtId="168" fontId="16" fillId="0" borderId="0" xfId="0" applyNumberFormat="1" applyFont="1" applyFill="1" applyAlignment="1">
      <alignment vertical="center"/>
    </xf>
    <xf numFmtId="164" fontId="16" fillId="0" borderId="0" xfId="0" applyFont="1" applyFill="1" applyAlignment="1">
      <alignment vertical="center"/>
    </xf>
    <xf numFmtId="164" fontId="30" fillId="0" borderId="0" xfId="0" applyFont="1" applyFill="1" applyAlignment="1">
      <alignment vertical="center"/>
    </xf>
    <xf numFmtId="164" fontId="30" fillId="0" borderId="0" xfId="0" applyFont="1" applyFill="1" applyBorder="1" applyAlignment="1">
      <alignment horizontal="centerContinuous"/>
    </xf>
    <xf numFmtId="164" fontId="31" fillId="0" borderId="0" xfId="0" applyFont="1" applyFill="1" applyBorder="1" applyAlignment="1">
      <alignment horizontal="centerContinuous"/>
    </xf>
    <xf numFmtId="164" fontId="31" fillId="0" borderId="0" xfId="0" applyFont="1" applyFill="1" applyBorder="1" applyAlignment="1"/>
    <xf numFmtId="164" fontId="31" fillId="0" borderId="2" xfId="0" applyFont="1" applyFill="1" applyBorder="1" applyAlignment="1">
      <alignment horizontal="center" wrapText="1"/>
    </xf>
    <xf numFmtId="164" fontId="18" fillId="0" borderId="0" xfId="0" applyFont="1" applyFill="1" applyBorder="1" applyAlignment="1" applyProtection="1">
      <alignment horizontal="centerContinuous" wrapText="1"/>
    </xf>
    <xf numFmtId="164" fontId="31" fillId="0" borderId="0" xfId="0" applyFont="1" applyFill="1" applyBorder="1" applyAlignment="1" applyProtection="1">
      <alignment horizontal="centerContinuous" wrapText="1"/>
    </xf>
    <xf numFmtId="164" fontId="31" fillId="0" borderId="2" xfId="0" applyFont="1" applyFill="1" applyBorder="1" applyAlignment="1" applyProtection="1">
      <alignment horizontal="center" wrapText="1"/>
    </xf>
    <xf numFmtId="164" fontId="54" fillId="0" borderId="0" xfId="0" applyFont="1" applyFill="1" applyAlignment="1">
      <alignment horizontal="left" readingOrder="1"/>
    </xf>
    <xf numFmtId="164" fontId="32" fillId="0" borderId="0" xfId="0" applyFont="1" applyFill="1" applyBorder="1" applyAlignment="1"/>
    <xf numFmtId="164" fontId="20" fillId="0" borderId="0" xfId="0" applyFont="1" applyFill="1" applyBorder="1" applyAlignment="1">
      <alignment horizontal="right"/>
    </xf>
    <xf numFmtId="164" fontId="20" fillId="0" borderId="0" xfId="0" applyFont="1" applyFill="1" applyBorder="1" applyAlignment="1"/>
    <xf numFmtId="164" fontId="25" fillId="0" borderId="0" xfId="0" applyFont="1" applyFill="1" applyAlignment="1">
      <alignment horizontal="center"/>
    </xf>
    <xf numFmtId="164" fontId="25" fillId="0" borderId="0" xfId="0" applyFont="1" applyFill="1" applyAlignment="1">
      <alignment horizontal="left"/>
    </xf>
    <xf numFmtId="164" fontId="25" fillId="0" borderId="0" xfId="0" applyFont="1" applyFill="1" applyBorder="1" applyAlignment="1">
      <alignment horizontal="right"/>
    </xf>
    <xf numFmtId="164" fontId="30" fillId="0" borderId="0" xfId="0" applyFont="1" applyFill="1" applyBorder="1" applyAlignment="1">
      <alignment horizontal="right"/>
    </xf>
    <xf numFmtId="1" fontId="25" fillId="0" borderId="0" xfId="0" applyNumberFormat="1" applyFont="1" applyFill="1" applyBorder="1" applyAlignment="1"/>
    <xf numFmtId="164" fontId="16" fillId="0" borderId="0" xfId="0" applyFont="1" applyFill="1" applyAlignment="1"/>
    <xf numFmtId="164" fontId="43" fillId="0" borderId="0" xfId="0" applyFont="1" applyFill="1" applyAlignment="1"/>
    <xf numFmtId="164" fontId="16" fillId="0" borderId="0" xfId="0" applyFont="1" applyFill="1" applyAlignment="1">
      <alignment horizontal="right"/>
    </xf>
    <xf numFmtId="164" fontId="38" fillId="0" borderId="0" xfId="0" applyFont="1" applyFill="1" applyBorder="1" applyAlignment="1"/>
    <xf numFmtId="164" fontId="16" fillId="0" borderId="0" xfId="0" applyFont="1" applyFill="1" applyBorder="1" applyAlignment="1"/>
    <xf numFmtId="164" fontId="43" fillId="0" borderId="0" xfId="0" applyFont="1" applyFill="1" applyBorder="1" applyAlignment="1"/>
    <xf numFmtId="3" fontId="26" fillId="6" borderId="32" xfId="17" applyNumberFormat="1" applyFont="1" applyFill="1" applyBorder="1" applyAlignment="1" applyProtection="1">
      <alignment horizontal="right"/>
      <protection locked="0"/>
    </xf>
    <xf numFmtId="3" fontId="20" fillId="6" borderId="32" xfId="2" applyNumberFormat="1" applyFont="1" applyFill="1" applyBorder="1" applyAlignment="1" applyProtection="1">
      <protection locked="0"/>
    </xf>
    <xf numFmtId="3" fontId="20" fillId="6" borderId="10" xfId="17" applyNumberFormat="1" applyFont="1" applyFill="1" applyBorder="1" applyProtection="1">
      <protection locked="0"/>
    </xf>
    <xf numFmtId="3" fontId="20" fillId="6" borderId="0" xfId="17" applyNumberFormat="1" applyFont="1" applyFill="1" applyBorder="1" applyProtection="1">
      <protection locked="0"/>
    </xf>
    <xf numFmtId="164" fontId="20" fillId="6" borderId="115" xfId="0" applyFont="1" applyFill="1" applyBorder="1"/>
    <xf numFmtId="164" fontId="20" fillId="6" borderId="32" xfId="0" applyFont="1" applyFill="1" applyBorder="1"/>
    <xf numFmtId="3" fontId="26" fillId="6" borderId="0" xfId="5" applyNumberFormat="1" applyFont="1" applyFill="1" applyBorder="1" applyAlignment="1" applyProtection="1">
      <alignment horizontal="right"/>
      <protection locked="0"/>
    </xf>
    <xf numFmtId="0" fontId="20" fillId="6" borderId="0" xfId="88" applyFill="1"/>
    <xf numFmtId="165" fontId="1" fillId="6" borderId="0" xfId="19" applyNumberFormat="1" applyFont="1" applyFill="1"/>
    <xf numFmtId="3" fontId="26" fillId="6" borderId="10" xfId="17" applyNumberFormat="1" applyFont="1" applyFill="1" applyBorder="1" applyProtection="1">
      <protection locked="0"/>
    </xf>
    <xf numFmtId="3" fontId="65" fillId="6" borderId="10" xfId="17" applyNumberFormat="1" applyFont="1" applyFill="1" applyBorder="1" applyProtection="1">
      <protection locked="0"/>
    </xf>
    <xf numFmtId="3" fontId="20" fillId="6" borderId="32" xfId="2" applyNumberFormat="1" applyFont="1" applyFill="1" applyBorder="1" applyAlignment="1" applyProtection="1">
      <alignment horizontal="right"/>
      <protection locked="0"/>
    </xf>
    <xf numFmtId="3" fontId="20" fillId="6" borderId="10" xfId="2" applyNumberFormat="1" applyFont="1" applyFill="1" applyBorder="1" applyAlignment="1" applyProtection="1">
      <alignment horizontal="right"/>
      <protection locked="0"/>
    </xf>
    <xf numFmtId="166" fontId="35" fillId="0" borderId="0" xfId="0" applyNumberFormat="1" applyFont="1" applyFill="1" applyBorder="1" applyAlignment="1" applyProtection="1">
      <alignment horizontal="center"/>
    </xf>
    <xf numFmtId="3" fontId="47" fillId="31" borderId="0" xfId="0" applyNumberFormat="1" applyFont="1" applyFill="1" applyBorder="1" applyAlignment="1">
      <alignment horizontal="right"/>
    </xf>
    <xf numFmtId="3" fontId="28" fillId="31" borderId="0" xfId="0" applyNumberFormat="1" applyFont="1" applyFill="1" applyBorder="1" applyAlignment="1"/>
    <xf numFmtId="3" fontId="28" fillId="31" borderId="0" xfId="1" applyNumberFormat="1" applyFont="1" applyFill="1" applyBorder="1" applyAlignment="1"/>
    <xf numFmtId="3" fontId="47" fillId="31" borderId="0" xfId="0" applyNumberFormat="1" applyFont="1" applyFill="1" applyBorder="1" applyAlignment="1"/>
    <xf numFmtId="3" fontId="57" fillId="9" borderId="10" xfId="6" applyNumberFormat="1" applyFont="1" applyFill="1" applyBorder="1" applyAlignment="1" applyProtection="1">
      <protection locked="0"/>
    </xf>
    <xf numFmtId="164" fontId="86" fillId="0" borderId="89" xfId="0" applyFont="1" applyBorder="1"/>
    <xf numFmtId="164" fontId="86" fillId="0" borderId="3" xfId="0" applyFont="1" applyBorder="1"/>
    <xf numFmtId="164" fontId="86" fillId="0" borderId="90" xfId="0" applyFont="1" applyBorder="1"/>
    <xf numFmtId="164" fontId="85" fillId="0" borderId="37" xfId="0" applyFont="1" applyBorder="1"/>
    <xf numFmtId="164" fontId="85" fillId="0" borderId="91" xfId="0" applyFont="1" applyBorder="1"/>
    <xf numFmtId="164" fontId="85" fillId="0" borderId="95" xfId="0" applyFont="1" applyBorder="1"/>
    <xf numFmtId="164" fontId="85" fillId="0" borderId="8" xfId="0" applyFont="1" applyBorder="1"/>
    <xf numFmtId="164" fontId="85" fillId="0" borderId="93" xfId="0" applyFont="1" applyBorder="1"/>
    <xf numFmtId="164" fontId="85" fillId="0" borderId="127" xfId="0" applyFont="1" applyBorder="1"/>
    <xf numFmtId="164" fontId="85" fillId="0" borderId="40" xfId="0" applyFont="1" applyBorder="1"/>
    <xf numFmtId="164" fontId="87" fillId="0" borderId="91" xfId="0" applyFont="1" applyBorder="1"/>
    <xf numFmtId="164" fontId="87" fillId="0" borderId="37" xfId="0" applyFont="1" applyBorder="1"/>
    <xf numFmtId="3" fontId="86" fillId="0" borderId="74" xfId="0" applyNumberFormat="1" applyFont="1" applyFill="1" applyBorder="1" applyAlignment="1">
      <alignment horizontal="right"/>
    </xf>
    <xf numFmtId="3" fontId="86" fillId="0" borderId="75" xfId="0" applyNumberFormat="1" applyFont="1" applyFill="1" applyBorder="1" applyAlignment="1">
      <alignment horizontal="right"/>
    </xf>
    <xf numFmtId="3" fontId="86" fillId="0" borderId="79" xfId="0" applyNumberFormat="1" applyFont="1" applyFill="1" applyBorder="1" applyAlignment="1">
      <alignment horizontal="right"/>
    </xf>
    <xf numFmtId="3" fontId="86" fillId="0" borderId="32" xfId="0" applyNumberFormat="1" applyFont="1" applyFill="1" applyBorder="1" applyAlignment="1">
      <alignment horizontal="right"/>
    </xf>
    <xf numFmtId="3" fontId="86" fillId="0" borderId="126" xfId="0" applyNumberFormat="1" applyFont="1" applyFill="1" applyBorder="1" applyAlignment="1">
      <alignment horizontal="right"/>
    </xf>
    <xf numFmtId="3" fontId="86" fillId="0" borderId="78" xfId="0" applyNumberFormat="1" applyFont="1" applyFill="1" applyBorder="1" applyAlignment="1">
      <alignment horizontal="right"/>
    </xf>
    <xf numFmtId="3" fontId="86" fillId="0" borderId="21" xfId="0" applyNumberFormat="1" applyFont="1" applyFill="1" applyBorder="1" applyAlignment="1">
      <alignment horizontal="right"/>
    </xf>
    <xf numFmtId="3" fontId="86" fillId="0" borderId="0" xfId="0" applyNumberFormat="1" applyFont="1" applyFill="1" applyBorder="1" applyAlignment="1">
      <alignment horizontal="right"/>
    </xf>
    <xf numFmtId="3" fontId="86" fillId="0" borderId="10" xfId="0" applyNumberFormat="1" applyFont="1" applyFill="1" applyBorder="1" applyAlignment="1">
      <alignment horizontal="right"/>
    </xf>
    <xf numFmtId="3" fontId="86" fillId="0" borderId="3" xfId="0" applyNumberFormat="1" applyFont="1" applyFill="1" applyBorder="1" applyAlignment="1">
      <alignment horizontal="right"/>
    </xf>
    <xf numFmtId="3" fontId="86" fillId="0" borderId="27" xfId="0" applyNumberFormat="1" applyFont="1" applyFill="1" applyBorder="1" applyAlignment="1">
      <alignment horizontal="right"/>
    </xf>
    <xf numFmtId="3" fontId="86" fillId="0" borderId="25" xfId="0" applyNumberFormat="1" applyFont="1" applyFill="1" applyBorder="1" applyAlignment="1">
      <alignment horizontal="right"/>
    </xf>
    <xf numFmtId="3" fontId="86" fillId="0" borderId="1" xfId="0" applyNumberFormat="1" applyFont="1" applyFill="1" applyBorder="1" applyAlignment="1">
      <alignment horizontal="right"/>
    </xf>
    <xf numFmtId="3" fontId="86" fillId="0" borderId="17" xfId="0" applyNumberFormat="1" applyFont="1" applyFill="1" applyBorder="1" applyAlignment="1">
      <alignment horizontal="right"/>
    </xf>
    <xf numFmtId="3" fontId="86" fillId="0" borderId="23" xfId="0" applyNumberFormat="1" applyFont="1" applyFill="1" applyBorder="1" applyAlignment="1">
      <alignment horizontal="right"/>
    </xf>
    <xf numFmtId="3" fontId="86" fillId="0" borderId="28" xfId="0" applyNumberFormat="1" applyFont="1" applyFill="1" applyBorder="1" applyAlignment="1">
      <alignment horizontal="right"/>
    </xf>
    <xf numFmtId="3" fontId="86" fillId="0" borderId="89" xfId="0" applyNumberFormat="1" applyFont="1" applyFill="1" applyBorder="1"/>
    <xf numFmtId="3" fontId="86" fillId="0" borderId="91" xfId="0" applyNumberFormat="1" applyFont="1" applyFill="1" applyBorder="1"/>
    <xf numFmtId="3" fontId="86" fillId="0" borderId="124" xfId="0" applyNumberFormat="1" applyFont="1" applyFill="1" applyBorder="1"/>
    <xf numFmtId="3" fontId="86" fillId="0" borderId="125" xfId="0" applyNumberFormat="1" applyFont="1" applyFill="1" applyBorder="1"/>
    <xf numFmtId="3" fontId="86" fillId="0" borderId="125" xfId="0" applyNumberFormat="1" applyFont="1" applyFill="1" applyBorder="1" applyAlignment="1">
      <alignment horizontal="right"/>
    </xf>
    <xf numFmtId="3" fontId="86" fillId="0" borderId="3" xfId="0" applyNumberFormat="1" applyFont="1" applyFill="1" applyBorder="1"/>
    <xf numFmtId="3" fontId="86" fillId="0" borderId="0" xfId="0" applyNumberFormat="1" applyFont="1" applyFill="1" applyBorder="1"/>
    <xf numFmtId="3" fontId="86" fillId="0" borderId="10" xfId="0" applyNumberFormat="1" applyFont="1" applyFill="1" applyBorder="1"/>
    <xf numFmtId="3" fontId="86" fillId="0" borderId="27" xfId="0" applyNumberFormat="1" applyFont="1" applyFill="1" applyBorder="1"/>
    <xf numFmtId="3" fontId="86" fillId="0" borderId="0" xfId="0" applyNumberFormat="1" applyFont="1" applyFill="1"/>
    <xf numFmtId="164" fontId="86" fillId="0" borderId="97" xfId="0" applyFont="1" applyFill="1" applyBorder="1"/>
    <xf numFmtId="164" fontId="86" fillId="0" borderId="90" xfId="0" applyFont="1" applyFill="1" applyBorder="1"/>
    <xf numFmtId="164" fontId="86" fillId="0" borderId="99" xfId="0" applyFont="1" applyFill="1" applyBorder="1"/>
    <xf numFmtId="164" fontId="86" fillId="0" borderId="89" xfId="0" applyFont="1" applyFill="1" applyBorder="1"/>
    <xf numFmtId="164" fontId="86" fillId="0" borderId="3" xfId="0" applyFont="1" applyFill="1" applyBorder="1"/>
    <xf numFmtId="164" fontId="86" fillId="0" borderId="94" xfId="0" applyFont="1" applyFill="1" applyBorder="1"/>
    <xf numFmtId="164" fontId="86" fillId="0" borderId="91" xfId="0" applyFont="1" applyFill="1" applyBorder="1"/>
    <xf numFmtId="164" fontId="86" fillId="0" borderId="98" xfId="0" applyFont="1" applyFill="1" applyBorder="1" applyAlignment="1">
      <alignment wrapText="1"/>
    </xf>
    <xf numFmtId="164" fontId="86" fillId="0" borderId="26" xfId="0" applyFont="1" applyFill="1" applyBorder="1" applyAlignment="1">
      <alignment wrapText="1"/>
    </xf>
    <xf numFmtId="164" fontId="86" fillId="0" borderId="96" xfId="0" applyNumberFormat="1" applyFont="1" applyFill="1" applyBorder="1"/>
    <xf numFmtId="164" fontId="86" fillId="0" borderId="93" xfId="0" applyNumberFormat="1" applyFont="1" applyFill="1" applyBorder="1"/>
    <xf numFmtId="3" fontId="86" fillId="0" borderId="33" xfId="0" applyNumberFormat="1" applyFont="1" applyFill="1" applyBorder="1" applyAlignment="1">
      <alignment horizontal="right"/>
    </xf>
    <xf numFmtId="164" fontId="86" fillId="0" borderId="23" xfId="0" applyFont="1" applyFill="1" applyBorder="1"/>
    <xf numFmtId="164" fontId="86" fillId="0" borderId="23" xfId="0" applyFont="1" applyBorder="1"/>
    <xf numFmtId="3" fontId="86" fillId="0" borderId="23" xfId="0" applyNumberFormat="1" applyFont="1" applyFill="1" applyBorder="1"/>
    <xf numFmtId="3" fontId="86" fillId="0" borderId="1" xfId="0" applyNumberFormat="1" applyFont="1" applyFill="1" applyBorder="1"/>
    <xf numFmtId="3" fontId="86" fillId="0" borderId="17" xfId="0" applyNumberFormat="1" applyFont="1" applyFill="1" applyBorder="1"/>
    <xf numFmtId="3" fontId="86" fillId="0" borderId="28" xfId="0" applyNumberFormat="1" applyFont="1" applyFill="1" applyBorder="1"/>
    <xf numFmtId="3" fontId="86" fillId="0" borderId="92" xfId="0" applyNumberFormat="1" applyFont="1" applyFill="1" applyBorder="1"/>
    <xf numFmtId="3" fontId="86" fillId="0" borderId="93" xfId="0" applyNumberFormat="1" applyFont="1" applyFill="1" applyBorder="1"/>
    <xf numFmtId="3" fontId="86" fillId="0" borderId="128" xfId="0" applyNumberFormat="1" applyFont="1" applyFill="1" applyBorder="1"/>
    <xf numFmtId="3" fontId="86" fillId="0" borderId="129" xfId="0" applyNumberFormat="1" applyFont="1" applyFill="1" applyBorder="1"/>
    <xf numFmtId="3" fontId="86" fillId="0" borderId="129" xfId="0" applyNumberFormat="1" applyFont="1" applyFill="1" applyBorder="1" applyAlignment="1">
      <alignment horizontal="right"/>
    </xf>
    <xf numFmtId="164" fontId="86" fillId="0" borderId="92" xfId="0" applyFont="1" applyBorder="1"/>
    <xf numFmtId="164" fontId="86" fillId="0" borderId="95" xfId="0" applyFont="1" applyFill="1" applyBorder="1"/>
    <xf numFmtId="164" fontId="22" fillId="0" borderId="0" xfId="0" applyFont="1" applyFill="1" applyBorder="1" applyAlignment="1">
      <alignment vertical="top" wrapText="1"/>
    </xf>
    <xf numFmtId="164" fontId="16" fillId="0" borderId="0" xfId="0" applyFont="1" applyFill="1" applyAlignment="1">
      <alignment wrapText="1"/>
    </xf>
    <xf numFmtId="37" fontId="16" fillId="0" borderId="62" xfId="0" applyNumberFormat="1" applyFont="1" applyFill="1" applyBorder="1" applyAlignment="1" applyProtection="1">
      <alignment horizontal="left" wrapText="1"/>
    </xf>
    <xf numFmtId="164" fontId="0" fillId="0" borderId="62" xfId="0" applyBorder="1" applyAlignment="1">
      <alignment wrapText="1"/>
    </xf>
    <xf numFmtId="164" fontId="30" fillId="0" borderId="0" xfId="0" applyFont="1" applyBorder="1" applyAlignment="1">
      <alignment horizontal="center"/>
    </xf>
    <xf numFmtId="164" fontId="22" fillId="0" borderId="62" xfId="0" applyFont="1" applyFill="1" applyBorder="1" applyAlignment="1">
      <alignment vertical="top" wrapText="1"/>
    </xf>
    <xf numFmtId="164" fontId="30" fillId="0" borderId="0" xfId="0" applyFont="1" applyFill="1" applyBorder="1" applyAlignment="1">
      <alignment horizontal="center"/>
    </xf>
    <xf numFmtId="164" fontId="31" fillId="0" borderId="2" xfId="0" applyFont="1" applyFill="1" applyBorder="1" applyAlignment="1">
      <alignment horizontal="center"/>
    </xf>
    <xf numFmtId="164" fontId="16" fillId="0" borderId="0" xfId="0" applyFont="1" applyFill="1" applyBorder="1" applyAlignment="1">
      <alignment vertical="top" wrapText="1"/>
    </xf>
    <xf numFmtId="164" fontId="30" fillId="0" borderId="0" xfId="0" applyFont="1" applyFill="1" applyAlignment="1">
      <alignment vertical="top"/>
    </xf>
    <xf numFmtId="164" fontId="22" fillId="0" borderId="4" xfId="0" applyFont="1" applyFill="1" applyBorder="1" applyAlignment="1">
      <alignment vertical="center" wrapText="1"/>
    </xf>
    <xf numFmtId="164" fontId="30" fillId="0" borderId="4" xfId="0" applyFont="1" applyFill="1" applyBorder="1" applyAlignment="1">
      <alignment vertical="center" wrapText="1"/>
    </xf>
    <xf numFmtId="164" fontId="22" fillId="0" borderId="62" xfId="0" applyFont="1" applyFill="1" applyBorder="1" applyAlignment="1">
      <alignment vertical="center" wrapText="1"/>
    </xf>
    <xf numFmtId="164" fontId="26" fillId="0" borderId="6" xfId="6" applyFont="1" applyFill="1" applyBorder="1" applyAlignment="1">
      <alignment horizontal="center" wrapText="1"/>
    </xf>
    <xf numFmtId="164" fontId="26" fillId="0" borderId="46" xfId="6" applyFont="1" applyFill="1" applyBorder="1" applyAlignment="1">
      <alignment horizontal="center" wrapText="1"/>
    </xf>
    <xf numFmtId="164" fontId="26" fillId="0" borderId="50" xfId="6" applyFont="1" applyFill="1" applyBorder="1" applyAlignment="1">
      <alignment horizontal="center" wrapText="1"/>
    </xf>
    <xf numFmtId="164" fontId="26" fillId="0" borderId="3" xfId="0" applyFont="1" applyBorder="1"/>
    <xf numFmtId="164" fontId="26" fillId="0" borderId="89" xfId="0" applyFont="1" applyBorder="1"/>
    <xf numFmtId="164" fontId="26" fillId="0" borderId="90" xfId="0" applyFont="1" applyBorder="1" applyProtection="1"/>
    <xf numFmtId="164" fontId="20" fillId="0" borderId="89" xfId="0" pivotButton="1" applyFont="1" applyBorder="1" applyAlignment="1">
      <alignment horizontal="right"/>
    </xf>
    <xf numFmtId="164" fontId="20" fillId="0" borderId="90" xfId="0" pivotButton="1" applyFont="1" applyBorder="1" applyAlignment="1">
      <alignment horizontal="right"/>
    </xf>
    <xf numFmtId="164" fontId="20" fillId="0" borderId="90" xfId="0" applyFont="1" applyBorder="1" applyAlignment="1">
      <alignment horizontal="right"/>
    </xf>
    <xf numFmtId="164" fontId="20" fillId="0" borderId="91" xfId="0" applyFont="1" applyBorder="1" applyAlignment="1">
      <alignment horizontal="right"/>
    </xf>
    <xf numFmtId="164" fontId="20" fillId="0" borderId="116" xfId="0" applyFont="1" applyBorder="1" applyAlignment="1">
      <alignment horizontal="right"/>
    </xf>
    <xf numFmtId="164" fontId="20" fillId="0" borderId="89" xfId="0" applyFont="1" applyBorder="1" applyAlignment="1">
      <alignment horizontal="right"/>
    </xf>
    <xf numFmtId="164" fontId="20" fillId="0" borderId="117" xfId="0" applyFont="1" applyBorder="1" applyAlignment="1">
      <alignment horizontal="right" wrapText="1"/>
    </xf>
    <xf numFmtId="164" fontId="20" fillId="0" borderId="92" xfId="0" pivotButton="1" applyFont="1" applyBorder="1"/>
    <xf numFmtId="164" fontId="20" fillId="0" borderId="92" xfId="0" applyNumberFormat="1" applyFont="1" applyBorder="1" applyAlignment="1">
      <alignment horizontal="right"/>
    </xf>
    <xf numFmtId="164" fontId="20" fillId="0" borderId="93" xfId="0" applyNumberFormat="1" applyFont="1" applyBorder="1" applyAlignment="1">
      <alignment horizontal="right"/>
    </xf>
    <xf numFmtId="165" fontId="20" fillId="0" borderId="74" xfId="0" applyNumberFormat="1" applyFont="1" applyBorder="1" applyAlignment="1">
      <alignment horizontal="right"/>
    </xf>
    <xf numFmtId="165" fontId="20" fillId="0" borderId="75" xfId="0" applyNumberFormat="1" applyFont="1" applyBorder="1" applyAlignment="1">
      <alignment horizontal="right"/>
    </xf>
    <xf numFmtId="165" fontId="20" fillId="0" borderId="78" xfId="0" applyNumberFormat="1" applyFont="1" applyBorder="1" applyAlignment="1">
      <alignment horizontal="right"/>
    </xf>
    <xf numFmtId="164" fontId="26" fillId="0" borderId="91" xfId="0" applyFont="1" applyBorder="1" applyProtection="1"/>
    <xf numFmtId="164" fontId="26" fillId="0" borderId="61" xfId="0" pivotButton="1" applyFont="1" applyBorder="1"/>
    <xf numFmtId="164" fontId="26" fillId="0" borderId="123" xfId="0" applyFont="1" applyBorder="1"/>
    <xf numFmtId="165" fontId="20" fillId="0" borderId="89" xfId="0" applyNumberFormat="1" applyFont="1" applyBorder="1" applyAlignment="1">
      <alignment horizontal="right"/>
    </xf>
    <xf numFmtId="165" fontId="20" fillId="0" borderId="91" xfId="0" applyNumberFormat="1" applyFont="1" applyBorder="1" applyAlignment="1">
      <alignment horizontal="right"/>
    </xf>
    <xf numFmtId="165" fontId="20" fillId="0" borderId="117" xfId="0" applyNumberFormat="1" applyFont="1" applyBorder="1" applyAlignment="1">
      <alignment horizontal="right"/>
    </xf>
    <xf numFmtId="165" fontId="20" fillId="0" borderId="3" xfId="0" applyNumberFormat="1" applyFont="1" applyBorder="1" applyAlignment="1">
      <alignment horizontal="right"/>
    </xf>
    <xf numFmtId="165" fontId="20" fillId="0" borderId="0" xfId="0" applyNumberFormat="1" applyFont="1" applyAlignment="1">
      <alignment horizontal="right"/>
    </xf>
    <xf numFmtId="165" fontId="20" fillId="0" borderId="118" xfId="0" applyNumberFormat="1" applyFont="1" applyBorder="1" applyAlignment="1">
      <alignment horizontal="right"/>
    </xf>
    <xf numFmtId="165" fontId="20" fillId="0" borderId="119" xfId="0" applyNumberFormat="1" applyFont="1" applyBorder="1" applyAlignment="1">
      <alignment horizontal="right"/>
    </xf>
    <xf numFmtId="165" fontId="20" fillId="0" borderId="121" xfId="0" applyNumberFormat="1" applyFont="1" applyBorder="1" applyAlignment="1">
      <alignment horizontal="right"/>
    </xf>
    <xf numFmtId="165" fontId="20" fillId="0" borderId="122" xfId="0" applyNumberFormat="1" applyFont="1" applyBorder="1" applyAlignment="1">
      <alignment horizontal="right"/>
    </xf>
    <xf numFmtId="164" fontId="26" fillId="0" borderId="90" xfId="0" applyFont="1" applyBorder="1"/>
    <xf numFmtId="164" fontId="26" fillId="0" borderId="119" xfId="0" applyFont="1" applyBorder="1"/>
    <xf numFmtId="164" fontId="26" fillId="0" borderId="120" xfId="0" applyFont="1" applyBorder="1"/>
    <xf numFmtId="165" fontId="20" fillId="31" borderId="3" xfId="0" applyNumberFormat="1" applyFont="1" applyFill="1" applyBorder="1" applyAlignment="1">
      <alignment horizontal="right"/>
    </xf>
  </cellXfs>
  <cellStyles count="574">
    <cellStyle name="Comma" xfId="1" builtinId="3"/>
    <cellStyle name="Comma 2" xfId="8"/>
    <cellStyle name="Comma 2 2" xfId="132"/>
    <cellStyle name="Comma 2 3" xfId="109"/>
    <cellStyle name="Comma 3" xfId="40"/>
    <cellStyle name="Comma 3 2" xfId="22"/>
    <cellStyle name="Comma 4" xfId="19"/>
    <cellStyle name="Comma 5" xfId="41"/>
    <cellStyle name="Comma 5 10" xfId="238"/>
    <cellStyle name="Comma 5 11" xfId="568"/>
    <cellStyle name="Comma 5 2" xfId="42"/>
    <cellStyle name="Comma 5 2 10" xfId="569"/>
    <cellStyle name="Comma 5 2 2" xfId="144"/>
    <cellStyle name="Comma 5 2 2 2" xfId="189"/>
    <cellStyle name="Comma 5 2 2 2 2" xfId="542"/>
    <cellStyle name="Comma 5 2 2 2 3" xfId="435"/>
    <cellStyle name="Comma 5 2 2 2 4" xfId="333"/>
    <cellStyle name="Comma 5 2 2 3" xfId="219"/>
    <cellStyle name="Comma 5 2 2 3 2" xfId="480"/>
    <cellStyle name="Comma 5 2 2 3 3" xfId="378"/>
    <cellStyle name="Comma 5 2 2 4" xfId="299"/>
    <cellStyle name="Comma 5 2 2 4 2" xfId="513"/>
    <cellStyle name="Comma 5 2 2 5" xfId="405"/>
    <cellStyle name="Comma 5 2 2 6" xfId="268"/>
    <cellStyle name="Comma 5 2 3" xfId="105"/>
    <cellStyle name="Comma 5 2 3 2" xfId="197"/>
    <cellStyle name="Comma 5 2 3 2 2" xfId="550"/>
    <cellStyle name="Comma 5 2 3 2 3" xfId="443"/>
    <cellStyle name="Comma 5 2 3 2 4" xfId="341"/>
    <cellStyle name="Comma 5 2 3 3" xfId="227"/>
    <cellStyle name="Comma 5 2 3 3 2" xfId="488"/>
    <cellStyle name="Comma 5 2 3 3 3" xfId="386"/>
    <cellStyle name="Comma 5 2 3 4" xfId="305"/>
    <cellStyle name="Comma 5 2 3 4 2" xfId="519"/>
    <cellStyle name="Comma 5 2 3 5" xfId="411"/>
    <cellStyle name="Comma 5 2 3 6" xfId="276"/>
    <cellStyle name="Comma 5 2 4" xfId="154"/>
    <cellStyle name="Comma 5 2 4 2" xfId="365"/>
    <cellStyle name="Comma 5 2 4 2 2" xfId="467"/>
    <cellStyle name="Comma 5 2 4 3" xfId="320"/>
    <cellStyle name="Comma 5 2 4 3 2" xfId="531"/>
    <cellStyle name="Comma 5 2 4 4" xfId="423"/>
    <cellStyle name="Comma 5 2 4 5" xfId="252"/>
    <cellStyle name="Comma 5 2 5" xfId="160"/>
    <cellStyle name="Comma 5 2 5 2" xfId="450"/>
    <cellStyle name="Comma 5 2 5 3" xfId="348"/>
    <cellStyle name="Comma 5 2 6" xfId="165"/>
    <cellStyle name="Comma 5 2 6 2" xfId="500"/>
    <cellStyle name="Comma 5 2 6 3" xfId="286"/>
    <cellStyle name="Comma 5 2 7" xfId="177"/>
    <cellStyle name="Comma 5 2 7 2" xfId="556"/>
    <cellStyle name="Comma 5 2 8" xfId="207"/>
    <cellStyle name="Comma 5 2 8 2" xfId="392"/>
    <cellStyle name="Comma 5 2 9" xfId="239"/>
    <cellStyle name="Comma 5 3" xfId="143"/>
    <cellStyle name="Comma 5 3 2" xfId="188"/>
    <cellStyle name="Comma 5 3 2 2" xfId="541"/>
    <cellStyle name="Comma 5 3 2 3" xfId="434"/>
    <cellStyle name="Comma 5 3 2 4" xfId="332"/>
    <cellStyle name="Comma 5 3 3" xfId="218"/>
    <cellStyle name="Comma 5 3 3 2" xfId="479"/>
    <cellStyle name="Comma 5 3 3 3" xfId="377"/>
    <cellStyle name="Comma 5 3 4" xfId="298"/>
    <cellStyle name="Comma 5 3 4 2" xfId="512"/>
    <cellStyle name="Comma 5 3 5" xfId="404"/>
    <cellStyle name="Comma 5 3 6" xfId="267"/>
    <cellStyle name="Comma 5 4" xfId="104"/>
    <cellStyle name="Comma 5 4 2" xfId="196"/>
    <cellStyle name="Comma 5 4 2 2" xfId="549"/>
    <cellStyle name="Comma 5 4 2 3" xfId="442"/>
    <cellStyle name="Comma 5 4 2 4" xfId="340"/>
    <cellStyle name="Comma 5 4 3" xfId="226"/>
    <cellStyle name="Comma 5 4 3 2" xfId="487"/>
    <cellStyle name="Comma 5 4 3 3" xfId="385"/>
    <cellStyle name="Comma 5 4 4" xfId="304"/>
    <cellStyle name="Comma 5 4 4 2" xfId="518"/>
    <cellStyle name="Comma 5 4 5" xfId="410"/>
    <cellStyle name="Comma 5 4 6" xfId="275"/>
    <cellStyle name="Comma 5 5" xfId="153"/>
    <cellStyle name="Comma 5 5 2" xfId="364"/>
    <cellStyle name="Comma 5 5 2 2" xfId="466"/>
    <cellStyle name="Comma 5 5 3" xfId="319"/>
    <cellStyle name="Comma 5 5 3 2" xfId="530"/>
    <cellStyle name="Comma 5 5 4" xfId="422"/>
    <cellStyle name="Comma 5 5 5" xfId="251"/>
    <cellStyle name="Comma 5 6" xfId="159"/>
    <cellStyle name="Comma 5 6 2" xfId="449"/>
    <cellStyle name="Comma 5 6 3" xfId="347"/>
    <cellStyle name="Comma 5 7" xfId="164"/>
    <cellStyle name="Comma 5 7 2" xfId="499"/>
    <cellStyle name="Comma 5 7 3" xfId="285"/>
    <cellStyle name="Comma 5 8" xfId="176"/>
    <cellStyle name="Comma 5 8 2" xfId="555"/>
    <cellStyle name="Comma 5 9" xfId="206"/>
    <cellStyle name="Comma 5 9 2" xfId="391"/>
    <cellStyle name="Comma 6" xfId="111"/>
    <cellStyle name="Comma 6 2" xfId="181"/>
    <cellStyle name="Comma 6 2 2" xfId="324"/>
    <cellStyle name="Comma 6 2 2 2" xfId="534"/>
    <cellStyle name="Comma 6 2 3" xfId="491"/>
    <cellStyle name="Comma 6 2 4" xfId="427"/>
    <cellStyle name="Comma 6 2 5" xfId="256"/>
    <cellStyle name="Comma 6 3" xfId="211"/>
    <cellStyle name="Comma 6 3 2" xfId="471"/>
    <cellStyle name="Comma 6 3 3" xfId="369"/>
    <cellStyle name="Comma 6 4" xfId="302"/>
    <cellStyle name="Comma 6 4 2" xfId="516"/>
    <cellStyle name="Comma 6 5" xfId="408"/>
    <cellStyle name="Comma 6 6" xfId="231"/>
    <cellStyle name="Comma 7" xfId="116"/>
    <cellStyle name="Normal" xfId="0" builtinId="0"/>
    <cellStyle name="Normal 10" xfId="11"/>
    <cellStyle name="Normal 10 2" xfId="149"/>
    <cellStyle name="Normal 10 2 2" xfId="192"/>
    <cellStyle name="Normal 10 2 2 2" xfId="381"/>
    <cellStyle name="Normal 10 2 2 2 2" xfId="483"/>
    <cellStyle name="Normal 10 2 2 3" xfId="336"/>
    <cellStyle name="Normal 10 2 2 3 2" xfId="545"/>
    <cellStyle name="Normal 10 2 2 4" xfId="438"/>
    <cellStyle name="Normal 10 2 2 5" xfId="271"/>
    <cellStyle name="Normal 10 2 3" xfId="222"/>
    <cellStyle name="Normal 10 2 3 2" xfId="457"/>
    <cellStyle name="Normal 10 2 3 3" xfId="355"/>
    <cellStyle name="Normal 10 2 4" xfId="295"/>
    <cellStyle name="Normal 10 2 4 2" xfId="509"/>
    <cellStyle name="Normal 10 2 5" xfId="401"/>
    <cellStyle name="Normal 10 2 6" xfId="242"/>
    <cellStyle name="Normal 10 3" xfId="130"/>
    <cellStyle name="Normal 10 3 2" xfId="261"/>
    <cellStyle name="Normal 10 3 2 2" xfId="328"/>
    <cellStyle name="Normal 10 3 2 3" xfId="493"/>
    <cellStyle name="Normal 10 3 3" xfId="291"/>
    <cellStyle name="Normal 10 3 3 2" xfId="505"/>
    <cellStyle name="Normal 10 3 4" xfId="397"/>
    <cellStyle name="Normal 10 4" xfId="99"/>
    <cellStyle name="Normal 10 4 2" xfId="361"/>
    <cellStyle name="Normal 10 4 2 2" xfId="463"/>
    <cellStyle name="Normal 10 4 3" xfId="316"/>
    <cellStyle name="Normal 10 4 3 2" xfId="527"/>
    <cellStyle name="Normal 10 4 4" xfId="419"/>
    <cellStyle name="Normal 10 4 5" xfId="248"/>
    <cellStyle name="Normal 10 5" xfId="173"/>
    <cellStyle name="Normal 10 5 2" xfId="454"/>
    <cellStyle name="Normal 10 5 3" xfId="352"/>
    <cellStyle name="Normal 10 6" xfId="203"/>
    <cellStyle name="Normal 11" xfId="12"/>
    <cellStyle name="Normal 11 2" xfId="131"/>
    <cellStyle name="Normal 12" xfId="13"/>
    <cellStyle name="Normal 12 2" xfId="141"/>
    <cellStyle name="Normal 12 3" xfId="122"/>
    <cellStyle name="Normal 13" xfId="14"/>
    <cellStyle name="Normal 13 2" xfId="21"/>
    <cellStyle name="Normal 13 3" xfId="135"/>
    <cellStyle name="Normal 13 3 2" xfId="244"/>
    <cellStyle name="Normal 13 3 3" xfId="282"/>
    <cellStyle name="Normal 13 4" xfId="59"/>
    <cellStyle name="Normal 14" xfId="10"/>
    <cellStyle name="Normal 14 2" xfId="140"/>
    <cellStyle name="Normal 14 3" xfId="120"/>
    <cellStyle name="Normal 15" xfId="121"/>
    <cellStyle name="Normal 15 2" xfId="30"/>
    <cellStyle name="Normal 16" xfId="60"/>
    <cellStyle name="Normal 17" xfId="61"/>
    <cellStyle name="Normal 18" xfId="62"/>
    <cellStyle name="Normal 19" xfId="29"/>
    <cellStyle name="Normal 19 2" xfId="148"/>
    <cellStyle name="Normal 19 3" xfId="115"/>
    <cellStyle name="Normal 19 4" xfId="85"/>
    <cellStyle name="Normal 2" xfId="5"/>
    <cellStyle name="Normal 2 2" xfId="16"/>
    <cellStyle name="Normal 2 2 2" xfId="48"/>
    <cellStyle name="Normal 2 3" xfId="47"/>
    <cellStyle name="Normal 2 3 2" xfId="49"/>
    <cellStyle name="Normal 2 4" xfId="108"/>
    <cellStyle name="Normal 2 4 2" xfId="560"/>
    <cellStyle name="Normal 2 5" xfId="50"/>
    <cellStyle name="Normal 2 5 10" xfId="233"/>
    <cellStyle name="Normal 2 5 11" xfId="570"/>
    <cellStyle name="Normal 2 5 2" xfId="107"/>
    <cellStyle name="Normal 2 5 2 2" xfId="146"/>
    <cellStyle name="Normal 2 5 2 2 2" xfId="191"/>
    <cellStyle name="Normal 2 5 2 2 2 2" xfId="482"/>
    <cellStyle name="Normal 2 5 2 2 2 3" xfId="380"/>
    <cellStyle name="Normal 2 5 2 2 3" xfId="221"/>
    <cellStyle name="Normal 2 5 2 2 3 2" xfId="544"/>
    <cellStyle name="Normal 2 5 2 2 3 3" xfId="335"/>
    <cellStyle name="Normal 2 5 2 2 4" xfId="437"/>
    <cellStyle name="Normal 2 5 2 2 5" xfId="270"/>
    <cellStyle name="Normal 2 5 2 3" xfId="179"/>
    <cellStyle name="Normal 2 5 2 3 2" xfId="367"/>
    <cellStyle name="Normal 2 5 2 3 2 2" xfId="469"/>
    <cellStyle name="Normal 2 5 2 3 3" xfId="322"/>
    <cellStyle name="Normal 2 5 2 3 3 2" xfId="533"/>
    <cellStyle name="Normal 2 5 2 3 4" xfId="425"/>
    <cellStyle name="Normal 2 5 2 3 5" xfId="254"/>
    <cellStyle name="Normal 2 5 2 4" xfId="209"/>
    <cellStyle name="Normal 2 5 2 4 2" xfId="459"/>
    <cellStyle name="Normal 2 5 2 4 3" xfId="357"/>
    <cellStyle name="Normal 2 5 2 5" xfId="301"/>
    <cellStyle name="Normal 2 5 2 5 2" xfId="515"/>
    <cellStyle name="Normal 2 5 2 6" xfId="407"/>
    <cellStyle name="Normal 2 5 2 7" xfId="241"/>
    <cellStyle name="Normal 2 5 3" xfId="113"/>
    <cellStyle name="Normal 2 5 3 2" xfId="183"/>
    <cellStyle name="Normal 2 5 3 2 2" xfId="536"/>
    <cellStyle name="Normal 2 5 3 2 3" xfId="429"/>
    <cellStyle name="Normal 2 5 3 2 4" xfId="326"/>
    <cellStyle name="Normal 2 5 3 3" xfId="213"/>
    <cellStyle name="Normal 2 5 3 3 2" xfId="473"/>
    <cellStyle name="Normal 2 5 3 3 3" xfId="371"/>
    <cellStyle name="Normal 2 5 3 4" xfId="293"/>
    <cellStyle name="Normal 2 5 3 4 2" xfId="507"/>
    <cellStyle name="Normal 2 5 3 5" xfId="399"/>
    <cellStyle name="Normal 2 5 3 6" xfId="258"/>
    <cellStyle name="Normal 2 5 4" xfId="97"/>
    <cellStyle name="Normal 2 5 4 2" xfId="199"/>
    <cellStyle name="Normal 2 5 4 2 2" xfId="552"/>
    <cellStyle name="Normal 2 5 4 2 3" xfId="445"/>
    <cellStyle name="Normal 2 5 4 2 4" xfId="343"/>
    <cellStyle name="Normal 2 5 4 3" xfId="229"/>
    <cellStyle name="Normal 2 5 4 3 2" xfId="490"/>
    <cellStyle name="Normal 2 5 4 3 3" xfId="388"/>
    <cellStyle name="Normal 2 5 4 4" xfId="306"/>
    <cellStyle name="Normal 2 5 4 4 2" xfId="520"/>
    <cellStyle name="Normal 2 5 4 5" xfId="412"/>
    <cellStyle name="Normal 2 5 4 6" xfId="278"/>
    <cellStyle name="Normal 2 5 5" xfId="156"/>
    <cellStyle name="Normal 2 5 5 2" xfId="359"/>
    <cellStyle name="Normal 2 5 5 2 2" xfId="461"/>
    <cellStyle name="Normal 2 5 5 3" xfId="314"/>
    <cellStyle name="Normal 2 5 5 3 2" xfId="525"/>
    <cellStyle name="Normal 2 5 5 4" xfId="417"/>
    <cellStyle name="Normal 2 5 5 5" xfId="246"/>
    <cellStyle name="Normal 2 5 6" xfId="162"/>
    <cellStyle name="Normal 2 5 6 2" xfId="452"/>
    <cellStyle name="Normal 2 5 6 3" xfId="350"/>
    <cellStyle name="Normal 2 5 7" xfId="166"/>
    <cellStyle name="Normal 2 5 7 2" xfId="502"/>
    <cellStyle name="Normal 2 5 7 3" xfId="288"/>
    <cellStyle name="Normal 2 5 8" xfId="171"/>
    <cellStyle name="Normal 2 5 8 2" xfId="558"/>
    <cellStyle name="Normal 2 5 9" xfId="201"/>
    <cellStyle name="Normal 2 5 9 2" xfId="394"/>
    <cellStyle name="Normal 2 6" xfId="562"/>
    <cellStyle name="Normal 20" xfId="86"/>
    <cellStyle name="Normal 21" xfId="87"/>
    <cellStyle name="Normal 22" xfId="88"/>
    <cellStyle name="Normal 23" xfId="89"/>
    <cellStyle name="Normal 24" xfId="126"/>
    <cellStyle name="Normal 25" xfId="90"/>
    <cellStyle name="Normal 26" xfId="91"/>
    <cellStyle name="Normal 27" xfId="63"/>
    <cellStyle name="Normal 28" xfId="64"/>
    <cellStyle name="Normal 29" xfId="65"/>
    <cellStyle name="Normal 3" xfId="20"/>
    <cellStyle name="Normal 3 2" xfId="35"/>
    <cellStyle name="Normal 3 2 2" xfId="565"/>
    <cellStyle name="Normal 3 3" xfId="117"/>
    <cellStyle name="Normal 30" xfId="66"/>
    <cellStyle name="Normal 31" xfId="67"/>
    <cellStyle name="Normal 32" xfId="68"/>
    <cellStyle name="Normal 33" xfId="69"/>
    <cellStyle name="Normal 34" xfId="70"/>
    <cellStyle name="Normal 35" xfId="71"/>
    <cellStyle name="Normal 36" xfId="72"/>
    <cellStyle name="Normal 37" xfId="73"/>
    <cellStyle name="Normal 38" xfId="127"/>
    <cellStyle name="Normal 39" xfId="74"/>
    <cellStyle name="Normal 4" xfId="25"/>
    <cellStyle name="Normal 4 2" xfId="147"/>
    <cellStyle name="Normal 4 2 2" xfId="564"/>
    <cellStyle name="Normal 4 3" xfId="39"/>
    <cellStyle name="Normal 4 4" xfId="100"/>
    <cellStyle name="Normal 4 4 2" xfId="559"/>
    <cellStyle name="Normal 40" xfId="75"/>
    <cellStyle name="Normal 41" xfId="76"/>
    <cellStyle name="Normal 42" xfId="77"/>
    <cellStyle name="Normal 43" xfId="78"/>
    <cellStyle name="Normal 44" xfId="79"/>
    <cellStyle name="Normal 45" xfId="80"/>
    <cellStyle name="Normal 46" xfId="81"/>
    <cellStyle name="Normal 47" xfId="82"/>
    <cellStyle name="Normal 48" xfId="83"/>
    <cellStyle name="Normal 49" xfId="92"/>
    <cellStyle name="Normal 5" xfId="98"/>
    <cellStyle name="Normal 5 2" xfId="118"/>
    <cellStyle name="Normal 5 2 2" xfId="150"/>
    <cellStyle name="Normal 5 2 2 2" xfId="193"/>
    <cellStyle name="Normal 5 2 2 2 2" xfId="337"/>
    <cellStyle name="Normal 5 2 2 2 2 2" xfId="546"/>
    <cellStyle name="Normal 5 2 2 2 3" xfId="492"/>
    <cellStyle name="Normal 5 2 2 2 4" xfId="439"/>
    <cellStyle name="Normal 5 2 2 2 5" xfId="260"/>
    <cellStyle name="Normal 5 2 2 3" xfId="223"/>
    <cellStyle name="Normal 5 2 2 3 2" xfId="484"/>
    <cellStyle name="Normal 5 2 2 3 3" xfId="382"/>
    <cellStyle name="Normal 5 2 2 4" xfId="272"/>
    <cellStyle name="Normal 5 2 3" xfId="373"/>
    <cellStyle name="Normal 5 2 4" xfId="354"/>
    <cellStyle name="Normal 5 2 4 2" xfId="456"/>
    <cellStyle name="Normal 5 2 5" xfId="294"/>
    <cellStyle name="Normal 5 2 5 2" xfId="508"/>
    <cellStyle name="Normal 5 2 6" xfId="566"/>
    <cellStyle name="Normal 5 2 7" xfId="400"/>
    <cellStyle name="Normal 5 3" xfId="137"/>
    <cellStyle name="Normal 5 3 2" xfId="185"/>
    <cellStyle name="Normal 5 3 2 2" xfId="329"/>
    <cellStyle name="Normal 5 3 2 2 2" xfId="538"/>
    <cellStyle name="Normal 5 3 2 3" xfId="495"/>
    <cellStyle name="Normal 5 3 2 4" xfId="431"/>
    <cellStyle name="Normal 5 3 2 5" xfId="263"/>
    <cellStyle name="Normal 5 3 3" xfId="215"/>
    <cellStyle name="Normal 5 3 3 2" xfId="476"/>
    <cellStyle name="Normal 5 3 3 3" xfId="374"/>
    <cellStyle name="Normal 5 3 4" xfId="290"/>
    <cellStyle name="Normal 5 3 4 2" xfId="504"/>
    <cellStyle name="Normal 5 3 5" xfId="396"/>
    <cellStyle name="Normal 5 3 6" xfId="235"/>
    <cellStyle name="Normal 5 4" xfId="114"/>
    <cellStyle name="Normal 5 4 2" xfId="184"/>
    <cellStyle name="Normal 5 4 2 2" xfId="474"/>
    <cellStyle name="Normal 5 4 2 3" xfId="372"/>
    <cellStyle name="Normal 5 4 3" xfId="214"/>
    <cellStyle name="Normal 5 4 3 2" xfId="537"/>
    <cellStyle name="Normal 5 4 3 3" xfId="327"/>
    <cellStyle name="Normal 5 4 4" xfId="430"/>
    <cellStyle name="Normal 5 4 5" xfId="259"/>
    <cellStyle name="Normal 5 5" xfId="172"/>
    <cellStyle name="Normal 5 5 2" xfId="360"/>
    <cellStyle name="Normal 5 5 2 2" xfId="462"/>
    <cellStyle name="Normal 5 5 3" xfId="315"/>
    <cellStyle name="Normal 5 5 3 2" xfId="526"/>
    <cellStyle name="Normal 5 5 4" xfId="418"/>
    <cellStyle name="Normal 5 5 5" xfId="247"/>
    <cellStyle name="Normal 5 6" xfId="202"/>
    <cellStyle name="Normal 5 6 2" xfId="453"/>
    <cellStyle name="Normal 5 6 3" xfId="351"/>
    <cellStyle name="Normal 5 7" xfId="561"/>
    <cellStyle name="Normal 5 8" xfId="234"/>
    <cellStyle name="Normal 50" xfId="93"/>
    <cellStyle name="Normal 51" xfId="94"/>
    <cellStyle name="Normal 52" xfId="84"/>
    <cellStyle name="Normal 53" xfId="123"/>
    <cellStyle name="Normal 54" xfId="124"/>
    <cellStyle name="Normal 55" xfId="125"/>
    <cellStyle name="Normal 56" xfId="44"/>
    <cellStyle name="Normal 57" xfId="34"/>
    <cellStyle name="Normal 57 10" xfId="200"/>
    <cellStyle name="Normal 57 10 2" xfId="553"/>
    <cellStyle name="Normal 57 11" xfId="389"/>
    <cellStyle name="Normal 57 12" xfId="230"/>
    <cellStyle name="Normal 57 13" xfId="571"/>
    <cellStyle name="Normal 57 2" xfId="36"/>
    <cellStyle name="Normal 57 3" xfId="102"/>
    <cellStyle name="Normal 57 3 2" xfId="138"/>
    <cellStyle name="Normal 57 3 2 2" xfId="186"/>
    <cellStyle name="Normal 57 3 2 2 2" xfId="477"/>
    <cellStyle name="Normal 57 3 2 2 3" xfId="375"/>
    <cellStyle name="Normal 57 3 2 3" xfId="216"/>
    <cellStyle name="Normal 57 3 2 3 2" xfId="539"/>
    <cellStyle name="Normal 57 3 2 3 3" xfId="330"/>
    <cellStyle name="Normal 57 3 2 4" xfId="432"/>
    <cellStyle name="Normal 57 3 2 5" xfId="264"/>
    <cellStyle name="Normal 57 3 3" xfId="174"/>
    <cellStyle name="Normal 57 3 3 2" xfId="362"/>
    <cellStyle name="Normal 57 3 3 2 2" xfId="464"/>
    <cellStyle name="Normal 57 3 3 3" xfId="317"/>
    <cellStyle name="Normal 57 3 3 3 2" xfId="528"/>
    <cellStyle name="Normal 57 3 3 4" xfId="420"/>
    <cellStyle name="Normal 57 3 3 5" xfId="249"/>
    <cellStyle name="Normal 57 3 4" xfId="204"/>
    <cellStyle name="Normal 57 3 4 2" xfId="458"/>
    <cellStyle name="Normal 57 3 4 3" xfId="356"/>
    <cellStyle name="Normal 57 3 5" xfId="296"/>
    <cellStyle name="Normal 57 3 5 2" xfId="510"/>
    <cellStyle name="Normal 57 3 6" xfId="402"/>
    <cellStyle name="Normal 57 3 7" xfId="236"/>
    <cellStyle name="Normal 57 4" xfId="110"/>
    <cellStyle name="Normal 57 4 2" xfId="180"/>
    <cellStyle name="Normal 57 4 2 2" xfId="368"/>
    <cellStyle name="Normal 57 4 2 2 2" xfId="470"/>
    <cellStyle name="Normal 57 4 2 3" xfId="426"/>
    <cellStyle name="Normal 57 4 2 4" xfId="323"/>
    <cellStyle name="Normal 57 4 3" xfId="210"/>
    <cellStyle name="Normal 57 4 3 2" xfId="455"/>
    <cellStyle name="Normal 57 4 3 3" xfId="353"/>
    <cellStyle name="Normal 57 4 4" xfId="292"/>
    <cellStyle name="Normal 57 4 4 2" xfId="506"/>
    <cellStyle name="Normal 57 4 5" xfId="398"/>
    <cellStyle name="Normal 57 4 6" xfId="255"/>
    <cellStyle name="Normal 57 5" xfId="96"/>
    <cellStyle name="Normal 57 5 2" xfId="194"/>
    <cellStyle name="Normal 57 5 2 2" xfId="547"/>
    <cellStyle name="Normal 57 5 2 3" xfId="440"/>
    <cellStyle name="Normal 57 5 2 4" xfId="338"/>
    <cellStyle name="Normal 57 5 3" xfId="224"/>
    <cellStyle name="Normal 57 5 3 2" xfId="485"/>
    <cellStyle name="Normal 57 5 3 3" xfId="383"/>
    <cellStyle name="Normal 57 5 4" xfId="289"/>
    <cellStyle name="Normal 57 5 4 2" xfId="503"/>
    <cellStyle name="Normal 57 5 5" xfId="395"/>
    <cellStyle name="Normal 57 5 6" xfId="273"/>
    <cellStyle name="Normal 57 6" xfId="151"/>
    <cellStyle name="Normal 57 6 2" xfId="358"/>
    <cellStyle name="Normal 57 6 2 2" xfId="460"/>
    <cellStyle name="Normal 57 6 3" xfId="307"/>
    <cellStyle name="Normal 57 6 3 2" xfId="521"/>
    <cellStyle name="Normal 57 6 4" xfId="413"/>
    <cellStyle name="Normal 57 6 5" xfId="245"/>
    <cellStyle name="Normal 57 7" xfId="157"/>
    <cellStyle name="Normal 57 7 2" xfId="524"/>
    <cellStyle name="Normal 57 7 3" xfId="416"/>
    <cellStyle name="Normal 57 7 4" xfId="313"/>
    <cellStyle name="Normal 57 8" xfId="167"/>
    <cellStyle name="Normal 57 8 2" xfId="447"/>
    <cellStyle name="Normal 57 8 3" xfId="345"/>
    <cellStyle name="Normal 57 9" xfId="170"/>
    <cellStyle name="Normal 57 9 2" xfId="497"/>
    <cellStyle name="Normal 57 9 3" xfId="283"/>
    <cellStyle name="Normal 58" xfId="38"/>
    <cellStyle name="Normal 58 10" xfId="205"/>
    <cellStyle name="Normal 58 10 2" xfId="390"/>
    <cellStyle name="Normal 58 11" xfId="232"/>
    <cellStyle name="Normal 58 12" xfId="572"/>
    <cellStyle name="Normal 58 2" xfId="37"/>
    <cellStyle name="Normal 58 3" xfId="142"/>
    <cellStyle name="Normal 58 3 2" xfId="187"/>
    <cellStyle name="Normal 58 3 2 2" xfId="331"/>
    <cellStyle name="Normal 58 3 2 2 2" xfId="540"/>
    <cellStyle name="Normal 58 3 2 3" xfId="496"/>
    <cellStyle name="Normal 58 3 2 4" xfId="433"/>
    <cellStyle name="Normal 58 3 2 5" xfId="266"/>
    <cellStyle name="Normal 58 3 3" xfId="217"/>
    <cellStyle name="Normal 58 3 3 2" xfId="478"/>
    <cellStyle name="Normal 58 3 3 3" xfId="376"/>
    <cellStyle name="Normal 58 3 4" xfId="297"/>
    <cellStyle name="Normal 58 3 4 2" xfId="511"/>
    <cellStyle name="Normal 58 3 5" xfId="403"/>
    <cellStyle name="Normal 58 3 6" xfId="237"/>
    <cellStyle name="Normal 58 4" xfId="112"/>
    <cellStyle name="Normal 58 4 2" xfId="182"/>
    <cellStyle name="Normal 58 4 2 2" xfId="535"/>
    <cellStyle name="Normal 58 4 2 3" xfId="428"/>
    <cellStyle name="Normal 58 4 2 4" xfId="325"/>
    <cellStyle name="Normal 58 4 3" xfId="212"/>
    <cellStyle name="Normal 58 4 3 2" xfId="472"/>
    <cellStyle name="Normal 58 4 3 3" xfId="370"/>
    <cellStyle name="Normal 58 4 4" xfId="308"/>
    <cellStyle name="Normal 58 4 4 2" xfId="522"/>
    <cellStyle name="Normal 58 4 5" xfId="414"/>
    <cellStyle name="Normal 58 4 6" xfId="257"/>
    <cellStyle name="Normal 58 5" xfId="103"/>
    <cellStyle name="Normal 58 5 2" xfId="195"/>
    <cellStyle name="Normal 58 5 2 2" xfId="486"/>
    <cellStyle name="Normal 58 5 2 3" xfId="384"/>
    <cellStyle name="Normal 58 5 3" xfId="225"/>
    <cellStyle name="Normal 58 5 3 2" xfId="548"/>
    <cellStyle name="Normal 58 5 3 3" xfId="339"/>
    <cellStyle name="Normal 58 5 4" xfId="441"/>
    <cellStyle name="Normal 58 5 5" xfId="274"/>
    <cellStyle name="Normal 58 6" xfId="152"/>
    <cellStyle name="Normal 58 6 2" xfId="363"/>
    <cellStyle name="Normal 58 6 2 2" xfId="465"/>
    <cellStyle name="Normal 58 6 3" xfId="318"/>
    <cellStyle name="Normal 58 6 3 2" xfId="529"/>
    <cellStyle name="Normal 58 6 4" xfId="421"/>
    <cellStyle name="Normal 58 6 5" xfId="250"/>
    <cellStyle name="Normal 58 7" xfId="158"/>
    <cellStyle name="Normal 58 7 2" xfId="448"/>
    <cellStyle name="Normal 58 7 3" xfId="346"/>
    <cellStyle name="Normal 58 8" xfId="168"/>
    <cellStyle name="Normal 58 8 2" xfId="498"/>
    <cellStyle name="Normal 58 8 3" xfId="284"/>
    <cellStyle name="Normal 58 9" xfId="175"/>
    <cellStyle name="Normal 58 9 2" xfId="554"/>
    <cellStyle name="Normal 59" xfId="46"/>
    <cellStyle name="Normal 6" xfId="17"/>
    <cellStyle name="Normal 6 2 2" xfId="45"/>
    <cellStyle name="Normal 6_sreb progression tab 2 redo" xfId="31"/>
    <cellStyle name="Normal 60" xfId="163"/>
    <cellStyle name="Normal 60 2" xfId="281"/>
    <cellStyle name="Normal 61" xfId="279"/>
    <cellStyle name="Normal 62" xfId="243"/>
    <cellStyle name="Normal 63" xfId="262"/>
    <cellStyle name="Normal 63 2" xfId="303"/>
    <cellStyle name="Normal 63 2 2" xfId="517"/>
    <cellStyle name="Normal 63 3" xfId="494"/>
    <cellStyle name="Normal 63 4" xfId="409"/>
    <cellStyle name="Normal 64" xfId="310"/>
    <cellStyle name="Normal 65" xfId="312"/>
    <cellStyle name="Normal 66" xfId="311"/>
    <cellStyle name="Normal 67" xfId="344"/>
    <cellStyle name="Normal 68" xfId="446"/>
    <cellStyle name="Normal 69" xfId="475"/>
    <cellStyle name="Normal 7" xfId="43"/>
    <cellStyle name="Normal 7 10" xfId="573"/>
    <cellStyle name="Normal 7 2" xfId="145"/>
    <cellStyle name="Normal 7 2 2" xfId="190"/>
    <cellStyle name="Normal 7 2 2 2" xfId="543"/>
    <cellStyle name="Normal 7 2 2 3" xfId="436"/>
    <cellStyle name="Normal 7 2 2 4" xfId="334"/>
    <cellStyle name="Normal 7 2 3" xfId="220"/>
    <cellStyle name="Normal 7 2 3 2" xfId="481"/>
    <cellStyle name="Normal 7 2 3 3" xfId="379"/>
    <cellStyle name="Normal 7 2 4" xfId="300"/>
    <cellStyle name="Normal 7 2 4 2" xfId="514"/>
    <cellStyle name="Normal 7 2 5" xfId="406"/>
    <cellStyle name="Normal 7 2 6" xfId="269"/>
    <cellStyle name="Normal 7 3" xfId="106"/>
    <cellStyle name="Normal 7 3 2" xfId="198"/>
    <cellStyle name="Normal 7 3 2 2" xfId="551"/>
    <cellStyle name="Normal 7 3 2 3" xfId="444"/>
    <cellStyle name="Normal 7 3 2 4" xfId="342"/>
    <cellStyle name="Normal 7 3 3" xfId="228"/>
    <cellStyle name="Normal 7 3 3 2" xfId="489"/>
    <cellStyle name="Normal 7 3 3 3" xfId="387"/>
    <cellStyle name="Normal 7 3 4" xfId="309"/>
    <cellStyle name="Normal 7 3 4 2" xfId="523"/>
    <cellStyle name="Normal 7 3 5" xfId="415"/>
    <cellStyle name="Normal 7 3 6" xfId="277"/>
    <cellStyle name="Normal 7 4" xfId="155"/>
    <cellStyle name="Normal 7 4 2" xfId="366"/>
    <cellStyle name="Normal 7 4 2 2" xfId="468"/>
    <cellStyle name="Normal 7 4 3" xfId="321"/>
    <cellStyle name="Normal 7 4 3 2" xfId="532"/>
    <cellStyle name="Normal 7 4 4" xfId="424"/>
    <cellStyle name="Normal 7 4 5" xfId="253"/>
    <cellStyle name="Normal 7 5" xfId="161"/>
    <cellStyle name="Normal 7 5 2" xfId="451"/>
    <cellStyle name="Normal 7 5 3" xfId="349"/>
    <cellStyle name="Normal 7 6" xfId="169"/>
    <cellStyle name="Normal 7 6 2" xfId="501"/>
    <cellStyle name="Normal 7 6 3" xfId="287"/>
    <cellStyle name="Normal 7 7" xfId="178"/>
    <cellStyle name="Normal 7 7 2" xfId="557"/>
    <cellStyle name="Normal 7 8" xfId="208"/>
    <cellStyle name="Normal 7 8 2" xfId="393"/>
    <cellStyle name="Normal 7 9" xfId="240"/>
    <cellStyle name="Normal 70" xfId="567"/>
    <cellStyle name="Normal 71" xfId="51"/>
    <cellStyle name="Normal 72" xfId="52"/>
    <cellStyle name="Normal 8" xfId="9"/>
    <cellStyle name="Normal 8 2" xfId="139"/>
    <cellStyle name="Normal 8 3" xfId="128"/>
    <cellStyle name="Normal 83" xfId="53"/>
    <cellStyle name="Normal 84" xfId="54"/>
    <cellStyle name="Normal 86" xfId="55"/>
    <cellStyle name="Normal 9" xfId="129"/>
    <cellStyle name="Normal 9 2" xfId="563"/>
    <cellStyle name="Normal 98" xfId="56"/>
    <cellStyle name="Normal_02StProg05" xfId="2"/>
    <cellStyle name="Normal_03TTA09mastersurvey" xfId="23"/>
    <cellStyle name="Normal_Degree02 Form" xfId="27"/>
    <cellStyle name="Normal_Degree02 Form 2" xfId="7"/>
    <cellStyle name="Normal_Degree02 Form 3" xfId="134"/>
    <cellStyle name="Normal_Degrees02 Form" xfId="24"/>
    <cellStyle name="Normal_Degrees02 Form 2" xfId="26"/>
    <cellStyle name="Normal_Degrees02 Form 3" xfId="133"/>
    <cellStyle name="Normal_SCH&amp;FTE02 Form" xfId="3"/>
    <cellStyle name="Normal_SCH&amp;FTE03 Form" xfId="28"/>
    <cellStyle name="Normal_Sheet1" xfId="4"/>
    <cellStyle name="Normal_StProg01B 2" xfId="6"/>
    <cellStyle name="Normal_StProg02 Form" xfId="32"/>
    <cellStyle name="Normal_StProg02 Form 2" xfId="15"/>
    <cellStyle name="Percent 2" xfId="95"/>
    <cellStyle name="Percent 2 2" xfId="136"/>
    <cellStyle name="Percent 2 2 2" xfId="280"/>
    <cellStyle name="Percent 2 2 3" xfId="265"/>
    <cellStyle name="Percent 3" xfId="33"/>
    <cellStyle name="Percent 4" xfId="18"/>
    <cellStyle name="Percent 5" xfId="101"/>
    <cellStyle name="questionable" xfId="57"/>
    <cellStyle name="questionable 2" xfId="119"/>
    <cellStyle name="review" xfId="58"/>
  </cellStyles>
  <dxfs count="662">
    <dxf>
      <numFmt numFmtId="165" formatCode="_(* #,##0_);_(* \(#,##0\);_(* &quot;-&quot;??_);_(@_)"/>
    </dxf>
    <dxf>
      <numFmt numFmtId="165" formatCode="_(* #,##0_);_(* \(#,##0\);_(* &quot;-&quot;??_);_(@_)"/>
    </dxf>
    <dxf>
      <numFmt numFmtId="165" formatCode="_(* #,##0_);_(* \(#,##0\);_(* &quot;-&quot;??_);_(@_)"/>
    </dxf>
    <dxf>
      <alignment wrapText="1" readingOrder="0"/>
    </dxf>
    <dxf>
      <border>
        <bottom style="thin">
          <color indexed="64"/>
        </bottom>
      </border>
    </dxf>
    <dxf>
      <border>
        <bottom style="thin">
          <color indexed="64"/>
        </bottom>
      </border>
    </dxf>
    <dxf>
      <border>
        <right style="thin">
          <color indexed="64"/>
        </right>
      </border>
    </dxf>
    <dxf>
      <border>
        <right style="thin">
          <color indexed="64"/>
        </right>
      </border>
    </dxf>
    <dxf>
      <alignment horizontal="right" readingOrder="0"/>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 formatCode="#,##0"/>
    </dxf>
    <dxf>
      <font>
        <b val="0"/>
      </font>
    </dxf>
    <dxf>
      <font>
        <b/>
      </font>
    </dxf>
    <dxf>
      <font>
        <b/>
      </font>
    </dxf>
    <dxf>
      <font>
        <b/>
      </font>
    </dxf>
    <dxf>
      <font>
        <sz val="10"/>
      </font>
    </dxf>
    <dxf>
      <border>
        <top/>
        <bottom/>
      </border>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font>
        <sz val="10"/>
        <name val="Arial"/>
        <scheme val="none"/>
      </font>
      <numFmt numFmtId="3" formatCode="#,##0"/>
      <alignment horizontal="right" readingOrder="0"/>
    </dxf>
    <dxf>
      <font>
        <name val="Arial"/>
        <scheme val="none"/>
      </font>
    </dxf>
    <dxf>
      <font>
        <b/>
        <sz val="10"/>
        <name val="Arial"/>
        <scheme val="none"/>
      </font>
    </dxf>
    <dxf>
      <font>
        <b/>
        <sz val="10"/>
        <name val="Arial"/>
        <scheme val="none"/>
      </font>
    </dxf>
    <dxf>
      <font>
        <b val="0"/>
      </font>
    </dxf>
    <dxf>
      <font>
        <b val="0"/>
      </font>
    </dxf>
    <dxf>
      <font>
        <b val="0"/>
      </font>
    </dxf>
    <dxf>
      <font>
        <b val="0"/>
      </font>
    </dxf>
    <dxf>
      <font>
        <b val="0"/>
      </font>
    </dxf>
    <dxf>
      <font>
        <b val="0"/>
      </font>
    </dxf>
    <dxf>
      <font>
        <b val="0"/>
      </font>
    </dxf>
    <dxf>
      <font>
        <b val="0"/>
      </font>
    </dxf>
    <dxf>
      <font>
        <b val="0"/>
      </font>
    </dxf>
    <dxf>
      <font>
        <u/>
      </font>
    </dxf>
    <dxf>
      <border>
        <left/>
      </border>
    </dxf>
    <dxf>
      <border>
        <left/>
      </border>
    </dxf>
    <dxf>
      <border>
        <left/>
      </border>
    </dxf>
    <dxf>
      <border>
        <bottom style="thin">
          <color indexed="64"/>
        </bottom>
      </border>
    </dxf>
    <dxf>
      <alignment wrapText="1" readingOrder="0"/>
    </dxf>
    <dxf>
      <alignment wrapText="1" readingOrder="0"/>
    </dxf>
    <dxf>
      <border>
        <bottom style="thin">
          <color indexed="64"/>
        </bottom>
      </border>
    </dxf>
    <dxf>
      <border>
        <left/>
      </border>
    </dxf>
    <dxf>
      <border>
        <left/>
      </border>
    </dxf>
    <dxf>
      <border>
        <left/>
      </border>
    </dxf>
    <dxf>
      <border>
        <left/>
      </border>
    </dxf>
    <dxf>
      <border>
        <bottom/>
      </border>
    </dxf>
    <dxf>
      <border>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numFmt numFmtId="165" formatCode="_(* #,##0_);_(* \(#,##0\);_(* &quot;-&quot;??_);_(@_)"/>
    </dxf>
    <dxf>
      <numFmt numFmtId="165" formatCode="_(* #,##0_);_(* \(#,##0\);_(* &quot;-&quot;??_);_(@_)"/>
    </dxf>
    <dxf>
      <numFmt numFmtId="165" formatCode="_(* #,##0_);_(* \(#,##0\);_(* &quot;-&quot;??_);_(@_)"/>
    </dxf>
    <dxf>
      <numFmt numFmtId="165" formatCode="_(* #,##0_);_(* \(#,##0\);_(* &quot;-&quot;??_);_(@_)"/>
    </dxf>
    <dxf>
      <alignment wrapText="1" readingOrder="0"/>
    </dxf>
    <dxf>
      <border>
        <bottom style="thin">
          <color indexed="64"/>
        </bottom>
      </border>
    </dxf>
    <dxf>
      <border>
        <bottom style="thin">
          <color indexed="64"/>
        </bottom>
      </border>
    </dxf>
    <dxf>
      <border>
        <bottom style="thin">
          <color indexed="64"/>
        </bottom>
      </border>
    </dxf>
    <dxf>
      <border>
        <bottom style="thin">
          <color indexed="64"/>
        </bottom>
      </border>
    </dxf>
    <dxf>
      <border>
        <top/>
        <bottom/>
      </border>
    </dxf>
    <dxf>
      <border>
        <right style="thin">
          <color indexed="8"/>
        </right>
      </border>
    </dxf>
    <dxf>
      <border>
        <top style="thin">
          <color indexed="64"/>
        </top>
      </border>
    </dxf>
    <dxf>
      <border>
        <left/>
        <right/>
      </border>
    </dxf>
    <dxf>
      <border>
        <left/>
        <right/>
      </border>
    </dxf>
    <dxf>
      <border>
        <left/>
        <right/>
      </border>
    </dxf>
    <dxf>
      <border>
        <left/>
        <right/>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border>
        <right style="thin">
          <color indexed="8"/>
        </right>
      </border>
    </dxf>
    <dxf>
      <border>
        <left style="thin">
          <color indexed="8"/>
        </left>
      </border>
    </dxf>
    <dxf>
      <border>
        <left style="thin">
          <color indexed="64"/>
        </left>
      </border>
    </dxf>
    <dxf>
      <font>
        <b/>
        <sz val="10"/>
        <name val="Arial"/>
        <scheme val="none"/>
      </font>
    </dxf>
    <dxf>
      <font>
        <b/>
        <sz val="10"/>
        <name val="Arial"/>
        <scheme val="none"/>
      </font>
    </dxf>
    <dxf>
      <protection locked="1"/>
    </dxf>
    <dxf>
      <font>
        <b/>
      </font>
    </dxf>
    <dxf>
      <font>
        <b/>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name val="Arial"/>
        <scheme val="none"/>
      </font>
    </dxf>
    <dxf>
      <font>
        <sz val="10"/>
      </font>
    </dxf>
    <dxf>
      <border>
        <left/>
      </border>
    </dxf>
    <dxf>
      <border>
        <left/>
      </border>
    </dxf>
    <dxf>
      <border>
        <left/>
      </border>
    </dxf>
    <dxf>
      <font>
        <b val="0"/>
      </font>
    </dxf>
    <dxf>
      <font>
        <b val="0"/>
      </font>
    </dxf>
    <dxf>
      <font>
        <b val="0"/>
      </font>
    </dxf>
    <dxf>
      <font>
        <b val="0"/>
      </font>
    </dxf>
    <dxf>
      <font>
        <b val="0"/>
      </font>
    </dxf>
    <dxf>
      <font>
        <b val="0"/>
      </font>
    </dxf>
    <dxf>
      <font>
        <b val="0"/>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border>
    </dxf>
    <dxf>
      <border>
        <bottom/>
      </border>
    </dxf>
    <dxf>
      <border>
        <bottom/>
      </border>
    </dxf>
    <dxf>
      <border>
        <bottom style="thin">
          <color indexed="64"/>
        </bottom>
      </border>
    </dxf>
    <dxf>
      <border>
        <bottom style="thin">
          <color indexed="64"/>
        </bottom>
      </border>
    </dxf>
    <dxf>
      <border>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border>
    </dxf>
    <dxf>
      <border>
        <top/>
      </border>
    </dxf>
    <dxf>
      <border>
        <top/>
      </border>
    </dxf>
    <dxf>
      <border>
        <bottom/>
      </border>
    </dxf>
    <dxf>
      <border>
        <bottom/>
      </border>
    </dxf>
    <dxf>
      <border>
        <bottom/>
      </border>
    </dxf>
    <dxf>
      <border>
        <right/>
        <bottom/>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theme="0" tint="-0.24994659260841701"/>
        </bottom>
      </border>
    </dxf>
    <dxf>
      <border>
        <bottom style="thin">
          <color theme="0" tint="-0.24994659260841701"/>
        </bottom>
      </border>
    </dxf>
    <dxf>
      <border>
        <bottom style="thin">
          <color indexed="64"/>
        </bottom>
      </border>
    </dxf>
    <dxf>
      <border>
        <bottom style="thin">
          <color indexed="64"/>
        </bottom>
      </border>
    </dxf>
    <dxf>
      <fill>
        <patternFill patternType="solid">
          <bgColor theme="5" tint="0.59999389629810485"/>
        </patternFill>
      </fill>
    </dxf>
    <dxf>
      <font>
        <b/>
        <i val="0"/>
        <color rgb="FFFF0000"/>
      </font>
    </dxf>
    <dxf>
      <font>
        <b/>
        <i val="0"/>
        <color rgb="FFFF000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border>
        <bottom/>
      </border>
    </dxf>
    <dxf>
      <border>
        <left/>
      </border>
    </dxf>
    <dxf>
      <border>
        <left/>
      </border>
    </dxf>
    <dxf>
      <border>
        <left/>
      </border>
    </dxf>
    <dxf>
      <border>
        <left/>
      </border>
    </dxf>
    <dxf>
      <border>
        <bottom style="thin">
          <color indexed="64"/>
        </bottom>
      </border>
    </dxf>
    <dxf>
      <alignment wrapText="1" readingOrder="0"/>
    </dxf>
    <dxf>
      <alignment wrapText="1" readingOrder="0"/>
    </dxf>
    <dxf>
      <border>
        <bottom style="thin">
          <color indexed="64"/>
        </bottom>
      </border>
    </dxf>
    <dxf>
      <border>
        <left/>
      </border>
    </dxf>
    <dxf>
      <border>
        <left/>
      </border>
    </dxf>
    <dxf>
      <border>
        <left/>
      </border>
    </dxf>
    <dxf>
      <font>
        <u/>
      </font>
    </dxf>
    <dxf>
      <font>
        <b val="0"/>
      </font>
    </dxf>
    <dxf>
      <font>
        <b val="0"/>
      </font>
    </dxf>
    <dxf>
      <font>
        <b val="0"/>
      </font>
    </dxf>
    <dxf>
      <font>
        <b val="0"/>
      </font>
    </dxf>
    <dxf>
      <font>
        <b val="0"/>
      </font>
    </dxf>
    <dxf>
      <font>
        <b val="0"/>
      </font>
    </dxf>
    <dxf>
      <font>
        <b val="0"/>
      </font>
    </dxf>
    <dxf>
      <font>
        <b val="0"/>
      </font>
    </dxf>
    <dxf>
      <font>
        <b val="0"/>
      </font>
    </dxf>
    <dxf>
      <font>
        <b/>
        <sz val="10"/>
        <name val="Arial"/>
        <scheme val="none"/>
      </font>
    </dxf>
    <dxf>
      <font>
        <b/>
        <sz val="10"/>
        <name val="Arial"/>
        <scheme val="none"/>
      </font>
    </dxf>
    <dxf>
      <font>
        <name val="Arial"/>
        <scheme val="none"/>
      </font>
    </dxf>
    <dxf>
      <font>
        <sz val="10"/>
        <name val="Arial"/>
        <scheme val="none"/>
      </font>
      <numFmt numFmtId="3" formatCode="#,##0"/>
      <alignment horizontal="right"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top/>
        <bottom/>
      </border>
    </dxf>
    <dxf>
      <font>
        <sz val="10"/>
      </font>
    </dxf>
    <dxf>
      <font>
        <b/>
      </font>
    </dxf>
    <dxf>
      <font>
        <b/>
      </font>
    </dxf>
    <dxf>
      <font>
        <b/>
      </font>
    </dxf>
    <dxf>
      <font>
        <b val="0"/>
      </font>
    </dxf>
    <dxf>
      <numFmt numFmtId="3" formatCode="#,##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alignment horizontal="right" readingOrder="0"/>
    </dxf>
    <dxf>
      <border>
        <right style="thin">
          <color indexed="64"/>
        </right>
      </border>
    </dxf>
    <dxf>
      <border>
        <right style="thin">
          <color indexed="64"/>
        </right>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fill>
        <patternFill patternType="solid">
          <bgColor theme="5" tint="0.59999389629810485"/>
        </patternFill>
      </fill>
    </dxf>
    <dxf>
      <border>
        <bottom style="thin">
          <color indexed="64"/>
        </bottom>
      </border>
    </dxf>
    <dxf>
      <border>
        <bottom style="thin">
          <color indexed="64"/>
        </bottom>
      </border>
    </dxf>
    <dxf>
      <border>
        <bottom style="thin">
          <color theme="0" tint="-0.24994659260841701"/>
        </bottom>
      </border>
    </dxf>
    <dxf>
      <border>
        <bottom style="thin">
          <color theme="0" tint="-0.24994659260841701"/>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bottom/>
      </border>
    </dxf>
    <dxf>
      <border>
        <bottom/>
      </border>
    </dxf>
    <dxf>
      <border>
        <bottom/>
      </border>
    </dxf>
    <dxf>
      <border>
        <bottom/>
      </border>
    </dxf>
    <dxf>
      <border>
        <top/>
      </border>
    </dxf>
    <dxf>
      <border>
        <top/>
      </border>
    </dxf>
    <dxf>
      <border>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border>
    </dxf>
    <dxf>
      <border>
        <bottom/>
      </border>
    </dxf>
    <dxf>
      <border>
        <bottom/>
      </border>
    </dxf>
    <dxf>
      <border>
        <bottom style="thin">
          <color indexed="64"/>
        </bottom>
      </border>
    </dxf>
    <dxf>
      <border>
        <bottom style="thin">
          <color indexed="64"/>
        </bottom>
      </border>
    </dxf>
    <dxf>
      <border>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val="0"/>
      </font>
    </dxf>
    <dxf>
      <font>
        <b val="0"/>
      </font>
    </dxf>
    <dxf>
      <font>
        <b val="0"/>
      </font>
    </dxf>
    <dxf>
      <border>
        <left/>
      </border>
    </dxf>
    <dxf>
      <border>
        <left/>
      </border>
    </dxf>
    <dxf>
      <border>
        <left/>
      </border>
    </dxf>
    <dxf>
      <font>
        <sz val="10"/>
      </font>
    </dxf>
    <dxf>
      <font>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protection locked="1"/>
    </dxf>
    <dxf>
      <font>
        <b/>
        <sz val="10"/>
        <name val="Arial"/>
        <scheme val="none"/>
      </font>
    </dxf>
    <dxf>
      <font>
        <b/>
        <sz val="10"/>
        <name val="Arial"/>
        <scheme val="none"/>
      </font>
    </dxf>
    <dxf>
      <border>
        <left style="thin">
          <color indexed="64"/>
        </left>
      </border>
    </dxf>
    <dxf>
      <border>
        <left style="thin">
          <color indexed="8"/>
        </left>
      </border>
    </dxf>
    <dxf>
      <border>
        <right style="thin">
          <color indexed="8"/>
        </right>
      </border>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right/>
      </border>
    </dxf>
    <dxf>
      <border>
        <left/>
        <right/>
      </border>
    </dxf>
    <dxf>
      <border>
        <left/>
        <right/>
      </border>
    </dxf>
    <dxf>
      <border>
        <left/>
        <right/>
      </border>
    </dxf>
    <dxf>
      <border>
        <top style="thin">
          <color indexed="64"/>
        </top>
      </border>
    </dxf>
    <dxf>
      <border>
        <right style="thin">
          <color indexed="8"/>
        </right>
      </border>
    </dxf>
    <dxf>
      <border>
        <top/>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numFmt numFmtId="165" formatCode="_(* #,##0_);_(* \(#,##0\);_(* &quot;-&quot;??_);_(@_)"/>
    </dxf>
    <dxf>
      <font>
        <condense val="0"/>
        <extend val="0"/>
        <color indexed="10"/>
      </font>
    </dxf>
    <dxf>
      <font>
        <condense val="0"/>
        <extend val="0"/>
        <color indexed="10"/>
      </font>
    </dxf>
  </dxfs>
  <tableStyles count="0" defaultTableStyle="TableStyleMedium9" defaultPivotStyle="PivotStyleLight16"/>
  <colors>
    <mruColors>
      <color rgb="FF00FF99"/>
      <color rgb="FF0000FF"/>
      <color rgb="FF00FF00"/>
      <color rgb="FF33CC33"/>
      <color rgb="FFFFFF99"/>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284.413645138891" createdVersion="3" refreshedVersion="4" minRefreshableVersion="3" recordCount="621">
  <cacheSource type="worksheet">
    <worksheetSource ref="A6:EZ627" sheet="Progression Data"/>
  </cacheSource>
  <cacheFields count="157">
    <cacheField name="State" numFmtId="49">
      <sharedItems containsBlank="1" count="18">
        <s v="AL"/>
        <s v="AR"/>
        <s v="DE"/>
        <s v="FL"/>
        <s v="GA"/>
        <s v="KY"/>
        <s v="LA"/>
        <s v="MD"/>
        <s v="MS"/>
        <s v="NC"/>
        <s v="OK"/>
        <s v="SC"/>
        <s v="TN"/>
        <s v="TX"/>
        <s v="VA"/>
        <s v="WV"/>
        <m u="1"/>
        <s v="GA " u="1"/>
      </sharedItems>
    </cacheField>
    <cacheField name="Institution" numFmtId="0">
      <sharedItems/>
    </cacheField>
    <cacheField name="Note" numFmtId="0">
      <sharedItems containsBlank="1"/>
    </cacheField>
    <cacheField name="IPEDS ID#" numFmtId="0">
      <sharedItems containsMixedTypes="1" containsNumber="1" containsInteger="1" minValue="100654" maxValue="447689"/>
    </cacheField>
    <cacheField name="Category" numFmtId="0">
      <sharedItems containsSemiMixedTypes="0" containsString="0" containsNumber="1" containsInteger="1" minValue="1" maxValue="99" count="15">
        <n v="1"/>
        <n v="2"/>
        <n v="3"/>
        <n v="4"/>
        <n v="5"/>
        <n v="8"/>
        <n v="9"/>
        <n v="10"/>
        <n v="12"/>
        <n v="13"/>
        <n v="6"/>
        <n v="7"/>
        <n v="14" u="1"/>
        <n v="15" u="1"/>
        <n v="99" u="1"/>
      </sharedItems>
      <fieldGroup par="156"/>
    </cacheField>
    <cacheField name=" 4y-Freshm 1" numFmtId="3">
      <sharedItems containsString="0" containsBlank="1" containsNumber="1" minValue="3" maxValue="10221"/>
    </cacheField>
    <cacheField name=" 4y-Freshm 2" numFmtId="3">
      <sharedItems containsString="0" containsBlank="1" containsNumber="1" containsInteger="1" minValue="18" maxValue="11152"/>
    </cacheField>
    <cacheField name=" 4y-Freshm 3" numFmtId="3">
      <sharedItems containsString="0" containsBlank="1" containsNumber="1" containsInteger="1" minValue="0" maxValue="11434"/>
    </cacheField>
    <cacheField name=" 4y-Freshm 4" numFmtId="3">
      <sharedItems containsString="0" containsBlank="1" containsNumber="1" containsInteger="1" minValue="236" maxValue="11574"/>
    </cacheField>
    <cacheField name=" 4y-Freshm 5" numFmtId="3">
      <sharedItems containsString="0" containsBlank="1" containsNumber="1" containsInteger="1" minValue="25" maxValue="11538"/>
    </cacheField>
    <cacheField name=" 4y-Freshm 6" numFmtId="3">
      <sharedItems containsString="0" containsBlank="1" containsNumber="1" containsInteger="1" minValue="1" maxValue="12711"/>
    </cacheField>
    <cacheField name=" 4y-Freshm 7" numFmtId="0">
      <sharedItems containsString="0" containsBlank="1" containsNumber="1" containsInteger="1" minValue="1" maxValue="13245"/>
    </cacheField>
    <cacheField name="4y-Cohort 1" numFmtId="3">
      <sharedItems containsString="0" containsBlank="1" containsNumber="1" containsInteger="1" minValue="0" maxValue="6921"/>
    </cacheField>
    <cacheField name="4y-Cohort 2" numFmtId="3">
      <sharedItems containsString="0" containsBlank="1" containsNumber="1" containsInteger="1" minValue="2" maxValue="7558"/>
    </cacheField>
    <cacheField name="4y-Cohort 3" numFmtId="3">
      <sharedItems containsString="0" containsBlank="1" containsNumber="1" containsInteger="1" minValue="11" maxValue="7197"/>
    </cacheField>
    <cacheField name="4y-Cohort 4" numFmtId="3">
      <sharedItems containsString="0" containsBlank="1" containsNumber="1" containsInteger="1" minValue="20" maxValue="7832"/>
    </cacheField>
    <cacheField name="4y-Cohort 5" numFmtId="3">
      <sharedItems containsString="0" containsBlank="1" containsNumber="1" containsInteger="1" minValue="34" maxValue="6506"/>
    </cacheField>
    <cacheField name="4y-Cohort 6" numFmtId="3">
      <sharedItems containsString="0" containsBlank="1" containsNumber="1" containsInteger="1" minValue="2" maxValue="6741"/>
    </cacheField>
    <cacheField name="4y-Cohort 7" numFmtId="3">
      <sharedItems containsString="0" containsBlank="1" containsNumber="1" minValue="56" maxValue="7224"/>
    </cacheField>
    <cacheField name="4y-Cohort 8" numFmtId="3">
      <sharedItems containsString="0" containsBlank="1" containsNumber="1" minValue="46" maxValue="7472"/>
    </cacheField>
    <cacheField name="4y-Cohort 9" numFmtId="3">
      <sharedItems containsString="0" containsBlank="1" containsNumber="1" containsInteger="1" minValue="79" maxValue="7587"/>
    </cacheField>
    <cacheField name="4y-Cohort 10" numFmtId="3">
      <sharedItems containsString="0" containsBlank="1" containsNumber="1" containsInteger="1" minValue="9" maxValue="7465"/>
    </cacheField>
    <cacheField name="4y-Cohort 11" numFmtId="0">
      <sharedItems containsString="0" containsBlank="1" containsNumber="1" minValue="0" maxValue="7439"/>
    </cacheField>
    <cacheField name="4y-Cohort 12" numFmtId="0">
      <sharedItems containsString="0" containsBlank="1" containsNumber="1" containsInteger="1" minValue="0" maxValue="7448"/>
    </cacheField>
    <cacheField name="4y-Excluded 1" numFmtId="3">
      <sharedItems containsString="0" containsBlank="1" containsNumber="1" containsInteger="1" minValue="0" maxValue="40"/>
    </cacheField>
    <cacheField name="4y-Excluded 2" numFmtId="3">
      <sharedItems containsString="0" containsBlank="1" containsNumber="1" containsInteger="1" minValue="0" maxValue="60"/>
    </cacheField>
    <cacheField name="4y-Excluded 3" numFmtId="3">
      <sharedItems containsString="0" containsBlank="1" containsNumber="1" containsInteger="1" minValue="0" maxValue="57"/>
    </cacheField>
    <cacheField name="4y-Excluded 4" numFmtId="3">
      <sharedItems containsString="0" containsBlank="1" containsNumber="1" containsInteger="1" minValue="0" maxValue="74"/>
    </cacheField>
    <cacheField name="4y-Excluded 5" numFmtId="3">
      <sharedItems containsString="0" containsBlank="1" containsNumber="1" containsInteger="1" minValue="0" maxValue="42"/>
    </cacheField>
    <cacheField name="4y-Excluded 6" numFmtId="3">
      <sharedItems containsString="0" containsBlank="1" containsNumber="1" containsInteger="1" minValue="0" maxValue="53"/>
    </cacheField>
    <cacheField name="4y-Excluded 7" numFmtId="3">
      <sharedItems containsString="0" containsBlank="1" containsNumber="1" containsInteger="1" minValue="0" maxValue="57"/>
    </cacheField>
    <cacheField name="4y-Excluded 8" numFmtId="3">
      <sharedItems containsString="0" containsBlank="1" containsNumber="1" containsInteger="1" minValue="0" maxValue="3"/>
    </cacheField>
    <cacheField name="4y-Excluded 9" numFmtId="3">
      <sharedItems containsString="0" containsBlank="1" containsNumber="1" containsInteger="1" minValue="0" maxValue="7"/>
    </cacheField>
    <cacheField name="4y-Excluded 10" numFmtId="3">
      <sharedItems containsBlank="1" containsMixedTypes="1" containsNumber="1" containsInteger="1" minValue="0" maxValue="14"/>
    </cacheField>
    <cacheField name="4y-Excluded 11" numFmtId="3">
      <sharedItems containsString="0" containsBlank="1" containsNumber="1" containsInteger="1" minValue="0" maxValue="4"/>
    </cacheField>
    <cacheField name="4y-Excluded 12" numFmtId="3">
      <sharedItems containsString="0" containsBlank="1" containsNumber="1" containsInteger="1" minValue="0" maxValue="1"/>
    </cacheField>
    <cacheField name=" 4y-Adjcohort 1" numFmtId="3">
      <sharedItems containsSemiMixedTypes="0" containsString="0" containsNumber="1" containsInteger="1" minValue="0" maxValue="6921"/>
    </cacheField>
    <cacheField name=" 4y-Adjcohort 1_Prog10" numFmtId="3">
      <sharedItems containsSemiMixedTypes="0" containsString="0" containsNumber="1" containsInteger="1" minValue="0" maxValue="6921"/>
    </cacheField>
    <cacheField name=" 4y-Adjcohort 2" numFmtId="3">
      <sharedItems containsSemiMixedTypes="0" containsString="0" containsNumber="1" containsInteger="1" minValue="0" maxValue="7558"/>
    </cacheField>
    <cacheField name=" 4y-Adjcohort 2_Prog10" numFmtId="3">
      <sharedItems containsSemiMixedTypes="0" containsString="0" containsNumber="1" containsInteger="1" minValue="0" maxValue="7558"/>
    </cacheField>
    <cacheField name=" 4y-Adjcohort 3" numFmtId="3">
      <sharedItems containsSemiMixedTypes="0" containsString="0" containsNumber="1" containsInteger="1" minValue="0" maxValue="7197"/>
    </cacheField>
    <cacheField name=" 4y-Adjcohort 3_Prog10" numFmtId="3">
      <sharedItems containsSemiMixedTypes="0" containsString="0" containsNumber="1" containsInteger="1" minValue="0" maxValue="7197"/>
    </cacheField>
    <cacheField name=" 4y-Adjcohort 4" numFmtId="3">
      <sharedItems containsSemiMixedTypes="0" containsString="0" containsNumber="1" containsInteger="1" minValue="0" maxValue="7815"/>
    </cacheField>
    <cacheField name=" 4y-Adjcohort 5" numFmtId="3">
      <sharedItems containsSemiMixedTypes="0" containsString="0" containsNumber="1" containsInteger="1" minValue="0" maxValue="6499"/>
    </cacheField>
    <cacheField name=" 4y-Adjcohort 5_Prog6" numFmtId="3">
      <sharedItems containsSemiMixedTypes="0" containsString="0" containsNumber="1" containsInteger="1" minValue="0" maxValue="6499"/>
    </cacheField>
    <cacheField name=" 4y-Adjcohort 6" numFmtId="3">
      <sharedItems containsSemiMixedTypes="0" containsString="0" containsNumber="1" containsInteger="1" minValue="0" maxValue="6724"/>
    </cacheField>
    <cacheField name=" 4y-Adjcohort 6_%Of" numFmtId="3">
      <sharedItems containsSemiMixedTypes="0" containsString="0" containsNumber="1" containsInteger="1" minValue="0" maxValue="6724"/>
    </cacheField>
    <cacheField name=" 4y-Adjcohort 6_Prog6" numFmtId="3">
      <sharedItems containsSemiMixedTypes="0" containsString="0" containsNumber="1" containsInteger="1" minValue="0" maxValue="6724"/>
    </cacheField>
    <cacheField name=" 4y-Adjcohort 7" numFmtId="3">
      <sharedItems containsSemiMixedTypes="0" containsString="0" containsNumber="1" minValue="0" maxValue="7217"/>
    </cacheField>
    <cacheField name=" 4y-Adjcohort 7_%Of" numFmtId="3">
      <sharedItems containsSemiMixedTypes="0" containsString="0" containsNumber="1" minValue="0" maxValue="7217"/>
    </cacheField>
    <cacheField name=" 4y-Adjcohort 7_Prog6" numFmtId="3">
      <sharedItems containsSemiMixedTypes="0" containsString="0" containsNumber="1" containsInteger="1" minValue="0" maxValue="7217"/>
    </cacheField>
    <cacheField name=" 4y-Adjcohort 8" numFmtId="3">
      <sharedItems containsSemiMixedTypes="0" containsString="0" containsNumber="1" minValue="0" maxValue="7472"/>
    </cacheField>
    <cacheField name=" 4y-Adjcohort 8_%Of" numFmtId="3">
      <sharedItems containsSemiMixedTypes="0" containsString="0" containsNumber="1" minValue="0" maxValue="7472"/>
    </cacheField>
    <cacheField name=" 4y-Adjcohort 9" numFmtId="3">
      <sharedItems containsSemiMixedTypes="0" containsString="0" containsNumber="1" containsInteger="1" minValue="0" maxValue="7587"/>
    </cacheField>
    <cacheField name=" 4y-Adjcohort 9_%Of" numFmtId="3">
      <sharedItems containsSemiMixedTypes="0" containsString="0" containsNumber="1" containsInteger="1" minValue="0" maxValue="7587"/>
    </cacheField>
    <cacheField name=" 4y-Adjcohort 10" numFmtId="3">
      <sharedItems containsSemiMixedTypes="0" containsString="0" containsNumber="1" containsInteger="1" minValue="0" maxValue="7465"/>
    </cacheField>
    <cacheField name=" 4y-Adjcohort 10_%Of" numFmtId="3">
      <sharedItems containsSemiMixedTypes="0" containsString="0" containsNumber="1" containsInteger="1" minValue="0" maxValue="7465"/>
    </cacheField>
    <cacheField name=" 4y-Adjcohort 10_Perst" numFmtId="3">
      <sharedItems containsSemiMixedTypes="0" containsString="0" containsNumber="1" containsInteger="1" minValue="0" maxValue="7465"/>
    </cacheField>
    <cacheField name=" 4y-Adjcohort 11" numFmtId="3">
      <sharedItems containsSemiMixedTypes="0" containsString="0" containsNumber="1" minValue="0" maxValue="7439"/>
    </cacheField>
    <cacheField name=" 4y-Adjcohort 11_%Of" numFmtId="3">
      <sharedItems containsSemiMixedTypes="0" containsString="0" containsNumber="1" minValue="0" maxValue="7439"/>
    </cacheField>
    <cacheField name=" 4y-Adjcohort 11_Perst" numFmtId="3">
      <sharedItems containsSemiMixedTypes="0" containsString="0" containsNumber="1" containsInteger="1" minValue="0" maxValue="7439"/>
    </cacheField>
    <cacheField name=" 4y-Adjcohort 12" numFmtId="3">
      <sharedItems containsSemiMixedTypes="0" containsString="0" containsNumber="1" containsInteger="1" minValue="0" maxValue="7448"/>
    </cacheField>
    <cacheField name=" 4y-Adjcohort 12_%Of" numFmtId="3">
      <sharedItems containsSemiMixedTypes="0" containsString="0" containsNumber="1" containsInteger="1" minValue="0" maxValue="7448"/>
    </cacheField>
    <cacheField name=" 4y-Adjcohort 12_Perst" numFmtId="3">
      <sharedItems containsSemiMixedTypes="0" containsString="0" containsNumber="1" containsInteger="1" minValue="0" maxValue="7448"/>
    </cacheField>
    <cacheField name=" 4y-EnrlY2 1" numFmtId="3">
      <sharedItems containsString="0" containsBlank="1" containsNumber="1" containsInteger="1" minValue="7" maxValue="6896"/>
    </cacheField>
    <cacheField name=" 4y-EnrlY2 2" numFmtId="3">
      <sharedItems containsString="0" containsBlank="1" containsNumber="1" containsInteger="1" minValue="1" maxValue="6775"/>
    </cacheField>
    <cacheField name=" 4y-EnrlY2 3" numFmtId="0">
      <sharedItems containsString="0" containsBlank="1" containsNumber="1" containsInteger="1" minValue="6" maxValue="6828"/>
    </cacheField>
    <cacheField name=" 4y-TransfY2 1" numFmtId="3">
      <sharedItems containsString="0" containsBlank="1" containsNumber="1" containsInteger="1" minValue="0" maxValue="1507"/>
    </cacheField>
    <cacheField name=" 4y-TransfY2 2" numFmtId="3">
      <sharedItems containsString="0" containsBlank="1" containsNumber="1" minValue="0" maxValue="1345"/>
    </cacheField>
    <cacheField name=" 4y-TransfY2 3" numFmtId="0">
      <sharedItems containsString="0" containsBlank="1" containsNumber="1" minValue="1" maxValue="1218"/>
    </cacheField>
    <cacheField name=" 4y-OtherY2 1" numFmtId="3">
      <sharedItems containsSemiMixedTypes="0" containsString="0" containsNumber="1" containsInteger="1" minValue="-63" maxValue="868"/>
    </cacheField>
    <cacheField name=" 4y-OtherY2 2" numFmtId="3">
      <sharedItems containsSemiMixedTypes="0" containsString="0" containsNumber="1" minValue="-1" maxValue="843"/>
    </cacheField>
    <cacheField name=" 4y-OtherY2 3" numFmtId="3">
      <sharedItems containsSemiMixedTypes="0" containsString="0" containsNumber="1" minValue="0" maxValue="998"/>
    </cacheField>
    <cacheField name=" 4y-CompY6 1" numFmtId="3">
      <sharedItems containsString="0" containsBlank="1" containsNumber="1" containsInteger="1" minValue="0" maxValue="5359"/>
    </cacheField>
    <cacheField name=" 4y-CompY6 2" numFmtId="3">
      <sharedItems containsString="0" containsBlank="1" containsNumber="1" containsInteger="1" minValue="2" maxValue="5593"/>
    </cacheField>
    <cacheField name=" 4y-CompY6 3" numFmtId="0">
      <sharedItems containsString="0" containsBlank="1" containsNumber="1" containsInteger="1" minValue="0" maxValue="6040"/>
    </cacheField>
    <cacheField name=" 4y-EnrlY6 1" numFmtId="3">
      <sharedItems containsString="0" containsBlank="1" containsNumber="1" containsInteger="1" minValue="0" maxValue="408"/>
    </cacheField>
    <cacheField name=" 4y-EnrlY6 2" numFmtId="3">
      <sharedItems containsString="0" containsBlank="1" containsNumber="1" containsInteger="1" minValue="0" maxValue="349"/>
    </cacheField>
    <cacheField name=" 4y-EnrlY6 3" numFmtId="0">
      <sharedItems containsString="0" containsBlank="1" containsNumber="1" containsInteger="1" minValue="0" maxValue="448"/>
    </cacheField>
    <cacheField name=" 4y-TransfY6 1" numFmtId="3">
      <sharedItems containsString="0" containsBlank="1" containsNumber="1" containsInteger="1" minValue="0" maxValue="2166"/>
    </cacheField>
    <cacheField name=" 4y-TransfY6 2" numFmtId="3">
      <sharedItems containsString="0" containsBlank="1" containsNumber="1" containsInteger="1" minValue="0" maxValue="2121"/>
    </cacheField>
    <cacheField name=" 4y-TransfY6 3" numFmtId="0">
      <sharedItems containsString="0" containsBlank="1" containsNumber="1" containsInteger="1" minValue="0" maxValue="1484"/>
    </cacheField>
    <cacheField name=" 4y-OtherY6 1" numFmtId="3">
      <sharedItems containsSemiMixedTypes="0" containsString="0" containsNumber="1" containsInteger="1" minValue="-37" maxValue="1742"/>
    </cacheField>
    <cacheField name=" 4y-OtherY6 2" numFmtId="3">
      <sharedItems containsSemiMixedTypes="0" containsString="0" containsNumber="1" containsInteger="1" minValue="0" maxValue="1446"/>
    </cacheField>
    <cacheField name=" 4y-OtherY6 3" numFmtId="3">
      <sharedItems containsSemiMixedTypes="0" containsString="0" containsNumber="1" containsInteger="1" minValue="0" maxValue="1660"/>
    </cacheField>
    <cacheField name=" 4y-CompY10 1" numFmtId="3">
      <sharedItems containsString="0" containsBlank="1" containsNumber="1" containsInteger="1" minValue="0" maxValue="5454"/>
    </cacheField>
    <cacheField name=" 4y-CompY10 2" numFmtId="3">
      <sharedItems containsString="0" containsBlank="1" containsNumber="1" minValue="0" maxValue="6040"/>
    </cacheField>
    <cacheField name=" 4y-CompY10 3" numFmtId="0">
      <sharedItems containsString="0" containsBlank="1" containsNumber="1" minValue="0" maxValue="5785"/>
    </cacheField>
    <cacheField name=" 2y-Freshm 1" numFmtId="3">
      <sharedItems containsString="0" containsBlank="1" containsNumber="1" minValue="42" maxValue="13871"/>
    </cacheField>
    <cacheField name=" 2y-Freshm 2" numFmtId="3">
      <sharedItems containsString="0" containsBlank="1" containsNumber="1" containsInteger="1" minValue="37" maxValue="13551"/>
    </cacheField>
    <cacheField name=" 2y-Freshm 3" numFmtId="3">
      <sharedItems containsString="0" containsBlank="1" containsNumber="1" containsInteger="1" minValue="52" maxValue="13134"/>
    </cacheField>
    <cacheField name=" 2y-Freshm 4" numFmtId="3">
      <sharedItems containsString="0" containsBlank="1" containsNumber="1" containsInteger="1" minValue="32" maxValue="13843"/>
    </cacheField>
    <cacheField name=" 2y-Freshm 5" numFmtId="3">
      <sharedItems containsString="0" containsBlank="1" containsNumber="1" containsInteger="1" minValue="26" maxValue="13716"/>
    </cacheField>
    <cacheField name=" 2y-Freshm 6" numFmtId="0">
      <sharedItems containsString="0" containsBlank="1" containsNumber="1" containsInteger="1" minValue="22" maxValue="13843"/>
    </cacheField>
    <cacheField name="2y-Cohort 1" numFmtId="3">
      <sharedItems containsString="0" containsBlank="1" containsNumber="1" containsInteger="1" minValue="10" maxValue="6546"/>
    </cacheField>
    <cacheField name="2y-Cohort 2" numFmtId="3">
      <sharedItems containsString="0" containsBlank="1" containsNumber="1" containsInteger="1" minValue="20" maxValue="6060"/>
    </cacheField>
    <cacheField name="2y-Cohort 3" numFmtId="3">
      <sharedItems containsString="0" containsBlank="1" containsNumber="1" containsInteger="1" minValue="14" maxValue="6131"/>
    </cacheField>
    <cacheField name="2y-Cohort 4" numFmtId="3">
      <sharedItems containsString="0" containsBlank="1" containsNumber="1" minValue="19" maxValue="6147"/>
    </cacheField>
    <cacheField name="2y-Cohort 5" numFmtId="3">
      <sharedItems containsString="0" containsBlank="1" containsNumber="1" containsInteger="1" minValue="17" maxValue="7176"/>
    </cacheField>
    <cacheField name="2y-Cohort 6" numFmtId="3">
      <sharedItems containsString="0" containsBlank="1" containsNumber="1" containsInteger="1" minValue="15" maxValue="7374"/>
    </cacheField>
    <cacheField name="2y-Cohort 7" numFmtId="3">
      <sharedItems containsString="0" containsBlank="1" containsNumber="1" containsInteger="1" minValue="7" maxValue="7383"/>
    </cacheField>
    <cacheField name="2y-Cohort 8" numFmtId="0">
      <sharedItems containsString="0" containsBlank="1" containsNumber="1" containsInteger="1" minValue="17" maxValue="8241"/>
    </cacheField>
    <cacheField name="2y-Excluded 1" numFmtId="3">
      <sharedItems containsString="0" containsBlank="1" containsNumber="1" containsInteger="1" minValue="0" maxValue="51"/>
    </cacheField>
    <cacheField name="2y-Excluded 2" numFmtId="3">
      <sharedItems containsString="0" containsBlank="1" containsNumber="1" containsInteger="1" minValue="0" maxValue="57"/>
    </cacheField>
    <cacheField name="2y-Excluded 3" numFmtId="3">
      <sharedItems containsString="0" containsBlank="1" containsNumber="1" containsInteger="1" minValue="0" maxValue="65"/>
    </cacheField>
    <cacheField name="2y-Excluded 4" numFmtId="3">
      <sharedItems containsString="0" containsBlank="1" containsNumber="1" containsInteger="1" minValue="0" maxValue="63"/>
    </cacheField>
    <cacheField name="2y-Excluded 5" numFmtId="3">
      <sharedItems containsString="0" containsBlank="1" containsNumber="1" containsInteger="1" minValue="0" maxValue="76"/>
    </cacheField>
    <cacheField name="2y-Excluded 6" numFmtId="3">
      <sharedItems containsString="0" containsBlank="1" containsNumber="1" containsInteger="1" minValue="0" maxValue="78"/>
    </cacheField>
    <cacheField name="2y-Excluded 7" numFmtId="3">
      <sharedItems containsString="0" containsBlank="1" containsNumber="1" containsInteger="1" minValue="0" maxValue="62"/>
    </cacheField>
    <cacheField name="2y-Excluded 8" numFmtId="0">
      <sharedItems containsString="0" containsBlank="1" containsNumber="1" containsInteger="1" minValue="0" maxValue="66"/>
    </cacheField>
    <cacheField name=" 2y-Adjcohort 1" numFmtId="3">
      <sharedItems containsString="0" containsBlank="1" containsNumber="1" containsInteger="1" minValue="0" maxValue="6495"/>
    </cacheField>
    <cacheField name=" 2y-Adjcohort 1_Prog6" numFmtId="3">
      <sharedItems containsSemiMixedTypes="0" containsString="0" containsNumber="1" containsInteger="1" minValue="0" maxValue="6495"/>
    </cacheField>
    <cacheField name=" 2y-Adjcohort 2" numFmtId="3">
      <sharedItems containsString="0" containsBlank="1" containsNumber="1" containsInteger="1" minValue="0" maxValue="6008"/>
    </cacheField>
    <cacheField name=" 2y-Adjcohort 2_Prog6" numFmtId="3">
      <sharedItems containsSemiMixedTypes="0" containsString="0" containsNumber="1" containsInteger="1" minValue="0" maxValue="6008"/>
    </cacheField>
    <cacheField name=" 2y-Adjcohort 3" numFmtId="3">
      <sharedItems containsString="0" containsBlank="1" containsNumber="1" containsInteger="1" minValue="0" maxValue="6075"/>
    </cacheField>
    <cacheField name=" 2y-Adjcohort 3_Prog6" numFmtId="3">
      <sharedItems containsSemiMixedTypes="0" containsString="0" containsNumber="1" containsInteger="1" minValue="0" maxValue="6075"/>
    </cacheField>
    <cacheField name=" 2y-Adjcohort 4" numFmtId="3">
      <sharedItems containsString="0" containsBlank="1" containsNumber="1" minValue="0" maxValue="6096"/>
    </cacheField>
    <cacheField name=" 2y-Adjcohort 4_%Of" numFmtId="3">
      <sharedItems containsSemiMixedTypes="0" containsString="0" containsNumber="1" minValue="0" maxValue="6096"/>
    </cacheField>
    <cacheField name=" 2y-Adjcohort 4_Prog3" numFmtId="3">
      <sharedItems containsSemiMixedTypes="0" containsString="0" containsNumber="1" minValue="0" maxValue="6096"/>
    </cacheField>
    <cacheField name=" 2y-Adjcohort 5" numFmtId="3">
      <sharedItems containsString="0" containsBlank="1" containsNumber="1" containsInteger="1" minValue="0" maxValue="7114"/>
    </cacheField>
    <cacheField name=" 2y-Adjcohort 5_%Of" numFmtId="3">
      <sharedItems containsSemiMixedTypes="0" containsString="0" containsNumber="1" containsInteger="1" minValue="0" maxValue="7114"/>
    </cacheField>
    <cacheField name=" 2y-Adjcohort 5_Prog3" numFmtId="3">
      <sharedItems containsSemiMixedTypes="0" containsString="0" containsNumber="1" containsInteger="1" minValue="0" maxValue="7114"/>
    </cacheField>
    <cacheField name=" 2y-Adjcohort 6" numFmtId="3">
      <sharedItems containsString="0" containsBlank="1" containsNumber="1" containsInteger="1" minValue="0" maxValue="7302"/>
    </cacheField>
    <cacheField name=" 2y-Adjcohort 6_%Of" numFmtId="3">
      <sharedItems containsSemiMixedTypes="0" containsString="0" containsNumber="1" containsInteger="1" minValue="0" maxValue="7302"/>
    </cacheField>
    <cacheField name=" 2y-Adjcohort 6_Prog3" numFmtId="3">
      <sharedItems containsSemiMixedTypes="0" containsString="0" containsNumber="1" containsInteger="1" minValue="0" maxValue="7302"/>
    </cacheField>
    <cacheField name=" 2y-Adjcohort 6_Perst" numFmtId="3">
      <sharedItems containsSemiMixedTypes="0" containsString="0" containsNumber="1" containsInteger="1" minValue="0" maxValue="7302"/>
    </cacheField>
    <cacheField name=" 2y-Adjcohort 7" numFmtId="3">
      <sharedItems containsString="0" containsBlank="1" containsNumber="1" containsInteger="1" minValue="0" maxValue="7383"/>
    </cacheField>
    <cacheField name=" 2y-Adjcohort 7_%Of" numFmtId="3">
      <sharedItems containsSemiMixedTypes="0" containsString="0" containsNumber="1" containsInteger="1" minValue="0" maxValue="7383"/>
    </cacheField>
    <cacheField name=" 2y-Adjcohort 7_Perst" numFmtId="3">
      <sharedItems containsSemiMixedTypes="0" containsString="0" containsNumber="1" containsInteger="1" minValue="0" maxValue="7383"/>
    </cacheField>
    <cacheField name=" 2y-Adjcohort 8" numFmtId="3">
      <sharedItems containsSemiMixedTypes="0" containsString="0" containsNumber="1" containsInteger="1" minValue="0" maxValue="8241"/>
    </cacheField>
    <cacheField name=" 2y-Adjcohort 8_%Of" numFmtId="3">
      <sharedItems containsSemiMixedTypes="0" containsString="0" containsNumber="1" containsInteger="1" minValue="0" maxValue="8241"/>
    </cacheField>
    <cacheField name=" 2y-Adjcohort 8_Perst" numFmtId="3">
      <sharedItems containsSemiMixedTypes="0" containsString="0" containsNumber="1" containsInteger="1" minValue="0" maxValue="8241"/>
    </cacheField>
    <cacheField name=" 2y-EnrlY2 1" numFmtId="3">
      <sharedItems containsString="0" containsBlank="1" containsNumber="1" containsInteger="1" minValue="12" maxValue="4944"/>
    </cacheField>
    <cacheField name=" 2y-EnrlY2 2" numFmtId="3">
      <sharedItems containsString="0" containsBlank="1" containsNumber="1" containsInteger="1" minValue="3" maxValue="5329"/>
    </cacheField>
    <cacheField name=" 2y-EnrlY2 3" numFmtId="0">
      <sharedItems containsString="0" containsBlank="1" containsNumber="1" containsInteger="1" minValue="8" maxValue="5407"/>
    </cacheField>
    <cacheField name=" 2y-TransfY2 1" numFmtId="3">
      <sharedItems containsString="0" containsBlank="1" containsNumber="1" containsInteger="1" minValue="0" maxValue="548"/>
    </cacheField>
    <cacheField name=" 2y-TransfY2 2" numFmtId="3">
      <sharedItems containsString="0" containsBlank="1" containsNumber="1" containsInteger="1" minValue="0" maxValue="517"/>
    </cacheField>
    <cacheField name=" 2y-TransfY2 3" numFmtId="0">
      <sharedItems containsString="0" containsBlank="1" containsNumber="1" containsInteger="1" minValue="0" maxValue="524"/>
    </cacheField>
    <cacheField name=" 2y-OtherY2 1" numFmtId="3">
      <sharedItems containsSemiMixedTypes="0" containsString="0" containsNumber="1" containsInteger="1" minValue="-214" maxValue="2124"/>
    </cacheField>
    <cacheField name=" 2y-OtherY2 2" numFmtId="3">
      <sharedItems containsSemiMixedTypes="0" containsString="0" containsNumber="1" containsInteger="1" minValue="-38" maxValue="1836"/>
    </cacheField>
    <cacheField name=" 2y-OtherY2 3" numFmtId="3">
      <sharedItems containsSemiMixedTypes="0" containsString="0" containsNumber="1" containsInteger="1" minValue="-291" maxValue="2575"/>
    </cacheField>
    <cacheField name=" 2y-CompY3 1" numFmtId="3">
      <sharedItems containsString="0" containsBlank="1" containsNumber="1" containsInteger="1" minValue="0" maxValue="1857"/>
    </cacheField>
    <cacheField name=" 2y-CompY3 2" numFmtId="0">
      <sharedItems containsString="0" containsBlank="1" containsNumber="1" containsInteger="1" minValue="1" maxValue="2248"/>
    </cacheField>
    <cacheField name=" 2y-CompY3 3" numFmtId="0">
      <sharedItems containsString="0" containsBlank="1" containsNumber="1" containsInteger="1" minValue="2" maxValue="2412"/>
    </cacheField>
    <cacheField name=" 2y-EnrlY3 1" numFmtId="3">
      <sharedItems containsString="0" containsBlank="1" containsNumber="1" containsInteger="1" minValue="0" maxValue="939"/>
    </cacheField>
    <cacheField name=" 2y-EnrlY3 2" numFmtId="3">
      <sharedItems containsString="0" containsBlank="1" containsNumber="1" containsInteger="1" minValue="0" maxValue="1198"/>
    </cacheField>
    <cacheField name=" 2y-EnrlY3 3" numFmtId="0">
      <sharedItems containsString="0" containsBlank="1" containsNumber="1" containsInteger="1" minValue="0" maxValue="1316"/>
    </cacheField>
    <cacheField name=" 2y-TransfY3 1" numFmtId="3">
      <sharedItems containsString="0" containsBlank="1" containsNumber="1" containsInteger="1" minValue="0" maxValue="1370"/>
    </cacheField>
    <cacheField name=" 2y-TransfY3 2" numFmtId="3">
      <sharedItems containsString="0" containsBlank="1" containsNumber="1" containsInteger="1" minValue="0" maxValue="1376"/>
    </cacheField>
    <cacheField name=" 2y-TransfY3 3" numFmtId="0">
      <sharedItems containsString="0" containsBlank="1" containsNumber="1" containsInteger="1" minValue="0" maxValue="1426"/>
    </cacheField>
    <cacheField name=" 2y-OtherY3 1" numFmtId="3">
      <sharedItems containsSemiMixedTypes="0" containsString="0" containsNumber="1" minValue="-127" maxValue="2686"/>
    </cacheField>
    <cacheField name=" 2y-OtherY3 2" numFmtId="3">
      <sharedItems containsSemiMixedTypes="0" containsString="0" containsNumber="1" containsInteger="1" minValue="-153" maxValue="2869"/>
    </cacheField>
    <cacheField name=" 2y-OtherY3 3" numFmtId="3">
      <sharedItems containsSemiMixedTypes="0" containsString="0" containsNumber="1" containsInteger="1" minValue="-309" maxValue="2853"/>
    </cacheField>
    <cacheField name=" 2y-CompY6 1" numFmtId="3">
      <sharedItems containsString="0" containsBlank="1" containsNumber="1" containsInteger="1" minValue="0" maxValue="2266"/>
    </cacheField>
    <cacheField name=" 2y-CompY6 2" numFmtId="3">
      <sharedItems containsString="0" containsBlank="1" containsNumber="1" containsInteger="1" minValue="3" maxValue="2118"/>
    </cacheField>
    <cacheField name=" 2y-CompY6 3" numFmtId="0">
      <sharedItems containsString="0" containsBlank="1" containsNumber="1" containsInteger="1" minValue="9" maxValue="2168"/>
    </cacheField>
    <cacheField name="Category2" numFmtId="0" databaseField="0">
      <fieldGroup base="4">
        <discretePr count="15">
          <x v="0"/>
          <x v="0"/>
          <x v="0"/>
          <x v="0"/>
          <x v="0"/>
          <x v="1"/>
          <x v="1"/>
          <x v="1"/>
          <x v="3"/>
          <x v="3"/>
          <x v="0"/>
          <x v="1"/>
          <x v="3"/>
          <x v="2"/>
          <x v="4"/>
        </discretePr>
        <groupItems count="5">
          <s v="Group1"/>
          <s v="Group2"/>
          <n v="15"/>
          <s v="Group3"/>
          <n v="99"/>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1">
  <r>
    <x v="0"/>
    <s v="Auburn University  "/>
    <m/>
    <n v="100858"/>
    <x v="0"/>
    <n v="5192"/>
    <n v="5303"/>
    <n v="5395"/>
    <n v="5511"/>
    <n v="5277"/>
    <n v="5256"/>
    <n v="5449"/>
    <n v="3652"/>
    <n v="3826"/>
    <n v="3705"/>
    <n v="4143"/>
    <n v="3684"/>
    <n v="3564"/>
    <n v="4154"/>
    <n v="4069"/>
    <n v="4160"/>
    <n v="3955"/>
    <n v="3898"/>
    <n v="4183"/>
    <m/>
    <m/>
    <m/>
    <m/>
    <m/>
    <m/>
    <m/>
    <m/>
    <m/>
    <m/>
    <m/>
    <m/>
    <n v="3652"/>
    <n v="0"/>
    <n v="3826"/>
    <n v="0"/>
    <n v="3705"/>
    <n v="0"/>
    <n v="4143"/>
    <n v="3684"/>
    <n v="3684"/>
    <n v="3564"/>
    <n v="3564"/>
    <n v="3564"/>
    <n v="4154"/>
    <n v="4154"/>
    <n v="4154"/>
    <n v="4069"/>
    <n v="4069"/>
    <n v="4160"/>
    <n v="4160"/>
    <n v="3955"/>
    <n v="3955"/>
    <n v="3955"/>
    <n v="3898"/>
    <n v="3898"/>
    <n v="3898"/>
    <n v="4183"/>
    <n v="4183"/>
    <n v="4183"/>
    <n v="3409"/>
    <n v="3410"/>
    <n v="3717"/>
    <n v="151"/>
    <n v="131"/>
    <n v="113"/>
    <n v="395"/>
    <n v="357"/>
    <n v="353"/>
    <n v="2477"/>
    <n v="2378"/>
    <n v="2770"/>
    <m/>
    <n v="126"/>
    <n v="148"/>
    <n v="493"/>
    <n v="784"/>
    <n v="936"/>
    <n v="714"/>
    <n v="276"/>
    <n v="300"/>
    <m/>
    <m/>
    <m/>
    <m/>
    <m/>
    <m/>
    <m/>
    <m/>
    <m/>
    <m/>
    <m/>
    <m/>
    <m/>
    <m/>
    <m/>
    <m/>
    <m/>
    <m/>
    <m/>
    <m/>
    <m/>
    <m/>
    <m/>
    <m/>
    <m/>
    <n v="0"/>
    <n v="0"/>
    <n v="0"/>
    <n v="0"/>
    <n v="0"/>
    <n v="0"/>
    <n v="0"/>
    <n v="0"/>
    <n v="0"/>
    <n v="0"/>
    <n v="0"/>
    <n v="0"/>
    <n v="0"/>
    <n v="0"/>
    <n v="0"/>
    <n v="0"/>
    <n v="0"/>
    <n v="0"/>
    <n v="0"/>
    <n v="0"/>
    <n v="0"/>
    <n v="0"/>
    <m/>
    <m/>
    <m/>
    <m/>
    <m/>
    <m/>
    <n v="0"/>
    <n v="0"/>
    <n v="0"/>
    <m/>
    <m/>
    <m/>
    <m/>
    <m/>
    <m/>
    <m/>
    <m/>
    <m/>
    <n v="0"/>
    <n v="0"/>
    <n v="0"/>
    <m/>
    <m/>
    <m/>
  </r>
  <r>
    <x v="0"/>
    <s v="University of Alabama "/>
    <m/>
    <n v="100751"/>
    <x v="0"/>
    <n v="4810.5"/>
    <n v="5240"/>
    <n v="5864"/>
    <n v="5921"/>
    <n v="6616"/>
    <n v="6487"/>
    <n v="7451"/>
    <n v="2566"/>
    <n v="2791"/>
    <n v="2357"/>
    <n v="2590"/>
    <n v="3052"/>
    <n v="3345"/>
    <n v="3704"/>
    <n v="4335"/>
    <n v="4493"/>
    <n v="5034"/>
    <n v="5116"/>
    <n v="5487"/>
    <m/>
    <m/>
    <m/>
    <m/>
    <m/>
    <m/>
    <m/>
    <m/>
    <m/>
    <m/>
    <m/>
    <m/>
    <n v="2566"/>
    <n v="0"/>
    <n v="2791"/>
    <n v="0"/>
    <n v="2357"/>
    <n v="0"/>
    <n v="2590"/>
    <n v="3052"/>
    <n v="3052"/>
    <n v="3345"/>
    <n v="3345"/>
    <n v="3345"/>
    <n v="3704"/>
    <n v="3704"/>
    <n v="3704"/>
    <n v="4335"/>
    <n v="4335"/>
    <n v="4493"/>
    <n v="4493"/>
    <n v="5034"/>
    <n v="5034"/>
    <n v="5034"/>
    <n v="5116"/>
    <n v="5116"/>
    <n v="5116"/>
    <n v="5487"/>
    <n v="5487"/>
    <n v="5487"/>
    <n v="4215"/>
    <n v="4306"/>
    <n v="4706"/>
    <n v="271"/>
    <n v="274"/>
    <n v="228"/>
    <n v="548"/>
    <n v="536"/>
    <n v="553"/>
    <n v="1966"/>
    <n v="2213"/>
    <n v="2396"/>
    <m/>
    <n v="99"/>
    <n v="108"/>
    <n v="574"/>
    <n v="601"/>
    <n v="770"/>
    <n v="512"/>
    <n v="432"/>
    <n v="430"/>
    <m/>
    <m/>
    <m/>
    <m/>
    <m/>
    <m/>
    <m/>
    <m/>
    <m/>
    <m/>
    <m/>
    <m/>
    <m/>
    <m/>
    <m/>
    <m/>
    <m/>
    <m/>
    <m/>
    <m/>
    <m/>
    <m/>
    <m/>
    <m/>
    <m/>
    <n v="0"/>
    <n v="0"/>
    <n v="0"/>
    <n v="0"/>
    <n v="0"/>
    <n v="0"/>
    <n v="0"/>
    <n v="0"/>
    <n v="0"/>
    <n v="0"/>
    <n v="0"/>
    <n v="0"/>
    <n v="0"/>
    <n v="0"/>
    <n v="0"/>
    <n v="0"/>
    <n v="0"/>
    <n v="0"/>
    <n v="0"/>
    <n v="0"/>
    <n v="0"/>
    <n v="0"/>
    <m/>
    <m/>
    <m/>
    <m/>
    <m/>
    <m/>
    <n v="0"/>
    <n v="0"/>
    <n v="0"/>
    <m/>
    <m/>
    <m/>
    <m/>
    <m/>
    <m/>
    <m/>
    <m/>
    <m/>
    <n v="0"/>
    <n v="0"/>
    <n v="0"/>
    <m/>
    <m/>
    <m/>
  </r>
  <r>
    <x v="0"/>
    <s v="University of Alabama at Birmingham"/>
    <s v="Met the criteria for Four-Year 2 in 2010-11 and 2011-12."/>
    <n v="100663"/>
    <x v="0"/>
    <n v="2135"/>
    <n v="2562"/>
    <n v="2576"/>
    <n v="2485"/>
    <n v="2340"/>
    <n v="2723"/>
    <n v="2962"/>
    <n v="1146"/>
    <n v="1228"/>
    <n v="1216"/>
    <n v="1401"/>
    <n v="1619"/>
    <n v="1543"/>
    <n v="1533"/>
    <n v="1487"/>
    <n v="1392"/>
    <n v="1276"/>
    <n v="1497"/>
    <n v="1472"/>
    <m/>
    <m/>
    <m/>
    <m/>
    <m/>
    <m/>
    <m/>
    <m/>
    <m/>
    <m/>
    <m/>
    <m/>
    <n v="1146"/>
    <n v="0"/>
    <n v="1228"/>
    <n v="0"/>
    <n v="1216"/>
    <n v="0"/>
    <n v="1401"/>
    <n v="1619"/>
    <n v="1619"/>
    <n v="1543"/>
    <n v="1543"/>
    <n v="1543"/>
    <n v="1533"/>
    <n v="1533"/>
    <n v="1533"/>
    <n v="1487"/>
    <n v="1487"/>
    <n v="1392"/>
    <n v="1392"/>
    <n v="1276"/>
    <n v="1276"/>
    <n v="1276"/>
    <n v="1497"/>
    <n v="1497"/>
    <n v="1497"/>
    <n v="1472"/>
    <n v="1472"/>
    <n v="1472"/>
    <n v="1043"/>
    <n v="1196"/>
    <n v="1168"/>
    <n v="107"/>
    <n v="122"/>
    <n v="121"/>
    <n v="126"/>
    <n v="179"/>
    <n v="183"/>
    <n v="633"/>
    <n v="626"/>
    <n v="675"/>
    <m/>
    <n v="108"/>
    <n v="98"/>
    <n v="496"/>
    <n v="447"/>
    <n v="429"/>
    <n v="490"/>
    <n v="362"/>
    <n v="331"/>
    <m/>
    <m/>
    <m/>
    <m/>
    <m/>
    <m/>
    <m/>
    <m/>
    <m/>
    <m/>
    <m/>
    <m/>
    <m/>
    <m/>
    <m/>
    <m/>
    <m/>
    <m/>
    <m/>
    <m/>
    <m/>
    <m/>
    <m/>
    <m/>
    <m/>
    <n v="0"/>
    <n v="0"/>
    <n v="0"/>
    <n v="0"/>
    <n v="0"/>
    <n v="0"/>
    <n v="0"/>
    <n v="0"/>
    <n v="0"/>
    <n v="0"/>
    <n v="0"/>
    <n v="0"/>
    <n v="0"/>
    <n v="0"/>
    <n v="0"/>
    <n v="0"/>
    <n v="0"/>
    <n v="0"/>
    <n v="0"/>
    <n v="0"/>
    <n v="0"/>
    <n v="0"/>
    <m/>
    <m/>
    <m/>
    <m/>
    <m/>
    <m/>
    <n v="0"/>
    <n v="0"/>
    <n v="0"/>
    <m/>
    <m/>
    <m/>
    <m/>
    <m/>
    <m/>
    <m/>
    <m/>
    <m/>
    <n v="0"/>
    <n v="0"/>
    <n v="0"/>
    <m/>
    <m/>
    <m/>
  </r>
  <r>
    <x v="0"/>
    <s v="University of Alabama in Huntsville"/>
    <m/>
    <n v="100706"/>
    <x v="1"/>
    <n v="1788.5"/>
    <n v="1850"/>
    <n v="1862"/>
    <n v="1763"/>
    <n v="1849"/>
    <n v="1682"/>
    <n v="1574"/>
    <n v="518"/>
    <n v="571"/>
    <n v="583"/>
    <n v="585"/>
    <n v="774"/>
    <n v="653"/>
    <n v="628"/>
    <n v="805"/>
    <n v="759"/>
    <n v="765"/>
    <n v="774"/>
    <n v="600"/>
    <m/>
    <m/>
    <m/>
    <m/>
    <m/>
    <m/>
    <m/>
    <m/>
    <m/>
    <m/>
    <m/>
    <m/>
    <n v="518"/>
    <n v="0"/>
    <n v="571"/>
    <n v="0"/>
    <n v="583"/>
    <n v="0"/>
    <n v="585"/>
    <n v="774"/>
    <n v="774"/>
    <n v="653"/>
    <n v="653"/>
    <n v="653"/>
    <n v="628"/>
    <n v="628"/>
    <n v="628"/>
    <n v="805"/>
    <n v="805"/>
    <n v="759"/>
    <n v="759"/>
    <n v="765"/>
    <n v="765"/>
    <n v="765"/>
    <n v="774"/>
    <n v="774"/>
    <n v="774"/>
    <n v="600"/>
    <n v="600"/>
    <n v="600"/>
    <n v="584"/>
    <n v="592"/>
    <n v="472"/>
    <n v="93"/>
    <n v="89"/>
    <n v="52"/>
    <n v="88"/>
    <n v="93"/>
    <n v="76"/>
    <n v="368"/>
    <n v="285"/>
    <n v="284"/>
    <m/>
    <n v="60"/>
    <n v="56"/>
    <n v="218"/>
    <n v="220"/>
    <n v="218"/>
    <n v="188"/>
    <n v="88"/>
    <n v="70"/>
    <m/>
    <m/>
    <m/>
    <m/>
    <m/>
    <m/>
    <m/>
    <m/>
    <m/>
    <m/>
    <m/>
    <m/>
    <m/>
    <m/>
    <m/>
    <m/>
    <m/>
    <m/>
    <m/>
    <m/>
    <m/>
    <m/>
    <m/>
    <m/>
    <m/>
    <n v="0"/>
    <n v="0"/>
    <n v="0"/>
    <n v="0"/>
    <n v="0"/>
    <n v="0"/>
    <n v="0"/>
    <n v="0"/>
    <n v="0"/>
    <n v="0"/>
    <n v="0"/>
    <n v="0"/>
    <n v="0"/>
    <n v="0"/>
    <n v="0"/>
    <n v="0"/>
    <n v="0"/>
    <n v="0"/>
    <n v="0"/>
    <n v="0"/>
    <n v="0"/>
    <n v="0"/>
    <m/>
    <m/>
    <m/>
    <m/>
    <m/>
    <m/>
    <n v="0"/>
    <n v="0"/>
    <n v="0"/>
    <m/>
    <m/>
    <m/>
    <m/>
    <m/>
    <m/>
    <m/>
    <m/>
    <m/>
    <n v="0"/>
    <n v="0"/>
    <n v="0"/>
    <m/>
    <m/>
    <m/>
  </r>
  <r>
    <x v="0"/>
    <s v="Alabama Agricultural &amp; Mechanical University"/>
    <m/>
    <n v="100654"/>
    <x v="2"/>
    <n v="1417"/>
    <n v="1300"/>
    <n v="1334"/>
    <n v="885"/>
    <n v="1179"/>
    <n v="1301"/>
    <n v="1042"/>
    <n v="972"/>
    <n v="924"/>
    <n v="925"/>
    <n v="881"/>
    <n v="1056"/>
    <n v="1130"/>
    <n v="916"/>
    <n v="1071"/>
    <n v="828"/>
    <n v="1008"/>
    <n v="743"/>
    <n v="766"/>
    <m/>
    <m/>
    <m/>
    <m/>
    <m/>
    <m/>
    <m/>
    <m/>
    <m/>
    <m/>
    <m/>
    <m/>
    <n v="972"/>
    <n v="0"/>
    <n v="924"/>
    <n v="0"/>
    <n v="925"/>
    <n v="0"/>
    <n v="881"/>
    <n v="1056"/>
    <n v="1056"/>
    <n v="1130"/>
    <n v="1130"/>
    <n v="1130"/>
    <n v="916"/>
    <n v="916"/>
    <n v="916"/>
    <n v="1071"/>
    <n v="1071"/>
    <n v="828"/>
    <n v="828"/>
    <n v="1008"/>
    <n v="1008"/>
    <n v="1008"/>
    <n v="743"/>
    <n v="743"/>
    <n v="743"/>
    <n v="766"/>
    <n v="766"/>
    <n v="766"/>
    <n v="741"/>
    <n v="591"/>
    <n v="552"/>
    <n v="69"/>
    <n v="35"/>
    <n v="73"/>
    <n v="198"/>
    <n v="117"/>
    <n v="141"/>
    <n v="370"/>
    <n v="396"/>
    <n v="345"/>
    <m/>
    <n v="122"/>
    <n v="57"/>
    <m/>
    <n v="0"/>
    <n v="0"/>
    <n v="686"/>
    <n v="612"/>
    <n v="514"/>
    <m/>
    <m/>
    <m/>
    <m/>
    <m/>
    <m/>
    <m/>
    <m/>
    <m/>
    <m/>
    <m/>
    <m/>
    <m/>
    <m/>
    <m/>
    <m/>
    <m/>
    <m/>
    <m/>
    <m/>
    <m/>
    <m/>
    <m/>
    <m/>
    <m/>
    <n v="0"/>
    <n v="0"/>
    <n v="0"/>
    <n v="0"/>
    <n v="0"/>
    <n v="0"/>
    <n v="0"/>
    <n v="0"/>
    <n v="0"/>
    <n v="0"/>
    <n v="0"/>
    <n v="0"/>
    <n v="0"/>
    <n v="0"/>
    <n v="0"/>
    <n v="0"/>
    <n v="0"/>
    <n v="0"/>
    <n v="0"/>
    <n v="0"/>
    <n v="0"/>
    <n v="0"/>
    <m/>
    <m/>
    <m/>
    <m/>
    <m/>
    <m/>
    <n v="0"/>
    <n v="0"/>
    <n v="0"/>
    <m/>
    <m/>
    <m/>
    <m/>
    <m/>
    <m/>
    <m/>
    <m/>
    <m/>
    <n v="0"/>
    <n v="0"/>
    <n v="0"/>
    <m/>
    <m/>
    <m/>
  </r>
  <r>
    <x v="0"/>
    <s v="Jacksonville State University "/>
    <m/>
    <n v="101480"/>
    <x v="2"/>
    <n v="1477.5"/>
    <n v="1877"/>
    <n v="1864"/>
    <n v="1982"/>
    <n v="2409"/>
    <n v="1961"/>
    <n v="2470"/>
    <n v="848"/>
    <n v="897"/>
    <n v="934"/>
    <n v="1135"/>
    <n v="1044"/>
    <n v="1047"/>
    <n v="2094"/>
    <n v="2155"/>
    <n v="2121"/>
    <n v="1539"/>
    <n v="1401"/>
    <n v="1461"/>
    <m/>
    <m/>
    <m/>
    <m/>
    <m/>
    <m/>
    <m/>
    <m/>
    <m/>
    <m/>
    <m/>
    <m/>
    <n v="848"/>
    <n v="0"/>
    <n v="897"/>
    <n v="0"/>
    <n v="934"/>
    <n v="0"/>
    <n v="1135"/>
    <n v="1044"/>
    <n v="1044"/>
    <n v="1047"/>
    <n v="1047"/>
    <n v="1047"/>
    <n v="2094"/>
    <n v="2094"/>
    <n v="2094"/>
    <n v="2155"/>
    <n v="2155"/>
    <n v="2121"/>
    <n v="2121"/>
    <n v="1539"/>
    <n v="1539"/>
    <n v="1539"/>
    <n v="1401"/>
    <n v="1401"/>
    <n v="1401"/>
    <n v="1461"/>
    <n v="1461"/>
    <n v="1461"/>
    <n v="1200"/>
    <n v="1100"/>
    <n v="1115"/>
    <n v="179"/>
    <n v="135"/>
    <n v="166"/>
    <n v="160"/>
    <n v="166"/>
    <n v="180"/>
    <n v="365"/>
    <n v="336"/>
    <n v="353"/>
    <m/>
    <n v="108"/>
    <n v="166"/>
    <m/>
    <n v="0"/>
    <n v="0"/>
    <n v="679"/>
    <n v="603"/>
    <n v="1575"/>
    <m/>
    <m/>
    <m/>
    <m/>
    <m/>
    <m/>
    <m/>
    <m/>
    <m/>
    <m/>
    <m/>
    <m/>
    <m/>
    <m/>
    <m/>
    <m/>
    <m/>
    <m/>
    <m/>
    <m/>
    <m/>
    <m/>
    <m/>
    <m/>
    <m/>
    <n v="0"/>
    <n v="0"/>
    <n v="0"/>
    <n v="0"/>
    <n v="0"/>
    <n v="0"/>
    <n v="0"/>
    <n v="0"/>
    <n v="0"/>
    <n v="0"/>
    <n v="0"/>
    <n v="0"/>
    <n v="0"/>
    <n v="0"/>
    <n v="0"/>
    <n v="0"/>
    <n v="0"/>
    <n v="0"/>
    <n v="0"/>
    <n v="0"/>
    <n v="0"/>
    <n v="0"/>
    <m/>
    <m/>
    <m/>
    <m/>
    <m/>
    <m/>
    <n v="0"/>
    <n v="0"/>
    <n v="0"/>
    <m/>
    <m/>
    <m/>
    <m/>
    <m/>
    <m/>
    <m/>
    <m/>
    <m/>
    <n v="0"/>
    <n v="0"/>
    <n v="0"/>
    <m/>
    <m/>
    <m/>
  </r>
  <r>
    <x v="0"/>
    <s v="Troy University"/>
    <m/>
    <n v="102368"/>
    <x v="2"/>
    <n v="3236"/>
    <n v="3286"/>
    <n v="3384"/>
    <n v="3394"/>
    <n v="3440"/>
    <n v="3946"/>
    <n v="3047"/>
    <n v="649"/>
    <n v="673"/>
    <n v="915"/>
    <n v="1067"/>
    <n v="1031"/>
    <n v="1185"/>
    <n v="1383"/>
    <n v="1581"/>
    <n v="1620"/>
    <n v="1695"/>
    <n v="1762"/>
    <n v="1571"/>
    <m/>
    <m/>
    <m/>
    <m/>
    <m/>
    <m/>
    <m/>
    <m/>
    <m/>
    <m/>
    <m/>
    <m/>
    <n v="649"/>
    <n v="0"/>
    <n v="673"/>
    <n v="0"/>
    <n v="915"/>
    <n v="0"/>
    <n v="1067"/>
    <n v="1031"/>
    <n v="1031"/>
    <n v="1185"/>
    <n v="1185"/>
    <n v="1185"/>
    <n v="1383"/>
    <n v="1383"/>
    <n v="1383"/>
    <n v="1581"/>
    <n v="1581"/>
    <n v="1620"/>
    <n v="1620"/>
    <n v="1695"/>
    <n v="1695"/>
    <n v="1695"/>
    <n v="1762"/>
    <n v="1762"/>
    <n v="1762"/>
    <n v="1571"/>
    <n v="1571"/>
    <n v="1571"/>
    <n v="1447"/>
    <n v="1575"/>
    <n v="1431"/>
    <n v="155"/>
    <n v="188"/>
    <n v="136"/>
    <n v="93"/>
    <n v="-1"/>
    <n v="4"/>
    <n v="405"/>
    <n v="443"/>
    <n v="443"/>
    <m/>
    <n v="119"/>
    <n v="115"/>
    <n v="288"/>
    <n v="61"/>
    <n v="370"/>
    <n v="338"/>
    <n v="562"/>
    <n v="455"/>
    <m/>
    <m/>
    <m/>
    <m/>
    <m/>
    <m/>
    <m/>
    <m/>
    <m/>
    <m/>
    <m/>
    <m/>
    <m/>
    <m/>
    <m/>
    <m/>
    <m/>
    <m/>
    <m/>
    <m/>
    <m/>
    <m/>
    <m/>
    <m/>
    <m/>
    <n v="0"/>
    <n v="0"/>
    <n v="0"/>
    <n v="0"/>
    <n v="0"/>
    <n v="0"/>
    <n v="0"/>
    <n v="0"/>
    <n v="0"/>
    <n v="0"/>
    <n v="0"/>
    <n v="0"/>
    <n v="0"/>
    <n v="0"/>
    <n v="0"/>
    <n v="0"/>
    <n v="0"/>
    <n v="0"/>
    <n v="0"/>
    <n v="0"/>
    <n v="0"/>
    <n v="0"/>
    <m/>
    <m/>
    <m/>
    <m/>
    <m/>
    <m/>
    <n v="0"/>
    <n v="0"/>
    <n v="0"/>
    <m/>
    <m/>
    <m/>
    <m/>
    <m/>
    <m/>
    <m/>
    <m/>
    <m/>
    <n v="0"/>
    <n v="0"/>
    <n v="0"/>
    <m/>
    <m/>
    <m/>
  </r>
  <r>
    <x v="0"/>
    <s v="University of South Alabama"/>
    <m/>
    <n v="102094"/>
    <x v="2"/>
    <n v="2564"/>
    <n v="2659"/>
    <n v="2825"/>
    <n v="3144"/>
    <n v="2781"/>
    <n v="3058"/>
    <n v="3078"/>
    <n v="1053"/>
    <n v="1061"/>
    <n v="1117"/>
    <n v="1005"/>
    <n v="1195"/>
    <n v="1215"/>
    <n v="1192"/>
    <n v="1355"/>
    <n v="1457"/>
    <n v="1543"/>
    <n v="1749"/>
    <n v="1707"/>
    <m/>
    <m/>
    <m/>
    <m/>
    <m/>
    <m/>
    <m/>
    <m/>
    <m/>
    <m/>
    <m/>
    <m/>
    <n v="1053"/>
    <n v="0"/>
    <n v="1061"/>
    <n v="0"/>
    <n v="1117"/>
    <n v="0"/>
    <n v="1005"/>
    <n v="1195"/>
    <n v="1195"/>
    <n v="1215"/>
    <n v="1215"/>
    <n v="1215"/>
    <n v="1192"/>
    <n v="1192"/>
    <n v="1192"/>
    <n v="1355"/>
    <n v="1355"/>
    <n v="1457"/>
    <n v="1457"/>
    <n v="1543"/>
    <n v="1543"/>
    <n v="1543"/>
    <n v="1749"/>
    <n v="1749"/>
    <n v="1749"/>
    <n v="1707"/>
    <n v="1707"/>
    <n v="1707"/>
    <n v="1074"/>
    <n v="1188"/>
    <n v="1135"/>
    <n v="110"/>
    <n v="143"/>
    <n v="142"/>
    <n v="359"/>
    <n v="418"/>
    <n v="430"/>
    <n v="442"/>
    <n v="458"/>
    <n v="444"/>
    <m/>
    <n v="109"/>
    <n v="110"/>
    <m/>
    <n v="249"/>
    <n v="207"/>
    <n v="753"/>
    <n v="399"/>
    <n v="431"/>
    <m/>
    <m/>
    <m/>
    <m/>
    <m/>
    <m/>
    <m/>
    <m/>
    <m/>
    <m/>
    <m/>
    <m/>
    <m/>
    <m/>
    <m/>
    <m/>
    <m/>
    <m/>
    <m/>
    <m/>
    <m/>
    <m/>
    <m/>
    <m/>
    <m/>
    <n v="0"/>
    <n v="0"/>
    <n v="0"/>
    <n v="0"/>
    <n v="0"/>
    <n v="0"/>
    <n v="0"/>
    <n v="0"/>
    <n v="0"/>
    <n v="0"/>
    <n v="0"/>
    <n v="0"/>
    <n v="0"/>
    <n v="0"/>
    <n v="0"/>
    <n v="0"/>
    <n v="0"/>
    <n v="0"/>
    <n v="0"/>
    <n v="0"/>
    <n v="0"/>
    <n v="0"/>
    <m/>
    <m/>
    <m/>
    <m/>
    <m/>
    <m/>
    <n v="0"/>
    <n v="0"/>
    <n v="0"/>
    <m/>
    <m/>
    <m/>
    <m/>
    <m/>
    <m/>
    <m/>
    <m/>
    <m/>
    <n v="0"/>
    <n v="0"/>
    <n v="0"/>
    <m/>
    <m/>
    <m/>
  </r>
  <r>
    <x v="0"/>
    <s v="Alabama State University "/>
    <m/>
    <n v="100724"/>
    <x v="3"/>
    <n v="1466.5"/>
    <n v="1497"/>
    <n v="1517"/>
    <n v="1535"/>
    <n v="1591"/>
    <n v="1413"/>
    <n v="1363"/>
    <n v="1000"/>
    <n v="1176"/>
    <n v="1485"/>
    <n v="1408"/>
    <n v="1186"/>
    <n v="1139"/>
    <n v="1198"/>
    <n v="1295"/>
    <n v="1351"/>
    <n v="1329"/>
    <n v="1209"/>
    <n v="1090"/>
    <m/>
    <m/>
    <m/>
    <m/>
    <m/>
    <m/>
    <m/>
    <m/>
    <m/>
    <m/>
    <m/>
    <m/>
    <n v="1000"/>
    <n v="0"/>
    <n v="1176"/>
    <n v="0"/>
    <n v="1485"/>
    <n v="0"/>
    <n v="1408"/>
    <n v="1186"/>
    <n v="1186"/>
    <n v="1139"/>
    <n v="1139"/>
    <n v="1139"/>
    <n v="1198"/>
    <n v="1198"/>
    <n v="1198"/>
    <n v="1295"/>
    <n v="1295"/>
    <n v="1351"/>
    <n v="1351"/>
    <n v="1329"/>
    <n v="1329"/>
    <n v="1329"/>
    <n v="1209"/>
    <n v="1209"/>
    <n v="1209"/>
    <n v="1090"/>
    <n v="1090"/>
    <n v="1090"/>
    <n v="721"/>
    <n v="756"/>
    <n v="579"/>
    <n v="89"/>
    <n v="62"/>
    <n v="62"/>
    <n v="519"/>
    <n v="391"/>
    <n v="449"/>
    <n v="258"/>
    <n v="273"/>
    <n v="314"/>
    <m/>
    <n v="73"/>
    <n v="77"/>
    <m/>
    <n v="0"/>
    <n v="0"/>
    <n v="928"/>
    <n v="793"/>
    <n v="807"/>
    <m/>
    <m/>
    <m/>
    <m/>
    <m/>
    <m/>
    <m/>
    <m/>
    <m/>
    <m/>
    <m/>
    <m/>
    <m/>
    <m/>
    <m/>
    <m/>
    <m/>
    <m/>
    <m/>
    <m/>
    <m/>
    <m/>
    <m/>
    <m/>
    <m/>
    <n v="0"/>
    <n v="0"/>
    <n v="0"/>
    <n v="0"/>
    <n v="0"/>
    <n v="0"/>
    <n v="0"/>
    <n v="0"/>
    <n v="0"/>
    <n v="0"/>
    <n v="0"/>
    <n v="0"/>
    <n v="0"/>
    <n v="0"/>
    <n v="0"/>
    <n v="0"/>
    <n v="0"/>
    <n v="0"/>
    <n v="0"/>
    <n v="0"/>
    <n v="0"/>
    <n v="0"/>
    <m/>
    <m/>
    <m/>
    <m/>
    <m/>
    <m/>
    <n v="0"/>
    <n v="0"/>
    <n v="0"/>
    <m/>
    <m/>
    <m/>
    <m/>
    <m/>
    <m/>
    <m/>
    <m/>
    <m/>
    <n v="0"/>
    <n v="0"/>
    <n v="0"/>
    <m/>
    <m/>
    <m/>
  </r>
  <r>
    <x v="0"/>
    <s v="Auburn University at Montgomery"/>
    <m/>
    <n v="100830"/>
    <x v="3"/>
    <n v="1258"/>
    <n v="1201"/>
    <n v="1286"/>
    <n v="1211"/>
    <n v="1153"/>
    <n v="1221"/>
    <n v="1189"/>
    <n v="374"/>
    <n v="381"/>
    <n v="349"/>
    <n v="402"/>
    <n v="434"/>
    <n v="445"/>
    <n v="374"/>
    <n v="413"/>
    <n v="409"/>
    <n v="568"/>
    <n v="538"/>
    <n v="557"/>
    <m/>
    <m/>
    <m/>
    <m/>
    <m/>
    <m/>
    <m/>
    <m/>
    <m/>
    <m/>
    <m/>
    <m/>
    <n v="374"/>
    <n v="0"/>
    <n v="381"/>
    <n v="0"/>
    <n v="349"/>
    <n v="0"/>
    <n v="402"/>
    <n v="434"/>
    <n v="434"/>
    <n v="445"/>
    <n v="445"/>
    <n v="445"/>
    <n v="374"/>
    <n v="374"/>
    <n v="374"/>
    <n v="413"/>
    <n v="413"/>
    <n v="409"/>
    <n v="409"/>
    <n v="568"/>
    <n v="568"/>
    <n v="568"/>
    <n v="538"/>
    <n v="538"/>
    <n v="538"/>
    <n v="557"/>
    <n v="557"/>
    <n v="557"/>
    <n v="369"/>
    <n v="343"/>
    <n v="341"/>
    <n v="115"/>
    <n v="98"/>
    <n v="102"/>
    <n v="84"/>
    <n v="97"/>
    <n v="114"/>
    <n v="174"/>
    <n v="150"/>
    <n v="173"/>
    <m/>
    <n v="32"/>
    <n v="32"/>
    <n v="243"/>
    <n v="257"/>
    <n v="82"/>
    <n v="17"/>
    <n v="6"/>
    <n v="87"/>
    <m/>
    <m/>
    <m/>
    <m/>
    <m/>
    <m/>
    <m/>
    <m/>
    <m/>
    <m/>
    <m/>
    <m/>
    <m/>
    <m/>
    <m/>
    <m/>
    <m/>
    <m/>
    <m/>
    <m/>
    <m/>
    <m/>
    <m/>
    <m/>
    <m/>
    <n v="0"/>
    <n v="0"/>
    <n v="0"/>
    <n v="0"/>
    <n v="0"/>
    <n v="0"/>
    <n v="0"/>
    <n v="0"/>
    <n v="0"/>
    <n v="0"/>
    <n v="0"/>
    <n v="0"/>
    <n v="0"/>
    <n v="0"/>
    <n v="0"/>
    <n v="0"/>
    <n v="0"/>
    <n v="0"/>
    <n v="0"/>
    <n v="0"/>
    <n v="0"/>
    <n v="0"/>
    <m/>
    <m/>
    <m/>
    <m/>
    <m/>
    <m/>
    <n v="0"/>
    <n v="0"/>
    <n v="0"/>
    <m/>
    <m/>
    <m/>
    <m/>
    <m/>
    <m/>
    <m/>
    <m/>
    <m/>
    <n v="0"/>
    <n v="0"/>
    <n v="0"/>
    <m/>
    <m/>
    <m/>
  </r>
  <r>
    <x v="0"/>
    <s v="University of North Alabama"/>
    <m/>
    <n v="101879"/>
    <x v="3"/>
    <n v="1173"/>
    <n v="1543"/>
    <n v="2063"/>
    <n v="1568"/>
    <n v="1622"/>
    <n v="1524"/>
    <n v="1579"/>
    <n v="762"/>
    <n v="787"/>
    <n v="787"/>
    <n v="718"/>
    <n v="790"/>
    <n v="874"/>
    <n v="963"/>
    <n v="1004"/>
    <n v="1014"/>
    <n v="1027"/>
    <n v="1095"/>
    <n v="1012"/>
    <m/>
    <m/>
    <m/>
    <m/>
    <m/>
    <m/>
    <m/>
    <m/>
    <m/>
    <m/>
    <m/>
    <m/>
    <n v="762"/>
    <n v="0"/>
    <n v="787"/>
    <n v="0"/>
    <n v="787"/>
    <n v="0"/>
    <n v="718"/>
    <n v="790"/>
    <n v="790"/>
    <n v="874"/>
    <n v="874"/>
    <n v="874"/>
    <n v="963"/>
    <n v="963"/>
    <n v="963"/>
    <n v="1004"/>
    <n v="1004"/>
    <n v="1014"/>
    <n v="1014"/>
    <n v="1027"/>
    <n v="1027"/>
    <n v="1027"/>
    <n v="1095"/>
    <n v="1095"/>
    <n v="1095"/>
    <n v="1012"/>
    <n v="1012"/>
    <n v="1012"/>
    <n v="733"/>
    <n v="735"/>
    <n v="722"/>
    <n v="103"/>
    <n v="124"/>
    <n v="109"/>
    <n v="191"/>
    <n v="236"/>
    <n v="181"/>
    <n v="313"/>
    <n v="283"/>
    <n v="269"/>
    <m/>
    <n v="51"/>
    <n v="53"/>
    <n v="288"/>
    <n v="337"/>
    <n v="386"/>
    <n v="189"/>
    <n v="203"/>
    <n v="255"/>
    <m/>
    <m/>
    <m/>
    <m/>
    <m/>
    <m/>
    <m/>
    <m/>
    <m/>
    <m/>
    <m/>
    <m/>
    <m/>
    <m/>
    <m/>
    <m/>
    <m/>
    <m/>
    <m/>
    <m/>
    <m/>
    <m/>
    <m/>
    <m/>
    <m/>
    <n v="0"/>
    <n v="0"/>
    <n v="0"/>
    <n v="0"/>
    <n v="0"/>
    <n v="0"/>
    <n v="0"/>
    <n v="0"/>
    <n v="0"/>
    <n v="0"/>
    <n v="0"/>
    <n v="0"/>
    <n v="0"/>
    <n v="0"/>
    <n v="0"/>
    <n v="0"/>
    <n v="0"/>
    <n v="0"/>
    <n v="0"/>
    <n v="0"/>
    <n v="0"/>
    <n v="0"/>
    <m/>
    <m/>
    <m/>
    <m/>
    <m/>
    <m/>
    <n v="0"/>
    <n v="0"/>
    <n v="0"/>
    <m/>
    <m/>
    <m/>
    <m/>
    <m/>
    <m/>
    <m/>
    <m/>
    <m/>
    <n v="0"/>
    <n v="0"/>
    <n v="0"/>
    <m/>
    <m/>
    <m/>
  </r>
  <r>
    <x v="0"/>
    <s v="University of Montevallo"/>
    <m/>
    <n v="101709"/>
    <x v="4"/>
    <n v="799"/>
    <n v="775"/>
    <n v="706"/>
    <n v="491"/>
    <n v="744"/>
    <n v="624"/>
    <n v="701"/>
    <n v="507"/>
    <n v="506"/>
    <n v="533"/>
    <n v="508"/>
    <n v="525"/>
    <n v="488"/>
    <n v="486"/>
    <n v="468"/>
    <n v="421"/>
    <n v="507"/>
    <n v="410"/>
    <n v="425"/>
    <m/>
    <m/>
    <m/>
    <m/>
    <m/>
    <m/>
    <m/>
    <m/>
    <m/>
    <m/>
    <m/>
    <m/>
    <n v="507"/>
    <n v="0"/>
    <n v="506"/>
    <n v="0"/>
    <n v="533"/>
    <n v="0"/>
    <n v="508"/>
    <n v="525"/>
    <n v="525"/>
    <n v="488"/>
    <n v="488"/>
    <n v="488"/>
    <n v="486"/>
    <n v="486"/>
    <n v="486"/>
    <n v="468"/>
    <n v="468"/>
    <n v="421"/>
    <n v="421"/>
    <n v="507"/>
    <n v="507"/>
    <n v="507"/>
    <n v="410"/>
    <n v="410"/>
    <n v="410"/>
    <n v="425"/>
    <n v="425"/>
    <n v="425"/>
    <n v="404"/>
    <n v="299"/>
    <n v="328"/>
    <n v="48"/>
    <n v="44"/>
    <n v="44"/>
    <n v="55"/>
    <n v="67"/>
    <n v="53"/>
    <n v="235"/>
    <n v="199"/>
    <n v="211"/>
    <m/>
    <n v="25"/>
    <n v="24"/>
    <m/>
    <n v="0"/>
    <n v="0"/>
    <n v="290"/>
    <n v="264"/>
    <n v="251"/>
    <m/>
    <m/>
    <m/>
    <m/>
    <m/>
    <m/>
    <m/>
    <m/>
    <m/>
    <m/>
    <m/>
    <m/>
    <m/>
    <m/>
    <m/>
    <m/>
    <m/>
    <m/>
    <m/>
    <m/>
    <m/>
    <m/>
    <m/>
    <m/>
    <m/>
    <n v="0"/>
    <n v="0"/>
    <n v="0"/>
    <n v="0"/>
    <n v="0"/>
    <n v="0"/>
    <n v="0"/>
    <n v="0"/>
    <n v="0"/>
    <n v="0"/>
    <n v="0"/>
    <n v="0"/>
    <n v="0"/>
    <n v="0"/>
    <n v="0"/>
    <n v="0"/>
    <n v="0"/>
    <n v="0"/>
    <n v="0"/>
    <n v="0"/>
    <n v="0"/>
    <n v="0"/>
    <m/>
    <m/>
    <m/>
    <m/>
    <m/>
    <m/>
    <n v="0"/>
    <n v="0"/>
    <n v="0"/>
    <m/>
    <m/>
    <m/>
    <m/>
    <m/>
    <m/>
    <m/>
    <m/>
    <m/>
    <n v="0"/>
    <n v="0"/>
    <n v="0"/>
    <m/>
    <m/>
    <m/>
  </r>
  <r>
    <x v="0"/>
    <s v="University of West Alabama"/>
    <m/>
    <n v="101587"/>
    <x v="4"/>
    <n v="547"/>
    <n v="563"/>
    <n v="542"/>
    <n v="592"/>
    <n v="508"/>
    <n v="468"/>
    <n v="703"/>
    <n v="366"/>
    <n v="428"/>
    <n v="492"/>
    <n v="269"/>
    <n v="317"/>
    <n v="260"/>
    <n v="347"/>
    <n v="351"/>
    <n v="348"/>
    <n v="279"/>
    <n v="243"/>
    <n v="290"/>
    <m/>
    <m/>
    <m/>
    <m/>
    <m/>
    <m/>
    <m/>
    <m/>
    <m/>
    <m/>
    <m/>
    <m/>
    <n v="366"/>
    <n v="0"/>
    <n v="428"/>
    <n v="0"/>
    <n v="492"/>
    <n v="0"/>
    <n v="269"/>
    <n v="317"/>
    <n v="317"/>
    <n v="260"/>
    <n v="260"/>
    <n v="260"/>
    <n v="347"/>
    <n v="347"/>
    <n v="347"/>
    <n v="351"/>
    <n v="351"/>
    <n v="348"/>
    <n v="348"/>
    <n v="279"/>
    <n v="279"/>
    <n v="279"/>
    <n v="243"/>
    <n v="243"/>
    <n v="243"/>
    <n v="290"/>
    <n v="290"/>
    <n v="290"/>
    <n v="213"/>
    <n v="157"/>
    <n v="169"/>
    <n v="31"/>
    <n v="34"/>
    <n v="38"/>
    <n v="35"/>
    <n v="52"/>
    <n v="83"/>
    <n v="94"/>
    <n v="66"/>
    <n v="95"/>
    <m/>
    <n v="14"/>
    <n v="9"/>
    <n v="66"/>
    <n v="68"/>
    <n v="117"/>
    <n v="157"/>
    <n v="112"/>
    <n v="126"/>
    <m/>
    <m/>
    <m/>
    <m/>
    <m/>
    <m/>
    <m/>
    <m/>
    <m/>
    <m/>
    <m/>
    <m/>
    <m/>
    <m/>
    <m/>
    <m/>
    <m/>
    <m/>
    <m/>
    <m/>
    <m/>
    <m/>
    <m/>
    <m/>
    <m/>
    <n v="0"/>
    <n v="0"/>
    <n v="0"/>
    <n v="0"/>
    <n v="0"/>
    <n v="0"/>
    <n v="0"/>
    <n v="0"/>
    <n v="0"/>
    <n v="0"/>
    <n v="0"/>
    <n v="0"/>
    <n v="0"/>
    <n v="0"/>
    <n v="0"/>
    <n v="0"/>
    <n v="0"/>
    <n v="0"/>
    <n v="0"/>
    <n v="0"/>
    <n v="0"/>
    <n v="0"/>
    <m/>
    <m/>
    <m/>
    <m/>
    <m/>
    <m/>
    <n v="0"/>
    <n v="0"/>
    <n v="0"/>
    <m/>
    <m/>
    <m/>
    <m/>
    <m/>
    <m/>
    <m/>
    <m/>
    <m/>
    <n v="0"/>
    <n v="0"/>
    <n v="0"/>
    <m/>
    <m/>
    <m/>
  </r>
  <r>
    <x v="0"/>
    <s v="Gadsden State Community College"/>
    <s v="Reclassified: Met the criteria for Two-Year 1 in 2009-10, 2010-11 and 2011-12."/>
    <n v="101240"/>
    <x v="5"/>
    <m/>
    <m/>
    <m/>
    <m/>
    <m/>
    <m/>
    <m/>
    <m/>
    <m/>
    <m/>
    <m/>
    <m/>
    <m/>
    <m/>
    <m/>
    <m/>
    <m/>
    <m/>
    <m/>
    <m/>
    <m/>
    <m/>
    <m/>
    <m/>
    <m/>
    <m/>
    <m/>
    <m/>
    <m/>
    <m/>
    <m/>
    <n v="0"/>
    <n v="0"/>
    <n v="0"/>
    <n v="0"/>
    <n v="0"/>
    <n v="0"/>
    <n v="0"/>
    <n v="0"/>
    <n v="0"/>
    <n v="0"/>
    <n v="0"/>
    <n v="0"/>
    <n v="0"/>
    <n v="0"/>
    <n v="0"/>
    <n v="0"/>
    <n v="0"/>
    <n v="0"/>
    <n v="0"/>
    <n v="0"/>
    <n v="0"/>
    <n v="0"/>
    <n v="0"/>
    <n v="0"/>
    <n v="0"/>
    <n v="0"/>
    <n v="0"/>
    <n v="0"/>
    <m/>
    <m/>
    <m/>
    <m/>
    <m/>
    <m/>
    <n v="0"/>
    <n v="0"/>
    <n v="0"/>
    <m/>
    <m/>
    <m/>
    <m/>
    <m/>
    <m/>
    <m/>
    <m/>
    <m/>
    <n v="0"/>
    <n v="0"/>
    <n v="0"/>
    <m/>
    <m/>
    <m/>
    <n v="1886.7924528301885"/>
    <n v="1773"/>
    <n v="2018"/>
    <n v="2164"/>
    <n v="2705"/>
    <n v="2375"/>
    <n v="1112"/>
    <n v="1029"/>
    <n v="1000"/>
    <n v="947"/>
    <n v="1168"/>
    <n v="1307"/>
    <n v="1573"/>
    <n v="1523"/>
    <m/>
    <m/>
    <m/>
    <m/>
    <m/>
    <m/>
    <m/>
    <m/>
    <n v="1112"/>
    <n v="0"/>
    <n v="1029"/>
    <n v="1029"/>
    <n v="1000"/>
    <n v="1000"/>
    <n v="947"/>
    <n v="947"/>
    <n v="947"/>
    <n v="1168"/>
    <n v="1168"/>
    <n v="1168"/>
    <n v="1307"/>
    <n v="1307"/>
    <n v="1307"/>
    <n v="1307"/>
    <n v="1573"/>
    <n v="1573"/>
    <n v="1573"/>
    <n v="1523"/>
    <n v="1523"/>
    <n v="1523"/>
    <n v="928"/>
    <n v="971"/>
    <n v="900"/>
    <n v="62"/>
    <n v="55"/>
    <n v="70"/>
    <n v="317"/>
    <n v="547"/>
    <n v="553"/>
    <n v="211"/>
    <n v="230"/>
    <n v="228"/>
    <m/>
    <n v="229"/>
    <n v="224"/>
    <n v="182"/>
    <n v="209"/>
    <n v="277"/>
    <n v="554"/>
    <n v="500"/>
    <n v="578"/>
    <m/>
    <n v="224"/>
    <n v="219"/>
  </r>
  <r>
    <x v="0"/>
    <s v="Jefferson State Community College"/>
    <m/>
    <n v="101505"/>
    <x v="5"/>
    <m/>
    <m/>
    <m/>
    <m/>
    <m/>
    <m/>
    <m/>
    <m/>
    <m/>
    <m/>
    <m/>
    <m/>
    <m/>
    <m/>
    <m/>
    <m/>
    <m/>
    <m/>
    <m/>
    <m/>
    <m/>
    <m/>
    <m/>
    <m/>
    <m/>
    <m/>
    <m/>
    <m/>
    <m/>
    <m/>
    <m/>
    <n v="0"/>
    <n v="0"/>
    <n v="0"/>
    <n v="0"/>
    <n v="0"/>
    <n v="0"/>
    <n v="0"/>
    <n v="0"/>
    <n v="0"/>
    <n v="0"/>
    <n v="0"/>
    <n v="0"/>
    <n v="0"/>
    <n v="0"/>
    <n v="0"/>
    <n v="0"/>
    <n v="0"/>
    <n v="0"/>
    <n v="0"/>
    <n v="0"/>
    <n v="0"/>
    <n v="0"/>
    <n v="0"/>
    <n v="0"/>
    <n v="0"/>
    <n v="0"/>
    <n v="0"/>
    <n v="0"/>
    <m/>
    <m/>
    <m/>
    <m/>
    <m/>
    <m/>
    <n v="0"/>
    <n v="0"/>
    <n v="0"/>
    <m/>
    <m/>
    <m/>
    <m/>
    <m/>
    <m/>
    <m/>
    <m/>
    <m/>
    <n v="0"/>
    <n v="0"/>
    <n v="0"/>
    <m/>
    <m/>
    <m/>
    <n v="3174.9999999999995"/>
    <n v="3070"/>
    <n v="3260"/>
    <n v="3492"/>
    <n v="3390"/>
    <n v="3683"/>
    <n v="791"/>
    <n v="810"/>
    <n v="889"/>
    <n v="864"/>
    <n v="919"/>
    <n v="1076"/>
    <n v="1035"/>
    <n v="1309"/>
    <m/>
    <m/>
    <m/>
    <m/>
    <m/>
    <m/>
    <m/>
    <m/>
    <n v="791"/>
    <n v="0"/>
    <n v="810"/>
    <n v="810"/>
    <n v="889"/>
    <n v="889"/>
    <n v="864"/>
    <n v="864"/>
    <n v="864"/>
    <n v="919"/>
    <n v="919"/>
    <n v="919"/>
    <n v="1076"/>
    <n v="1076"/>
    <n v="1076"/>
    <n v="1076"/>
    <n v="1035"/>
    <n v="1035"/>
    <n v="1035"/>
    <n v="1309"/>
    <n v="1309"/>
    <n v="1309"/>
    <n v="765"/>
    <n v="829"/>
    <n v="847"/>
    <n v="123"/>
    <n v="119"/>
    <n v="118"/>
    <n v="188"/>
    <n v="87"/>
    <n v="344"/>
    <n v="62"/>
    <n v="67"/>
    <n v="128"/>
    <m/>
    <n v="236"/>
    <n v="256"/>
    <n v="269"/>
    <n v="261"/>
    <n v="324"/>
    <n v="533"/>
    <n v="355"/>
    <n v="368"/>
    <m/>
    <n v="87"/>
    <n v="79"/>
  </r>
  <r>
    <x v="0"/>
    <s v="John C. Calhoun State Community College "/>
    <m/>
    <n v="101514"/>
    <x v="5"/>
    <m/>
    <m/>
    <m/>
    <m/>
    <m/>
    <m/>
    <m/>
    <m/>
    <m/>
    <m/>
    <m/>
    <m/>
    <m/>
    <m/>
    <m/>
    <m/>
    <m/>
    <m/>
    <m/>
    <m/>
    <m/>
    <m/>
    <m/>
    <m/>
    <m/>
    <m/>
    <m/>
    <m/>
    <m/>
    <m/>
    <m/>
    <n v="0"/>
    <n v="0"/>
    <n v="0"/>
    <n v="0"/>
    <n v="0"/>
    <n v="0"/>
    <n v="0"/>
    <n v="0"/>
    <n v="0"/>
    <n v="0"/>
    <n v="0"/>
    <n v="0"/>
    <n v="0"/>
    <n v="0"/>
    <n v="0"/>
    <n v="0"/>
    <n v="0"/>
    <n v="0"/>
    <n v="0"/>
    <n v="0"/>
    <n v="0"/>
    <n v="0"/>
    <n v="0"/>
    <n v="0"/>
    <n v="0"/>
    <n v="0"/>
    <n v="0"/>
    <n v="0"/>
    <m/>
    <m/>
    <m/>
    <m/>
    <m/>
    <m/>
    <n v="0"/>
    <n v="0"/>
    <n v="0"/>
    <m/>
    <m/>
    <m/>
    <m/>
    <m/>
    <m/>
    <m/>
    <m/>
    <m/>
    <n v="0"/>
    <n v="0"/>
    <n v="0"/>
    <m/>
    <m/>
    <m/>
    <n v="2126.3157894736842"/>
    <n v="2701"/>
    <n v="3063"/>
    <n v="3031"/>
    <n v="3680"/>
    <n v="3369"/>
    <n v="1024"/>
    <n v="931"/>
    <n v="808"/>
    <n v="1028"/>
    <n v="1240"/>
    <n v="1222"/>
    <n v="1402"/>
    <n v="1436"/>
    <m/>
    <m/>
    <m/>
    <m/>
    <m/>
    <m/>
    <m/>
    <m/>
    <n v="1024"/>
    <n v="0"/>
    <n v="931"/>
    <n v="931"/>
    <n v="808"/>
    <n v="808"/>
    <n v="1028"/>
    <n v="1028"/>
    <n v="1028"/>
    <n v="1240"/>
    <n v="1240"/>
    <n v="1240"/>
    <n v="1222"/>
    <n v="1222"/>
    <n v="1222"/>
    <n v="1222"/>
    <n v="1402"/>
    <n v="1402"/>
    <n v="1402"/>
    <n v="1436"/>
    <n v="1436"/>
    <n v="1436"/>
    <n v="997"/>
    <n v="1120"/>
    <n v="1141"/>
    <n v="97"/>
    <n v="105"/>
    <n v="90"/>
    <n v="128"/>
    <n v="177"/>
    <n v="205"/>
    <n v="92"/>
    <n v="136"/>
    <n v="139"/>
    <m/>
    <n v="372"/>
    <n v="361"/>
    <n v="601"/>
    <n v="293"/>
    <n v="404"/>
    <n v="335"/>
    <n v="439"/>
    <n v="318"/>
    <m/>
    <n v="191"/>
    <n v="96"/>
  </r>
  <r>
    <x v="0"/>
    <s v="Wallace Community College - Hanceville"/>
    <s v="Reclassified: Met the criteria for Two-Year 1 in 2009-10, 2010-11 and 2011-12."/>
    <n v="101295"/>
    <x v="5"/>
    <m/>
    <m/>
    <m/>
    <m/>
    <m/>
    <m/>
    <m/>
    <m/>
    <m/>
    <m/>
    <m/>
    <m/>
    <m/>
    <m/>
    <m/>
    <m/>
    <m/>
    <m/>
    <m/>
    <m/>
    <m/>
    <m/>
    <m/>
    <m/>
    <m/>
    <m/>
    <m/>
    <m/>
    <m/>
    <m/>
    <m/>
    <n v="0"/>
    <n v="0"/>
    <n v="0"/>
    <n v="0"/>
    <n v="0"/>
    <n v="0"/>
    <n v="0"/>
    <n v="0"/>
    <n v="0"/>
    <n v="0"/>
    <n v="0"/>
    <n v="0"/>
    <n v="0"/>
    <n v="0"/>
    <n v="0"/>
    <n v="0"/>
    <n v="0"/>
    <n v="0"/>
    <n v="0"/>
    <n v="0"/>
    <n v="0"/>
    <n v="0"/>
    <n v="0"/>
    <n v="0"/>
    <n v="0"/>
    <n v="0"/>
    <n v="0"/>
    <n v="0"/>
    <m/>
    <m/>
    <m/>
    <m/>
    <m/>
    <m/>
    <n v="0"/>
    <n v="0"/>
    <n v="0"/>
    <m/>
    <m/>
    <m/>
    <m/>
    <m/>
    <m/>
    <m/>
    <m/>
    <m/>
    <n v="0"/>
    <n v="0"/>
    <n v="0"/>
    <m/>
    <m/>
    <m/>
    <n v="1837.2093023255813"/>
    <n v="1774"/>
    <n v="1755"/>
    <n v="2120"/>
    <n v="2343"/>
    <n v="1865"/>
    <n v="766"/>
    <n v="675"/>
    <n v="790"/>
    <n v="762"/>
    <n v="886"/>
    <n v="1028"/>
    <n v="1108"/>
    <n v="432"/>
    <m/>
    <m/>
    <m/>
    <m/>
    <m/>
    <m/>
    <m/>
    <m/>
    <n v="766"/>
    <n v="0"/>
    <n v="675"/>
    <n v="675"/>
    <n v="790"/>
    <n v="790"/>
    <n v="762"/>
    <n v="762"/>
    <n v="762"/>
    <n v="886"/>
    <n v="886"/>
    <n v="886"/>
    <n v="1028"/>
    <n v="1028"/>
    <n v="1028"/>
    <n v="1028"/>
    <n v="1108"/>
    <n v="1108"/>
    <n v="1108"/>
    <n v="432"/>
    <n v="432"/>
    <n v="432"/>
    <n v="714"/>
    <n v="750"/>
    <n v="233"/>
    <n v="86"/>
    <n v="69"/>
    <n v="44"/>
    <n v="228"/>
    <n v="289"/>
    <n v="155"/>
    <n v="373"/>
    <n v="289"/>
    <n v="212"/>
    <m/>
    <n v="183"/>
    <n v="210"/>
    <n v="152"/>
    <n v="157"/>
    <n v="308"/>
    <n v="237"/>
    <n v="257"/>
    <n v="298"/>
    <m/>
    <n v="169"/>
    <n v="201"/>
  </r>
  <r>
    <x v="0"/>
    <s v="Bevill State Community College"/>
    <m/>
    <n v="102429"/>
    <x v="6"/>
    <m/>
    <m/>
    <m/>
    <m/>
    <m/>
    <m/>
    <m/>
    <m/>
    <m/>
    <m/>
    <m/>
    <m/>
    <m/>
    <m/>
    <m/>
    <m/>
    <m/>
    <m/>
    <m/>
    <m/>
    <m/>
    <m/>
    <m/>
    <m/>
    <m/>
    <m/>
    <m/>
    <m/>
    <m/>
    <m/>
    <m/>
    <n v="0"/>
    <n v="0"/>
    <n v="0"/>
    <n v="0"/>
    <n v="0"/>
    <n v="0"/>
    <n v="0"/>
    <n v="0"/>
    <n v="0"/>
    <n v="0"/>
    <n v="0"/>
    <n v="0"/>
    <n v="0"/>
    <n v="0"/>
    <n v="0"/>
    <n v="0"/>
    <n v="0"/>
    <n v="0"/>
    <n v="0"/>
    <n v="0"/>
    <n v="0"/>
    <n v="0"/>
    <n v="0"/>
    <n v="0"/>
    <n v="0"/>
    <n v="0"/>
    <n v="0"/>
    <n v="0"/>
    <m/>
    <m/>
    <m/>
    <m/>
    <m/>
    <m/>
    <n v="0"/>
    <n v="0"/>
    <n v="0"/>
    <m/>
    <m/>
    <m/>
    <m/>
    <m/>
    <m/>
    <m/>
    <m/>
    <m/>
    <n v="0"/>
    <n v="0"/>
    <n v="0"/>
    <m/>
    <m/>
    <m/>
    <n v="1248.0769230769231"/>
    <n v="1353"/>
    <n v="1498"/>
    <n v="1603"/>
    <n v="1780"/>
    <n v="1416"/>
    <n v="705"/>
    <n v="683"/>
    <n v="649"/>
    <n v="699"/>
    <n v="734"/>
    <n v="746"/>
    <n v="939"/>
    <n v="1006"/>
    <m/>
    <m/>
    <m/>
    <m/>
    <m/>
    <m/>
    <m/>
    <m/>
    <n v="705"/>
    <n v="0"/>
    <n v="683"/>
    <n v="683"/>
    <n v="649"/>
    <n v="649"/>
    <n v="699"/>
    <n v="699"/>
    <n v="699"/>
    <n v="734"/>
    <n v="734"/>
    <n v="734"/>
    <n v="746"/>
    <n v="746"/>
    <n v="746"/>
    <n v="746"/>
    <n v="939"/>
    <n v="939"/>
    <n v="939"/>
    <n v="1006"/>
    <n v="1006"/>
    <n v="1006"/>
    <n v="525"/>
    <n v="654"/>
    <n v="588"/>
    <n v="42"/>
    <n v="46"/>
    <n v="48"/>
    <n v="179"/>
    <n v="239"/>
    <n v="370"/>
    <n v="121"/>
    <n v="117"/>
    <n v="129"/>
    <m/>
    <n v="161"/>
    <n v="119"/>
    <n v="192"/>
    <n v="183"/>
    <n v="168"/>
    <n v="386"/>
    <n v="273"/>
    <n v="330"/>
    <m/>
    <n v="200"/>
    <n v="111"/>
  </r>
  <r>
    <x v="0"/>
    <s v="Bishop State Community College"/>
    <m/>
    <n v="102030"/>
    <x v="6"/>
    <m/>
    <m/>
    <m/>
    <m/>
    <m/>
    <m/>
    <m/>
    <m/>
    <m/>
    <m/>
    <m/>
    <m/>
    <m/>
    <m/>
    <m/>
    <m/>
    <m/>
    <m/>
    <m/>
    <m/>
    <m/>
    <m/>
    <m/>
    <m/>
    <m/>
    <m/>
    <m/>
    <m/>
    <m/>
    <m/>
    <m/>
    <n v="0"/>
    <n v="0"/>
    <n v="0"/>
    <n v="0"/>
    <n v="0"/>
    <n v="0"/>
    <n v="0"/>
    <n v="0"/>
    <n v="0"/>
    <n v="0"/>
    <n v="0"/>
    <n v="0"/>
    <n v="0"/>
    <n v="0"/>
    <n v="0"/>
    <n v="0"/>
    <n v="0"/>
    <n v="0"/>
    <n v="0"/>
    <n v="0"/>
    <n v="0"/>
    <n v="0"/>
    <n v="0"/>
    <n v="0"/>
    <n v="0"/>
    <n v="0"/>
    <n v="0"/>
    <n v="0"/>
    <m/>
    <m/>
    <m/>
    <m/>
    <m/>
    <m/>
    <n v="0"/>
    <n v="0"/>
    <n v="0"/>
    <m/>
    <m/>
    <m/>
    <m/>
    <m/>
    <m/>
    <m/>
    <m/>
    <m/>
    <n v="0"/>
    <n v="0"/>
    <n v="0"/>
    <m/>
    <m/>
    <m/>
    <n v="1580"/>
    <n v="1434"/>
    <n v="1013"/>
    <n v="1513"/>
    <n v="1352"/>
    <n v="1673"/>
    <n v="736"/>
    <n v="540"/>
    <n v="553"/>
    <n v="502"/>
    <n v="335"/>
    <n v="524"/>
    <n v="525"/>
    <n v="556"/>
    <m/>
    <m/>
    <m/>
    <m/>
    <m/>
    <m/>
    <m/>
    <m/>
    <n v="736"/>
    <n v="0"/>
    <n v="540"/>
    <n v="540"/>
    <n v="553"/>
    <n v="553"/>
    <n v="502"/>
    <n v="502"/>
    <n v="502"/>
    <n v="335"/>
    <n v="335"/>
    <n v="335"/>
    <n v="524"/>
    <n v="524"/>
    <n v="524"/>
    <n v="524"/>
    <n v="525"/>
    <n v="525"/>
    <n v="525"/>
    <n v="556"/>
    <n v="556"/>
    <n v="556"/>
    <n v="302"/>
    <n v="278"/>
    <n v="307"/>
    <n v="30"/>
    <n v="20"/>
    <n v="17"/>
    <n v="192"/>
    <n v="227"/>
    <n v="232"/>
    <n v="66"/>
    <n v="56"/>
    <n v="73"/>
    <m/>
    <n v="48"/>
    <n v="81"/>
    <n v="54"/>
    <n v="38"/>
    <n v="59"/>
    <n v="382"/>
    <n v="193"/>
    <n v="311"/>
    <m/>
    <n v="52"/>
    <n v="100"/>
  </r>
  <r>
    <x v="0"/>
    <s v="Central Alabama Community College"/>
    <s v="Reclassified: Met the criteria for Two-Year 2 in 2009-10, 2010-11 and 2011-12."/>
    <n v="100760"/>
    <x v="6"/>
    <m/>
    <m/>
    <m/>
    <m/>
    <m/>
    <m/>
    <m/>
    <m/>
    <m/>
    <m/>
    <m/>
    <m/>
    <m/>
    <m/>
    <m/>
    <m/>
    <m/>
    <m/>
    <m/>
    <m/>
    <m/>
    <m/>
    <m/>
    <m/>
    <m/>
    <m/>
    <m/>
    <m/>
    <m/>
    <m/>
    <m/>
    <n v="0"/>
    <n v="0"/>
    <n v="0"/>
    <n v="0"/>
    <n v="0"/>
    <n v="0"/>
    <n v="0"/>
    <n v="0"/>
    <n v="0"/>
    <n v="0"/>
    <n v="0"/>
    <n v="0"/>
    <n v="0"/>
    <n v="0"/>
    <n v="0"/>
    <n v="0"/>
    <n v="0"/>
    <n v="0"/>
    <n v="0"/>
    <n v="0"/>
    <n v="0"/>
    <n v="0"/>
    <n v="0"/>
    <n v="0"/>
    <n v="0"/>
    <n v="0"/>
    <n v="0"/>
    <n v="0"/>
    <m/>
    <m/>
    <m/>
    <m/>
    <m/>
    <m/>
    <n v="0"/>
    <n v="0"/>
    <n v="0"/>
    <m/>
    <m/>
    <m/>
    <m/>
    <m/>
    <m/>
    <m/>
    <m/>
    <m/>
    <n v="0"/>
    <n v="0"/>
    <n v="0"/>
    <m/>
    <m/>
    <m/>
    <n v="933.33333333333337"/>
    <n v="867"/>
    <n v="720"/>
    <n v="633"/>
    <n v="914"/>
    <n v="938"/>
    <n v="444"/>
    <n v="379"/>
    <n v="476"/>
    <n v="443"/>
    <n v="451"/>
    <n v="446"/>
    <n v="594"/>
    <n v="278"/>
    <m/>
    <m/>
    <m/>
    <m/>
    <m/>
    <m/>
    <m/>
    <m/>
    <n v="444"/>
    <n v="0"/>
    <n v="379"/>
    <n v="379"/>
    <n v="476"/>
    <n v="476"/>
    <n v="443"/>
    <n v="443"/>
    <n v="443"/>
    <n v="451"/>
    <n v="451"/>
    <n v="451"/>
    <n v="446"/>
    <n v="446"/>
    <n v="446"/>
    <n v="446"/>
    <n v="594"/>
    <n v="594"/>
    <n v="594"/>
    <n v="278"/>
    <n v="278"/>
    <n v="278"/>
    <n v="291"/>
    <n v="389"/>
    <n v="165"/>
    <n v="41"/>
    <n v="26"/>
    <n v="11"/>
    <n v="114"/>
    <n v="179"/>
    <n v="102"/>
    <n v="116"/>
    <n v="83"/>
    <n v="105"/>
    <m/>
    <n v="62"/>
    <n v="47"/>
    <n v="147"/>
    <n v="139"/>
    <n v="182"/>
    <n v="180"/>
    <n v="167"/>
    <n v="112"/>
    <m/>
    <n v="73"/>
    <n v="95"/>
  </r>
  <r>
    <x v="0"/>
    <s v="Enterprise-Ozark Community College"/>
    <s v="Reclassified: Met the criteria for Two-Year 2 in 2009-10, 2010-11 and 2011-12. Formerly listed as Enterprise-Ozark Community College -- name changed in 2009."/>
    <n v="101143"/>
    <x v="6"/>
    <m/>
    <m/>
    <m/>
    <m/>
    <m/>
    <m/>
    <m/>
    <m/>
    <m/>
    <m/>
    <m/>
    <m/>
    <m/>
    <m/>
    <m/>
    <m/>
    <m/>
    <m/>
    <m/>
    <m/>
    <m/>
    <m/>
    <m/>
    <m/>
    <m/>
    <m/>
    <m/>
    <m/>
    <m/>
    <m/>
    <m/>
    <n v="0"/>
    <n v="0"/>
    <n v="0"/>
    <n v="0"/>
    <n v="0"/>
    <n v="0"/>
    <n v="0"/>
    <n v="0"/>
    <n v="0"/>
    <n v="0"/>
    <n v="0"/>
    <n v="0"/>
    <n v="0"/>
    <n v="0"/>
    <n v="0"/>
    <n v="0"/>
    <n v="0"/>
    <n v="0"/>
    <n v="0"/>
    <n v="0"/>
    <n v="0"/>
    <n v="0"/>
    <n v="0"/>
    <n v="0"/>
    <n v="0"/>
    <n v="0"/>
    <n v="0"/>
    <n v="0"/>
    <m/>
    <m/>
    <m/>
    <m/>
    <m/>
    <m/>
    <n v="0"/>
    <n v="0"/>
    <n v="0"/>
    <m/>
    <m/>
    <m/>
    <m/>
    <m/>
    <m/>
    <m/>
    <m/>
    <m/>
    <n v="0"/>
    <n v="0"/>
    <n v="0"/>
    <m/>
    <m/>
    <m/>
    <n v="840.47619047619048"/>
    <n v="935"/>
    <n v="932"/>
    <n v="1062"/>
    <n v="1209"/>
    <n v="1055"/>
    <n v="376"/>
    <n v="339"/>
    <n v="353"/>
    <n v="391"/>
    <n v="427"/>
    <n v="461"/>
    <n v="553"/>
    <n v="415"/>
    <m/>
    <m/>
    <m/>
    <m/>
    <m/>
    <m/>
    <m/>
    <m/>
    <n v="376"/>
    <n v="0"/>
    <n v="339"/>
    <n v="339"/>
    <n v="353"/>
    <n v="353"/>
    <n v="391"/>
    <n v="391"/>
    <n v="391"/>
    <n v="427"/>
    <n v="427"/>
    <n v="427"/>
    <n v="461"/>
    <n v="461"/>
    <n v="461"/>
    <n v="461"/>
    <n v="553"/>
    <n v="553"/>
    <n v="553"/>
    <n v="415"/>
    <n v="415"/>
    <n v="415"/>
    <n v="315"/>
    <n v="393"/>
    <n v="196"/>
    <n v="40"/>
    <n v="47"/>
    <n v="17"/>
    <n v="106"/>
    <n v="113"/>
    <n v="202"/>
    <n v="140"/>
    <n v="138"/>
    <n v="174"/>
    <m/>
    <n v="46"/>
    <n v="49"/>
    <n v="114"/>
    <n v="95"/>
    <n v="111"/>
    <n v="137"/>
    <n v="148"/>
    <n v="127"/>
    <m/>
    <n v="151"/>
    <n v="73"/>
  </r>
  <r>
    <x v="0"/>
    <s v="George C. Wallace State Community College - Dothan"/>
    <m/>
    <n v="101286"/>
    <x v="6"/>
    <m/>
    <m/>
    <m/>
    <m/>
    <m/>
    <m/>
    <m/>
    <m/>
    <m/>
    <m/>
    <m/>
    <m/>
    <m/>
    <m/>
    <m/>
    <m/>
    <m/>
    <m/>
    <m/>
    <m/>
    <m/>
    <m/>
    <m/>
    <m/>
    <m/>
    <m/>
    <m/>
    <m/>
    <m/>
    <m/>
    <m/>
    <n v="0"/>
    <n v="0"/>
    <n v="0"/>
    <n v="0"/>
    <n v="0"/>
    <n v="0"/>
    <n v="0"/>
    <n v="0"/>
    <n v="0"/>
    <n v="0"/>
    <n v="0"/>
    <n v="0"/>
    <n v="0"/>
    <n v="0"/>
    <n v="0"/>
    <n v="0"/>
    <n v="0"/>
    <n v="0"/>
    <n v="0"/>
    <n v="0"/>
    <n v="0"/>
    <n v="0"/>
    <n v="0"/>
    <n v="0"/>
    <n v="0"/>
    <n v="0"/>
    <n v="0"/>
    <n v="0"/>
    <m/>
    <m/>
    <m/>
    <m/>
    <m/>
    <m/>
    <n v="0"/>
    <n v="0"/>
    <n v="0"/>
    <m/>
    <m/>
    <m/>
    <m/>
    <m/>
    <m/>
    <m/>
    <m/>
    <m/>
    <n v="0"/>
    <n v="0"/>
    <n v="0"/>
    <m/>
    <m/>
    <m/>
    <n v="1207.0175438596493"/>
    <n v="1168"/>
    <n v="1238"/>
    <n v="1489"/>
    <n v="1775"/>
    <n v="1770"/>
    <n v="729"/>
    <n v="747"/>
    <n v="688"/>
    <n v="666"/>
    <n v="706"/>
    <n v="806"/>
    <n v="973"/>
    <n v="953"/>
    <m/>
    <m/>
    <m/>
    <m/>
    <m/>
    <m/>
    <m/>
    <m/>
    <n v="729"/>
    <n v="0"/>
    <n v="747"/>
    <n v="747"/>
    <n v="688"/>
    <n v="688"/>
    <n v="666"/>
    <n v="666"/>
    <n v="666"/>
    <n v="706"/>
    <n v="706"/>
    <n v="706"/>
    <n v="806"/>
    <n v="806"/>
    <n v="806"/>
    <n v="806"/>
    <n v="973"/>
    <n v="973"/>
    <n v="973"/>
    <n v="953"/>
    <n v="953"/>
    <n v="953"/>
    <n v="531"/>
    <n v="630"/>
    <n v="575"/>
    <n v="52"/>
    <n v="58"/>
    <n v="32"/>
    <n v="223"/>
    <n v="285"/>
    <n v="346"/>
    <n v="146"/>
    <n v="126"/>
    <n v="151"/>
    <m/>
    <n v="142"/>
    <n v="144"/>
    <n v="189"/>
    <n v="163"/>
    <n v="223"/>
    <n v="331"/>
    <n v="275"/>
    <n v="288"/>
    <m/>
    <n v="158"/>
    <n v="109"/>
  </r>
  <r>
    <x v="0"/>
    <s v="James H. Faulkner State Community College"/>
    <m/>
    <n v="101161"/>
    <x v="6"/>
    <m/>
    <m/>
    <m/>
    <m/>
    <m/>
    <m/>
    <m/>
    <m/>
    <m/>
    <m/>
    <m/>
    <m/>
    <m/>
    <m/>
    <m/>
    <m/>
    <m/>
    <m/>
    <m/>
    <m/>
    <m/>
    <m/>
    <m/>
    <m/>
    <m/>
    <m/>
    <m/>
    <m/>
    <m/>
    <m/>
    <m/>
    <n v="0"/>
    <n v="0"/>
    <n v="0"/>
    <n v="0"/>
    <n v="0"/>
    <n v="0"/>
    <n v="0"/>
    <n v="0"/>
    <n v="0"/>
    <n v="0"/>
    <n v="0"/>
    <n v="0"/>
    <n v="0"/>
    <n v="0"/>
    <n v="0"/>
    <n v="0"/>
    <n v="0"/>
    <n v="0"/>
    <n v="0"/>
    <n v="0"/>
    <n v="0"/>
    <n v="0"/>
    <n v="0"/>
    <n v="0"/>
    <n v="0"/>
    <n v="0"/>
    <n v="0"/>
    <n v="0"/>
    <m/>
    <m/>
    <m/>
    <m/>
    <m/>
    <m/>
    <n v="0"/>
    <n v="0"/>
    <n v="0"/>
    <m/>
    <m/>
    <m/>
    <m/>
    <m/>
    <m/>
    <m/>
    <m/>
    <m/>
    <n v="0"/>
    <n v="0"/>
    <n v="0"/>
    <m/>
    <m/>
    <m/>
    <n v="1342.1052631578948"/>
    <n v="1419"/>
    <n v="1587"/>
    <n v="1536"/>
    <n v="1933"/>
    <n v="1710"/>
    <n v="696"/>
    <n v="781"/>
    <n v="765"/>
    <n v="810"/>
    <n v="879"/>
    <n v="869"/>
    <n v="1070"/>
    <n v="1035"/>
    <m/>
    <m/>
    <m/>
    <m/>
    <m/>
    <m/>
    <m/>
    <m/>
    <n v="696"/>
    <n v="0"/>
    <n v="781"/>
    <n v="781"/>
    <n v="765"/>
    <n v="765"/>
    <n v="810"/>
    <n v="810"/>
    <n v="810"/>
    <n v="879"/>
    <n v="879"/>
    <n v="879"/>
    <n v="869"/>
    <n v="869"/>
    <n v="869"/>
    <n v="869"/>
    <n v="1070"/>
    <n v="1070"/>
    <n v="1070"/>
    <n v="1035"/>
    <n v="1035"/>
    <n v="1035"/>
    <n v="581"/>
    <n v="631"/>
    <n v="620"/>
    <n v="80"/>
    <n v="82"/>
    <n v="84"/>
    <n v="208"/>
    <n v="357"/>
    <n v="331"/>
    <n v="130"/>
    <n v="143"/>
    <n v="129"/>
    <m/>
    <n v="100"/>
    <n v="123"/>
    <n v="293"/>
    <n v="309"/>
    <n v="307"/>
    <n v="387"/>
    <n v="327"/>
    <n v="310"/>
    <m/>
    <n v="152"/>
    <n v="111"/>
  </r>
  <r>
    <x v="0"/>
    <s v="Lawson State Community College "/>
    <m/>
    <n v="101569"/>
    <x v="6"/>
    <m/>
    <m/>
    <m/>
    <m/>
    <m/>
    <m/>
    <m/>
    <m/>
    <m/>
    <m/>
    <m/>
    <m/>
    <m/>
    <m/>
    <m/>
    <m/>
    <m/>
    <m/>
    <m/>
    <m/>
    <m/>
    <m/>
    <m/>
    <m/>
    <m/>
    <m/>
    <m/>
    <m/>
    <m/>
    <m/>
    <m/>
    <n v="0"/>
    <n v="0"/>
    <n v="0"/>
    <n v="0"/>
    <n v="0"/>
    <n v="0"/>
    <n v="0"/>
    <n v="0"/>
    <n v="0"/>
    <n v="0"/>
    <n v="0"/>
    <n v="0"/>
    <n v="0"/>
    <n v="0"/>
    <n v="0"/>
    <n v="0"/>
    <n v="0"/>
    <n v="0"/>
    <n v="0"/>
    <n v="0"/>
    <n v="0"/>
    <n v="0"/>
    <n v="0"/>
    <n v="0"/>
    <n v="0"/>
    <n v="0"/>
    <n v="0"/>
    <n v="0"/>
    <m/>
    <m/>
    <m/>
    <m/>
    <m/>
    <m/>
    <n v="0"/>
    <n v="0"/>
    <n v="0"/>
    <m/>
    <m/>
    <m/>
    <m/>
    <m/>
    <m/>
    <m/>
    <m/>
    <m/>
    <n v="0"/>
    <n v="0"/>
    <n v="0"/>
    <m/>
    <m/>
    <m/>
    <n v="1269.3877551020407"/>
    <n v="1167"/>
    <n v="1258"/>
    <n v="1502"/>
    <n v="1813"/>
    <n v="1543"/>
    <n v="709"/>
    <n v="665"/>
    <n v="622"/>
    <n v="572"/>
    <n v="637"/>
    <n v="768"/>
    <n v="1014"/>
    <n v="1044"/>
    <m/>
    <m/>
    <m/>
    <m/>
    <m/>
    <m/>
    <m/>
    <m/>
    <n v="709"/>
    <n v="0"/>
    <n v="665"/>
    <n v="665"/>
    <n v="622"/>
    <n v="622"/>
    <n v="572"/>
    <n v="572"/>
    <n v="572"/>
    <n v="637"/>
    <n v="637"/>
    <n v="637"/>
    <n v="768"/>
    <n v="768"/>
    <n v="768"/>
    <n v="768"/>
    <n v="1014"/>
    <n v="1014"/>
    <n v="1014"/>
    <n v="1044"/>
    <n v="1044"/>
    <n v="1044"/>
    <n v="433"/>
    <n v="587"/>
    <n v="533"/>
    <n v="33"/>
    <n v="41"/>
    <n v="39"/>
    <n v="302"/>
    <n v="386"/>
    <n v="472"/>
    <n v="119"/>
    <n v="109"/>
    <n v="128"/>
    <m/>
    <n v="96"/>
    <n v="100"/>
    <n v="165"/>
    <n v="234"/>
    <n v="269"/>
    <n v="288"/>
    <n v="198"/>
    <n v="271"/>
    <m/>
    <n v="123"/>
    <n v="102"/>
  </r>
  <r>
    <x v="0"/>
    <s v="Northeast Alabama State Community College "/>
    <m/>
    <n v="101897"/>
    <x v="6"/>
    <m/>
    <m/>
    <m/>
    <m/>
    <m/>
    <m/>
    <m/>
    <m/>
    <m/>
    <m/>
    <m/>
    <m/>
    <m/>
    <m/>
    <m/>
    <m/>
    <m/>
    <m/>
    <m/>
    <m/>
    <m/>
    <m/>
    <m/>
    <m/>
    <m/>
    <m/>
    <m/>
    <m/>
    <m/>
    <m/>
    <m/>
    <n v="0"/>
    <n v="0"/>
    <n v="0"/>
    <n v="0"/>
    <n v="0"/>
    <n v="0"/>
    <n v="0"/>
    <n v="0"/>
    <n v="0"/>
    <n v="0"/>
    <n v="0"/>
    <n v="0"/>
    <n v="0"/>
    <n v="0"/>
    <n v="0"/>
    <n v="0"/>
    <n v="0"/>
    <n v="0"/>
    <n v="0"/>
    <n v="0"/>
    <n v="0"/>
    <n v="0"/>
    <n v="0"/>
    <n v="0"/>
    <n v="0"/>
    <n v="0"/>
    <n v="0"/>
    <n v="0"/>
    <m/>
    <m/>
    <m/>
    <m/>
    <m/>
    <m/>
    <n v="0"/>
    <n v="0"/>
    <n v="0"/>
    <m/>
    <m/>
    <m/>
    <m/>
    <m/>
    <m/>
    <m/>
    <m/>
    <m/>
    <n v="0"/>
    <n v="0"/>
    <n v="0"/>
    <m/>
    <m/>
    <m/>
    <n v="1513.6363636363637"/>
    <n v="834"/>
    <n v="904"/>
    <n v="1206"/>
    <n v="1809"/>
    <n v="1201"/>
    <n v="455"/>
    <n v="220"/>
    <n v="333"/>
    <n v="186"/>
    <n v="491"/>
    <n v="570"/>
    <n v="832"/>
    <n v="834"/>
    <m/>
    <m/>
    <m/>
    <m/>
    <m/>
    <m/>
    <m/>
    <m/>
    <n v="455"/>
    <n v="0"/>
    <n v="220"/>
    <n v="220"/>
    <n v="333"/>
    <n v="333"/>
    <n v="186"/>
    <n v="186"/>
    <n v="186"/>
    <n v="491"/>
    <n v="491"/>
    <n v="491"/>
    <n v="570"/>
    <n v="570"/>
    <n v="570"/>
    <n v="570"/>
    <n v="832"/>
    <n v="832"/>
    <n v="832"/>
    <n v="834"/>
    <n v="834"/>
    <n v="834"/>
    <n v="420"/>
    <n v="559"/>
    <n v="423"/>
    <n v="39"/>
    <n v="38"/>
    <n v="40"/>
    <n v="111"/>
    <n v="235"/>
    <n v="371"/>
    <n v="201"/>
    <n v="137"/>
    <n v="138"/>
    <m/>
    <n v="97"/>
    <n v="107"/>
    <n v="63"/>
    <n v="208"/>
    <n v="138"/>
    <n v="-78"/>
    <n v="49"/>
    <n v="187"/>
    <m/>
    <n v="169"/>
    <n v="108"/>
  </r>
  <r>
    <x v="0"/>
    <s v="Northwest-Shoals Community College"/>
    <m/>
    <n v="101736"/>
    <x v="6"/>
    <m/>
    <m/>
    <m/>
    <m/>
    <m/>
    <m/>
    <m/>
    <m/>
    <m/>
    <m/>
    <m/>
    <m/>
    <m/>
    <m/>
    <m/>
    <m/>
    <m/>
    <m/>
    <m/>
    <m/>
    <m/>
    <m/>
    <m/>
    <m/>
    <m/>
    <m/>
    <m/>
    <m/>
    <m/>
    <m/>
    <m/>
    <n v="0"/>
    <n v="0"/>
    <n v="0"/>
    <n v="0"/>
    <n v="0"/>
    <n v="0"/>
    <n v="0"/>
    <n v="0"/>
    <n v="0"/>
    <n v="0"/>
    <n v="0"/>
    <n v="0"/>
    <n v="0"/>
    <n v="0"/>
    <n v="0"/>
    <n v="0"/>
    <n v="0"/>
    <n v="0"/>
    <n v="0"/>
    <n v="0"/>
    <n v="0"/>
    <n v="0"/>
    <n v="0"/>
    <n v="0"/>
    <n v="0"/>
    <n v="0"/>
    <n v="0"/>
    <n v="0"/>
    <m/>
    <m/>
    <m/>
    <m/>
    <m/>
    <m/>
    <n v="0"/>
    <n v="0"/>
    <n v="0"/>
    <m/>
    <m/>
    <m/>
    <m/>
    <m/>
    <m/>
    <m/>
    <m/>
    <m/>
    <n v="0"/>
    <n v="0"/>
    <n v="0"/>
    <m/>
    <m/>
    <m/>
    <n v="827.77777777777771"/>
    <n v="1214"/>
    <n v="1424"/>
    <n v="1598"/>
    <n v="1718"/>
    <n v="1436"/>
    <n v="725"/>
    <n v="713"/>
    <n v="447"/>
    <n v="652"/>
    <n v="611"/>
    <n v="693"/>
    <n v="919"/>
    <n v="923"/>
    <m/>
    <m/>
    <m/>
    <m/>
    <m/>
    <m/>
    <m/>
    <m/>
    <n v="725"/>
    <n v="0"/>
    <n v="713"/>
    <n v="713"/>
    <n v="447"/>
    <n v="447"/>
    <n v="652"/>
    <n v="652"/>
    <n v="652"/>
    <n v="611"/>
    <n v="611"/>
    <n v="611"/>
    <n v="693"/>
    <n v="693"/>
    <n v="693"/>
    <n v="693"/>
    <n v="919"/>
    <n v="919"/>
    <n v="919"/>
    <n v="923"/>
    <n v="923"/>
    <n v="923"/>
    <n v="458"/>
    <n v="546"/>
    <n v="572"/>
    <n v="37"/>
    <n v="39"/>
    <n v="69"/>
    <n v="198"/>
    <n v="334"/>
    <n v="282"/>
    <n v="88"/>
    <n v="79"/>
    <n v="83"/>
    <m/>
    <n v="117"/>
    <n v="145"/>
    <n v="133"/>
    <n v="115"/>
    <n v="164"/>
    <n v="431"/>
    <n v="300"/>
    <n v="301"/>
    <m/>
    <n v="89"/>
    <n v="70"/>
  </r>
  <r>
    <x v="0"/>
    <s v="Shelton State Community College"/>
    <m/>
    <n v="102067"/>
    <x v="6"/>
    <m/>
    <m/>
    <m/>
    <m/>
    <m/>
    <m/>
    <m/>
    <m/>
    <m/>
    <m/>
    <m/>
    <m/>
    <m/>
    <m/>
    <m/>
    <m/>
    <m/>
    <m/>
    <m/>
    <m/>
    <m/>
    <m/>
    <m/>
    <m/>
    <m/>
    <m/>
    <m/>
    <m/>
    <m/>
    <m/>
    <m/>
    <n v="0"/>
    <n v="0"/>
    <n v="0"/>
    <n v="0"/>
    <n v="0"/>
    <n v="0"/>
    <n v="0"/>
    <n v="0"/>
    <n v="0"/>
    <n v="0"/>
    <n v="0"/>
    <n v="0"/>
    <n v="0"/>
    <n v="0"/>
    <n v="0"/>
    <n v="0"/>
    <n v="0"/>
    <n v="0"/>
    <n v="0"/>
    <n v="0"/>
    <n v="0"/>
    <n v="0"/>
    <n v="0"/>
    <n v="0"/>
    <n v="0"/>
    <n v="0"/>
    <n v="0"/>
    <n v="0"/>
    <m/>
    <m/>
    <m/>
    <m/>
    <m/>
    <m/>
    <n v="0"/>
    <n v="0"/>
    <n v="0"/>
    <m/>
    <m/>
    <m/>
    <m/>
    <m/>
    <m/>
    <m/>
    <m/>
    <m/>
    <n v="0"/>
    <n v="0"/>
    <n v="0"/>
    <m/>
    <m/>
    <m/>
    <n v="1443.4782608695652"/>
    <n v="2210"/>
    <n v="1768"/>
    <n v="2012"/>
    <n v="1838"/>
    <n v="1337"/>
    <n v="1367"/>
    <n v="1479"/>
    <n v="996"/>
    <n v="1521"/>
    <n v="1150"/>
    <n v="1058"/>
    <n v="1087"/>
    <n v="1011"/>
    <m/>
    <m/>
    <m/>
    <m/>
    <m/>
    <m/>
    <m/>
    <m/>
    <n v="1367"/>
    <n v="0"/>
    <n v="1479"/>
    <n v="1479"/>
    <n v="996"/>
    <n v="996"/>
    <n v="1521"/>
    <n v="1521"/>
    <n v="1521"/>
    <n v="1150"/>
    <n v="1150"/>
    <n v="1150"/>
    <n v="1058"/>
    <n v="1058"/>
    <n v="1058"/>
    <n v="1058"/>
    <n v="1087"/>
    <n v="1087"/>
    <n v="1087"/>
    <n v="1011"/>
    <n v="1011"/>
    <n v="1011"/>
    <n v="619"/>
    <n v="631"/>
    <n v="620"/>
    <n v="148"/>
    <n v="114"/>
    <n v="79"/>
    <n v="291"/>
    <n v="342"/>
    <n v="312"/>
    <n v="97"/>
    <n v="82"/>
    <n v="94"/>
    <m/>
    <n v="220"/>
    <n v="163"/>
    <n v="374"/>
    <n v="256"/>
    <n v="400"/>
    <n v="1050"/>
    <n v="592"/>
    <n v="401"/>
    <m/>
    <n v="98"/>
    <n v="130"/>
  </r>
  <r>
    <x v="0"/>
    <s v="Southern Union State Community College"/>
    <m/>
    <n v="251260"/>
    <x v="6"/>
    <m/>
    <m/>
    <m/>
    <m/>
    <m/>
    <m/>
    <m/>
    <m/>
    <m/>
    <m/>
    <m/>
    <m/>
    <m/>
    <m/>
    <m/>
    <m/>
    <m/>
    <m/>
    <m/>
    <m/>
    <m/>
    <m/>
    <m/>
    <m/>
    <m/>
    <m/>
    <m/>
    <m/>
    <m/>
    <m/>
    <m/>
    <n v="0"/>
    <n v="0"/>
    <n v="0"/>
    <n v="0"/>
    <n v="0"/>
    <n v="0"/>
    <n v="0"/>
    <n v="0"/>
    <n v="0"/>
    <n v="0"/>
    <n v="0"/>
    <n v="0"/>
    <n v="0"/>
    <n v="0"/>
    <n v="0"/>
    <n v="0"/>
    <n v="0"/>
    <n v="0"/>
    <n v="0"/>
    <n v="0"/>
    <n v="0"/>
    <n v="0"/>
    <n v="0"/>
    <n v="0"/>
    <n v="0"/>
    <n v="0"/>
    <n v="0"/>
    <n v="0"/>
    <m/>
    <m/>
    <m/>
    <m/>
    <m/>
    <m/>
    <n v="0"/>
    <n v="0"/>
    <n v="0"/>
    <m/>
    <m/>
    <m/>
    <m/>
    <m/>
    <m/>
    <m/>
    <m/>
    <m/>
    <n v="0"/>
    <n v="0"/>
    <n v="0"/>
    <m/>
    <m/>
    <m/>
    <n v="1796.2962962962961"/>
    <n v="1894"/>
    <n v="2011"/>
    <n v="2008"/>
    <n v="2018"/>
    <n v="2062"/>
    <n v="975"/>
    <n v="930"/>
    <n v="970"/>
    <n v="1030"/>
    <n v="1134"/>
    <n v="821"/>
    <n v="1104"/>
    <n v="1091"/>
    <m/>
    <m/>
    <m/>
    <m/>
    <m/>
    <m/>
    <m/>
    <m/>
    <n v="975"/>
    <n v="0"/>
    <n v="930"/>
    <n v="930"/>
    <n v="970"/>
    <n v="970"/>
    <n v="1030"/>
    <n v="1030"/>
    <n v="1030"/>
    <n v="1134"/>
    <n v="1134"/>
    <n v="1134"/>
    <n v="821"/>
    <n v="821"/>
    <n v="821"/>
    <n v="821"/>
    <n v="1104"/>
    <n v="1104"/>
    <n v="1104"/>
    <n v="1091"/>
    <n v="1091"/>
    <n v="1091"/>
    <n v="484"/>
    <n v="654"/>
    <n v="697"/>
    <n v="95"/>
    <n v="96"/>
    <n v="58"/>
    <n v="242"/>
    <n v="354"/>
    <n v="336"/>
    <n v="153"/>
    <n v="179"/>
    <n v="170"/>
    <m/>
    <n v="150"/>
    <n v="98"/>
    <n v="309"/>
    <n v="324"/>
    <n v="310"/>
    <n v="568"/>
    <n v="481"/>
    <n v="243"/>
    <m/>
    <n v="203"/>
    <n v="138"/>
  </r>
  <r>
    <x v="0"/>
    <s v="Alabama Southern Community College"/>
    <m/>
    <n v="101949"/>
    <x v="7"/>
    <m/>
    <m/>
    <m/>
    <m/>
    <m/>
    <m/>
    <m/>
    <m/>
    <m/>
    <m/>
    <m/>
    <m/>
    <m/>
    <m/>
    <m/>
    <m/>
    <m/>
    <m/>
    <m/>
    <m/>
    <m/>
    <m/>
    <m/>
    <m/>
    <m/>
    <m/>
    <m/>
    <m/>
    <m/>
    <m/>
    <m/>
    <n v="0"/>
    <n v="0"/>
    <n v="0"/>
    <n v="0"/>
    <n v="0"/>
    <n v="0"/>
    <n v="0"/>
    <n v="0"/>
    <n v="0"/>
    <n v="0"/>
    <n v="0"/>
    <n v="0"/>
    <n v="0"/>
    <n v="0"/>
    <n v="0"/>
    <n v="0"/>
    <n v="0"/>
    <n v="0"/>
    <n v="0"/>
    <n v="0"/>
    <n v="0"/>
    <n v="0"/>
    <n v="0"/>
    <n v="0"/>
    <n v="0"/>
    <n v="0"/>
    <n v="0"/>
    <n v="0"/>
    <m/>
    <m/>
    <m/>
    <m/>
    <m/>
    <m/>
    <n v="0"/>
    <n v="0"/>
    <n v="0"/>
    <m/>
    <m/>
    <m/>
    <m/>
    <m/>
    <m/>
    <m/>
    <m/>
    <m/>
    <n v="0"/>
    <n v="0"/>
    <n v="0"/>
    <m/>
    <m/>
    <m/>
    <n v="370.9677419354839"/>
    <n v="545"/>
    <n v="550"/>
    <n v="630"/>
    <n v="612"/>
    <n v="645"/>
    <n v="355"/>
    <n v="384"/>
    <n v="230"/>
    <n v="336"/>
    <n v="339"/>
    <n v="396"/>
    <n v="390"/>
    <n v="594"/>
    <m/>
    <m/>
    <m/>
    <m/>
    <m/>
    <m/>
    <m/>
    <m/>
    <n v="355"/>
    <n v="0"/>
    <n v="384"/>
    <n v="384"/>
    <n v="230"/>
    <n v="230"/>
    <n v="336"/>
    <n v="336"/>
    <n v="336"/>
    <n v="339"/>
    <n v="339"/>
    <n v="339"/>
    <n v="396"/>
    <n v="396"/>
    <n v="396"/>
    <n v="396"/>
    <n v="390"/>
    <n v="390"/>
    <n v="390"/>
    <n v="594"/>
    <n v="594"/>
    <n v="594"/>
    <n v="221"/>
    <n v="211"/>
    <n v="367"/>
    <n v="37"/>
    <n v="38"/>
    <n v="39"/>
    <n v="138"/>
    <n v="141"/>
    <n v="188"/>
    <n v="82"/>
    <n v="75"/>
    <n v="92"/>
    <m/>
    <n v="23"/>
    <n v="24"/>
    <n v="122"/>
    <n v="0"/>
    <n v="0"/>
    <n v="132"/>
    <n v="241"/>
    <n v="280"/>
    <m/>
    <n v="84"/>
    <n v="169"/>
  </r>
  <r>
    <x v="0"/>
    <s v="Chattahoochee Valley State Community College "/>
    <m/>
    <n v="101028"/>
    <x v="7"/>
    <m/>
    <m/>
    <m/>
    <m/>
    <m/>
    <m/>
    <m/>
    <m/>
    <m/>
    <m/>
    <m/>
    <m/>
    <m/>
    <m/>
    <m/>
    <m/>
    <m/>
    <m/>
    <m/>
    <m/>
    <m/>
    <m/>
    <m/>
    <m/>
    <m/>
    <m/>
    <m/>
    <m/>
    <m/>
    <m/>
    <m/>
    <n v="0"/>
    <n v="0"/>
    <n v="0"/>
    <n v="0"/>
    <n v="0"/>
    <n v="0"/>
    <n v="0"/>
    <n v="0"/>
    <n v="0"/>
    <n v="0"/>
    <n v="0"/>
    <n v="0"/>
    <n v="0"/>
    <n v="0"/>
    <n v="0"/>
    <n v="0"/>
    <n v="0"/>
    <n v="0"/>
    <n v="0"/>
    <n v="0"/>
    <n v="0"/>
    <n v="0"/>
    <n v="0"/>
    <n v="0"/>
    <n v="0"/>
    <n v="0"/>
    <n v="0"/>
    <n v="0"/>
    <m/>
    <m/>
    <m/>
    <m/>
    <m/>
    <m/>
    <n v="0"/>
    <n v="0"/>
    <n v="0"/>
    <m/>
    <m/>
    <m/>
    <m/>
    <m/>
    <m/>
    <m/>
    <m/>
    <m/>
    <n v="0"/>
    <n v="0"/>
    <n v="0"/>
    <m/>
    <m/>
    <m/>
    <n v="1034.6153846153845"/>
    <n v="973"/>
    <n v="816"/>
    <n v="881"/>
    <n v="787"/>
    <n v="788"/>
    <n v="251"/>
    <n v="306"/>
    <n v="269"/>
    <n v="249"/>
    <n v="255"/>
    <n v="266"/>
    <n v="281"/>
    <n v="520"/>
    <m/>
    <m/>
    <m/>
    <m/>
    <m/>
    <m/>
    <m/>
    <m/>
    <n v="251"/>
    <n v="0"/>
    <n v="306"/>
    <n v="306"/>
    <n v="269"/>
    <n v="269"/>
    <n v="249"/>
    <n v="249"/>
    <n v="249"/>
    <n v="255"/>
    <n v="255"/>
    <n v="255"/>
    <n v="266"/>
    <n v="266"/>
    <n v="266"/>
    <n v="266"/>
    <n v="281"/>
    <n v="281"/>
    <n v="281"/>
    <n v="520"/>
    <n v="520"/>
    <n v="520"/>
    <n v="177"/>
    <n v="175"/>
    <n v="336"/>
    <n v="13"/>
    <n v="16"/>
    <n v="46"/>
    <n v="76"/>
    <n v="90"/>
    <n v="138"/>
    <n v="32"/>
    <n v="37"/>
    <n v="42"/>
    <m/>
    <n v="29"/>
    <n v="37"/>
    <n v="31"/>
    <n v="29"/>
    <n v="6"/>
    <n v="186"/>
    <n v="160"/>
    <n v="181"/>
    <m/>
    <n v="32"/>
    <n v="16"/>
  </r>
  <r>
    <x v="0"/>
    <s v="George Corley Wallace State Community College - Selma"/>
    <s v="Met the criteria for Two-Year 2 in 2011-12."/>
    <n v="101301"/>
    <x v="7"/>
    <m/>
    <m/>
    <m/>
    <m/>
    <m/>
    <m/>
    <m/>
    <m/>
    <m/>
    <m/>
    <m/>
    <m/>
    <m/>
    <m/>
    <m/>
    <m/>
    <m/>
    <m/>
    <m/>
    <m/>
    <m/>
    <m/>
    <m/>
    <m/>
    <m/>
    <m/>
    <m/>
    <m/>
    <m/>
    <m/>
    <m/>
    <n v="0"/>
    <n v="0"/>
    <n v="0"/>
    <n v="0"/>
    <n v="0"/>
    <n v="0"/>
    <n v="0"/>
    <n v="0"/>
    <n v="0"/>
    <n v="0"/>
    <n v="0"/>
    <n v="0"/>
    <n v="0"/>
    <n v="0"/>
    <n v="0"/>
    <n v="0"/>
    <n v="0"/>
    <n v="0"/>
    <n v="0"/>
    <n v="0"/>
    <n v="0"/>
    <n v="0"/>
    <n v="0"/>
    <n v="0"/>
    <n v="0"/>
    <n v="0"/>
    <n v="0"/>
    <n v="0"/>
    <m/>
    <m/>
    <m/>
    <m/>
    <m/>
    <m/>
    <n v="0"/>
    <n v="0"/>
    <n v="0"/>
    <m/>
    <m/>
    <m/>
    <m/>
    <m/>
    <m/>
    <m/>
    <m/>
    <m/>
    <n v="0"/>
    <n v="0"/>
    <n v="0"/>
    <m/>
    <m/>
    <m/>
    <n v="780"/>
    <n v="673"/>
    <n v="658"/>
    <n v="763"/>
    <n v="757"/>
    <n v="761"/>
    <n v="300"/>
    <n v="266"/>
    <n v="390"/>
    <n v="336"/>
    <n v="362"/>
    <n v="394"/>
    <n v="462"/>
    <n v="264"/>
    <m/>
    <m/>
    <m/>
    <m/>
    <m/>
    <m/>
    <m/>
    <m/>
    <n v="300"/>
    <n v="0"/>
    <n v="266"/>
    <n v="266"/>
    <n v="390"/>
    <n v="390"/>
    <n v="336"/>
    <n v="336"/>
    <n v="336"/>
    <n v="362"/>
    <n v="362"/>
    <n v="362"/>
    <n v="394"/>
    <n v="394"/>
    <n v="394"/>
    <n v="394"/>
    <n v="462"/>
    <n v="462"/>
    <n v="462"/>
    <n v="264"/>
    <n v="264"/>
    <n v="264"/>
    <n v="218"/>
    <n v="205"/>
    <n v="172"/>
    <n v="41"/>
    <n v="17"/>
    <n v="27"/>
    <n v="135"/>
    <n v="240"/>
    <n v="65"/>
    <n v="89"/>
    <n v="100"/>
    <n v="107"/>
    <m/>
    <n v="45"/>
    <n v="62"/>
    <n v="66"/>
    <n v="51"/>
    <n v="69"/>
    <n v="181"/>
    <n v="166"/>
    <n v="156"/>
    <m/>
    <n v="99"/>
    <n v="103"/>
  </r>
  <r>
    <x v="0"/>
    <s v="Jefferson Davis Community College"/>
    <m/>
    <n v="101499"/>
    <x v="7"/>
    <m/>
    <m/>
    <m/>
    <m/>
    <m/>
    <m/>
    <m/>
    <m/>
    <m/>
    <m/>
    <m/>
    <m/>
    <m/>
    <m/>
    <m/>
    <m/>
    <m/>
    <m/>
    <m/>
    <m/>
    <m/>
    <m/>
    <m/>
    <m/>
    <m/>
    <m/>
    <m/>
    <m/>
    <m/>
    <m/>
    <m/>
    <n v="0"/>
    <n v="0"/>
    <n v="0"/>
    <n v="0"/>
    <n v="0"/>
    <n v="0"/>
    <n v="0"/>
    <n v="0"/>
    <n v="0"/>
    <n v="0"/>
    <n v="0"/>
    <n v="0"/>
    <n v="0"/>
    <n v="0"/>
    <n v="0"/>
    <n v="0"/>
    <n v="0"/>
    <n v="0"/>
    <n v="0"/>
    <n v="0"/>
    <n v="0"/>
    <n v="0"/>
    <n v="0"/>
    <n v="0"/>
    <n v="0"/>
    <n v="0"/>
    <n v="0"/>
    <n v="0"/>
    <m/>
    <m/>
    <m/>
    <m/>
    <m/>
    <m/>
    <n v="0"/>
    <n v="0"/>
    <n v="0"/>
    <m/>
    <m/>
    <m/>
    <m/>
    <m/>
    <m/>
    <m/>
    <m/>
    <m/>
    <n v="0"/>
    <n v="0"/>
    <n v="0"/>
    <m/>
    <m/>
    <m/>
    <n v="479.66101694915255"/>
    <n v="454"/>
    <n v="530"/>
    <n v="508"/>
    <n v="648"/>
    <n v="504"/>
    <n v="350"/>
    <n v="322"/>
    <n v="283"/>
    <n v="269"/>
    <n v="306"/>
    <n v="306"/>
    <n v="323"/>
    <n v="433"/>
    <m/>
    <m/>
    <m/>
    <m/>
    <m/>
    <m/>
    <m/>
    <m/>
    <n v="350"/>
    <n v="0"/>
    <n v="322"/>
    <n v="322"/>
    <n v="283"/>
    <n v="283"/>
    <n v="269"/>
    <n v="269"/>
    <n v="269"/>
    <n v="306"/>
    <n v="306"/>
    <n v="306"/>
    <n v="306"/>
    <n v="306"/>
    <n v="306"/>
    <n v="306"/>
    <n v="323"/>
    <n v="323"/>
    <n v="323"/>
    <n v="433"/>
    <n v="433"/>
    <n v="433"/>
    <n v="188"/>
    <n v="188"/>
    <n v="244"/>
    <n v="22"/>
    <n v="26"/>
    <n v="23"/>
    <n v="96"/>
    <n v="109"/>
    <n v="166"/>
    <n v="109"/>
    <n v="84"/>
    <n v="92"/>
    <m/>
    <n v="31"/>
    <n v="27"/>
    <n v="53"/>
    <n v="24"/>
    <n v="60"/>
    <n v="107"/>
    <n v="167"/>
    <n v="127"/>
    <m/>
    <n v="91"/>
    <n v="77"/>
  </r>
  <r>
    <x v="0"/>
    <s v="Lurleen B. Wallace Community College "/>
    <m/>
    <n v="101602"/>
    <x v="7"/>
    <m/>
    <m/>
    <m/>
    <m/>
    <m/>
    <m/>
    <m/>
    <m/>
    <m/>
    <m/>
    <m/>
    <m/>
    <m/>
    <m/>
    <m/>
    <m/>
    <m/>
    <m/>
    <m/>
    <m/>
    <m/>
    <m/>
    <m/>
    <m/>
    <m/>
    <m/>
    <m/>
    <m/>
    <m/>
    <m/>
    <m/>
    <n v="0"/>
    <n v="0"/>
    <n v="0"/>
    <n v="0"/>
    <n v="0"/>
    <n v="0"/>
    <n v="0"/>
    <n v="0"/>
    <n v="0"/>
    <n v="0"/>
    <n v="0"/>
    <n v="0"/>
    <n v="0"/>
    <n v="0"/>
    <n v="0"/>
    <n v="0"/>
    <n v="0"/>
    <n v="0"/>
    <n v="0"/>
    <n v="0"/>
    <n v="0"/>
    <n v="0"/>
    <n v="0"/>
    <n v="0"/>
    <n v="0"/>
    <n v="0"/>
    <n v="0"/>
    <n v="0"/>
    <m/>
    <m/>
    <m/>
    <m/>
    <m/>
    <m/>
    <n v="0"/>
    <n v="0"/>
    <n v="0"/>
    <m/>
    <m/>
    <m/>
    <m/>
    <m/>
    <m/>
    <m/>
    <m/>
    <m/>
    <n v="0"/>
    <n v="0"/>
    <n v="0"/>
    <m/>
    <m/>
    <m/>
    <n v="512.28070175438597"/>
    <n v="530"/>
    <n v="652"/>
    <n v="733"/>
    <n v="635"/>
    <n v="717"/>
    <n v="402"/>
    <n v="441"/>
    <n v="292"/>
    <n v="303"/>
    <n v="396"/>
    <n v="280"/>
    <n v="354"/>
    <n v="671"/>
    <m/>
    <m/>
    <m/>
    <m/>
    <m/>
    <m/>
    <m/>
    <m/>
    <n v="402"/>
    <n v="0"/>
    <n v="441"/>
    <n v="441"/>
    <n v="292"/>
    <n v="292"/>
    <n v="303"/>
    <n v="303"/>
    <n v="303"/>
    <n v="396"/>
    <n v="396"/>
    <n v="396"/>
    <n v="280"/>
    <n v="280"/>
    <n v="280"/>
    <n v="280"/>
    <n v="354"/>
    <n v="354"/>
    <n v="354"/>
    <n v="671"/>
    <n v="671"/>
    <n v="671"/>
    <n v="182"/>
    <n v="203"/>
    <n v="444"/>
    <n v="28"/>
    <n v="28"/>
    <n v="26"/>
    <n v="70"/>
    <n v="123"/>
    <n v="201"/>
    <n v="77"/>
    <n v="99"/>
    <n v="73"/>
    <m/>
    <n v="42"/>
    <n v="30"/>
    <n v="0"/>
    <n v="0"/>
    <n v="0"/>
    <n v="226"/>
    <n v="255"/>
    <n v="177"/>
    <m/>
    <n v="103"/>
    <n v="93"/>
  </r>
  <r>
    <x v="0"/>
    <s v="Snead State Community College "/>
    <m/>
    <n v="102076"/>
    <x v="7"/>
    <m/>
    <m/>
    <m/>
    <m/>
    <m/>
    <m/>
    <m/>
    <m/>
    <m/>
    <m/>
    <m/>
    <m/>
    <m/>
    <m/>
    <m/>
    <m/>
    <m/>
    <m/>
    <m/>
    <m/>
    <m/>
    <m/>
    <m/>
    <m/>
    <m/>
    <m/>
    <m/>
    <m/>
    <m/>
    <m/>
    <m/>
    <n v="0"/>
    <n v="0"/>
    <n v="0"/>
    <n v="0"/>
    <n v="0"/>
    <n v="0"/>
    <n v="0"/>
    <n v="0"/>
    <n v="0"/>
    <n v="0"/>
    <n v="0"/>
    <n v="0"/>
    <n v="0"/>
    <n v="0"/>
    <n v="0"/>
    <n v="0"/>
    <n v="0"/>
    <n v="0"/>
    <n v="0"/>
    <n v="0"/>
    <n v="0"/>
    <n v="0"/>
    <n v="0"/>
    <n v="0"/>
    <n v="0"/>
    <n v="0"/>
    <n v="0"/>
    <n v="0"/>
    <m/>
    <m/>
    <m/>
    <m/>
    <m/>
    <m/>
    <n v="0"/>
    <n v="0"/>
    <n v="0"/>
    <m/>
    <m/>
    <m/>
    <m/>
    <m/>
    <m/>
    <m/>
    <m/>
    <m/>
    <n v="0"/>
    <n v="0"/>
    <n v="0"/>
    <m/>
    <m/>
    <m/>
    <n v="691.22807017543869"/>
    <n v="809"/>
    <n v="822"/>
    <n v="937"/>
    <n v="935"/>
    <n v="1011"/>
    <n v="434"/>
    <n v="450"/>
    <n v="394"/>
    <n v="465"/>
    <n v="478"/>
    <n v="539"/>
    <n v="602"/>
    <n v="597"/>
    <m/>
    <m/>
    <m/>
    <m/>
    <m/>
    <m/>
    <m/>
    <m/>
    <n v="434"/>
    <n v="0"/>
    <n v="450"/>
    <n v="450"/>
    <n v="394"/>
    <n v="394"/>
    <n v="465"/>
    <n v="465"/>
    <n v="465"/>
    <n v="478"/>
    <n v="478"/>
    <n v="478"/>
    <n v="539"/>
    <n v="539"/>
    <n v="539"/>
    <n v="539"/>
    <n v="602"/>
    <n v="602"/>
    <n v="602"/>
    <n v="597"/>
    <n v="597"/>
    <n v="597"/>
    <n v="398"/>
    <n v="404"/>
    <n v="433"/>
    <n v="60"/>
    <n v="63"/>
    <n v="49"/>
    <n v="81"/>
    <n v="135"/>
    <n v="115"/>
    <n v="75"/>
    <n v="123"/>
    <n v="165"/>
    <m/>
    <n v="72"/>
    <n v="67"/>
    <n v="0"/>
    <n v="169"/>
    <n v="133"/>
    <n v="390"/>
    <n v="114"/>
    <n v="174"/>
    <m/>
    <n v="132"/>
    <n v="109"/>
  </r>
  <r>
    <x v="0"/>
    <s v="Trenholm State Technical College "/>
    <m/>
    <n v="102313"/>
    <x v="8"/>
    <m/>
    <m/>
    <m/>
    <m/>
    <m/>
    <m/>
    <m/>
    <m/>
    <m/>
    <m/>
    <m/>
    <m/>
    <m/>
    <m/>
    <m/>
    <m/>
    <m/>
    <m/>
    <m/>
    <m/>
    <m/>
    <m/>
    <m/>
    <m/>
    <m/>
    <m/>
    <m/>
    <m/>
    <m/>
    <m/>
    <m/>
    <n v="0"/>
    <n v="0"/>
    <n v="0"/>
    <n v="0"/>
    <n v="0"/>
    <n v="0"/>
    <n v="0"/>
    <n v="0"/>
    <n v="0"/>
    <n v="0"/>
    <n v="0"/>
    <n v="0"/>
    <n v="0"/>
    <n v="0"/>
    <n v="0"/>
    <n v="0"/>
    <n v="0"/>
    <n v="0"/>
    <n v="0"/>
    <n v="0"/>
    <n v="0"/>
    <n v="0"/>
    <n v="0"/>
    <n v="0"/>
    <n v="0"/>
    <n v="0"/>
    <n v="0"/>
    <n v="0"/>
    <m/>
    <m/>
    <m/>
    <m/>
    <m/>
    <m/>
    <n v="0"/>
    <n v="0"/>
    <n v="0"/>
    <m/>
    <m/>
    <m/>
    <m/>
    <m/>
    <m/>
    <m/>
    <m/>
    <m/>
    <n v="0"/>
    <n v="0"/>
    <n v="0"/>
    <m/>
    <m/>
    <m/>
    <n v="687.5"/>
    <n v="552"/>
    <n v="586"/>
    <n v="526"/>
    <n v="687"/>
    <n v="714"/>
    <n v="265"/>
    <n v="240"/>
    <n v="275"/>
    <n v="219"/>
    <n v="269"/>
    <n v="239"/>
    <n v="383"/>
    <n v="278"/>
    <m/>
    <m/>
    <m/>
    <m/>
    <m/>
    <m/>
    <m/>
    <m/>
    <n v="265"/>
    <n v="0"/>
    <n v="240"/>
    <n v="240"/>
    <n v="275"/>
    <n v="275"/>
    <n v="219"/>
    <n v="219"/>
    <n v="219"/>
    <n v="269"/>
    <n v="269"/>
    <n v="269"/>
    <n v="239"/>
    <n v="239"/>
    <n v="239"/>
    <n v="239"/>
    <n v="383"/>
    <n v="383"/>
    <n v="383"/>
    <n v="278"/>
    <n v="278"/>
    <n v="278"/>
    <n v="189"/>
    <n v="268"/>
    <n v="202"/>
    <n v="17"/>
    <n v="25"/>
    <n v="19"/>
    <n v="33"/>
    <n v="90"/>
    <n v="57"/>
    <n v="72"/>
    <n v="100"/>
    <n v="89"/>
    <m/>
    <n v="44"/>
    <n v="31"/>
    <n v="28"/>
    <n v="33"/>
    <n v="42"/>
    <n v="119"/>
    <n v="92"/>
    <n v="77"/>
    <m/>
    <n v="155"/>
    <n v="71"/>
  </r>
  <r>
    <x v="0"/>
    <s v="J.F. Drake State Technical College "/>
    <s v="Met the criteria for Technical Institute 1 in 2010-11 and 2011-12."/>
    <n v="101462"/>
    <x v="9"/>
    <m/>
    <m/>
    <m/>
    <m/>
    <m/>
    <m/>
    <m/>
    <m/>
    <m/>
    <m/>
    <m/>
    <m/>
    <m/>
    <m/>
    <m/>
    <m/>
    <m/>
    <m/>
    <m/>
    <m/>
    <m/>
    <m/>
    <m/>
    <m/>
    <m/>
    <m/>
    <m/>
    <m/>
    <m/>
    <m/>
    <m/>
    <n v="0"/>
    <n v="0"/>
    <n v="0"/>
    <n v="0"/>
    <n v="0"/>
    <n v="0"/>
    <n v="0"/>
    <n v="0"/>
    <n v="0"/>
    <n v="0"/>
    <n v="0"/>
    <n v="0"/>
    <n v="0"/>
    <n v="0"/>
    <n v="0"/>
    <n v="0"/>
    <n v="0"/>
    <n v="0"/>
    <n v="0"/>
    <n v="0"/>
    <n v="0"/>
    <n v="0"/>
    <n v="0"/>
    <n v="0"/>
    <n v="0"/>
    <n v="0"/>
    <n v="0"/>
    <n v="0"/>
    <m/>
    <m/>
    <m/>
    <m/>
    <m/>
    <m/>
    <n v="0"/>
    <n v="0"/>
    <n v="0"/>
    <m/>
    <m/>
    <m/>
    <m/>
    <m/>
    <m/>
    <m/>
    <m/>
    <m/>
    <n v="0"/>
    <n v="0"/>
    <n v="0"/>
    <m/>
    <m/>
    <m/>
    <n v="327.5"/>
    <n v="322"/>
    <n v="335"/>
    <n v="418"/>
    <n v="671"/>
    <n v="579"/>
    <n v="150"/>
    <n v="145"/>
    <n v="131"/>
    <n v="130"/>
    <n v="134"/>
    <n v="175"/>
    <n v="242"/>
    <n v="228"/>
    <m/>
    <m/>
    <m/>
    <m/>
    <m/>
    <m/>
    <m/>
    <m/>
    <n v="150"/>
    <n v="0"/>
    <n v="145"/>
    <n v="145"/>
    <n v="131"/>
    <n v="131"/>
    <n v="130"/>
    <n v="130"/>
    <n v="130"/>
    <n v="134"/>
    <n v="134"/>
    <n v="134"/>
    <n v="175"/>
    <n v="175"/>
    <n v="175"/>
    <n v="175"/>
    <n v="242"/>
    <n v="242"/>
    <n v="242"/>
    <n v="228"/>
    <n v="228"/>
    <n v="228"/>
    <n v="83"/>
    <n v="124"/>
    <n v="104"/>
    <n v="9"/>
    <n v="21"/>
    <n v="25"/>
    <n v="83"/>
    <n v="97"/>
    <n v="99"/>
    <n v="23"/>
    <n v="28"/>
    <n v="37"/>
    <m/>
    <n v="21"/>
    <n v="22"/>
    <n v="18"/>
    <n v="7"/>
    <n v="44"/>
    <n v="89"/>
    <n v="78"/>
    <n v="72"/>
    <m/>
    <n v="39"/>
    <n v="28"/>
  </r>
  <r>
    <x v="0"/>
    <s v="J.F. Ingram State Technical College "/>
    <m/>
    <n v="101471"/>
    <x v="9"/>
    <m/>
    <m/>
    <m/>
    <m/>
    <m/>
    <m/>
    <m/>
    <m/>
    <m/>
    <m/>
    <m/>
    <m/>
    <m/>
    <m/>
    <m/>
    <m/>
    <m/>
    <m/>
    <m/>
    <m/>
    <m/>
    <m/>
    <m/>
    <m/>
    <m/>
    <m/>
    <m/>
    <m/>
    <m/>
    <m/>
    <m/>
    <n v="0"/>
    <n v="0"/>
    <n v="0"/>
    <n v="0"/>
    <n v="0"/>
    <n v="0"/>
    <n v="0"/>
    <n v="0"/>
    <n v="0"/>
    <n v="0"/>
    <n v="0"/>
    <n v="0"/>
    <n v="0"/>
    <n v="0"/>
    <n v="0"/>
    <n v="0"/>
    <n v="0"/>
    <n v="0"/>
    <n v="0"/>
    <n v="0"/>
    <n v="0"/>
    <n v="0"/>
    <n v="0"/>
    <n v="0"/>
    <n v="0"/>
    <n v="0"/>
    <n v="0"/>
    <n v="0"/>
    <m/>
    <m/>
    <m/>
    <m/>
    <m/>
    <m/>
    <n v="0"/>
    <n v="0"/>
    <n v="0"/>
    <m/>
    <m/>
    <m/>
    <m/>
    <m/>
    <m/>
    <m/>
    <m/>
    <m/>
    <n v="0"/>
    <n v="0"/>
    <n v="0"/>
    <m/>
    <m/>
    <m/>
    <m/>
    <n v="358"/>
    <n v="370"/>
    <n v="350"/>
    <n v="307"/>
    <n v="279"/>
    <m/>
    <m/>
    <m/>
    <m/>
    <m/>
    <m/>
    <m/>
    <n v="108"/>
    <m/>
    <m/>
    <m/>
    <m/>
    <m/>
    <m/>
    <m/>
    <m/>
    <m/>
    <n v="0"/>
    <m/>
    <n v="0"/>
    <m/>
    <n v="0"/>
    <m/>
    <n v="0"/>
    <n v="0"/>
    <m/>
    <n v="0"/>
    <n v="0"/>
    <m/>
    <n v="0"/>
    <n v="0"/>
    <n v="0"/>
    <m/>
    <n v="0"/>
    <n v="0"/>
    <n v="108"/>
    <n v="108"/>
    <n v="108"/>
    <m/>
    <m/>
    <n v="51"/>
    <m/>
    <m/>
    <n v="1"/>
    <n v="0"/>
    <n v="0"/>
    <n v="56"/>
    <m/>
    <m/>
    <m/>
    <m/>
    <m/>
    <m/>
    <m/>
    <m/>
    <m/>
    <n v="0"/>
    <n v="0"/>
    <n v="0"/>
    <m/>
    <m/>
    <m/>
  </r>
  <r>
    <x v="0"/>
    <s v="Reid State Technical College "/>
    <m/>
    <n v="101994"/>
    <x v="9"/>
    <m/>
    <m/>
    <m/>
    <m/>
    <m/>
    <m/>
    <m/>
    <m/>
    <m/>
    <m/>
    <m/>
    <m/>
    <m/>
    <m/>
    <m/>
    <m/>
    <m/>
    <m/>
    <m/>
    <m/>
    <m/>
    <m/>
    <m/>
    <m/>
    <m/>
    <m/>
    <m/>
    <m/>
    <m/>
    <m/>
    <m/>
    <n v="0"/>
    <n v="0"/>
    <n v="0"/>
    <n v="0"/>
    <n v="0"/>
    <n v="0"/>
    <n v="0"/>
    <n v="0"/>
    <n v="0"/>
    <n v="0"/>
    <n v="0"/>
    <n v="0"/>
    <n v="0"/>
    <n v="0"/>
    <n v="0"/>
    <n v="0"/>
    <n v="0"/>
    <n v="0"/>
    <n v="0"/>
    <n v="0"/>
    <n v="0"/>
    <n v="0"/>
    <n v="0"/>
    <n v="0"/>
    <n v="0"/>
    <n v="0"/>
    <n v="0"/>
    <n v="0"/>
    <m/>
    <m/>
    <m/>
    <m/>
    <m/>
    <m/>
    <n v="0"/>
    <n v="0"/>
    <n v="0"/>
    <m/>
    <m/>
    <m/>
    <m/>
    <m/>
    <m/>
    <m/>
    <m/>
    <m/>
    <n v="0"/>
    <n v="0"/>
    <n v="0"/>
    <m/>
    <m/>
    <m/>
    <n v="275.60975609756099"/>
    <n v="226"/>
    <n v="302"/>
    <n v="295"/>
    <n v="362"/>
    <n v="270"/>
    <n v="155"/>
    <n v="87"/>
    <n v="113"/>
    <n v="92"/>
    <n v="115"/>
    <n v="103"/>
    <n v="159"/>
    <n v="231"/>
    <m/>
    <m/>
    <m/>
    <m/>
    <m/>
    <m/>
    <m/>
    <m/>
    <n v="155"/>
    <n v="0"/>
    <n v="87"/>
    <n v="87"/>
    <n v="113"/>
    <n v="113"/>
    <n v="92"/>
    <n v="92"/>
    <n v="92"/>
    <n v="115"/>
    <n v="115"/>
    <n v="115"/>
    <n v="103"/>
    <n v="103"/>
    <n v="103"/>
    <n v="103"/>
    <n v="159"/>
    <n v="159"/>
    <n v="159"/>
    <n v="231"/>
    <n v="231"/>
    <n v="231"/>
    <n v="66"/>
    <n v="101"/>
    <n v="155"/>
    <n v="3"/>
    <n v="1"/>
    <n v="8"/>
    <n v="34"/>
    <n v="57"/>
    <n v="68"/>
    <n v="26"/>
    <n v="29"/>
    <n v="22"/>
    <m/>
    <n v="9"/>
    <n v="6"/>
    <n v="20"/>
    <n v="17"/>
    <n v="0"/>
    <n v="46"/>
    <n v="60"/>
    <n v="75"/>
    <m/>
    <n v="39"/>
    <n v="25"/>
  </r>
  <r>
    <x v="1"/>
    <s v="University of Arkansas, Fayetteville"/>
    <m/>
    <n v="106397"/>
    <x v="0"/>
    <n v="3748"/>
    <n v="4110"/>
    <n v="4026"/>
    <n v="4163"/>
    <n v="4322"/>
    <n v="4165"/>
    <n v="5191"/>
    <n v="2200"/>
    <n v="2168"/>
    <n v="2187"/>
    <n v="2157"/>
    <n v="2277"/>
    <n v="2423"/>
    <n v="2666"/>
    <n v="2726"/>
    <n v="2879"/>
    <n v="2979"/>
    <n v="2888"/>
    <n v="3770"/>
    <m/>
    <m/>
    <m/>
    <m/>
    <m/>
    <m/>
    <m/>
    <m/>
    <m/>
    <m/>
    <n v="0"/>
    <m/>
    <n v="2200"/>
    <n v="2200"/>
    <n v="2168"/>
    <n v="2168"/>
    <n v="2187"/>
    <n v="2187"/>
    <n v="2157"/>
    <n v="2277"/>
    <n v="2277"/>
    <n v="2423"/>
    <n v="2423"/>
    <n v="2423"/>
    <n v="2666"/>
    <n v="2666"/>
    <n v="2666"/>
    <n v="2726"/>
    <n v="2726"/>
    <n v="2879"/>
    <n v="2879"/>
    <n v="2979"/>
    <n v="2979"/>
    <n v="2979"/>
    <n v="2888"/>
    <n v="2888"/>
    <n v="2888"/>
    <n v="3770"/>
    <n v="3770"/>
    <n v="3770"/>
    <n v="2477"/>
    <n v="2382"/>
    <n v="3143"/>
    <n v="90"/>
    <n v="74"/>
    <n v="240"/>
    <n v="412"/>
    <n v="432"/>
    <n v="387"/>
    <n v="1302"/>
    <n v="1371"/>
    <n v="1549"/>
    <n v="236"/>
    <n v="222"/>
    <n v="125"/>
    <n v="392"/>
    <n v="410"/>
    <n v="457"/>
    <n v="347"/>
    <n v="420"/>
    <n v="535"/>
    <n v="1317"/>
    <n v="1293"/>
    <n v="1328"/>
    <m/>
    <m/>
    <m/>
    <m/>
    <m/>
    <m/>
    <m/>
    <m/>
    <m/>
    <m/>
    <m/>
    <m/>
    <m/>
    <m/>
    <m/>
    <m/>
    <m/>
    <m/>
    <m/>
    <m/>
    <m/>
    <m/>
    <n v="0"/>
    <n v="0"/>
    <n v="0"/>
    <n v="0"/>
    <n v="0"/>
    <n v="0"/>
    <n v="0"/>
    <n v="0"/>
    <n v="0"/>
    <n v="0"/>
    <n v="0"/>
    <n v="0"/>
    <n v="0"/>
    <n v="0"/>
    <n v="0"/>
    <n v="0"/>
    <n v="0"/>
    <n v="0"/>
    <n v="0"/>
    <n v="0"/>
    <n v="0"/>
    <n v="0"/>
    <m/>
    <m/>
    <m/>
    <m/>
    <m/>
    <m/>
    <n v="0"/>
    <n v="0"/>
    <n v="0"/>
    <m/>
    <m/>
    <m/>
    <m/>
    <m/>
    <m/>
    <m/>
    <m/>
    <m/>
    <n v="0"/>
    <n v="0"/>
    <n v="0"/>
    <m/>
    <m/>
    <m/>
  </r>
  <r>
    <x v="1"/>
    <s v="Arkansas State University"/>
    <m/>
    <n v="106458"/>
    <x v="2"/>
    <n v="2264"/>
    <n v="2418"/>
    <n v="2499"/>
    <n v="2559"/>
    <n v="2742"/>
    <n v="2602"/>
    <n v="2684"/>
    <n v="1657"/>
    <n v="1591"/>
    <n v="1607"/>
    <n v="1546"/>
    <n v="1433"/>
    <n v="1254"/>
    <n v="1446"/>
    <n v="1594"/>
    <n v="1666"/>
    <n v="1751"/>
    <n v="1647"/>
    <n v="1658"/>
    <m/>
    <m/>
    <m/>
    <m/>
    <m/>
    <m/>
    <m/>
    <m/>
    <m/>
    <m/>
    <n v="0"/>
    <m/>
    <n v="1657"/>
    <n v="1657"/>
    <n v="1591"/>
    <n v="1591"/>
    <n v="1607"/>
    <n v="1607"/>
    <n v="1546"/>
    <n v="1433"/>
    <n v="1433"/>
    <n v="1254"/>
    <n v="1254"/>
    <n v="1254"/>
    <n v="1446"/>
    <n v="1446"/>
    <n v="1446"/>
    <n v="1594"/>
    <n v="1594"/>
    <n v="1666"/>
    <n v="1666"/>
    <n v="1751"/>
    <n v="1751"/>
    <n v="1751"/>
    <n v="1647"/>
    <n v="1647"/>
    <n v="1647"/>
    <n v="1658"/>
    <n v="1658"/>
    <n v="1658"/>
    <n v="1183"/>
    <n v="1150"/>
    <n v="1169"/>
    <n v="69"/>
    <n v="68"/>
    <n v="168"/>
    <n v="499"/>
    <n v="429"/>
    <n v="321"/>
    <n v="515"/>
    <n v="425"/>
    <n v="560"/>
    <n v="173"/>
    <n v="145"/>
    <n v="81"/>
    <n v="261"/>
    <n v="249"/>
    <n v="244"/>
    <n v="484"/>
    <n v="435"/>
    <n v="561"/>
    <n v="721"/>
    <n v="731"/>
    <n v="700"/>
    <m/>
    <m/>
    <m/>
    <m/>
    <m/>
    <m/>
    <m/>
    <m/>
    <m/>
    <m/>
    <m/>
    <m/>
    <m/>
    <m/>
    <m/>
    <m/>
    <m/>
    <m/>
    <m/>
    <m/>
    <m/>
    <m/>
    <n v="0"/>
    <n v="0"/>
    <n v="0"/>
    <n v="0"/>
    <n v="0"/>
    <n v="0"/>
    <n v="0"/>
    <n v="0"/>
    <n v="0"/>
    <n v="0"/>
    <n v="0"/>
    <n v="0"/>
    <n v="0"/>
    <n v="0"/>
    <n v="0"/>
    <n v="0"/>
    <n v="0"/>
    <n v="0"/>
    <n v="0"/>
    <n v="0"/>
    <n v="0"/>
    <n v="0"/>
    <m/>
    <m/>
    <m/>
    <m/>
    <m/>
    <m/>
    <n v="0"/>
    <n v="0"/>
    <n v="0"/>
    <m/>
    <m/>
    <m/>
    <m/>
    <m/>
    <m/>
    <m/>
    <m/>
    <m/>
    <n v="0"/>
    <n v="0"/>
    <n v="0"/>
    <m/>
    <m/>
    <m/>
  </r>
  <r>
    <x v="1"/>
    <s v="University of Arkansas at Little Rock"/>
    <m/>
    <n v="106245"/>
    <x v="2"/>
    <n v="2678"/>
    <n v="2942"/>
    <n v="1868"/>
    <n v="1982"/>
    <n v="1893"/>
    <n v="2056"/>
    <n v="2117"/>
    <n v="822"/>
    <n v="828"/>
    <n v="709"/>
    <n v="739"/>
    <n v="691"/>
    <n v="761"/>
    <n v="762"/>
    <n v="605"/>
    <n v="814"/>
    <n v="620"/>
    <n v="666"/>
    <n v="768"/>
    <m/>
    <m/>
    <m/>
    <m/>
    <m/>
    <m/>
    <m/>
    <m/>
    <m/>
    <m/>
    <n v="0"/>
    <m/>
    <n v="822"/>
    <n v="822"/>
    <n v="828"/>
    <n v="828"/>
    <n v="709"/>
    <n v="709"/>
    <n v="739"/>
    <n v="691"/>
    <n v="691"/>
    <n v="761"/>
    <n v="761"/>
    <n v="761"/>
    <n v="762"/>
    <n v="762"/>
    <n v="762"/>
    <n v="605"/>
    <n v="605"/>
    <n v="814"/>
    <n v="814"/>
    <n v="620"/>
    <n v="620"/>
    <n v="620"/>
    <n v="666"/>
    <n v="666"/>
    <n v="666"/>
    <n v="768"/>
    <n v="768"/>
    <n v="768"/>
    <n v="403"/>
    <n v="429"/>
    <n v="473"/>
    <n v="25"/>
    <n v="35"/>
    <n v="57"/>
    <n v="192"/>
    <n v="202"/>
    <n v="238"/>
    <n v="97"/>
    <n v="145"/>
    <n v="162"/>
    <n v="85"/>
    <n v="83"/>
    <n v="70"/>
    <n v="174"/>
    <n v="197"/>
    <n v="168"/>
    <n v="335"/>
    <n v="336"/>
    <n v="362"/>
    <n v="209"/>
    <n v="246"/>
    <n v="184"/>
    <m/>
    <m/>
    <m/>
    <m/>
    <m/>
    <m/>
    <m/>
    <m/>
    <m/>
    <m/>
    <m/>
    <m/>
    <m/>
    <m/>
    <m/>
    <m/>
    <m/>
    <m/>
    <m/>
    <m/>
    <m/>
    <m/>
    <n v="0"/>
    <n v="0"/>
    <n v="0"/>
    <n v="0"/>
    <n v="0"/>
    <n v="0"/>
    <n v="0"/>
    <n v="0"/>
    <n v="0"/>
    <n v="0"/>
    <n v="0"/>
    <n v="0"/>
    <n v="0"/>
    <n v="0"/>
    <n v="0"/>
    <n v="0"/>
    <n v="0"/>
    <n v="0"/>
    <n v="0"/>
    <n v="0"/>
    <n v="0"/>
    <n v="0"/>
    <m/>
    <m/>
    <m/>
    <m/>
    <m/>
    <m/>
    <n v="0"/>
    <n v="0"/>
    <n v="0"/>
    <m/>
    <m/>
    <m/>
    <m/>
    <m/>
    <m/>
    <m/>
    <m/>
    <m/>
    <n v="0"/>
    <n v="0"/>
    <n v="0"/>
    <m/>
    <m/>
    <m/>
  </r>
  <r>
    <x v="1"/>
    <s v="University of Central Arkansas "/>
    <m/>
    <n v="106704"/>
    <x v="2"/>
    <n v="2849"/>
    <n v="3218"/>
    <n v="3076"/>
    <n v="2419"/>
    <n v="2672"/>
    <n v="2277"/>
    <n v="2453"/>
    <n v="1729"/>
    <n v="1627"/>
    <n v="1668"/>
    <n v="1766"/>
    <n v="2414"/>
    <n v="2216"/>
    <n v="2424"/>
    <n v="2352"/>
    <n v="1763"/>
    <n v="2075"/>
    <n v="1753"/>
    <n v="1828"/>
    <m/>
    <m/>
    <m/>
    <m/>
    <m/>
    <m/>
    <m/>
    <m/>
    <m/>
    <m/>
    <n v="0"/>
    <m/>
    <n v="1729"/>
    <n v="1729"/>
    <n v="1627"/>
    <n v="1627"/>
    <n v="1668"/>
    <n v="1668"/>
    <n v="1766"/>
    <n v="2414"/>
    <n v="2414"/>
    <n v="2216"/>
    <n v="2216"/>
    <n v="2216"/>
    <n v="2424"/>
    <n v="2424"/>
    <n v="2424"/>
    <n v="2352"/>
    <n v="2352"/>
    <n v="1763"/>
    <n v="1763"/>
    <n v="2075"/>
    <n v="2075"/>
    <n v="2075"/>
    <n v="1753"/>
    <n v="1753"/>
    <n v="1753"/>
    <n v="1828"/>
    <n v="1828"/>
    <n v="1828"/>
    <n v="1474"/>
    <n v="1288"/>
    <n v="1261"/>
    <n v="121"/>
    <n v="105"/>
    <n v="198"/>
    <n v="480"/>
    <n v="360"/>
    <n v="369"/>
    <n v="982"/>
    <n v="933"/>
    <n v="969"/>
    <n v="224"/>
    <n v="205"/>
    <n v="137"/>
    <n v="676"/>
    <n v="551"/>
    <n v="570"/>
    <n v="532"/>
    <n v="527"/>
    <n v="748"/>
    <n v="746"/>
    <n v="778"/>
    <n v="775"/>
    <m/>
    <m/>
    <m/>
    <m/>
    <m/>
    <m/>
    <m/>
    <m/>
    <m/>
    <m/>
    <m/>
    <m/>
    <m/>
    <m/>
    <m/>
    <m/>
    <m/>
    <m/>
    <m/>
    <m/>
    <m/>
    <m/>
    <n v="0"/>
    <n v="0"/>
    <n v="0"/>
    <n v="0"/>
    <n v="0"/>
    <n v="0"/>
    <n v="0"/>
    <n v="0"/>
    <n v="0"/>
    <n v="0"/>
    <n v="0"/>
    <n v="0"/>
    <n v="0"/>
    <n v="0"/>
    <n v="0"/>
    <n v="0"/>
    <n v="0"/>
    <n v="0"/>
    <n v="0"/>
    <n v="0"/>
    <n v="0"/>
    <n v="0"/>
    <m/>
    <m/>
    <m/>
    <m/>
    <m/>
    <m/>
    <n v="0"/>
    <n v="0"/>
    <n v="0"/>
    <m/>
    <m/>
    <m/>
    <m/>
    <m/>
    <m/>
    <m/>
    <m/>
    <m/>
    <n v="0"/>
    <n v="0"/>
    <n v="0"/>
    <m/>
    <m/>
    <m/>
  </r>
  <r>
    <x v="1"/>
    <s v="Arkansas Tech University"/>
    <s v="Met the criteria for Four-Year 3 in 2010-11 and 2011-12."/>
    <n v="106467"/>
    <x v="3"/>
    <n v="1806"/>
    <n v="1883"/>
    <n v="1881"/>
    <n v="2196"/>
    <n v="1888"/>
    <n v="2247"/>
    <n v="2310"/>
    <n v="1057"/>
    <n v="1124"/>
    <n v="1205"/>
    <n v="1170"/>
    <n v="1450"/>
    <n v="1290"/>
    <n v="1311"/>
    <n v="1291"/>
    <n v="1552"/>
    <n v="1452"/>
    <n v="1748"/>
    <n v="1686"/>
    <m/>
    <m/>
    <m/>
    <m/>
    <m/>
    <m/>
    <m/>
    <m/>
    <m/>
    <m/>
    <n v="0"/>
    <m/>
    <n v="1057"/>
    <n v="1057"/>
    <n v="1124"/>
    <n v="1124"/>
    <n v="1205"/>
    <n v="1205"/>
    <n v="1170"/>
    <n v="1450"/>
    <n v="1450"/>
    <n v="1290"/>
    <n v="1290"/>
    <n v="1290"/>
    <n v="1311"/>
    <n v="1311"/>
    <n v="1311"/>
    <n v="1291"/>
    <n v="1291"/>
    <n v="1552"/>
    <n v="1552"/>
    <n v="1452"/>
    <n v="1452"/>
    <n v="1452"/>
    <n v="1748"/>
    <n v="1748"/>
    <n v="1748"/>
    <n v="1686"/>
    <n v="1686"/>
    <n v="1686"/>
    <n v="1006"/>
    <n v="1235"/>
    <n v="1087"/>
    <n v="72"/>
    <n v="60"/>
    <n v="166"/>
    <n v="374"/>
    <n v="453"/>
    <n v="433"/>
    <n v="536"/>
    <n v="469"/>
    <n v="562"/>
    <n v="107"/>
    <n v="106"/>
    <n v="65"/>
    <n v="288"/>
    <n v="312"/>
    <n v="290"/>
    <n v="519"/>
    <n v="403"/>
    <n v="394"/>
    <n v="408"/>
    <n v="471"/>
    <n v="517"/>
    <m/>
    <m/>
    <m/>
    <m/>
    <m/>
    <m/>
    <m/>
    <m/>
    <m/>
    <m/>
    <m/>
    <m/>
    <m/>
    <m/>
    <m/>
    <m/>
    <m/>
    <m/>
    <m/>
    <m/>
    <m/>
    <m/>
    <n v="0"/>
    <n v="0"/>
    <n v="0"/>
    <n v="0"/>
    <n v="0"/>
    <n v="0"/>
    <n v="0"/>
    <n v="0"/>
    <n v="0"/>
    <n v="0"/>
    <n v="0"/>
    <n v="0"/>
    <n v="0"/>
    <n v="0"/>
    <n v="0"/>
    <n v="0"/>
    <n v="0"/>
    <n v="0"/>
    <n v="0"/>
    <n v="0"/>
    <n v="0"/>
    <n v="0"/>
    <m/>
    <m/>
    <m/>
    <m/>
    <m/>
    <m/>
    <n v="0"/>
    <n v="0"/>
    <n v="0"/>
    <m/>
    <m/>
    <m/>
    <m/>
    <m/>
    <m/>
    <m/>
    <m/>
    <m/>
    <n v="0"/>
    <n v="0"/>
    <n v="0"/>
    <m/>
    <m/>
    <m/>
  </r>
  <r>
    <x v="1"/>
    <s v="Henderson State University"/>
    <m/>
    <n v="107071"/>
    <x v="3"/>
    <n v="884"/>
    <n v="903"/>
    <n v="888"/>
    <n v="1062"/>
    <n v="988"/>
    <n v="962"/>
    <n v="823"/>
    <n v="561"/>
    <n v="652"/>
    <n v="646"/>
    <n v="618"/>
    <n v="534"/>
    <n v="587"/>
    <n v="560"/>
    <n v="588"/>
    <n v="786"/>
    <n v="722"/>
    <n v="623"/>
    <n v="800"/>
    <m/>
    <m/>
    <m/>
    <m/>
    <m/>
    <m/>
    <m/>
    <m/>
    <m/>
    <m/>
    <n v="0"/>
    <m/>
    <n v="561"/>
    <n v="561"/>
    <n v="652"/>
    <n v="652"/>
    <n v="646"/>
    <n v="646"/>
    <n v="618"/>
    <n v="534"/>
    <n v="534"/>
    <n v="587"/>
    <n v="587"/>
    <n v="587"/>
    <n v="560"/>
    <n v="560"/>
    <n v="560"/>
    <n v="588"/>
    <n v="588"/>
    <n v="786"/>
    <n v="786"/>
    <n v="722"/>
    <n v="722"/>
    <n v="722"/>
    <n v="623"/>
    <n v="623"/>
    <n v="623"/>
    <n v="800"/>
    <n v="800"/>
    <n v="800"/>
    <n v="437"/>
    <n v="387"/>
    <n v="461"/>
    <n v="37"/>
    <n v="31"/>
    <n v="80"/>
    <n v="248"/>
    <n v="205"/>
    <n v="259"/>
    <n v="174"/>
    <n v="186"/>
    <n v="170"/>
    <n v="46"/>
    <n v="51"/>
    <n v="23"/>
    <n v="133"/>
    <n v="143"/>
    <n v="168"/>
    <n v="181"/>
    <n v="207"/>
    <n v="199"/>
    <n v="192"/>
    <n v="214"/>
    <n v="240"/>
    <m/>
    <m/>
    <m/>
    <m/>
    <m/>
    <m/>
    <m/>
    <m/>
    <m/>
    <m/>
    <m/>
    <m/>
    <m/>
    <m/>
    <m/>
    <m/>
    <m/>
    <m/>
    <m/>
    <m/>
    <m/>
    <m/>
    <n v="0"/>
    <n v="0"/>
    <n v="0"/>
    <n v="0"/>
    <n v="0"/>
    <n v="0"/>
    <n v="0"/>
    <n v="0"/>
    <n v="0"/>
    <n v="0"/>
    <n v="0"/>
    <n v="0"/>
    <n v="0"/>
    <n v="0"/>
    <n v="0"/>
    <n v="0"/>
    <n v="0"/>
    <n v="0"/>
    <n v="0"/>
    <n v="0"/>
    <n v="0"/>
    <n v="0"/>
    <m/>
    <m/>
    <m/>
    <m/>
    <m/>
    <m/>
    <n v="0"/>
    <n v="0"/>
    <n v="0"/>
    <m/>
    <m/>
    <m/>
    <m/>
    <m/>
    <m/>
    <m/>
    <m/>
    <m/>
    <n v="0"/>
    <n v="0"/>
    <n v="0"/>
    <m/>
    <m/>
    <m/>
  </r>
  <r>
    <x v="1"/>
    <s v="Southern Arkansas University"/>
    <s v="Reclassified: met the criteria for Four-Year 4 in 2009-10, 2010-11 and 2011-12."/>
    <n v="107983"/>
    <x v="3"/>
    <n v="830"/>
    <n v="747"/>
    <n v="810"/>
    <n v="771"/>
    <n v="860"/>
    <n v="869"/>
    <n v="919"/>
    <n v="555"/>
    <n v="623"/>
    <n v="571"/>
    <n v="579"/>
    <n v="544"/>
    <n v="647"/>
    <n v="566"/>
    <n v="588"/>
    <n v="528"/>
    <n v="624"/>
    <n v="616"/>
    <n v="643"/>
    <m/>
    <m/>
    <m/>
    <m/>
    <m/>
    <m/>
    <m/>
    <m/>
    <m/>
    <m/>
    <n v="0"/>
    <m/>
    <n v="555"/>
    <n v="555"/>
    <n v="623"/>
    <n v="623"/>
    <n v="571"/>
    <n v="571"/>
    <n v="579"/>
    <n v="544"/>
    <n v="544"/>
    <n v="647"/>
    <n v="647"/>
    <n v="647"/>
    <n v="566"/>
    <n v="566"/>
    <n v="566"/>
    <n v="588"/>
    <n v="588"/>
    <n v="528"/>
    <n v="528"/>
    <n v="624"/>
    <n v="624"/>
    <n v="624"/>
    <n v="616"/>
    <n v="616"/>
    <n v="616"/>
    <n v="643"/>
    <n v="643"/>
    <n v="643"/>
    <n v="392"/>
    <n v="384"/>
    <n v="386"/>
    <n v="22"/>
    <n v="24"/>
    <n v="60"/>
    <n v="210"/>
    <n v="208"/>
    <n v="197"/>
    <n v="167"/>
    <n v="205"/>
    <n v="180"/>
    <n v="51"/>
    <n v="61"/>
    <n v="26"/>
    <n v="101"/>
    <n v="112"/>
    <n v="109"/>
    <n v="225"/>
    <n v="269"/>
    <n v="251"/>
    <n v="201"/>
    <n v="241"/>
    <n v="215"/>
    <m/>
    <m/>
    <m/>
    <m/>
    <m/>
    <m/>
    <m/>
    <m/>
    <m/>
    <m/>
    <m/>
    <m/>
    <m/>
    <m/>
    <m/>
    <m/>
    <m/>
    <m/>
    <m/>
    <m/>
    <m/>
    <m/>
    <n v="0"/>
    <n v="0"/>
    <n v="0"/>
    <n v="0"/>
    <n v="0"/>
    <n v="0"/>
    <n v="0"/>
    <n v="0"/>
    <n v="0"/>
    <n v="0"/>
    <n v="0"/>
    <n v="0"/>
    <n v="0"/>
    <n v="0"/>
    <n v="0"/>
    <n v="0"/>
    <n v="0"/>
    <n v="0"/>
    <n v="0"/>
    <n v="0"/>
    <n v="0"/>
    <n v="0"/>
    <m/>
    <m/>
    <m/>
    <m/>
    <m/>
    <m/>
    <n v="0"/>
    <n v="0"/>
    <n v="0"/>
    <m/>
    <m/>
    <m/>
    <m/>
    <m/>
    <m/>
    <m/>
    <m/>
    <m/>
    <n v="0"/>
    <n v="0"/>
    <n v="0"/>
    <m/>
    <m/>
    <m/>
  </r>
  <r>
    <x v="1"/>
    <s v="University of Arkansas at Monticello"/>
    <m/>
    <n v="106485"/>
    <x v="4"/>
    <n v="905"/>
    <n v="895"/>
    <n v="882"/>
    <n v="892"/>
    <n v="932"/>
    <n v="1024"/>
    <n v="1027"/>
    <n v="511"/>
    <n v="467"/>
    <n v="462"/>
    <n v="528"/>
    <n v="679"/>
    <n v="522"/>
    <n v="486"/>
    <n v="543"/>
    <n v="619"/>
    <n v="666"/>
    <n v="743"/>
    <n v="691"/>
    <m/>
    <m/>
    <m/>
    <m/>
    <m/>
    <m/>
    <m/>
    <m/>
    <m/>
    <m/>
    <n v="0"/>
    <m/>
    <n v="511"/>
    <n v="511"/>
    <n v="467"/>
    <n v="467"/>
    <n v="462"/>
    <n v="462"/>
    <n v="528"/>
    <n v="679"/>
    <n v="679"/>
    <n v="522"/>
    <n v="522"/>
    <n v="522"/>
    <n v="486"/>
    <n v="486"/>
    <n v="486"/>
    <n v="543"/>
    <n v="543"/>
    <n v="619"/>
    <n v="619"/>
    <n v="666"/>
    <n v="666"/>
    <n v="666"/>
    <n v="743"/>
    <n v="743"/>
    <n v="743"/>
    <n v="691"/>
    <n v="691"/>
    <n v="691"/>
    <n v="320"/>
    <n v="311"/>
    <n v="282"/>
    <n v="33"/>
    <n v="24"/>
    <n v="46"/>
    <n v="313"/>
    <n v="408"/>
    <n v="363"/>
    <n v="130"/>
    <n v="140"/>
    <n v="123"/>
    <n v="49"/>
    <n v="38"/>
    <n v="33"/>
    <n v="130"/>
    <n v="108"/>
    <n v="102"/>
    <n v="370"/>
    <n v="236"/>
    <n v="228"/>
    <n v="175"/>
    <n v="128"/>
    <n v="136"/>
    <m/>
    <m/>
    <m/>
    <m/>
    <m/>
    <m/>
    <m/>
    <m/>
    <m/>
    <m/>
    <m/>
    <m/>
    <m/>
    <m/>
    <m/>
    <m/>
    <m/>
    <m/>
    <m/>
    <m/>
    <m/>
    <m/>
    <n v="0"/>
    <n v="0"/>
    <n v="0"/>
    <n v="0"/>
    <n v="0"/>
    <n v="0"/>
    <n v="0"/>
    <n v="0"/>
    <n v="0"/>
    <n v="0"/>
    <n v="0"/>
    <n v="0"/>
    <n v="0"/>
    <n v="0"/>
    <n v="0"/>
    <n v="0"/>
    <n v="0"/>
    <n v="0"/>
    <n v="0"/>
    <n v="0"/>
    <n v="0"/>
    <n v="0"/>
    <m/>
    <m/>
    <m/>
    <m/>
    <m/>
    <m/>
    <n v="0"/>
    <n v="0"/>
    <n v="0"/>
    <m/>
    <m/>
    <m/>
    <m/>
    <m/>
    <m/>
    <m/>
    <m/>
    <m/>
    <n v="0"/>
    <n v="0"/>
    <n v="0"/>
    <m/>
    <m/>
    <m/>
  </r>
  <r>
    <x v="1"/>
    <s v="University of Arkansas at Fort Smith"/>
    <m/>
    <n v="108092"/>
    <x v="10"/>
    <n v="1672"/>
    <n v="1598"/>
    <n v="1535"/>
    <n v="1506"/>
    <n v="1625"/>
    <n v="1752"/>
    <n v="1907"/>
    <m/>
    <n v="751"/>
    <n v="855"/>
    <n v="1014"/>
    <n v="772"/>
    <n v="833"/>
    <n v="772"/>
    <n v="802"/>
    <n v="853"/>
    <n v="938"/>
    <n v="1177"/>
    <n v="1328"/>
    <m/>
    <m/>
    <m/>
    <m/>
    <m/>
    <m/>
    <m/>
    <m/>
    <m/>
    <m/>
    <n v="0"/>
    <m/>
    <n v="0"/>
    <n v="0"/>
    <n v="751"/>
    <n v="751"/>
    <n v="855"/>
    <n v="855"/>
    <n v="1014"/>
    <n v="772"/>
    <n v="772"/>
    <n v="833"/>
    <n v="833"/>
    <n v="833"/>
    <n v="772"/>
    <n v="772"/>
    <n v="772"/>
    <n v="802"/>
    <n v="802"/>
    <n v="853"/>
    <n v="853"/>
    <n v="938"/>
    <n v="938"/>
    <n v="938"/>
    <n v="1177"/>
    <n v="1177"/>
    <n v="1177"/>
    <n v="1328"/>
    <n v="1328"/>
    <n v="1328"/>
    <n v="633"/>
    <n v="703"/>
    <n v="786"/>
    <n v="36"/>
    <n v="45"/>
    <n v="56"/>
    <n v="269"/>
    <n v="429"/>
    <n v="486"/>
    <n v="113"/>
    <n v="120"/>
    <n v="138"/>
    <m/>
    <m/>
    <n v="86"/>
    <n v="127"/>
    <n v="145"/>
    <n v="128"/>
    <n v="532"/>
    <n v="568"/>
    <n v="420"/>
    <n v="93"/>
    <n v="103"/>
    <n v="114"/>
    <m/>
    <m/>
    <m/>
    <m/>
    <m/>
    <m/>
    <m/>
    <m/>
    <m/>
    <m/>
    <m/>
    <m/>
    <m/>
    <m/>
    <m/>
    <m/>
    <m/>
    <m/>
    <m/>
    <m/>
    <m/>
    <m/>
    <n v="0"/>
    <n v="0"/>
    <n v="0"/>
    <n v="0"/>
    <n v="0"/>
    <n v="0"/>
    <n v="0"/>
    <n v="0"/>
    <n v="0"/>
    <n v="0"/>
    <n v="0"/>
    <n v="0"/>
    <n v="0"/>
    <n v="0"/>
    <n v="0"/>
    <n v="0"/>
    <n v="0"/>
    <n v="0"/>
    <n v="0"/>
    <n v="0"/>
    <n v="0"/>
    <n v="0"/>
    <m/>
    <m/>
    <m/>
    <m/>
    <m/>
    <m/>
    <n v="0"/>
    <n v="0"/>
    <n v="0"/>
    <m/>
    <m/>
    <m/>
    <m/>
    <m/>
    <m/>
    <m/>
    <m/>
    <m/>
    <n v="0"/>
    <n v="0"/>
    <n v="0"/>
    <m/>
    <m/>
    <m/>
  </r>
  <r>
    <x v="1"/>
    <s v="University of Arkansas at Pine Bluff"/>
    <m/>
    <n v="106412"/>
    <x v="10"/>
    <n v="856"/>
    <n v="884"/>
    <n v="886"/>
    <n v="970"/>
    <n v="1155"/>
    <n v="1165"/>
    <n v="953"/>
    <n v="661"/>
    <n v="633"/>
    <n v="704"/>
    <n v="718"/>
    <n v="733"/>
    <n v="694"/>
    <n v="714"/>
    <n v="691"/>
    <n v="788"/>
    <n v="954"/>
    <n v="960"/>
    <n v="781"/>
    <m/>
    <m/>
    <m/>
    <m/>
    <m/>
    <m/>
    <m/>
    <m/>
    <m/>
    <m/>
    <n v="0"/>
    <m/>
    <n v="661"/>
    <n v="661"/>
    <n v="633"/>
    <n v="633"/>
    <n v="704"/>
    <n v="704"/>
    <n v="718"/>
    <n v="733"/>
    <n v="733"/>
    <n v="694"/>
    <n v="694"/>
    <n v="694"/>
    <n v="714"/>
    <n v="714"/>
    <n v="714"/>
    <n v="691"/>
    <n v="691"/>
    <n v="788"/>
    <n v="788"/>
    <n v="954"/>
    <n v="954"/>
    <n v="954"/>
    <n v="960"/>
    <n v="960"/>
    <n v="960"/>
    <n v="781"/>
    <n v="781"/>
    <n v="781"/>
    <n v="610"/>
    <n v="545"/>
    <n v="437"/>
    <n v="28"/>
    <n v="28"/>
    <n v="42"/>
    <n v="316"/>
    <n v="387"/>
    <n v="302"/>
    <n v="183"/>
    <n v="166"/>
    <n v="164"/>
    <n v="55"/>
    <n v="50"/>
    <n v="38"/>
    <n v="94"/>
    <n v="101"/>
    <n v="113"/>
    <n v="401"/>
    <n v="377"/>
    <n v="399"/>
    <n v="230"/>
    <n v="225"/>
    <n v="264"/>
    <m/>
    <m/>
    <m/>
    <m/>
    <m/>
    <m/>
    <m/>
    <m/>
    <m/>
    <m/>
    <m/>
    <m/>
    <m/>
    <m/>
    <m/>
    <m/>
    <m/>
    <m/>
    <m/>
    <m/>
    <m/>
    <m/>
    <n v="0"/>
    <n v="0"/>
    <n v="0"/>
    <n v="0"/>
    <n v="0"/>
    <n v="0"/>
    <n v="0"/>
    <n v="0"/>
    <n v="0"/>
    <n v="0"/>
    <n v="0"/>
    <n v="0"/>
    <n v="0"/>
    <n v="0"/>
    <n v="0"/>
    <n v="0"/>
    <n v="0"/>
    <n v="0"/>
    <n v="0"/>
    <n v="0"/>
    <n v="0"/>
    <n v="0"/>
    <m/>
    <m/>
    <m/>
    <m/>
    <m/>
    <m/>
    <n v="0"/>
    <n v="0"/>
    <n v="0"/>
    <m/>
    <m/>
    <m/>
    <m/>
    <m/>
    <m/>
    <m/>
    <m/>
    <m/>
    <n v="0"/>
    <n v="0"/>
    <n v="0"/>
    <m/>
    <m/>
    <m/>
  </r>
  <r>
    <x v="1"/>
    <s v="Northwest Arkansas Community College "/>
    <s v="Reclassified: Met the criteria for Two-Year 1 in 2009-10, 2010-11 and 2011-12."/>
    <n v="367459"/>
    <x v="5"/>
    <m/>
    <m/>
    <m/>
    <m/>
    <m/>
    <m/>
    <m/>
    <m/>
    <m/>
    <m/>
    <m/>
    <m/>
    <m/>
    <m/>
    <m/>
    <m/>
    <m/>
    <m/>
    <m/>
    <m/>
    <m/>
    <m/>
    <m/>
    <m/>
    <m/>
    <m/>
    <m/>
    <m/>
    <m/>
    <m/>
    <m/>
    <n v="0"/>
    <n v="0"/>
    <n v="0"/>
    <n v="0"/>
    <n v="0"/>
    <n v="0"/>
    <n v="0"/>
    <n v="0"/>
    <n v="0"/>
    <n v="0"/>
    <n v="0"/>
    <n v="0"/>
    <n v="0"/>
    <n v="0"/>
    <n v="0"/>
    <n v="0"/>
    <n v="0"/>
    <n v="0"/>
    <n v="0"/>
    <n v="0"/>
    <n v="0"/>
    <n v="0"/>
    <n v="0"/>
    <n v="0"/>
    <n v="0"/>
    <n v="0"/>
    <n v="0"/>
    <n v="0"/>
    <m/>
    <m/>
    <m/>
    <m/>
    <m/>
    <m/>
    <n v="0"/>
    <n v="0"/>
    <n v="0"/>
    <m/>
    <m/>
    <m/>
    <m/>
    <m/>
    <m/>
    <m/>
    <m/>
    <m/>
    <n v="0"/>
    <n v="0"/>
    <n v="0"/>
    <m/>
    <m/>
    <m/>
    <n v="1834"/>
    <n v="1832"/>
    <n v="2240"/>
    <n v="2233"/>
    <n v="2491"/>
    <n v="2487"/>
    <n v="465"/>
    <n v="511"/>
    <n v="516"/>
    <n v="552"/>
    <n v="656"/>
    <n v="668"/>
    <n v="797"/>
    <n v="836"/>
    <m/>
    <m/>
    <m/>
    <m/>
    <m/>
    <m/>
    <n v="0"/>
    <m/>
    <n v="465"/>
    <n v="465"/>
    <n v="511"/>
    <n v="511"/>
    <n v="516"/>
    <n v="516"/>
    <n v="552"/>
    <n v="552"/>
    <n v="552"/>
    <n v="656"/>
    <n v="656"/>
    <n v="656"/>
    <n v="668"/>
    <n v="668"/>
    <n v="668"/>
    <n v="668"/>
    <n v="797"/>
    <n v="797"/>
    <n v="797"/>
    <n v="836"/>
    <n v="836"/>
    <n v="836"/>
    <n v="386"/>
    <n v="469"/>
    <n v="444"/>
    <n v="14"/>
    <n v="26"/>
    <n v="36"/>
    <n v="268"/>
    <n v="302"/>
    <n v="356"/>
    <n v="49"/>
    <n v="73"/>
    <n v="68"/>
    <n v="122"/>
    <n v="148"/>
    <n v="228"/>
    <n v="69"/>
    <n v="77"/>
    <n v="56"/>
    <n v="312"/>
    <n v="358"/>
    <n v="316"/>
    <n v="73"/>
    <n v="93"/>
    <n v="95"/>
  </r>
  <r>
    <x v="1"/>
    <s v="Pulaski Technical College"/>
    <m/>
    <n v="107664"/>
    <x v="5"/>
    <m/>
    <m/>
    <m/>
    <m/>
    <m/>
    <m/>
    <m/>
    <m/>
    <m/>
    <m/>
    <m/>
    <m/>
    <m/>
    <m/>
    <m/>
    <m/>
    <m/>
    <m/>
    <m/>
    <m/>
    <m/>
    <m/>
    <m/>
    <m/>
    <m/>
    <m/>
    <m/>
    <m/>
    <m/>
    <m/>
    <m/>
    <n v="0"/>
    <n v="0"/>
    <n v="0"/>
    <n v="0"/>
    <n v="0"/>
    <n v="0"/>
    <n v="0"/>
    <n v="0"/>
    <n v="0"/>
    <n v="0"/>
    <n v="0"/>
    <n v="0"/>
    <n v="0"/>
    <n v="0"/>
    <n v="0"/>
    <n v="0"/>
    <n v="0"/>
    <n v="0"/>
    <n v="0"/>
    <n v="0"/>
    <n v="0"/>
    <n v="0"/>
    <n v="0"/>
    <n v="0"/>
    <n v="0"/>
    <n v="0"/>
    <n v="0"/>
    <n v="0"/>
    <m/>
    <m/>
    <m/>
    <m/>
    <m/>
    <m/>
    <n v="0"/>
    <n v="0"/>
    <n v="0"/>
    <m/>
    <m/>
    <m/>
    <m/>
    <m/>
    <m/>
    <m/>
    <m/>
    <m/>
    <n v="0"/>
    <n v="0"/>
    <n v="0"/>
    <m/>
    <m/>
    <m/>
    <n v="2410"/>
    <n v="2126"/>
    <n v="1623"/>
    <n v="1842"/>
    <n v="2090"/>
    <n v="2102"/>
    <n v="707"/>
    <n v="779"/>
    <n v="994"/>
    <n v="832"/>
    <n v="892"/>
    <n v="812"/>
    <n v="1091"/>
    <n v="996"/>
    <m/>
    <m/>
    <m/>
    <m/>
    <m/>
    <m/>
    <n v="0"/>
    <m/>
    <n v="707"/>
    <n v="707"/>
    <n v="779"/>
    <n v="779"/>
    <n v="994"/>
    <n v="994"/>
    <n v="832"/>
    <n v="832"/>
    <n v="832"/>
    <n v="892"/>
    <n v="892"/>
    <n v="892"/>
    <n v="812"/>
    <n v="812"/>
    <n v="812"/>
    <n v="812"/>
    <n v="1091"/>
    <n v="1091"/>
    <n v="1091"/>
    <n v="996"/>
    <n v="996"/>
    <n v="996"/>
    <n v="480"/>
    <n v="607"/>
    <n v="587"/>
    <n v="15"/>
    <n v="47"/>
    <n v="44"/>
    <n v="317"/>
    <n v="437"/>
    <n v="365"/>
    <n v="99"/>
    <n v="115"/>
    <n v="123"/>
    <n v="172"/>
    <n v="234"/>
    <n v="265"/>
    <n v="90"/>
    <n v="88"/>
    <n v="59"/>
    <n v="471"/>
    <n v="455"/>
    <n v="365"/>
    <n v="200"/>
    <n v="209"/>
    <n v="265"/>
  </r>
  <r>
    <x v="1"/>
    <s v="Arkansas State University-Beebe"/>
    <m/>
    <n v="106449"/>
    <x v="6"/>
    <m/>
    <m/>
    <m/>
    <m/>
    <m/>
    <m/>
    <m/>
    <m/>
    <m/>
    <m/>
    <m/>
    <m/>
    <m/>
    <m/>
    <m/>
    <m/>
    <m/>
    <m/>
    <m/>
    <m/>
    <m/>
    <m/>
    <m/>
    <m/>
    <m/>
    <m/>
    <m/>
    <m/>
    <m/>
    <m/>
    <m/>
    <n v="0"/>
    <n v="0"/>
    <n v="0"/>
    <n v="0"/>
    <n v="0"/>
    <n v="0"/>
    <n v="0"/>
    <n v="0"/>
    <n v="0"/>
    <n v="0"/>
    <n v="0"/>
    <n v="0"/>
    <n v="0"/>
    <n v="0"/>
    <n v="0"/>
    <n v="0"/>
    <n v="0"/>
    <n v="0"/>
    <n v="0"/>
    <n v="0"/>
    <n v="0"/>
    <n v="0"/>
    <n v="0"/>
    <n v="0"/>
    <n v="0"/>
    <n v="0"/>
    <n v="0"/>
    <n v="0"/>
    <m/>
    <m/>
    <m/>
    <m/>
    <m/>
    <m/>
    <n v="0"/>
    <n v="0"/>
    <n v="0"/>
    <m/>
    <m/>
    <m/>
    <m/>
    <m/>
    <m/>
    <m/>
    <m/>
    <m/>
    <n v="0"/>
    <n v="0"/>
    <n v="0"/>
    <m/>
    <m/>
    <m/>
    <n v="1371"/>
    <n v="1247"/>
    <n v="962"/>
    <n v="1291"/>
    <n v="1460"/>
    <n v="1316"/>
    <n v="653"/>
    <n v="692"/>
    <n v="755"/>
    <n v="742"/>
    <n v="766"/>
    <n v="783"/>
    <n v="949"/>
    <n v="809"/>
    <m/>
    <m/>
    <m/>
    <m/>
    <m/>
    <m/>
    <n v="0"/>
    <m/>
    <n v="653"/>
    <n v="653"/>
    <n v="692"/>
    <n v="692"/>
    <n v="755"/>
    <n v="755"/>
    <n v="742"/>
    <n v="742"/>
    <n v="742"/>
    <n v="766"/>
    <n v="766"/>
    <n v="766"/>
    <n v="783"/>
    <n v="783"/>
    <n v="783"/>
    <n v="783"/>
    <n v="949"/>
    <n v="949"/>
    <n v="949"/>
    <n v="809"/>
    <n v="809"/>
    <n v="809"/>
    <n v="456"/>
    <n v="519"/>
    <n v="420"/>
    <n v="29"/>
    <n v="38"/>
    <n v="34"/>
    <n v="298"/>
    <n v="392"/>
    <n v="355"/>
    <n v="201"/>
    <n v="239"/>
    <n v="236"/>
    <n v="111"/>
    <n v="123"/>
    <n v="150"/>
    <n v="88"/>
    <n v="84"/>
    <n v="91"/>
    <n v="342"/>
    <n v="320"/>
    <n v="306"/>
    <n v="239"/>
    <n v="294"/>
    <n v="310"/>
  </r>
  <r>
    <x v="1"/>
    <s v="National Park Community College"/>
    <m/>
    <n v="106980"/>
    <x v="6"/>
    <m/>
    <m/>
    <m/>
    <m/>
    <m/>
    <m/>
    <m/>
    <m/>
    <m/>
    <m/>
    <m/>
    <m/>
    <m/>
    <m/>
    <m/>
    <m/>
    <m/>
    <m/>
    <m/>
    <m/>
    <m/>
    <m/>
    <m/>
    <m/>
    <m/>
    <m/>
    <m/>
    <m/>
    <m/>
    <m/>
    <m/>
    <n v="0"/>
    <n v="0"/>
    <n v="0"/>
    <n v="0"/>
    <n v="0"/>
    <n v="0"/>
    <n v="0"/>
    <n v="0"/>
    <n v="0"/>
    <n v="0"/>
    <n v="0"/>
    <n v="0"/>
    <n v="0"/>
    <n v="0"/>
    <n v="0"/>
    <n v="0"/>
    <n v="0"/>
    <n v="0"/>
    <n v="0"/>
    <n v="0"/>
    <n v="0"/>
    <n v="0"/>
    <n v="0"/>
    <n v="0"/>
    <n v="0"/>
    <n v="0"/>
    <n v="0"/>
    <n v="0"/>
    <m/>
    <m/>
    <m/>
    <m/>
    <m/>
    <m/>
    <n v="0"/>
    <n v="0"/>
    <n v="0"/>
    <m/>
    <m/>
    <m/>
    <m/>
    <m/>
    <m/>
    <m/>
    <m/>
    <m/>
    <n v="0"/>
    <n v="0"/>
    <n v="0"/>
    <m/>
    <m/>
    <m/>
    <n v="583"/>
    <n v="481"/>
    <n v="526"/>
    <n v="626"/>
    <n v="847"/>
    <n v="850"/>
    <n v="322"/>
    <n v="335"/>
    <n v="286"/>
    <n v="254"/>
    <n v="307"/>
    <n v="336"/>
    <n v="520"/>
    <n v="456"/>
    <m/>
    <m/>
    <m/>
    <m/>
    <m/>
    <m/>
    <n v="0"/>
    <m/>
    <n v="322"/>
    <n v="322"/>
    <n v="335"/>
    <n v="335"/>
    <n v="286"/>
    <n v="286"/>
    <n v="254"/>
    <n v="254"/>
    <n v="254"/>
    <n v="307"/>
    <n v="307"/>
    <n v="307"/>
    <n v="336"/>
    <n v="336"/>
    <n v="336"/>
    <n v="336"/>
    <n v="520"/>
    <n v="520"/>
    <n v="520"/>
    <n v="456"/>
    <n v="456"/>
    <n v="456"/>
    <n v="183"/>
    <n v="277"/>
    <n v="256"/>
    <n v="9"/>
    <n v="12"/>
    <n v="12"/>
    <n v="144"/>
    <n v="231"/>
    <n v="188"/>
    <n v="39"/>
    <n v="59"/>
    <n v="57"/>
    <n v="44"/>
    <n v="51"/>
    <n v="91"/>
    <n v="19"/>
    <n v="25"/>
    <n v="26"/>
    <n v="152"/>
    <n v="172"/>
    <n v="162"/>
    <n v="77"/>
    <n v="114"/>
    <n v="75"/>
  </r>
  <r>
    <x v="1"/>
    <s v="Arkansas Northeastern College"/>
    <m/>
    <n v="107327"/>
    <x v="7"/>
    <m/>
    <m/>
    <m/>
    <m/>
    <m/>
    <m/>
    <m/>
    <m/>
    <m/>
    <m/>
    <m/>
    <m/>
    <m/>
    <m/>
    <m/>
    <m/>
    <m/>
    <m/>
    <m/>
    <m/>
    <m/>
    <m/>
    <m/>
    <m/>
    <m/>
    <m/>
    <m/>
    <m/>
    <m/>
    <m/>
    <m/>
    <n v="0"/>
    <n v="0"/>
    <n v="0"/>
    <n v="0"/>
    <n v="0"/>
    <n v="0"/>
    <n v="0"/>
    <n v="0"/>
    <n v="0"/>
    <n v="0"/>
    <n v="0"/>
    <n v="0"/>
    <n v="0"/>
    <n v="0"/>
    <n v="0"/>
    <n v="0"/>
    <n v="0"/>
    <n v="0"/>
    <n v="0"/>
    <n v="0"/>
    <n v="0"/>
    <n v="0"/>
    <n v="0"/>
    <n v="0"/>
    <n v="0"/>
    <n v="0"/>
    <n v="0"/>
    <n v="0"/>
    <m/>
    <m/>
    <m/>
    <m/>
    <m/>
    <m/>
    <n v="0"/>
    <n v="0"/>
    <n v="0"/>
    <m/>
    <m/>
    <m/>
    <m/>
    <m/>
    <m/>
    <m/>
    <m/>
    <m/>
    <n v="0"/>
    <n v="0"/>
    <n v="0"/>
    <m/>
    <m/>
    <m/>
    <n v="483"/>
    <n v="453"/>
    <n v="504"/>
    <n v="475"/>
    <n v="651"/>
    <n v="657"/>
    <n v="331"/>
    <n v="336"/>
    <n v="335"/>
    <n v="268"/>
    <n v="286"/>
    <n v="245"/>
    <n v="357"/>
    <n v="334"/>
    <m/>
    <m/>
    <m/>
    <m/>
    <m/>
    <m/>
    <n v="0"/>
    <m/>
    <n v="331"/>
    <n v="331"/>
    <n v="336"/>
    <n v="336"/>
    <n v="335"/>
    <n v="335"/>
    <n v="268"/>
    <n v="268"/>
    <n v="268"/>
    <n v="286"/>
    <n v="286"/>
    <n v="286"/>
    <n v="245"/>
    <n v="245"/>
    <n v="245"/>
    <n v="245"/>
    <n v="357"/>
    <n v="357"/>
    <n v="357"/>
    <n v="334"/>
    <n v="334"/>
    <n v="334"/>
    <n v="122"/>
    <n v="144"/>
    <n v="149"/>
    <n v="7"/>
    <n v="11"/>
    <n v="11"/>
    <n v="116"/>
    <n v="202"/>
    <n v="174"/>
    <n v="56"/>
    <n v="59"/>
    <n v="59"/>
    <n v="34"/>
    <n v="48"/>
    <n v="54"/>
    <n v="20"/>
    <n v="18"/>
    <n v="18"/>
    <n v="158"/>
    <n v="161"/>
    <n v="114"/>
    <n v="101"/>
    <n v="89"/>
    <n v="91"/>
  </r>
  <r>
    <x v="1"/>
    <s v="Arkansas State University Mountain Home"/>
    <m/>
    <n v="420538"/>
    <x v="7"/>
    <m/>
    <m/>
    <m/>
    <m/>
    <m/>
    <m/>
    <m/>
    <m/>
    <m/>
    <m/>
    <m/>
    <m/>
    <m/>
    <m/>
    <m/>
    <m/>
    <m/>
    <m/>
    <m/>
    <m/>
    <m/>
    <m/>
    <m/>
    <m/>
    <m/>
    <m/>
    <m/>
    <m/>
    <m/>
    <m/>
    <m/>
    <n v="0"/>
    <n v="0"/>
    <n v="0"/>
    <n v="0"/>
    <n v="0"/>
    <n v="0"/>
    <n v="0"/>
    <n v="0"/>
    <n v="0"/>
    <n v="0"/>
    <n v="0"/>
    <n v="0"/>
    <n v="0"/>
    <n v="0"/>
    <n v="0"/>
    <n v="0"/>
    <n v="0"/>
    <n v="0"/>
    <n v="0"/>
    <n v="0"/>
    <n v="0"/>
    <n v="0"/>
    <n v="0"/>
    <n v="0"/>
    <n v="0"/>
    <n v="0"/>
    <n v="0"/>
    <n v="0"/>
    <m/>
    <m/>
    <m/>
    <m/>
    <m/>
    <m/>
    <n v="0"/>
    <n v="0"/>
    <n v="0"/>
    <m/>
    <m/>
    <m/>
    <m/>
    <m/>
    <m/>
    <m/>
    <m/>
    <m/>
    <n v="0"/>
    <n v="0"/>
    <n v="0"/>
    <m/>
    <m/>
    <m/>
    <n v="480"/>
    <n v="387"/>
    <n v="478"/>
    <n v="573"/>
    <n v="501"/>
    <n v="459"/>
    <n v="242"/>
    <n v="244"/>
    <n v="180"/>
    <n v="166"/>
    <n v="193"/>
    <n v="233"/>
    <n v="214"/>
    <n v="211"/>
    <m/>
    <m/>
    <m/>
    <m/>
    <m/>
    <m/>
    <n v="0"/>
    <m/>
    <n v="242"/>
    <n v="242"/>
    <n v="244"/>
    <n v="244"/>
    <n v="180"/>
    <n v="180"/>
    <n v="166"/>
    <n v="166"/>
    <n v="166"/>
    <n v="193"/>
    <n v="193"/>
    <n v="193"/>
    <n v="233"/>
    <n v="233"/>
    <n v="233"/>
    <n v="233"/>
    <n v="214"/>
    <n v="214"/>
    <n v="214"/>
    <n v="211"/>
    <n v="211"/>
    <n v="211"/>
    <n v="135"/>
    <n v="125"/>
    <n v="105"/>
    <n v="5"/>
    <n v="7"/>
    <n v="9"/>
    <n v="93"/>
    <n v="82"/>
    <n v="97"/>
    <n v="45"/>
    <n v="62"/>
    <n v="75"/>
    <n v="32"/>
    <n v="34"/>
    <n v="40"/>
    <n v="22"/>
    <n v="36"/>
    <n v="21"/>
    <n v="67"/>
    <n v="61"/>
    <n v="97"/>
    <n v="64"/>
    <n v="66"/>
    <n v="54"/>
  </r>
  <r>
    <x v="1"/>
    <s v="Arkansas State University-Newport"/>
    <m/>
    <n v="440402"/>
    <x v="7"/>
    <m/>
    <m/>
    <m/>
    <m/>
    <m/>
    <m/>
    <m/>
    <m/>
    <m/>
    <m/>
    <m/>
    <m/>
    <m/>
    <m/>
    <m/>
    <m/>
    <m/>
    <m/>
    <m/>
    <m/>
    <m/>
    <m/>
    <m/>
    <m/>
    <m/>
    <m/>
    <m/>
    <m/>
    <m/>
    <m/>
    <m/>
    <n v="0"/>
    <n v="0"/>
    <n v="0"/>
    <n v="0"/>
    <n v="0"/>
    <n v="0"/>
    <n v="0"/>
    <n v="0"/>
    <n v="0"/>
    <n v="0"/>
    <n v="0"/>
    <n v="0"/>
    <n v="0"/>
    <n v="0"/>
    <n v="0"/>
    <n v="0"/>
    <n v="0"/>
    <n v="0"/>
    <n v="0"/>
    <n v="0"/>
    <n v="0"/>
    <n v="0"/>
    <n v="0"/>
    <n v="0"/>
    <n v="0"/>
    <n v="0"/>
    <n v="0"/>
    <n v="0"/>
    <m/>
    <m/>
    <m/>
    <m/>
    <m/>
    <m/>
    <n v="0"/>
    <n v="0"/>
    <n v="0"/>
    <m/>
    <m/>
    <m/>
    <m/>
    <m/>
    <m/>
    <m/>
    <m/>
    <m/>
    <n v="0"/>
    <n v="0"/>
    <n v="0"/>
    <m/>
    <m/>
    <m/>
    <n v="425"/>
    <n v="456"/>
    <n v="545"/>
    <n v="888"/>
    <n v="1015"/>
    <n v="1101"/>
    <n v="64"/>
    <n v="99"/>
    <n v="107"/>
    <n v="127"/>
    <n v="121"/>
    <n v="199"/>
    <n v="257"/>
    <n v="248"/>
    <m/>
    <m/>
    <m/>
    <m/>
    <m/>
    <m/>
    <n v="0"/>
    <m/>
    <n v="64"/>
    <n v="64"/>
    <n v="99"/>
    <n v="99"/>
    <n v="107"/>
    <n v="107"/>
    <n v="127"/>
    <n v="127"/>
    <n v="127"/>
    <n v="121"/>
    <n v="121"/>
    <n v="121"/>
    <n v="199"/>
    <n v="199"/>
    <n v="199"/>
    <n v="199"/>
    <n v="257"/>
    <n v="257"/>
    <n v="257"/>
    <n v="248"/>
    <n v="248"/>
    <n v="248"/>
    <n v="87"/>
    <n v="113"/>
    <n v="78"/>
    <n v="4"/>
    <n v="5"/>
    <n v="13"/>
    <n v="108"/>
    <n v="139"/>
    <n v="157"/>
    <n v="24"/>
    <n v="28"/>
    <n v="66"/>
    <n v="27"/>
    <n v="14"/>
    <n v="21"/>
    <n v="17"/>
    <n v="14"/>
    <n v="16"/>
    <n v="59"/>
    <n v="65"/>
    <n v="96"/>
    <n v="26"/>
    <n v="33"/>
    <n v="33"/>
  </r>
  <r>
    <x v="1"/>
    <s v="Black River Technical College"/>
    <s v="Met the criteria for Two-Year 2 in 2010-11 and 2011-12."/>
    <n v="106625"/>
    <x v="7"/>
    <m/>
    <m/>
    <m/>
    <m/>
    <m/>
    <m/>
    <m/>
    <m/>
    <m/>
    <m/>
    <m/>
    <m/>
    <m/>
    <m/>
    <m/>
    <m/>
    <m/>
    <m/>
    <m/>
    <m/>
    <m/>
    <m/>
    <m/>
    <m/>
    <m/>
    <m/>
    <m/>
    <m/>
    <m/>
    <m/>
    <m/>
    <n v="0"/>
    <n v="0"/>
    <n v="0"/>
    <n v="0"/>
    <n v="0"/>
    <n v="0"/>
    <n v="0"/>
    <n v="0"/>
    <n v="0"/>
    <n v="0"/>
    <n v="0"/>
    <n v="0"/>
    <n v="0"/>
    <n v="0"/>
    <n v="0"/>
    <n v="0"/>
    <n v="0"/>
    <n v="0"/>
    <n v="0"/>
    <n v="0"/>
    <n v="0"/>
    <n v="0"/>
    <n v="0"/>
    <n v="0"/>
    <n v="0"/>
    <n v="0"/>
    <n v="0"/>
    <n v="0"/>
    <m/>
    <m/>
    <m/>
    <m/>
    <m/>
    <m/>
    <n v="0"/>
    <n v="0"/>
    <n v="0"/>
    <m/>
    <m/>
    <m/>
    <m/>
    <m/>
    <m/>
    <m/>
    <m/>
    <m/>
    <n v="0"/>
    <n v="0"/>
    <n v="0"/>
    <m/>
    <m/>
    <m/>
    <n v="610"/>
    <n v="636"/>
    <n v="708"/>
    <n v="535"/>
    <n v="772"/>
    <n v="766"/>
    <n v="340"/>
    <n v="321"/>
    <n v="311"/>
    <n v="355"/>
    <n v="435"/>
    <n v="345"/>
    <n v="496"/>
    <n v="451"/>
    <m/>
    <m/>
    <m/>
    <m/>
    <m/>
    <m/>
    <n v="0"/>
    <m/>
    <n v="340"/>
    <n v="340"/>
    <n v="321"/>
    <n v="321"/>
    <n v="311"/>
    <n v="311"/>
    <n v="355"/>
    <n v="355"/>
    <n v="355"/>
    <n v="435"/>
    <n v="435"/>
    <n v="435"/>
    <n v="345"/>
    <n v="345"/>
    <n v="345"/>
    <n v="345"/>
    <n v="496"/>
    <n v="496"/>
    <n v="496"/>
    <n v="451"/>
    <n v="451"/>
    <n v="451"/>
    <n v="186"/>
    <n v="281"/>
    <n v="229"/>
    <n v="12"/>
    <n v="7"/>
    <n v="18"/>
    <n v="147"/>
    <n v="208"/>
    <n v="204"/>
    <n v="65"/>
    <n v="129"/>
    <n v="75"/>
    <n v="52"/>
    <n v="71"/>
    <n v="77"/>
    <n v="45"/>
    <n v="53"/>
    <n v="42"/>
    <n v="193"/>
    <n v="182"/>
    <n v="151"/>
    <n v="129"/>
    <n v="92"/>
    <n v="106"/>
  </r>
  <r>
    <x v="1"/>
    <s v="College of the Ouachitas"/>
    <s v="Formerly Ouachita Technical College."/>
    <n v="107521"/>
    <x v="7"/>
    <m/>
    <m/>
    <m/>
    <m/>
    <m/>
    <m/>
    <m/>
    <m/>
    <m/>
    <m/>
    <m/>
    <m/>
    <m/>
    <m/>
    <m/>
    <m/>
    <m/>
    <m/>
    <m/>
    <m/>
    <m/>
    <m/>
    <m/>
    <m/>
    <m/>
    <m/>
    <m/>
    <m/>
    <m/>
    <m/>
    <m/>
    <n v="0"/>
    <n v="0"/>
    <n v="0"/>
    <n v="0"/>
    <n v="0"/>
    <n v="0"/>
    <n v="0"/>
    <n v="0"/>
    <n v="0"/>
    <n v="0"/>
    <n v="0"/>
    <n v="0"/>
    <n v="0"/>
    <n v="0"/>
    <n v="0"/>
    <n v="0"/>
    <n v="0"/>
    <n v="0"/>
    <n v="0"/>
    <n v="0"/>
    <n v="0"/>
    <n v="0"/>
    <n v="0"/>
    <n v="0"/>
    <n v="0"/>
    <n v="0"/>
    <n v="0"/>
    <n v="0"/>
    <m/>
    <m/>
    <m/>
    <m/>
    <m/>
    <m/>
    <n v="0"/>
    <n v="0"/>
    <n v="0"/>
    <m/>
    <m/>
    <m/>
    <m/>
    <m/>
    <m/>
    <m/>
    <m/>
    <m/>
    <n v="0"/>
    <n v="0"/>
    <n v="0"/>
    <m/>
    <m/>
    <m/>
    <n v="313"/>
    <n v="301"/>
    <n v="345"/>
    <n v="363"/>
    <n v="354"/>
    <n v="344"/>
    <n v="204"/>
    <n v="189"/>
    <n v="176"/>
    <n v="150"/>
    <n v="151"/>
    <n v="163"/>
    <n v="133"/>
    <n v="173"/>
    <m/>
    <m/>
    <m/>
    <m/>
    <m/>
    <m/>
    <n v="0"/>
    <m/>
    <n v="204"/>
    <n v="204"/>
    <n v="189"/>
    <n v="189"/>
    <n v="176"/>
    <n v="176"/>
    <n v="150"/>
    <n v="150"/>
    <n v="150"/>
    <n v="151"/>
    <n v="151"/>
    <n v="151"/>
    <n v="163"/>
    <n v="163"/>
    <n v="163"/>
    <n v="163"/>
    <n v="133"/>
    <n v="133"/>
    <n v="133"/>
    <n v="173"/>
    <n v="173"/>
    <n v="173"/>
    <n v="90"/>
    <n v="64"/>
    <n v="80"/>
    <n v="4"/>
    <n v="2"/>
    <n v="5"/>
    <n v="69"/>
    <n v="67"/>
    <n v="88"/>
    <n v="33"/>
    <n v="42"/>
    <n v="41"/>
    <n v="19"/>
    <n v="17"/>
    <n v="28"/>
    <n v="30"/>
    <n v="29"/>
    <n v="23"/>
    <n v="68"/>
    <n v="63"/>
    <n v="71"/>
    <n v="64"/>
    <n v="54"/>
    <n v="50"/>
  </r>
  <r>
    <x v="1"/>
    <s v="Cossatot Community College of the University of Arkansas"/>
    <m/>
    <n v="106795"/>
    <x v="7"/>
    <m/>
    <m/>
    <m/>
    <m/>
    <m/>
    <m/>
    <m/>
    <m/>
    <m/>
    <m/>
    <m/>
    <m/>
    <m/>
    <m/>
    <m/>
    <m/>
    <m/>
    <m/>
    <m/>
    <m/>
    <m/>
    <m/>
    <m/>
    <m/>
    <m/>
    <m/>
    <m/>
    <m/>
    <m/>
    <m/>
    <m/>
    <n v="0"/>
    <n v="0"/>
    <n v="0"/>
    <n v="0"/>
    <n v="0"/>
    <n v="0"/>
    <n v="0"/>
    <n v="0"/>
    <n v="0"/>
    <n v="0"/>
    <n v="0"/>
    <n v="0"/>
    <n v="0"/>
    <n v="0"/>
    <n v="0"/>
    <n v="0"/>
    <n v="0"/>
    <n v="0"/>
    <n v="0"/>
    <n v="0"/>
    <n v="0"/>
    <n v="0"/>
    <n v="0"/>
    <n v="0"/>
    <n v="0"/>
    <n v="0"/>
    <n v="0"/>
    <n v="0"/>
    <m/>
    <m/>
    <m/>
    <m/>
    <m/>
    <m/>
    <n v="0"/>
    <n v="0"/>
    <n v="0"/>
    <m/>
    <m/>
    <m/>
    <m/>
    <m/>
    <m/>
    <m/>
    <m/>
    <m/>
    <n v="0"/>
    <n v="0"/>
    <n v="0"/>
    <m/>
    <m/>
    <m/>
    <n v="254"/>
    <n v="233"/>
    <n v="288"/>
    <n v="315"/>
    <n v="329"/>
    <n v="345"/>
    <n v="88"/>
    <n v="78"/>
    <n v="100"/>
    <n v="85"/>
    <n v="133"/>
    <n v="134"/>
    <n v="150"/>
    <n v="175"/>
    <m/>
    <m/>
    <m/>
    <m/>
    <m/>
    <m/>
    <n v="0"/>
    <m/>
    <n v="88"/>
    <n v="88"/>
    <n v="78"/>
    <n v="78"/>
    <n v="100"/>
    <n v="100"/>
    <n v="85"/>
    <n v="85"/>
    <n v="85"/>
    <n v="133"/>
    <n v="133"/>
    <n v="133"/>
    <n v="134"/>
    <n v="134"/>
    <n v="134"/>
    <n v="134"/>
    <n v="150"/>
    <n v="150"/>
    <n v="150"/>
    <n v="175"/>
    <n v="175"/>
    <n v="175"/>
    <n v="72"/>
    <n v="63"/>
    <n v="77"/>
    <n v="2"/>
    <n v="8"/>
    <n v="8"/>
    <n v="60"/>
    <n v="79"/>
    <n v="90"/>
    <n v="9"/>
    <n v="22"/>
    <n v="27"/>
    <n v="17"/>
    <n v="21"/>
    <n v="38"/>
    <n v="11"/>
    <n v="4"/>
    <n v="7"/>
    <n v="48"/>
    <n v="86"/>
    <n v="62"/>
    <n v="24"/>
    <n v="23"/>
    <n v="42"/>
  </r>
  <r>
    <x v="1"/>
    <s v="East Arkansas Community College "/>
    <m/>
    <n v="106883"/>
    <x v="7"/>
    <m/>
    <m/>
    <m/>
    <m/>
    <m/>
    <m/>
    <m/>
    <m/>
    <m/>
    <m/>
    <m/>
    <m/>
    <m/>
    <m/>
    <m/>
    <m/>
    <m/>
    <m/>
    <m/>
    <m/>
    <m/>
    <m/>
    <m/>
    <m/>
    <m/>
    <m/>
    <m/>
    <m/>
    <m/>
    <m/>
    <m/>
    <n v="0"/>
    <n v="0"/>
    <n v="0"/>
    <n v="0"/>
    <n v="0"/>
    <n v="0"/>
    <n v="0"/>
    <n v="0"/>
    <n v="0"/>
    <n v="0"/>
    <n v="0"/>
    <n v="0"/>
    <n v="0"/>
    <n v="0"/>
    <n v="0"/>
    <n v="0"/>
    <n v="0"/>
    <n v="0"/>
    <n v="0"/>
    <n v="0"/>
    <n v="0"/>
    <n v="0"/>
    <n v="0"/>
    <n v="0"/>
    <n v="0"/>
    <n v="0"/>
    <n v="0"/>
    <n v="0"/>
    <m/>
    <m/>
    <m/>
    <m/>
    <m/>
    <m/>
    <n v="0"/>
    <n v="0"/>
    <n v="0"/>
    <m/>
    <m/>
    <m/>
    <m/>
    <m/>
    <m/>
    <m/>
    <m/>
    <m/>
    <n v="0"/>
    <n v="0"/>
    <n v="0"/>
    <m/>
    <m/>
    <m/>
    <n v="366"/>
    <n v="332"/>
    <n v="381"/>
    <n v="360"/>
    <n v="412"/>
    <n v="383"/>
    <n v="252"/>
    <n v="260"/>
    <n v="231"/>
    <n v="248"/>
    <n v="247"/>
    <n v="241"/>
    <n v="293"/>
    <n v="234"/>
    <m/>
    <m/>
    <m/>
    <m/>
    <m/>
    <m/>
    <n v="0"/>
    <m/>
    <n v="252"/>
    <n v="252"/>
    <n v="260"/>
    <n v="260"/>
    <n v="231"/>
    <n v="231"/>
    <n v="248"/>
    <n v="248"/>
    <n v="248"/>
    <n v="247"/>
    <n v="247"/>
    <n v="247"/>
    <n v="241"/>
    <n v="241"/>
    <n v="241"/>
    <n v="241"/>
    <n v="293"/>
    <n v="293"/>
    <n v="293"/>
    <n v="234"/>
    <n v="234"/>
    <n v="234"/>
    <n v="121"/>
    <n v="127"/>
    <n v="104"/>
    <n v="5"/>
    <n v="14"/>
    <n v="18"/>
    <n v="115"/>
    <n v="152"/>
    <n v="112"/>
    <n v="23"/>
    <n v="36"/>
    <n v="44"/>
    <n v="41"/>
    <n v="29"/>
    <n v="63"/>
    <n v="38"/>
    <n v="24"/>
    <n v="24"/>
    <n v="146"/>
    <n v="158"/>
    <n v="110"/>
    <n v="35"/>
    <n v="43"/>
    <n v="60"/>
  </r>
  <r>
    <x v="1"/>
    <s v="Mid-South Community College "/>
    <m/>
    <n v="107318"/>
    <x v="7"/>
    <m/>
    <m/>
    <m/>
    <m/>
    <m/>
    <m/>
    <m/>
    <m/>
    <m/>
    <m/>
    <m/>
    <m/>
    <m/>
    <m/>
    <m/>
    <m/>
    <m/>
    <m/>
    <m/>
    <m/>
    <m/>
    <m/>
    <m/>
    <m/>
    <m/>
    <m/>
    <m/>
    <m/>
    <m/>
    <m/>
    <m/>
    <n v="0"/>
    <n v="0"/>
    <n v="0"/>
    <n v="0"/>
    <n v="0"/>
    <n v="0"/>
    <n v="0"/>
    <n v="0"/>
    <n v="0"/>
    <n v="0"/>
    <n v="0"/>
    <n v="0"/>
    <n v="0"/>
    <n v="0"/>
    <n v="0"/>
    <n v="0"/>
    <n v="0"/>
    <n v="0"/>
    <n v="0"/>
    <n v="0"/>
    <n v="0"/>
    <n v="0"/>
    <n v="0"/>
    <n v="0"/>
    <n v="0"/>
    <n v="0"/>
    <n v="0"/>
    <n v="0"/>
    <m/>
    <m/>
    <m/>
    <m/>
    <m/>
    <m/>
    <n v="0"/>
    <n v="0"/>
    <n v="0"/>
    <m/>
    <m/>
    <m/>
    <m/>
    <m/>
    <m/>
    <m/>
    <m/>
    <m/>
    <n v="0"/>
    <n v="0"/>
    <n v="0"/>
    <m/>
    <m/>
    <m/>
    <n v="267"/>
    <n v="370"/>
    <n v="397"/>
    <n v="432"/>
    <n v="518"/>
    <n v="620"/>
    <n v="62"/>
    <n v="119"/>
    <n v="128"/>
    <n v="141"/>
    <n v="150"/>
    <n v="171"/>
    <n v="200"/>
    <n v="284"/>
    <m/>
    <m/>
    <m/>
    <m/>
    <m/>
    <m/>
    <n v="0"/>
    <m/>
    <n v="62"/>
    <n v="62"/>
    <n v="119"/>
    <n v="119"/>
    <n v="128"/>
    <n v="128"/>
    <n v="141"/>
    <n v="141"/>
    <n v="141"/>
    <n v="150"/>
    <n v="150"/>
    <n v="150"/>
    <n v="171"/>
    <n v="171"/>
    <n v="171"/>
    <n v="171"/>
    <n v="200"/>
    <n v="200"/>
    <n v="200"/>
    <n v="284"/>
    <n v="284"/>
    <n v="284"/>
    <n v="82"/>
    <n v="94"/>
    <n v="110"/>
    <n v="9"/>
    <n v="6"/>
    <n v="15"/>
    <n v="80"/>
    <n v="100"/>
    <n v="159"/>
    <n v="6"/>
    <n v="15"/>
    <n v="18"/>
    <n v="34"/>
    <n v="36"/>
    <n v="39"/>
    <n v="16"/>
    <n v="9"/>
    <n v="21"/>
    <n v="85"/>
    <n v="90"/>
    <n v="93"/>
    <n v="21"/>
    <n v="18"/>
    <n v="23"/>
  </r>
  <r>
    <x v="1"/>
    <s v="North Arkansas College"/>
    <m/>
    <n v="107460"/>
    <x v="7"/>
    <m/>
    <m/>
    <m/>
    <m/>
    <m/>
    <m/>
    <m/>
    <m/>
    <m/>
    <m/>
    <m/>
    <m/>
    <m/>
    <m/>
    <m/>
    <m/>
    <m/>
    <m/>
    <m/>
    <m/>
    <m/>
    <m/>
    <m/>
    <m/>
    <m/>
    <m/>
    <m/>
    <m/>
    <m/>
    <m/>
    <m/>
    <n v="0"/>
    <n v="0"/>
    <n v="0"/>
    <n v="0"/>
    <n v="0"/>
    <n v="0"/>
    <n v="0"/>
    <n v="0"/>
    <n v="0"/>
    <n v="0"/>
    <n v="0"/>
    <n v="0"/>
    <n v="0"/>
    <n v="0"/>
    <n v="0"/>
    <n v="0"/>
    <n v="0"/>
    <n v="0"/>
    <n v="0"/>
    <n v="0"/>
    <n v="0"/>
    <n v="0"/>
    <n v="0"/>
    <n v="0"/>
    <n v="0"/>
    <n v="0"/>
    <n v="0"/>
    <n v="0"/>
    <m/>
    <m/>
    <m/>
    <m/>
    <m/>
    <m/>
    <n v="0"/>
    <n v="0"/>
    <n v="0"/>
    <m/>
    <m/>
    <m/>
    <m/>
    <m/>
    <m/>
    <m/>
    <m/>
    <m/>
    <n v="0"/>
    <n v="0"/>
    <n v="0"/>
    <m/>
    <m/>
    <m/>
    <n v="633"/>
    <n v="538"/>
    <n v="584"/>
    <n v="636"/>
    <n v="697"/>
    <n v="686"/>
    <n v="435"/>
    <n v="391"/>
    <n v="382"/>
    <n v="340"/>
    <n v="400"/>
    <n v="426"/>
    <n v="502"/>
    <n v="471"/>
    <m/>
    <m/>
    <m/>
    <m/>
    <m/>
    <m/>
    <n v="0"/>
    <m/>
    <n v="435"/>
    <n v="435"/>
    <n v="391"/>
    <n v="391"/>
    <n v="382"/>
    <n v="382"/>
    <n v="340"/>
    <n v="340"/>
    <n v="340"/>
    <n v="400"/>
    <n v="400"/>
    <n v="400"/>
    <n v="426"/>
    <n v="426"/>
    <n v="426"/>
    <n v="426"/>
    <n v="502"/>
    <n v="502"/>
    <n v="502"/>
    <n v="471"/>
    <n v="471"/>
    <n v="471"/>
    <n v="211"/>
    <n v="261"/>
    <n v="229"/>
    <n v="14"/>
    <n v="22"/>
    <n v="21"/>
    <n v="201"/>
    <n v="219"/>
    <n v="221"/>
    <n v="73"/>
    <n v="75"/>
    <n v="61"/>
    <n v="50"/>
    <n v="72"/>
    <n v="88"/>
    <n v="41"/>
    <n v="37"/>
    <n v="35"/>
    <n v="176"/>
    <n v="216"/>
    <n v="242"/>
    <n v="129"/>
    <n v="125"/>
    <n v="118"/>
  </r>
  <r>
    <x v="1"/>
    <s v="Ozarka College "/>
    <m/>
    <n v="107549"/>
    <x v="7"/>
    <m/>
    <m/>
    <m/>
    <m/>
    <m/>
    <m/>
    <m/>
    <m/>
    <m/>
    <m/>
    <m/>
    <m/>
    <m/>
    <m/>
    <m/>
    <m/>
    <m/>
    <m/>
    <m/>
    <m/>
    <m/>
    <m/>
    <m/>
    <m/>
    <m/>
    <m/>
    <m/>
    <m/>
    <m/>
    <m/>
    <m/>
    <n v="0"/>
    <n v="0"/>
    <n v="0"/>
    <n v="0"/>
    <n v="0"/>
    <n v="0"/>
    <n v="0"/>
    <n v="0"/>
    <n v="0"/>
    <n v="0"/>
    <n v="0"/>
    <n v="0"/>
    <n v="0"/>
    <n v="0"/>
    <n v="0"/>
    <n v="0"/>
    <n v="0"/>
    <n v="0"/>
    <n v="0"/>
    <n v="0"/>
    <n v="0"/>
    <n v="0"/>
    <n v="0"/>
    <n v="0"/>
    <n v="0"/>
    <n v="0"/>
    <n v="0"/>
    <n v="0"/>
    <m/>
    <m/>
    <m/>
    <m/>
    <m/>
    <m/>
    <n v="0"/>
    <n v="0"/>
    <n v="0"/>
    <m/>
    <m/>
    <m/>
    <m/>
    <m/>
    <m/>
    <m/>
    <m/>
    <m/>
    <n v="0"/>
    <n v="0"/>
    <n v="0"/>
    <m/>
    <m/>
    <m/>
    <n v="433"/>
    <n v="421"/>
    <n v="445"/>
    <n v="539"/>
    <n v="599"/>
    <n v="399"/>
    <n v="144"/>
    <n v="149"/>
    <n v="182"/>
    <n v="156"/>
    <n v="214"/>
    <n v="172"/>
    <n v="222"/>
    <n v="298"/>
    <m/>
    <m/>
    <m/>
    <m/>
    <m/>
    <m/>
    <n v="0"/>
    <m/>
    <n v="144"/>
    <n v="144"/>
    <n v="149"/>
    <n v="149"/>
    <n v="182"/>
    <n v="182"/>
    <n v="156"/>
    <n v="156"/>
    <n v="156"/>
    <n v="214"/>
    <n v="214"/>
    <n v="214"/>
    <n v="172"/>
    <n v="172"/>
    <n v="172"/>
    <n v="172"/>
    <n v="222"/>
    <n v="222"/>
    <n v="222"/>
    <n v="298"/>
    <n v="298"/>
    <n v="298"/>
    <n v="87"/>
    <n v="114"/>
    <n v="154"/>
    <n v="7"/>
    <n v="6"/>
    <n v="9"/>
    <n v="78"/>
    <n v="102"/>
    <n v="135"/>
    <n v="35"/>
    <n v="35"/>
    <n v="26"/>
    <n v="26"/>
    <n v="37"/>
    <n v="45"/>
    <n v="18"/>
    <n v="14"/>
    <n v="18"/>
    <n v="77"/>
    <n v="128"/>
    <n v="83"/>
    <n v="30"/>
    <n v="41"/>
    <n v="46"/>
  </r>
  <r>
    <x v="1"/>
    <s v="Phillips Community College of the Univ of Arkansas"/>
    <m/>
    <n v="107619"/>
    <x v="7"/>
    <m/>
    <m/>
    <m/>
    <m/>
    <m/>
    <m/>
    <m/>
    <m/>
    <m/>
    <m/>
    <m/>
    <m/>
    <m/>
    <m/>
    <m/>
    <m/>
    <m/>
    <m/>
    <m/>
    <m/>
    <m/>
    <m/>
    <m/>
    <m/>
    <m/>
    <m/>
    <m/>
    <m/>
    <m/>
    <m/>
    <m/>
    <n v="0"/>
    <n v="0"/>
    <n v="0"/>
    <n v="0"/>
    <n v="0"/>
    <n v="0"/>
    <n v="0"/>
    <n v="0"/>
    <n v="0"/>
    <n v="0"/>
    <n v="0"/>
    <n v="0"/>
    <n v="0"/>
    <n v="0"/>
    <n v="0"/>
    <n v="0"/>
    <n v="0"/>
    <n v="0"/>
    <n v="0"/>
    <n v="0"/>
    <n v="0"/>
    <n v="0"/>
    <n v="0"/>
    <n v="0"/>
    <n v="0"/>
    <n v="0"/>
    <n v="0"/>
    <n v="0"/>
    <m/>
    <m/>
    <m/>
    <m/>
    <m/>
    <m/>
    <n v="0"/>
    <n v="0"/>
    <n v="0"/>
    <m/>
    <m/>
    <m/>
    <m/>
    <m/>
    <m/>
    <m/>
    <m/>
    <m/>
    <n v="0"/>
    <n v="0"/>
    <n v="0"/>
    <m/>
    <m/>
    <m/>
    <n v="407"/>
    <n v="311"/>
    <n v="348"/>
    <n v="382"/>
    <n v="347"/>
    <n v="385"/>
    <n v="230"/>
    <n v="175"/>
    <n v="199"/>
    <n v="127"/>
    <n v="122"/>
    <n v="141"/>
    <n v="216"/>
    <n v="204"/>
    <m/>
    <m/>
    <m/>
    <m/>
    <m/>
    <m/>
    <n v="0"/>
    <m/>
    <n v="230"/>
    <n v="230"/>
    <n v="175"/>
    <n v="175"/>
    <n v="199"/>
    <n v="199"/>
    <n v="127"/>
    <n v="127"/>
    <n v="127"/>
    <n v="122"/>
    <n v="122"/>
    <n v="122"/>
    <n v="141"/>
    <n v="141"/>
    <n v="141"/>
    <n v="141"/>
    <n v="216"/>
    <n v="216"/>
    <n v="216"/>
    <n v="204"/>
    <n v="204"/>
    <n v="204"/>
    <n v="84"/>
    <n v="117"/>
    <n v="109"/>
    <n v="6"/>
    <n v="9"/>
    <n v="13"/>
    <n v="51"/>
    <n v="90"/>
    <n v="82"/>
    <n v="21"/>
    <n v="24"/>
    <n v="31"/>
    <n v="22"/>
    <n v="20"/>
    <n v="38"/>
    <n v="10"/>
    <n v="21"/>
    <n v="13"/>
    <n v="74"/>
    <n v="57"/>
    <n v="59"/>
    <n v="61"/>
    <n v="49"/>
    <n v="55"/>
  </r>
  <r>
    <x v="1"/>
    <s v="Rich Mountain Community College "/>
    <m/>
    <n v="107743"/>
    <x v="7"/>
    <m/>
    <m/>
    <m/>
    <m/>
    <m/>
    <m/>
    <m/>
    <m/>
    <m/>
    <m/>
    <m/>
    <m/>
    <m/>
    <m/>
    <m/>
    <m/>
    <m/>
    <m/>
    <m/>
    <m/>
    <m/>
    <m/>
    <m/>
    <m/>
    <m/>
    <m/>
    <m/>
    <m/>
    <m/>
    <m/>
    <m/>
    <n v="0"/>
    <n v="0"/>
    <n v="0"/>
    <n v="0"/>
    <n v="0"/>
    <n v="0"/>
    <n v="0"/>
    <n v="0"/>
    <n v="0"/>
    <n v="0"/>
    <n v="0"/>
    <n v="0"/>
    <n v="0"/>
    <n v="0"/>
    <n v="0"/>
    <n v="0"/>
    <n v="0"/>
    <n v="0"/>
    <n v="0"/>
    <n v="0"/>
    <n v="0"/>
    <n v="0"/>
    <n v="0"/>
    <n v="0"/>
    <n v="0"/>
    <n v="0"/>
    <n v="0"/>
    <n v="0"/>
    <m/>
    <m/>
    <m/>
    <m/>
    <m/>
    <m/>
    <n v="0"/>
    <n v="0"/>
    <n v="0"/>
    <m/>
    <m/>
    <m/>
    <m/>
    <m/>
    <m/>
    <m/>
    <m/>
    <m/>
    <n v="0"/>
    <n v="0"/>
    <n v="0"/>
    <m/>
    <m/>
    <m/>
    <n v="235"/>
    <n v="231"/>
    <n v="186"/>
    <n v="224"/>
    <n v="244"/>
    <n v="236"/>
    <n v="147"/>
    <n v="164"/>
    <n v="122"/>
    <n v="132"/>
    <n v="115"/>
    <n v="121"/>
    <n v="141"/>
    <n v="144"/>
    <m/>
    <m/>
    <m/>
    <m/>
    <m/>
    <m/>
    <n v="0"/>
    <m/>
    <n v="147"/>
    <n v="147"/>
    <n v="164"/>
    <n v="164"/>
    <n v="122"/>
    <n v="122"/>
    <n v="132"/>
    <n v="132"/>
    <n v="132"/>
    <n v="115"/>
    <n v="115"/>
    <n v="115"/>
    <n v="121"/>
    <n v="121"/>
    <n v="121"/>
    <n v="121"/>
    <n v="141"/>
    <n v="141"/>
    <n v="141"/>
    <n v="144"/>
    <n v="144"/>
    <n v="144"/>
    <n v="52"/>
    <n v="58"/>
    <n v="70"/>
    <n v="7"/>
    <n v="4"/>
    <n v="1"/>
    <n v="62"/>
    <n v="79"/>
    <n v="73"/>
    <n v="23"/>
    <n v="17"/>
    <n v="23"/>
    <n v="16"/>
    <n v="9"/>
    <n v="17"/>
    <n v="20"/>
    <n v="14"/>
    <n v="12"/>
    <n v="73"/>
    <n v="75"/>
    <n v="69"/>
    <n v="35"/>
    <n v="44"/>
    <n v="30"/>
  </r>
  <r>
    <x v="1"/>
    <s v="South Arkansas Community College"/>
    <m/>
    <n v="107974"/>
    <x v="7"/>
    <m/>
    <m/>
    <m/>
    <m/>
    <m/>
    <m/>
    <m/>
    <m/>
    <m/>
    <m/>
    <m/>
    <m/>
    <m/>
    <m/>
    <m/>
    <m/>
    <m/>
    <m/>
    <m/>
    <m/>
    <m/>
    <m/>
    <m/>
    <m/>
    <m/>
    <m/>
    <m/>
    <m/>
    <m/>
    <m/>
    <m/>
    <n v="0"/>
    <n v="0"/>
    <n v="0"/>
    <n v="0"/>
    <n v="0"/>
    <n v="0"/>
    <n v="0"/>
    <n v="0"/>
    <n v="0"/>
    <n v="0"/>
    <n v="0"/>
    <n v="0"/>
    <n v="0"/>
    <n v="0"/>
    <n v="0"/>
    <n v="0"/>
    <n v="0"/>
    <n v="0"/>
    <n v="0"/>
    <n v="0"/>
    <n v="0"/>
    <n v="0"/>
    <n v="0"/>
    <n v="0"/>
    <n v="0"/>
    <n v="0"/>
    <n v="0"/>
    <n v="0"/>
    <m/>
    <m/>
    <m/>
    <m/>
    <m/>
    <m/>
    <n v="0"/>
    <n v="0"/>
    <n v="0"/>
    <m/>
    <m/>
    <m/>
    <m/>
    <m/>
    <m/>
    <m/>
    <m/>
    <m/>
    <n v="0"/>
    <n v="0"/>
    <n v="0"/>
    <m/>
    <m/>
    <m/>
    <n v="316"/>
    <n v="329"/>
    <n v="310"/>
    <n v="439"/>
    <n v="411"/>
    <n v="401"/>
    <n v="212"/>
    <n v="161"/>
    <n v="106"/>
    <n v="99"/>
    <n v="127"/>
    <n v="161"/>
    <n v="146"/>
    <n v="173"/>
    <m/>
    <m/>
    <m/>
    <m/>
    <m/>
    <m/>
    <n v="0"/>
    <m/>
    <n v="212"/>
    <n v="212"/>
    <n v="161"/>
    <n v="161"/>
    <n v="106"/>
    <n v="106"/>
    <n v="99"/>
    <n v="99"/>
    <n v="99"/>
    <n v="127"/>
    <n v="127"/>
    <n v="127"/>
    <n v="161"/>
    <n v="161"/>
    <n v="161"/>
    <n v="161"/>
    <n v="146"/>
    <n v="146"/>
    <n v="146"/>
    <n v="173"/>
    <n v="173"/>
    <n v="173"/>
    <n v="77"/>
    <n v="69"/>
    <n v="89"/>
    <n v="7"/>
    <n v="6"/>
    <n v="7"/>
    <n v="77"/>
    <n v="71"/>
    <n v="77"/>
    <n v="10"/>
    <n v="13"/>
    <n v="17"/>
    <n v="23"/>
    <n v="17"/>
    <n v="53"/>
    <n v="10"/>
    <n v="22"/>
    <n v="13"/>
    <n v="56"/>
    <n v="75"/>
    <n v="78"/>
    <n v="69"/>
    <n v="33"/>
    <n v="36"/>
  </r>
  <r>
    <x v="1"/>
    <s v="Southeast Arkansas College"/>
    <m/>
    <n v="107637"/>
    <x v="7"/>
    <m/>
    <m/>
    <m/>
    <m/>
    <m/>
    <m/>
    <m/>
    <m/>
    <m/>
    <m/>
    <m/>
    <m/>
    <m/>
    <m/>
    <m/>
    <m/>
    <m/>
    <m/>
    <m/>
    <m/>
    <m/>
    <m/>
    <m/>
    <m/>
    <m/>
    <m/>
    <m/>
    <m/>
    <m/>
    <m/>
    <m/>
    <n v="0"/>
    <n v="0"/>
    <n v="0"/>
    <n v="0"/>
    <n v="0"/>
    <n v="0"/>
    <n v="0"/>
    <n v="0"/>
    <n v="0"/>
    <n v="0"/>
    <n v="0"/>
    <n v="0"/>
    <n v="0"/>
    <n v="0"/>
    <n v="0"/>
    <n v="0"/>
    <n v="0"/>
    <n v="0"/>
    <n v="0"/>
    <n v="0"/>
    <n v="0"/>
    <n v="0"/>
    <n v="0"/>
    <n v="0"/>
    <n v="0"/>
    <n v="0"/>
    <n v="0"/>
    <n v="0"/>
    <m/>
    <m/>
    <m/>
    <m/>
    <m/>
    <m/>
    <n v="0"/>
    <n v="0"/>
    <n v="0"/>
    <m/>
    <m/>
    <m/>
    <m/>
    <m/>
    <m/>
    <m/>
    <m/>
    <m/>
    <n v="0"/>
    <n v="0"/>
    <n v="0"/>
    <m/>
    <m/>
    <m/>
    <n v="546"/>
    <n v="659"/>
    <n v="590"/>
    <n v="579"/>
    <n v="691"/>
    <n v="561"/>
    <n v="261"/>
    <n v="231"/>
    <n v="172"/>
    <n v="174"/>
    <n v="215"/>
    <n v="191"/>
    <n v="274"/>
    <n v="287"/>
    <m/>
    <m/>
    <m/>
    <m/>
    <m/>
    <m/>
    <n v="0"/>
    <m/>
    <n v="261"/>
    <n v="261"/>
    <n v="231"/>
    <n v="231"/>
    <n v="172"/>
    <n v="172"/>
    <n v="174"/>
    <n v="174"/>
    <n v="174"/>
    <n v="215"/>
    <n v="215"/>
    <n v="215"/>
    <n v="191"/>
    <n v="191"/>
    <n v="191"/>
    <n v="191"/>
    <n v="274"/>
    <n v="274"/>
    <n v="274"/>
    <n v="287"/>
    <n v="287"/>
    <n v="287"/>
    <n v="85"/>
    <n v="121"/>
    <n v="126"/>
    <n v="3"/>
    <n v="9"/>
    <n v="12"/>
    <n v="103"/>
    <n v="144"/>
    <n v="149"/>
    <n v="15"/>
    <n v="18"/>
    <n v="23"/>
    <n v="31"/>
    <n v="31"/>
    <n v="53"/>
    <n v="16"/>
    <n v="19"/>
    <n v="7"/>
    <n v="112"/>
    <n v="147"/>
    <n v="108"/>
    <n v="58"/>
    <n v="57"/>
    <n v="43"/>
  </r>
  <r>
    <x v="1"/>
    <s v="Southern Arkansas University Tech"/>
    <m/>
    <n v="107992"/>
    <x v="7"/>
    <m/>
    <m/>
    <m/>
    <m/>
    <m/>
    <m/>
    <m/>
    <m/>
    <m/>
    <m/>
    <m/>
    <m/>
    <m/>
    <m/>
    <m/>
    <m/>
    <m/>
    <m/>
    <m/>
    <m/>
    <m/>
    <m/>
    <m/>
    <m/>
    <m/>
    <m/>
    <m/>
    <m/>
    <m/>
    <m/>
    <m/>
    <n v="0"/>
    <n v="0"/>
    <n v="0"/>
    <n v="0"/>
    <n v="0"/>
    <n v="0"/>
    <n v="0"/>
    <n v="0"/>
    <n v="0"/>
    <n v="0"/>
    <n v="0"/>
    <n v="0"/>
    <n v="0"/>
    <n v="0"/>
    <n v="0"/>
    <n v="0"/>
    <n v="0"/>
    <n v="0"/>
    <n v="0"/>
    <n v="0"/>
    <n v="0"/>
    <n v="0"/>
    <n v="0"/>
    <n v="0"/>
    <n v="0"/>
    <n v="0"/>
    <n v="0"/>
    <n v="0"/>
    <m/>
    <m/>
    <m/>
    <m/>
    <m/>
    <m/>
    <n v="0"/>
    <n v="0"/>
    <n v="0"/>
    <m/>
    <m/>
    <m/>
    <m/>
    <m/>
    <m/>
    <m/>
    <m/>
    <m/>
    <n v="0"/>
    <n v="0"/>
    <n v="0"/>
    <m/>
    <m/>
    <m/>
    <n v="367"/>
    <n v="348"/>
    <n v="401"/>
    <n v="462"/>
    <n v="467"/>
    <n v="379"/>
    <n v="107"/>
    <n v="129"/>
    <n v="144"/>
    <n v="141"/>
    <n v="196"/>
    <n v="209"/>
    <n v="221"/>
    <n v="190"/>
    <m/>
    <m/>
    <m/>
    <m/>
    <m/>
    <m/>
    <n v="0"/>
    <m/>
    <n v="107"/>
    <n v="107"/>
    <n v="129"/>
    <n v="129"/>
    <n v="144"/>
    <n v="144"/>
    <n v="141"/>
    <n v="141"/>
    <n v="141"/>
    <n v="196"/>
    <n v="196"/>
    <n v="196"/>
    <n v="209"/>
    <n v="209"/>
    <n v="209"/>
    <n v="209"/>
    <n v="221"/>
    <n v="221"/>
    <n v="221"/>
    <n v="190"/>
    <n v="190"/>
    <n v="190"/>
    <n v="103"/>
    <n v="84"/>
    <n v="88"/>
    <n v="8"/>
    <n v="7"/>
    <n v="14"/>
    <n v="98"/>
    <n v="130"/>
    <n v="88"/>
    <n v="57"/>
    <n v="67"/>
    <n v="82"/>
    <n v="9"/>
    <n v="19"/>
    <n v="24"/>
    <n v="10"/>
    <n v="11"/>
    <n v="25"/>
    <n v="65"/>
    <n v="99"/>
    <n v="78"/>
    <n v="30"/>
    <n v="70"/>
    <n v="72"/>
  </r>
  <r>
    <x v="1"/>
    <s v="University of Arkansas Community College at Batesville"/>
    <m/>
    <n v="106999"/>
    <x v="7"/>
    <m/>
    <m/>
    <m/>
    <m/>
    <m/>
    <m/>
    <m/>
    <m/>
    <m/>
    <m/>
    <m/>
    <m/>
    <m/>
    <m/>
    <m/>
    <m/>
    <m/>
    <m/>
    <m/>
    <m/>
    <m/>
    <m/>
    <m/>
    <m/>
    <m/>
    <m/>
    <m/>
    <m/>
    <m/>
    <m/>
    <m/>
    <n v="0"/>
    <n v="0"/>
    <n v="0"/>
    <n v="0"/>
    <n v="0"/>
    <n v="0"/>
    <n v="0"/>
    <n v="0"/>
    <n v="0"/>
    <n v="0"/>
    <n v="0"/>
    <n v="0"/>
    <n v="0"/>
    <n v="0"/>
    <n v="0"/>
    <n v="0"/>
    <n v="0"/>
    <n v="0"/>
    <n v="0"/>
    <n v="0"/>
    <n v="0"/>
    <n v="0"/>
    <n v="0"/>
    <n v="0"/>
    <n v="0"/>
    <n v="0"/>
    <n v="0"/>
    <n v="0"/>
    <m/>
    <m/>
    <m/>
    <m/>
    <m/>
    <m/>
    <n v="0"/>
    <n v="0"/>
    <n v="0"/>
    <m/>
    <m/>
    <m/>
    <m/>
    <m/>
    <m/>
    <m/>
    <m/>
    <m/>
    <n v="0"/>
    <n v="0"/>
    <n v="0"/>
    <m/>
    <m/>
    <m/>
    <n v="338"/>
    <n v="339"/>
    <n v="427"/>
    <n v="341"/>
    <n v="507"/>
    <n v="467"/>
    <n v="129"/>
    <n v="149"/>
    <n v="142"/>
    <n v="163"/>
    <n v="220"/>
    <n v="203"/>
    <n v="294"/>
    <n v="271"/>
    <m/>
    <m/>
    <m/>
    <m/>
    <m/>
    <m/>
    <n v="0"/>
    <m/>
    <n v="129"/>
    <n v="129"/>
    <n v="149"/>
    <n v="149"/>
    <n v="142"/>
    <n v="142"/>
    <n v="163"/>
    <n v="163"/>
    <n v="163"/>
    <n v="220"/>
    <n v="220"/>
    <n v="220"/>
    <n v="203"/>
    <n v="203"/>
    <n v="203"/>
    <n v="203"/>
    <n v="294"/>
    <n v="294"/>
    <n v="294"/>
    <n v="271"/>
    <n v="271"/>
    <n v="271"/>
    <n v="119"/>
    <n v="141"/>
    <n v="133"/>
    <n v="12"/>
    <n v="14"/>
    <n v="25"/>
    <n v="72"/>
    <n v="139"/>
    <n v="113"/>
    <n v="31"/>
    <n v="58"/>
    <n v="55"/>
    <n v="31"/>
    <n v="33"/>
    <n v="34"/>
    <n v="18"/>
    <n v="24"/>
    <n v="39"/>
    <n v="83"/>
    <n v="105"/>
    <n v="75"/>
    <n v="43"/>
    <n v="45"/>
    <n v="52"/>
  </r>
  <r>
    <x v="1"/>
    <s v="University of Arkansas Community College at Hope"/>
    <m/>
    <n v="107725"/>
    <x v="7"/>
    <m/>
    <m/>
    <m/>
    <m/>
    <m/>
    <m/>
    <m/>
    <m/>
    <m/>
    <m/>
    <m/>
    <m/>
    <m/>
    <m/>
    <m/>
    <m/>
    <m/>
    <m/>
    <m/>
    <m/>
    <m/>
    <m/>
    <m/>
    <m/>
    <m/>
    <m/>
    <m/>
    <m/>
    <m/>
    <m/>
    <m/>
    <n v="0"/>
    <n v="0"/>
    <n v="0"/>
    <n v="0"/>
    <n v="0"/>
    <n v="0"/>
    <n v="0"/>
    <n v="0"/>
    <n v="0"/>
    <n v="0"/>
    <n v="0"/>
    <n v="0"/>
    <n v="0"/>
    <n v="0"/>
    <n v="0"/>
    <n v="0"/>
    <n v="0"/>
    <n v="0"/>
    <n v="0"/>
    <n v="0"/>
    <n v="0"/>
    <n v="0"/>
    <n v="0"/>
    <n v="0"/>
    <n v="0"/>
    <n v="0"/>
    <n v="0"/>
    <n v="0"/>
    <m/>
    <m/>
    <m/>
    <m/>
    <m/>
    <m/>
    <n v="0"/>
    <n v="0"/>
    <n v="0"/>
    <m/>
    <m/>
    <m/>
    <m/>
    <m/>
    <m/>
    <m/>
    <m/>
    <m/>
    <n v="0"/>
    <n v="0"/>
    <n v="0"/>
    <m/>
    <m/>
    <m/>
    <n v="361"/>
    <n v="321"/>
    <n v="458"/>
    <n v="331"/>
    <n v="464"/>
    <n v="450"/>
    <n v="250"/>
    <n v="235"/>
    <n v="187"/>
    <n v="161"/>
    <n v="249"/>
    <n v="166"/>
    <n v="243"/>
    <n v="235"/>
    <m/>
    <m/>
    <m/>
    <m/>
    <m/>
    <m/>
    <n v="0"/>
    <m/>
    <n v="250"/>
    <n v="250"/>
    <n v="235"/>
    <n v="235"/>
    <n v="187"/>
    <n v="187"/>
    <n v="161"/>
    <n v="161"/>
    <n v="161"/>
    <n v="249"/>
    <n v="249"/>
    <n v="249"/>
    <n v="166"/>
    <n v="166"/>
    <n v="166"/>
    <n v="166"/>
    <n v="243"/>
    <n v="243"/>
    <n v="243"/>
    <n v="235"/>
    <n v="235"/>
    <n v="235"/>
    <n v="85"/>
    <n v="109"/>
    <n v="100"/>
    <n v="5"/>
    <n v="4"/>
    <n v="5"/>
    <n v="76"/>
    <n v="130"/>
    <n v="130"/>
    <n v="32"/>
    <n v="45"/>
    <n v="50"/>
    <n v="24"/>
    <n v="34"/>
    <n v="40"/>
    <n v="19"/>
    <n v="29"/>
    <n v="17"/>
    <n v="86"/>
    <n v="141"/>
    <n v="59"/>
    <n v="67"/>
    <n v="66"/>
    <n v="77"/>
  </r>
  <r>
    <x v="1"/>
    <s v="University of Arkansas Community College at Morrilton"/>
    <m/>
    <n v="107585"/>
    <x v="7"/>
    <m/>
    <m/>
    <m/>
    <m/>
    <m/>
    <m/>
    <m/>
    <m/>
    <m/>
    <m/>
    <m/>
    <m/>
    <m/>
    <m/>
    <m/>
    <m/>
    <m/>
    <m/>
    <m/>
    <m/>
    <m/>
    <m/>
    <m/>
    <m/>
    <m/>
    <m/>
    <m/>
    <m/>
    <m/>
    <m/>
    <m/>
    <n v="0"/>
    <n v="0"/>
    <n v="0"/>
    <n v="0"/>
    <n v="0"/>
    <n v="0"/>
    <n v="0"/>
    <n v="0"/>
    <n v="0"/>
    <n v="0"/>
    <n v="0"/>
    <n v="0"/>
    <n v="0"/>
    <n v="0"/>
    <n v="0"/>
    <n v="0"/>
    <n v="0"/>
    <n v="0"/>
    <n v="0"/>
    <n v="0"/>
    <n v="0"/>
    <n v="0"/>
    <n v="0"/>
    <n v="0"/>
    <n v="0"/>
    <n v="0"/>
    <n v="0"/>
    <n v="0"/>
    <m/>
    <m/>
    <m/>
    <m/>
    <m/>
    <m/>
    <n v="0"/>
    <n v="0"/>
    <n v="0"/>
    <m/>
    <m/>
    <m/>
    <m/>
    <m/>
    <m/>
    <m/>
    <m/>
    <m/>
    <n v="0"/>
    <n v="0"/>
    <n v="0"/>
    <m/>
    <m/>
    <m/>
    <n v="719"/>
    <n v="690"/>
    <n v="784"/>
    <n v="802"/>
    <n v="1081"/>
    <n v="946"/>
    <n v="462"/>
    <n v="312"/>
    <n v="424"/>
    <n v="415"/>
    <n v="483"/>
    <n v="473"/>
    <n v="621"/>
    <n v="544"/>
    <m/>
    <m/>
    <m/>
    <m/>
    <m/>
    <m/>
    <n v="0"/>
    <m/>
    <n v="462"/>
    <n v="462"/>
    <n v="312"/>
    <n v="312"/>
    <n v="424"/>
    <n v="424"/>
    <n v="415"/>
    <n v="415"/>
    <n v="415"/>
    <n v="483"/>
    <n v="483"/>
    <n v="483"/>
    <n v="473"/>
    <n v="473"/>
    <n v="473"/>
    <n v="473"/>
    <n v="621"/>
    <n v="621"/>
    <n v="621"/>
    <n v="544"/>
    <n v="544"/>
    <n v="544"/>
    <n v="251"/>
    <n v="284"/>
    <n v="268"/>
    <n v="18"/>
    <n v="29"/>
    <n v="26"/>
    <n v="204"/>
    <n v="308"/>
    <n v="250"/>
    <n v="58"/>
    <n v="93"/>
    <n v="105"/>
    <n v="52"/>
    <n v="67"/>
    <n v="87"/>
    <n v="64"/>
    <n v="31"/>
    <n v="44"/>
    <n v="241"/>
    <n v="292"/>
    <n v="237"/>
    <n v="131"/>
    <n v="78"/>
    <n v="82"/>
  </r>
  <r>
    <x v="2"/>
    <s v="University of Delaware"/>
    <m/>
    <n v="130943"/>
    <x v="0"/>
    <n v="4375"/>
    <n v="3845"/>
    <n v="4172"/>
    <n v="4425"/>
    <n v="4298"/>
    <n v="4705"/>
    <n v="4232"/>
    <n v="3870"/>
    <n v="3128"/>
    <n v="3358"/>
    <n v="3712"/>
    <n v="3794"/>
    <n v="3769"/>
    <n v="3830"/>
    <n v="3567"/>
    <n v="3910"/>
    <n v="3835"/>
    <n v="4212"/>
    <n v="3719"/>
    <m/>
    <m/>
    <m/>
    <m/>
    <m/>
    <m/>
    <m/>
    <m/>
    <m/>
    <m/>
    <m/>
    <m/>
    <n v="3870"/>
    <n v="3870"/>
    <n v="3128"/>
    <n v="3128"/>
    <n v="3358"/>
    <n v="3358"/>
    <n v="3712"/>
    <n v="3794"/>
    <n v="3794"/>
    <n v="3769"/>
    <n v="3769"/>
    <n v="3769"/>
    <n v="3830"/>
    <n v="3830"/>
    <n v="3830"/>
    <n v="3567"/>
    <n v="3567"/>
    <n v="3910"/>
    <n v="3910"/>
    <n v="3835"/>
    <n v="3835"/>
    <n v="3835"/>
    <n v="4212"/>
    <n v="4212"/>
    <n v="4212"/>
    <n v="3719"/>
    <n v="3719"/>
    <n v="3719"/>
    <n v="3408"/>
    <n v="3505"/>
    <n v="3113"/>
    <m/>
    <m/>
    <m/>
    <n v="427"/>
    <n v="707"/>
    <n v="606"/>
    <n v="2592"/>
    <n v="2659"/>
    <n v="2755"/>
    <n v="53"/>
    <n v="41"/>
    <n v="27"/>
    <n v="0"/>
    <n v="0"/>
    <n v="0"/>
    <n v="1149"/>
    <n v="1069"/>
    <n v="1048"/>
    <n v="2709"/>
    <n v="3128"/>
    <n v="2606"/>
    <m/>
    <m/>
    <m/>
    <m/>
    <m/>
    <m/>
    <m/>
    <m/>
    <m/>
    <m/>
    <m/>
    <m/>
    <m/>
    <m/>
    <m/>
    <m/>
    <m/>
    <m/>
    <m/>
    <m/>
    <m/>
    <m/>
    <n v="0"/>
    <n v="0"/>
    <n v="0"/>
    <n v="0"/>
    <n v="0"/>
    <n v="0"/>
    <n v="0"/>
    <n v="0"/>
    <n v="0"/>
    <n v="0"/>
    <n v="0"/>
    <n v="0"/>
    <n v="0"/>
    <n v="0"/>
    <n v="0"/>
    <n v="0"/>
    <n v="0"/>
    <n v="0"/>
    <n v="0"/>
    <n v="0"/>
    <n v="0"/>
    <n v="0"/>
    <m/>
    <m/>
    <m/>
    <m/>
    <m/>
    <m/>
    <n v="0"/>
    <n v="0"/>
    <n v="0"/>
    <m/>
    <m/>
    <m/>
    <m/>
    <m/>
    <m/>
    <m/>
    <m/>
    <m/>
    <n v="0"/>
    <n v="0"/>
    <n v="0"/>
    <m/>
    <m/>
    <m/>
  </r>
  <r>
    <x v="2"/>
    <s v="Delaware State University"/>
    <s v="Met the criteria for Four-Year 3 in 2010-11 and 2011-12."/>
    <n v="130934"/>
    <x v="3"/>
    <n v="747"/>
    <n v="1160"/>
    <n v="828"/>
    <n v="1006"/>
    <n v="924"/>
    <n v="976"/>
    <n v="1131"/>
    <n v="632"/>
    <n v="684"/>
    <n v="686"/>
    <n v="761"/>
    <n v="597"/>
    <n v="687"/>
    <n v="885"/>
    <n v="818"/>
    <n v="799"/>
    <n v="721"/>
    <n v="739"/>
    <n v="887"/>
    <m/>
    <m/>
    <m/>
    <m/>
    <m/>
    <m/>
    <m/>
    <m/>
    <m/>
    <m/>
    <m/>
    <m/>
    <n v="632"/>
    <n v="632"/>
    <n v="684"/>
    <n v="684"/>
    <n v="686"/>
    <n v="686"/>
    <n v="761"/>
    <n v="597"/>
    <n v="597"/>
    <n v="687"/>
    <n v="687"/>
    <n v="687"/>
    <n v="885"/>
    <n v="885"/>
    <n v="885"/>
    <n v="818"/>
    <n v="818"/>
    <n v="799"/>
    <n v="799"/>
    <n v="721"/>
    <n v="721"/>
    <n v="721"/>
    <n v="739"/>
    <n v="739"/>
    <n v="739"/>
    <n v="887"/>
    <n v="887"/>
    <n v="887"/>
    <n v="473"/>
    <n v="492"/>
    <n v="625"/>
    <m/>
    <m/>
    <m/>
    <n v="248"/>
    <n v="247"/>
    <n v="262"/>
    <n v="204"/>
    <n v="269"/>
    <n v="306"/>
    <n v="3"/>
    <n v="14"/>
    <n v="22"/>
    <n v="0"/>
    <n v="0"/>
    <n v="0"/>
    <n v="390"/>
    <n v="404"/>
    <n v="557"/>
    <n v="237"/>
    <n v="283"/>
    <n v="276"/>
    <m/>
    <m/>
    <m/>
    <m/>
    <m/>
    <m/>
    <m/>
    <m/>
    <m/>
    <m/>
    <m/>
    <m/>
    <m/>
    <m/>
    <m/>
    <m/>
    <m/>
    <m/>
    <m/>
    <m/>
    <m/>
    <m/>
    <n v="0"/>
    <n v="0"/>
    <n v="0"/>
    <n v="0"/>
    <n v="0"/>
    <n v="0"/>
    <n v="0"/>
    <n v="0"/>
    <n v="0"/>
    <n v="0"/>
    <n v="0"/>
    <n v="0"/>
    <n v="0"/>
    <n v="0"/>
    <n v="0"/>
    <n v="0"/>
    <n v="0"/>
    <n v="0"/>
    <n v="0"/>
    <n v="0"/>
    <n v="0"/>
    <n v="0"/>
    <m/>
    <m/>
    <m/>
    <m/>
    <m/>
    <m/>
    <n v="0"/>
    <n v="0"/>
    <n v="0"/>
    <m/>
    <m/>
    <m/>
    <m/>
    <m/>
    <m/>
    <m/>
    <m/>
    <m/>
    <n v="0"/>
    <n v="0"/>
    <n v="0"/>
    <m/>
    <m/>
    <m/>
  </r>
  <r>
    <x v="2"/>
    <s v="Delaware Technical and Community College--Stanton-Wilmington"/>
    <s v="Reclassified: Met the criteria for Two-Year 1 in 2009-10, 2010-11 and 2011-12."/>
    <n v="130916"/>
    <x v="5"/>
    <m/>
    <m/>
    <m/>
    <m/>
    <m/>
    <m/>
    <m/>
    <m/>
    <m/>
    <m/>
    <m/>
    <m/>
    <m/>
    <m/>
    <m/>
    <m/>
    <m/>
    <m/>
    <m/>
    <m/>
    <m/>
    <m/>
    <m/>
    <m/>
    <m/>
    <m/>
    <m/>
    <m/>
    <m/>
    <m/>
    <m/>
    <n v="0"/>
    <n v="0"/>
    <n v="0"/>
    <n v="0"/>
    <n v="0"/>
    <n v="0"/>
    <n v="0"/>
    <n v="0"/>
    <n v="0"/>
    <n v="0"/>
    <n v="0"/>
    <n v="0"/>
    <n v="0"/>
    <n v="0"/>
    <n v="0"/>
    <n v="0"/>
    <n v="0"/>
    <n v="0"/>
    <n v="0"/>
    <n v="0"/>
    <n v="0"/>
    <n v="0"/>
    <n v="0"/>
    <n v="0"/>
    <n v="0"/>
    <n v="0"/>
    <n v="0"/>
    <n v="0"/>
    <m/>
    <m/>
    <m/>
    <m/>
    <m/>
    <m/>
    <n v="0"/>
    <n v="0"/>
    <n v="0"/>
    <m/>
    <m/>
    <m/>
    <m/>
    <m/>
    <m/>
    <m/>
    <m/>
    <m/>
    <n v="0"/>
    <n v="0"/>
    <n v="0"/>
    <m/>
    <m/>
    <m/>
    <n v="2570"/>
    <n v="2675"/>
    <n v="2762"/>
    <n v="2184"/>
    <n v="1987"/>
    <n v="1987"/>
    <n v="1017"/>
    <n v="858"/>
    <n v="858"/>
    <n v="927"/>
    <n v="1093"/>
    <n v="1158"/>
    <n v="1109"/>
    <n v="964"/>
    <m/>
    <m/>
    <m/>
    <m/>
    <m/>
    <m/>
    <m/>
    <n v="1"/>
    <n v="1017"/>
    <n v="1017"/>
    <n v="858"/>
    <n v="858"/>
    <n v="858"/>
    <n v="0"/>
    <n v="927"/>
    <n v="927"/>
    <n v="927"/>
    <n v="1093"/>
    <n v="1093"/>
    <n v="1093"/>
    <n v="1158"/>
    <n v="1158"/>
    <n v="1158"/>
    <n v="1158"/>
    <n v="1109"/>
    <n v="1109"/>
    <n v="1109"/>
    <n v="963"/>
    <n v="963"/>
    <n v="963"/>
    <n v="688"/>
    <n v="618"/>
    <n v="544"/>
    <n v="26"/>
    <n v="29"/>
    <m/>
    <n v="444"/>
    <n v="462"/>
    <n v="419"/>
    <n v="65"/>
    <n v="74"/>
    <n v="102"/>
    <n v="37"/>
    <m/>
    <m/>
    <n v="123"/>
    <n v="181"/>
    <n v="181"/>
    <n v="702"/>
    <n v="838"/>
    <n v="875"/>
    <n v="142"/>
    <n v="111"/>
    <m/>
  </r>
  <r>
    <x v="2"/>
    <s v="Delaware Technical and Community College--Owens"/>
    <m/>
    <n v="130891"/>
    <x v="6"/>
    <m/>
    <m/>
    <m/>
    <m/>
    <m/>
    <m/>
    <m/>
    <m/>
    <m/>
    <m/>
    <m/>
    <m/>
    <m/>
    <m/>
    <m/>
    <m/>
    <m/>
    <m/>
    <m/>
    <m/>
    <m/>
    <m/>
    <m/>
    <m/>
    <m/>
    <m/>
    <m/>
    <m/>
    <m/>
    <m/>
    <m/>
    <n v="0"/>
    <n v="0"/>
    <n v="0"/>
    <n v="0"/>
    <n v="0"/>
    <n v="0"/>
    <n v="0"/>
    <n v="0"/>
    <n v="0"/>
    <n v="0"/>
    <n v="0"/>
    <n v="0"/>
    <n v="0"/>
    <n v="0"/>
    <n v="0"/>
    <n v="0"/>
    <n v="0"/>
    <n v="0"/>
    <n v="0"/>
    <n v="0"/>
    <n v="0"/>
    <n v="0"/>
    <n v="0"/>
    <n v="0"/>
    <n v="0"/>
    <n v="0"/>
    <n v="0"/>
    <n v="0"/>
    <m/>
    <m/>
    <m/>
    <m/>
    <m/>
    <m/>
    <n v="0"/>
    <n v="0"/>
    <n v="0"/>
    <m/>
    <m/>
    <m/>
    <m/>
    <m/>
    <m/>
    <m/>
    <m/>
    <m/>
    <n v="0"/>
    <n v="0"/>
    <n v="0"/>
    <m/>
    <m/>
    <m/>
    <n v="1246"/>
    <n v="1369"/>
    <n v="1520"/>
    <n v="1251"/>
    <n v="1239"/>
    <n v="1239"/>
    <n v="523"/>
    <n v="411"/>
    <n v="514"/>
    <n v="626"/>
    <n v="682"/>
    <n v="732"/>
    <n v="726"/>
    <m/>
    <m/>
    <m/>
    <m/>
    <m/>
    <m/>
    <m/>
    <m/>
    <m/>
    <n v="523"/>
    <n v="523"/>
    <n v="411"/>
    <n v="411"/>
    <n v="514"/>
    <n v="0"/>
    <n v="626"/>
    <n v="626"/>
    <n v="626"/>
    <n v="682"/>
    <n v="682"/>
    <n v="682"/>
    <n v="732"/>
    <n v="732"/>
    <n v="732"/>
    <n v="732"/>
    <n v="726"/>
    <n v="726"/>
    <n v="726"/>
    <n v="0"/>
    <n v="0"/>
    <n v="0"/>
    <n v="427"/>
    <n v="444"/>
    <m/>
    <n v="56"/>
    <n v="51"/>
    <m/>
    <n v="249"/>
    <n v="231"/>
    <n v="0"/>
    <n v="104"/>
    <n v="132"/>
    <n v="128"/>
    <n v="59"/>
    <m/>
    <m/>
    <n v="79"/>
    <n v="77"/>
    <n v="73"/>
    <n v="384"/>
    <n v="473"/>
    <n v="531"/>
    <n v="147"/>
    <n v="138"/>
    <m/>
  </r>
  <r>
    <x v="2"/>
    <s v="Delaware Technical and Community College--Terry"/>
    <m/>
    <n v="130907"/>
    <x v="6"/>
    <m/>
    <m/>
    <m/>
    <m/>
    <m/>
    <m/>
    <m/>
    <m/>
    <m/>
    <m/>
    <m/>
    <m/>
    <m/>
    <m/>
    <m/>
    <m/>
    <m/>
    <m/>
    <m/>
    <m/>
    <m/>
    <m/>
    <m/>
    <m/>
    <m/>
    <m/>
    <m/>
    <m/>
    <m/>
    <m/>
    <m/>
    <n v="0"/>
    <n v="0"/>
    <n v="0"/>
    <n v="0"/>
    <n v="0"/>
    <n v="0"/>
    <n v="0"/>
    <n v="0"/>
    <n v="0"/>
    <n v="0"/>
    <n v="0"/>
    <n v="0"/>
    <n v="0"/>
    <n v="0"/>
    <n v="0"/>
    <n v="0"/>
    <n v="0"/>
    <n v="0"/>
    <n v="0"/>
    <n v="0"/>
    <n v="0"/>
    <n v="0"/>
    <n v="0"/>
    <n v="0"/>
    <n v="0"/>
    <n v="0"/>
    <n v="0"/>
    <n v="0"/>
    <m/>
    <m/>
    <m/>
    <m/>
    <m/>
    <m/>
    <n v="0"/>
    <n v="0"/>
    <n v="0"/>
    <m/>
    <m/>
    <m/>
    <m/>
    <m/>
    <m/>
    <m/>
    <m/>
    <m/>
    <n v="0"/>
    <n v="0"/>
    <n v="0"/>
    <m/>
    <m/>
    <m/>
    <n v="957"/>
    <n v="1135"/>
    <n v="1241"/>
    <n v="1058"/>
    <n v="913"/>
    <n v="913"/>
    <n v="245"/>
    <n v="308"/>
    <n v="288"/>
    <n v="509"/>
    <n v="591"/>
    <n v="589"/>
    <n v="594"/>
    <n v="530"/>
    <m/>
    <m/>
    <m/>
    <m/>
    <m/>
    <m/>
    <m/>
    <n v="0"/>
    <n v="245"/>
    <n v="245"/>
    <n v="308"/>
    <n v="308"/>
    <n v="288"/>
    <n v="0"/>
    <n v="509"/>
    <n v="509"/>
    <n v="509"/>
    <n v="591"/>
    <n v="591"/>
    <n v="591"/>
    <n v="589"/>
    <n v="589"/>
    <n v="589"/>
    <n v="589"/>
    <n v="594"/>
    <n v="594"/>
    <n v="594"/>
    <n v="530"/>
    <n v="530"/>
    <n v="530"/>
    <n v="352"/>
    <n v="324"/>
    <n v="291"/>
    <n v="22"/>
    <n v="25"/>
    <m/>
    <n v="215"/>
    <n v="245"/>
    <n v="239"/>
    <n v="51"/>
    <n v="87"/>
    <n v="95"/>
    <n v="9"/>
    <m/>
    <m/>
    <n v="67"/>
    <n v="82"/>
    <n v="86"/>
    <n v="382"/>
    <n v="422"/>
    <n v="408"/>
    <n v="47"/>
    <n v="57"/>
    <m/>
  </r>
  <r>
    <x v="3"/>
    <s v="Florida International University"/>
    <m/>
    <n v="133951"/>
    <x v="0"/>
    <n v="7938"/>
    <n v="8180"/>
    <n v="5299"/>
    <n v="6454"/>
    <n v="7370"/>
    <n v="8225"/>
    <n v="9645"/>
    <n v="2506"/>
    <n v="2607"/>
    <n v="2482"/>
    <n v="2828"/>
    <n v="3047"/>
    <n v="3379"/>
    <n v="3978"/>
    <n v="3890"/>
    <n v="3230"/>
    <n v="3106"/>
    <n v="2949"/>
    <n v="3757"/>
    <n v="24"/>
    <n v="25"/>
    <n v="25"/>
    <n v="27"/>
    <n v="9"/>
    <n v="9"/>
    <n v="11"/>
    <m/>
    <m/>
    <m/>
    <m/>
    <m/>
    <n v="2482"/>
    <n v="2482"/>
    <n v="2582"/>
    <n v="2582"/>
    <n v="2457"/>
    <n v="2457"/>
    <n v="2801"/>
    <n v="3038"/>
    <n v="3038"/>
    <n v="3370"/>
    <n v="3370"/>
    <n v="3370"/>
    <n v="3967"/>
    <n v="3967"/>
    <n v="3967"/>
    <n v="3890"/>
    <n v="3890"/>
    <n v="3230"/>
    <n v="3230"/>
    <n v="3106"/>
    <n v="3106"/>
    <n v="3106"/>
    <n v="2949"/>
    <n v="2949"/>
    <n v="2949"/>
    <n v="3757"/>
    <n v="3757"/>
    <n v="3757"/>
    <n v="2548"/>
    <n v="2262"/>
    <n v="3036"/>
    <n v="47"/>
    <m/>
    <m/>
    <n v="511"/>
    <n v="687"/>
    <n v="721"/>
    <n v="1411"/>
    <n v="1543"/>
    <n v="1722"/>
    <n v="350"/>
    <n v="349"/>
    <n v="421"/>
    <n v="218"/>
    <n v="184"/>
    <n v="229"/>
    <n v="1059"/>
    <n v="1294"/>
    <n v="1595"/>
    <n v="1430"/>
    <n v="1500"/>
    <n v="1450"/>
    <m/>
    <m/>
    <m/>
    <m/>
    <m/>
    <m/>
    <m/>
    <m/>
    <m/>
    <m/>
    <m/>
    <m/>
    <m/>
    <m/>
    <m/>
    <m/>
    <m/>
    <m/>
    <m/>
    <m/>
    <m/>
    <m/>
    <n v="0"/>
    <n v="0"/>
    <n v="0"/>
    <n v="0"/>
    <n v="0"/>
    <n v="0"/>
    <n v="0"/>
    <n v="0"/>
    <n v="0"/>
    <n v="0"/>
    <n v="0"/>
    <n v="0"/>
    <n v="0"/>
    <n v="0"/>
    <n v="0"/>
    <n v="0"/>
    <n v="0"/>
    <n v="0"/>
    <n v="0"/>
    <n v="0"/>
    <n v="0"/>
    <n v="0"/>
    <m/>
    <m/>
    <m/>
    <m/>
    <m/>
    <m/>
    <n v="0"/>
    <n v="0"/>
    <n v="0"/>
    <m/>
    <m/>
    <m/>
    <m/>
    <m/>
    <m/>
    <m/>
    <m/>
    <m/>
    <n v="0"/>
    <n v="0"/>
    <n v="0"/>
    <m/>
    <m/>
    <m/>
  </r>
  <r>
    <x v="3"/>
    <s v="Florida State University "/>
    <m/>
    <n v="134097"/>
    <x v="0"/>
    <n v="8465"/>
    <n v="8153"/>
    <n v="8295"/>
    <n v="8273"/>
    <n v="6775"/>
    <n v="8817"/>
    <n v="8795"/>
    <n v="5118"/>
    <n v="5617"/>
    <n v="5732"/>
    <n v="6332"/>
    <n v="6100"/>
    <n v="6224"/>
    <n v="6108"/>
    <n v="6211"/>
    <n v="6126"/>
    <n v="5011"/>
    <n v="5981"/>
    <n v="5964"/>
    <n v="40"/>
    <n v="60"/>
    <n v="51"/>
    <n v="74"/>
    <n v="41"/>
    <n v="26"/>
    <n v="22"/>
    <m/>
    <m/>
    <m/>
    <m/>
    <m/>
    <n v="5078"/>
    <n v="5078"/>
    <n v="5557"/>
    <n v="5557"/>
    <n v="5681"/>
    <n v="5681"/>
    <n v="6258"/>
    <n v="6059"/>
    <n v="6059"/>
    <n v="6198"/>
    <n v="6198"/>
    <n v="6198"/>
    <n v="6086"/>
    <n v="6086"/>
    <n v="6086"/>
    <n v="6211"/>
    <n v="6211"/>
    <n v="6126"/>
    <n v="6126"/>
    <n v="5011"/>
    <n v="5011"/>
    <n v="5011"/>
    <n v="5981"/>
    <n v="5981"/>
    <n v="5981"/>
    <n v="5964"/>
    <n v="5964"/>
    <n v="5964"/>
    <n v="4561"/>
    <n v="5475"/>
    <n v="5465"/>
    <n v="94"/>
    <m/>
    <m/>
    <n v="356"/>
    <n v="506"/>
    <n v="499"/>
    <n v="4327"/>
    <n v="4559"/>
    <n v="4469"/>
    <n v="125"/>
    <n v="101"/>
    <n v="74"/>
    <n v="612"/>
    <n v="505"/>
    <n v="508"/>
    <n v="995"/>
    <n v="1033"/>
    <n v="1035"/>
    <n v="3492"/>
    <n v="3912"/>
    <n v="4026"/>
    <m/>
    <m/>
    <m/>
    <m/>
    <m/>
    <m/>
    <m/>
    <m/>
    <m/>
    <m/>
    <m/>
    <m/>
    <m/>
    <m/>
    <m/>
    <m/>
    <m/>
    <m/>
    <m/>
    <m/>
    <m/>
    <m/>
    <n v="0"/>
    <n v="0"/>
    <n v="0"/>
    <n v="0"/>
    <n v="0"/>
    <n v="0"/>
    <n v="0"/>
    <n v="0"/>
    <n v="0"/>
    <n v="0"/>
    <n v="0"/>
    <n v="0"/>
    <n v="0"/>
    <n v="0"/>
    <n v="0"/>
    <n v="0"/>
    <n v="0"/>
    <n v="0"/>
    <n v="0"/>
    <n v="0"/>
    <n v="0"/>
    <n v="0"/>
    <m/>
    <m/>
    <m/>
    <m/>
    <m/>
    <m/>
    <n v="0"/>
    <n v="0"/>
    <n v="0"/>
    <m/>
    <m/>
    <m/>
    <m/>
    <m/>
    <m/>
    <m/>
    <m/>
    <m/>
    <n v="0"/>
    <n v="0"/>
    <n v="0"/>
    <m/>
    <m/>
    <m/>
  </r>
  <r>
    <x v="3"/>
    <s v="University of Central Florida "/>
    <m/>
    <n v="132903"/>
    <x v="0"/>
    <n v="9715"/>
    <n v="11152"/>
    <n v="11434"/>
    <n v="11574"/>
    <n v="11538"/>
    <n v="12711"/>
    <n v="13245"/>
    <n v="4303"/>
    <n v="4604"/>
    <n v="4970"/>
    <n v="5330"/>
    <n v="5678"/>
    <n v="5753"/>
    <n v="6084"/>
    <n v="6399"/>
    <n v="6359"/>
    <n v="6144"/>
    <n v="6259"/>
    <n v="6032"/>
    <n v="36"/>
    <n v="46"/>
    <n v="57"/>
    <m/>
    <n v="25"/>
    <n v="43"/>
    <n v="43"/>
    <m/>
    <m/>
    <m/>
    <m/>
    <m/>
    <n v="4267"/>
    <n v="4267"/>
    <n v="4558"/>
    <n v="4558"/>
    <n v="4913"/>
    <n v="4913"/>
    <n v="5330"/>
    <n v="5653"/>
    <n v="5653"/>
    <n v="5710"/>
    <n v="5710"/>
    <n v="5710"/>
    <n v="6041"/>
    <n v="6041"/>
    <n v="6041"/>
    <n v="6399"/>
    <n v="6399"/>
    <n v="6359"/>
    <n v="6359"/>
    <n v="6144"/>
    <n v="6144"/>
    <n v="6144"/>
    <n v="6259"/>
    <n v="6259"/>
    <n v="6259"/>
    <n v="6032"/>
    <n v="6032"/>
    <n v="6032"/>
    <n v="5346"/>
    <n v="5416"/>
    <n v="5248"/>
    <n v="153"/>
    <m/>
    <m/>
    <n v="645"/>
    <n v="843"/>
    <n v="784"/>
    <n v="3572"/>
    <n v="3633"/>
    <n v="3789"/>
    <n v="253"/>
    <n v="248"/>
    <n v="254"/>
    <n v="576"/>
    <n v="521"/>
    <n v="499"/>
    <n v="1252"/>
    <n v="1308"/>
    <n v="1499"/>
    <n v="2600"/>
    <n v="2812"/>
    <n v="3153"/>
    <m/>
    <m/>
    <m/>
    <m/>
    <m/>
    <m/>
    <m/>
    <m/>
    <m/>
    <m/>
    <m/>
    <m/>
    <m/>
    <m/>
    <m/>
    <m/>
    <m/>
    <m/>
    <m/>
    <m/>
    <m/>
    <m/>
    <n v="0"/>
    <n v="0"/>
    <n v="0"/>
    <n v="0"/>
    <n v="0"/>
    <n v="0"/>
    <n v="0"/>
    <n v="0"/>
    <n v="0"/>
    <n v="0"/>
    <n v="0"/>
    <n v="0"/>
    <n v="0"/>
    <n v="0"/>
    <n v="0"/>
    <n v="0"/>
    <n v="0"/>
    <n v="0"/>
    <n v="0"/>
    <n v="0"/>
    <n v="0"/>
    <n v="0"/>
    <m/>
    <m/>
    <m/>
    <m/>
    <m/>
    <m/>
    <n v="0"/>
    <n v="0"/>
    <n v="0"/>
    <m/>
    <m/>
    <m/>
    <m/>
    <m/>
    <m/>
    <m/>
    <m/>
    <m/>
    <n v="0"/>
    <n v="0"/>
    <n v="0"/>
    <m/>
    <m/>
    <m/>
  </r>
  <r>
    <x v="3"/>
    <s v="University of Florida"/>
    <m/>
    <n v="134130"/>
    <x v="0"/>
    <n v="8743"/>
    <n v="9305"/>
    <n v="9675"/>
    <n v="9629"/>
    <n v="8652"/>
    <n v="8342"/>
    <n v="8567"/>
    <n v="6092"/>
    <n v="6890"/>
    <n v="6205"/>
    <n v="6443"/>
    <n v="6506"/>
    <n v="6630"/>
    <n v="7224"/>
    <n v="6686"/>
    <n v="6442"/>
    <n v="6394"/>
    <n v="6301"/>
    <n v="6384"/>
    <n v="27"/>
    <n v="26"/>
    <n v="27"/>
    <n v="37"/>
    <n v="7"/>
    <n v="9"/>
    <n v="7"/>
    <m/>
    <m/>
    <m/>
    <m/>
    <m/>
    <n v="6065"/>
    <n v="6065"/>
    <n v="6864"/>
    <n v="6864"/>
    <n v="6178"/>
    <n v="6178"/>
    <n v="6406"/>
    <n v="6499"/>
    <n v="6499"/>
    <n v="6621"/>
    <n v="6621"/>
    <n v="6621"/>
    <n v="7217"/>
    <n v="7217"/>
    <n v="7217"/>
    <n v="6686"/>
    <n v="6686"/>
    <n v="6442"/>
    <n v="6442"/>
    <n v="6394"/>
    <n v="6394"/>
    <n v="6394"/>
    <n v="6301"/>
    <n v="6301"/>
    <n v="6301"/>
    <n v="6384"/>
    <n v="6384"/>
    <n v="6384"/>
    <n v="6144"/>
    <n v="6020"/>
    <n v="6027"/>
    <n v="48"/>
    <m/>
    <m/>
    <n v="202"/>
    <n v="281"/>
    <n v="357"/>
    <n v="5359"/>
    <n v="5593"/>
    <n v="6040"/>
    <n v="112"/>
    <n v="68"/>
    <n v="89"/>
    <n v="351"/>
    <n v="253"/>
    <n v="286"/>
    <n v="677"/>
    <n v="707"/>
    <n v="802"/>
    <n v="4938"/>
    <n v="5586"/>
    <n v="5178"/>
    <m/>
    <m/>
    <m/>
    <m/>
    <m/>
    <m/>
    <m/>
    <m/>
    <m/>
    <m/>
    <m/>
    <m/>
    <m/>
    <m/>
    <m/>
    <m/>
    <m/>
    <m/>
    <m/>
    <m/>
    <m/>
    <m/>
    <n v="0"/>
    <n v="0"/>
    <n v="0"/>
    <n v="0"/>
    <n v="0"/>
    <n v="0"/>
    <n v="0"/>
    <n v="0"/>
    <n v="0"/>
    <n v="0"/>
    <n v="0"/>
    <n v="0"/>
    <n v="0"/>
    <n v="0"/>
    <n v="0"/>
    <n v="0"/>
    <n v="0"/>
    <n v="0"/>
    <n v="0"/>
    <n v="0"/>
    <n v="0"/>
    <n v="0"/>
    <m/>
    <m/>
    <m/>
    <m/>
    <m/>
    <m/>
    <n v="0"/>
    <n v="0"/>
    <n v="0"/>
    <m/>
    <m/>
    <m/>
    <m/>
    <m/>
    <m/>
    <m/>
    <m/>
    <m/>
    <n v="0"/>
    <n v="0"/>
    <n v="0"/>
    <m/>
    <m/>
    <m/>
  </r>
  <r>
    <x v="3"/>
    <s v="University of South Florida "/>
    <m/>
    <n v="137351"/>
    <x v="0"/>
    <n v="8473"/>
    <n v="5629"/>
    <n v="8053"/>
    <n v="10176"/>
    <n v="11212"/>
    <n v="8900"/>
    <n v="8788"/>
    <n v="3127"/>
    <n v="3359"/>
    <n v="3772"/>
    <n v="4246"/>
    <n v="4957"/>
    <n v="4221"/>
    <n v="4347"/>
    <n v="4397"/>
    <n v="4137"/>
    <n v="4394"/>
    <n v="4306"/>
    <n v="4951"/>
    <n v="0"/>
    <n v="40"/>
    <n v="45"/>
    <n v="56"/>
    <n v="34"/>
    <n v="33"/>
    <n v="17"/>
    <m/>
    <m/>
    <m/>
    <m/>
    <m/>
    <n v="3127"/>
    <n v="3127"/>
    <n v="3319"/>
    <n v="3319"/>
    <n v="3727"/>
    <n v="3727"/>
    <n v="4190"/>
    <n v="4923"/>
    <n v="4923"/>
    <n v="4188"/>
    <n v="4188"/>
    <n v="4188"/>
    <n v="4330"/>
    <n v="4330"/>
    <n v="4330"/>
    <n v="4397"/>
    <n v="4397"/>
    <n v="4137"/>
    <n v="4137"/>
    <n v="4394"/>
    <n v="4394"/>
    <n v="4394"/>
    <n v="4306"/>
    <n v="4306"/>
    <n v="4306"/>
    <n v="4951"/>
    <n v="4951"/>
    <n v="4951"/>
    <n v="3780"/>
    <n v="3702"/>
    <n v="4167"/>
    <n v="87"/>
    <m/>
    <m/>
    <n v="527"/>
    <n v="604"/>
    <n v="784"/>
    <n v="2395"/>
    <n v="2119"/>
    <n v="2083"/>
    <n v="408"/>
    <n v="291"/>
    <n v="276"/>
    <n v="378"/>
    <n v="355"/>
    <n v="311"/>
    <n v="1742"/>
    <n v="1423"/>
    <n v="1660"/>
    <n v="1700"/>
    <n v="1752"/>
    <n v="2107"/>
    <m/>
    <m/>
    <m/>
    <m/>
    <m/>
    <m/>
    <m/>
    <m/>
    <m/>
    <m/>
    <m/>
    <m/>
    <m/>
    <m/>
    <m/>
    <m/>
    <m/>
    <m/>
    <m/>
    <m/>
    <m/>
    <m/>
    <n v="0"/>
    <n v="0"/>
    <n v="0"/>
    <n v="0"/>
    <n v="0"/>
    <n v="0"/>
    <n v="0"/>
    <n v="0"/>
    <n v="0"/>
    <n v="0"/>
    <n v="0"/>
    <n v="0"/>
    <n v="0"/>
    <n v="0"/>
    <n v="0"/>
    <n v="0"/>
    <n v="0"/>
    <n v="0"/>
    <n v="0"/>
    <n v="0"/>
    <n v="0"/>
    <n v="0"/>
    <m/>
    <m/>
    <m/>
    <m/>
    <m/>
    <m/>
    <n v="0"/>
    <n v="0"/>
    <n v="0"/>
    <m/>
    <m/>
    <m/>
    <m/>
    <m/>
    <m/>
    <m/>
    <m/>
    <m/>
    <n v="0"/>
    <n v="0"/>
    <n v="0"/>
    <m/>
    <m/>
    <m/>
  </r>
  <r>
    <x v="3"/>
    <s v="Florida Atlantic University "/>
    <m/>
    <n v="133669"/>
    <x v="1"/>
    <n v="2534"/>
    <n v="5539"/>
    <n v="6201"/>
    <n v="5795"/>
    <n v="5670"/>
    <n v="6378"/>
    <n v="6512"/>
    <n v="1444"/>
    <n v="1838"/>
    <n v="1967"/>
    <n v="2027"/>
    <n v="2041"/>
    <n v="2287"/>
    <n v="2086"/>
    <n v="2195"/>
    <n v="2563"/>
    <n v="2689"/>
    <n v="2450"/>
    <n v="2635"/>
    <n v="21"/>
    <n v="20"/>
    <n v="30"/>
    <n v="33"/>
    <n v="3"/>
    <n v="9"/>
    <n v="6"/>
    <m/>
    <m/>
    <m/>
    <m/>
    <m/>
    <n v="1423"/>
    <n v="1423"/>
    <n v="1818"/>
    <n v="1818"/>
    <n v="1937"/>
    <n v="1937"/>
    <n v="1994"/>
    <n v="2038"/>
    <n v="2038"/>
    <n v="2278"/>
    <n v="2278"/>
    <n v="2278"/>
    <n v="2080"/>
    <n v="2080"/>
    <n v="2080"/>
    <n v="2195"/>
    <n v="2195"/>
    <n v="2563"/>
    <n v="2563"/>
    <n v="2689"/>
    <n v="2689"/>
    <n v="2689"/>
    <n v="2450"/>
    <n v="2450"/>
    <n v="2450"/>
    <n v="2635"/>
    <n v="2635"/>
    <n v="2635"/>
    <n v="2118"/>
    <n v="1957"/>
    <n v="2073"/>
    <n v="54"/>
    <m/>
    <m/>
    <n v="517"/>
    <n v="493"/>
    <n v="562"/>
    <n v="783"/>
    <n v="962"/>
    <n v="885"/>
    <n v="155"/>
    <n v="159"/>
    <n v="161"/>
    <n v="249"/>
    <n v="224"/>
    <n v="201"/>
    <n v="851"/>
    <n v="933"/>
    <n v="833"/>
    <n v="626"/>
    <n v="822"/>
    <n v="859"/>
    <m/>
    <m/>
    <m/>
    <m/>
    <m/>
    <m/>
    <m/>
    <m/>
    <m/>
    <m/>
    <m/>
    <m/>
    <m/>
    <m/>
    <m/>
    <m/>
    <m/>
    <m/>
    <m/>
    <m/>
    <m/>
    <m/>
    <n v="0"/>
    <n v="0"/>
    <n v="0"/>
    <n v="0"/>
    <n v="0"/>
    <n v="0"/>
    <n v="0"/>
    <n v="0"/>
    <n v="0"/>
    <n v="0"/>
    <n v="0"/>
    <n v="0"/>
    <n v="0"/>
    <n v="0"/>
    <n v="0"/>
    <n v="0"/>
    <n v="0"/>
    <n v="0"/>
    <n v="0"/>
    <n v="0"/>
    <n v="0"/>
    <n v="0"/>
    <m/>
    <m/>
    <m/>
    <m/>
    <m/>
    <m/>
    <n v="0"/>
    <n v="0"/>
    <n v="0"/>
    <m/>
    <m/>
    <m/>
    <m/>
    <m/>
    <m/>
    <m/>
    <m/>
    <m/>
    <n v="0"/>
    <n v="0"/>
    <n v="0"/>
    <m/>
    <m/>
    <m/>
  </r>
  <r>
    <x v="3"/>
    <s v="Florida Agricultural &amp; Mechanical University "/>
    <s v="Met the criteria for Four-Year 2 in 2011-12."/>
    <n v="133650"/>
    <x v="2"/>
    <n v="10221"/>
    <n v="3038"/>
    <n v="2067"/>
    <n v="2096"/>
    <n v="2516"/>
    <n v="3037"/>
    <n v="3357"/>
    <n v="2222"/>
    <n v="2172"/>
    <n v="2286"/>
    <n v="2131"/>
    <n v="2417"/>
    <n v="2121"/>
    <n v="1644"/>
    <n v="1615"/>
    <n v="1854"/>
    <n v="2046"/>
    <n v="2331"/>
    <n v="2685"/>
    <n v="37"/>
    <n v="27"/>
    <n v="43"/>
    <n v="34"/>
    <n v="14"/>
    <n v="16"/>
    <n v="7"/>
    <m/>
    <m/>
    <m/>
    <m/>
    <m/>
    <n v="2185"/>
    <n v="2185"/>
    <n v="2145"/>
    <n v="2145"/>
    <n v="2243"/>
    <n v="2243"/>
    <n v="2097"/>
    <n v="2403"/>
    <n v="2403"/>
    <n v="2105"/>
    <n v="2105"/>
    <n v="2105"/>
    <n v="1637"/>
    <n v="1637"/>
    <n v="1637"/>
    <n v="1615"/>
    <n v="1615"/>
    <n v="1854"/>
    <n v="1854"/>
    <n v="2046"/>
    <n v="2046"/>
    <n v="2046"/>
    <n v="2331"/>
    <n v="2331"/>
    <n v="2331"/>
    <n v="2685"/>
    <n v="2685"/>
    <n v="2685"/>
    <n v="1606"/>
    <n v="1894"/>
    <n v="2145"/>
    <n v="10"/>
    <m/>
    <m/>
    <n v="430"/>
    <n v="437"/>
    <n v="540"/>
    <n v="927"/>
    <n v="855"/>
    <n v="655"/>
    <n v="272"/>
    <n v="189"/>
    <n v="147"/>
    <n v="128"/>
    <n v="110"/>
    <n v="65"/>
    <n v="1076"/>
    <n v="951"/>
    <n v="770"/>
    <n v="1095"/>
    <n v="1037"/>
    <n v="1088"/>
    <m/>
    <m/>
    <m/>
    <m/>
    <m/>
    <m/>
    <m/>
    <m/>
    <m/>
    <m/>
    <m/>
    <m/>
    <m/>
    <m/>
    <m/>
    <m/>
    <m/>
    <m/>
    <m/>
    <m/>
    <m/>
    <m/>
    <n v="0"/>
    <n v="0"/>
    <n v="0"/>
    <n v="0"/>
    <n v="0"/>
    <n v="0"/>
    <n v="0"/>
    <n v="0"/>
    <n v="0"/>
    <n v="0"/>
    <n v="0"/>
    <n v="0"/>
    <n v="0"/>
    <n v="0"/>
    <n v="0"/>
    <n v="0"/>
    <n v="0"/>
    <n v="0"/>
    <n v="0"/>
    <n v="0"/>
    <n v="0"/>
    <n v="0"/>
    <m/>
    <m/>
    <m/>
    <m/>
    <m/>
    <m/>
    <n v="0"/>
    <n v="0"/>
    <n v="0"/>
    <m/>
    <m/>
    <m/>
    <m/>
    <m/>
    <m/>
    <m/>
    <m/>
    <m/>
    <n v="0"/>
    <n v="0"/>
    <n v="0"/>
    <m/>
    <m/>
    <m/>
  </r>
  <r>
    <x v="3"/>
    <s v="University of North Florida"/>
    <m/>
    <n v="136172"/>
    <x v="2"/>
    <n v="3864"/>
    <n v="4113"/>
    <n v="4189"/>
    <n v="3952"/>
    <n v="2931"/>
    <n v="4214"/>
    <n v="3773"/>
    <n v="1515"/>
    <n v="1601"/>
    <n v="1704"/>
    <n v="1867"/>
    <n v="1932"/>
    <n v="2226"/>
    <n v="2297"/>
    <n v="2308"/>
    <n v="2048"/>
    <n v="1694"/>
    <n v="2031"/>
    <n v="1932"/>
    <n v="15"/>
    <n v="23"/>
    <n v="32"/>
    <n v="1"/>
    <n v="13"/>
    <n v="27"/>
    <n v="9"/>
    <m/>
    <m/>
    <m/>
    <m/>
    <m/>
    <n v="1500"/>
    <n v="1500"/>
    <n v="1578"/>
    <n v="1578"/>
    <n v="1672"/>
    <n v="1672"/>
    <n v="1866"/>
    <n v="1919"/>
    <n v="1919"/>
    <n v="2199"/>
    <n v="2199"/>
    <n v="2199"/>
    <n v="2288"/>
    <n v="2288"/>
    <n v="2288"/>
    <n v="2308"/>
    <n v="2308"/>
    <n v="2048"/>
    <n v="2048"/>
    <n v="1694"/>
    <n v="1694"/>
    <n v="1694"/>
    <n v="2031"/>
    <n v="2031"/>
    <n v="2031"/>
    <n v="1932"/>
    <n v="1932"/>
    <n v="1932"/>
    <n v="1405"/>
    <n v="1686"/>
    <n v="1571"/>
    <n v="28"/>
    <m/>
    <m/>
    <n v="261"/>
    <n v="345"/>
    <n v="361"/>
    <n v="946"/>
    <n v="1032"/>
    <n v="1133"/>
    <n v="118"/>
    <n v="112"/>
    <n v="124"/>
    <n v="235"/>
    <n v="269"/>
    <n v="264"/>
    <n v="620"/>
    <n v="786"/>
    <n v="767"/>
    <n v="811"/>
    <n v="808"/>
    <n v="867"/>
    <m/>
    <m/>
    <m/>
    <m/>
    <m/>
    <m/>
    <m/>
    <m/>
    <m/>
    <m/>
    <m/>
    <m/>
    <m/>
    <m/>
    <m/>
    <m/>
    <m/>
    <m/>
    <m/>
    <m/>
    <m/>
    <m/>
    <n v="0"/>
    <n v="0"/>
    <n v="0"/>
    <n v="0"/>
    <n v="0"/>
    <n v="0"/>
    <n v="0"/>
    <n v="0"/>
    <n v="0"/>
    <n v="0"/>
    <n v="0"/>
    <n v="0"/>
    <n v="0"/>
    <n v="0"/>
    <n v="0"/>
    <n v="0"/>
    <n v="0"/>
    <n v="0"/>
    <n v="0"/>
    <n v="0"/>
    <n v="0"/>
    <n v="0"/>
    <m/>
    <m/>
    <m/>
    <m/>
    <m/>
    <m/>
    <n v="0"/>
    <n v="0"/>
    <n v="0"/>
    <m/>
    <m/>
    <m/>
    <m/>
    <m/>
    <m/>
    <m/>
    <m/>
    <m/>
    <n v="0"/>
    <n v="0"/>
    <n v="0"/>
    <m/>
    <m/>
    <m/>
  </r>
  <r>
    <x v="3"/>
    <s v="University of West Florida"/>
    <m/>
    <n v="138354"/>
    <x v="2"/>
    <n v="956"/>
    <n v="1361"/>
    <n v="2384"/>
    <n v="2514"/>
    <n v="2524"/>
    <n v="2873"/>
    <n v="2950"/>
    <n v="655"/>
    <n v="648"/>
    <n v="720"/>
    <n v="781"/>
    <n v="823"/>
    <n v="869"/>
    <n v="832"/>
    <n v="861"/>
    <n v="912"/>
    <n v="1033"/>
    <n v="1133"/>
    <n v="1179"/>
    <n v="18"/>
    <n v="20"/>
    <n v="25"/>
    <n v="22"/>
    <n v="7"/>
    <n v="10"/>
    <n v="2"/>
    <m/>
    <m/>
    <m/>
    <m/>
    <m/>
    <n v="637"/>
    <n v="637"/>
    <n v="628"/>
    <n v="628"/>
    <n v="695"/>
    <n v="695"/>
    <n v="759"/>
    <n v="816"/>
    <n v="816"/>
    <n v="859"/>
    <n v="859"/>
    <n v="859"/>
    <n v="830"/>
    <n v="830"/>
    <n v="830"/>
    <n v="861"/>
    <n v="861"/>
    <n v="912"/>
    <n v="912"/>
    <n v="1033"/>
    <n v="1033"/>
    <n v="1033"/>
    <n v="1133"/>
    <n v="1133"/>
    <n v="1133"/>
    <n v="1179"/>
    <n v="1179"/>
    <n v="1179"/>
    <n v="816"/>
    <n v="820"/>
    <n v="868"/>
    <n v="13"/>
    <m/>
    <m/>
    <n v="204"/>
    <n v="313"/>
    <n v="311"/>
    <n v="370"/>
    <n v="407"/>
    <n v="401"/>
    <n v="65"/>
    <n v="58"/>
    <n v="38"/>
    <n v="98"/>
    <n v="79"/>
    <n v="72"/>
    <n v="283"/>
    <n v="315"/>
    <n v="319"/>
    <n v="301"/>
    <n v="295"/>
    <n v="369"/>
    <m/>
    <m/>
    <m/>
    <m/>
    <m/>
    <m/>
    <m/>
    <m/>
    <m/>
    <m/>
    <m/>
    <m/>
    <m/>
    <m/>
    <m/>
    <m/>
    <m/>
    <m/>
    <m/>
    <m/>
    <m/>
    <m/>
    <n v="0"/>
    <n v="0"/>
    <n v="0"/>
    <n v="0"/>
    <n v="0"/>
    <n v="0"/>
    <n v="0"/>
    <n v="0"/>
    <n v="0"/>
    <n v="0"/>
    <n v="0"/>
    <n v="0"/>
    <n v="0"/>
    <n v="0"/>
    <n v="0"/>
    <n v="0"/>
    <n v="0"/>
    <n v="0"/>
    <n v="0"/>
    <n v="0"/>
    <n v="0"/>
    <n v="0"/>
    <m/>
    <m/>
    <m/>
    <m/>
    <m/>
    <m/>
    <n v="0"/>
    <n v="0"/>
    <n v="0"/>
    <m/>
    <m/>
    <m/>
    <m/>
    <m/>
    <m/>
    <m/>
    <m/>
    <m/>
    <n v="0"/>
    <n v="0"/>
    <n v="0"/>
    <m/>
    <m/>
    <m/>
  </r>
  <r>
    <x v="3"/>
    <s v="Florida Gulf Coast University"/>
    <m/>
    <n v="433660"/>
    <x v="3"/>
    <n v="1583"/>
    <n v="2219"/>
    <n v="2584"/>
    <n v="2901"/>
    <n v="2989"/>
    <n v="3142"/>
    <n v="3446"/>
    <n v="262"/>
    <n v="403"/>
    <n v="489"/>
    <n v="757"/>
    <n v="824"/>
    <n v="916"/>
    <n v="1202"/>
    <n v="1460"/>
    <n v="1689"/>
    <n v="1772"/>
    <n v="1963"/>
    <n v="2198"/>
    <n v="0"/>
    <n v="10"/>
    <n v="10"/>
    <n v="16"/>
    <n v="2"/>
    <n v="7"/>
    <n v="6"/>
    <m/>
    <m/>
    <m/>
    <m/>
    <m/>
    <n v="262"/>
    <n v="262"/>
    <n v="393"/>
    <n v="393"/>
    <n v="479"/>
    <n v="479"/>
    <n v="741"/>
    <n v="822"/>
    <n v="822"/>
    <n v="909"/>
    <n v="909"/>
    <n v="909"/>
    <n v="1196"/>
    <n v="1196"/>
    <n v="1196"/>
    <n v="1460"/>
    <n v="1460"/>
    <n v="1689"/>
    <n v="1689"/>
    <n v="1772"/>
    <n v="1772"/>
    <n v="1772"/>
    <n v="1963"/>
    <n v="1963"/>
    <n v="1963"/>
    <n v="2198"/>
    <n v="2198"/>
    <n v="2198"/>
    <n v="1380"/>
    <n v="1457"/>
    <n v="1651"/>
    <n v="49"/>
    <m/>
    <m/>
    <n v="343"/>
    <n v="506"/>
    <n v="547"/>
    <n v="374"/>
    <n v="423"/>
    <n v="550"/>
    <n v="39"/>
    <n v="50"/>
    <n v="46"/>
    <n v="118"/>
    <n v="92"/>
    <n v="172"/>
    <n v="291"/>
    <n v="344"/>
    <n v="428"/>
    <n v="105"/>
    <n v="157"/>
    <n v="191"/>
    <m/>
    <m/>
    <m/>
    <m/>
    <m/>
    <m/>
    <m/>
    <m/>
    <m/>
    <m/>
    <m/>
    <m/>
    <m/>
    <m/>
    <m/>
    <m/>
    <m/>
    <m/>
    <m/>
    <m/>
    <m/>
    <m/>
    <n v="0"/>
    <n v="0"/>
    <n v="0"/>
    <n v="0"/>
    <n v="0"/>
    <n v="0"/>
    <n v="0"/>
    <n v="0"/>
    <n v="0"/>
    <n v="0"/>
    <n v="0"/>
    <n v="0"/>
    <n v="0"/>
    <n v="0"/>
    <n v="0"/>
    <n v="0"/>
    <n v="0"/>
    <n v="0"/>
    <n v="0"/>
    <n v="0"/>
    <n v="0"/>
    <n v="0"/>
    <m/>
    <m/>
    <m/>
    <m/>
    <m/>
    <m/>
    <n v="0"/>
    <n v="0"/>
    <n v="0"/>
    <m/>
    <m/>
    <m/>
    <m/>
    <m/>
    <m/>
    <m/>
    <m/>
    <m/>
    <n v="0"/>
    <n v="0"/>
    <n v="0"/>
    <m/>
    <m/>
    <m/>
  </r>
  <r>
    <x v="3"/>
    <s v="New College of Florida"/>
    <m/>
    <n v="262129"/>
    <x v="10"/>
    <n v="232"/>
    <n v="246"/>
    <n v="175"/>
    <n v="236"/>
    <n v="239"/>
    <n v="253"/>
    <n v="221"/>
    <m/>
    <m/>
    <n v="150"/>
    <n v="160"/>
    <n v="157"/>
    <n v="189"/>
    <n v="218"/>
    <n v="175"/>
    <n v="202"/>
    <n v="222"/>
    <n v="218"/>
    <n v="183"/>
    <m/>
    <m/>
    <n v="0"/>
    <n v="0"/>
    <n v="0"/>
    <n v="0"/>
    <n v="0"/>
    <m/>
    <m/>
    <m/>
    <m/>
    <m/>
    <n v="0"/>
    <n v="0"/>
    <n v="0"/>
    <n v="0"/>
    <n v="150"/>
    <n v="0"/>
    <n v="160"/>
    <n v="157"/>
    <n v="157"/>
    <n v="189"/>
    <n v="189"/>
    <n v="189"/>
    <n v="218"/>
    <n v="218"/>
    <n v="218"/>
    <n v="175"/>
    <n v="175"/>
    <n v="202"/>
    <n v="202"/>
    <n v="222"/>
    <n v="222"/>
    <n v="222"/>
    <n v="218"/>
    <n v="218"/>
    <n v="218"/>
    <n v="183"/>
    <n v="183"/>
    <n v="183"/>
    <n v="193"/>
    <n v="180"/>
    <n v="158"/>
    <n v="4"/>
    <m/>
    <m/>
    <n v="25"/>
    <n v="38"/>
    <n v="25"/>
    <n v="94"/>
    <n v="129"/>
    <n v="148"/>
    <n v="1"/>
    <n v="1"/>
    <n v="1"/>
    <n v="48"/>
    <n v="44"/>
    <n v="59"/>
    <n v="14"/>
    <n v="15"/>
    <n v="10"/>
    <m/>
    <m/>
    <m/>
    <m/>
    <m/>
    <m/>
    <m/>
    <m/>
    <m/>
    <m/>
    <m/>
    <m/>
    <m/>
    <m/>
    <m/>
    <m/>
    <m/>
    <m/>
    <m/>
    <m/>
    <m/>
    <m/>
    <m/>
    <m/>
    <m/>
    <n v="0"/>
    <n v="0"/>
    <n v="0"/>
    <n v="0"/>
    <n v="0"/>
    <n v="0"/>
    <n v="0"/>
    <n v="0"/>
    <n v="0"/>
    <n v="0"/>
    <n v="0"/>
    <n v="0"/>
    <n v="0"/>
    <n v="0"/>
    <n v="0"/>
    <n v="0"/>
    <n v="0"/>
    <n v="0"/>
    <n v="0"/>
    <n v="0"/>
    <n v="0"/>
    <n v="0"/>
    <m/>
    <m/>
    <m/>
    <m/>
    <m/>
    <m/>
    <n v="0"/>
    <n v="0"/>
    <n v="0"/>
    <m/>
    <m/>
    <m/>
    <m/>
    <m/>
    <m/>
    <m/>
    <m/>
    <m/>
    <n v="0"/>
    <n v="0"/>
    <n v="0"/>
    <m/>
    <m/>
    <m/>
  </r>
  <r>
    <x v="3"/>
    <s v="Chipola College "/>
    <m/>
    <n v="133021"/>
    <x v="11"/>
    <m/>
    <m/>
    <m/>
    <m/>
    <m/>
    <m/>
    <m/>
    <m/>
    <m/>
    <m/>
    <m/>
    <m/>
    <m/>
    <m/>
    <m/>
    <m/>
    <m/>
    <m/>
    <m/>
    <m/>
    <m/>
    <m/>
    <m/>
    <m/>
    <m/>
    <m/>
    <m/>
    <m/>
    <m/>
    <m/>
    <m/>
    <n v="0"/>
    <n v="0"/>
    <n v="0"/>
    <n v="0"/>
    <n v="0"/>
    <n v="0"/>
    <n v="0"/>
    <n v="0"/>
    <n v="0"/>
    <n v="0"/>
    <n v="0"/>
    <n v="0"/>
    <n v="0"/>
    <n v="0"/>
    <n v="0"/>
    <n v="0"/>
    <n v="0"/>
    <n v="0"/>
    <n v="0"/>
    <n v="0"/>
    <n v="0"/>
    <n v="0"/>
    <n v="0"/>
    <n v="0"/>
    <n v="0"/>
    <n v="0"/>
    <n v="0"/>
    <n v="0"/>
    <m/>
    <m/>
    <m/>
    <m/>
    <m/>
    <m/>
    <n v="0"/>
    <n v="0"/>
    <n v="0"/>
    <m/>
    <m/>
    <m/>
    <m/>
    <m/>
    <m/>
    <m/>
    <m/>
    <m/>
    <n v="0"/>
    <n v="0"/>
    <n v="0"/>
    <m/>
    <m/>
    <m/>
    <n v="884"/>
    <n v="773"/>
    <n v="544"/>
    <n v="636"/>
    <n v="577"/>
    <n v="636"/>
    <n v="397"/>
    <n v="385"/>
    <n v="385"/>
    <n v="313"/>
    <n v="378"/>
    <n v="442"/>
    <n v="380"/>
    <n v="407"/>
    <n v="5"/>
    <n v="9"/>
    <n v="6"/>
    <n v="7"/>
    <n v="10"/>
    <n v="11"/>
    <m/>
    <m/>
    <n v="392"/>
    <n v="392"/>
    <n v="376"/>
    <n v="376"/>
    <n v="379"/>
    <n v="379"/>
    <n v="306"/>
    <n v="306"/>
    <n v="306"/>
    <n v="368"/>
    <n v="368"/>
    <n v="368"/>
    <n v="431"/>
    <n v="431"/>
    <n v="431"/>
    <n v="431"/>
    <n v="380"/>
    <n v="380"/>
    <n v="380"/>
    <n v="407"/>
    <n v="407"/>
    <n v="407"/>
    <n v="284"/>
    <n v="244"/>
    <n v="262"/>
    <n v="47"/>
    <n v="19"/>
    <n v="31"/>
    <n v="100"/>
    <n v="117"/>
    <n v="114"/>
    <n v="140"/>
    <n v="177"/>
    <n v="181"/>
    <n v="26"/>
    <n v="32"/>
    <n v="31"/>
    <n v="39"/>
    <n v="35"/>
    <n v="73"/>
    <n v="101"/>
    <n v="124"/>
    <n v="146"/>
    <n v="220"/>
    <n v="212"/>
    <n v="224"/>
  </r>
  <r>
    <x v="3"/>
    <s v="Daytona State College "/>
    <m/>
    <n v="133386"/>
    <x v="11"/>
    <m/>
    <m/>
    <m/>
    <m/>
    <m/>
    <m/>
    <m/>
    <m/>
    <m/>
    <m/>
    <m/>
    <m/>
    <m/>
    <m/>
    <m/>
    <m/>
    <m/>
    <m/>
    <m/>
    <m/>
    <m/>
    <m/>
    <m/>
    <m/>
    <m/>
    <m/>
    <m/>
    <m/>
    <m/>
    <m/>
    <m/>
    <n v="0"/>
    <n v="0"/>
    <n v="0"/>
    <n v="0"/>
    <n v="0"/>
    <n v="0"/>
    <n v="0"/>
    <n v="0"/>
    <n v="0"/>
    <n v="0"/>
    <n v="0"/>
    <n v="0"/>
    <n v="0"/>
    <n v="0"/>
    <n v="0"/>
    <n v="0"/>
    <n v="0"/>
    <n v="0"/>
    <n v="0"/>
    <n v="0"/>
    <n v="0"/>
    <n v="0"/>
    <n v="0"/>
    <n v="0"/>
    <n v="0"/>
    <n v="0"/>
    <n v="0"/>
    <n v="0"/>
    <m/>
    <m/>
    <m/>
    <m/>
    <m/>
    <m/>
    <n v="0"/>
    <n v="0"/>
    <n v="0"/>
    <m/>
    <m/>
    <m/>
    <m/>
    <m/>
    <m/>
    <m/>
    <m/>
    <m/>
    <n v="0"/>
    <n v="0"/>
    <n v="0"/>
    <m/>
    <m/>
    <m/>
    <n v="11403"/>
    <n v="12016"/>
    <n v="2995"/>
    <n v="3238"/>
    <n v="4302"/>
    <n v="3238"/>
    <n v="1173"/>
    <n v="1282"/>
    <n v="1329"/>
    <n v="1566"/>
    <n v="1351"/>
    <n v="1013"/>
    <n v="2157"/>
    <n v="1887"/>
    <n v="11"/>
    <n v="19"/>
    <n v="30"/>
    <n v="36"/>
    <n v="30"/>
    <n v="23"/>
    <m/>
    <m/>
    <n v="1162"/>
    <n v="1162"/>
    <n v="1263"/>
    <n v="1263"/>
    <n v="1299"/>
    <n v="1299"/>
    <n v="1530"/>
    <n v="1530"/>
    <n v="1530"/>
    <n v="1321"/>
    <n v="1321"/>
    <n v="1321"/>
    <n v="990"/>
    <n v="990"/>
    <n v="990"/>
    <n v="990"/>
    <n v="2157"/>
    <n v="2157"/>
    <n v="2157"/>
    <n v="1887"/>
    <n v="1887"/>
    <n v="1887"/>
    <n v="700"/>
    <n v="1353"/>
    <n v="1078"/>
    <n v="50"/>
    <n v="109"/>
    <n v="123"/>
    <n v="240"/>
    <n v="695"/>
    <n v="686"/>
    <n v="427"/>
    <n v="499"/>
    <n v="356"/>
    <n v="255"/>
    <n v="215"/>
    <n v="129"/>
    <n v="161"/>
    <n v="94"/>
    <n v="81"/>
    <n v="687"/>
    <n v="513"/>
    <n v="424"/>
    <n v="458"/>
    <n v="540"/>
    <n v="541"/>
  </r>
  <r>
    <x v="3"/>
    <s v="Edison State College "/>
    <m/>
    <n v="133508"/>
    <x v="11"/>
    <m/>
    <m/>
    <m/>
    <m/>
    <m/>
    <m/>
    <m/>
    <m/>
    <m/>
    <m/>
    <m/>
    <m/>
    <m/>
    <m/>
    <m/>
    <m/>
    <m/>
    <m/>
    <m/>
    <m/>
    <m/>
    <m/>
    <m/>
    <m/>
    <m/>
    <m/>
    <m/>
    <m/>
    <m/>
    <m/>
    <m/>
    <n v="0"/>
    <n v="0"/>
    <n v="0"/>
    <n v="0"/>
    <n v="0"/>
    <n v="0"/>
    <n v="0"/>
    <n v="0"/>
    <n v="0"/>
    <n v="0"/>
    <n v="0"/>
    <n v="0"/>
    <n v="0"/>
    <n v="0"/>
    <n v="0"/>
    <n v="0"/>
    <n v="0"/>
    <n v="0"/>
    <n v="0"/>
    <n v="0"/>
    <n v="0"/>
    <n v="0"/>
    <n v="0"/>
    <n v="0"/>
    <n v="0"/>
    <n v="0"/>
    <n v="0"/>
    <n v="0"/>
    <m/>
    <m/>
    <m/>
    <m/>
    <m/>
    <m/>
    <n v="0"/>
    <n v="0"/>
    <n v="0"/>
    <m/>
    <m/>
    <m/>
    <m/>
    <m/>
    <m/>
    <m/>
    <m/>
    <m/>
    <n v="0"/>
    <n v="0"/>
    <n v="0"/>
    <m/>
    <m/>
    <m/>
    <n v="3947"/>
    <n v="4298"/>
    <n v="7061"/>
    <n v="4116"/>
    <n v="4783"/>
    <n v="4116"/>
    <n v="1280"/>
    <n v="1512"/>
    <n v="1347"/>
    <n v="1573"/>
    <n v="1359"/>
    <n v="1619"/>
    <n v="1957"/>
    <n v="1794"/>
    <n v="19"/>
    <n v="26"/>
    <n v="30"/>
    <n v="42"/>
    <n v="26"/>
    <n v="29"/>
    <m/>
    <m/>
    <n v="1261"/>
    <n v="1261"/>
    <n v="1486"/>
    <n v="1486"/>
    <n v="1317"/>
    <n v="1317"/>
    <n v="1531"/>
    <n v="1531"/>
    <n v="1531"/>
    <n v="1333"/>
    <n v="1333"/>
    <n v="1333"/>
    <n v="1590"/>
    <n v="1590"/>
    <n v="1590"/>
    <n v="1590"/>
    <n v="1957"/>
    <n v="1957"/>
    <n v="1957"/>
    <n v="1794"/>
    <n v="1794"/>
    <n v="1794"/>
    <n v="1047"/>
    <n v="1153"/>
    <n v="1108"/>
    <n v="107"/>
    <n v="130"/>
    <n v="107"/>
    <n v="436"/>
    <n v="674"/>
    <n v="579"/>
    <n v="441"/>
    <n v="394"/>
    <n v="528"/>
    <n v="202"/>
    <n v="177"/>
    <n v="186"/>
    <n v="246"/>
    <n v="198"/>
    <n v="212"/>
    <n v="642"/>
    <n v="564"/>
    <n v="664"/>
    <n v="415"/>
    <n v="554"/>
    <n v="463"/>
  </r>
  <r>
    <x v="3"/>
    <s v="Florida State College at Jacksonville"/>
    <s v="Reclassified: met the criteria for Two-Year with Bachelor's in 2009-10, 2010-11 and 2011-12."/>
    <n v="133702"/>
    <x v="11"/>
    <m/>
    <m/>
    <m/>
    <m/>
    <m/>
    <m/>
    <m/>
    <m/>
    <m/>
    <m/>
    <m/>
    <m/>
    <m/>
    <m/>
    <m/>
    <m/>
    <m/>
    <m/>
    <m/>
    <m/>
    <m/>
    <m/>
    <m/>
    <m/>
    <m/>
    <m/>
    <m/>
    <m/>
    <m/>
    <m/>
    <m/>
    <n v="0"/>
    <n v="0"/>
    <n v="0"/>
    <n v="0"/>
    <n v="0"/>
    <n v="0"/>
    <n v="0"/>
    <n v="0"/>
    <n v="0"/>
    <n v="0"/>
    <n v="0"/>
    <n v="0"/>
    <n v="0"/>
    <n v="0"/>
    <n v="0"/>
    <n v="0"/>
    <n v="0"/>
    <n v="0"/>
    <n v="0"/>
    <n v="0"/>
    <n v="0"/>
    <n v="0"/>
    <n v="0"/>
    <n v="0"/>
    <n v="0"/>
    <n v="0"/>
    <n v="0"/>
    <n v="0"/>
    <m/>
    <m/>
    <m/>
    <m/>
    <m/>
    <m/>
    <n v="0"/>
    <n v="0"/>
    <n v="0"/>
    <m/>
    <m/>
    <m/>
    <m/>
    <m/>
    <m/>
    <m/>
    <m/>
    <m/>
    <n v="0"/>
    <n v="0"/>
    <n v="0"/>
    <m/>
    <m/>
    <m/>
    <n v="7276"/>
    <n v="6781"/>
    <n v="5374"/>
    <n v="5153"/>
    <n v="6925"/>
    <n v="5153"/>
    <n v="2065"/>
    <n v="1904"/>
    <n v="1945"/>
    <n v="1897"/>
    <n v="2095"/>
    <n v="1334"/>
    <n v="2550"/>
    <n v="1866"/>
    <n v="35"/>
    <n v="31"/>
    <n v="47"/>
    <n v="41"/>
    <n v="48"/>
    <n v="27"/>
    <m/>
    <m/>
    <n v="2030"/>
    <n v="2030"/>
    <n v="1873"/>
    <n v="1873"/>
    <n v="1898"/>
    <n v="1898"/>
    <n v="1856"/>
    <n v="1856"/>
    <n v="1856"/>
    <n v="2047"/>
    <n v="2047"/>
    <n v="2047"/>
    <n v="1307"/>
    <n v="1307"/>
    <n v="1307"/>
    <n v="1307"/>
    <n v="2550"/>
    <n v="2550"/>
    <n v="2550"/>
    <n v="1866"/>
    <n v="1866"/>
    <n v="1866"/>
    <n v="866"/>
    <n v="1519"/>
    <n v="1158"/>
    <n v="37"/>
    <n v="86"/>
    <n v="98"/>
    <n v="404"/>
    <n v="945"/>
    <n v="610"/>
    <n v="610"/>
    <n v="700"/>
    <n v="468"/>
    <n v="289"/>
    <n v="295"/>
    <n v="210"/>
    <n v="162"/>
    <n v="188"/>
    <n v="76"/>
    <n v="795"/>
    <n v="864"/>
    <n v="553"/>
    <n v="827"/>
    <n v="798"/>
    <n v="831"/>
  </r>
  <r>
    <x v="3"/>
    <s v="Indian River State College "/>
    <s v="Reclassified: met the criteria for Two-Year with Bachelor's in 2009-10, 2010-11 and 2011-12."/>
    <n v="134608"/>
    <x v="11"/>
    <m/>
    <m/>
    <m/>
    <m/>
    <m/>
    <m/>
    <m/>
    <m/>
    <m/>
    <m/>
    <m/>
    <m/>
    <m/>
    <m/>
    <m/>
    <m/>
    <m/>
    <m/>
    <m/>
    <m/>
    <m/>
    <m/>
    <m/>
    <m/>
    <m/>
    <m/>
    <m/>
    <m/>
    <m/>
    <m/>
    <m/>
    <n v="0"/>
    <n v="0"/>
    <n v="0"/>
    <n v="0"/>
    <n v="0"/>
    <n v="0"/>
    <n v="0"/>
    <n v="0"/>
    <n v="0"/>
    <n v="0"/>
    <n v="0"/>
    <n v="0"/>
    <n v="0"/>
    <n v="0"/>
    <n v="0"/>
    <n v="0"/>
    <n v="0"/>
    <n v="0"/>
    <n v="0"/>
    <n v="0"/>
    <n v="0"/>
    <n v="0"/>
    <n v="0"/>
    <n v="0"/>
    <n v="0"/>
    <n v="0"/>
    <n v="0"/>
    <n v="0"/>
    <m/>
    <m/>
    <m/>
    <m/>
    <m/>
    <m/>
    <n v="0"/>
    <n v="0"/>
    <n v="0"/>
    <m/>
    <m/>
    <m/>
    <m/>
    <m/>
    <m/>
    <m/>
    <m/>
    <m/>
    <n v="0"/>
    <n v="0"/>
    <n v="0"/>
    <m/>
    <m/>
    <m/>
    <n v="4297"/>
    <n v="4177"/>
    <n v="3321"/>
    <n v="3227"/>
    <n v="3724"/>
    <n v="3227"/>
    <n v="1030"/>
    <n v="1035"/>
    <n v="978"/>
    <n v="1174"/>
    <n v="1255"/>
    <n v="1329"/>
    <n v="1612"/>
    <n v="1761"/>
    <n v="14"/>
    <n v="20"/>
    <n v="21"/>
    <n v="22"/>
    <n v="28"/>
    <n v="38"/>
    <m/>
    <m/>
    <n v="1016"/>
    <n v="1016"/>
    <n v="1015"/>
    <n v="1015"/>
    <n v="957"/>
    <n v="957"/>
    <n v="1152"/>
    <n v="1152"/>
    <n v="1152"/>
    <n v="1227"/>
    <n v="1227"/>
    <n v="1227"/>
    <n v="1291"/>
    <n v="1291"/>
    <n v="1291"/>
    <n v="1291"/>
    <n v="1612"/>
    <n v="1612"/>
    <n v="1612"/>
    <n v="1761"/>
    <n v="1761"/>
    <n v="1761"/>
    <n v="877"/>
    <n v="1035"/>
    <n v="1151"/>
    <n v="99"/>
    <n v="96"/>
    <n v="106"/>
    <n v="315"/>
    <n v="481"/>
    <n v="504"/>
    <n v="468"/>
    <n v="493"/>
    <n v="496"/>
    <n v="186"/>
    <n v="169"/>
    <n v="165"/>
    <n v="96"/>
    <n v="100"/>
    <n v="145"/>
    <n v="402"/>
    <n v="465"/>
    <n v="485"/>
    <n v="485"/>
    <n v="513"/>
    <n v="493"/>
  </r>
  <r>
    <x v="3"/>
    <s v="Miami Dade College "/>
    <m/>
    <n v="135717"/>
    <x v="11"/>
    <m/>
    <m/>
    <m/>
    <m/>
    <m/>
    <m/>
    <m/>
    <m/>
    <m/>
    <m/>
    <m/>
    <m/>
    <m/>
    <m/>
    <m/>
    <m/>
    <m/>
    <m/>
    <m/>
    <m/>
    <m/>
    <m/>
    <m/>
    <m/>
    <m/>
    <m/>
    <m/>
    <m/>
    <m/>
    <m/>
    <m/>
    <n v="0"/>
    <n v="0"/>
    <n v="0"/>
    <n v="0"/>
    <n v="0"/>
    <n v="0"/>
    <n v="0"/>
    <n v="0"/>
    <n v="0"/>
    <n v="0"/>
    <n v="0"/>
    <n v="0"/>
    <n v="0"/>
    <n v="0"/>
    <n v="0"/>
    <n v="0"/>
    <n v="0"/>
    <n v="0"/>
    <n v="0"/>
    <n v="0"/>
    <n v="0"/>
    <n v="0"/>
    <n v="0"/>
    <n v="0"/>
    <n v="0"/>
    <n v="0"/>
    <n v="0"/>
    <n v="0"/>
    <m/>
    <m/>
    <m/>
    <m/>
    <m/>
    <m/>
    <n v="0"/>
    <n v="0"/>
    <n v="0"/>
    <m/>
    <m/>
    <m/>
    <m/>
    <m/>
    <m/>
    <m/>
    <m/>
    <m/>
    <n v="0"/>
    <n v="0"/>
    <n v="0"/>
    <m/>
    <m/>
    <m/>
    <n v="13871"/>
    <n v="13551"/>
    <n v="13134"/>
    <n v="13843"/>
    <n v="13716"/>
    <n v="13843"/>
    <n v="6546"/>
    <n v="6060"/>
    <n v="6131"/>
    <n v="6147"/>
    <n v="7176"/>
    <n v="7374"/>
    <n v="7383"/>
    <n v="8241"/>
    <n v="51"/>
    <n v="52"/>
    <n v="56"/>
    <n v="51"/>
    <n v="62"/>
    <n v="72"/>
    <m/>
    <m/>
    <n v="6495"/>
    <n v="6495"/>
    <n v="6008"/>
    <n v="6008"/>
    <n v="6075"/>
    <n v="6075"/>
    <n v="6096"/>
    <n v="6096"/>
    <n v="6096"/>
    <n v="7114"/>
    <n v="7114"/>
    <n v="7114"/>
    <n v="7302"/>
    <n v="7302"/>
    <n v="7302"/>
    <n v="7302"/>
    <n v="7383"/>
    <n v="7383"/>
    <n v="7383"/>
    <n v="8241"/>
    <n v="8241"/>
    <n v="8241"/>
    <n v="4944"/>
    <n v="5329"/>
    <n v="5407"/>
    <n v="234"/>
    <n v="218"/>
    <n v="259"/>
    <n v="2124"/>
    <n v="1836"/>
    <n v="2575"/>
    <n v="1857"/>
    <n v="2248"/>
    <n v="2412"/>
    <n v="927"/>
    <n v="1198"/>
    <n v="1316"/>
    <n v="626"/>
    <n v="799"/>
    <n v="721"/>
    <n v="2686"/>
    <n v="2869"/>
    <n v="2853"/>
    <n v="2266"/>
    <n v="2118"/>
    <n v="2168"/>
  </r>
  <r>
    <x v="3"/>
    <s v="Northwest Florida State College"/>
    <m/>
    <n v="136233"/>
    <x v="11"/>
    <m/>
    <m/>
    <m/>
    <m/>
    <m/>
    <m/>
    <m/>
    <m/>
    <m/>
    <m/>
    <m/>
    <m/>
    <m/>
    <m/>
    <m/>
    <m/>
    <m/>
    <m/>
    <m/>
    <m/>
    <m/>
    <m/>
    <m/>
    <m/>
    <m/>
    <m/>
    <m/>
    <m/>
    <m/>
    <m/>
    <m/>
    <n v="0"/>
    <n v="0"/>
    <n v="0"/>
    <n v="0"/>
    <n v="0"/>
    <n v="0"/>
    <n v="0"/>
    <n v="0"/>
    <n v="0"/>
    <n v="0"/>
    <n v="0"/>
    <n v="0"/>
    <n v="0"/>
    <n v="0"/>
    <n v="0"/>
    <n v="0"/>
    <n v="0"/>
    <n v="0"/>
    <n v="0"/>
    <n v="0"/>
    <n v="0"/>
    <n v="0"/>
    <n v="0"/>
    <n v="0"/>
    <n v="0"/>
    <n v="0"/>
    <n v="0"/>
    <n v="0"/>
    <m/>
    <m/>
    <m/>
    <m/>
    <m/>
    <m/>
    <n v="0"/>
    <n v="0"/>
    <n v="0"/>
    <m/>
    <m/>
    <m/>
    <m/>
    <m/>
    <m/>
    <m/>
    <m/>
    <m/>
    <n v="0"/>
    <n v="0"/>
    <n v="0"/>
    <m/>
    <m/>
    <m/>
    <n v="2293"/>
    <n v="2191"/>
    <n v="1750"/>
    <n v="1802"/>
    <n v="1710"/>
    <n v="1802"/>
    <n v="682"/>
    <n v="706"/>
    <n v="653"/>
    <n v="663"/>
    <n v="696"/>
    <n v="719"/>
    <n v="762"/>
    <n v="754"/>
    <n v="18"/>
    <n v="20"/>
    <n v="17"/>
    <n v="24"/>
    <n v="26"/>
    <n v="23"/>
    <m/>
    <m/>
    <n v="664"/>
    <n v="664"/>
    <n v="686"/>
    <n v="686"/>
    <n v="636"/>
    <n v="636"/>
    <n v="639"/>
    <n v="639"/>
    <n v="639"/>
    <n v="670"/>
    <n v="670"/>
    <n v="670"/>
    <n v="696"/>
    <n v="696"/>
    <n v="696"/>
    <n v="696"/>
    <n v="762"/>
    <n v="762"/>
    <n v="762"/>
    <n v="754"/>
    <n v="754"/>
    <n v="754"/>
    <n v="464"/>
    <n v="470"/>
    <n v="449"/>
    <n v="41"/>
    <n v="49"/>
    <n v="38"/>
    <n v="191"/>
    <n v="243"/>
    <n v="267"/>
    <n v="275"/>
    <n v="265"/>
    <n v="274"/>
    <n v="80"/>
    <n v="79"/>
    <n v="72"/>
    <n v="53"/>
    <n v="70"/>
    <n v="66"/>
    <n v="231"/>
    <n v="256"/>
    <n v="284"/>
    <n v="312"/>
    <n v="322"/>
    <n v="290"/>
  </r>
  <r>
    <x v="3"/>
    <s v="St. Petersburg College "/>
    <m/>
    <n v="137078"/>
    <x v="11"/>
    <m/>
    <m/>
    <m/>
    <m/>
    <m/>
    <m/>
    <m/>
    <m/>
    <m/>
    <m/>
    <m/>
    <m/>
    <m/>
    <m/>
    <m/>
    <m/>
    <m/>
    <m/>
    <m/>
    <m/>
    <m/>
    <m/>
    <m/>
    <m/>
    <m/>
    <m/>
    <m/>
    <m/>
    <m/>
    <m/>
    <m/>
    <n v="0"/>
    <n v="0"/>
    <n v="0"/>
    <n v="0"/>
    <n v="0"/>
    <n v="0"/>
    <n v="0"/>
    <n v="0"/>
    <n v="0"/>
    <n v="0"/>
    <n v="0"/>
    <n v="0"/>
    <n v="0"/>
    <n v="0"/>
    <n v="0"/>
    <n v="0"/>
    <n v="0"/>
    <n v="0"/>
    <n v="0"/>
    <n v="0"/>
    <n v="0"/>
    <n v="0"/>
    <n v="0"/>
    <n v="0"/>
    <n v="0"/>
    <n v="0"/>
    <n v="0"/>
    <n v="0"/>
    <m/>
    <m/>
    <m/>
    <m/>
    <m/>
    <m/>
    <n v="0"/>
    <n v="0"/>
    <n v="0"/>
    <m/>
    <m/>
    <m/>
    <m/>
    <m/>
    <m/>
    <m/>
    <m/>
    <m/>
    <n v="0"/>
    <n v="0"/>
    <n v="0"/>
    <m/>
    <m/>
    <m/>
    <n v="6370"/>
    <n v="6528"/>
    <n v="5872"/>
    <n v="5986"/>
    <n v="6380"/>
    <n v="5986"/>
    <n v="2260"/>
    <n v="2030"/>
    <n v="1979"/>
    <n v="1963"/>
    <n v="2170"/>
    <n v="2203"/>
    <n v="2378"/>
    <n v="2322"/>
    <n v="41"/>
    <n v="40"/>
    <n v="49"/>
    <n v="39"/>
    <n v="42"/>
    <n v="47"/>
    <m/>
    <m/>
    <n v="2219"/>
    <n v="2219"/>
    <n v="1990"/>
    <n v="1990"/>
    <n v="1930"/>
    <n v="1930"/>
    <n v="1924"/>
    <n v="1924"/>
    <n v="1924"/>
    <n v="2128"/>
    <n v="2128"/>
    <n v="2128"/>
    <n v="2156"/>
    <n v="2156"/>
    <n v="2156"/>
    <n v="2156"/>
    <n v="2378"/>
    <n v="2378"/>
    <n v="2378"/>
    <n v="2322"/>
    <n v="2322"/>
    <n v="2322"/>
    <n v="1520"/>
    <n v="1716"/>
    <n v="1613"/>
    <n v="141"/>
    <n v="132"/>
    <n v="132"/>
    <n v="495"/>
    <n v="530"/>
    <n v="577"/>
    <n v="578"/>
    <n v="595"/>
    <n v="704"/>
    <n v="335"/>
    <n v="414"/>
    <n v="406"/>
    <n v="287"/>
    <n v="320"/>
    <n v="284"/>
    <n v="724"/>
    <n v="799"/>
    <n v="762"/>
    <n v="905"/>
    <n v="813"/>
    <n v="781"/>
  </r>
  <r>
    <x v="3"/>
    <s v="Brevard Community College "/>
    <m/>
    <n v="132693"/>
    <x v="5"/>
    <m/>
    <m/>
    <m/>
    <m/>
    <m/>
    <m/>
    <m/>
    <m/>
    <m/>
    <m/>
    <m/>
    <m/>
    <m/>
    <m/>
    <m/>
    <m/>
    <m/>
    <m/>
    <m/>
    <m/>
    <m/>
    <m/>
    <m/>
    <m/>
    <m/>
    <m/>
    <m/>
    <m/>
    <m/>
    <m/>
    <m/>
    <n v="0"/>
    <n v="0"/>
    <n v="0"/>
    <n v="0"/>
    <n v="0"/>
    <n v="0"/>
    <n v="0"/>
    <n v="0"/>
    <n v="0"/>
    <n v="0"/>
    <n v="0"/>
    <n v="0"/>
    <n v="0"/>
    <n v="0"/>
    <n v="0"/>
    <n v="0"/>
    <n v="0"/>
    <n v="0"/>
    <n v="0"/>
    <n v="0"/>
    <n v="0"/>
    <n v="0"/>
    <n v="0"/>
    <n v="0"/>
    <n v="0"/>
    <n v="0"/>
    <n v="0"/>
    <n v="0"/>
    <m/>
    <m/>
    <m/>
    <m/>
    <m/>
    <m/>
    <n v="0"/>
    <n v="0"/>
    <n v="0"/>
    <m/>
    <m/>
    <m/>
    <m/>
    <m/>
    <m/>
    <m/>
    <m/>
    <m/>
    <n v="0"/>
    <n v="0"/>
    <n v="0"/>
    <m/>
    <m/>
    <m/>
    <n v="4763"/>
    <n v="4406"/>
    <n v="3293"/>
    <n v="3316"/>
    <n v="3739"/>
    <n v="3316"/>
    <n v="1451"/>
    <n v="1438"/>
    <n v="1469"/>
    <n v="1456"/>
    <n v="1708"/>
    <n v="1757"/>
    <n v="1997"/>
    <n v="2052"/>
    <n v="27"/>
    <n v="43"/>
    <n v="51"/>
    <n v="35"/>
    <n v="49"/>
    <n v="53"/>
    <m/>
    <m/>
    <n v="1424"/>
    <n v="1424"/>
    <n v="1395"/>
    <n v="1395"/>
    <n v="1418"/>
    <n v="1418"/>
    <n v="1421"/>
    <n v="1421"/>
    <n v="1421"/>
    <n v="1659"/>
    <n v="1659"/>
    <n v="1659"/>
    <n v="1704"/>
    <n v="1704"/>
    <n v="1704"/>
    <n v="1704"/>
    <n v="1997"/>
    <n v="1997"/>
    <n v="1997"/>
    <n v="2052"/>
    <n v="2052"/>
    <n v="2052"/>
    <n v="1289"/>
    <n v="1345"/>
    <n v="1420"/>
    <n v="103"/>
    <n v="97"/>
    <n v="137"/>
    <n v="312"/>
    <n v="555"/>
    <n v="495"/>
    <n v="676"/>
    <n v="740"/>
    <n v="807"/>
    <n v="181"/>
    <n v="253"/>
    <n v="217"/>
    <n v="133"/>
    <n v="144"/>
    <n v="157"/>
    <n v="431"/>
    <n v="522"/>
    <n v="523"/>
    <n v="707"/>
    <n v="726"/>
    <n v="765"/>
  </r>
  <r>
    <x v="3"/>
    <s v="Broward College "/>
    <s v="Met the criteria for Two-Year with Bachelor's in 2011-12."/>
    <n v="132709"/>
    <x v="5"/>
    <m/>
    <m/>
    <m/>
    <m/>
    <m/>
    <m/>
    <m/>
    <m/>
    <m/>
    <m/>
    <m/>
    <m/>
    <m/>
    <m/>
    <m/>
    <m/>
    <m/>
    <m/>
    <m/>
    <m/>
    <m/>
    <m/>
    <m/>
    <m/>
    <m/>
    <m/>
    <m/>
    <m/>
    <m/>
    <m/>
    <m/>
    <n v="0"/>
    <n v="0"/>
    <n v="0"/>
    <n v="0"/>
    <n v="0"/>
    <n v="0"/>
    <n v="0"/>
    <n v="0"/>
    <n v="0"/>
    <n v="0"/>
    <n v="0"/>
    <n v="0"/>
    <n v="0"/>
    <n v="0"/>
    <n v="0"/>
    <n v="0"/>
    <n v="0"/>
    <n v="0"/>
    <n v="0"/>
    <n v="0"/>
    <n v="0"/>
    <n v="0"/>
    <n v="0"/>
    <n v="0"/>
    <n v="0"/>
    <n v="0"/>
    <n v="0"/>
    <n v="0"/>
    <m/>
    <m/>
    <m/>
    <m/>
    <m/>
    <m/>
    <n v="0"/>
    <n v="0"/>
    <n v="0"/>
    <m/>
    <m/>
    <m/>
    <m/>
    <m/>
    <m/>
    <m/>
    <m/>
    <m/>
    <n v="0"/>
    <n v="0"/>
    <n v="0"/>
    <m/>
    <m/>
    <m/>
    <n v="9959"/>
    <n v="9492"/>
    <n v="7946"/>
    <n v="8285"/>
    <n v="9601"/>
    <n v="8285"/>
    <n v="2867"/>
    <n v="2926"/>
    <n v="2918"/>
    <n v="2985"/>
    <n v="3335"/>
    <n v="3668"/>
    <n v="4145"/>
    <n v="4054"/>
    <n v="39"/>
    <n v="57"/>
    <n v="65"/>
    <n v="40"/>
    <n v="53"/>
    <n v="36"/>
    <m/>
    <m/>
    <n v="2828"/>
    <n v="2828"/>
    <n v="2869"/>
    <n v="2869"/>
    <n v="2853"/>
    <n v="2853"/>
    <n v="2945"/>
    <n v="2945"/>
    <n v="2945"/>
    <n v="3282"/>
    <n v="3282"/>
    <n v="3282"/>
    <n v="3632"/>
    <n v="3632"/>
    <n v="3632"/>
    <n v="3632"/>
    <n v="4145"/>
    <n v="4145"/>
    <n v="4145"/>
    <n v="4054"/>
    <n v="4054"/>
    <n v="4054"/>
    <n v="2737"/>
    <n v="2993"/>
    <n v="2922"/>
    <n v="206"/>
    <n v="265"/>
    <n v="232"/>
    <n v="689"/>
    <n v="887"/>
    <n v="900"/>
    <n v="817"/>
    <n v="1034"/>
    <n v="1236"/>
    <n v="577"/>
    <n v="609"/>
    <n v="664"/>
    <n v="551"/>
    <n v="526"/>
    <n v="497"/>
    <n v="1000"/>
    <n v="1113"/>
    <n v="1235"/>
    <n v="1040"/>
    <n v="1046"/>
    <n v="1116"/>
  </r>
  <r>
    <x v="3"/>
    <s v="College of Central Florida"/>
    <m/>
    <n v="132851"/>
    <x v="5"/>
    <m/>
    <m/>
    <m/>
    <m/>
    <m/>
    <m/>
    <m/>
    <m/>
    <m/>
    <m/>
    <m/>
    <m/>
    <m/>
    <m/>
    <m/>
    <m/>
    <m/>
    <m/>
    <m/>
    <m/>
    <m/>
    <m/>
    <m/>
    <m/>
    <m/>
    <m/>
    <m/>
    <m/>
    <m/>
    <m/>
    <m/>
    <n v="0"/>
    <n v="0"/>
    <n v="0"/>
    <n v="0"/>
    <n v="0"/>
    <n v="0"/>
    <n v="0"/>
    <n v="0"/>
    <n v="0"/>
    <n v="0"/>
    <n v="0"/>
    <n v="0"/>
    <n v="0"/>
    <n v="0"/>
    <n v="0"/>
    <n v="0"/>
    <n v="0"/>
    <n v="0"/>
    <n v="0"/>
    <n v="0"/>
    <n v="0"/>
    <n v="0"/>
    <n v="0"/>
    <n v="0"/>
    <n v="0"/>
    <n v="0"/>
    <n v="0"/>
    <n v="0"/>
    <m/>
    <m/>
    <m/>
    <m/>
    <m/>
    <m/>
    <n v="0"/>
    <n v="0"/>
    <n v="0"/>
    <m/>
    <m/>
    <m/>
    <m/>
    <m/>
    <m/>
    <m/>
    <m/>
    <m/>
    <n v="0"/>
    <n v="0"/>
    <n v="0"/>
    <m/>
    <m/>
    <m/>
    <n v="1814"/>
    <n v="1664"/>
    <n v="2316"/>
    <n v="2614"/>
    <n v="3220"/>
    <n v="2614"/>
    <n v="495"/>
    <n v="501"/>
    <n v="755"/>
    <n v="700"/>
    <n v="818"/>
    <n v="921"/>
    <n v="1097"/>
    <n v="879"/>
    <n v="0"/>
    <n v="8"/>
    <n v="8"/>
    <n v="18"/>
    <n v="27"/>
    <n v="21"/>
    <m/>
    <m/>
    <n v="495"/>
    <n v="495"/>
    <n v="493"/>
    <n v="493"/>
    <n v="747"/>
    <n v="747"/>
    <n v="682"/>
    <n v="682"/>
    <n v="682"/>
    <n v="791"/>
    <n v="791"/>
    <n v="791"/>
    <n v="900"/>
    <n v="900"/>
    <n v="900"/>
    <n v="900"/>
    <n v="1097"/>
    <n v="1097"/>
    <n v="1097"/>
    <n v="879"/>
    <n v="879"/>
    <n v="879"/>
    <n v="603"/>
    <n v="674"/>
    <n v="550"/>
    <n v="66"/>
    <n v="71"/>
    <n v="65"/>
    <n v="231"/>
    <n v="352"/>
    <n v="264"/>
    <n v="250"/>
    <n v="347"/>
    <n v="362"/>
    <n v="87"/>
    <n v="78"/>
    <n v="95"/>
    <n v="90"/>
    <n v="104"/>
    <n v="113"/>
    <n v="255"/>
    <n v="262"/>
    <n v="330"/>
    <n v="245"/>
    <n v="245"/>
    <n v="376"/>
  </r>
  <r>
    <x v="3"/>
    <s v="Hillsborough Community College "/>
    <m/>
    <n v="134495"/>
    <x v="5"/>
    <m/>
    <m/>
    <m/>
    <m/>
    <m/>
    <m/>
    <m/>
    <m/>
    <m/>
    <m/>
    <m/>
    <m/>
    <m/>
    <m/>
    <m/>
    <m/>
    <m/>
    <m/>
    <m/>
    <m/>
    <m/>
    <m/>
    <m/>
    <m/>
    <m/>
    <m/>
    <m/>
    <m/>
    <m/>
    <m/>
    <m/>
    <n v="0"/>
    <n v="0"/>
    <n v="0"/>
    <n v="0"/>
    <n v="0"/>
    <n v="0"/>
    <n v="0"/>
    <n v="0"/>
    <n v="0"/>
    <n v="0"/>
    <n v="0"/>
    <n v="0"/>
    <n v="0"/>
    <n v="0"/>
    <n v="0"/>
    <n v="0"/>
    <n v="0"/>
    <n v="0"/>
    <n v="0"/>
    <n v="0"/>
    <n v="0"/>
    <n v="0"/>
    <n v="0"/>
    <n v="0"/>
    <n v="0"/>
    <n v="0"/>
    <n v="0"/>
    <n v="0"/>
    <m/>
    <m/>
    <m/>
    <m/>
    <m/>
    <m/>
    <n v="0"/>
    <n v="0"/>
    <n v="0"/>
    <m/>
    <m/>
    <m/>
    <m/>
    <m/>
    <m/>
    <m/>
    <m/>
    <m/>
    <n v="0"/>
    <n v="0"/>
    <n v="0"/>
    <m/>
    <m/>
    <m/>
    <n v="6426"/>
    <n v="4881"/>
    <n v="4813"/>
    <n v="5813"/>
    <n v="6507"/>
    <n v="5813"/>
    <n v="1545"/>
    <n v="1674"/>
    <n v="1636"/>
    <n v="1853"/>
    <n v="1825"/>
    <n v="2608"/>
    <n v="2961"/>
    <n v="2865"/>
    <n v="28"/>
    <n v="39"/>
    <n v="31"/>
    <n v="54"/>
    <n v="45"/>
    <n v="39"/>
    <m/>
    <m/>
    <n v="1517"/>
    <n v="1517"/>
    <n v="1635"/>
    <n v="1635"/>
    <n v="1605"/>
    <n v="1605"/>
    <n v="1799"/>
    <n v="1799"/>
    <n v="1799"/>
    <n v="1780"/>
    <n v="1780"/>
    <n v="1780"/>
    <n v="2569"/>
    <n v="2569"/>
    <n v="2569"/>
    <n v="2569"/>
    <n v="2961"/>
    <n v="2961"/>
    <n v="2961"/>
    <n v="2865"/>
    <n v="2865"/>
    <n v="2865"/>
    <n v="1732"/>
    <n v="1841"/>
    <n v="1769"/>
    <n v="156"/>
    <n v="158"/>
    <n v="153"/>
    <n v="681"/>
    <n v="962"/>
    <n v="943"/>
    <n v="545"/>
    <n v="564"/>
    <n v="734"/>
    <n v="282"/>
    <n v="297"/>
    <n v="425"/>
    <n v="256"/>
    <n v="242"/>
    <n v="326"/>
    <n v="716"/>
    <n v="677"/>
    <n v="1084"/>
    <n v="501"/>
    <n v="579"/>
    <n v="599"/>
  </r>
  <r>
    <x v="3"/>
    <s v="Palm Beach State College "/>
    <s v="Met the criteria for Two-Year with Bachelor's in 2011-12."/>
    <n v="136358"/>
    <x v="5"/>
    <m/>
    <m/>
    <m/>
    <m/>
    <m/>
    <m/>
    <m/>
    <m/>
    <m/>
    <m/>
    <m/>
    <m/>
    <m/>
    <m/>
    <m/>
    <m/>
    <m/>
    <m/>
    <m/>
    <m/>
    <m/>
    <m/>
    <m/>
    <m/>
    <m/>
    <m/>
    <m/>
    <m/>
    <m/>
    <m/>
    <m/>
    <n v="0"/>
    <n v="0"/>
    <n v="0"/>
    <n v="0"/>
    <n v="0"/>
    <n v="0"/>
    <n v="0"/>
    <n v="0"/>
    <n v="0"/>
    <n v="0"/>
    <n v="0"/>
    <n v="0"/>
    <n v="0"/>
    <n v="0"/>
    <n v="0"/>
    <n v="0"/>
    <n v="0"/>
    <n v="0"/>
    <n v="0"/>
    <n v="0"/>
    <n v="0"/>
    <n v="0"/>
    <n v="0"/>
    <n v="0"/>
    <n v="0"/>
    <n v="0"/>
    <n v="0"/>
    <n v="0"/>
    <m/>
    <m/>
    <m/>
    <m/>
    <m/>
    <m/>
    <n v="0"/>
    <n v="0"/>
    <n v="0"/>
    <m/>
    <m/>
    <m/>
    <m/>
    <m/>
    <m/>
    <m/>
    <m/>
    <m/>
    <n v="0"/>
    <n v="0"/>
    <n v="0"/>
    <m/>
    <m/>
    <m/>
    <n v="7038"/>
    <n v="6999"/>
    <n v="5343"/>
    <n v="6235"/>
    <n v="6618"/>
    <n v="6235"/>
    <n v="1952"/>
    <n v="1889"/>
    <n v="1903"/>
    <n v="2049"/>
    <n v="2399"/>
    <n v="2838"/>
    <n v="2906"/>
    <n v="2851"/>
    <n v="21"/>
    <n v="31"/>
    <n v="29"/>
    <n v="34"/>
    <n v="33"/>
    <n v="35"/>
    <m/>
    <m/>
    <n v="1931"/>
    <n v="1931"/>
    <n v="1858"/>
    <n v="1858"/>
    <n v="1874"/>
    <n v="1874"/>
    <n v="2015"/>
    <n v="2015"/>
    <n v="2015"/>
    <n v="2366"/>
    <n v="2366"/>
    <n v="2366"/>
    <n v="2803"/>
    <n v="2803"/>
    <n v="2803"/>
    <n v="2803"/>
    <n v="2906"/>
    <n v="2906"/>
    <n v="2906"/>
    <n v="2851"/>
    <n v="2851"/>
    <n v="2851"/>
    <n v="2021"/>
    <n v="2035"/>
    <n v="1908"/>
    <n v="159"/>
    <n v="164"/>
    <n v="173"/>
    <n v="623"/>
    <n v="707"/>
    <n v="770"/>
    <n v="693"/>
    <n v="840"/>
    <n v="933"/>
    <n v="365"/>
    <n v="395"/>
    <n v="523"/>
    <n v="272"/>
    <n v="264"/>
    <n v="299"/>
    <n v="685"/>
    <n v="867"/>
    <n v="1048"/>
    <n v="822"/>
    <n v="875"/>
    <n v="869"/>
  </r>
  <r>
    <x v="3"/>
    <s v="Pasco-Hernando Community College "/>
    <m/>
    <n v="136400"/>
    <x v="5"/>
    <m/>
    <m/>
    <m/>
    <m/>
    <m/>
    <m/>
    <m/>
    <m/>
    <m/>
    <m/>
    <m/>
    <m/>
    <m/>
    <m/>
    <m/>
    <m/>
    <m/>
    <m/>
    <m/>
    <m/>
    <m/>
    <m/>
    <m/>
    <m/>
    <m/>
    <m/>
    <m/>
    <m/>
    <m/>
    <m/>
    <m/>
    <n v="0"/>
    <n v="0"/>
    <n v="0"/>
    <n v="0"/>
    <n v="0"/>
    <n v="0"/>
    <n v="0"/>
    <n v="0"/>
    <n v="0"/>
    <n v="0"/>
    <n v="0"/>
    <n v="0"/>
    <n v="0"/>
    <n v="0"/>
    <n v="0"/>
    <n v="0"/>
    <n v="0"/>
    <n v="0"/>
    <n v="0"/>
    <n v="0"/>
    <n v="0"/>
    <n v="0"/>
    <n v="0"/>
    <n v="0"/>
    <n v="0"/>
    <n v="0"/>
    <n v="0"/>
    <n v="0"/>
    <m/>
    <m/>
    <m/>
    <m/>
    <m/>
    <m/>
    <n v="0"/>
    <n v="0"/>
    <n v="0"/>
    <m/>
    <m/>
    <m/>
    <m/>
    <m/>
    <m/>
    <m/>
    <m/>
    <m/>
    <n v="0"/>
    <n v="0"/>
    <n v="0"/>
    <m/>
    <m/>
    <m/>
    <n v="2690"/>
    <n v="2945"/>
    <n v="2277"/>
    <n v="2471"/>
    <n v="2879"/>
    <n v="2471"/>
    <n v="744"/>
    <n v="822"/>
    <n v="883"/>
    <n v="1003"/>
    <n v="1170"/>
    <n v="1208"/>
    <n v="1399"/>
    <n v="1487"/>
    <n v="12"/>
    <n v="17"/>
    <n v="22"/>
    <n v="20"/>
    <n v="36"/>
    <n v="35"/>
    <m/>
    <m/>
    <n v="732"/>
    <n v="732"/>
    <n v="805"/>
    <n v="805"/>
    <n v="861"/>
    <n v="861"/>
    <n v="983"/>
    <n v="983"/>
    <n v="983"/>
    <n v="1134"/>
    <n v="1134"/>
    <n v="1134"/>
    <n v="1173"/>
    <n v="1173"/>
    <n v="1173"/>
    <n v="1173"/>
    <n v="1399"/>
    <n v="1399"/>
    <n v="1399"/>
    <n v="1487"/>
    <n v="1487"/>
    <n v="1487"/>
    <n v="842"/>
    <n v="927"/>
    <n v="936"/>
    <n v="59"/>
    <n v="81"/>
    <n v="95"/>
    <n v="272"/>
    <n v="391"/>
    <n v="456"/>
    <n v="310"/>
    <n v="390"/>
    <n v="397"/>
    <n v="169"/>
    <n v="168"/>
    <n v="160"/>
    <n v="131"/>
    <n v="132"/>
    <n v="158"/>
    <n v="373"/>
    <n v="444"/>
    <n v="458"/>
    <n v="321"/>
    <n v="342"/>
    <n v="373"/>
  </r>
  <r>
    <x v="3"/>
    <s v="Pensacola State College "/>
    <m/>
    <n v="136473"/>
    <x v="5"/>
    <m/>
    <m/>
    <m/>
    <m/>
    <m/>
    <m/>
    <m/>
    <m/>
    <m/>
    <m/>
    <m/>
    <m/>
    <m/>
    <m/>
    <m/>
    <m/>
    <m/>
    <m/>
    <m/>
    <m/>
    <m/>
    <m/>
    <m/>
    <m/>
    <m/>
    <m/>
    <m/>
    <m/>
    <m/>
    <m/>
    <m/>
    <n v="0"/>
    <n v="0"/>
    <n v="0"/>
    <n v="0"/>
    <n v="0"/>
    <n v="0"/>
    <n v="0"/>
    <n v="0"/>
    <n v="0"/>
    <n v="0"/>
    <n v="0"/>
    <n v="0"/>
    <n v="0"/>
    <n v="0"/>
    <n v="0"/>
    <n v="0"/>
    <n v="0"/>
    <n v="0"/>
    <n v="0"/>
    <n v="0"/>
    <n v="0"/>
    <n v="0"/>
    <n v="0"/>
    <n v="0"/>
    <n v="0"/>
    <n v="0"/>
    <n v="0"/>
    <n v="0"/>
    <m/>
    <m/>
    <m/>
    <m/>
    <m/>
    <m/>
    <n v="0"/>
    <n v="0"/>
    <n v="0"/>
    <m/>
    <m/>
    <m/>
    <m/>
    <m/>
    <m/>
    <m/>
    <m/>
    <m/>
    <n v="0"/>
    <n v="0"/>
    <n v="0"/>
    <m/>
    <m/>
    <m/>
    <n v="3197"/>
    <n v="3575"/>
    <n v="2543"/>
    <n v="2567"/>
    <n v="2599"/>
    <n v="2567"/>
    <n v="1249"/>
    <n v="1314"/>
    <n v="1095"/>
    <n v="1131"/>
    <n v="1330"/>
    <n v="1315"/>
    <n v="1312"/>
    <n v="1242"/>
    <n v="25"/>
    <n v="39"/>
    <n v="26"/>
    <n v="42"/>
    <n v="58"/>
    <n v="42"/>
    <m/>
    <m/>
    <n v="1224"/>
    <n v="1224"/>
    <n v="1275"/>
    <n v="1275"/>
    <n v="1069"/>
    <n v="1069"/>
    <n v="1089"/>
    <n v="1089"/>
    <n v="1089"/>
    <n v="1272"/>
    <n v="1272"/>
    <n v="1272"/>
    <n v="1273"/>
    <n v="1273"/>
    <n v="1273"/>
    <n v="1273"/>
    <n v="1312"/>
    <n v="1312"/>
    <n v="1312"/>
    <n v="1242"/>
    <n v="1242"/>
    <n v="1242"/>
    <n v="894"/>
    <n v="807"/>
    <n v="787"/>
    <n v="50"/>
    <n v="60"/>
    <n v="64"/>
    <n v="329"/>
    <n v="445"/>
    <n v="391"/>
    <n v="333"/>
    <n v="392"/>
    <n v="419"/>
    <n v="206"/>
    <n v="212"/>
    <n v="231"/>
    <n v="97"/>
    <n v="112"/>
    <n v="100"/>
    <n v="453"/>
    <n v="556"/>
    <n v="523"/>
    <n v="487"/>
    <n v="525"/>
    <n v="474"/>
  </r>
  <r>
    <x v="3"/>
    <s v="Polk State College "/>
    <s v="Met the criteria for Two-Year with Bachelor's in 2011-12."/>
    <n v="136516"/>
    <x v="5"/>
    <m/>
    <m/>
    <m/>
    <m/>
    <m/>
    <m/>
    <m/>
    <m/>
    <m/>
    <m/>
    <m/>
    <m/>
    <m/>
    <m/>
    <m/>
    <m/>
    <m/>
    <m/>
    <m/>
    <m/>
    <m/>
    <m/>
    <m/>
    <m/>
    <m/>
    <m/>
    <m/>
    <m/>
    <m/>
    <m/>
    <m/>
    <n v="0"/>
    <n v="0"/>
    <n v="0"/>
    <n v="0"/>
    <n v="0"/>
    <n v="0"/>
    <n v="0"/>
    <n v="0"/>
    <n v="0"/>
    <n v="0"/>
    <n v="0"/>
    <n v="0"/>
    <n v="0"/>
    <n v="0"/>
    <n v="0"/>
    <n v="0"/>
    <n v="0"/>
    <n v="0"/>
    <n v="0"/>
    <n v="0"/>
    <n v="0"/>
    <n v="0"/>
    <n v="0"/>
    <n v="0"/>
    <n v="0"/>
    <n v="0"/>
    <n v="0"/>
    <n v="0"/>
    <m/>
    <m/>
    <m/>
    <m/>
    <m/>
    <m/>
    <n v="0"/>
    <n v="0"/>
    <n v="0"/>
    <m/>
    <m/>
    <m/>
    <m/>
    <m/>
    <m/>
    <m/>
    <m/>
    <m/>
    <n v="0"/>
    <n v="0"/>
    <n v="0"/>
    <m/>
    <m/>
    <m/>
    <n v="2222"/>
    <n v="2201"/>
    <n v="2048"/>
    <n v="2203"/>
    <n v="2402"/>
    <n v="2203"/>
    <n v="707"/>
    <n v="699"/>
    <n v="715"/>
    <n v="676"/>
    <n v="947"/>
    <n v="1016"/>
    <n v="1077"/>
    <n v="1201"/>
    <n v="13"/>
    <n v="14"/>
    <n v="8"/>
    <n v="16"/>
    <n v="29"/>
    <n v="32"/>
    <m/>
    <m/>
    <n v="694"/>
    <n v="694"/>
    <n v="685"/>
    <n v="685"/>
    <n v="707"/>
    <n v="707"/>
    <n v="660"/>
    <n v="660"/>
    <n v="660"/>
    <n v="918"/>
    <n v="918"/>
    <n v="918"/>
    <n v="984"/>
    <n v="984"/>
    <n v="984"/>
    <n v="984"/>
    <n v="1077"/>
    <n v="1077"/>
    <n v="1077"/>
    <n v="1201"/>
    <n v="1201"/>
    <n v="1201"/>
    <n v="632"/>
    <n v="723"/>
    <n v="749"/>
    <n v="80"/>
    <n v="74"/>
    <n v="89"/>
    <n v="272"/>
    <n v="280"/>
    <n v="363"/>
    <n v="202"/>
    <n v="272"/>
    <n v="265"/>
    <n v="102"/>
    <n v="154"/>
    <n v="154"/>
    <n v="97"/>
    <n v="137"/>
    <n v="155"/>
    <n v="259"/>
    <n v="355"/>
    <n v="410"/>
    <n v="296"/>
    <n v="307"/>
    <n v="305"/>
  </r>
  <r>
    <x v="3"/>
    <s v="Santa Fe College "/>
    <m/>
    <n v="137096"/>
    <x v="5"/>
    <m/>
    <m/>
    <m/>
    <m/>
    <m/>
    <m/>
    <m/>
    <m/>
    <m/>
    <m/>
    <m/>
    <m/>
    <m/>
    <m/>
    <m/>
    <m/>
    <m/>
    <m/>
    <m/>
    <m/>
    <m/>
    <m/>
    <m/>
    <m/>
    <m/>
    <m/>
    <m/>
    <m/>
    <m/>
    <m/>
    <m/>
    <n v="0"/>
    <n v="0"/>
    <n v="0"/>
    <n v="0"/>
    <n v="0"/>
    <n v="0"/>
    <n v="0"/>
    <n v="0"/>
    <n v="0"/>
    <n v="0"/>
    <n v="0"/>
    <n v="0"/>
    <n v="0"/>
    <n v="0"/>
    <n v="0"/>
    <n v="0"/>
    <n v="0"/>
    <n v="0"/>
    <n v="0"/>
    <n v="0"/>
    <n v="0"/>
    <n v="0"/>
    <n v="0"/>
    <n v="0"/>
    <n v="0"/>
    <n v="0"/>
    <n v="0"/>
    <n v="0"/>
    <m/>
    <m/>
    <m/>
    <m/>
    <m/>
    <m/>
    <n v="0"/>
    <n v="0"/>
    <n v="0"/>
    <m/>
    <m/>
    <m/>
    <m/>
    <m/>
    <m/>
    <m/>
    <m/>
    <m/>
    <n v="0"/>
    <n v="0"/>
    <n v="0"/>
    <m/>
    <m/>
    <m/>
    <n v="4379"/>
    <n v="4569"/>
    <n v="4672"/>
    <n v="4401"/>
    <n v="4501"/>
    <n v="4401"/>
    <n v="1002"/>
    <n v="1741"/>
    <n v="2001"/>
    <n v="2053"/>
    <n v="2156"/>
    <n v="1639"/>
    <n v="1369"/>
    <n v="1394"/>
    <n v="9"/>
    <n v="27"/>
    <n v="32"/>
    <n v="27"/>
    <n v="51"/>
    <n v="26"/>
    <m/>
    <m/>
    <n v="993"/>
    <n v="993"/>
    <n v="1714"/>
    <n v="1714"/>
    <n v="1969"/>
    <n v="1969"/>
    <n v="2026"/>
    <n v="2026"/>
    <n v="2026"/>
    <n v="2105"/>
    <n v="2105"/>
    <n v="2105"/>
    <n v="1613"/>
    <n v="1613"/>
    <n v="1613"/>
    <n v="1613"/>
    <n v="1369"/>
    <n v="1369"/>
    <n v="1369"/>
    <n v="1394"/>
    <n v="1394"/>
    <n v="1394"/>
    <n v="1154"/>
    <n v="937"/>
    <n v="908"/>
    <n v="269"/>
    <n v="190"/>
    <n v="211"/>
    <n v="190"/>
    <n v="242"/>
    <n v="275"/>
    <n v="935"/>
    <n v="979"/>
    <n v="985"/>
    <n v="192"/>
    <n v="193"/>
    <n v="96"/>
    <n v="343"/>
    <n v="387"/>
    <n v="274"/>
    <n v="556"/>
    <n v="546"/>
    <n v="258"/>
    <n v="697"/>
    <n v="996"/>
    <n v="1355"/>
  </r>
  <r>
    <x v="3"/>
    <s v="Seminole State College of Florida"/>
    <m/>
    <n v="137209"/>
    <x v="5"/>
    <m/>
    <m/>
    <m/>
    <m/>
    <m/>
    <m/>
    <m/>
    <m/>
    <m/>
    <m/>
    <m/>
    <m/>
    <m/>
    <m/>
    <m/>
    <m/>
    <m/>
    <m/>
    <m/>
    <m/>
    <m/>
    <m/>
    <m/>
    <m/>
    <m/>
    <m/>
    <m/>
    <m/>
    <m/>
    <m/>
    <m/>
    <n v="0"/>
    <n v="0"/>
    <n v="0"/>
    <n v="0"/>
    <n v="0"/>
    <n v="0"/>
    <n v="0"/>
    <n v="0"/>
    <n v="0"/>
    <n v="0"/>
    <n v="0"/>
    <n v="0"/>
    <n v="0"/>
    <n v="0"/>
    <n v="0"/>
    <n v="0"/>
    <n v="0"/>
    <n v="0"/>
    <n v="0"/>
    <n v="0"/>
    <n v="0"/>
    <n v="0"/>
    <n v="0"/>
    <n v="0"/>
    <n v="0"/>
    <n v="0"/>
    <n v="0"/>
    <n v="0"/>
    <m/>
    <m/>
    <m/>
    <m/>
    <m/>
    <m/>
    <n v="0"/>
    <n v="0"/>
    <n v="0"/>
    <m/>
    <m/>
    <m/>
    <m/>
    <m/>
    <m/>
    <m/>
    <m/>
    <m/>
    <n v="0"/>
    <n v="0"/>
    <n v="0"/>
    <m/>
    <m/>
    <m/>
    <n v="3881"/>
    <n v="4102"/>
    <n v="3268"/>
    <n v="3744"/>
    <n v="4584"/>
    <n v="3744"/>
    <n v="1426"/>
    <n v="1613"/>
    <n v="1254"/>
    <n v="1402"/>
    <n v="1653"/>
    <n v="1906"/>
    <n v="2355"/>
    <n v="2574"/>
    <n v="27"/>
    <n v="33"/>
    <n v="21"/>
    <n v="20"/>
    <n v="41"/>
    <n v="30"/>
    <m/>
    <m/>
    <n v="1399"/>
    <n v="1399"/>
    <n v="1580"/>
    <n v="1580"/>
    <n v="1233"/>
    <n v="1233"/>
    <n v="1382"/>
    <n v="1382"/>
    <n v="1382"/>
    <n v="1612"/>
    <n v="1612"/>
    <n v="1612"/>
    <n v="1876"/>
    <n v="1876"/>
    <n v="1876"/>
    <n v="1876"/>
    <n v="2355"/>
    <n v="2355"/>
    <n v="2355"/>
    <n v="2574"/>
    <n v="2574"/>
    <n v="2574"/>
    <n v="1266"/>
    <n v="1600"/>
    <n v="1726"/>
    <n v="114"/>
    <n v="138"/>
    <n v="117"/>
    <n v="496"/>
    <n v="617"/>
    <n v="731"/>
    <n v="479"/>
    <n v="566"/>
    <n v="715"/>
    <n v="203"/>
    <n v="249"/>
    <n v="235"/>
    <n v="177"/>
    <n v="211"/>
    <n v="197"/>
    <n v="523"/>
    <n v="586"/>
    <n v="729"/>
    <n v="602"/>
    <n v="693"/>
    <n v="581"/>
  </r>
  <r>
    <x v="3"/>
    <s v="State College of Florida, Manatee-Sarasota"/>
    <s v="Met the criteria for Two-Year with Bachelor's in 2011-12."/>
    <n v="135391"/>
    <x v="5"/>
    <m/>
    <m/>
    <m/>
    <m/>
    <m/>
    <m/>
    <m/>
    <m/>
    <m/>
    <m/>
    <m/>
    <m/>
    <m/>
    <m/>
    <m/>
    <m/>
    <m/>
    <m/>
    <m/>
    <m/>
    <m/>
    <m/>
    <m/>
    <m/>
    <m/>
    <m/>
    <m/>
    <m/>
    <m/>
    <m/>
    <m/>
    <n v="0"/>
    <n v="0"/>
    <n v="0"/>
    <n v="0"/>
    <n v="0"/>
    <n v="0"/>
    <n v="0"/>
    <n v="0"/>
    <n v="0"/>
    <n v="0"/>
    <n v="0"/>
    <n v="0"/>
    <n v="0"/>
    <n v="0"/>
    <n v="0"/>
    <n v="0"/>
    <n v="0"/>
    <n v="0"/>
    <n v="0"/>
    <n v="0"/>
    <n v="0"/>
    <n v="0"/>
    <n v="0"/>
    <n v="0"/>
    <n v="0"/>
    <n v="0"/>
    <n v="0"/>
    <n v="0"/>
    <m/>
    <m/>
    <m/>
    <m/>
    <m/>
    <m/>
    <n v="0"/>
    <n v="0"/>
    <n v="0"/>
    <m/>
    <m/>
    <m/>
    <m/>
    <m/>
    <m/>
    <m/>
    <m/>
    <m/>
    <n v="0"/>
    <n v="0"/>
    <n v="0"/>
    <m/>
    <m/>
    <m/>
    <n v="3436"/>
    <n v="3085"/>
    <n v="2723"/>
    <n v="2951"/>
    <n v="3010"/>
    <n v="2951"/>
    <n v="975"/>
    <n v="1085"/>
    <n v="1060"/>
    <n v="1401"/>
    <n v="1417"/>
    <n v="1586"/>
    <n v="1621"/>
    <n v="1378"/>
    <n v="17"/>
    <n v="13"/>
    <n v="18"/>
    <n v="33"/>
    <n v="38"/>
    <n v="33"/>
    <m/>
    <m/>
    <n v="958"/>
    <n v="958"/>
    <n v="1072"/>
    <n v="1072"/>
    <n v="1042"/>
    <n v="1042"/>
    <n v="1368"/>
    <n v="1368"/>
    <n v="1368"/>
    <n v="1379"/>
    <n v="1379"/>
    <n v="1379"/>
    <n v="1553"/>
    <n v="1553"/>
    <n v="1553"/>
    <n v="1553"/>
    <n v="1621"/>
    <n v="1621"/>
    <n v="1621"/>
    <n v="1378"/>
    <n v="1378"/>
    <n v="1378"/>
    <n v="997"/>
    <n v="967"/>
    <n v="853"/>
    <n v="104"/>
    <n v="130"/>
    <n v="126"/>
    <n v="452"/>
    <n v="524"/>
    <n v="399"/>
    <n v="432"/>
    <n v="473"/>
    <n v="478"/>
    <n v="206"/>
    <n v="185"/>
    <n v="190"/>
    <n v="221"/>
    <n v="181"/>
    <n v="201"/>
    <n v="509"/>
    <n v="540"/>
    <n v="684"/>
    <n v="397"/>
    <n v="448"/>
    <n v="446"/>
  </r>
  <r>
    <x v="3"/>
    <s v="Tallahassee Community College "/>
    <m/>
    <n v="137759"/>
    <x v="5"/>
    <m/>
    <m/>
    <m/>
    <m/>
    <m/>
    <m/>
    <m/>
    <m/>
    <m/>
    <m/>
    <m/>
    <m/>
    <m/>
    <m/>
    <m/>
    <m/>
    <m/>
    <m/>
    <m/>
    <m/>
    <m/>
    <m/>
    <m/>
    <m/>
    <m/>
    <m/>
    <m/>
    <m/>
    <m/>
    <m/>
    <m/>
    <n v="0"/>
    <n v="0"/>
    <n v="0"/>
    <n v="0"/>
    <n v="0"/>
    <n v="0"/>
    <n v="0"/>
    <n v="0"/>
    <n v="0"/>
    <n v="0"/>
    <n v="0"/>
    <n v="0"/>
    <n v="0"/>
    <n v="0"/>
    <n v="0"/>
    <n v="0"/>
    <n v="0"/>
    <n v="0"/>
    <n v="0"/>
    <n v="0"/>
    <n v="0"/>
    <n v="0"/>
    <n v="0"/>
    <n v="0"/>
    <n v="0"/>
    <n v="0"/>
    <n v="0"/>
    <n v="0"/>
    <m/>
    <m/>
    <m/>
    <m/>
    <m/>
    <m/>
    <n v="0"/>
    <n v="0"/>
    <n v="0"/>
    <m/>
    <m/>
    <m/>
    <m/>
    <m/>
    <m/>
    <m/>
    <m/>
    <m/>
    <n v="0"/>
    <n v="0"/>
    <n v="0"/>
    <m/>
    <m/>
    <m/>
    <n v="4904"/>
    <n v="4661"/>
    <n v="4182"/>
    <n v="4406"/>
    <n v="4649"/>
    <n v="4406"/>
    <n v="1758"/>
    <n v="1901"/>
    <n v="2053"/>
    <n v="1857"/>
    <n v="2102"/>
    <n v="2404"/>
    <n v="2549"/>
    <n v="2559"/>
    <n v="33"/>
    <n v="28"/>
    <n v="29"/>
    <n v="31"/>
    <n v="39"/>
    <n v="43"/>
    <m/>
    <m/>
    <n v="1725"/>
    <n v="1725"/>
    <n v="1873"/>
    <n v="1873"/>
    <n v="2024"/>
    <n v="2024"/>
    <n v="1826"/>
    <n v="1826"/>
    <n v="1826"/>
    <n v="2063"/>
    <n v="2063"/>
    <n v="2063"/>
    <n v="2361"/>
    <n v="2361"/>
    <n v="2361"/>
    <n v="2361"/>
    <n v="2549"/>
    <n v="2549"/>
    <n v="2549"/>
    <n v="2559"/>
    <n v="2559"/>
    <n v="2559"/>
    <n v="1475"/>
    <n v="1452"/>
    <n v="1444"/>
    <n v="288"/>
    <n v="326"/>
    <n v="330"/>
    <n v="598"/>
    <n v="771"/>
    <n v="785"/>
    <n v="646"/>
    <n v="771"/>
    <n v="882"/>
    <n v="216"/>
    <n v="208"/>
    <n v="241"/>
    <n v="340"/>
    <n v="408"/>
    <n v="465"/>
    <n v="624"/>
    <n v="676"/>
    <n v="773"/>
    <n v="680"/>
    <n v="793"/>
    <n v="867"/>
  </r>
  <r>
    <x v="3"/>
    <s v="Valencia Community College "/>
    <m/>
    <n v="138187"/>
    <x v="5"/>
    <m/>
    <m/>
    <m/>
    <m/>
    <m/>
    <m/>
    <m/>
    <m/>
    <m/>
    <m/>
    <m/>
    <m/>
    <m/>
    <m/>
    <m/>
    <m/>
    <m/>
    <m/>
    <m/>
    <m/>
    <m/>
    <m/>
    <m/>
    <m/>
    <m/>
    <m/>
    <m/>
    <m/>
    <m/>
    <m/>
    <m/>
    <n v="0"/>
    <n v="0"/>
    <n v="0"/>
    <n v="0"/>
    <n v="0"/>
    <n v="0"/>
    <n v="0"/>
    <n v="0"/>
    <n v="0"/>
    <n v="0"/>
    <n v="0"/>
    <n v="0"/>
    <n v="0"/>
    <n v="0"/>
    <n v="0"/>
    <n v="0"/>
    <n v="0"/>
    <n v="0"/>
    <n v="0"/>
    <n v="0"/>
    <n v="0"/>
    <n v="0"/>
    <n v="0"/>
    <n v="0"/>
    <n v="0"/>
    <n v="0"/>
    <n v="0"/>
    <n v="0"/>
    <m/>
    <m/>
    <m/>
    <m/>
    <m/>
    <m/>
    <n v="0"/>
    <n v="0"/>
    <n v="0"/>
    <m/>
    <m/>
    <m/>
    <m/>
    <m/>
    <m/>
    <m/>
    <m/>
    <m/>
    <n v="0"/>
    <n v="0"/>
    <n v="0"/>
    <m/>
    <m/>
    <m/>
    <n v="10206"/>
    <n v="10710"/>
    <n v="9693"/>
    <n v="10071"/>
    <n v="11189"/>
    <n v="10071"/>
    <n v="2649"/>
    <n v="2966"/>
    <n v="3216"/>
    <n v="3698"/>
    <n v="4423"/>
    <n v="4680"/>
    <n v="5239"/>
    <n v="5117"/>
    <n v="30"/>
    <n v="39"/>
    <n v="50"/>
    <n v="63"/>
    <n v="76"/>
    <n v="78"/>
    <m/>
    <m/>
    <n v="2619"/>
    <n v="2619"/>
    <n v="2927"/>
    <n v="2927"/>
    <n v="3166"/>
    <n v="3166"/>
    <n v="3635"/>
    <n v="3635"/>
    <n v="3635"/>
    <n v="4347"/>
    <n v="4347"/>
    <n v="4347"/>
    <n v="4602"/>
    <n v="4602"/>
    <n v="4602"/>
    <n v="4602"/>
    <n v="5239"/>
    <n v="5239"/>
    <n v="5239"/>
    <n v="5117"/>
    <n v="5117"/>
    <n v="5117"/>
    <n v="3387"/>
    <n v="3681"/>
    <n v="3471"/>
    <n v="317"/>
    <n v="336"/>
    <n v="354"/>
    <n v="898"/>
    <n v="1222"/>
    <n v="1292"/>
    <n v="1482"/>
    <n v="1740"/>
    <n v="2033"/>
    <n v="510"/>
    <n v="619"/>
    <n v="545"/>
    <n v="469"/>
    <n v="566"/>
    <n v="574"/>
    <n v="1174"/>
    <n v="1422"/>
    <n v="1450"/>
    <n v="1301"/>
    <n v="1473"/>
    <n v="1620"/>
  </r>
  <r>
    <x v="3"/>
    <s v="Gulf Coast Community College "/>
    <m/>
    <n v="134343"/>
    <x v="6"/>
    <m/>
    <m/>
    <m/>
    <m/>
    <m/>
    <m/>
    <m/>
    <m/>
    <m/>
    <m/>
    <m/>
    <m/>
    <m/>
    <m/>
    <m/>
    <m/>
    <m/>
    <m/>
    <m/>
    <m/>
    <m/>
    <m/>
    <m/>
    <m/>
    <m/>
    <m/>
    <m/>
    <m/>
    <m/>
    <m/>
    <m/>
    <n v="0"/>
    <n v="0"/>
    <n v="0"/>
    <n v="0"/>
    <n v="0"/>
    <n v="0"/>
    <n v="0"/>
    <n v="0"/>
    <n v="0"/>
    <n v="0"/>
    <n v="0"/>
    <n v="0"/>
    <n v="0"/>
    <n v="0"/>
    <n v="0"/>
    <n v="0"/>
    <n v="0"/>
    <n v="0"/>
    <n v="0"/>
    <n v="0"/>
    <n v="0"/>
    <n v="0"/>
    <n v="0"/>
    <n v="0"/>
    <n v="0"/>
    <n v="0"/>
    <n v="0"/>
    <n v="0"/>
    <m/>
    <m/>
    <m/>
    <m/>
    <m/>
    <m/>
    <n v="0"/>
    <n v="0"/>
    <n v="0"/>
    <m/>
    <m/>
    <m/>
    <m/>
    <m/>
    <m/>
    <m/>
    <m/>
    <m/>
    <n v="0"/>
    <n v="0"/>
    <n v="0"/>
    <m/>
    <m/>
    <m/>
    <n v="1767"/>
    <n v="1816"/>
    <n v="1471"/>
    <n v="1386"/>
    <n v="1432"/>
    <n v="1386"/>
    <n v="701"/>
    <n v="604"/>
    <n v="622"/>
    <n v="656"/>
    <n v="698"/>
    <n v="650"/>
    <n v="663"/>
    <n v="700"/>
    <n v="14"/>
    <n v="12"/>
    <n v="9"/>
    <n v="17"/>
    <n v="19"/>
    <n v="19"/>
    <m/>
    <m/>
    <n v="687"/>
    <n v="687"/>
    <n v="592"/>
    <n v="592"/>
    <n v="613"/>
    <n v="613"/>
    <n v="639"/>
    <n v="639"/>
    <n v="639"/>
    <n v="679"/>
    <n v="679"/>
    <n v="679"/>
    <n v="631"/>
    <n v="631"/>
    <n v="631"/>
    <n v="631"/>
    <n v="663"/>
    <n v="663"/>
    <n v="663"/>
    <n v="700"/>
    <n v="700"/>
    <n v="700"/>
    <n v="448"/>
    <n v="405"/>
    <n v="471"/>
    <n v="29"/>
    <n v="32"/>
    <n v="37"/>
    <n v="154"/>
    <n v="226"/>
    <n v="192"/>
    <n v="240"/>
    <n v="214"/>
    <n v="209"/>
    <n v="97"/>
    <n v="114"/>
    <n v="111"/>
    <n v="58"/>
    <n v="67"/>
    <n v="63"/>
    <n v="244"/>
    <n v="284"/>
    <n v="248"/>
    <n v="326"/>
    <n v="274"/>
    <n v="289"/>
  </r>
  <r>
    <x v="3"/>
    <s v="Lake City Community College "/>
    <m/>
    <n v="135160"/>
    <x v="6"/>
    <m/>
    <m/>
    <m/>
    <m/>
    <m/>
    <m/>
    <m/>
    <m/>
    <m/>
    <m/>
    <m/>
    <m/>
    <m/>
    <m/>
    <m/>
    <m/>
    <m/>
    <m/>
    <m/>
    <m/>
    <m/>
    <m/>
    <m/>
    <m/>
    <m/>
    <m/>
    <m/>
    <m/>
    <m/>
    <m/>
    <m/>
    <n v="0"/>
    <n v="0"/>
    <n v="0"/>
    <n v="0"/>
    <n v="0"/>
    <n v="0"/>
    <n v="0"/>
    <n v="0"/>
    <n v="0"/>
    <n v="0"/>
    <n v="0"/>
    <n v="0"/>
    <n v="0"/>
    <n v="0"/>
    <n v="0"/>
    <n v="0"/>
    <n v="0"/>
    <n v="0"/>
    <n v="0"/>
    <n v="0"/>
    <n v="0"/>
    <n v="0"/>
    <n v="0"/>
    <n v="0"/>
    <n v="0"/>
    <n v="0"/>
    <n v="0"/>
    <n v="0"/>
    <m/>
    <m/>
    <m/>
    <m/>
    <m/>
    <m/>
    <n v="0"/>
    <n v="0"/>
    <n v="0"/>
    <m/>
    <m/>
    <m/>
    <m/>
    <m/>
    <m/>
    <m/>
    <m/>
    <m/>
    <n v="0"/>
    <n v="0"/>
    <n v="0"/>
    <m/>
    <m/>
    <m/>
    <n v="945"/>
    <n v="968"/>
    <n v="689"/>
    <n v="610"/>
    <n v="881"/>
    <n v="610"/>
    <n v="397"/>
    <n v="397"/>
    <n v="332"/>
    <n v="353"/>
    <n v="369"/>
    <n v="299"/>
    <n v="420"/>
    <n v="360"/>
    <n v="6"/>
    <n v="6"/>
    <n v="10"/>
    <n v="11"/>
    <n v="8"/>
    <n v="18"/>
    <m/>
    <m/>
    <n v="391"/>
    <n v="391"/>
    <n v="391"/>
    <n v="391"/>
    <n v="322"/>
    <n v="322"/>
    <n v="342"/>
    <n v="342"/>
    <n v="342"/>
    <n v="361"/>
    <n v="361"/>
    <n v="361"/>
    <n v="281"/>
    <n v="281"/>
    <n v="281"/>
    <n v="281"/>
    <n v="420"/>
    <n v="420"/>
    <n v="420"/>
    <n v="360"/>
    <n v="360"/>
    <n v="360"/>
    <n v="200"/>
    <n v="220"/>
    <n v="194"/>
    <n v="18"/>
    <n v="30"/>
    <n v="33"/>
    <n v="63"/>
    <n v="170"/>
    <n v="133"/>
    <n v="147"/>
    <n v="121"/>
    <n v="135"/>
    <n v="31"/>
    <n v="24"/>
    <n v="28"/>
    <n v="35"/>
    <n v="47"/>
    <n v="28"/>
    <n v="129"/>
    <n v="169"/>
    <n v="90"/>
    <n v="206"/>
    <n v="209"/>
    <n v="169"/>
  </r>
  <r>
    <x v="3"/>
    <s v="Lake-Sumter Community College "/>
    <m/>
    <n v="135188"/>
    <x v="6"/>
    <m/>
    <m/>
    <m/>
    <m/>
    <m/>
    <m/>
    <m/>
    <m/>
    <m/>
    <m/>
    <m/>
    <m/>
    <m/>
    <m/>
    <m/>
    <m/>
    <m/>
    <m/>
    <m/>
    <m/>
    <m/>
    <m/>
    <m/>
    <m/>
    <m/>
    <m/>
    <m/>
    <m/>
    <m/>
    <m/>
    <m/>
    <n v="0"/>
    <n v="0"/>
    <n v="0"/>
    <n v="0"/>
    <n v="0"/>
    <n v="0"/>
    <n v="0"/>
    <n v="0"/>
    <n v="0"/>
    <n v="0"/>
    <n v="0"/>
    <n v="0"/>
    <n v="0"/>
    <n v="0"/>
    <n v="0"/>
    <n v="0"/>
    <n v="0"/>
    <n v="0"/>
    <n v="0"/>
    <n v="0"/>
    <n v="0"/>
    <n v="0"/>
    <n v="0"/>
    <n v="0"/>
    <n v="0"/>
    <n v="0"/>
    <n v="0"/>
    <n v="0"/>
    <m/>
    <m/>
    <m/>
    <m/>
    <m/>
    <m/>
    <n v="0"/>
    <n v="0"/>
    <n v="0"/>
    <m/>
    <m/>
    <m/>
    <m/>
    <m/>
    <m/>
    <m/>
    <m/>
    <m/>
    <n v="0"/>
    <n v="0"/>
    <n v="0"/>
    <m/>
    <m/>
    <m/>
    <n v="1345"/>
    <n v="1470"/>
    <n v="1258"/>
    <n v="1130"/>
    <n v="1258"/>
    <n v="1130"/>
    <n v="371"/>
    <n v="437"/>
    <n v="408"/>
    <n v="390"/>
    <n v="536"/>
    <n v="526"/>
    <n v="583"/>
    <n v="602"/>
    <n v="3"/>
    <n v="9"/>
    <n v="5"/>
    <n v="6"/>
    <n v="20"/>
    <n v="16"/>
    <m/>
    <m/>
    <n v="368"/>
    <n v="368"/>
    <n v="428"/>
    <n v="428"/>
    <n v="403"/>
    <n v="403"/>
    <n v="384"/>
    <n v="384"/>
    <n v="384"/>
    <n v="516"/>
    <n v="516"/>
    <n v="516"/>
    <n v="510"/>
    <n v="510"/>
    <n v="510"/>
    <n v="510"/>
    <n v="583"/>
    <n v="583"/>
    <n v="583"/>
    <n v="602"/>
    <n v="602"/>
    <n v="602"/>
    <n v="357"/>
    <n v="362"/>
    <n v="384"/>
    <n v="53"/>
    <n v="45"/>
    <n v="63"/>
    <n v="100"/>
    <n v="176"/>
    <n v="155"/>
    <n v="131"/>
    <n v="178"/>
    <n v="203"/>
    <n v="42"/>
    <n v="43"/>
    <n v="58"/>
    <n v="86"/>
    <n v="92"/>
    <n v="92"/>
    <n v="125"/>
    <n v="203"/>
    <n v="157"/>
    <n v="166"/>
    <n v="170"/>
    <n v="174"/>
  </r>
  <r>
    <x v="3"/>
    <s v="South Florida Community College "/>
    <m/>
    <n v="137315"/>
    <x v="6"/>
    <m/>
    <m/>
    <m/>
    <m/>
    <m/>
    <m/>
    <m/>
    <m/>
    <m/>
    <m/>
    <m/>
    <m/>
    <m/>
    <m/>
    <m/>
    <m/>
    <m/>
    <m/>
    <m/>
    <m/>
    <m/>
    <m/>
    <m/>
    <m/>
    <m/>
    <m/>
    <m/>
    <m/>
    <m/>
    <m/>
    <m/>
    <n v="0"/>
    <n v="0"/>
    <n v="0"/>
    <n v="0"/>
    <n v="0"/>
    <n v="0"/>
    <n v="0"/>
    <n v="0"/>
    <n v="0"/>
    <n v="0"/>
    <n v="0"/>
    <n v="0"/>
    <n v="0"/>
    <n v="0"/>
    <n v="0"/>
    <n v="0"/>
    <n v="0"/>
    <n v="0"/>
    <n v="0"/>
    <n v="0"/>
    <n v="0"/>
    <n v="0"/>
    <n v="0"/>
    <n v="0"/>
    <n v="0"/>
    <n v="0"/>
    <n v="0"/>
    <n v="0"/>
    <m/>
    <m/>
    <m/>
    <m/>
    <m/>
    <m/>
    <n v="0"/>
    <n v="0"/>
    <n v="0"/>
    <m/>
    <m/>
    <m/>
    <m/>
    <m/>
    <m/>
    <m/>
    <m/>
    <m/>
    <n v="0"/>
    <n v="0"/>
    <n v="0"/>
    <m/>
    <m/>
    <m/>
    <n v="1019"/>
    <n v="1018"/>
    <n v="615"/>
    <n v="592"/>
    <n v="657"/>
    <n v="592"/>
    <n v="358"/>
    <n v="277"/>
    <n v="202"/>
    <n v="276"/>
    <n v="353"/>
    <n v="352"/>
    <n v="383"/>
    <n v="335"/>
    <n v="3"/>
    <n v="2"/>
    <n v="1"/>
    <n v="8"/>
    <n v="11"/>
    <n v="5"/>
    <m/>
    <m/>
    <n v="355"/>
    <n v="355"/>
    <n v="275"/>
    <n v="275"/>
    <n v="201"/>
    <n v="201"/>
    <n v="268"/>
    <n v="268"/>
    <n v="268"/>
    <n v="342"/>
    <n v="342"/>
    <n v="342"/>
    <n v="347"/>
    <n v="347"/>
    <n v="347"/>
    <n v="347"/>
    <n v="383"/>
    <n v="383"/>
    <n v="383"/>
    <n v="335"/>
    <n v="335"/>
    <n v="335"/>
    <n v="211"/>
    <n v="224"/>
    <n v="200"/>
    <n v="31"/>
    <n v="28"/>
    <n v="31"/>
    <n v="105"/>
    <n v="131"/>
    <n v="104"/>
    <n v="117"/>
    <n v="158"/>
    <n v="133"/>
    <n v="21"/>
    <n v="24"/>
    <n v="23"/>
    <n v="32"/>
    <n v="32"/>
    <n v="48"/>
    <n v="98"/>
    <n v="128"/>
    <n v="143"/>
    <n v="171"/>
    <n v="148"/>
    <n v="113"/>
  </r>
  <r>
    <x v="3"/>
    <s v="St. Johns River Community College "/>
    <s v="Met the criteria for Two-Year with Bachelor's in 2011-12."/>
    <n v="137281"/>
    <x v="6"/>
    <m/>
    <m/>
    <m/>
    <m/>
    <m/>
    <m/>
    <m/>
    <m/>
    <m/>
    <m/>
    <m/>
    <m/>
    <m/>
    <m/>
    <m/>
    <m/>
    <m/>
    <m/>
    <m/>
    <m/>
    <m/>
    <m/>
    <m/>
    <m/>
    <m/>
    <m/>
    <m/>
    <m/>
    <m/>
    <m/>
    <m/>
    <n v="0"/>
    <n v="0"/>
    <n v="0"/>
    <n v="0"/>
    <n v="0"/>
    <n v="0"/>
    <n v="0"/>
    <n v="0"/>
    <n v="0"/>
    <n v="0"/>
    <n v="0"/>
    <n v="0"/>
    <n v="0"/>
    <n v="0"/>
    <n v="0"/>
    <n v="0"/>
    <n v="0"/>
    <n v="0"/>
    <n v="0"/>
    <n v="0"/>
    <n v="0"/>
    <n v="0"/>
    <n v="0"/>
    <n v="0"/>
    <n v="0"/>
    <n v="0"/>
    <n v="0"/>
    <n v="0"/>
    <m/>
    <m/>
    <m/>
    <m/>
    <m/>
    <m/>
    <n v="0"/>
    <n v="0"/>
    <n v="0"/>
    <m/>
    <m/>
    <m/>
    <m/>
    <m/>
    <m/>
    <m/>
    <m/>
    <m/>
    <n v="0"/>
    <n v="0"/>
    <n v="0"/>
    <m/>
    <m/>
    <m/>
    <n v="2107"/>
    <n v="2234"/>
    <n v="1354"/>
    <n v="1500"/>
    <n v="1652"/>
    <n v="1500"/>
    <n v="538"/>
    <n v="561"/>
    <n v="623"/>
    <n v="577"/>
    <n v="672"/>
    <n v="708"/>
    <n v="767"/>
    <n v="755"/>
    <n v="13"/>
    <n v="14"/>
    <n v="26"/>
    <n v="25"/>
    <n v="14"/>
    <n v="20"/>
    <m/>
    <m/>
    <n v="525"/>
    <n v="525"/>
    <n v="547"/>
    <n v="547"/>
    <n v="597"/>
    <n v="597"/>
    <n v="552"/>
    <n v="552"/>
    <n v="552"/>
    <n v="658"/>
    <n v="658"/>
    <n v="658"/>
    <n v="688"/>
    <n v="688"/>
    <n v="688"/>
    <n v="688"/>
    <n v="767"/>
    <n v="767"/>
    <n v="767"/>
    <n v="755"/>
    <n v="755"/>
    <n v="755"/>
    <n v="475"/>
    <n v="484"/>
    <n v="493"/>
    <n v="57"/>
    <n v="72"/>
    <n v="77"/>
    <n v="156"/>
    <n v="211"/>
    <n v="185"/>
    <n v="195"/>
    <n v="267"/>
    <n v="280"/>
    <n v="66"/>
    <n v="68"/>
    <n v="76"/>
    <n v="116"/>
    <n v="124"/>
    <n v="86"/>
    <n v="175"/>
    <n v="199"/>
    <n v="246"/>
    <n v="235"/>
    <n v="228"/>
    <n v="261"/>
  </r>
  <r>
    <x v="3"/>
    <s v="Florida Keys Community College "/>
    <m/>
    <n v="133960"/>
    <x v="7"/>
    <m/>
    <m/>
    <m/>
    <m/>
    <m/>
    <m/>
    <m/>
    <m/>
    <m/>
    <m/>
    <m/>
    <m/>
    <m/>
    <m/>
    <m/>
    <m/>
    <m/>
    <m/>
    <m/>
    <m/>
    <m/>
    <m/>
    <m/>
    <m/>
    <m/>
    <m/>
    <m/>
    <m/>
    <m/>
    <m/>
    <m/>
    <n v="0"/>
    <n v="0"/>
    <n v="0"/>
    <n v="0"/>
    <n v="0"/>
    <n v="0"/>
    <n v="0"/>
    <n v="0"/>
    <n v="0"/>
    <n v="0"/>
    <n v="0"/>
    <n v="0"/>
    <n v="0"/>
    <n v="0"/>
    <n v="0"/>
    <n v="0"/>
    <n v="0"/>
    <n v="0"/>
    <n v="0"/>
    <n v="0"/>
    <n v="0"/>
    <n v="0"/>
    <n v="0"/>
    <n v="0"/>
    <n v="0"/>
    <n v="0"/>
    <n v="0"/>
    <n v="0"/>
    <m/>
    <m/>
    <m/>
    <m/>
    <m/>
    <m/>
    <n v="0"/>
    <n v="0"/>
    <n v="0"/>
    <m/>
    <m/>
    <m/>
    <m/>
    <m/>
    <m/>
    <m/>
    <m/>
    <m/>
    <n v="0"/>
    <n v="0"/>
    <n v="0"/>
    <m/>
    <m/>
    <m/>
    <n v="430"/>
    <n v="335"/>
    <n v="300"/>
    <n v="361"/>
    <n v="440"/>
    <n v="361"/>
    <n v="66"/>
    <n v="58"/>
    <n v="51"/>
    <n v="59"/>
    <n v="81"/>
    <n v="75"/>
    <n v="106"/>
    <n v="121"/>
    <n v="0"/>
    <n v="0"/>
    <n v="1"/>
    <n v="1"/>
    <n v="2"/>
    <n v="3"/>
    <m/>
    <m/>
    <n v="66"/>
    <n v="66"/>
    <n v="58"/>
    <n v="58"/>
    <n v="50"/>
    <n v="50"/>
    <n v="58"/>
    <n v="58"/>
    <n v="58"/>
    <n v="79"/>
    <n v="79"/>
    <n v="79"/>
    <n v="72"/>
    <n v="72"/>
    <n v="72"/>
    <n v="72"/>
    <n v="106"/>
    <n v="106"/>
    <n v="106"/>
    <n v="121"/>
    <n v="121"/>
    <n v="121"/>
    <n v="42"/>
    <n v="59"/>
    <n v="61"/>
    <n v="6"/>
    <n v="7"/>
    <n v="12"/>
    <n v="24"/>
    <n v="40"/>
    <n v="48"/>
    <n v="24"/>
    <n v="27"/>
    <n v="24"/>
    <n v="4"/>
    <n v="6"/>
    <n v="4"/>
    <n v="9"/>
    <n v="10"/>
    <n v="5"/>
    <n v="21"/>
    <n v="36"/>
    <n v="39"/>
    <n v="27"/>
    <n v="28"/>
    <n v="24"/>
  </r>
  <r>
    <x v="3"/>
    <s v="North Florida Community College "/>
    <m/>
    <n v="136145"/>
    <x v="7"/>
    <m/>
    <m/>
    <m/>
    <m/>
    <m/>
    <m/>
    <m/>
    <m/>
    <m/>
    <m/>
    <m/>
    <m/>
    <m/>
    <m/>
    <m/>
    <m/>
    <m/>
    <m/>
    <m/>
    <m/>
    <m/>
    <m/>
    <m/>
    <m/>
    <m/>
    <m/>
    <m/>
    <m/>
    <m/>
    <m/>
    <m/>
    <n v="0"/>
    <n v="0"/>
    <n v="0"/>
    <n v="0"/>
    <n v="0"/>
    <n v="0"/>
    <n v="0"/>
    <n v="0"/>
    <n v="0"/>
    <n v="0"/>
    <n v="0"/>
    <n v="0"/>
    <n v="0"/>
    <n v="0"/>
    <n v="0"/>
    <n v="0"/>
    <n v="0"/>
    <n v="0"/>
    <n v="0"/>
    <n v="0"/>
    <n v="0"/>
    <n v="0"/>
    <n v="0"/>
    <n v="0"/>
    <n v="0"/>
    <n v="0"/>
    <n v="0"/>
    <n v="0"/>
    <m/>
    <m/>
    <m/>
    <m/>
    <m/>
    <m/>
    <n v="0"/>
    <n v="0"/>
    <n v="0"/>
    <m/>
    <m/>
    <m/>
    <m/>
    <m/>
    <m/>
    <m/>
    <m/>
    <m/>
    <n v="0"/>
    <n v="0"/>
    <n v="0"/>
    <m/>
    <m/>
    <m/>
    <n v="513"/>
    <n v="566"/>
    <n v="334"/>
    <n v="210"/>
    <n v="280"/>
    <n v="210"/>
    <n v="188"/>
    <n v="183"/>
    <n v="204"/>
    <n v="231"/>
    <n v="215"/>
    <n v="155"/>
    <n v="158"/>
    <n v="212"/>
    <n v="2"/>
    <n v="1"/>
    <n v="7"/>
    <n v="4"/>
    <n v="3"/>
    <n v="5"/>
    <m/>
    <m/>
    <n v="186"/>
    <n v="186"/>
    <n v="182"/>
    <n v="182"/>
    <n v="197"/>
    <n v="197"/>
    <n v="227"/>
    <n v="227"/>
    <n v="227"/>
    <n v="212"/>
    <n v="212"/>
    <n v="212"/>
    <n v="150"/>
    <n v="150"/>
    <n v="150"/>
    <n v="150"/>
    <n v="158"/>
    <n v="158"/>
    <n v="158"/>
    <n v="212"/>
    <n v="212"/>
    <n v="212"/>
    <n v="97"/>
    <n v="105"/>
    <n v="139"/>
    <n v="11"/>
    <n v="9"/>
    <n v="17"/>
    <n v="42"/>
    <n v="44"/>
    <n v="56"/>
    <n v="90"/>
    <n v="78"/>
    <n v="58"/>
    <n v="30"/>
    <n v="16"/>
    <n v="13"/>
    <n v="33"/>
    <n v="42"/>
    <n v="28"/>
    <n v="74"/>
    <n v="76"/>
    <n v="51"/>
    <n v="84"/>
    <n v="83"/>
    <n v="96"/>
  </r>
  <r>
    <x v="4"/>
    <s v="Georgia State University "/>
    <m/>
    <n v="139940"/>
    <x v="0"/>
    <n v="5107"/>
    <n v="5433"/>
    <n v="5087"/>
    <n v="5654"/>
    <n v="5887"/>
    <n v="6278"/>
    <n v="6075"/>
    <n v="1772"/>
    <n v="2062"/>
    <n v="2136"/>
    <n v="2474"/>
    <n v="1923"/>
    <n v="2272"/>
    <n v="2325"/>
    <n v="2174"/>
    <n v="2517"/>
    <n v="2743"/>
    <n v="2937"/>
    <n v="2853"/>
    <m/>
    <n v="1"/>
    <m/>
    <m/>
    <m/>
    <m/>
    <m/>
    <m/>
    <m/>
    <m/>
    <m/>
    <m/>
    <n v="1772"/>
    <n v="1772"/>
    <n v="2061"/>
    <n v="2061"/>
    <n v="2136"/>
    <n v="2136"/>
    <n v="2474"/>
    <n v="1923"/>
    <n v="1923"/>
    <n v="2272"/>
    <n v="2272"/>
    <n v="2272"/>
    <n v="2325"/>
    <n v="2325"/>
    <n v="2325"/>
    <n v="2174"/>
    <n v="2174"/>
    <n v="2517"/>
    <n v="2517"/>
    <n v="2743"/>
    <n v="2743"/>
    <n v="2743"/>
    <n v="2937"/>
    <n v="2937"/>
    <n v="2937"/>
    <n v="2853"/>
    <n v="2853"/>
    <n v="2853"/>
    <n v="2279"/>
    <n v="2468"/>
    <n v="2372"/>
    <n v="167"/>
    <n v="157"/>
    <n v="170"/>
    <n v="297"/>
    <n v="312"/>
    <n v="311"/>
    <n v="956"/>
    <n v="1094"/>
    <n v="1098"/>
    <n v="214"/>
    <n v="228"/>
    <n v="237"/>
    <n v="350"/>
    <n v="425"/>
    <n v="423"/>
    <n v="403"/>
    <n v="525"/>
    <n v="567"/>
    <n v="843"/>
    <n v="1016"/>
    <n v="1163"/>
    <m/>
    <m/>
    <m/>
    <m/>
    <m/>
    <m/>
    <m/>
    <m/>
    <m/>
    <m/>
    <m/>
    <m/>
    <m/>
    <m/>
    <m/>
    <m/>
    <m/>
    <m/>
    <m/>
    <m/>
    <m/>
    <m/>
    <n v="0"/>
    <n v="0"/>
    <n v="0"/>
    <n v="0"/>
    <n v="0"/>
    <n v="0"/>
    <n v="0"/>
    <n v="0"/>
    <n v="0"/>
    <n v="0"/>
    <n v="0"/>
    <n v="0"/>
    <n v="0"/>
    <n v="0"/>
    <n v="0"/>
    <n v="0"/>
    <n v="0"/>
    <n v="0"/>
    <n v="0"/>
    <n v="0"/>
    <n v="0"/>
    <n v="0"/>
    <m/>
    <m/>
    <m/>
    <m/>
    <m/>
    <m/>
    <n v="0"/>
    <n v="0"/>
    <n v="0"/>
    <m/>
    <m/>
    <m/>
    <m/>
    <m/>
    <m/>
    <m/>
    <m/>
    <m/>
    <n v="0"/>
    <n v="0"/>
    <n v="0"/>
    <m/>
    <m/>
    <m/>
  </r>
  <r>
    <x v="4"/>
    <s v="University of Georgia"/>
    <m/>
    <n v="139959"/>
    <x v="0"/>
    <n v="6129"/>
    <n v="6484"/>
    <n v="6739"/>
    <n v="6427"/>
    <n v="6523"/>
    <n v="6533"/>
    <n v="6181"/>
    <n v="4375"/>
    <n v="4207"/>
    <n v="4459"/>
    <n v="4282"/>
    <n v="5157"/>
    <n v="4500"/>
    <n v="4673"/>
    <n v="5062"/>
    <n v="4677"/>
    <n v="4781"/>
    <n v="4676"/>
    <n v="4667"/>
    <m/>
    <m/>
    <m/>
    <m/>
    <m/>
    <m/>
    <m/>
    <m/>
    <m/>
    <m/>
    <m/>
    <m/>
    <n v="4375"/>
    <n v="4375"/>
    <n v="4207"/>
    <n v="4207"/>
    <n v="4459"/>
    <n v="4459"/>
    <n v="4282"/>
    <n v="5157"/>
    <n v="5157"/>
    <n v="4500"/>
    <n v="4500"/>
    <n v="4500"/>
    <n v="4673"/>
    <n v="4673"/>
    <n v="4673"/>
    <n v="5062"/>
    <n v="5062"/>
    <n v="4677"/>
    <n v="4677"/>
    <n v="4781"/>
    <n v="4781"/>
    <n v="4781"/>
    <n v="4676"/>
    <n v="4676"/>
    <n v="4676"/>
    <n v="4667"/>
    <n v="4667"/>
    <n v="4667"/>
    <n v="4497"/>
    <n v="4399"/>
    <n v="4391"/>
    <n v="89"/>
    <n v="122"/>
    <n v="100"/>
    <n v="195"/>
    <n v="155"/>
    <n v="176"/>
    <n v="4065"/>
    <n v="3590"/>
    <n v="3795"/>
    <n v="386"/>
    <n v="310"/>
    <n v="314"/>
    <n v="376"/>
    <n v="317"/>
    <n v="282"/>
    <n v="330"/>
    <n v="283"/>
    <n v="282"/>
    <n v="3348"/>
    <n v="3268"/>
    <n v="3553"/>
    <m/>
    <m/>
    <m/>
    <m/>
    <m/>
    <m/>
    <m/>
    <m/>
    <m/>
    <m/>
    <m/>
    <m/>
    <m/>
    <m/>
    <m/>
    <m/>
    <m/>
    <m/>
    <m/>
    <m/>
    <m/>
    <m/>
    <n v="0"/>
    <n v="0"/>
    <n v="0"/>
    <n v="0"/>
    <n v="0"/>
    <n v="0"/>
    <n v="0"/>
    <n v="0"/>
    <n v="0"/>
    <n v="0"/>
    <n v="0"/>
    <n v="0"/>
    <n v="0"/>
    <n v="0"/>
    <n v="0"/>
    <n v="0"/>
    <n v="0"/>
    <n v="0"/>
    <n v="0"/>
    <n v="0"/>
    <n v="0"/>
    <n v="0"/>
    <m/>
    <m/>
    <m/>
    <m/>
    <m/>
    <m/>
    <n v="0"/>
    <n v="0"/>
    <n v="0"/>
    <m/>
    <m/>
    <m/>
    <m/>
    <m/>
    <m/>
    <m/>
    <m/>
    <m/>
    <n v="0"/>
    <n v="0"/>
    <n v="0"/>
    <m/>
    <m/>
    <m/>
  </r>
  <r>
    <x v="4"/>
    <s v="Georgia Institute of Technology"/>
    <m/>
    <n v="139755"/>
    <x v="1"/>
    <n v="3262"/>
    <n v="3086"/>
    <n v="3513"/>
    <n v="3256"/>
    <n v="3474"/>
    <n v="3637"/>
    <n v="3694"/>
    <n v="2329"/>
    <n v="2244"/>
    <n v="2230"/>
    <n v="2283"/>
    <n v="2228"/>
    <n v="2573"/>
    <n v="2453"/>
    <n v="2836"/>
    <n v="2631"/>
    <n v="2634"/>
    <n v="2658"/>
    <n v="2709"/>
    <m/>
    <n v="1"/>
    <m/>
    <m/>
    <m/>
    <m/>
    <m/>
    <m/>
    <m/>
    <m/>
    <m/>
    <m/>
    <n v="2329"/>
    <n v="2329"/>
    <n v="2243"/>
    <n v="2243"/>
    <n v="2230"/>
    <n v="2230"/>
    <n v="2283"/>
    <n v="2228"/>
    <n v="2228"/>
    <n v="2573"/>
    <n v="2573"/>
    <n v="2573"/>
    <n v="2453"/>
    <n v="2453"/>
    <n v="2453"/>
    <n v="2836"/>
    <n v="2836"/>
    <n v="2631"/>
    <n v="2631"/>
    <n v="2634"/>
    <n v="2634"/>
    <n v="2634"/>
    <n v="2658"/>
    <n v="2658"/>
    <n v="2658"/>
    <n v="2709"/>
    <n v="2709"/>
    <n v="2709"/>
    <n v="2451"/>
    <n v="2505"/>
    <n v="2570"/>
    <n v="37"/>
    <n v="22"/>
    <n v="21"/>
    <n v="146"/>
    <n v="131"/>
    <n v="118"/>
    <n v="1761"/>
    <n v="2046"/>
    <n v="1905"/>
    <n v="187"/>
    <n v="225"/>
    <n v="199"/>
    <n v="174"/>
    <n v="168"/>
    <n v="157"/>
    <n v="106"/>
    <n v="134"/>
    <n v="192"/>
    <n v="1828"/>
    <n v="1786"/>
    <n v="1784"/>
    <m/>
    <m/>
    <m/>
    <m/>
    <m/>
    <m/>
    <m/>
    <m/>
    <m/>
    <m/>
    <m/>
    <m/>
    <m/>
    <m/>
    <m/>
    <m/>
    <m/>
    <m/>
    <m/>
    <m/>
    <m/>
    <m/>
    <n v="0"/>
    <n v="0"/>
    <n v="0"/>
    <n v="0"/>
    <n v="0"/>
    <n v="0"/>
    <n v="0"/>
    <n v="0"/>
    <n v="0"/>
    <n v="0"/>
    <n v="0"/>
    <n v="0"/>
    <n v="0"/>
    <n v="0"/>
    <n v="0"/>
    <n v="0"/>
    <n v="0"/>
    <n v="0"/>
    <n v="0"/>
    <n v="0"/>
    <n v="0"/>
    <n v="0"/>
    <m/>
    <m/>
    <m/>
    <m/>
    <m/>
    <m/>
    <n v="0"/>
    <n v="0"/>
    <n v="0"/>
    <m/>
    <m/>
    <m/>
    <m/>
    <m/>
    <m/>
    <m/>
    <m/>
    <m/>
    <n v="0"/>
    <n v="0"/>
    <n v="0"/>
    <m/>
    <m/>
    <m/>
  </r>
  <r>
    <x v="4"/>
    <s v="Georgia Southern University"/>
    <m/>
    <n v="139931"/>
    <x v="2"/>
    <n v="4217"/>
    <n v="4507"/>
    <n v="4205"/>
    <n v="4485"/>
    <n v="4779"/>
    <n v="5311"/>
    <n v="5325"/>
    <n v="3266"/>
    <n v="2861"/>
    <n v="2633"/>
    <n v="2599"/>
    <n v="2735"/>
    <n v="2983"/>
    <n v="3125"/>
    <n v="2732"/>
    <n v="3029"/>
    <n v="3108"/>
    <n v="3492"/>
    <n v="3597"/>
    <m/>
    <n v="2"/>
    <m/>
    <m/>
    <m/>
    <m/>
    <m/>
    <m/>
    <m/>
    <m/>
    <m/>
    <m/>
    <n v="3266"/>
    <n v="3266"/>
    <n v="2859"/>
    <n v="2859"/>
    <n v="2633"/>
    <n v="2633"/>
    <n v="2599"/>
    <n v="2735"/>
    <n v="2735"/>
    <n v="2983"/>
    <n v="2983"/>
    <n v="2983"/>
    <n v="3125"/>
    <n v="3125"/>
    <n v="3125"/>
    <n v="2732"/>
    <n v="2732"/>
    <n v="3029"/>
    <n v="3029"/>
    <n v="3108"/>
    <n v="3108"/>
    <n v="3108"/>
    <n v="3492"/>
    <n v="3492"/>
    <n v="3492"/>
    <n v="3597"/>
    <n v="3597"/>
    <n v="3597"/>
    <n v="2525"/>
    <n v="2779"/>
    <n v="2863"/>
    <n v="235"/>
    <n v="281"/>
    <n v="305"/>
    <n v="348"/>
    <n v="432"/>
    <n v="429"/>
    <n v="1295"/>
    <n v="1342"/>
    <n v="1457"/>
    <n v="191"/>
    <n v="203"/>
    <n v="186"/>
    <n v="665"/>
    <n v="859"/>
    <n v="884"/>
    <n v="584"/>
    <n v="579"/>
    <n v="598"/>
    <n v="1479"/>
    <n v="1345"/>
    <n v="1312"/>
    <m/>
    <m/>
    <m/>
    <m/>
    <m/>
    <m/>
    <m/>
    <m/>
    <m/>
    <m/>
    <m/>
    <m/>
    <m/>
    <m/>
    <m/>
    <m/>
    <m/>
    <m/>
    <m/>
    <m/>
    <m/>
    <m/>
    <n v="0"/>
    <n v="0"/>
    <n v="0"/>
    <n v="0"/>
    <n v="0"/>
    <n v="0"/>
    <n v="0"/>
    <n v="0"/>
    <n v="0"/>
    <n v="0"/>
    <n v="0"/>
    <n v="0"/>
    <n v="0"/>
    <n v="0"/>
    <n v="0"/>
    <n v="0"/>
    <n v="0"/>
    <n v="0"/>
    <n v="0"/>
    <n v="0"/>
    <n v="0"/>
    <n v="0"/>
    <m/>
    <m/>
    <m/>
    <m/>
    <m/>
    <m/>
    <n v="0"/>
    <n v="0"/>
    <n v="0"/>
    <m/>
    <m/>
    <m/>
    <m/>
    <m/>
    <m/>
    <m/>
    <m/>
    <m/>
    <n v="0"/>
    <n v="0"/>
    <n v="0"/>
    <m/>
    <m/>
    <m/>
  </r>
  <r>
    <x v="4"/>
    <s v="University of West Georgia"/>
    <m/>
    <n v="141334"/>
    <x v="2"/>
    <n v="2573"/>
    <n v="2488"/>
    <n v="2564"/>
    <n v="2709"/>
    <n v="2874"/>
    <n v="2891"/>
    <n v="2733"/>
    <n v="1604"/>
    <n v="1661"/>
    <n v="1551"/>
    <n v="1621"/>
    <n v="1738"/>
    <n v="1702"/>
    <n v="1640"/>
    <n v="1694"/>
    <n v="1795"/>
    <n v="2008"/>
    <n v="1911"/>
    <n v="1844"/>
    <m/>
    <m/>
    <m/>
    <m/>
    <m/>
    <m/>
    <m/>
    <m/>
    <m/>
    <m/>
    <m/>
    <m/>
    <n v="1604"/>
    <n v="1604"/>
    <n v="1661"/>
    <n v="1661"/>
    <n v="1551"/>
    <n v="1551"/>
    <n v="1621"/>
    <n v="1738"/>
    <n v="1738"/>
    <n v="1702"/>
    <n v="1702"/>
    <n v="1702"/>
    <n v="1640"/>
    <n v="1640"/>
    <n v="1640"/>
    <n v="1694"/>
    <n v="1694"/>
    <n v="1795"/>
    <n v="1795"/>
    <n v="2008"/>
    <n v="2008"/>
    <n v="2008"/>
    <n v="1911"/>
    <n v="1911"/>
    <n v="1911"/>
    <n v="1844"/>
    <n v="1844"/>
    <n v="1844"/>
    <n v="1476"/>
    <n v="1397"/>
    <n v="1361"/>
    <n v="147"/>
    <n v="122"/>
    <n v="124"/>
    <n v="385"/>
    <n v="392"/>
    <n v="359"/>
    <n v="635"/>
    <n v="595"/>
    <n v="643"/>
    <n v="133"/>
    <n v="117"/>
    <n v="127"/>
    <n v="406"/>
    <n v="416"/>
    <n v="391"/>
    <n v="564"/>
    <n v="574"/>
    <n v="479"/>
    <n v="574"/>
    <n v="646"/>
    <n v="650"/>
    <m/>
    <m/>
    <m/>
    <m/>
    <m/>
    <m/>
    <m/>
    <m/>
    <m/>
    <m/>
    <m/>
    <m/>
    <m/>
    <m/>
    <m/>
    <m/>
    <m/>
    <m/>
    <m/>
    <m/>
    <m/>
    <m/>
    <n v="0"/>
    <n v="0"/>
    <n v="0"/>
    <n v="0"/>
    <n v="0"/>
    <n v="0"/>
    <n v="0"/>
    <n v="0"/>
    <n v="0"/>
    <n v="0"/>
    <n v="0"/>
    <n v="0"/>
    <n v="0"/>
    <n v="0"/>
    <n v="0"/>
    <n v="0"/>
    <n v="0"/>
    <n v="0"/>
    <n v="0"/>
    <n v="0"/>
    <n v="0"/>
    <n v="0"/>
    <m/>
    <m/>
    <m/>
    <m/>
    <m/>
    <m/>
    <n v="0"/>
    <n v="0"/>
    <n v="0"/>
    <m/>
    <m/>
    <m/>
    <m/>
    <m/>
    <m/>
    <m/>
    <m/>
    <m/>
    <n v="0"/>
    <n v="0"/>
    <n v="0"/>
    <m/>
    <m/>
    <m/>
  </r>
  <r>
    <x v="4"/>
    <s v="Valdosta State University "/>
    <m/>
    <n v="141264"/>
    <x v="2"/>
    <n v="2589"/>
    <n v="2665"/>
    <n v="2937"/>
    <n v="2939"/>
    <n v="2904"/>
    <n v="3306"/>
    <n v="3443"/>
    <n v="1168"/>
    <n v="1269"/>
    <n v="1517"/>
    <n v="1572"/>
    <n v="1744"/>
    <n v="1676"/>
    <n v="1763"/>
    <n v="2001"/>
    <n v="2016"/>
    <n v="2100"/>
    <n v="2403"/>
    <n v="2517"/>
    <m/>
    <m/>
    <m/>
    <m/>
    <m/>
    <m/>
    <m/>
    <m/>
    <m/>
    <m/>
    <m/>
    <m/>
    <n v="1168"/>
    <n v="1168"/>
    <n v="1269"/>
    <n v="1269"/>
    <n v="1517"/>
    <n v="1517"/>
    <n v="1572"/>
    <n v="1744"/>
    <n v="1744"/>
    <n v="1676"/>
    <n v="1676"/>
    <n v="1676"/>
    <n v="1763"/>
    <n v="1763"/>
    <n v="1763"/>
    <n v="2001"/>
    <n v="2001"/>
    <n v="2016"/>
    <n v="2016"/>
    <n v="2100"/>
    <n v="2100"/>
    <n v="2100"/>
    <n v="2403"/>
    <n v="2403"/>
    <n v="2403"/>
    <n v="2517"/>
    <n v="2517"/>
    <n v="2517"/>
    <n v="1509"/>
    <n v="1636"/>
    <n v="1684"/>
    <n v="217"/>
    <n v="309"/>
    <n v="318"/>
    <n v="374"/>
    <n v="458"/>
    <n v="515"/>
    <n v="747"/>
    <n v="677"/>
    <n v="758"/>
    <n v="116"/>
    <n v="105"/>
    <n v="114"/>
    <n v="462"/>
    <n v="476"/>
    <n v="498"/>
    <n v="419"/>
    <n v="418"/>
    <n v="393"/>
    <n v="532"/>
    <n v="359"/>
    <n v="693"/>
    <m/>
    <m/>
    <m/>
    <m/>
    <m/>
    <m/>
    <m/>
    <m/>
    <m/>
    <m/>
    <m/>
    <m/>
    <m/>
    <m/>
    <m/>
    <m/>
    <m/>
    <m/>
    <m/>
    <m/>
    <m/>
    <m/>
    <n v="0"/>
    <n v="0"/>
    <n v="0"/>
    <n v="0"/>
    <n v="0"/>
    <n v="0"/>
    <n v="0"/>
    <n v="0"/>
    <n v="0"/>
    <n v="0"/>
    <n v="0"/>
    <n v="0"/>
    <n v="0"/>
    <n v="0"/>
    <n v="0"/>
    <n v="0"/>
    <n v="0"/>
    <n v="0"/>
    <n v="0"/>
    <n v="0"/>
    <n v="0"/>
    <n v="0"/>
    <m/>
    <m/>
    <m/>
    <m/>
    <m/>
    <m/>
    <n v="0"/>
    <n v="0"/>
    <n v="0"/>
    <m/>
    <m/>
    <m/>
    <m/>
    <m/>
    <m/>
    <m/>
    <m/>
    <m/>
    <n v="0"/>
    <n v="0"/>
    <n v="0"/>
    <m/>
    <m/>
    <m/>
  </r>
  <r>
    <x v="4"/>
    <s v="Albany State University "/>
    <m/>
    <n v="138716"/>
    <x v="3"/>
    <n v="809"/>
    <n v="854"/>
    <n v="992"/>
    <n v="908"/>
    <n v="924"/>
    <n v="1087"/>
    <n v="1181"/>
    <n v="648"/>
    <n v="643"/>
    <n v="420"/>
    <n v="470"/>
    <n v="537"/>
    <n v="602"/>
    <n v="596"/>
    <n v="702"/>
    <n v="597"/>
    <n v="626"/>
    <n v="745"/>
    <n v="883"/>
    <m/>
    <m/>
    <m/>
    <m/>
    <m/>
    <m/>
    <m/>
    <m/>
    <m/>
    <m/>
    <m/>
    <m/>
    <n v="648"/>
    <n v="648"/>
    <n v="643"/>
    <n v="643"/>
    <n v="420"/>
    <n v="420"/>
    <n v="470"/>
    <n v="537"/>
    <n v="537"/>
    <n v="602"/>
    <n v="602"/>
    <n v="602"/>
    <n v="596"/>
    <n v="596"/>
    <n v="596"/>
    <n v="702"/>
    <n v="702"/>
    <n v="597"/>
    <n v="597"/>
    <n v="626"/>
    <n v="626"/>
    <n v="626"/>
    <n v="745"/>
    <n v="745"/>
    <n v="745"/>
    <n v="883"/>
    <n v="883"/>
    <n v="883"/>
    <n v="481"/>
    <n v="53"/>
    <n v="575"/>
    <n v="45"/>
    <n v="57"/>
    <n v="73"/>
    <n v="100"/>
    <n v="635"/>
    <n v="235"/>
    <n v="225"/>
    <n v="270"/>
    <n v="242"/>
    <n v="65"/>
    <n v="57"/>
    <n v="69"/>
    <n v="108"/>
    <n v="131"/>
    <n v="135"/>
    <n v="139"/>
    <n v="144"/>
    <n v="150"/>
    <n v="320"/>
    <n v="310"/>
    <n v="201"/>
    <m/>
    <m/>
    <m/>
    <m/>
    <m/>
    <m/>
    <m/>
    <m/>
    <m/>
    <m/>
    <m/>
    <m/>
    <m/>
    <m/>
    <m/>
    <m/>
    <m/>
    <m/>
    <m/>
    <m/>
    <m/>
    <m/>
    <n v="0"/>
    <n v="0"/>
    <n v="0"/>
    <n v="0"/>
    <n v="0"/>
    <n v="0"/>
    <n v="0"/>
    <n v="0"/>
    <n v="0"/>
    <n v="0"/>
    <n v="0"/>
    <n v="0"/>
    <n v="0"/>
    <n v="0"/>
    <n v="0"/>
    <n v="0"/>
    <n v="0"/>
    <n v="0"/>
    <n v="0"/>
    <n v="0"/>
    <n v="0"/>
    <n v="0"/>
    <m/>
    <m/>
    <m/>
    <m/>
    <m/>
    <m/>
    <n v="0"/>
    <n v="0"/>
    <n v="0"/>
    <m/>
    <m/>
    <m/>
    <m/>
    <m/>
    <m/>
    <m/>
    <m/>
    <m/>
    <n v="0"/>
    <n v="0"/>
    <n v="0"/>
    <m/>
    <m/>
    <m/>
  </r>
  <r>
    <x v="4"/>
    <s v="Armstrong Atlantic State University"/>
    <m/>
    <n v="138789"/>
    <x v="3"/>
    <n v="1988"/>
    <n v="1644"/>
    <n v="1758"/>
    <n v="1763"/>
    <n v="1802"/>
    <n v="2102"/>
    <n v="2116"/>
    <n v="593"/>
    <n v="562"/>
    <n v="538"/>
    <n v="561"/>
    <n v="663"/>
    <n v="771"/>
    <n v="678"/>
    <n v="722"/>
    <n v="752"/>
    <n v="808"/>
    <n v="963"/>
    <n v="1088"/>
    <m/>
    <m/>
    <m/>
    <m/>
    <m/>
    <m/>
    <m/>
    <m/>
    <m/>
    <m/>
    <m/>
    <m/>
    <n v="593"/>
    <n v="593"/>
    <n v="562"/>
    <n v="562"/>
    <n v="538"/>
    <n v="538"/>
    <n v="561"/>
    <n v="663"/>
    <n v="663"/>
    <n v="771"/>
    <n v="771"/>
    <n v="771"/>
    <n v="678"/>
    <n v="678"/>
    <n v="678"/>
    <n v="722"/>
    <n v="722"/>
    <n v="752"/>
    <n v="752"/>
    <n v="808"/>
    <n v="808"/>
    <n v="808"/>
    <n v="963"/>
    <n v="963"/>
    <n v="963"/>
    <n v="1088"/>
    <n v="1088"/>
    <n v="1088"/>
    <n v="570"/>
    <n v="692"/>
    <n v="711"/>
    <n v="58"/>
    <n v="63"/>
    <n v="108"/>
    <n v="180"/>
    <n v="208"/>
    <n v="269"/>
    <n v="198"/>
    <n v="217"/>
    <n v="215"/>
    <n v="72"/>
    <n v="71"/>
    <n v="53"/>
    <n v="158"/>
    <n v="171"/>
    <n v="152"/>
    <n v="235"/>
    <n v="312"/>
    <n v="258"/>
    <n v="175"/>
    <n v="158"/>
    <n v="174"/>
    <m/>
    <m/>
    <m/>
    <m/>
    <m/>
    <m/>
    <m/>
    <m/>
    <m/>
    <m/>
    <m/>
    <m/>
    <m/>
    <m/>
    <m/>
    <m/>
    <m/>
    <m/>
    <m/>
    <m/>
    <m/>
    <m/>
    <n v="0"/>
    <n v="0"/>
    <n v="0"/>
    <n v="0"/>
    <n v="0"/>
    <n v="0"/>
    <n v="0"/>
    <n v="0"/>
    <n v="0"/>
    <n v="0"/>
    <n v="0"/>
    <n v="0"/>
    <n v="0"/>
    <n v="0"/>
    <n v="0"/>
    <n v="0"/>
    <n v="0"/>
    <n v="0"/>
    <n v="0"/>
    <n v="0"/>
    <n v="0"/>
    <n v="0"/>
    <m/>
    <m/>
    <m/>
    <m/>
    <m/>
    <m/>
    <n v="0"/>
    <n v="0"/>
    <n v="0"/>
    <m/>
    <m/>
    <m/>
    <m/>
    <m/>
    <m/>
    <m/>
    <m/>
    <m/>
    <n v="0"/>
    <n v="0"/>
    <n v="0"/>
    <m/>
    <m/>
    <m/>
  </r>
  <r>
    <x v="4"/>
    <s v="Columbus State University"/>
    <m/>
    <n v="139366"/>
    <x v="3"/>
    <n v="1804"/>
    <n v="1927"/>
    <n v="1909"/>
    <n v="1752"/>
    <n v="2114"/>
    <n v="2178"/>
    <n v="2054"/>
    <n v="682"/>
    <n v="784"/>
    <n v="778"/>
    <n v="930"/>
    <n v="1048"/>
    <n v="973"/>
    <n v="1070"/>
    <n v="1069"/>
    <n v="966"/>
    <n v="1103"/>
    <n v="1216"/>
    <n v="1135"/>
    <n v="17"/>
    <n v="32"/>
    <m/>
    <m/>
    <m/>
    <m/>
    <m/>
    <m/>
    <m/>
    <m/>
    <m/>
    <m/>
    <n v="665"/>
    <n v="665"/>
    <n v="752"/>
    <n v="752"/>
    <n v="778"/>
    <n v="778"/>
    <n v="930"/>
    <n v="1048"/>
    <n v="1048"/>
    <n v="973"/>
    <n v="973"/>
    <n v="973"/>
    <n v="1070"/>
    <n v="1070"/>
    <n v="1070"/>
    <n v="1069"/>
    <n v="1069"/>
    <n v="966"/>
    <n v="966"/>
    <n v="1103"/>
    <n v="1103"/>
    <n v="1103"/>
    <n v="1216"/>
    <n v="1216"/>
    <n v="1216"/>
    <n v="1135"/>
    <n v="1135"/>
    <n v="1135"/>
    <n v="713"/>
    <n v="834"/>
    <n v="777"/>
    <n v="50"/>
    <n v="65"/>
    <n v="79"/>
    <n v="340"/>
    <n v="317"/>
    <n v="279"/>
    <n v="341"/>
    <n v="320"/>
    <n v="326"/>
    <n v="99"/>
    <n v="74"/>
    <n v="80"/>
    <n v="180"/>
    <n v="199"/>
    <n v="187"/>
    <n v="428"/>
    <n v="380"/>
    <n v="477"/>
    <n v="232"/>
    <n v="317"/>
    <n v="299"/>
    <m/>
    <m/>
    <m/>
    <m/>
    <m/>
    <m/>
    <m/>
    <m/>
    <m/>
    <m/>
    <m/>
    <m/>
    <m/>
    <m/>
    <m/>
    <m/>
    <m/>
    <m/>
    <m/>
    <m/>
    <m/>
    <m/>
    <n v="0"/>
    <n v="0"/>
    <n v="0"/>
    <n v="0"/>
    <n v="0"/>
    <n v="0"/>
    <n v="0"/>
    <n v="0"/>
    <n v="0"/>
    <n v="0"/>
    <n v="0"/>
    <n v="0"/>
    <n v="0"/>
    <n v="0"/>
    <n v="0"/>
    <n v="0"/>
    <n v="0"/>
    <n v="0"/>
    <n v="0"/>
    <n v="0"/>
    <n v="0"/>
    <n v="0"/>
    <m/>
    <m/>
    <m/>
    <m/>
    <m/>
    <m/>
    <n v="0"/>
    <n v="0"/>
    <n v="0"/>
    <m/>
    <m/>
    <m/>
    <m/>
    <m/>
    <m/>
    <m/>
    <m/>
    <m/>
    <n v="0"/>
    <n v="0"/>
    <n v="0"/>
    <m/>
    <m/>
    <m/>
  </r>
  <r>
    <x v="4"/>
    <s v="Georgia College and State University"/>
    <m/>
    <n v="139861"/>
    <x v="3"/>
    <n v="1385"/>
    <n v="1456"/>
    <n v="1579"/>
    <n v="1683"/>
    <n v="1631"/>
    <n v="1722"/>
    <n v="1706"/>
    <n v="787"/>
    <n v="823"/>
    <n v="879"/>
    <n v="984"/>
    <n v="1027"/>
    <n v="918"/>
    <n v="1032"/>
    <n v="1137"/>
    <n v="1198"/>
    <n v="1177"/>
    <n v="1206"/>
    <n v="1202"/>
    <n v="1"/>
    <m/>
    <m/>
    <m/>
    <m/>
    <m/>
    <m/>
    <m/>
    <m/>
    <m/>
    <m/>
    <m/>
    <n v="786"/>
    <n v="786"/>
    <n v="823"/>
    <n v="823"/>
    <n v="879"/>
    <n v="879"/>
    <n v="984"/>
    <n v="1027"/>
    <n v="1027"/>
    <n v="918"/>
    <n v="918"/>
    <n v="918"/>
    <n v="1032"/>
    <n v="1032"/>
    <n v="1032"/>
    <n v="1137"/>
    <n v="1137"/>
    <n v="1198"/>
    <n v="1198"/>
    <n v="1177"/>
    <n v="1177"/>
    <n v="1177"/>
    <n v="1206"/>
    <n v="1206"/>
    <n v="1206"/>
    <n v="1202"/>
    <n v="1202"/>
    <n v="1202"/>
    <n v="990"/>
    <n v="1031"/>
    <n v="999"/>
    <n v="125"/>
    <n v="112"/>
    <n v="138"/>
    <n v="62"/>
    <n v="63"/>
    <n v="65"/>
    <n v="498"/>
    <n v="546"/>
    <n v="570"/>
    <n v="51"/>
    <n v="34"/>
    <n v="37"/>
    <n v="299"/>
    <n v="210"/>
    <n v="303"/>
    <n v="179"/>
    <n v="128"/>
    <n v="122"/>
    <n v="366"/>
    <n v="375"/>
    <n v="441"/>
    <m/>
    <m/>
    <m/>
    <m/>
    <m/>
    <m/>
    <m/>
    <m/>
    <m/>
    <m/>
    <m/>
    <m/>
    <m/>
    <m/>
    <m/>
    <m/>
    <m/>
    <m/>
    <m/>
    <m/>
    <m/>
    <m/>
    <n v="0"/>
    <n v="0"/>
    <n v="0"/>
    <n v="0"/>
    <n v="0"/>
    <n v="0"/>
    <n v="0"/>
    <n v="0"/>
    <n v="0"/>
    <n v="0"/>
    <n v="0"/>
    <n v="0"/>
    <n v="0"/>
    <n v="0"/>
    <n v="0"/>
    <n v="0"/>
    <n v="0"/>
    <n v="0"/>
    <n v="0"/>
    <n v="0"/>
    <n v="0"/>
    <n v="0"/>
    <m/>
    <m/>
    <m/>
    <m/>
    <m/>
    <m/>
    <n v="0"/>
    <n v="0"/>
    <n v="0"/>
    <m/>
    <m/>
    <m/>
    <m/>
    <m/>
    <m/>
    <m/>
    <m/>
    <m/>
    <n v="0"/>
    <n v="0"/>
    <n v="0"/>
    <m/>
    <m/>
    <m/>
  </r>
  <r>
    <x v="4"/>
    <s v="Kennesaw State University"/>
    <s v="Met the criteria for Four-Year 3 in 2011-12."/>
    <n v="140164"/>
    <x v="3"/>
    <n v="4035"/>
    <n v="4550"/>
    <n v="4830"/>
    <n v="4644"/>
    <n v="5114"/>
    <n v="5460"/>
    <n v="5730"/>
    <n v="1223"/>
    <n v="1228"/>
    <n v="1314"/>
    <n v="1822"/>
    <n v="2074"/>
    <n v="1658"/>
    <n v="2083"/>
    <n v="2411"/>
    <n v="2330"/>
    <n v="2639"/>
    <n v="2723"/>
    <n v="2895"/>
    <m/>
    <m/>
    <m/>
    <m/>
    <m/>
    <m/>
    <m/>
    <m/>
    <m/>
    <m/>
    <m/>
    <m/>
    <n v="1223"/>
    <n v="1223"/>
    <n v="1228"/>
    <n v="1228"/>
    <n v="1314"/>
    <n v="1314"/>
    <n v="1822"/>
    <n v="2074"/>
    <n v="2074"/>
    <n v="1658"/>
    <n v="1658"/>
    <n v="1658"/>
    <n v="2083"/>
    <n v="2083"/>
    <n v="2083"/>
    <n v="2411"/>
    <n v="2411"/>
    <n v="2330"/>
    <n v="2330"/>
    <n v="2639"/>
    <n v="2639"/>
    <n v="2639"/>
    <n v="2723"/>
    <n v="2723"/>
    <n v="2723"/>
    <n v="2895"/>
    <n v="2895"/>
    <n v="2895"/>
    <n v="1978"/>
    <n v="2097"/>
    <n v="2239"/>
    <n v="218"/>
    <n v="192"/>
    <n v="220"/>
    <n v="443"/>
    <n v="434"/>
    <n v="436"/>
    <n v="793"/>
    <n v="683"/>
    <n v="840"/>
    <n v="216"/>
    <n v="171"/>
    <n v="189"/>
    <n v="384"/>
    <n v="289"/>
    <n v="426"/>
    <n v="681"/>
    <n v="515"/>
    <n v="628"/>
    <n v="515"/>
    <n v="477"/>
    <n v="559"/>
    <m/>
    <m/>
    <m/>
    <m/>
    <m/>
    <m/>
    <m/>
    <m/>
    <m/>
    <m/>
    <m/>
    <m/>
    <m/>
    <m/>
    <m/>
    <m/>
    <m/>
    <m/>
    <m/>
    <m/>
    <m/>
    <m/>
    <n v="0"/>
    <n v="0"/>
    <n v="0"/>
    <n v="0"/>
    <n v="0"/>
    <n v="0"/>
    <n v="0"/>
    <n v="0"/>
    <n v="0"/>
    <n v="0"/>
    <n v="0"/>
    <n v="0"/>
    <n v="0"/>
    <n v="0"/>
    <n v="0"/>
    <n v="0"/>
    <n v="0"/>
    <n v="0"/>
    <n v="0"/>
    <n v="0"/>
    <n v="0"/>
    <n v="0"/>
    <m/>
    <m/>
    <m/>
    <m/>
    <m/>
    <m/>
    <n v="0"/>
    <n v="0"/>
    <n v="0"/>
    <m/>
    <m/>
    <m/>
    <m/>
    <m/>
    <m/>
    <m/>
    <m/>
    <m/>
    <n v="0"/>
    <n v="0"/>
    <n v="0"/>
    <m/>
    <m/>
    <m/>
  </r>
  <r>
    <x v="4"/>
    <s v="Augusta State University"/>
    <s v="Met the criteria for Four-Year 4 in 2010-11 and 2011-12."/>
    <n v="138983"/>
    <x v="4"/>
    <n v="1587"/>
    <n v="1663"/>
    <n v="1666"/>
    <n v="1539"/>
    <n v="1509"/>
    <n v="1738"/>
    <n v="1619"/>
    <n v="697"/>
    <n v="657"/>
    <n v="719"/>
    <n v="696"/>
    <n v="717"/>
    <n v="767"/>
    <n v="844"/>
    <n v="857"/>
    <n v="804"/>
    <n v="753"/>
    <n v="1006"/>
    <n v="932"/>
    <m/>
    <m/>
    <m/>
    <m/>
    <m/>
    <m/>
    <m/>
    <m/>
    <m/>
    <m/>
    <m/>
    <m/>
    <n v="697"/>
    <n v="697"/>
    <n v="657"/>
    <n v="657"/>
    <n v="719"/>
    <n v="719"/>
    <n v="696"/>
    <n v="717"/>
    <n v="717"/>
    <n v="767"/>
    <n v="767"/>
    <n v="767"/>
    <n v="844"/>
    <n v="844"/>
    <n v="844"/>
    <n v="857"/>
    <n v="857"/>
    <n v="804"/>
    <n v="804"/>
    <n v="753"/>
    <n v="753"/>
    <n v="753"/>
    <n v="1006"/>
    <n v="1006"/>
    <n v="1006"/>
    <n v="932"/>
    <n v="932"/>
    <n v="932"/>
    <n v="538"/>
    <n v="689"/>
    <n v="628"/>
    <n v="26"/>
    <n v="34"/>
    <n v="47"/>
    <n v="189"/>
    <n v="283"/>
    <n v="257"/>
    <n v="148"/>
    <n v="188"/>
    <n v="186"/>
    <n v="96"/>
    <n v="74"/>
    <n v="91"/>
    <n v="100"/>
    <n v="102"/>
    <n v="141"/>
    <n v="373"/>
    <n v="403"/>
    <n v="426"/>
    <n v="205"/>
    <n v="197"/>
    <n v="216"/>
    <m/>
    <m/>
    <m/>
    <m/>
    <m/>
    <m/>
    <m/>
    <m/>
    <m/>
    <m/>
    <m/>
    <m/>
    <m/>
    <m/>
    <m/>
    <m/>
    <m/>
    <m/>
    <m/>
    <m/>
    <m/>
    <m/>
    <n v="0"/>
    <n v="0"/>
    <n v="0"/>
    <n v="0"/>
    <n v="0"/>
    <n v="0"/>
    <n v="0"/>
    <n v="0"/>
    <n v="0"/>
    <n v="0"/>
    <n v="0"/>
    <n v="0"/>
    <n v="0"/>
    <n v="0"/>
    <n v="0"/>
    <n v="0"/>
    <n v="0"/>
    <n v="0"/>
    <n v="0"/>
    <n v="0"/>
    <n v="0"/>
    <n v="0"/>
    <m/>
    <m/>
    <m/>
    <m/>
    <m/>
    <m/>
    <n v="0"/>
    <n v="0"/>
    <n v="0"/>
    <m/>
    <m/>
    <m/>
    <m/>
    <m/>
    <m/>
    <m/>
    <m/>
    <m/>
    <n v="0"/>
    <n v="0"/>
    <n v="0"/>
    <m/>
    <m/>
    <m/>
  </r>
  <r>
    <x v="4"/>
    <s v="Clayton State University"/>
    <s v="Reclassified: met the criteria for Four-Year 5 in 2009-10, 2010-11 and 2011-12."/>
    <n v="139311"/>
    <x v="4"/>
    <n v="1778"/>
    <n v="1909"/>
    <n v="1712"/>
    <n v="1562"/>
    <n v="1556"/>
    <n v="1790"/>
    <n v="1731"/>
    <n v="148"/>
    <n v="163"/>
    <n v="233"/>
    <n v="253"/>
    <n v="276"/>
    <n v="535"/>
    <n v="561"/>
    <n v="514"/>
    <n v="420"/>
    <n v="336"/>
    <n v="342"/>
    <n v="424"/>
    <m/>
    <m/>
    <m/>
    <m/>
    <m/>
    <m/>
    <m/>
    <m/>
    <m/>
    <m/>
    <m/>
    <m/>
    <n v="148"/>
    <n v="148"/>
    <n v="163"/>
    <n v="163"/>
    <n v="233"/>
    <n v="233"/>
    <n v="253"/>
    <n v="276"/>
    <n v="276"/>
    <n v="535"/>
    <n v="535"/>
    <n v="535"/>
    <n v="561"/>
    <n v="561"/>
    <n v="561"/>
    <n v="514"/>
    <n v="514"/>
    <n v="420"/>
    <n v="420"/>
    <n v="336"/>
    <n v="336"/>
    <n v="336"/>
    <n v="342"/>
    <n v="342"/>
    <n v="342"/>
    <n v="424"/>
    <n v="424"/>
    <n v="424"/>
    <n v="223"/>
    <n v="206"/>
    <n v="282"/>
    <n v="28"/>
    <n v="29"/>
    <n v="31"/>
    <n v="85"/>
    <n v="107"/>
    <n v="111"/>
    <n v="81"/>
    <n v="117"/>
    <n v="149"/>
    <n v="21"/>
    <n v="22"/>
    <n v="34"/>
    <n v="73"/>
    <n v="170"/>
    <n v="148"/>
    <n v="101"/>
    <n v="226"/>
    <n v="230"/>
    <n v="52"/>
    <n v="49"/>
    <n v="65"/>
    <m/>
    <m/>
    <m/>
    <m/>
    <m/>
    <m/>
    <m/>
    <m/>
    <m/>
    <m/>
    <m/>
    <m/>
    <m/>
    <m/>
    <m/>
    <m/>
    <m/>
    <m/>
    <m/>
    <m/>
    <m/>
    <m/>
    <n v="0"/>
    <n v="0"/>
    <n v="0"/>
    <n v="0"/>
    <n v="0"/>
    <n v="0"/>
    <n v="0"/>
    <n v="0"/>
    <n v="0"/>
    <n v="0"/>
    <n v="0"/>
    <n v="0"/>
    <n v="0"/>
    <n v="0"/>
    <n v="0"/>
    <n v="0"/>
    <n v="0"/>
    <n v="0"/>
    <n v="0"/>
    <n v="0"/>
    <n v="0"/>
    <n v="0"/>
    <m/>
    <m/>
    <m/>
    <m/>
    <m/>
    <m/>
    <n v="0"/>
    <n v="0"/>
    <n v="0"/>
    <m/>
    <m/>
    <m/>
    <m/>
    <m/>
    <m/>
    <m/>
    <m/>
    <m/>
    <n v="0"/>
    <n v="0"/>
    <n v="0"/>
    <m/>
    <m/>
    <m/>
  </r>
  <r>
    <x v="4"/>
    <s v="Fort Valley State University"/>
    <m/>
    <n v="139719"/>
    <x v="4"/>
    <n v="602"/>
    <n v="426"/>
    <n v="680"/>
    <n v="845"/>
    <n v="1213"/>
    <n v="1244"/>
    <n v="1093"/>
    <n v="406"/>
    <n v="344"/>
    <n v="408"/>
    <n v="370"/>
    <n v="487"/>
    <n v="443"/>
    <n v="312"/>
    <n v="479"/>
    <n v="707"/>
    <n v="1074"/>
    <n v="984"/>
    <n v="840"/>
    <m/>
    <m/>
    <m/>
    <m/>
    <m/>
    <m/>
    <m/>
    <m/>
    <m/>
    <m/>
    <m/>
    <m/>
    <n v="406"/>
    <n v="406"/>
    <n v="344"/>
    <n v="344"/>
    <n v="408"/>
    <n v="408"/>
    <n v="370"/>
    <n v="487"/>
    <n v="487"/>
    <n v="443"/>
    <n v="443"/>
    <n v="443"/>
    <n v="312"/>
    <n v="312"/>
    <n v="312"/>
    <n v="479"/>
    <n v="479"/>
    <n v="707"/>
    <n v="707"/>
    <n v="1074"/>
    <n v="1074"/>
    <n v="1074"/>
    <n v="984"/>
    <n v="984"/>
    <n v="984"/>
    <n v="840"/>
    <n v="840"/>
    <n v="840"/>
    <n v="764"/>
    <n v="625"/>
    <n v="495"/>
    <n v="56"/>
    <n v="63"/>
    <n v="56"/>
    <n v="254"/>
    <n v="296"/>
    <n v="289"/>
    <n v="149"/>
    <n v="152"/>
    <n v="104"/>
    <n v="36"/>
    <n v="29"/>
    <n v="21"/>
    <n v="117"/>
    <n v="98"/>
    <n v="61"/>
    <n v="185"/>
    <n v="164"/>
    <n v="126"/>
    <n v="123"/>
    <n v="143"/>
    <n v="150"/>
    <m/>
    <m/>
    <m/>
    <m/>
    <m/>
    <m/>
    <m/>
    <m/>
    <m/>
    <m/>
    <m/>
    <m/>
    <m/>
    <m/>
    <m/>
    <m/>
    <m/>
    <m/>
    <m/>
    <m/>
    <m/>
    <m/>
    <n v="0"/>
    <n v="0"/>
    <n v="0"/>
    <n v="0"/>
    <n v="0"/>
    <n v="0"/>
    <n v="0"/>
    <n v="0"/>
    <n v="0"/>
    <n v="0"/>
    <n v="0"/>
    <n v="0"/>
    <n v="0"/>
    <n v="0"/>
    <n v="0"/>
    <n v="0"/>
    <n v="0"/>
    <n v="0"/>
    <n v="0"/>
    <n v="0"/>
    <n v="0"/>
    <n v="0"/>
    <m/>
    <m/>
    <m/>
    <m/>
    <m/>
    <m/>
    <n v="0"/>
    <n v="0"/>
    <n v="0"/>
    <m/>
    <m/>
    <m/>
    <m/>
    <m/>
    <m/>
    <m/>
    <m/>
    <m/>
    <n v="0"/>
    <n v="0"/>
    <n v="0"/>
    <m/>
    <m/>
    <m/>
  </r>
  <r>
    <x v="4"/>
    <s v="Georgia Southwestern State University"/>
    <m/>
    <n v="139764"/>
    <x v="4"/>
    <n v="721"/>
    <n v="751"/>
    <n v="767"/>
    <n v="740"/>
    <n v="881"/>
    <n v="972"/>
    <n v="1006"/>
    <n v="256"/>
    <n v="306"/>
    <n v="266"/>
    <n v="330"/>
    <n v="323"/>
    <n v="352"/>
    <n v="357"/>
    <n v="399"/>
    <n v="388"/>
    <n v="418"/>
    <n v="435"/>
    <n v="473"/>
    <m/>
    <m/>
    <m/>
    <m/>
    <m/>
    <m/>
    <m/>
    <m/>
    <m/>
    <m/>
    <m/>
    <m/>
    <n v="256"/>
    <n v="256"/>
    <n v="306"/>
    <n v="306"/>
    <n v="266"/>
    <n v="266"/>
    <n v="330"/>
    <n v="323"/>
    <n v="323"/>
    <n v="352"/>
    <n v="352"/>
    <n v="352"/>
    <n v="357"/>
    <n v="357"/>
    <n v="357"/>
    <n v="399"/>
    <n v="399"/>
    <n v="388"/>
    <n v="388"/>
    <n v="418"/>
    <n v="418"/>
    <n v="418"/>
    <n v="435"/>
    <n v="435"/>
    <n v="435"/>
    <n v="473"/>
    <n v="473"/>
    <n v="473"/>
    <n v="288"/>
    <n v="289"/>
    <n v="306"/>
    <n v="36"/>
    <n v="49"/>
    <n v="54"/>
    <n v="94"/>
    <n v="97"/>
    <n v="113"/>
    <n v="113"/>
    <n v="108"/>
    <n v="107"/>
    <n v="20"/>
    <n v="18"/>
    <n v="26"/>
    <n v="105"/>
    <n v="109"/>
    <n v="133"/>
    <n v="85"/>
    <n v="117"/>
    <n v="91"/>
    <n v="89"/>
    <n v="133"/>
    <n v="103"/>
    <m/>
    <m/>
    <m/>
    <m/>
    <m/>
    <m/>
    <m/>
    <m/>
    <m/>
    <m/>
    <m/>
    <m/>
    <m/>
    <m/>
    <m/>
    <m/>
    <m/>
    <m/>
    <m/>
    <m/>
    <m/>
    <m/>
    <n v="0"/>
    <n v="0"/>
    <n v="0"/>
    <n v="0"/>
    <n v="0"/>
    <n v="0"/>
    <n v="0"/>
    <n v="0"/>
    <n v="0"/>
    <n v="0"/>
    <n v="0"/>
    <n v="0"/>
    <n v="0"/>
    <n v="0"/>
    <n v="0"/>
    <n v="0"/>
    <n v="0"/>
    <n v="0"/>
    <n v="0"/>
    <n v="0"/>
    <n v="0"/>
    <n v="0"/>
    <m/>
    <m/>
    <m/>
    <m/>
    <m/>
    <m/>
    <n v="0"/>
    <n v="0"/>
    <n v="0"/>
    <m/>
    <m/>
    <m/>
    <m/>
    <m/>
    <m/>
    <m/>
    <m/>
    <m/>
    <n v="0"/>
    <n v="0"/>
    <n v="0"/>
    <m/>
    <m/>
    <m/>
  </r>
  <r>
    <x v="4"/>
    <s v="North Georgia College and State University"/>
    <s v="Met the criteria for Four-Year 4 in 2010-11 and 2011-12."/>
    <n v="140669"/>
    <x v="4"/>
    <n v="1184"/>
    <n v="1277"/>
    <n v="1369"/>
    <n v="1347"/>
    <n v="1447"/>
    <n v="1447"/>
    <n v="1616"/>
    <n v="645"/>
    <n v="604"/>
    <n v="641"/>
    <n v="655"/>
    <n v="677"/>
    <n v="673"/>
    <n v="695"/>
    <n v="791"/>
    <n v="759"/>
    <n v="842"/>
    <n v="813"/>
    <n v="936"/>
    <n v="3"/>
    <m/>
    <m/>
    <m/>
    <m/>
    <m/>
    <m/>
    <m/>
    <m/>
    <m/>
    <m/>
    <m/>
    <n v="642"/>
    <n v="642"/>
    <n v="604"/>
    <n v="604"/>
    <n v="641"/>
    <n v="641"/>
    <n v="655"/>
    <n v="677"/>
    <n v="677"/>
    <n v="673"/>
    <n v="673"/>
    <n v="673"/>
    <n v="695"/>
    <n v="695"/>
    <n v="695"/>
    <n v="791"/>
    <n v="791"/>
    <n v="759"/>
    <n v="759"/>
    <n v="842"/>
    <n v="842"/>
    <n v="842"/>
    <n v="813"/>
    <n v="813"/>
    <n v="813"/>
    <n v="936"/>
    <n v="936"/>
    <n v="936"/>
    <n v="648"/>
    <n v="647"/>
    <n v="712"/>
    <n v="58"/>
    <n v="51"/>
    <n v="76"/>
    <n v="136"/>
    <n v="115"/>
    <n v="148"/>
    <n v="302"/>
    <n v="331"/>
    <n v="363"/>
    <n v="45"/>
    <n v="52"/>
    <n v="38"/>
    <n v="171"/>
    <n v="142"/>
    <n v="127"/>
    <n v="159"/>
    <n v="148"/>
    <n v="167"/>
    <n v="310"/>
    <n v="338"/>
    <n v="321"/>
    <m/>
    <m/>
    <m/>
    <m/>
    <m/>
    <m/>
    <m/>
    <m/>
    <m/>
    <m/>
    <m/>
    <m/>
    <m/>
    <m/>
    <m/>
    <m/>
    <m/>
    <m/>
    <m/>
    <m/>
    <m/>
    <m/>
    <n v="0"/>
    <n v="0"/>
    <n v="0"/>
    <n v="0"/>
    <n v="0"/>
    <n v="0"/>
    <n v="0"/>
    <n v="0"/>
    <n v="0"/>
    <n v="0"/>
    <n v="0"/>
    <n v="0"/>
    <n v="0"/>
    <n v="0"/>
    <n v="0"/>
    <n v="0"/>
    <n v="0"/>
    <n v="0"/>
    <n v="0"/>
    <n v="0"/>
    <n v="0"/>
    <n v="0"/>
    <m/>
    <m/>
    <m/>
    <m/>
    <m/>
    <m/>
    <n v="0"/>
    <n v="0"/>
    <n v="0"/>
    <m/>
    <m/>
    <m/>
    <m/>
    <m/>
    <m/>
    <m/>
    <m/>
    <m/>
    <n v="0"/>
    <n v="0"/>
    <n v="0"/>
    <m/>
    <m/>
    <m/>
  </r>
  <r>
    <x v="4"/>
    <s v="Savannah State University"/>
    <m/>
    <n v="140960"/>
    <x v="4"/>
    <n v="776"/>
    <n v="1033"/>
    <n v="892"/>
    <n v="786"/>
    <n v="1158"/>
    <n v="1152"/>
    <n v="1245"/>
    <n v="281"/>
    <n v="369"/>
    <n v="440"/>
    <n v="496"/>
    <n v="607"/>
    <n v="568"/>
    <n v="806"/>
    <n v="697"/>
    <n v="609"/>
    <n v="905"/>
    <n v="866"/>
    <n v="953"/>
    <m/>
    <m/>
    <m/>
    <m/>
    <m/>
    <m/>
    <m/>
    <m/>
    <m/>
    <m/>
    <m/>
    <m/>
    <n v="281"/>
    <n v="281"/>
    <n v="369"/>
    <n v="369"/>
    <n v="440"/>
    <n v="440"/>
    <n v="496"/>
    <n v="607"/>
    <n v="607"/>
    <n v="568"/>
    <n v="568"/>
    <n v="568"/>
    <n v="806"/>
    <n v="806"/>
    <n v="806"/>
    <n v="697"/>
    <n v="697"/>
    <n v="609"/>
    <n v="609"/>
    <n v="905"/>
    <n v="905"/>
    <n v="905"/>
    <n v="866"/>
    <n v="866"/>
    <n v="866"/>
    <n v="953"/>
    <n v="953"/>
    <n v="953"/>
    <n v="651"/>
    <n v="621"/>
    <n v="673"/>
    <n v="63"/>
    <n v="69"/>
    <n v="66"/>
    <n v="191"/>
    <n v="176"/>
    <n v="214"/>
    <n v="177"/>
    <n v="197"/>
    <n v="243"/>
    <n v="44"/>
    <n v="42"/>
    <n v="51"/>
    <n v="166"/>
    <n v="151"/>
    <n v="192"/>
    <n v="220"/>
    <n v="178"/>
    <n v="320"/>
    <n v="97"/>
    <n v="131"/>
    <n v="198"/>
    <m/>
    <m/>
    <m/>
    <m/>
    <m/>
    <m/>
    <m/>
    <m/>
    <m/>
    <m/>
    <m/>
    <m/>
    <m/>
    <m/>
    <m/>
    <m/>
    <m/>
    <m/>
    <m/>
    <m/>
    <m/>
    <m/>
    <n v="0"/>
    <n v="0"/>
    <n v="0"/>
    <n v="0"/>
    <n v="0"/>
    <n v="0"/>
    <n v="0"/>
    <n v="0"/>
    <n v="0"/>
    <n v="0"/>
    <n v="0"/>
    <n v="0"/>
    <n v="0"/>
    <n v="0"/>
    <n v="0"/>
    <n v="0"/>
    <n v="0"/>
    <n v="0"/>
    <n v="0"/>
    <n v="0"/>
    <n v="0"/>
    <n v="0"/>
    <m/>
    <m/>
    <m/>
    <m/>
    <m/>
    <m/>
    <n v="0"/>
    <n v="0"/>
    <n v="0"/>
    <m/>
    <m/>
    <m/>
    <m/>
    <m/>
    <m/>
    <m/>
    <m/>
    <m/>
    <n v="0"/>
    <n v="0"/>
    <n v="0"/>
    <m/>
    <m/>
    <m/>
  </r>
  <r>
    <x v="4"/>
    <s v="Georgia Gwinnett College"/>
    <s v="Met the criteia for Four-Year 6 in 2011-12 but still (?) in start up phase?"/>
    <n v="447689"/>
    <x v="10"/>
    <m/>
    <m/>
    <n v="118"/>
    <n v="666"/>
    <n v="911"/>
    <n v="1633"/>
    <n v="2954"/>
    <m/>
    <m/>
    <m/>
    <m/>
    <m/>
    <m/>
    <m/>
    <m/>
    <n v="295"/>
    <n v="361"/>
    <n v="708"/>
    <n v="1615"/>
    <m/>
    <m/>
    <m/>
    <m/>
    <m/>
    <m/>
    <m/>
    <m/>
    <m/>
    <m/>
    <m/>
    <m/>
    <n v="0"/>
    <n v="0"/>
    <n v="0"/>
    <n v="0"/>
    <n v="0"/>
    <n v="0"/>
    <n v="0"/>
    <n v="0"/>
    <n v="0"/>
    <n v="0"/>
    <n v="0"/>
    <n v="0"/>
    <n v="0"/>
    <n v="0"/>
    <n v="0"/>
    <n v="0"/>
    <n v="0"/>
    <n v="295"/>
    <n v="295"/>
    <n v="361"/>
    <n v="361"/>
    <n v="361"/>
    <n v="708"/>
    <n v="708"/>
    <n v="708"/>
    <n v="1615"/>
    <n v="1615"/>
    <n v="1615"/>
    <n v="272"/>
    <n v="498"/>
    <n v="1094"/>
    <n v="25"/>
    <n v="33"/>
    <n v="86"/>
    <n v="64"/>
    <n v="177"/>
    <n v="435"/>
    <m/>
    <m/>
    <m/>
    <m/>
    <m/>
    <m/>
    <m/>
    <m/>
    <m/>
    <n v="0"/>
    <n v="0"/>
    <n v="0"/>
    <m/>
    <m/>
    <m/>
    <m/>
    <m/>
    <m/>
    <m/>
    <m/>
    <m/>
    <m/>
    <m/>
    <m/>
    <m/>
    <m/>
    <m/>
    <m/>
    <m/>
    <m/>
    <m/>
    <m/>
    <m/>
    <m/>
    <m/>
    <m/>
    <m/>
    <n v="0"/>
    <n v="0"/>
    <n v="0"/>
    <n v="0"/>
    <n v="0"/>
    <n v="0"/>
    <n v="0"/>
    <n v="0"/>
    <n v="0"/>
    <n v="0"/>
    <n v="0"/>
    <n v="0"/>
    <n v="0"/>
    <n v="0"/>
    <n v="0"/>
    <n v="0"/>
    <n v="0"/>
    <n v="0"/>
    <n v="0"/>
    <n v="0"/>
    <n v="0"/>
    <n v="0"/>
    <m/>
    <m/>
    <m/>
    <m/>
    <m/>
    <m/>
    <n v="0"/>
    <n v="0"/>
    <n v="0"/>
    <m/>
    <m/>
    <m/>
    <m/>
    <m/>
    <m/>
    <m/>
    <m/>
    <m/>
    <n v="0"/>
    <n v="0"/>
    <n v="0"/>
    <m/>
    <m/>
    <m/>
  </r>
  <r>
    <x v="4"/>
    <s v="Macon State College "/>
    <m/>
    <n v="140322"/>
    <x v="10"/>
    <n v="1676"/>
    <n v="1990"/>
    <n v="1875"/>
    <n v="1946"/>
    <n v="1868"/>
    <n v="1990"/>
    <n v="1766"/>
    <n v="18"/>
    <n v="57"/>
    <n v="69"/>
    <n v="76"/>
    <n v="71"/>
    <n v="68"/>
    <n v="75"/>
    <n v="46"/>
    <n v="91"/>
    <n v="129"/>
    <n v="134"/>
    <n v="148"/>
    <m/>
    <m/>
    <m/>
    <m/>
    <m/>
    <m/>
    <m/>
    <m/>
    <m/>
    <m/>
    <m/>
    <m/>
    <n v="18"/>
    <n v="18"/>
    <n v="57"/>
    <n v="57"/>
    <n v="69"/>
    <n v="69"/>
    <n v="76"/>
    <n v="71"/>
    <n v="71"/>
    <n v="68"/>
    <n v="68"/>
    <n v="68"/>
    <n v="75"/>
    <n v="75"/>
    <n v="75"/>
    <n v="46"/>
    <n v="46"/>
    <n v="91"/>
    <n v="91"/>
    <n v="129"/>
    <n v="129"/>
    <n v="129"/>
    <n v="134"/>
    <n v="134"/>
    <n v="134"/>
    <n v="148"/>
    <n v="148"/>
    <n v="148"/>
    <n v="72"/>
    <n v="89"/>
    <n v="110"/>
    <n v="12"/>
    <n v="5"/>
    <n v="6"/>
    <n v="45"/>
    <n v="40"/>
    <n v="32"/>
    <n v="9"/>
    <n v="11"/>
    <n v="17"/>
    <n v="6"/>
    <n v="3"/>
    <n v="3"/>
    <n v="1"/>
    <n v="10"/>
    <n v="13"/>
    <n v="55"/>
    <n v="44"/>
    <n v="42"/>
    <n v="7"/>
    <n v="14"/>
    <n v="13"/>
    <m/>
    <m/>
    <m/>
    <m/>
    <m/>
    <m/>
    <m/>
    <m/>
    <m/>
    <m/>
    <m/>
    <m/>
    <m/>
    <m/>
    <m/>
    <m/>
    <m/>
    <m/>
    <m/>
    <m/>
    <m/>
    <m/>
    <n v="0"/>
    <n v="0"/>
    <n v="0"/>
    <n v="0"/>
    <n v="0"/>
    <n v="0"/>
    <n v="0"/>
    <n v="0"/>
    <n v="0"/>
    <n v="0"/>
    <n v="0"/>
    <n v="0"/>
    <n v="0"/>
    <n v="0"/>
    <n v="0"/>
    <n v="0"/>
    <n v="0"/>
    <n v="0"/>
    <n v="0"/>
    <n v="0"/>
    <n v="0"/>
    <n v="0"/>
    <m/>
    <m/>
    <m/>
    <m/>
    <m/>
    <m/>
    <n v="0"/>
    <n v="0"/>
    <n v="0"/>
    <m/>
    <m/>
    <m/>
    <m/>
    <m/>
    <m/>
    <m/>
    <m/>
    <m/>
    <n v="0"/>
    <n v="0"/>
    <n v="0"/>
    <m/>
    <m/>
    <m/>
  </r>
  <r>
    <x v="4"/>
    <s v="Dalton State College "/>
    <m/>
    <n v="139463"/>
    <x v="11"/>
    <n v="1308"/>
    <n v="1305"/>
    <n v="1321"/>
    <n v="1372"/>
    <n v="1609"/>
    <n v="1885"/>
    <n v="1802"/>
    <n v="4"/>
    <n v="2"/>
    <n v="11"/>
    <n v="20"/>
    <n v="34"/>
    <n v="40"/>
    <n v="110"/>
    <n v="134"/>
    <n v="116"/>
    <n v="196"/>
    <n v="300"/>
    <n v="350"/>
    <m/>
    <m/>
    <m/>
    <m/>
    <m/>
    <m/>
    <m/>
    <m/>
    <m/>
    <m/>
    <m/>
    <m/>
    <n v="4"/>
    <n v="0"/>
    <n v="2"/>
    <n v="0"/>
    <n v="11"/>
    <n v="11"/>
    <n v="20"/>
    <n v="34"/>
    <n v="34"/>
    <n v="40"/>
    <n v="40"/>
    <n v="40"/>
    <n v="110"/>
    <n v="110"/>
    <n v="110"/>
    <n v="134"/>
    <n v="134"/>
    <n v="116"/>
    <n v="116"/>
    <n v="196"/>
    <n v="196"/>
    <n v="196"/>
    <n v="300"/>
    <n v="300"/>
    <n v="300"/>
    <n v="350"/>
    <n v="350"/>
    <n v="350"/>
    <n v="133"/>
    <n v="211"/>
    <n v="227"/>
    <n v="6"/>
    <n v="5"/>
    <n v="7"/>
    <n v="57"/>
    <n v="84"/>
    <n v="116"/>
    <n v="8"/>
    <n v="4"/>
    <n v="18"/>
    <n v="4"/>
    <n v="2"/>
    <n v="6"/>
    <n v="7"/>
    <n v="5"/>
    <n v="12"/>
    <n v="15"/>
    <n v="29"/>
    <n v="74"/>
    <n v="0"/>
    <n v="0"/>
    <n v="1"/>
    <m/>
    <m/>
    <m/>
    <m/>
    <m/>
    <m/>
    <m/>
    <m/>
    <m/>
    <m/>
    <m/>
    <m/>
    <m/>
    <m/>
    <m/>
    <m/>
    <m/>
    <m/>
    <m/>
    <m/>
    <m/>
    <m/>
    <n v="0"/>
    <n v="0"/>
    <n v="0"/>
    <n v="0"/>
    <n v="0"/>
    <n v="0"/>
    <n v="0"/>
    <n v="0"/>
    <n v="0"/>
    <n v="0"/>
    <n v="0"/>
    <n v="0"/>
    <n v="0"/>
    <n v="0"/>
    <n v="0"/>
    <n v="0"/>
    <n v="0"/>
    <n v="0"/>
    <n v="0"/>
    <n v="0"/>
    <n v="0"/>
    <n v="0"/>
    <m/>
    <m/>
    <m/>
    <m/>
    <m/>
    <m/>
    <n v="0"/>
    <n v="0"/>
    <n v="0"/>
    <m/>
    <m/>
    <m/>
    <m/>
    <m/>
    <m/>
    <m/>
    <m/>
    <m/>
    <n v="0"/>
    <n v="0"/>
    <n v="0"/>
    <m/>
    <m/>
    <m/>
  </r>
  <r>
    <x v="4"/>
    <s v="Gainesville State College "/>
    <m/>
    <n v="139773"/>
    <x v="11"/>
    <m/>
    <m/>
    <m/>
    <m/>
    <m/>
    <m/>
    <m/>
    <m/>
    <m/>
    <m/>
    <m/>
    <m/>
    <m/>
    <m/>
    <m/>
    <m/>
    <m/>
    <m/>
    <m/>
    <m/>
    <m/>
    <m/>
    <m/>
    <m/>
    <m/>
    <m/>
    <m/>
    <m/>
    <m/>
    <m/>
    <m/>
    <n v="0"/>
    <n v="0"/>
    <n v="0"/>
    <n v="0"/>
    <n v="0"/>
    <n v="0"/>
    <n v="0"/>
    <n v="0"/>
    <n v="0"/>
    <n v="0"/>
    <n v="0"/>
    <n v="0"/>
    <n v="0"/>
    <n v="0"/>
    <n v="0"/>
    <n v="0"/>
    <n v="0"/>
    <n v="0"/>
    <n v="0"/>
    <n v="0"/>
    <n v="0"/>
    <n v="0"/>
    <n v="0"/>
    <n v="0"/>
    <n v="0"/>
    <n v="0"/>
    <n v="0"/>
    <n v="0"/>
    <m/>
    <m/>
    <m/>
    <m/>
    <m/>
    <m/>
    <n v="0"/>
    <n v="0"/>
    <n v="0"/>
    <m/>
    <m/>
    <m/>
    <m/>
    <m/>
    <m/>
    <m/>
    <m/>
    <m/>
    <n v="0"/>
    <n v="0"/>
    <n v="0"/>
    <m/>
    <m/>
    <m/>
    <n v="2548"/>
    <n v="2872"/>
    <n v="3124"/>
    <n v="3434"/>
    <n v="3450"/>
    <n v="3402"/>
    <n v="1189"/>
    <n v="1348"/>
    <n v="1417"/>
    <n v="1606"/>
    <n v="1890"/>
    <n v="2153"/>
    <n v="2182"/>
    <n v="2071"/>
    <m/>
    <m/>
    <m/>
    <m/>
    <m/>
    <m/>
    <m/>
    <m/>
    <n v="1189"/>
    <n v="1189"/>
    <n v="1348"/>
    <n v="1348"/>
    <n v="1417"/>
    <n v="1417"/>
    <n v="1606"/>
    <n v="1606"/>
    <n v="1606"/>
    <n v="1890"/>
    <n v="1890"/>
    <n v="1890"/>
    <n v="2153"/>
    <n v="2153"/>
    <n v="2153"/>
    <n v="2153"/>
    <n v="2182"/>
    <n v="2182"/>
    <n v="2182"/>
    <n v="2071"/>
    <n v="2071"/>
    <n v="2071"/>
    <n v="1351"/>
    <n v="1340"/>
    <n v="1196"/>
    <n v="190"/>
    <n v="156"/>
    <n v="149"/>
    <n v="612"/>
    <n v="686"/>
    <n v="726"/>
    <n v="167"/>
    <n v="221"/>
    <n v="214"/>
    <n v="281"/>
    <n v="282"/>
    <n v="290"/>
    <n v="338"/>
    <n v="455"/>
    <n v="415"/>
    <n v="820"/>
    <n v="932"/>
    <n v="1234"/>
    <n v="277"/>
    <n v="299"/>
    <n v="312"/>
  </r>
  <r>
    <x v="4"/>
    <s v="Gordon College "/>
    <s v="Reclassified: met the criteria for Two-Year with Bachelor's in 2009-10, 2010-11 and 2011-12."/>
    <n v="139968"/>
    <x v="11"/>
    <m/>
    <m/>
    <m/>
    <m/>
    <m/>
    <m/>
    <m/>
    <m/>
    <m/>
    <m/>
    <m/>
    <m/>
    <m/>
    <m/>
    <m/>
    <m/>
    <m/>
    <m/>
    <m/>
    <m/>
    <m/>
    <m/>
    <m/>
    <m/>
    <m/>
    <m/>
    <m/>
    <m/>
    <m/>
    <m/>
    <m/>
    <n v="0"/>
    <n v="0"/>
    <n v="0"/>
    <n v="0"/>
    <n v="0"/>
    <n v="0"/>
    <n v="0"/>
    <n v="0"/>
    <n v="0"/>
    <n v="0"/>
    <n v="0"/>
    <n v="0"/>
    <n v="0"/>
    <n v="0"/>
    <n v="0"/>
    <n v="0"/>
    <n v="0"/>
    <n v="0"/>
    <n v="0"/>
    <n v="0"/>
    <n v="0"/>
    <n v="0"/>
    <n v="0"/>
    <n v="0"/>
    <n v="0"/>
    <n v="0"/>
    <n v="0"/>
    <n v="0"/>
    <m/>
    <m/>
    <m/>
    <m/>
    <m/>
    <m/>
    <n v="0"/>
    <n v="0"/>
    <n v="0"/>
    <m/>
    <m/>
    <m/>
    <m/>
    <m/>
    <m/>
    <m/>
    <m/>
    <m/>
    <n v="0"/>
    <n v="0"/>
    <n v="0"/>
    <m/>
    <m/>
    <m/>
    <n v="1559"/>
    <n v="1579"/>
    <n v="1551"/>
    <n v="1654"/>
    <n v="2043"/>
    <n v="2119"/>
    <n v="1060"/>
    <n v="1009"/>
    <n v="1102"/>
    <n v="1127"/>
    <n v="1048"/>
    <n v="1158"/>
    <n v="1497"/>
    <n v="1594"/>
    <m/>
    <m/>
    <m/>
    <m/>
    <m/>
    <m/>
    <m/>
    <m/>
    <n v="1060"/>
    <n v="1060"/>
    <n v="1009"/>
    <n v="1009"/>
    <n v="1102"/>
    <n v="1102"/>
    <n v="1127"/>
    <n v="1127"/>
    <n v="1127"/>
    <n v="1048"/>
    <n v="1048"/>
    <n v="1048"/>
    <n v="1158"/>
    <n v="1158"/>
    <n v="1158"/>
    <n v="1158"/>
    <n v="1497"/>
    <n v="1497"/>
    <n v="1497"/>
    <n v="1594"/>
    <n v="1594"/>
    <n v="1594"/>
    <n v="660"/>
    <n v="786"/>
    <n v="736"/>
    <n v="76"/>
    <n v="126"/>
    <n v="110"/>
    <n v="422"/>
    <n v="585"/>
    <n v="748"/>
    <n v="147"/>
    <n v="127"/>
    <n v="132"/>
    <n v="122"/>
    <n v="134"/>
    <n v="156"/>
    <n v="261"/>
    <n v="271"/>
    <n v="316"/>
    <n v="597"/>
    <n v="516"/>
    <n v="554"/>
    <n v="261"/>
    <n v="212"/>
    <n v="200"/>
  </r>
  <r>
    <x v="4"/>
    <s v="Georgia Perimeter College "/>
    <m/>
    <n v="244437"/>
    <x v="5"/>
    <m/>
    <m/>
    <m/>
    <m/>
    <m/>
    <m/>
    <m/>
    <m/>
    <m/>
    <m/>
    <m/>
    <m/>
    <m/>
    <m/>
    <m/>
    <m/>
    <m/>
    <m/>
    <m/>
    <m/>
    <m/>
    <m/>
    <m/>
    <m/>
    <m/>
    <m/>
    <m/>
    <m/>
    <m/>
    <m/>
    <m/>
    <n v="0"/>
    <n v="0"/>
    <n v="0"/>
    <n v="0"/>
    <n v="0"/>
    <n v="0"/>
    <n v="0"/>
    <n v="0"/>
    <n v="0"/>
    <n v="0"/>
    <n v="0"/>
    <n v="0"/>
    <n v="0"/>
    <n v="0"/>
    <n v="0"/>
    <n v="0"/>
    <n v="0"/>
    <n v="0"/>
    <n v="0"/>
    <n v="0"/>
    <n v="0"/>
    <n v="0"/>
    <n v="0"/>
    <n v="0"/>
    <n v="0"/>
    <n v="0"/>
    <n v="0"/>
    <n v="0"/>
    <m/>
    <m/>
    <m/>
    <m/>
    <m/>
    <m/>
    <n v="0"/>
    <n v="0"/>
    <n v="0"/>
    <m/>
    <m/>
    <m/>
    <m/>
    <m/>
    <m/>
    <m/>
    <m/>
    <m/>
    <n v="0"/>
    <n v="0"/>
    <n v="0"/>
    <m/>
    <m/>
    <m/>
    <n v="7346"/>
    <n v="6706"/>
    <n v="7606"/>
    <n v="8729"/>
    <n v="8982"/>
    <n v="8595"/>
    <n v="2158"/>
    <n v="2649"/>
    <n v="2612"/>
    <n v="2574"/>
    <n v="2559"/>
    <n v="3025"/>
    <n v="3353"/>
    <n v="3072"/>
    <m/>
    <m/>
    <m/>
    <m/>
    <m/>
    <m/>
    <m/>
    <m/>
    <n v="2158"/>
    <n v="2158"/>
    <n v="2649"/>
    <n v="2649"/>
    <n v="2612"/>
    <n v="2612"/>
    <n v="2574"/>
    <n v="2574"/>
    <n v="2574"/>
    <n v="2559"/>
    <n v="2559"/>
    <n v="2559"/>
    <n v="3025"/>
    <n v="3025"/>
    <n v="3025"/>
    <n v="3025"/>
    <n v="3353"/>
    <n v="3353"/>
    <n v="3353"/>
    <n v="3072"/>
    <n v="3072"/>
    <n v="3072"/>
    <n v="1896"/>
    <n v="1934"/>
    <n v="1852"/>
    <n v="127"/>
    <n v="152"/>
    <n v="121"/>
    <n v="1002"/>
    <n v="1267"/>
    <n v="1099"/>
    <n v="223"/>
    <n v="244"/>
    <n v="232"/>
    <n v="385"/>
    <n v="401"/>
    <n v="516"/>
    <n v="510"/>
    <n v="448"/>
    <n v="521"/>
    <n v="1456"/>
    <n v="1466"/>
    <n v="1756"/>
    <n v="395"/>
    <n v="436"/>
    <n v="397"/>
  </r>
  <r>
    <x v="4"/>
    <s v="Abraham Baldwin Agricultural College "/>
    <s v="Met the criteria for Two-Year with Bachelor's in 2011-12. "/>
    <n v="138558"/>
    <x v="6"/>
    <m/>
    <m/>
    <m/>
    <m/>
    <m/>
    <m/>
    <m/>
    <m/>
    <m/>
    <m/>
    <m/>
    <m/>
    <m/>
    <m/>
    <m/>
    <m/>
    <m/>
    <m/>
    <m/>
    <m/>
    <m/>
    <m/>
    <m/>
    <m/>
    <m/>
    <m/>
    <m/>
    <m/>
    <m/>
    <m/>
    <m/>
    <n v="0"/>
    <n v="0"/>
    <n v="0"/>
    <n v="0"/>
    <n v="0"/>
    <n v="0"/>
    <n v="0"/>
    <n v="0"/>
    <n v="0"/>
    <n v="0"/>
    <n v="0"/>
    <n v="0"/>
    <n v="0"/>
    <n v="0"/>
    <n v="0"/>
    <n v="0"/>
    <n v="0"/>
    <n v="0"/>
    <n v="0"/>
    <n v="0"/>
    <n v="0"/>
    <n v="0"/>
    <n v="0"/>
    <n v="0"/>
    <n v="0"/>
    <n v="0"/>
    <n v="0"/>
    <n v="0"/>
    <m/>
    <m/>
    <m/>
    <m/>
    <m/>
    <m/>
    <n v="0"/>
    <n v="0"/>
    <n v="0"/>
    <m/>
    <m/>
    <m/>
    <m/>
    <m/>
    <m/>
    <m/>
    <m/>
    <m/>
    <n v="0"/>
    <n v="0"/>
    <n v="0"/>
    <m/>
    <m/>
    <m/>
    <n v="1361"/>
    <n v="1499"/>
    <n v="1617"/>
    <n v="1505"/>
    <n v="1368"/>
    <n v="1458"/>
    <n v="813"/>
    <n v="943"/>
    <n v="984"/>
    <n v="1145"/>
    <n v="1238"/>
    <n v="1168"/>
    <n v="1016"/>
    <n v="1114"/>
    <m/>
    <m/>
    <m/>
    <m/>
    <m/>
    <m/>
    <m/>
    <m/>
    <n v="813"/>
    <n v="813"/>
    <n v="943"/>
    <n v="943"/>
    <n v="984"/>
    <n v="984"/>
    <n v="1145"/>
    <n v="1145"/>
    <n v="1145"/>
    <n v="1238"/>
    <n v="1238"/>
    <n v="1238"/>
    <n v="1168"/>
    <n v="1168"/>
    <n v="1168"/>
    <n v="1168"/>
    <n v="1016"/>
    <n v="1016"/>
    <n v="1016"/>
    <n v="1114"/>
    <n v="1114"/>
    <n v="1114"/>
    <n v="651"/>
    <n v="542"/>
    <n v="590"/>
    <n v="107"/>
    <n v="74"/>
    <n v="83"/>
    <n v="410"/>
    <n v="400"/>
    <n v="441"/>
    <n v="181"/>
    <n v="164"/>
    <n v="163"/>
    <n v="130"/>
    <n v="124"/>
    <n v="130"/>
    <n v="229"/>
    <n v="254"/>
    <n v="268"/>
    <n v="605"/>
    <n v="696"/>
    <n v="607"/>
    <n v="227"/>
    <n v="258"/>
    <n v="275"/>
  </r>
  <r>
    <x v="4"/>
    <s v="Atlanta Metropolitan College"/>
    <s v="Reclassified: Met the criteria for Two-Year 2 in 2009-10, 2010-11 and 2011-12."/>
    <n v="138901"/>
    <x v="6"/>
    <m/>
    <m/>
    <m/>
    <m/>
    <m/>
    <m/>
    <m/>
    <m/>
    <m/>
    <m/>
    <m/>
    <m/>
    <m/>
    <m/>
    <m/>
    <m/>
    <m/>
    <m/>
    <m/>
    <m/>
    <m/>
    <m/>
    <m/>
    <m/>
    <m/>
    <m/>
    <m/>
    <m/>
    <m/>
    <m/>
    <m/>
    <n v="0"/>
    <n v="0"/>
    <n v="0"/>
    <n v="0"/>
    <n v="0"/>
    <n v="0"/>
    <n v="0"/>
    <n v="0"/>
    <n v="0"/>
    <n v="0"/>
    <n v="0"/>
    <n v="0"/>
    <n v="0"/>
    <n v="0"/>
    <n v="0"/>
    <n v="0"/>
    <n v="0"/>
    <n v="0"/>
    <n v="0"/>
    <n v="0"/>
    <n v="0"/>
    <n v="0"/>
    <n v="0"/>
    <n v="0"/>
    <n v="0"/>
    <n v="0"/>
    <n v="0"/>
    <n v="0"/>
    <m/>
    <m/>
    <m/>
    <m/>
    <m/>
    <m/>
    <n v="0"/>
    <n v="0"/>
    <n v="0"/>
    <m/>
    <m/>
    <m/>
    <m/>
    <m/>
    <m/>
    <m/>
    <m/>
    <m/>
    <n v="0"/>
    <n v="0"/>
    <n v="0"/>
    <m/>
    <m/>
    <m/>
    <n v="558"/>
    <n v="549"/>
    <n v="682"/>
    <n v="822"/>
    <n v="1081"/>
    <n v="1276"/>
    <n v="237"/>
    <n v="225"/>
    <n v="229"/>
    <n v="226"/>
    <n v="263"/>
    <n v="319"/>
    <n v="418"/>
    <n v="473"/>
    <m/>
    <m/>
    <m/>
    <m/>
    <m/>
    <m/>
    <m/>
    <m/>
    <n v="237"/>
    <n v="237"/>
    <n v="225"/>
    <n v="225"/>
    <n v="229"/>
    <n v="229"/>
    <n v="226"/>
    <n v="226"/>
    <n v="226"/>
    <n v="263"/>
    <n v="263"/>
    <n v="263"/>
    <n v="319"/>
    <n v="319"/>
    <n v="319"/>
    <n v="319"/>
    <n v="418"/>
    <n v="418"/>
    <n v="418"/>
    <n v="473"/>
    <n v="473"/>
    <n v="473"/>
    <n v="185"/>
    <n v="218"/>
    <n v="157"/>
    <n v="8"/>
    <n v="11"/>
    <n v="19"/>
    <n v="126"/>
    <n v="189"/>
    <n v="297"/>
    <n v="21"/>
    <n v="23"/>
    <n v="40"/>
    <n v="26"/>
    <n v="30"/>
    <n v="36"/>
    <n v="19"/>
    <n v="28"/>
    <n v="26"/>
    <n v="160"/>
    <n v="182"/>
    <n v="217"/>
    <n v="49"/>
    <n v="34"/>
    <n v="37"/>
  </r>
  <r>
    <x v="4"/>
    <s v="Bainbridge College "/>
    <m/>
    <n v="139010"/>
    <x v="6"/>
    <m/>
    <m/>
    <m/>
    <m/>
    <m/>
    <m/>
    <m/>
    <m/>
    <m/>
    <m/>
    <m/>
    <m/>
    <m/>
    <m/>
    <m/>
    <m/>
    <m/>
    <m/>
    <m/>
    <m/>
    <m/>
    <m/>
    <m/>
    <m/>
    <m/>
    <m/>
    <m/>
    <m/>
    <m/>
    <m/>
    <m/>
    <n v="0"/>
    <n v="0"/>
    <n v="0"/>
    <n v="0"/>
    <n v="0"/>
    <n v="0"/>
    <n v="0"/>
    <n v="0"/>
    <n v="0"/>
    <n v="0"/>
    <n v="0"/>
    <n v="0"/>
    <n v="0"/>
    <n v="0"/>
    <n v="0"/>
    <n v="0"/>
    <n v="0"/>
    <n v="0"/>
    <n v="0"/>
    <n v="0"/>
    <n v="0"/>
    <n v="0"/>
    <n v="0"/>
    <n v="0"/>
    <n v="0"/>
    <n v="0"/>
    <n v="0"/>
    <n v="0"/>
    <m/>
    <m/>
    <m/>
    <m/>
    <m/>
    <m/>
    <n v="0"/>
    <n v="0"/>
    <n v="0"/>
    <m/>
    <m/>
    <m/>
    <m/>
    <m/>
    <m/>
    <m/>
    <m/>
    <m/>
    <n v="0"/>
    <n v="0"/>
    <n v="0"/>
    <m/>
    <m/>
    <m/>
    <n v="803"/>
    <n v="1067"/>
    <n v="919"/>
    <n v="1071"/>
    <n v="1087"/>
    <n v="1181"/>
    <n v="243"/>
    <n v="283"/>
    <n v="295"/>
    <n v="220"/>
    <n v="340"/>
    <n v="397"/>
    <n v="523"/>
    <n v="567"/>
    <m/>
    <m/>
    <m/>
    <m/>
    <m/>
    <m/>
    <m/>
    <m/>
    <n v="243"/>
    <n v="243"/>
    <n v="283"/>
    <n v="283"/>
    <n v="295"/>
    <n v="295"/>
    <n v="220"/>
    <n v="220"/>
    <n v="220"/>
    <n v="340"/>
    <n v="340"/>
    <n v="340"/>
    <n v="397"/>
    <n v="397"/>
    <n v="397"/>
    <n v="397"/>
    <n v="523"/>
    <n v="523"/>
    <n v="523"/>
    <n v="567"/>
    <n v="567"/>
    <n v="567"/>
    <n v="253"/>
    <n v="297"/>
    <n v="305"/>
    <n v="19"/>
    <n v="14"/>
    <n v="7"/>
    <n v="125"/>
    <n v="212"/>
    <n v="255"/>
    <n v="33"/>
    <n v="35"/>
    <n v="32"/>
    <n v="56"/>
    <n v="65"/>
    <n v="81"/>
    <n v="29"/>
    <n v="41"/>
    <n v="48"/>
    <n v="102"/>
    <n v="199"/>
    <n v="236"/>
    <n v="77"/>
    <n v="49"/>
    <n v="45"/>
  </r>
  <r>
    <x v="4"/>
    <s v="College of Coastal Georgia "/>
    <s v="Met the criteria for Two-Year with Bachelor's in 2011-12. "/>
    <n v="139250"/>
    <x v="6"/>
    <m/>
    <m/>
    <m/>
    <m/>
    <m/>
    <m/>
    <m/>
    <m/>
    <m/>
    <m/>
    <m/>
    <m/>
    <m/>
    <m/>
    <m/>
    <m/>
    <m/>
    <m/>
    <m/>
    <m/>
    <m/>
    <m/>
    <m/>
    <m/>
    <m/>
    <m/>
    <m/>
    <m/>
    <m/>
    <m/>
    <m/>
    <n v="0"/>
    <n v="0"/>
    <n v="0"/>
    <n v="0"/>
    <n v="0"/>
    <n v="0"/>
    <n v="0"/>
    <n v="0"/>
    <n v="0"/>
    <n v="0"/>
    <n v="0"/>
    <n v="0"/>
    <n v="0"/>
    <n v="0"/>
    <n v="0"/>
    <n v="0"/>
    <n v="0"/>
    <n v="0"/>
    <n v="0"/>
    <n v="0"/>
    <n v="0"/>
    <n v="0"/>
    <n v="0"/>
    <n v="0"/>
    <n v="0"/>
    <n v="0"/>
    <n v="0"/>
    <n v="0"/>
    <m/>
    <m/>
    <m/>
    <m/>
    <m/>
    <m/>
    <n v="0"/>
    <n v="0"/>
    <n v="0"/>
    <m/>
    <m/>
    <m/>
    <m/>
    <m/>
    <m/>
    <m/>
    <m/>
    <m/>
    <n v="0"/>
    <n v="0"/>
    <n v="0"/>
    <m/>
    <m/>
    <m/>
    <n v="1047"/>
    <n v="1057"/>
    <n v="968"/>
    <n v="1049"/>
    <n v="1187"/>
    <n v="1157"/>
    <n v="379"/>
    <n v="368"/>
    <n v="381"/>
    <n v="374"/>
    <n v="399"/>
    <n v="433"/>
    <n v="551"/>
    <n v="625"/>
    <m/>
    <m/>
    <m/>
    <m/>
    <m/>
    <m/>
    <m/>
    <m/>
    <n v="379"/>
    <n v="379"/>
    <n v="368"/>
    <n v="368"/>
    <n v="381"/>
    <n v="381"/>
    <n v="374"/>
    <n v="374"/>
    <n v="374"/>
    <n v="399"/>
    <n v="399"/>
    <n v="399"/>
    <n v="433"/>
    <n v="433"/>
    <n v="433"/>
    <n v="433"/>
    <n v="551"/>
    <n v="551"/>
    <n v="551"/>
    <n v="625"/>
    <n v="625"/>
    <n v="625"/>
    <n v="265"/>
    <n v="316"/>
    <n v="290"/>
    <n v="20"/>
    <n v="27"/>
    <n v="22"/>
    <n v="148"/>
    <n v="208"/>
    <n v="313"/>
    <n v="54"/>
    <n v="52"/>
    <n v="40"/>
    <n v="68"/>
    <n v="81"/>
    <n v="98"/>
    <n v="37"/>
    <n v="71"/>
    <n v="62"/>
    <n v="215"/>
    <n v="195"/>
    <n v="233"/>
    <n v="100"/>
    <n v="96"/>
    <n v="92"/>
  </r>
  <r>
    <x v="4"/>
    <s v="Darton College "/>
    <m/>
    <n v="138691"/>
    <x v="6"/>
    <m/>
    <m/>
    <m/>
    <m/>
    <m/>
    <m/>
    <m/>
    <m/>
    <m/>
    <m/>
    <m/>
    <m/>
    <m/>
    <m/>
    <m/>
    <m/>
    <m/>
    <m/>
    <m/>
    <m/>
    <m/>
    <m/>
    <m/>
    <m/>
    <m/>
    <m/>
    <m/>
    <m/>
    <m/>
    <m/>
    <m/>
    <n v="0"/>
    <n v="0"/>
    <n v="0"/>
    <n v="0"/>
    <n v="0"/>
    <n v="0"/>
    <n v="0"/>
    <n v="0"/>
    <n v="0"/>
    <n v="0"/>
    <n v="0"/>
    <n v="0"/>
    <n v="0"/>
    <n v="0"/>
    <n v="0"/>
    <n v="0"/>
    <n v="0"/>
    <n v="0"/>
    <n v="0"/>
    <n v="0"/>
    <n v="0"/>
    <n v="0"/>
    <n v="0"/>
    <n v="0"/>
    <n v="0"/>
    <n v="0"/>
    <n v="0"/>
    <n v="0"/>
    <m/>
    <m/>
    <m/>
    <m/>
    <m/>
    <m/>
    <n v="0"/>
    <n v="0"/>
    <n v="0"/>
    <m/>
    <m/>
    <m/>
    <m/>
    <m/>
    <m/>
    <m/>
    <m/>
    <m/>
    <n v="0"/>
    <n v="0"/>
    <n v="0"/>
    <m/>
    <m/>
    <m/>
    <n v="1769"/>
    <n v="1755"/>
    <n v="1790"/>
    <n v="2010"/>
    <n v="2486"/>
    <n v="2278"/>
    <n v="674"/>
    <n v="729"/>
    <n v="835"/>
    <n v="750"/>
    <n v="825"/>
    <n v="904"/>
    <n v="1117"/>
    <n v="1040"/>
    <m/>
    <m/>
    <m/>
    <m/>
    <m/>
    <m/>
    <m/>
    <m/>
    <n v="674"/>
    <n v="674"/>
    <n v="729"/>
    <n v="729"/>
    <n v="835"/>
    <n v="835"/>
    <n v="750"/>
    <n v="750"/>
    <n v="750"/>
    <n v="825"/>
    <n v="825"/>
    <n v="825"/>
    <n v="904"/>
    <n v="904"/>
    <n v="904"/>
    <n v="904"/>
    <n v="1117"/>
    <n v="1117"/>
    <n v="1117"/>
    <n v="1040"/>
    <n v="1040"/>
    <n v="1040"/>
    <n v="478"/>
    <n v="499"/>
    <n v="527"/>
    <n v="48"/>
    <n v="53"/>
    <n v="67"/>
    <n v="378"/>
    <n v="565"/>
    <n v="446"/>
    <n v="73"/>
    <n v="82"/>
    <n v="122"/>
    <n v="96"/>
    <n v="96"/>
    <n v="84"/>
    <n v="117"/>
    <n v="126"/>
    <n v="137"/>
    <n v="464"/>
    <n v="521"/>
    <n v="561"/>
    <n v="179"/>
    <n v="153"/>
    <n v="129"/>
  </r>
  <r>
    <x v="4"/>
    <s v="East Georgia College"/>
    <s v="Reclassified: Met the criteria for Two-Year 2 in 2009-10, 2010-11 and 2011-12."/>
    <n v="139621"/>
    <x v="6"/>
    <m/>
    <m/>
    <m/>
    <m/>
    <m/>
    <m/>
    <m/>
    <m/>
    <m/>
    <m/>
    <m/>
    <m/>
    <m/>
    <m/>
    <m/>
    <m/>
    <m/>
    <m/>
    <m/>
    <m/>
    <m/>
    <m/>
    <m/>
    <m/>
    <m/>
    <m/>
    <m/>
    <m/>
    <m/>
    <m/>
    <m/>
    <n v="0"/>
    <n v="0"/>
    <n v="0"/>
    <n v="0"/>
    <n v="0"/>
    <n v="0"/>
    <n v="0"/>
    <n v="0"/>
    <n v="0"/>
    <n v="0"/>
    <n v="0"/>
    <n v="0"/>
    <n v="0"/>
    <n v="0"/>
    <n v="0"/>
    <n v="0"/>
    <n v="0"/>
    <n v="0"/>
    <n v="0"/>
    <n v="0"/>
    <n v="0"/>
    <n v="0"/>
    <n v="0"/>
    <n v="0"/>
    <n v="0"/>
    <n v="0"/>
    <n v="0"/>
    <n v="0"/>
    <m/>
    <m/>
    <m/>
    <m/>
    <m/>
    <m/>
    <n v="0"/>
    <n v="0"/>
    <n v="0"/>
    <m/>
    <m/>
    <m/>
    <m/>
    <m/>
    <m/>
    <m/>
    <m/>
    <m/>
    <n v="0"/>
    <n v="0"/>
    <n v="0"/>
    <m/>
    <m/>
    <m/>
    <n v="747"/>
    <n v="843"/>
    <n v="1029"/>
    <n v="1311"/>
    <n v="1352"/>
    <n v="1419"/>
    <n v="417"/>
    <n v="385"/>
    <n v="547"/>
    <n v="604"/>
    <n v="723"/>
    <n v="979"/>
    <n v="990"/>
    <n v="1074"/>
    <m/>
    <m/>
    <m/>
    <m/>
    <m/>
    <m/>
    <m/>
    <m/>
    <n v="417"/>
    <n v="417"/>
    <n v="385"/>
    <n v="385"/>
    <n v="547"/>
    <n v="547"/>
    <n v="604"/>
    <n v="604"/>
    <n v="604"/>
    <n v="723"/>
    <n v="723"/>
    <n v="723"/>
    <n v="979"/>
    <n v="979"/>
    <n v="979"/>
    <n v="979"/>
    <n v="990"/>
    <n v="990"/>
    <n v="990"/>
    <n v="1074"/>
    <n v="1074"/>
    <n v="1074"/>
    <n v="514"/>
    <n v="585"/>
    <n v="587"/>
    <n v="91"/>
    <n v="81"/>
    <n v="93"/>
    <n v="374"/>
    <n v="324"/>
    <n v="394"/>
    <n v="43"/>
    <n v="61"/>
    <n v="55"/>
    <n v="38"/>
    <n v="50"/>
    <n v="53"/>
    <n v="205"/>
    <n v="261"/>
    <n v="292"/>
    <n v="318"/>
    <n v="351"/>
    <n v="579"/>
    <n v="52"/>
    <n v="49"/>
    <n v="57"/>
  </r>
  <r>
    <x v="4"/>
    <s v="Georgia Highlands College"/>
    <m/>
    <n v="139700"/>
    <x v="6"/>
    <m/>
    <m/>
    <m/>
    <m/>
    <m/>
    <m/>
    <m/>
    <m/>
    <m/>
    <m/>
    <m/>
    <m/>
    <m/>
    <m/>
    <m/>
    <m/>
    <m/>
    <m/>
    <m/>
    <m/>
    <m/>
    <m/>
    <m/>
    <m/>
    <m/>
    <m/>
    <m/>
    <m/>
    <m/>
    <m/>
    <m/>
    <n v="0"/>
    <n v="0"/>
    <n v="0"/>
    <n v="0"/>
    <n v="0"/>
    <n v="0"/>
    <n v="0"/>
    <n v="0"/>
    <n v="0"/>
    <n v="0"/>
    <n v="0"/>
    <n v="0"/>
    <n v="0"/>
    <n v="0"/>
    <n v="0"/>
    <n v="0"/>
    <n v="0"/>
    <n v="0"/>
    <n v="0"/>
    <n v="0"/>
    <n v="0"/>
    <n v="0"/>
    <n v="0"/>
    <n v="0"/>
    <n v="0"/>
    <n v="0"/>
    <n v="0"/>
    <n v="0"/>
    <m/>
    <m/>
    <m/>
    <m/>
    <m/>
    <m/>
    <n v="0"/>
    <n v="0"/>
    <n v="0"/>
    <m/>
    <m/>
    <m/>
    <m/>
    <m/>
    <m/>
    <m/>
    <m/>
    <m/>
    <n v="0"/>
    <n v="0"/>
    <n v="0"/>
    <m/>
    <m/>
    <m/>
    <n v="1530"/>
    <n v="1501"/>
    <n v="1805"/>
    <n v="1873"/>
    <n v="1969"/>
    <n v="1918"/>
    <n v="577"/>
    <n v="714"/>
    <n v="833"/>
    <n v="924"/>
    <n v="1084"/>
    <n v="1101"/>
    <n v="1124"/>
    <n v="1125"/>
    <m/>
    <m/>
    <m/>
    <m/>
    <m/>
    <m/>
    <m/>
    <m/>
    <n v="577"/>
    <n v="577"/>
    <n v="714"/>
    <n v="714"/>
    <n v="833"/>
    <n v="833"/>
    <n v="924"/>
    <n v="924"/>
    <n v="924"/>
    <n v="1084"/>
    <n v="1084"/>
    <n v="1084"/>
    <n v="1101"/>
    <n v="1101"/>
    <n v="1101"/>
    <n v="1101"/>
    <n v="1124"/>
    <n v="1124"/>
    <n v="1124"/>
    <n v="1125"/>
    <n v="1125"/>
    <n v="1125"/>
    <n v="625"/>
    <n v="677"/>
    <n v="704"/>
    <n v="103"/>
    <n v="41"/>
    <n v="44"/>
    <n v="373"/>
    <n v="406"/>
    <n v="377"/>
    <n v="76"/>
    <n v="93"/>
    <n v="75"/>
    <n v="102"/>
    <n v="135"/>
    <n v="138"/>
    <n v="248"/>
    <n v="274"/>
    <n v="261"/>
    <n v="498"/>
    <n v="582"/>
    <n v="627"/>
    <n v="101"/>
    <n v="134"/>
    <n v="130"/>
  </r>
  <r>
    <x v="4"/>
    <s v="Middle Georgia College "/>
    <s v="Met the criteria for Two-Year with Bachelor's in 2011-12. "/>
    <n v="140483"/>
    <x v="6"/>
    <m/>
    <m/>
    <m/>
    <m/>
    <m/>
    <m/>
    <m/>
    <m/>
    <m/>
    <m/>
    <m/>
    <m/>
    <m/>
    <m/>
    <m/>
    <m/>
    <m/>
    <m/>
    <m/>
    <m/>
    <m/>
    <m/>
    <m/>
    <m/>
    <m/>
    <m/>
    <m/>
    <m/>
    <m/>
    <m/>
    <m/>
    <n v="0"/>
    <n v="0"/>
    <n v="0"/>
    <n v="0"/>
    <n v="0"/>
    <n v="0"/>
    <n v="0"/>
    <n v="0"/>
    <n v="0"/>
    <n v="0"/>
    <n v="0"/>
    <n v="0"/>
    <n v="0"/>
    <n v="0"/>
    <n v="0"/>
    <n v="0"/>
    <n v="0"/>
    <n v="0"/>
    <n v="0"/>
    <n v="0"/>
    <n v="0"/>
    <n v="0"/>
    <n v="0"/>
    <n v="0"/>
    <n v="0"/>
    <n v="0"/>
    <n v="0"/>
    <n v="0"/>
    <m/>
    <m/>
    <m/>
    <m/>
    <m/>
    <m/>
    <n v="0"/>
    <n v="0"/>
    <n v="0"/>
    <m/>
    <m/>
    <m/>
    <m/>
    <m/>
    <m/>
    <m/>
    <m/>
    <m/>
    <n v="0"/>
    <n v="0"/>
    <n v="0"/>
    <m/>
    <m/>
    <m/>
    <n v="1155"/>
    <n v="1464"/>
    <n v="1509"/>
    <n v="1526"/>
    <n v="1646"/>
    <n v="1437"/>
    <n v="654"/>
    <n v="662"/>
    <n v="784"/>
    <n v="980"/>
    <n v="973"/>
    <n v="1005"/>
    <n v="1082"/>
    <n v="953"/>
    <m/>
    <m/>
    <m/>
    <m/>
    <m/>
    <m/>
    <m/>
    <m/>
    <n v="654"/>
    <n v="654"/>
    <n v="662"/>
    <n v="662"/>
    <n v="784"/>
    <n v="784"/>
    <n v="980"/>
    <n v="980"/>
    <n v="980"/>
    <n v="973"/>
    <n v="973"/>
    <n v="973"/>
    <n v="1005"/>
    <n v="1005"/>
    <n v="1005"/>
    <n v="1005"/>
    <n v="1082"/>
    <n v="1082"/>
    <n v="1082"/>
    <n v="953"/>
    <n v="953"/>
    <n v="953"/>
    <n v="540"/>
    <n v="574"/>
    <n v="552"/>
    <n v="86"/>
    <n v="67"/>
    <n v="51"/>
    <n v="379"/>
    <n v="441"/>
    <n v="350"/>
    <n v="114"/>
    <n v="90"/>
    <n v="121"/>
    <n v="68"/>
    <n v="72"/>
    <n v="80"/>
    <n v="297"/>
    <n v="233"/>
    <n v="254"/>
    <n v="501"/>
    <n v="578"/>
    <n v="550"/>
    <n v="154"/>
    <n v="126"/>
    <n v="131"/>
  </r>
  <r>
    <x v="4"/>
    <s v="South Georgia College "/>
    <m/>
    <n v="140997"/>
    <x v="7"/>
    <m/>
    <m/>
    <m/>
    <m/>
    <m/>
    <m/>
    <m/>
    <m/>
    <m/>
    <m/>
    <m/>
    <m/>
    <m/>
    <m/>
    <m/>
    <m/>
    <m/>
    <m/>
    <m/>
    <m/>
    <m/>
    <m/>
    <m/>
    <m/>
    <m/>
    <m/>
    <m/>
    <m/>
    <m/>
    <m/>
    <m/>
    <n v="0"/>
    <n v="0"/>
    <n v="0"/>
    <n v="0"/>
    <n v="0"/>
    <n v="0"/>
    <n v="0"/>
    <n v="0"/>
    <n v="0"/>
    <n v="0"/>
    <n v="0"/>
    <n v="0"/>
    <n v="0"/>
    <n v="0"/>
    <n v="0"/>
    <n v="0"/>
    <n v="0"/>
    <n v="0"/>
    <n v="0"/>
    <n v="0"/>
    <n v="0"/>
    <n v="0"/>
    <n v="0"/>
    <n v="0"/>
    <n v="0"/>
    <n v="0"/>
    <n v="0"/>
    <n v="0"/>
    <m/>
    <m/>
    <m/>
    <m/>
    <m/>
    <m/>
    <n v="0"/>
    <n v="0"/>
    <n v="0"/>
    <m/>
    <m/>
    <m/>
    <m/>
    <m/>
    <m/>
    <m/>
    <m/>
    <m/>
    <n v="0"/>
    <n v="0"/>
    <n v="0"/>
    <m/>
    <m/>
    <m/>
    <n v="660"/>
    <n v="670"/>
    <n v="838"/>
    <n v="861"/>
    <n v="965"/>
    <n v="1113"/>
    <n v="312"/>
    <n v="349"/>
    <n v="491"/>
    <n v="501"/>
    <n v="611"/>
    <n v="639"/>
    <n v="743"/>
    <n v="838"/>
    <m/>
    <m/>
    <m/>
    <m/>
    <m/>
    <m/>
    <m/>
    <m/>
    <n v="312"/>
    <n v="312"/>
    <n v="349"/>
    <n v="349"/>
    <n v="491"/>
    <n v="491"/>
    <n v="501"/>
    <n v="501"/>
    <n v="501"/>
    <n v="611"/>
    <n v="611"/>
    <n v="611"/>
    <n v="639"/>
    <n v="639"/>
    <n v="639"/>
    <n v="639"/>
    <n v="743"/>
    <n v="743"/>
    <n v="743"/>
    <n v="838"/>
    <n v="838"/>
    <n v="838"/>
    <n v="329"/>
    <n v="356"/>
    <n v="387"/>
    <n v="65"/>
    <n v="91"/>
    <n v="82"/>
    <n v="245"/>
    <n v="296"/>
    <n v="369"/>
    <n v="67"/>
    <n v="75"/>
    <n v="86"/>
    <n v="30"/>
    <n v="27"/>
    <n v="27"/>
    <n v="142"/>
    <n v="161"/>
    <n v="181"/>
    <n v="262"/>
    <n v="348"/>
    <n v="345"/>
    <n v="94"/>
    <n v="86"/>
    <n v="106"/>
  </r>
  <r>
    <x v="4"/>
    <s v="Waycross College "/>
    <m/>
    <n v="141307"/>
    <x v="7"/>
    <m/>
    <m/>
    <m/>
    <m/>
    <m/>
    <m/>
    <m/>
    <m/>
    <m/>
    <m/>
    <m/>
    <m/>
    <m/>
    <m/>
    <m/>
    <m/>
    <m/>
    <m/>
    <m/>
    <m/>
    <m/>
    <m/>
    <m/>
    <m/>
    <m/>
    <m/>
    <m/>
    <m/>
    <m/>
    <m/>
    <m/>
    <n v="0"/>
    <n v="0"/>
    <n v="0"/>
    <n v="0"/>
    <n v="0"/>
    <n v="0"/>
    <n v="0"/>
    <n v="0"/>
    <n v="0"/>
    <n v="0"/>
    <n v="0"/>
    <n v="0"/>
    <n v="0"/>
    <n v="0"/>
    <n v="0"/>
    <n v="0"/>
    <n v="0"/>
    <n v="0"/>
    <n v="0"/>
    <n v="0"/>
    <n v="0"/>
    <n v="0"/>
    <n v="0"/>
    <n v="0"/>
    <n v="0"/>
    <n v="0"/>
    <n v="0"/>
    <n v="0"/>
    <m/>
    <m/>
    <m/>
    <m/>
    <m/>
    <m/>
    <n v="0"/>
    <n v="0"/>
    <n v="0"/>
    <m/>
    <m/>
    <m/>
    <m/>
    <m/>
    <m/>
    <m/>
    <m/>
    <m/>
    <n v="0"/>
    <n v="0"/>
    <n v="0"/>
    <m/>
    <m/>
    <m/>
    <n v="406"/>
    <n v="459"/>
    <n v="446"/>
    <n v="406"/>
    <n v="591"/>
    <n v="541"/>
    <n v="187"/>
    <n v="144"/>
    <n v="157"/>
    <n v="183"/>
    <n v="178"/>
    <n v="179"/>
    <n v="267"/>
    <n v="250"/>
    <m/>
    <m/>
    <m/>
    <m/>
    <m/>
    <m/>
    <m/>
    <m/>
    <n v="187"/>
    <n v="187"/>
    <n v="144"/>
    <n v="144"/>
    <n v="157"/>
    <n v="157"/>
    <n v="183"/>
    <n v="183"/>
    <n v="183"/>
    <n v="178"/>
    <n v="178"/>
    <n v="178"/>
    <n v="179"/>
    <n v="179"/>
    <n v="179"/>
    <n v="179"/>
    <n v="267"/>
    <n v="267"/>
    <n v="267"/>
    <n v="250"/>
    <n v="250"/>
    <n v="250"/>
    <n v="97"/>
    <n v="144"/>
    <n v="124"/>
    <n v="14"/>
    <n v="26"/>
    <n v="22"/>
    <n v="68"/>
    <n v="97"/>
    <n v="104"/>
    <n v="23"/>
    <n v="35"/>
    <n v="31"/>
    <n v="16"/>
    <n v="22"/>
    <n v="10"/>
    <n v="55"/>
    <n v="48"/>
    <n v="43"/>
    <n v="89"/>
    <n v="73"/>
    <n v="95"/>
    <n v="53"/>
    <n v="43"/>
    <n v="41"/>
  </r>
  <r>
    <x v="4"/>
    <s v="Albany Technical College"/>
    <m/>
    <n v="138682"/>
    <x v="8"/>
    <m/>
    <m/>
    <m/>
    <m/>
    <m/>
    <m/>
    <m/>
    <m/>
    <m/>
    <m/>
    <m/>
    <m/>
    <m/>
    <m/>
    <m/>
    <m/>
    <m/>
    <m/>
    <m/>
    <m/>
    <m/>
    <m/>
    <m/>
    <m/>
    <m/>
    <m/>
    <m/>
    <m/>
    <m/>
    <m/>
    <m/>
    <n v="0"/>
    <n v="0"/>
    <n v="0"/>
    <n v="0"/>
    <n v="0"/>
    <n v="0"/>
    <n v="0"/>
    <n v="0"/>
    <n v="0"/>
    <n v="0"/>
    <n v="0"/>
    <n v="0"/>
    <n v="0"/>
    <n v="0"/>
    <n v="0"/>
    <n v="0"/>
    <n v="0"/>
    <n v="0"/>
    <n v="0"/>
    <n v="0"/>
    <n v="0"/>
    <n v="0"/>
    <n v="0"/>
    <n v="0"/>
    <n v="0"/>
    <n v="0"/>
    <n v="0"/>
    <n v="0"/>
    <m/>
    <m/>
    <m/>
    <m/>
    <m/>
    <m/>
    <n v="0"/>
    <n v="0"/>
    <n v="0"/>
    <m/>
    <m/>
    <m/>
    <m/>
    <m/>
    <m/>
    <m/>
    <m/>
    <m/>
    <n v="0"/>
    <n v="0"/>
    <n v="0"/>
    <m/>
    <m/>
    <m/>
    <n v="653"/>
    <n v="599"/>
    <n v="681"/>
    <n v="787"/>
    <n v="1308"/>
    <n v="1059"/>
    <n v="340"/>
    <n v="308"/>
    <n v="303"/>
    <n v="247"/>
    <n v="362"/>
    <n v="349"/>
    <n v="658"/>
    <n v="553"/>
    <m/>
    <m/>
    <m/>
    <m/>
    <m/>
    <m/>
    <m/>
    <m/>
    <n v="340"/>
    <n v="340"/>
    <n v="308"/>
    <n v="308"/>
    <n v="303"/>
    <n v="303"/>
    <n v="247"/>
    <n v="247"/>
    <n v="247"/>
    <n v="362"/>
    <n v="362"/>
    <n v="362"/>
    <n v="349"/>
    <n v="349"/>
    <n v="349"/>
    <n v="349"/>
    <n v="658"/>
    <n v="658"/>
    <n v="658"/>
    <n v="553"/>
    <n v="553"/>
    <n v="553"/>
    <n v="210"/>
    <n v="389"/>
    <n v="332"/>
    <n v="7"/>
    <n v="9"/>
    <n v="4"/>
    <n v="132"/>
    <n v="260"/>
    <n v="217"/>
    <n v="118"/>
    <n v="153"/>
    <n v="152"/>
    <n v="21"/>
    <n v="23"/>
    <n v="30"/>
    <n v="4"/>
    <n v="14"/>
    <n v="18"/>
    <n v="104"/>
    <n v="172"/>
    <n v="149"/>
    <n v="169"/>
    <n v="135"/>
    <n v="152"/>
  </r>
  <r>
    <x v="4"/>
    <s v="Altamaha Technical College"/>
    <m/>
    <n v="366447"/>
    <x v="8"/>
    <m/>
    <m/>
    <m/>
    <m/>
    <m/>
    <m/>
    <m/>
    <m/>
    <m/>
    <m/>
    <m/>
    <m/>
    <m/>
    <m/>
    <m/>
    <m/>
    <m/>
    <m/>
    <m/>
    <m/>
    <m/>
    <m/>
    <m/>
    <m/>
    <m/>
    <m/>
    <m/>
    <m/>
    <m/>
    <m/>
    <m/>
    <n v="0"/>
    <n v="0"/>
    <n v="0"/>
    <n v="0"/>
    <n v="0"/>
    <n v="0"/>
    <n v="0"/>
    <n v="0"/>
    <n v="0"/>
    <n v="0"/>
    <n v="0"/>
    <n v="0"/>
    <n v="0"/>
    <n v="0"/>
    <n v="0"/>
    <n v="0"/>
    <n v="0"/>
    <n v="0"/>
    <n v="0"/>
    <n v="0"/>
    <n v="0"/>
    <n v="0"/>
    <n v="0"/>
    <n v="0"/>
    <n v="0"/>
    <n v="0"/>
    <n v="0"/>
    <n v="0"/>
    <m/>
    <m/>
    <m/>
    <m/>
    <m/>
    <m/>
    <n v="0"/>
    <n v="0"/>
    <n v="0"/>
    <m/>
    <m/>
    <m/>
    <m/>
    <m/>
    <m/>
    <m/>
    <m/>
    <m/>
    <n v="0"/>
    <n v="0"/>
    <n v="0"/>
    <m/>
    <m/>
    <m/>
    <n v="275"/>
    <n v="375"/>
    <n v="299"/>
    <n v="340"/>
    <n v="629"/>
    <n v="590"/>
    <n v="156"/>
    <n v="124"/>
    <n v="97"/>
    <n v="135"/>
    <n v="91"/>
    <n v="96"/>
    <n v="189"/>
    <n v="157"/>
    <m/>
    <m/>
    <m/>
    <m/>
    <m/>
    <m/>
    <m/>
    <m/>
    <n v="156"/>
    <n v="156"/>
    <n v="124"/>
    <n v="124"/>
    <n v="97"/>
    <n v="97"/>
    <n v="135"/>
    <n v="135"/>
    <n v="135"/>
    <n v="91"/>
    <n v="91"/>
    <n v="91"/>
    <n v="96"/>
    <n v="96"/>
    <n v="96"/>
    <n v="96"/>
    <n v="189"/>
    <n v="189"/>
    <n v="189"/>
    <n v="157"/>
    <n v="157"/>
    <n v="157"/>
    <n v="67"/>
    <n v="112"/>
    <n v="103"/>
    <n v="1"/>
    <n v="2"/>
    <n v="2"/>
    <n v="28"/>
    <n v="75"/>
    <n v="52"/>
    <n v="77"/>
    <n v="51"/>
    <n v="59"/>
    <n v="7"/>
    <n v="15"/>
    <n v="30"/>
    <n v="5"/>
    <n v="3"/>
    <n v="2"/>
    <n v="46"/>
    <n v="22"/>
    <n v="5"/>
    <n v="102"/>
    <n v="74"/>
    <n v="65"/>
  </r>
  <r>
    <x v="4"/>
    <s v="Athens Technical College"/>
    <m/>
    <n v="246813"/>
    <x v="8"/>
    <m/>
    <m/>
    <m/>
    <m/>
    <m/>
    <m/>
    <m/>
    <m/>
    <m/>
    <m/>
    <m/>
    <m/>
    <m/>
    <m/>
    <m/>
    <m/>
    <m/>
    <m/>
    <m/>
    <m/>
    <m/>
    <m/>
    <m/>
    <m/>
    <m/>
    <m/>
    <m/>
    <m/>
    <m/>
    <m/>
    <m/>
    <n v="0"/>
    <n v="0"/>
    <n v="0"/>
    <n v="0"/>
    <n v="0"/>
    <n v="0"/>
    <n v="0"/>
    <n v="0"/>
    <n v="0"/>
    <n v="0"/>
    <n v="0"/>
    <n v="0"/>
    <n v="0"/>
    <n v="0"/>
    <n v="0"/>
    <n v="0"/>
    <n v="0"/>
    <n v="0"/>
    <n v="0"/>
    <n v="0"/>
    <n v="0"/>
    <n v="0"/>
    <n v="0"/>
    <n v="0"/>
    <n v="0"/>
    <n v="0"/>
    <n v="0"/>
    <n v="0"/>
    <m/>
    <m/>
    <m/>
    <m/>
    <m/>
    <m/>
    <n v="0"/>
    <n v="0"/>
    <n v="0"/>
    <m/>
    <m/>
    <m/>
    <m/>
    <m/>
    <m/>
    <m/>
    <m/>
    <m/>
    <n v="0"/>
    <n v="0"/>
    <n v="0"/>
    <m/>
    <m/>
    <m/>
    <n v="778"/>
    <n v="791"/>
    <n v="947"/>
    <n v="1115"/>
    <n v="1645"/>
    <n v="1694"/>
    <n v="208"/>
    <n v="213"/>
    <n v="250"/>
    <n v="300"/>
    <n v="386"/>
    <n v="347"/>
    <n v="477"/>
    <n v="445"/>
    <m/>
    <m/>
    <m/>
    <m/>
    <m/>
    <m/>
    <m/>
    <m/>
    <n v="208"/>
    <n v="208"/>
    <n v="213"/>
    <n v="213"/>
    <n v="250"/>
    <n v="250"/>
    <n v="300"/>
    <n v="300"/>
    <n v="300"/>
    <n v="386"/>
    <n v="386"/>
    <n v="386"/>
    <n v="347"/>
    <n v="347"/>
    <n v="347"/>
    <n v="347"/>
    <n v="477"/>
    <n v="477"/>
    <n v="477"/>
    <n v="445"/>
    <n v="445"/>
    <n v="445"/>
    <n v="182"/>
    <n v="273"/>
    <n v="251"/>
    <n v="6"/>
    <n v="9"/>
    <n v="10"/>
    <n v="159"/>
    <n v="195"/>
    <n v="184"/>
    <n v="90"/>
    <n v="117"/>
    <n v="75"/>
    <n v="47"/>
    <n v="104"/>
    <n v="170"/>
    <n v="16"/>
    <n v="19"/>
    <n v="13"/>
    <n v="147"/>
    <n v="146"/>
    <n v="89"/>
    <n v="71"/>
    <n v="71"/>
    <n v="101"/>
  </r>
  <r>
    <x v="4"/>
    <s v="Atlanta Technical College"/>
    <m/>
    <n v="138840"/>
    <x v="8"/>
    <m/>
    <m/>
    <m/>
    <m/>
    <m/>
    <m/>
    <m/>
    <m/>
    <m/>
    <m/>
    <m/>
    <m/>
    <m/>
    <m/>
    <m/>
    <m/>
    <m/>
    <m/>
    <m/>
    <m/>
    <m/>
    <m/>
    <m/>
    <m/>
    <m/>
    <m/>
    <m/>
    <m/>
    <m/>
    <m/>
    <m/>
    <n v="0"/>
    <n v="0"/>
    <n v="0"/>
    <n v="0"/>
    <n v="0"/>
    <n v="0"/>
    <n v="0"/>
    <n v="0"/>
    <n v="0"/>
    <n v="0"/>
    <n v="0"/>
    <n v="0"/>
    <n v="0"/>
    <n v="0"/>
    <n v="0"/>
    <n v="0"/>
    <n v="0"/>
    <n v="0"/>
    <n v="0"/>
    <n v="0"/>
    <n v="0"/>
    <n v="0"/>
    <n v="0"/>
    <n v="0"/>
    <n v="0"/>
    <n v="0"/>
    <n v="0"/>
    <n v="0"/>
    <m/>
    <m/>
    <m/>
    <m/>
    <m/>
    <m/>
    <n v="0"/>
    <n v="0"/>
    <n v="0"/>
    <m/>
    <m/>
    <m/>
    <m/>
    <m/>
    <m/>
    <m/>
    <m/>
    <m/>
    <n v="0"/>
    <n v="0"/>
    <n v="0"/>
    <m/>
    <m/>
    <m/>
    <n v="949"/>
    <n v="870"/>
    <n v="1021"/>
    <n v="1021"/>
    <n v="1751"/>
    <n v="1619"/>
    <n v="437"/>
    <n v="327"/>
    <n v="291"/>
    <n v="329"/>
    <n v="404"/>
    <n v="395"/>
    <n v="579"/>
    <n v="488"/>
    <m/>
    <m/>
    <m/>
    <m/>
    <m/>
    <m/>
    <m/>
    <m/>
    <n v="437"/>
    <n v="437"/>
    <n v="327"/>
    <n v="327"/>
    <n v="291"/>
    <n v="291"/>
    <n v="329"/>
    <n v="329"/>
    <n v="329"/>
    <n v="404"/>
    <n v="404"/>
    <n v="404"/>
    <n v="395"/>
    <n v="395"/>
    <n v="395"/>
    <n v="395"/>
    <n v="579"/>
    <n v="579"/>
    <n v="579"/>
    <n v="488"/>
    <n v="488"/>
    <n v="488"/>
    <n v="224"/>
    <n v="308"/>
    <n v="246"/>
    <n v="6"/>
    <n v="9"/>
    <n v="4"/>
    <n v="165"/>
    <n v="262"/>
    <n v="238"/>
    <n v="72"/>
    <n v="125"/>
    <n v="123"/>
    <n v="36"/>
    <n v="31"/>
    <n v="31"/>
    <n v="12"/>
    <n v="11"/>
    <n v="19"/>
    <n v="209"/>
    <n v="237"/>
    <n v="222"/>
    <n v="137"/>
    <n v="113"/>
    <n v="104"/>
  </r>
  <r>
    <x v="4"/>
    <s v="Augusta Technical College"/>
    <m/>
    <n v="138956"/>
    <x v="8"/>
    <m/>
    <m/>
    <m/>
    <m/>
    <m/>
    <m/>
    <m/>
    <m/>
    <m/>
    <m/>
    <m/>
    <m/>
    <m/>
    <m/>
    <m/>
    <m/>
    <m/>
    <m/>
    <m/>
    <m/>
    <m/>
    <m/>
    <m/>
    <m/>
    <m/>
    <m/>
    <m/>
    <m/>
    <m/>
    <m/>
    <m/>
    <n v="0"/>
    <n v="0"/>
    <n v="0"/>
    <n v="0"/>
    <n v="0"/>
    <n v="0"/>
    <n v="0"/>
    <n v="0"/>
    <n v="0"/>
    <n v="0"/>
    <n v="0"/>
    <n v="0"/>
    <n v="0"/>
    <n v="0"/>
    <n v="0"/>
    <n v="0"/>
    <n v="0"/>
    <n v="0"/>
    <n v="0"/>
    <n v="0"/>
    <n v="0"/>
    <n v="0"/>
    <n v="0"/>
    <n v="0"/>
    <n v="0"/>
    <n v="0"/>
    <n v="0"/>
    <n v="0"/>
    <m/>
    <m/>
    <m/>
    <m/>
    <m/>
    <m/>
    <n v="0"/>
    <n v="0"/>
    <n v="0"/>
    <m/>
    <m/>
    <m/>
    <m/>
    <m/>
    <m/>
    <m/>
    <m/>
    <m/>
    <n v="0"/>
    <n v="0"/>
    <n v="0"/>
    <m/>
    <m/>
    <m/>
    <n v="1048"/>
    <n v="1059"/>
    <n v="1033"/>
    <n v="1237"/>
    <n v="1546"/>
    <n v="1175"/>
    <n v="445"/>
    <n v="485"/>
    <n v="459"/>
    <n v="542"/>
    <n v="523"/>
    <n v="548"/>
    <n v="508"/>
    <n v="626"/>
    <m/>
    <m/>
    <m/>
    <m/>
    <m/>
    <m/>
    <m/>
    <m/>
    <n v="445"/>
    <n v="445"/>
    <n v="485"/>
    <n v="485"/>
    <n v="459"/>
    <n v="459"/>
    <n v="542"/>
    <n v="542"/>
    <n v="542"/>
    <n v="523"/>
    <n v="523"/>
    <n v="523"/>
    <n v="548"/>
    <n v="548"/>
    <n v="548"/>
    <n v="548"/>
    <n v="508"/>
    <n v="508"/>
    <n v="508"/>
    <n v="626"/>
    <n v="626"/>
    <n v="626"/>
    <n v="289"/>
    <n v="255"/>
    <n v="308"/>
    <n v="6"/>
    <n v="1"/>
    <n v="2"/>
    <n v="253"/>
    <n v="252"/>
    <n v="316"/>
    <n v="238"/>
    <n v="228"/>
    <n v="202"/>
    <n v="86"/>
    <n v="76"/>
    <n v="86"/>
    <n v="8"/>
    <n v="9"/>
    <n v="12"/>
    <n v="210"/>
    <n v="210"/>
    <n v="248"/>
    <n v="233"/>
    <n v="250"/>
    <n v="190"/>
  </r>
  <r>
    <x v="4"/>
    <s v="Central Georgia Technical College"/>
    <m/>
    <n v="140304"/>
    <x v="8"/>
    <m/>
    <m/>
    <m/>
    <m/>
    <m/>
    <m/>
    <m/>
    <m/>
    <m/>
    <m/>
    <m/>
    <m/>
    <m/>
    <m/>
    <m/>
    <m/>
    <m/>
    <m/>
    <m/>
    <m/>
    <m/>
    <m/>
    <m/>
    <m/>
    <m/>
    <m/>
    <m/>
    <m/>
    <m/>
    <m/>
    <m/>
    <n v="0"/>
    <n v="0"/>
    <n v="0"/>
    <n v="0"/>
    <n v="0"/>
    <n v="0"/>
    <n v="0"/>
    <n v="0"/>
    <n v="0"/>
    <n v="0"/>
    <n v="0"/>
    <n v="0"/>
    <n v="0"/>
    <n v="0"/>
    <n v="0"/>
    <n v="0"/>
    <n v="0"/>
    <n v="0"/>
    <n v="0"/>
    <n v="0"/>
    <n v="0"/>
    <n v="0"/>
    <n v="0"/>
    <n v="0"/>
    <n v="0"/>
    <n v="0"/>
    <n v="0"/>
    <n v="0"/>
    <m/>
    <m/>
    <m/>
    <m/>
    <m/>
    <m/>
    <n v="0"/>
    <n v="0"/>
    <n v="0"/>
    <m/>
    <m/>
    <m/>
    <m/>
    <m/>
    <m/>
    <m/>
    <m/>
    <m/>
    <n v="0"/>
    <n v="0"/>
    <n v="0"/>
    <m/>
    <m/>
    <m/>
    <n v="1142"/>
    <n v="854"/>
    <n v="936"/>
    <n v="1199"/>
    <n v="1662"/>
    <n v="1777"/>
    <n v="597"/>
    <n v="546"/>
    <n v="626"/>
    <n v="432"/>
    <n v="436"/>
    <n v="579"/>
    <n v="941"/>
    <n v="1099"/>
    <m/>
    <m/>
    <m/>
    <m/>
    <m/>
    <m/>
    <m/>
    <m/>
    <n v="597"/>
    <n v="597"/>
    <n v="546"/>
    <n v="546"/>
    <n v="626"/>
    <n v="626"/>
    <n v="432"/>
    <n v="432"/>
    <n v="432"/>
    <n v="436"/>
    <n v="436"/>
    <n v="436"/>
    <n v="579"/>
    <n v="579"/>
    <n v="579"/>
    <n v="579"/>
    <n v="941"/>
    <n v="941"/>
    <n v="941"/>
    <n v="1099"/>
    <n v="1099"/>
    <n v="1099"/>
    <n v="294"/>
    <n v="520"/>
    <n v="479"/>
    <n v="5"/>
    <n v="4"/>
    <n v="19"/>
    <n v="280"/>
    <n v="417"/>
    <n v="601"/>
    <n v="116"/>
    <n v="109"/>
    <n v="120"/>
    <n v="68"/>
    <n v="82"/>
    <n v="53"/>
    <n v="14"/>
    <n v="15"/>
    <n v="18"/>
    <n v="234"/>
    <n v="230"/>
    <n v="388"/>
    <n v="130"/>
    <n v="141"/>
    <n v="132"/>
  </r>
  <r>
    <x v="4"/>
    <s v="Chattahoochee Technical College"/>
    <m/>
    <n v="140331"/>
    <x v="8"/>
    <m/>
    <m/>
    <m/>
    <m/>
    <m/>
    <m/>
    <m/>
    <m/>
    <m/>
    <m/>
    <m/>
    <m/>
    <m/>
    <m/>
    <m/>
    <m/>
    <m/>
    <m/>
    <m/>
    <m/>
    <m/>
    <m/>
    <m/>
    <m/>
    <m/>
    <m/>
    <m/>
    <m/>
    <m/>
    <m/>
    <m/>
    <n v="0"/>
    <n v="0"/>
    <n v="0"/>
    <n v="0"/>
    <n v="0"/>
    <n v="0"/>
    <n v="0"/>
    <n v="0"/>
    <n v="0"/>
    <n v="0"/>
    <n v="0"/>
    <n v="0"/>
    <n v="0"/>
    <n v="0"/>
    <n v="0"/>
    <n v="0"/>
    <n v="0"/>
    <n v="0"/>
    <n v="0"/>
    <n v="0"/>
    <n v="0"/>
    <n v="0"/>
    <n v="0"/>
    <n v="0"/>
    <n v="0"/>
    <n v="0"/>
    <n v="0"/>
    <n v="0"/>
    <m/>
    <m/>
    <m/>
    <m/>
    <m/>
    <m/>
    <n v="0"/>
    <n v="0"/>
    <n v="0"/>
    <m/>
    <m/>
    <m/>
    <m/>
    <m/>
    <m/>
    <m/>
    <m/>
    <m/>
    <n v="0"/>
    <n v="0"/>
    <n v="0"/>
    <m/>
    <m/>
    <m/>
    <n v="3874"/>
    <n v="3586"/>
    <n v="3856"/>
    <n v="3218"/>
    <n v="2932"/>
    <n v="2932"/>
    <n v="871"/>
    <n v="865"/>
    <n v="941"/>
    <n v="923"/>
    <n v="1022"/>
    <n v="1222"/>
    <n v="1187"/>
    <n v="1520"/>
    <m/>
    <m/>
    <m/>
    <m/>
    <m/>
    <m/>
    <m/>
    <m/>
    <n v="871"/>
    <n v="871"/>
    <n v="865"/>
    <n v="865"/>
    <n v="941"/>
    <n v="941"/>
    <n v="923"/>
    <n v="923"/>
    <n v="923"/>
    <n v="1022"/>
    <n v="1022"/>
    <n v="1022"/>
    <n v="1222"/>
    <n v="1222"/>
    <n v="1222"/>
    <n v="1222"/>
    <n v="1187"/>
    <n v="1187"/>
    <n v="1187"/>
    <n v="1520"/>
    <n v="1520"/>
    <n v="1520"/>
    <n v="489"/>
    <n v="605"/>
    <n v="748"/>
    <n v="9"/>
    <n v="12"/>
    <n v="20"/>
    <n v="724"/>
    <n v="570"/>
    <n v="752"/>
    <n v="171"/>
    <n v="187"/>
    <n v="230"/>
    <n v="49"/>
    <n v="321"/>
    <n v="403"/>
    <n v="61"/>
    <n v="55"/>
    <n v="74"/>
    <n v="642"/>
    <n v="459"/>
    <n v="515"/>
    <n v="239"/>
    <n v="237"/>
    <n v="267"/>
  </r>
  <r>
    <x v="4"/>
    <s v="Columbus Technical College"/>
    <m/>
    <n v="139357"/>
    <x v="8"/>
    <m/>
    <m/>
    <m/>
    <m/>
    <m/>
    <m/>
    <m/>
    <m/>
    <m/>
    <m/>
    <m/>
    <m/>
    <m/>
    <m/>
    <m/>
    <m/>
    <m/>
    <m/>
    <m/>
    <m/>
    <m/>
    <m/>
    <m/>
    <m/>
    <m/>
    <m/>
    <m/>
    <m/>
    <m/>
    <m/>
    <m/>
    <n v="0"/>
    <n v="0"/>
    <n v="0"/>
    <n v="0"/>
    <n v="0"/>
    <n v="0"/>
    <n v="0"/>
    <n v="0"/>
    <n v="0"/>
    <n v="0"/>
    <n v="0"/>
    <n v="0"/>
    <n v="0"/>
    <n v="0"/>
    <n v="0"/>
    <n v="0"/>
    <n v="0"/>
    <n v="0"/>
    <n v="0"/>
    <n v="0"/>
    <n v="0"/>
    <n v="0"/>
    <n v="0"/>
    <n v="0"/>
    <n v="0"/>
    <n v="0"/>
    <n v="0"/>
    <n v="0"/>
    <m/>
    <m/>
    <m/>
    <m/>
    <m/>
    <m/>
    <n v="0"/>
    <n v="0"/>
    <n v="0"/>
    <m/>
    <m/>
    <m/>
    <m/>
    <m/>
    <m/>
    <m/>
    <m/>
    <m/>
    <n v="0"/>
    <n v="0"/>
    <n v="0"/>
    <m/>
    <m/>
    <m/>
    <n v="926"/>
    <n v="798"/>
    <n v="818"/>
    <n v="721"/>
    <n v="927"/>
    <n v="883"/>
    <n v="431"/>
    <n v="511"/>
    <n v="426"/>
    <n v="293"/>
    <n v="355"/>
    <n v="369"/>
    <n v="478"/>
    <n v="467"/>
    <m/>
    <m/>
    <m/>
    <m/>
    <m/>
    <m/>
    <m/>
    <m/>
    <n v="431"/>
    <n v="431"/>
    <n v="511"/>
    <n v="511"/>
    <n v="426"/>
    <n v="426"/>
    <n v="293"/>
    <n v="293"/>
    <n v="293"/>
    <n v="355"/>
    <n v="355"/>
    <n v="355"/>
    <n v="369"/>
    <n v="369"/>
    <n v="369"/>
    <n v="369"/>
    <n v="478"/>
    <n v="478"/>
    <n v="478"/>
    <n v="467"/>
    <n v="467"/>
    <n v="467"/>
    <n v="193"/>
    <n v="201"/>
    <n v="217"/>
    <n v="3"/>
    <n v="5"/>
    <n v="10"/>
    <n v="173"/>
    <n v="272"/>
    <n v="240"/>
    <n v="57"/>
    <n v="67"/>
    <n v="70"/>
    <n v="51"/>
    <n v="169"/>
    <n v="209"/>
    <n v="14"/>
    <n v="10"/>
    <n v="10"/>
    <n v="171"/>
    <n v="109"/>
    <n v="80"/>
    <n v="174"/>
    <n v="152"/>
    <n v="143"/>
  </r>
  <r>
    <x v="4"/>
    <s v="Georgia Northwestern Technical College"/>
    <m/>
    <n v="139384"/>
    <x v="8"/>
    <m/>
    <m/>
    <m/>
    <m/>
    <m/>
    <m/>
    <m/>
    <m/>
    <m/>
    <m/>
    <m/>
    <m/>
    <m/>
    <m/>
    <m/>
    <m/>
    <m/>
    <m/>
    <m/>
    <m/>
    <m/>
    <m/>
    <m/>
    <m/>
    <m/>
    <m/>
    <m/>
    <m/>
    <m/>
    <m/>
    <m/>
    <n v="0"/>
    <n v="0"/>
    <n v="0"/>
    <n v="0"/>
    <n v="0"/>
    <n v="0"/>
    <n v="0"/>
    <n v="0"/>
    <n v="0"/>
    <n v="0"/>
    <n v="0"/>
    <n v="0"/>
    <n v="0"/>
    <n v="0"/>
    <n v="0"/>
    <n v="0"/>
    <n v="0"/>
    <n v="0"/>
    <n v="0"/>
    <n v="0"/>
    <n v="0"/>
    <n v="0"/>
    <n v="0"/>
    <n v="0"/>
    <n v="0"/>
    <n v="0"/>
    <n v="0"/>
    <n v="0"/>
    <m/>
    <m/>
    <m/>
    <m/>
    <m/>
    <m/>
    <n v="0"/>
    <n v="0"/>
    <n v="0"/>
    <m/>
    <m/>
    <m/>
    <m/>
    <m/>
    <m/>
    <m/>
    <m/>
    <m/>
    <n v="0"/>
    <n v="0"/>
    <n v="0"/>
    <m/>
    <m/>
    <m/>
    <n v="1402"/>
    <n v="1335"/>
    <n v="1360"/>
    <n v="1806"/>
    <n v="1538"/>
    <n v="1501"/>
    <n v="437"/>
    <n v="501"/>
    <n v="530"/>
    <n v="527"/>
    <n v="589"/>
    <n v="596"/>
    <n v="811"/>
    <n v="849"/>
    <m/>
    <m/>
    <m/>
    <m/>
    <m/>
    <m/>
    <m/>
    <m/>
    <n v="437"/>
    <n v="437"/>
    <n v="501"/>
    <n v="501"/>
    <n v="530"/>
    <n v="530"/>
    <n v="527"/>
    <n v="527"/>
    <n v="527"/>
    <n v="589"/>
    <n v="589"/>
    <n v="589"/>
    <n v="596"/>
    <n v="596"/>
    <n v="596"/>
    <n v="596"/>
    <n v="811"/>
    <n v="811"/>
    <n v="811"/>
    <n v="849"/>
    <n v="849"/>
    <n v="849"/>
    <n v="277"/>
    <n v="460"/>
    <n v="414"/>
    <n v="6"/>
    <n v="3"/>
    <n v="4"/>
    <n v="313"/>
    <n v="348"/>
    <n v="431"/>
    <n v="182"/>
    <n v="167"/>
    <n v="187"/>
    <n v="37"/>
    <n v="196"/>
    <n v="242"/>
    <n v="23"/>
    <n v="20"/>
    <n v="9"/>
    <n v="285"/>
    <n v="206"/>
    <n v="158"/>
    <n v="174"/>
    <n v="224"/>
    <n v="206"/>
  </r>
  <r>
    <x v="4"/>
    <s v="Georgia Piedmont Technical College"/>
    <s v="Formerly DeKalb Technical College."/>
    <n v="244446"/>
    <x v="8"/>
    <m/>
    <m/>
    <m/>
    <m/>
    <m/>
    <m/>
    <m/>
    <m/>
    <m/>
    <m/>
    <m/>
    <m/>
    <m/>
    <m/>
    <m/>
    <m/>
    <m/>
    <m/>
    <m/>
    <m/>
    <m/>
    <m/>
    <m/>
    <m/>
    <m/>
    <m/>
    <m/>
    <m/>
    <m/>
    <m/>
    <m/>
    <n v="0"/>
    <n v="0"/>
    <n v="0"/>
    <n v="0"/>
    <n v="0"/>
    <n v="0"/>
    <n v="0"/>
    <n v="0"/>
    <n v="0"/>
    <n v="0"/>
    <n v="0"/>
    <n v="0"/>
    <n v="0"/>
    <n v="0"/>
    <n v="0"/>
    <n v="0"/>
    <n v="0"/>
    <n v="0"/>
    <n v="0"/>
    <n v="0"/>
    <n v="0"/>
    <n v="0"/>
    <n v="0"/>
    <n v="0"/>
    <n v="0"/>
    <n v="0"/>
    <n v="0"/>
    <n v="0"/>
    <m/>
    <m/>
    <m/>
    <m/>
    <m/>
    <m/>
    <n v="0"/>
    <n v="0"/>
    <n v="0"/>
    <m/>
    <m/>
    <m/>
    <m/>
    <m/>
    <m/>
    <m/>
    <m/>
    <m/>
    <n v="0"/>
    <n v="0"/>
    <n v="0"/>
    <m/>
    <m/>
    <m/>
    <n v="689"/>
    <n v="739"/>
    <n v="749"/>
    <n v="937"/>
    <n v="994"/>
    <n v="888"/>
    <n v="368"/>
    <n v="434"/>
    <n v="321"/>
    <n v="341"/>
    <n v="327"/>
    <n v="350"/>
    <n v="472"/>
    <n v="385"/>
    <m/>
    <m/>
    <m/>
    <m/>
    <m/>
    <m/>
    <m/>
    <m/>
    <n v="368"/>
    <n v="368"/>
    <n v="434"/>
    <n v="434"/>
    <n v="321"/>
    <n v="321"/>
    <n v="341"/>
    <n v="341"/>
    <n v="341"/>
    <n v="327"/>
    <n v="327"/>
    <n v="327"/>
    <n v="350"/>
    <n v="350"/>
    <n v="350"/>
    <n v="350"/>
    <n v="472"/>
    <n v="472"/>
    <n v="472"/>
    <n v="385"/>
    <n v="385"/>
    <n v="385"/>
    <n v="184"/>
    <n v="220"/>
    <n v="180"/>
    <n v="4"/>
    <n v="9"/>
    <n v="5"/>
    <n v="162"/>
    <n v="243"/>
    <n v="200"/>
    <n v="104"/>
    <n v="106"/>
    <n v="94"/>
    <n v="36"/>
    <n v="26"/>
    <n v="49"/>
    <n v="16"/>
    <n v="8"/>
    <n v="16"/>
    <n v="185"/>
    <n v="187"/>
    <n v="191"/>
    <n v="100"/>
    <n v="117"/>
    <n v="92"/>
  </r>
  <r>
    <x v="4"/>
    <s v="Gwinnett Technical College"/>
    <m/>
    <n v="140012"/>
    <x v="8"/>
    <m/>
    <m/>
    <m/>
    <m/>
    <m/>
    <m/>
    <m/>
    <m/>
    <m/>
    <m/>
    <m/>
    <m/>
    <m/>
    <m/>
    <m/>
    <m/>
    <m/>
    <m/>
    <m/>
    <m/>
    <m/>
    <m/>
    <m/>
    <m/>
    <m/>
    <m/>
    <m/>
    <m/>
    <m/>
    <m/>
    <m/>
    <n v="0"/>
    <n v="0"/>
    <n v="0"/>
    <n v="0"/>
    <n v="0"/>
    <n v="0"/>
    <n v="0"/>
    <n v="0"/>
    <n v="0"/>
    <n v="0"/>
    <n v="0"/>
    <n v="0"/>
    <n v="0"/>
    <n v="0"/>
    <n v="0"/>
    <n v="0"/>
    <n v="0"/>
    <n v="0"/>
    <n v="0"/>
    <n v="0"/>
    <n v="0"/>
    <n v="0"/>
    <n v="0"/>
    <n v="0"/>
    <n v="0"/>
    <n v="0"/>
    <n v="0"/>
    <n v="0"/>
    <m/>
    <m/>
    <m/>
    <m/>
    <m/>
    <m/>
    <n v="0"/>
    <n v="0"/>
    <n v="0"/>
    <m/>
    <m/>
    <m/>
    <m/>
    <m/>
    <m/>
    <m/>
    <m/>
    <m/>
    <n v="0"/>
    <n v="0"/>
    <n v="0"/>
    <m/>
    <m/>
    <m/>
    <n v="632"/>
    <n v="729"/>
    <n v="898"/>
    <n v="1109"/>
    <n v="1455"/>
    <n v="1165"/>
    <n v="288"/>
    <n v="317"/>
    <n v="266"/>
    <n v="365"/>
    <n v="514"/>
    <n v="563"/>
    <n v="677"/>
    <n v="554"/>
    <m/>
    <m/>
    <m/>
    <m/>
    <m/>
    <m/>
    <m/>
    <m/>
    <n v="288"/>
    <n v="288"/>
    <n v="317"/>
    <n v="317"/>
    <n v="266"/>
    <n v="266"/>
    <n v="365"/>
    <n v="365"/>
    <n v="365"/>
    <n v="514"/>
    <n v="514"/>
    <n v="514"/>
    <n v="563"/>
    <n v="563"/>
    <n v="563"/>
    <n v="563"/>
    <n v="677"/>
    <n v="677"/>
    <n v="677"/>
    <n v="554"/>
    <n v="554"/>
    <n v="554"/>
    <n v="291"/>
    <n v="371"/>
    <n v="285"/>
    <n v="7"/>
    <n v="4"/>
    <n v="7"/>
    <n v="265"/>
    <n v="302"/>
    <n v="262"/>
    <n v="96"/>
    <n v="161"/>
    <n v="148"/>
    <n v="44"/>
    <n v="137"/>
    <n v="177"/>
    <n v="13"/>
    <n v="13"/>
    <n v="16"/>
    <n v="212"/>
    <n v="203"/>
    <n v="222"/>
    <n v="66"/>
    <n v="99"/>
    <n v="92"/>
  </r>
  <r>
    <x v="4"/>
    <s v="Lanier Technical College"/>
    <m/>
    <n v="140243"/>
    <x v="8"/>
    <m/>
    <m/>
    <m/>
    <m/>
    <m/>
    <m/>
    <m/>
    <m/>
    <m/>
    <m/>
    <m/>
    <m/>
    <m/>
    <m/>
    <m/>
    <m/>
    <m/>
    <m/>
    <m/>
    <m/>
    <m/>
    <m/>
    <m/>
    <m/>
    <m/>
    <m/>
    <m/>
    <m/>
    <m/>
    <m/>
    <m/>
    <n v="0"/>
    <n v="0"/>
    <n v="0"/>
    <n v="0"/>
    <n v="0"/>
    <n v="0"/>
    <n v="0"/>
    <n v="0"/>
    <n v="0"/>
    <n v="0"/>
    <n v="0"/>
    <n v="0"/>
    <n v="0"/>
    <n v="0"/>
    <n v="0"/>
    <n v="0"/>
    <n v="0"/>
    <n v="0"/>
    <n v="0"/>
    <n v="0"/>
    <n v="0"/>
    <n v="0"/>
    <n v="0"/>
    <n v="0"/>
    <n v="0"/>
    <n v="0"/>
    <n v="0"/>
    <n v="0"/>
    <m/>
    <m/>
    <m/>
    <m/>
    <m/>
    <m/>
    <n v="0"/>
    <n v="0"/>
    <n v="0"/>
    <m/>
    <m/>
    <m/>
    <m/>
    <m/>
    <m/>
    <m/>
    <m/>
    <m/>
    <n v="0"/>
    <n v="0"/>
    <n v="0"/>
    <m/>
    <m/>
    <m/>
    <n v="1285"/>
    <n v="1190"/>
    <n v="1292"/>
    <n v="1011"/>
    <n v="1202"/>
    <n v="902"/>
    <n v="349"/>
    <n v="364"/>
    <n v="384"/>
    <n v="321"/>
    <n v="385"/>
    <n v="391"/>
    <n v="575"/>
    <n v="424"/>
    <m/>
    <m/>
    <m/>
    <m/>
    <m/>
    <m/>
    <m/>
    <m/>
    <n v="349"/>
    <n v="349"/>
    <n v="364"/>
    <n v="364"/>
    <n v="384"/>
    <n v="384"/>
    <n v="321"/>
    <n v="321"/>
    <n v="321"/>
    <n v="385"/>
    <n v="385"/>
    <n v="385"/>
    <n v="391"/>
    <n v="391"/>
    <n v="391"/>
    <n v="391"/>
    <n v="575"/>
    <n v="575"/>
    <n v="575"/>
    <n v="424"/>
    <n v="424"/>
    <n v="424"/>
    <n v="234"/>
    <n v="346"/>
    <n v="217"/>
    <n v="8"/>
    <n v="6"/>
    <n v="5"/>
    <n v="149"/>
    <n v="223"/>
    <n v="202"/>
    <n v="108"/>
    <n v="121"/>
    <n v="155"/>
    <n v="42"/>
    <n v="111"/>
    <n v="142"/>
    <n v="14"/>
    <n v="21"/>
    <n v="20"/>
    <n v="157"/>
    <n v="132"/>
    <n v="74"/>
    <n v="144"/>
    <n v="149"/>
    <n v="175"/>
  </r>
  <r>
    <x v="4"/>
    <s v="Middle Georgia Technical College"/>
    <m/>
    <n v="140085"/>
    <x v="8"/>
    <m/>
    <m/>
    <m/>
    <m/>
    <m/>
    <m/>
    <m/>
    <m/>
    <m/>
    <m/>
    <m/>
    <m/>
    <m/>
    <m/>
    <m/>
    <m/>
    <m/>
    <m/>
    <m/>
    <m/>
    <m/>
    <m/>
    <m/>
    <m/>
    <m/>
    <m/>
    <m/>
    <m/>
    <m/>
    <m/>
    <m/>
    <n v="0"/>
    <n v="0"/>
    <n v="0"/>
    <n v="0"/>
    <n v="0"/>
    <n v="0"/>
    <n v="0"/>
    <n v="0"/>
    <n v="0"/>
    <n v="0"/>
    <n v="0"/>
    <n v="0"/>
    <n v="0"/>
    <n v="0"/>
    <n v="0"/>
    <n v="0"/>
    <n v="0"/>
    <n v="0"/>
    <n v="0"/>
    <n v="0"/>
    <n v="0"/>
    <n v="0"/>
    <n v="0"/>
    <n v="0"/>
    <n v="0"/>
    <n v="0"/>
    <n v="0"/>
    <n v="0"/>
    <m/>
    <m/>
    <m/>
    <m/>
    <m/>
    <m/>
    <n v="0"/>
    <n v="0"/>
    <n v="0"/>
    <m/>
    <m/>
    <m/>
    <m/>
    <m/>
    <m/>
    <m/>
    <m/>
    <m/>
    <n v="0"/>
    <n v="0"/>
    <n v="0"/>
    <m/>
    <m/>
    <m/>
    <n v="960"/>
    <n v="1047"/>
    <n v="1126"/>
    <n v="1215"/>
    <n v="1287"/>
    <n v="1577"/>
    <n v="496"/>
    <n v="447"/>
    <n v="360"/>
    <n v="505"/>
    <n v="616"/>
    <n v="466"/>
    <n v="670"/>
    <n v="968"/>
    <m/>
    <m/>
    <m/>
    <m/>
    <m/>
    <m/>
    <m/>
    <m/>
    <n v="496"/>
    <n v="496"/>
    <n v="447"/>
    <n v="447"/>
    <n v="360"/>
    <n v="360"/>
    <n v="505"/>
    <n v="505"/>
    <n v="505"/>
    <n v="616"/>
    <n v="616"/>
    <n v="616"/>
    <n v="466"/>
    <n v="466"/>
    <n v="466"/>
    <n v="466"/>
    <n v="670"/>
    <n v="670"/>
    <n v="670"/>
    <n v="968"/>
    <n v="968"/>
    <n v="968"/>
    <n v="250"/>
    <n v="342"/>
    <n v="621"/>
    <n v="8"/>
    <n v="21"/>
    <n v="10"/>
    <n v="208"/>
    <n v="307"/>
    <n v="337"/>
    <n v="226"/>
    <n v="338"/>
    <n v="194"/>
    <n v="33"/>
    <n v="74"/>
    <n v="177"/>
    <n v="18"/>
    <n v="25"/>
    <n v="22"/>
    <n v="228"/>
    <n v="179"/>
    <n v="73"/>
    <n v="230"/>
    <n v="221"/>
    <n v="155"/>
  </r>
  <r>
    <x v="4"/>
    <s v="Moultrie Technical College"/>
    <m/>
    <n v="140599"/>
    <x v="8"/>
    <m/>
    <m/>
    <m/>
    <m/>
    <m/>
    <m/>
    <m/>
    <m/>
    <m/>
    <m/>
    <m/>
    <m/>
    <m/>
    <m/>
    <m/>
    <m/>
    <m/>
    <m/>
    <m/>
    <m/>
    <m/>
    <m/>
    <m/>
    <m/>
    <m/>
    <m/>
    <m/>
    <m/>
    <m/>
    <m/>
    <m/>
    <n v="0"/>
    <n v="0"/>
    <n v="0"/>
    <n v="0"/>
    <n v="0"/>
    <n v="0"/>
    <n v="0"/>
    <n v="0"/>
    <n v="0"/>
    <n v="0"/>
    <n v="0"/>
    <n v="0"/>
    <n v="0"/>
    <n v="0"/>
    <n v="0"/>
    <n v="0"/>
    <n v="0"/>
    <n v="0"/>
    <n v="0"/>
    <n v="0"/>
    <n v="0"/>
    <n v="0"/>
    <n v="0"/>
    <n v="0"/>
    <n v="0"/>
    <n v="0"/>
    <n v="0"/>
    <n v="0"/>
    <m/>
    <m/>
    <m/>
    <m/>
    <m/>
    <m/>
    <n v="0"/>
    <n v="0"/>
    <n v="0"/>
    <m/>
    <m/>
    <m/>
    <m/>
    <m/>
    <m/>
    <m/>
    <m/>
    <m/>
    <n v="0"/>
    <n v="0"/>
    <n v="0"/>
    <m/>
    <m/>
    <m/>
    <n v="775"/>
    <n v="834"/>
    <n v="921"/>
    <n v="982"/>
    <n v="898"/>
    <n v="972"/>
    <n v="266"/>
    <n v="277"/>
    <n v="238"/>
    <n v="254"/>
    <n v="272"/>
    <n v="302"/>
    <n v="323"/>
    <n v="298"/>
    <m/>
    <m/>
    <m/>
    <m/>
    <m/>
    <m/>
    <m/>
    <m/>
    <n v="266"/>
    <n v="266"/>
    <n v="277"/>
    <n v="277"/>
    <n v="238"/>
    <n v="238"/>
    <n v="254"/>
    <n v="254"/>
    <n v="254"/>
    <n v="272"/>
    <n v="272"/>
    <n v="272"/>
    <n v="302"/>
    <n v="302"/>
    <n v="302"/>
    <n v="302"/>
    <n v="323"/>
    <n v="323"/>
    <n v="323"/>
    <n v="298"/>
    <n v="298"/>
    <n v="298"/>
    <n v="164"/>
    <n v="178"/>
    <n v="157"/>
    <n v="5"/>
    <n v="7"/>
    <n v="4"/>
    <n v="133"/>
    <n v="138"/>
    <n v="137"/>
    <n v="113"/>
    <n v="118"/>
    <n v="123"/>
    <n v="17"/>
    <n v="42"/>
    <n v="53"/>
    <n v="13"/>
    <n v="8"/>
    <n v="21"/>
    <n v="111"/>
    <n v="104"/>
    <n v="105"/>
    <n v="122"/>
    <n v="123"/>
    <n v="122"/>
  </r>
  <r>
    <x v="4"/>
    <s v="North Georgia Technical College"/>
    <m/>
    <n v="140678"/>
    <x v="8"/>
    <m/>
    <m/>
    <m/>
    <m/>
    <m/>
    <m/>
    <m/>
    <m/>
    <m/>
    <m/>
    <m/>
    <m/>
    <m/>
    <m/>
    <m/>
    <m/>
    <m/>
    <m/>
    <m/>
    <m/>
    <m/>
    <m/>
    <m/>
    <m/>
    <m/>
    <m/>
    <m/>
    <m/>
    <m/>
    <m/>
    <m/>
    <n v="0"/>
    <n v="0"/>
    <n v="0"/>
    <n v="0"/>
    <n v="0"/>
    <n v="0"/>
    <n v="0"/>
    <n v="0"/>
    <n v="0"/>
    <n v="0"/>
    <n v="0"/>
    <n v="0"/>
    <n v="0"/>
    <n v="0"/>
    <n v="0"/>
    <n v="0"/>
    <n v="0"/>
    <n v="0"/>
    <n v="0"/>
    <n v="0"/>
    <n v="0"/>
    <n v="0"/>
    <n v="0"/>
    <n v="0"/>
    <n v="0"/>
    <n v="0"/>
    <n v="0"/>
    <n v="0"/>
    <m/>
    <m/>
    <m/>
    <m/>
    <m/>
    <m/>
    <n v="0"/>
    <n v="0"/>
    <n v="0"/>
    <m/>
    <m/>
    <m/>
    <m/>
    <m/>
    <m/>
    <m/>
    <m/>
    <m/>
    <n v="0"/>
    <n v="0"/>
    <n v="0"/>
    <m/>
    <m/>
    <m/>
    <n v="569"/>
    <n v="578"/>
    <n v="606"/>
    <n v="639"/>
    <n v="910"/>
    <n v="736"/>
    <n v="388"/>
    <n v="337"/>
    <n v="349"/>
    <n v="386"/>
    <n v="389"/>
    <n v="428"/>
    <n v="635"/>
    <n v="562"/>
    <m/>
    <m/>
    <m/>
    <m/>
    <m/>
    <m/>
    <m/>
    <m/>
    <n v="388"/>
    <n v="388"/>
    <n v="337"/>
    <n v="337"/>
    <n v="349"/>
    <n v="349"/>
    <n v="386"/>
    <n v="386"/>
    <n v="386"/>
    <n v="389"/>
    <n v="389"/>
    <n v="389"/>
    <n v="428"/>
    <n v="428"/>
    <n v="428"/>
    <n v="428"/>
    <n v="635"/>
    <n v="635"/>
    <n v="635"/>
    <n v="562"/>
    <n v="562"/>
    <n v="562"/>
    <n v="261"/>
    <n v="351"/>
    <n v="298"/>
    <n v="5"/>
    <n v="12"/>
    <n v="7"/>
    <n v="162"/>
    <n v="272"/>
    <n v="257"/>
    <n v="200"/>
    <n v="172"/>
    <n v="168"/>
    <n v="30"/>
    <n v="63"/>
    <n v="116"/>
    <n v="20"/>
    <n v="25"/>
    <n v="18"/>
    <n v="136"/>
    <n v="129"/>
    <n v="126"/>
    <n v="191"/>
    <n v="171"/>
    <n v="166"/>
  </r>
  <r>
    <x v="4"/>
    <s v="Ogeechee Technical College"/>
    <m/>
    <n v="366465"/>
    <x v="8"/>
    <m/>
    <m/>
    <m/>
    <m/>
    <m/>
    <m/>
    <m/>
    <m/>
    <m/>
    <m/>
    <m/>
    <m/>
    <m/>
    <m/>
    <m/>
    <m/>
    <m/>
    <m/>
    <m/>
    <m/>
    <m/>
    <m/>
    <m/>
    <m/>
    <m/>
    <m/>
    <m/>
    <m/>
    <m/>
    <m/>
    <m/>
    <n v="0"/>
    <n v="0"/>
    <n v="0"/>
    <n v="0"/>
    <n v="0"/>
    <n v="0"/>
    <n v="0"/>
    <n v="0"/>
    <n v="0"/>
    <n v="0"/>
    <n v="0"/>
    <n v="0"/>
    <n v="0"/>
    <n v="0"/>
    <n v="0"/>
    <n v="0"/>
    <n v="0"/>
    <n v="0"/>
    <n v="0"/>
    <n v="0"/>
    <n v="0"/>
    <n v="0"/>
    <n v="0"/>
    <n v="0"/>
    <n v="0"/>
    <n v="0"/>
    <n v="0"/>
    <n v="0"/>
    <m/>
    <m/>
    <m/>
    <m/>
    <m/>
    <m/>
    <n v="0"/>
    <n v="0"/>
    <n v="0"/>
    <m/>
    <m/>
    <m/>
    <m/>
    <m/>
    <m/>
    <m/>
    <m/>
    <m/>
    <n v="0"/>
    <n v="0"/>
    <n v="0"/>
    <m/>
    <m/>
    <m/>
    <n v="465"/>
    <n v="472"/>
    <n v="400"/>
    <n v="442"/>
    <n v="629"/>
    <n v="677"/>
    <n v="254"/>
    <n v="276"/>
    <n v="245"/>
    <n v="224"/>
    <n v="193"/>
    <n v="194"/>
    <n v="294"/>
    <n v="373"/>
    <m/>
    <m/>
    <m/>
    <m/>
    <m/>
    <m/>
    <m/>
    <m/>
    <n v="254"/>
    <n v="254"/>
    <n v="276"/>
    <n v="276"/>
    <n v="245"/>
    <n v="245"/>
    <n v="224"/>
    <n v="224"/>
    <n v="224"/>
    <n v="193"/>
    <n v="193"/>
    <n v="193"/>
    <n v="194"/>
    <n v="194"/>
    <n v="194"/>
    <n v="194"/>
    <n v="294"/>
    <n v="294"/>
    <n v="294"/>
    <n v="373"/>
    <n v="373"/>
    <n v="373"/>
    <n v="109"/>
    <n v="161"/>
    <n v="189"/>
    <n v="4"/>
    <n v="5"/>
    <n v="4"/>
    <n v="81"/>
    <n v="128"/>
    <n v="180"/>
    <n v="83"/>
    <n v="77"/>
    <n v="70"/>
    <n v="26"/>
    <n v="56"/>
    <n v="43"/>
    <n v="11"/>
    <n v="13"/>
    <n v="7"/>
    <n v="104"/>
    <n v="47"/>
    <n v="74"/>
    <n v="109"/>
    <n v="114"/>
    <n v="105"/>
  </r>
  <r>
    <x v="4"/>
    <s v="Okefenokee Technical College"/>
    <m/>
    <n v="248776"/>
    <x v="8"/>
    <m/>
    <m/>
    <m/>
    <m/>
    <m/>
    <m/>
    <m/>
    <m/>
    <m/>
    <m/>
    <m/>
    <m/>
    <m/>
    <m/>
    <m/>
    <m/>
    <m/>
    <m/>
    <m/>
    <m/>
    <m/>
    <m/>
    <m/>
    <m/>
    <m/>
    <m/>
    <m/>
    <m/>
    <m/>
    <m/>
    <m/>
    <n v="0"/>
    <n v="0"/>
    <n v="0"/>
    <n v="0"/>
    <n v="0"/>
    <n v="0"/>
    <n v="0"/>
    <n v="0"/>
    <n v="0"/>
    <n v="0"/>
    <n v="0"/>
    <n v="0"/>
    <n v="0"/>
    <n v="0"/>
    <n v="0"/>
    <n v="0"/>
    <n v="0"/>
    <n v="0"/>
    <n v="0"/>
    <n v="0"/>
    <n v="0"/>
    <n v="0"/>
    <n v="0"/>
    <n v="0"/>
    <n v="0"/>
    <n v="0"/>
    <n v="0"/>
    <n v="0"/>
    <m/>
    <m/>
    <m/>
    <m/>
    <m/>
    <m/>
    <n v="0"/>
    <n v="0"/>
    <n v="0"/>
    <m/>
    <m/>
    <m/>
    <m/>
    <m/>
    <m/>
    <m/>
    <m/>
    <m/>
    <n v="0"/>
    <n v="0"/>
    <n v="0"/>
    <m/>
    <m/>
    <m/>
    <n v="585"/>
    <n v="479"/>
    <n v="603"/>
    <n v="547"/>
    <n v="621"/>
    <n v="450"/>
    <n v="96"/>
    <n v="183"/>
    <n v="130"/>
    <n v="104"/>
    <n v="122"/>
    <n v="82"/>
    <n v="199"/>
    <n v="169"/>
    <m/>
    <m/>
    <m/>
    <m/>
    <m/>
    <m/>
    <m/>
    <m/>
    <n v="96"/>
    <n v="96"/>
    <n v="183"/>
    <n v="183"/>
    <n v="130"/>
    <n v="130"/>
    <n v="104"/>
    <n v="104"/>
    <n v="104"/>
    <n v="122"/>
    <n v="122"/>
    <n v="122"/>
    <n v="82"/>
    <n v="82"/>
    <n v="82"/>
    <n v="82"/>
    <n v="199"/>
    <n v="199"/>
    <n v="199"/>
    <n v="169"/>
    <n v="169"/>
    <n v="169"/>
    <n v="42"/>
    <n v="95"/>
    <n v="79"/>
    <n v="0"/>
    <n v="3"/>
    <n v="0"/>
    <n v="40"/>
    <n v="101"/>
    <n v="90"/>
    <n v="41"/>
    <n v="54"/>
    <n v="37"/>
    <n v="16"/>
    <n v="40"/>
    <n v="42"/>
    <n v="3"/>
    <n v="6"/>
    <n v="4"/>
    <n v="44"/>
    <n v="22"/>
    <n v="-1"/>
    <n v="64"/>
    <n v="116"/>
    <n v="54"/>
  </r>
  <r>
    <x v="4"/>
    <s v="Savannah Technical College"/>
    <m/>
    <n v="140942"/>
    <x v="8"/>
    <m/>
    <m/>
    <m/>
    <m/>
    <m/>
    <m/>
    <m/>
    <m/>
    <m/>
    <m/>
    <m/>
    <m/>
    <m/>
    <m/>
    <m/>
    <m/>
    <m/>
    <m/>
    <m/>
    <m/>
    <m/>
    <m/>
    <m/>
    <m/>
    <m/>
    <m/>
    <m/>
    <m/>
    <m/>
    <m/>
    <m/>
    <n v="0"/>
    <n v="0"/>
    <n v="0"/>
    <n v="0"/>
    <n v="0"/>
    <n v="0"/>
    <n v="0"/>
    <n v="0"/>
    <n v="0"/>
    <n v="0"/>
    <n v="0"/>
    <n v="0"/>
    <n v="0"/>
    <n v="0"/>
    <n v="0"/>
    <n v="0"/>
    <n v="0"/>
    <n v="0"/>
    <n v="0"/>
    <n v="0"/>
    <n v="0"/>
    <n v="0"/>
    <n v="0"/>
    <n v="0"/>
    <n v="0"/>
    <n v="0"/>
    <n v="0"/>
    <n v="0"/>
    <m/>
    <m/>
    <m/>
    <m/>
    <m/>
    <m/>
    <n v="0"/>
    <n v="0"/>
    <n v="0"/>
    <m/>
    <m/>
    <m/>
    <m/>
    <m/>
    <m/>
    <m/>
    <m/>
    <m/>
    <n v="0"/>
    <n v="0"/>
    <n v="0"/>
    <m/>
    <m/>
    <m/>
    <n v="1105"/>
    <n v="1202"/>
    <n v="1252"/>
    <n v="1503"/>
    <n v="1982"/>
    <n v="1519"/>
    <n v="445"/>
    <n v="419"/>
    <n v="427"/>
    <n v="475"/>
    <n v="486"/>
    <n v="538"/>
    <n v="647"/>
    <n v="551"/>
    <m/>
    <m/>
    <m/>
    <m/>
    <m/>
    <m/>
    <m/>
    <m/>
    <n v="445"/>
    <n v="445"/>
    <n v="419"/>
    <n v="419"/>
    <n v="427"/>
    <n v="427"/>
    <n v="475"/>
    <n v="475"/>
    <n v="475"/>
    <n v="486"/>
    <n v="486"/>
    <n v="486"/>
    <n v="538"/>
    <n v="538"/>
    <n v="538"/>
    <n v="538"/>
    <n v="647"/>
    <n v="647"/>
    <n v="647"/>
    <n v="551"/>
    <n v="551"/>
    <n v="551"/>
    <n v="284"/>
    <n v="317"/>
    <n v="231"/>
    <n v="8"/>
    <n v="8"/>
    <n v="5"/>
    <n v="246"/>
    <n v="322"/>
    <n v="315"/>
    <n v="133"/>
    <n v="154"/>
    <n v="181"/>
    <n v="50"/>
    <n v="104"/>
    <n v="204"/>
    <n v="12"/>
    <n v="15"/>
    <n v="16"/>
    <n v="280"/>
    <n v="213"/>
    <n v="137"/>
    <n v="152"/>
    <n v="138"/>
    <n v="142"/>
  </r>
  <r>
    <x v="4"/>
    <s v="South Georgia Technical College"/>
    <m/>
    <n v="141006"/>
    <x v="8"/>
    <m/>
    <m/>
    <m/>
    <m/>
    <m/>
    <m/>
    <m/>
    <m/>
    <m/>
    <m/>
    <m/>
    <m/>
    <m/>
    <m/>
    <m/>
    <m/>
    <m/>
    <m/>
    <m/>
    <m/>
    <m/>
    <m/>
    <m/>
    <m/>
    <m/>
    <m/>
    <m/>
    <m/>
    <m/>
    <m/>
    <m/>
    <n v="0"/>
    <n v="0"/>
    <n v="0"/>
    <n v="0"/>
    <n v="0"/>
    <n v="0"/>
    <n v="0"/>
    <n v="0"/>
    <n v="0"/>
    <n v="0"/>
    <n v="0"/>
    <n v="0"/>
    <n v="0"/>
    <n v="0"/>
    <n v="0"/>
    <n v="0"/>
    <n v="0"/>
    <n v="0"/>
    <n v="0"/>
    <n v="0"/>
    <n v="0"/>
    <n v="0"/>
    <n v="0"/>
    <n v="0"/>
    <n v="0"/>
    <n v="0"/>
    <n v="0"/>
    <n v="0"/>
    <m/>
    <m/>
    <m/>
    <m/>
    <m/>
    <m/>
    <n v="0"/>
    <n v="0"/>
    <n v="0"/>
    <m/>
    <m/>
    <m/>
    <m/>
    <m/>
    <m/>
    <m/>
    <m/>
    <m/>
    <n v="0"/>
    <n v="0"/>
    <n v="0"/>
    <m/>
    <m/>
    <m/>
    <n v="564"/>
    <n v="605"/>
    <n v="649"/>
    <n v="793"/>
    <n v="900"/>
    <n v="870"/>
    <n v="190"/>
    <n v="251"/>
    <n v="314"/>
    <n v="270"/>
    <n v="314"/>
    <n v="437"/>
    <n v="585"/>
    <n v="530"/>
    <m/>
    <m/>
    <m/>
    <m/>
    <m/>
    <m/>
    <m/>
    <m/>
    <n v="190"/>
    <n v="190"/>
    <n v="251"/>
    <n v="251"/>
    <n v="314"/>
    <n v="314"/>
    <n v="270"/>
    <n v="270"/>
    <n v="270"/>
    <n v="314"/>
    <n v="314"/>
    <n v="314"/>
    <n v="437"/>
    <n v="437"/>
    <n v="437"/>
    <n v="437"/>
    <n v="585"/>
    <n v="585"/>
    <n v="585"/>
    <n v="530"/>
    <n v="530"/>
    <n v="530"/>
    <n v="228"/>
    <n v="305"/>
    <n v="252"/>
    <n v="14"/>
    <n v="9"/>
    <n v="10"/>
    <n v="195"/>
    <n v="271"/>
    <n v="268"/>
    <n v="104"/>
    <n v="129"/>
    <n v="166"/>
    <n v="26"/>
    <n v="26"/>
    <n v="39"/>
    <n v="25"/>
    <n v="27"/>
    <n v="41"/>
    <n v="115"/>
    <n v="132"/>
    <n v="191"/>
    <n v="78"/>
    <n v="101"/>
    <n v="137"/>
  </r>
  <r>
    <x v="4"/>
    <s v="Southeastern Technical College"/>
    <m/>
    <n v="368911"/>
    <x v="8"/>
    <m/>
    <m/>
    <m/>
    <m/>
    <m/>
    <m/>
    <m/>
    <m/>
    <m/>
    <m/>
    <m/>
    <m/>
    <m/>
    <m/>
    <m/>
    <m/>
    <m/>
    <m/>
    <m/>
    <m/>
    <m/>
    <m/>
    <m/>
    <m/>
    <m/>
    <m/>
    <m/>
    <m/>
    <m/>
    <m/>
    <m/>
    <n v="0"/>
    <n v="0"/>
    <n v="0"/>
    <n v="0"/>
    <n v="0"/>
    <n v="0"/>
    <n v="0"/>
    <n v="0"/>
    <n v="0"/>
    <n v="0"/>
    <n v="0"/>
    <n v="0"/>
    <n v="0"/>
    <n v="0"/>
    <n v="0"/>
    <n v="0"/>
    <n v="0"/>
    <n v="0"/>
    <n v="0"/>
    <n v="0"/>
    <n v="0"/>
    <n v="0"/>
    <n v="0"/>
    <n v="0"/>
    <n v="0"/>
    <n v="0"/>
    <n v="0"/>
    <n v="0"/>
    <m/>
    <m/>
    <m/>
    <m/>
    <m/>
    <m/>
    <n v="0"/>
    <n v="0"/>
    <n v="0"/>
    <m/>
    <m/>
    <m/>
    <m/>
    <m/>
    <m/>
    <m/>
    <m/>
    <m/>
    <n v="0"/>
    <n v="0"/>
    <n v="0"/>
    <m/>
    <m/>
    <m/>
    <n v="520"/>
    <n v="529"/>
    <n v="482"/>
    <n v="594"/>
    <n v="480"/>
    <n v="502"/>
    <n v="197"/>
    <n v="202"/>
    <n v="197"/>
    <n v="173"/>
    <n v="161"/>
    <n v="182"/>
    <n v="143"/>
    <n v="196"/>
    <m/>
    <m/>
    <m/>
    <m/>
    <m/>
    <m/>
    <m/>
    <m/>
    <n v="197"/>
    <n v="197"/>
    <n v="202"/>
    <n v="202"/>
    <n v="197"/>
    <n v="197"/>
    <n v="173"/>
    <n v="173"/>
    <n v="173"/>
    <n v="161"/>
    <n v="161"/>
    <n v="161"/>
    <n v="182"/>
    <n v="182"/>
    <n v="182"/>
    <n v="182"/>
    <n v="143"/>
    <n v="143"/>
    <n v="143"/>
    <n v="196"/>
    <n v="196"/>
    <n v="196"/>
    <n v="83"/>
    <n v="81"/>
    <n v="109"/>
    <n v="4"/>
    <n v="7"/>
    <n v="6"/>
    <n v="95"/>
    <n v="55"/>
    <n v="81"/>
    <n v="69"/>
    <n v="57"/>
    <n v="73"/>
    <m/>
    <n v="31"/>
    <n v="59"/>
    <n v="10"/>
    <n v="16"/>
    <n v="14"/>
    <n v="94"/>
    <n v="57"/>
    <n v="36"/>
    <n v="79"/>
    <n v="81"/>
    <n v="83"/>
  </r>
  <r>
    <x v="4"/>
    <s v="Southern Crescent Technical College"/>
    <m/>
    <n v="139986"/>
    <x v="8"/>
    <m/>
    <m/>
    <m/>
    <m/>
    <m/>
    <m/>
    <m/>
    <m/>
    <m/>
    <m/>
    <m/>
    <m/>
    <m/>
    <m/>
    <m/>
    <m/>
    <m/>
    <m/>
    <m/>
    <m/>
    <m/>
    <m/>
    <m/>
    <m/>
    <m/>
    <m/>
    <m/>
    <m/>
    <m/>
    <m/>
    <m/>
    <n v="0"/>
    <n v="0"/>
    <n v="0"/>
    <n v="0"/>
    <n v="0"/>
    <n v="0"/>
    <n v="0"/>
    <n v="0"/>
    <n v="0"/>
    <n v="0"/>
    <n v="0"/>
    <n v="0"/>
    <n v="0"/>
    <n v="0"/>
    <n v="0"/>
    <n v="0"/>
    <n v="0"/>
    <n v="0"/>
    <n v="0"/>
    <n v="0"/>
    <n v="0"/>
    <n v="0"/>
    <n v="0"/>
    <n v="0"/>
    <n v="0"/>
    <n v="0"/>
    <n v="0"/>
    <n v="0"/>
    <m/>
    <m/>
    <m/>
    <m/>
    <m/>
    <m/>
    <n v="0"/>
    <n v="0"/>
    <n v="0"/>
    <m/>
    <m/>
    <m/>
    <m/>
    <m/>
    <m/>
    <m/>
    <m/>
    <m/>
    <n v="0"/>
    <n v="0"/>
    <n v="0"/>
    <m/>
    <m/>
    <m/>
    <n v="1084"/>
    <n v="1134"/>
    <n v="1131"/>
    <n v="1387"/>
    <n v="1623"/>
    <n v="1319"/>
    <n v="387"/>
    <n v="453"/>
    <n v="511"/>
    <n v="443"/>
    <n v="475"/>
    <n v="619"/>
    <n v="849"/>
    <n v="719"/>
    <m/>
    <m/>
    <m/>
    <m/>
    <m/>
    <m/>
    <m/>
    <m/>
    <n v="387"/>
    <n v="387"/>
    <n v="453"/>
    <n v="453"/>
    <n v="511"/>
    <n v="511"/>
    <n v="443"/>
    <n v="443"/>
    <n v="443"/>
    <n v="475"/>
    <n v="475"/>
    <n v="475"/>
    <n v="619"/>
    <n v="619"/>
    <n v="619"/>
    <n v="619"/>
    <n v="849"/>
    <n v="849"/>
    <n v="849"/>
    <n v="719"/>
    <n v="719"/>
    <n v="719"/>
    <n v="311"/>
    <n v="469"/>
    <n v="380"/>
    <n v="18"/>
    <n v="6"/>
    <n v="6"/>
    <n v="290"/>
    <n v="374"/>
    <n v="333"/>
    <n v="173"/>
    <n v="229"/>
    <n v="214"/>
    <n v="26"/>
    <n v="152"/>
    <n v="263"/>
    <n v="35"/>
    <n v="27"/>
    <n v="29"/>
    <n v="209"/>
    <n v="67"/>
    <n v="113"/>
    <n v="157"/>
    <n v="209"/>
    <n v="245"/>
  </r>
  <r>
    <x v="4"/>
    <s v="Southwest Georgia Technical College"/>
    <m/>
    <n v="141158"/>
    <x v="8"/>
    <m/>
    <m/>
    <m/>
    <m/>
    <m/>
    <m/>
    <m/>
    <m/>
    <m/>
    <m/>
    <m/>
    <m/>
    <m/>
    <m/>
    <m/>
    <m/>
    <m/>
    <m/>
    <m/>
    <m/>
    <m/>
    <m/>
    <m/>
    <m/>
    <m/>
    <m/>
    <m/>
    <m/>
    <m/>
    <m/>
    <m/>
    <n v="0"/>
    <n v="0"/>
    <n v="0"/>
    <n v="0"/>
    <n v="0"/>
    <n v="0"/>
    <n v="0"/>
    <n v="0"/>
    <n v="0"/>
    <n v="0"/>
    <n v="0"/>
    <n v="0"/>
    <n v="0"/>
    <n v="0"/>
    <n v="0"/>
    <n v="0"/>
    <n v="0"/>
    <n v="0"/>
    <n v="0"/>
    <n v="0"/>
    <n v="0"/>
    <n v="0"/>
    <n v="0"/>
    <n v="0"/>
    <n v="0"/>
    <n v="0"/>
    <n v="0"/>
    <n v="0"/>
    <m/>
    <m/>
    <m/>
    <m/>
    <m/>
    <m/>
    <n v="0"/>
    <n v="0"/>
    <n v="0"/>
    <m/>
    <m/>
    <m/>
    <m/>
    <m/>
    <m/>
    <m/>
    <m/>
    <m/>
    <n v="0"/>
    <n v="0"/>
    <n v="0"/>
    <m/>
    <m/>
    <m/>
    <n v="401"/>
    <n v="478"/>
    <n v="454"/>
    <n v="544"/>
    <n v="488"/>
    <n v="498"/>
    <n v="97"/>
    <n v="172"/>
    <n v="133"/>
    <n v="147"/>
    <n v="90"/>
    <n v="122"/>
    <n v="161"/>
    <n v="131"/>
    <m/>
    <m/>
    <m/>
    <m/>
    <m/>
    <m/>
    <m/>
    <m/>
    <n v="97"/>
    <n v="97"/>
    <n v="172"/>
    <n v="172"/>
    <n v="133"/>
    <n v="133"/>
    <n v="147"/>
    <n v="147"/>
    <n v="147"/>
    <n v="90"/>
    <n v="90"/>
    <n v="90"/>
    <n v="122"/>
    <n v="122"/>
    <n v="122"/>
    <n v="122"/>
    <n v="161"/>
    <n v="161"/>
    <n v="161"/>
    <n v="131"/>
    <n v="131"/>
    <n v="131"/>
    <n v="65"/>
    <n v="85"/>
    <n v="75"/>
    <n v="4"/>
    <n v="8"/>
    <n v="6"/>
    <n v="53"/>
    <n v="68"/>
    <n v="50"/>
    <n v="44"/>
    <n v="28"/>
    <n v="45"/>
    <n v="24"/>
    <n v="35"/>
    <n v="46"/>
    <n v="10"/>
    <n v="6"/>
    <n v="13"/>
    <n v="69"/>
    <n v="21"/>
    <n v="18"/>
    <n v="47"/>
    <n v="62"/>
    <n v="61"/>
  </r>
  <r>
    <x v="4"/>
    <s v="West Georgia Technical College"/>
    <m/>
    <n v="139278"/>
    <x v="8"/>
    <m/>
    <m/>
    <m/>
    <m/>
    <m/>
    <m/>
    <m/>
    <m/>
    <m/>
    <m/>
    <m/>
    <m/>
    <m/>
    <m/>
    <m/>
    <m/>
    <m/>
    <m/>
    <m/>
    <m/>
    <m/>
    <m/>
    <m/>
    <m/>
    <m/>
    <m/>
    <m/>
    <m/>
    <m/>
    <m/>
    <m/>
    <n v="0"/>
    <n v="0"/>
    <n v="0"/>
    <n v="0"/>
    <n v="0"/>
    <n v="0"/>
    <n v="0"/>
    <n v="0"/>
    <n v="0"/>
    <n v="0"/>
    <n v="0"/>
    <n v="0"/>
    <n v="0"/>
    <n v="0"/>
    <n v="0"/>
    <n v="0"/>
    <n v="0"/>
    <n v="0"/>
    <n v="0"/>
    <n v="0"/>
    <n v="0"/>
    <n v="0"/>
    <n v="0"/>
    <n v="0"/>
    <n v="0"/>
    <n v="0"/>
    <n v="0"/>
    <n v="0"/>
    <m/>
    <m/>
    <m/>
    <m/>
    <m/>
    <m/>
    <n v="0"/>
    <n v="0"/>
    <n v="0"/>
    <m/>
    <m/>
    <m/>
    <m/>
    <m/>
    <m/>
    <m/>
    <m/>
    <m/>
    <n v="0"/>
    <n v="0"/>
    <n v="0"/>
    <m/>
    <m/>
    <m/>
    <n v="1337"/>
    <n v="1273"/>
    <n v="1639"/>
    <n v="1809"/>
    <n v="2093"/>
    <n v="2173"/>
    <n v="434"/>
    <n v="454"/>
    <n v="460"/>
    <n v="459"/>
    <n v="584"/>
    <n v="658"/>
    <n v="795"/>
    <n v="911"/>
    <m/>
    <m/>
    <m/>
    <m/>
    <m/>
    <m/>
    <m/>
    <m/>
    <n v="434"/>
    <n v="434"/>
    <n v="454"/>
    <n v="454"/>
    <n v="460"/>
    <n v="460"/>
    <n v="459"/>
    <n v="459"/>
    <n v="459"/>
    <n v="584"/>
    <n v="584"/>
    <n v="584"/>
    <n v="658"/>
    <n v="658"/>
    <n v="658"/>
    <n v="658"/>
    <n v="795"/>
    <n v="795"/>
    <n v="795"/>
    <n v="911"/>
    <n v="911"/>
    <n v="911"/>
    <n v="313"/>
    <n v="407"/>
    <n v="477"/>
    <n v="11"/>
    <n v="7"/>
    <n v="12"/>
    <n v="334"/>
    <n v="381"/>
    <n v="422"/>
    <n v="149"/>
    <n v="185"/>
    <n v="160"/>
    <n v="50"/>
    <n v="269"/>
    <n v="416"/>
    <n v="27"/>
    <n v="28"/>
    <n v="22"/>
    <n v="233"/>
    <n v="102"/>
    <n v="60"/>
    <n v="170"/>
    <n v="176"/>
    <n v="188"/>
  </r>
  <r>
    <x v="4"/>
    <s v="Wiregrass Georgia Technical College"/>
    <m/>
    <n v="141255"/>
    <x v="8"/>
    <m/>
    <m/>
    <m/>
    <m/>
    <m/>
    <m/>
    <m/>
    <m/>
    <m/>
    <m/>
    <m/>
    <m/>
    <m/>
    <m/>
    <m/>
    <m/>
    <m/>
    <m/>
    <m/>
    <m/>
    <m/>
    <m/>
    <m/>
    <m/>
    <m/>
    <m/>
    <m/>
    <m/>
    <m/>
    <m/>
    <m/>
    <n v="0"/>
    <n v="0"/>
    <n v="0"/>
    <n v="0"/>
    <n v="0"/>
    <n v="0"/>
    <n v="0"/>
    <n v="0"/>
    <n v="0"/>
    <n v="0"/>
    <n v="0"/>
    <n v="0"/>
    <n v="0"/>
    <n v="0"/>
    <n v="0"/>
    <n v="0"/>
    <n v="0"/>
    <n v="0"/>
    <n v="0"/>
    <n v="0"/>
    <n v="0"/>
    <n v="0"/>
    <n v="0"/>
    <n v="0"/>
    <n v="0"/>
    <n v="0"/>
    <n v="0"/>
    <n v="0"/>
    <m/>
    <m/>
    <m/>
    <m/>
    <m/>
    <m/>
    <n v="0"/>
    <n v="0"/>
    <n v="0"/>
    <m/>
    <m/>
    <m/>
    <m/>
    <m/>
    <m/>
    <m/>
    <m/>
    <m/>
    <n v="0"/>
    <n v="0"/>
    <n v="0"/>
    <m/>
    <m/>
    <m/>
    <n v="1738"/>
    <n v="1751"/>
    <n v="2093"/>
    <n v="2353"/>
    <n v="1811"/>
    <n v="1207"/>
    <n v="531"/>
    <n v="626"/>
    <n v="593"/>
    <n v="606"/>
    <n v="674"/>
    <n v="780"/>
    <n v="782"/>
    <n v="613"/>
    <m/>
    <m/>
    <m/>
    <m/>
    <m/>
    <m/>
    <m/>
    <m/>
    <n v="531"/>
    <n v="531"/>
    <n v="626"/>
    <n v="626"/>
    <n v="593"/>
    <n v="593"/>
    <n v="606"/>
    <n v="606"/>
    <n v="606"/>
    <n v="674"/>
    <n v="674"/>
    <n v="674"/>
    <n v="780"/>
    <n v="780"/>
    <n v="780"/>
    <n v="780"/>
    <n v="782"/>
    <n v="782"/>
    <n v="782"/>
    <n v="613"/>
    <n v="613"/>
    <n v="613"/>
    <n v="378"/>
    <n v="423"/>
    <n v="294"/>
    <n v="15"/>
    <n v="11"/>
    <n v="7"/>
    <n v="387"/>
    <n v="348"/>
    <n v="312"/>
    <n v="193"/>
    <n v="156"/>
    <n v="171"/>
    <n v="74"/>
    <n v="136"/>
    <n v="140"/>
    <n v="37"/>
    <n v="16"/>
    <n v="22"/>
    <n v="302"/>
    <n v="366"/>
    <n v="447"/>
    <n v="217"/>
    <n v="194"/>
    <n v="156"/>
  </r>
  <r>
    <x v="4"/>
    <s v="Oconee Fall Line Technical College"/>
    <s v="Is the merger of Heart of Georgia Tech and Sandersville Tech"/>
    <n v="420431"/>
    <x v="8"/>
    <m/>
    <m/>
    <m/>
    <m/>
    <m/>
    <m/>
    <m/>
    <m/>
    <m/>
    <m/>
    <m/>
    <m/>
    <m/>
    <m/>
    <m/>
    <m/>
    <m/>
    <m/>
    <m/>
    <m/>
    <m/>
    <m/>
    <m/>
    <m/>
    <m/>
    <m/>
    <m/>
    <m/>
    <m/>
    <m/>
    <m/>
    <n v="0"/>
    <n v="0"/>
    <n v="0"/>
    <n v="0"/>
    <n v="0"/>
    <n v="0"/>
    <n v="0"/>
    <n v="0"/>
    <n v="0"/>
    <n v="0"/>
    <n v="0"/>
    <n v="0"/>
    <n v="0"/>
    <n v="0"/>
    <n v="0"/>
    <n v="0"/>
    <n v="0"/>
    <n v="0"/>
    <n v="0"/>
    <n v="0"/>
    <n v="0"/>
    <n v="0"/>
    <n v="0"/>
    <n v="0"/>
    <n v="0"/>
    <n v="0"/>
    <n v="0"/>
    <n v="0"/>
    <m/>
    <m/>
    <m/>
    <m/>
    <m/>
    <m/>
    <n v="0"/>
    <n v="0"/>
    <n v="0"/>
    <m/>
    <m/>
    <m/>
    <m/>
    <m/>
    <m/>
    <m/>
    <m/>
    <m/>
    <n v="0"/>
    <n v="0"/>
    <n v="0"/>
    <m/>
    <m/>
    <m/>
    <n v="1122"/>
    <n v="974"/>
    <n v="1027"/>
    <n v="1084"/>
    <n v="1145"/>
    <n v="929"/>
    <n v="228"/>
    <n v="311"/>
    <n v="272"/>
    <n v="265"/>
    <n v="234"/>
    <n v="321"/>
    <n v="375"/>
    <n v="284"/>
    <m/>
    <m/>
    <m/>
    <m/>
    <m/>
    <m/>
    <m/>
    <m/>
    <n v="228"/>
    <n v="228"/>
    <n v="311"/>
    <n v="311"/>
    <n v="272"/>
    <n v="272"/>
    <n v="265"/>
    <n v="265"/>
    <n v="265"/>
    <n v="234"/>
    <n v="234"/>
    <n v="234"/>
    <n v="321"/>
    <n v="321"/>
    <n v="321"/>
    <n v="321"/>
    <n v="375"/>
    <n v="375"/>
    <n v="375"/>
    <n v="284"/>
    <n v="284"/>
    <n v="284"/>
    <n v="153"/>
    <n v="222"/>
    <n v="143"/>
    <n v="2"/>
    <n v="2"/>
    <n v="1"/>
    <n v="166"/>
    <n v="151"/>
    <n v="140"/>
    <n v="122"/>
    <n v="107"/>
    <n v="108"/>
    <n v="33"/>
    <n v="68"/>
    <n v="109"/>
    <n v="14"/>
    <n v="13"/>
    <n v="7"/>
    <n v="96"/>
    <n v="46"/>
    <n v="97"/>
    <n v="102"/>
    <n v="117"/>
    <n v="146"/>
  </r>
  <r>
    <x v="5"/>
    <s v="University of Kentucky"/>
    <m/>
    <n v="157085"/>
    <x v="0"/>
    <n v="5204"/>
    <n v="5087"/>
    <n v="5392"/>
    <n v="4694"/>
    <n v="5067"/>
    <n v="5209"/>
    <n v="5478"/>
    <n v="2650"/>
    <n v="2909"/>
    <n v="3035"/>
    <n v="3658"/>
    <n v="3628"/>
    <n v="3897"/>
    <n v="3771"/>
    <n v="4020"/>
    <n v="3681"/>
    <n v="3987"/>
    <n v="3992"/>
    <n v="4192"/>
    <m/>
    <m/>
    <m/>
    <m/>
    <m/>
    <m/>
    <m/>
    <m/>
    <m/>
    <m/>
    <m/>
    <m/>
    <n v="2650"/>
    <n v="2650"/>
    <n v="2909"/>
    <n v="2909"/>
    <n v="3035"/>
    <n v="3035"/>
    <n v="3658"/>
    <n v="3628"/>
    <n v="3628"/>
    <n v="3897"/>
    <n v="3897"/>
    <n v="3897"/>
    <n v="3771"/>
    <n v="3771"/>
    <n v="3771"/>
    <n v="4020"/>
    <n v="4020"/>
    <n v="3681"/>
    <n v="3681"/>
    <n v="3987"/>
    <n v="3987"/>
    <n v="3987"/>
    <n v="3992"/>
    <n v="3992"/>
    <n v="3992"/>
    <n v="4192"/>
    <n v="4192"/>
    <n v="4192"/>
    <n v="3214"/>
    <n v="3258"/>
    <n v="3405"/>
    <n v="293"/>
    <n v="350"/>
    <n v="321"/>
    <n v="480"/>
    <n v="384"/>
    <n v="466"/>
    <n v="2206"/>
    <n v="2310"/>
    <n v="2327"/>
    <n v="141"/>
    <n v="171"/>
    <n v="119"/>
    <n v="593"/>
    <n v="752"/>
    <n v="676"/>
    <n v="688"/>
    <n v="664"/>
    <n v="649"/>
    <n v="1763"/>
    <n v="1070"/>
    <n v="1146"/>
    <m/>
    <m/>
    <m/>
    <m/>
    <m/>
    <m/>
    <m/>
    <m/>
    <m/>
    <m/>
    <m/>
    <m/>
    <m/>
    <m/>
    <m/>
    <m/>
    <m/>
    <m/>
    <m/>
    <m/>
    <m/>
    <m/>
    <n v="0"/>
    <n v="0"/>
    <n v="0"/>
    <n v="0"/>
    <n v="0"/>
    <n v="0"/>
    <n v="0"/>
    <n v="0"/>
    <n v="0"/>
    <n v="0"/>
    <n v="0"/>
    <n v="0"/>
    <n v="0"/>
    <n v="0"/>
    <n v="0"/>
    <n v="0"/>
    <n v="0"/>
    <n v="0"/>
    <n v="0"/>
    <n v="0"/>
    <n v="0"/>
    <n v="0"/>
    <m/>
    <m/>
    <m/>
    <m/>
    <m/>
    <m/>
    <n v="0"/>
    <n v="0"/>
    <n v="0"/>
    <m/>
    <m/>
    <m/>
    <m/>
    <m/>
    <m/>
    <m/>
    <m/>
    <m/>
    <n v="0"/>
    <n v="0"/>
    <n v="0"/>
    <m/>
    <m/>
    <m/>
  </r>
  <r>
    <x v="5"/>
    <s v="University of Louisville"/>
    <m/>
    <n v="157289"/>
    <x v="0"/>
    <n v="3339"/>
    <n v="3355"/>
    <n v="3408"/>
    <n v="3603"/>
    <n v="3593"/>
    <n v="3546"/>
    <n v="3617"/>
    <n v="2253"/>
    <n v="2203"/>
    <n v="2151"/>
    <n v="1424"/>
    <n v="1493"/>
    <n v="2268"/>
    <n v="2236"/>
    <n v="2342"/>
    <n v="2498"/>
    <n v="2506"/>
    <n v="2395"/>
    <n v="2469"/>
    <m/>
    <m/>
    <m/>
    <m/>
    <m/>
    <m/>
    <m/>
    <m/>
    <m/>
    <m/>
    <m/>
    <m/>
    <n v="2253"/>
    <n v="2253"/>
    <n v="2203"/>
    <n v="2203"/>
    <n v="2151"/>
    <n v="2151"/>
    <n v="1424"/>
    <n v="1493"/>
    <n v="1493"/>
    <n v="2268"/>
    <n v="2268"/>
    <n v="2268"/>
    <n v="2236"/>
    <n v="2236"/>
    <n v="2236"/>
    <n v="2342"/>
    <n v="2342"/>
    <n v="2498"/>
    <n v="2498"/>
    <n v="2506"/>
    <n v="2506"/>
    <n v="2506"/>
    <n v="2395"/>
    <n v="2395"/>
    <n v="2395"/>
    <n v="2469"/>
    <n v="2469"/>
    <n v="2469"/>
    <n v="1980"/>
    <n v="1876"/>
    <n v="1931"/>
    <n v="192"/>
    <n v="175"/>
    <n v="184"/>
    <n v="334"/>
    <n v="344"/>
    <n v="354"/>
    <n v="740"/>
    <n v="1109"/>
    <n v="1133"/>
    <n v="100"/>
    <n v="153"/>
    <n v="128"/>
    <n v="155"/>
    <n v="311"/>
    <n v="295"/>
    <n v="498"/>
    <n v="695"/>
    <n v="680"/>
    <n v="965"/>
    <n v="731"/>
    <n v="749"/>
    <m/>
    <m/>
    <m/>
    <m/>
    <m/>
    <m/>
    <m/>
    <m/>
    <m/>
    <m/>
    <m/>
    <m/>
    <m/>
    <m/>
    <m/>
    <m/>
    <m/>
    <m/>
    <m/>
    <m/>
    <m/>
    <m/>
    <n v="0"/>
    <n v="0"/>
    <n v="0"/>
    <n v="0"/>
    <n v="0"/>
    <n v="0"/>
    <n v="0"/>
    <n v="0"/>
    <n v="0"/>
    <n v="0"/>
    <n v="0"/>
    <n v="0"/>
    <n v="0"/>
    <n v="0"/>
    <n v="0"/>
    <n v="0"/>
    <n v="0"/>
    <n v="0"/>
    <n v="0"/>
    <n v="0"/>
    <n v="0"/>
    <n v="0"/>
    <m/>
    <m/>
    <m/>
    <m/>
    <m/>
    <m/>
    <n v="0"/>
    <n v="0"/>
    <n v="0"/>
    <m/>
    <m/>
    <m/>
    <m/>
    <m/>
    <m/>
    <m/>
    <m/>
    <m/>
    <n v="0"/>
    <n v="0"/>
    <n v="0"/>
    <m/>
    <m/>
    <m/>
  </r>
  <r>
    <x v="5"/>
    <s v="Eastern Kentucky University "/>
    <m/>
    <n v="156620"/>
    <x v="2"/>
    <n v="3573"/>
    <n v="3518"/>
    <n v="3448"/>
    <n v="3567"/>
    <n v="3593"/>
    <n v="3723"/>
    <n v="3816"/>
    <n v="1777"/>
    <n v="1757"/>
    <n v="1703"/>
    <n v="1932"/>
    <n v="1189"/>
    <n v="1301"/>
    <n v="1301"/>
    <n v="1365"/>
    <n v="1362"/>
    <n v="1509"/>
    <n v="2108"/>
    <n v="2067"/>
    <m/>
    <m/>
    <m/>
    <m/>
    <m/>
    <m/>
    <m/>
    <m/>
    <m/>
    <m/>
    <m/>
    <m/>
    <n v="1777"/>
    <n v="1777"/>
    <n v="1757"/>
    <n v="1757"/>
    <n v="1703"/>
    <n v="1703"/>
    <n v="1932"/>
    <n v="1189"/>
    <n v="1189"/>
    <n v="1301"/>
    <n v="1301"/>
    <n v="1301"/>
    <n v="1301"/>
    <n v="1301"/>
    <n v="1301"/>
    <n v="1365"/>
    <n v="1365"/>
    <n v="1362"/>
    <n v="1362"/>
    <n v="1509"/>
    <n v="1509"/>
    <n v="1509"/>
    <n v="2108"/>
    <n v="2108"/>
    <n v="2108"/>
    <n v="2067"/>
    <n v="2067"/>
    <n v="2067"/>
    <n v="1104"/>
    <n v="1487"/>
    <n v="1409"/>
    <n v="105"/>
    <n v="186"/>
    <n v="205"/>
    <n v="300"/>
    <n v="435"/>
    <n v="453"/>
    <n v="559"/>
    <n v="629"/>
    <n v="592"/>
    <n v="61"/>
    <n v="64"/>
    <n v="66"/>
    <n v="146"/>
    <n v="159"/>
    <n v="176"/>
    <n v="423"/>
    <n v="449"/>
    <n v="467"/>
    <n v="770"/>
    <n v="514"/>
    <n v="528"/>
    <m/>
    <m/>
    <m/>
    <m/>
    <m/>
    <m/>
    <m/>
    <m/>
    <m/>
    <m/>
    <m/>
    <m/>
    <m/>
    <m/>
    <m/>
    <m/>
    <m/>
    <m/>
    <m/>
    <m/>
    <m/>
    <m/>
    <n v="0"/>
    <n v="0"/>
    <n v="0"/>
    <n v="0"/>
    <n v="0"/>
    <n v="0"/>
    <n v="0"/>
    <n v="0"/>
    <n v="0"/>
    <n v="0"/>
    <n v="0"/>
    <n v="0"/>
    <n v="0"/>
    <n v="0"/>
    <n v="0"/>
    <n v="0"/>
    <n v="0"/>
    <n v="0"/>
    <n v="0"/>
    <n v="0"/>
    <n v="0"/>
    <n v="0"/>
    <m/>
    <m/>
    <m/>
    <m/>
    <m/>
    <m/>
    <n v="0"/>
    <n v="0"/>
    <n v="0"/>
    <m/>
    <m/>
    <m/>
    <m/>
    <m/>
    <m/>
    <m/>
    <m/>
    <m/>
    <n v="0"/>
    <n v="0"/>
    <n v="0"/>
    <m/>
    <m/>
    <m/>
  </r>
  <r>
    <x v="5"/>
    <s v="Morehead State University "/>
    <m/>
    <n v="157386"/>
    <x v="2"/>
    <n v="1839"/>
    <n v="1729"/>
    <n v="1817"/>
    <n v="1862"/>
    <n v="1872"/>
    <n v="1675"/>
    <n v="1610"/>
    <n v="867"/>
    <n v="872"/>
    <n v="1204"/>
    <n v="1112"/>
    <n v="1084"/>
    <n v="938"/>
    <n v="991"/>
    <n v="1028"/>
    <n v="1121"/>
    <n v="969"/>
    <n v="1048"/>
    <n v="1021"/>
    <m/>
    <m/>
    <m/>
    <m/>
    <m/>
    <m/>
    <m/>
    <m/>
    <m/>
    <m/>
    <m/>
    <m/>
    <n v="867"/>
    <n v="867"/>
    <n v="872"/>
    <n v="872"/>
    <n v="1204"/>
    <n v="1204"/>
    <n v="1112"/>
    <n v="1084"/>
    <n v="1084"/>
    <n v="938"/>
    <n v="938"/>
    <n v="938"/>
    <n v="991"/>
    <n v="991"/>
    <n v="991"/>
    <n v="1028"/>
    <n v="1028"/>
    <n v="1121"/>
    <n v="1121"/>
    <n v="969"/>
    <n v="969"/>
    <n v="969"/>
    <n v="1048"/>
    <n v="1048"/>
    <n v="1048"/>
    <n v="1021"/>
    <n v="1021"/>
    <n v="1021"/>
    <n v="755"/>
    <n v="722"/>
    <n v="762"/>
    <n v="73"/>
    <n v="91"/>
    <n v="69"/>
    <n v="141"/>
    <n v="235"/>
    <n v="190"/>
    <n v="436"/>
    <n v="313"/>
    <n v="397"/>
    <n v="54"/>
    <n v="67"/>
    <n v="54"/>
    <n v="129"/>
    <n v="148"/>
    <n v="160"/>
    <n v="465"/>
    <n v="410"/>
    <n v="380"/>
    <n v="410"/>
    <n v="263"/>
    <n v="361"/>
    <m/>
    <m/>
    <m/>
    <m/>
    <m/>
    <m/>
    <m/>
    <m/>
    <m/>
    <m/>
    <m/>
    <m/>
    <m/>
    <m/>
    <m/>
    <m/>
    <m/>
    <m/>
    <m/>
    <m/>
    <m/>
    <m/>
    <n v="0"/>
    <n v="0"/>
    <n v="0"/>
    <n v="0"/>
    <n v="0"/>
    <n v="0"/>
    <n v="0"/>
    <n v="0"/>
    <n v="0"/>
    <n v="0"/>
    <n v="0"/>
    <n v="0"/>
    <n v="0"/>
    <n v="0"/>
    <n v="0"/>
    <n v="0"/>
    <n v="0"/>
    <n v="0"/>
    <n v="0"/>
    <n v="0"/>
    <n v="0"/>
    <n v="0"/>
    <m/>
    <m/>
    <m/>
    <m/>
    <m/>
    <m/>
    <n v="0"/>
    <n v="0"/>
    <n v="0"/>
    <m/>
    <m/>
    <m/>
    <m/>
    <m/>
    <m/>
    <m/>
    <m/>
    <m/>
    <n v="0"/>
    <n v="0"/>
    <n v="0"/>
    <m/>
    <m/>
    <m/>
  </r>
  <r>
    <x v="5"/>
    <s v="Murray State University "/>
    <m/>
    <n v="157401"/>
    <x v="2"/>
    <n v="2347"/>
    <n v="2321"/>
    <n v="2268"/>
    <n v="2113"/>
    <n v="2107"/>
    <n v="1916"/>
    <n v="1937"/>
    <n v="889"/>
    <n v="874"/>
    <n v="1002"/>
    <n v="988"/>
    <n v="1429"/>
    <n v="1350"/>
    <n v="1370"/>
    <n v="1325"/>
    <n v="1318"/>
    <n v="1450"/>
    <n v="1314"/>
    <n v="1310"/>
    <m/>
    <m/>
    <m/>
    <m/>
    <m/>
    <m/>
    <m/>
    <m/>
    <m/>
    <m/>
    <m/>
    <m/>
    <n v="889"/>
    <n v="889"/>
    <n v="874"/>
    <n v="874"/>
    <n v="1002"/>
    <n v="1002"/>
    <n v="988"/>
    <n v="1429"/>
    <n v="1429"/>
    <n v="1350"/>
    <n v="1350"/>
    <n v="1350"/>
    <n v="1370"/>
    <n v="1370"/>
    <n v="1370"/>
    <n v="1325"/>
    <n v="1325"/>
    <n v="1318"/>
    <n v="1318"/>
    <n v="1450"/>
    <n v="1450"/>
    <n v="1450"/>
    <n v="1314"/>
    <n v="1314"/>
    <n v="1314"/>
    <n v="1310"/>
    <n v="1310"/>
    <n v="1310"/>
    <n v="1072"/>
    <n v="929"/>
    <n v="963"/>
    <n v="121"/>
    <n v="102"/>
    <n v="95"/>
    <n v="257"/>
    <n v="283"/>
    <n v="252"/>
    <n v="708"/>
    <n v="725"/>
    <n v="722"/>
    <n v="69"/>
    <n v="61"/>
    <n v="56"/>
    <n v="115"/>
    <n v="153"/>
    <n v="152"/>
    <n v="537"/>
    <n v="411"/>
    <n v="440"/>
    <n v="540"/>
    <n v="347"/>
    <n v="355"/>
    <m/>
    <m/>
    <m/>
    <m/>
    <m/>
    <m/>
    <m/>
    <m/>
    <m/>
    <m/>
    <m/>
    <m/>
    <m/>
    <m/>
    <m/>
    <m/>
    <m/>
    <m/>
    <m/>
    <m/>
    <m/>
    <m/>
    <n v="0"/>
    <n v="0"/>
    <n v="0"/>
    <n v="0"/>
    <n v="0"/>
    <n v="0"/>
    <n v="0"/>
    <n v="0"/>
    <n v="0"/>
    <n v="0"/>
    <n v="0"/>
    <n v="0"/>
    <n v="0"/>
    <n v="0"/>
    <n v="0"/>
    <n v="0"/>
    <n v="0"/>
    <n v="0"/>
    <n v="0"/>
    <n v="0"/>
    <n v="0"/>
    <n v="0"/>
    <m/>
    <m/>
    <m/>
    <m/>
    <m/>
    <m/>
    <n v="0"/>
    <n v="0"/>
    <n v="0"/>
    <m/>
    <m/>
    <m/>
    <m/>
    <m/>
    <m/>
    <m/>
    <m/>
    <m/>
    <n v="0"/>
    <n v="0"/>
    <n v="0"/>
    <m/>
    <m/>
    <m/>
  </r>
  <r>
    <x v="5"/>
    <s v="Western Kentucky University "/>
    <m/>
    <n v="157951"/>
    <x v="2"/>
    <n v="3788"/>
    <n v="3948"/>
    <n v="4015"/>
    <n v="3886"/>
    <n v="4066"/>
    <n v="4274"/>
    <n v="4193"/>
    <n v="2077"/>
    <n v="2050"/>
    <n v="2130"/>
    <n v="2482"/>
    <n v="2423"/>
    <n v="2170"/>
    <n v="2289"/>
    <n v="2404"/>
    <n v="2392"/>
    <n v="2521"/>
    <n v="2500"/>
    <n v="2413"/>
    <m/>
    <m/>
    <m/>
    <m/>
    <m/>
    <m/>
    <m/>
    <m/>
    <m/>
    <m/>
    <m/>
    <m/>
    <n v="2077"/>
    <n v="2077"/>
    <n v="2050"/>
    <n v="2050"/>
    <n v="2130"/>
    <n v="2130"/>
    <n v="2482"/>
    <n v="2423"/>
    <n v="2423"/>
    <n v="2170"/>
    <n v="2170"/>
    <n v="2170"/>
    <n v="2289"/>
    <n v="2289"/>
    <n v="2289"/>
    <n v="2404"/>
    <n v="2404"/>
    <n v="2392"/>
    <n v="2392"/>
    <n v="2521"/>
    <n v="2521"/>
    <n v="2521"/>
    <n v="2500"/>
    <n v="2500"/>
    <n v="2500"/>
    <n v="2413"/>
    <n v="2413"/>
    <n v="2413"/>
    <n v="1893"/>
    <n v="1878"/>
    <n v="1787"/>
    <n v="209"/>
    <n v="216"/>
    <n v="226"/>
    <n v="419"/>
    <n v="406"/>
    <n v="400"/>
    <n v="1191"/>
    <n v="1053"/>
    <n v="1130"/>
    <n v="121"/>
    <n v="125"/>
    <n v="109"/>
    <n v="238"/>
    <n v="313"/>
    <n v="375"/>
    <n v="873"/>
    <n v="679"/>
    <n v="675"/>
    <n v="1069"/>
    <n v="702"/>
    <n v="752"/>
    <m/>
    <m/>
    <m/>
    <m/>
    <m/>
    <m/>
    <m/>
    <m/>
    <m/>
    <m/>
    <m/>
    <m/>
    <m/>
    <m/>
    <m/>
    <m/>
    <m/>
    <m/>
    <m/>
    <m/>
    <m/>
    <m/>
    <n v="0"/>
    <n v="0"/>
    <n v="0"/>
    <n v="0"/>
    <n v="0"/>
    <n v="0"/>
    <n v="0"/>
    <n v="0"/>
    <n v="0"/>
    <n v="0"/>
    <n v="0"/>
    <n v="0"/>
    <n v="0"/>
    <n v="0"/>
    <n v="0"/>
    <n v="0"/>
    <n v="0"/>
    <n v="0"/>
    <n v="0"/>
    <n v="0"/>
    <n v="0"/>
    <n v="0"/>
    <m/>
    <m/>
    <m/>
    <m/>
    <m/>
    <m/>
    <n v="0"/>
    <n v="0"/>
    <n v="0"/>
    <m/>
    <m/>
    <m/>
    <m/>
    <m/>
    <m/>
    <m/>
    <m/>
    <m/>
    <n v="0"/>
    <n v="0"/>
    <n v="0"/>
    <m/>
    <m/>
    <m/>
  </r>
  <r>
    <x v="5"/>
    <s v="Kentucky State University "/>
    <m/>
    <n v="157058"/>
    <x v="3"/>
    <n v="460"/>
    <n v="530"/>
    <n v="706"/>
    <n v="893"/>
    <n v="828"/>
    <n v="662"/>
    <n v="725"/>
    <n v="324"/>
    <n v="306"/>
    <n v="336"/>
    <n v="227"/>
    <n v="198"/>
    <n v="215"/>
    <n v="243"/>
    <n v="329"/>
    <n v="394"/>
    <n v="390"/>
    <n v="270"/>
    <n v="311"/>
    <m/>
    <m/>
    <m/>
    <m/>
    <m/>
    <m/>
    <m/>
    <m/>
    <m/>
    <m/>
    <m/>
    <m/>
    <n v="324"/>
    <n v="324"/>
    <n v="306"/>
    <n v="306"/>
    <n v="336"/>
    <n v="336"/>
    <n v="227"/>
    <n v="198"/>
    <n v="198"/>
    <n v="215"/>
    <n v="215"/>
    <n v="215"/>
    <n v="243"/>
    <n v="243"/>
    <n v="243"/>
    <n v="329"/>
    <n v="329"/>
    <n v="394"/>
    <n v="394"/>
    <n v="390"/>
    <n v="390"/>
    <n v="390"/>
    <n v="270"/>
    <n v="270"/>
    <n v="270"/>
    <n v="311"/>
    <n v="311"/>
    <n v="311"/>
    <n v="211"/>
    <n v="149"/>
    <n v="171"/>
    <n v="18"/>
    <n v="11"/>
    <n v="18"/>
    <n v="161"/>
    <n v="110"/>
    <n v="122"/>
    <n v="45"/>
    <n v="61"/>
    <n v="51"/>
    <n v="12"/>
    <n v="16"/>
    <n v="15"/>
    <n v="17"/>
    <n v="16"/>
    <n v="40"/>
    <n v="124"/>
    <n v="122"/>
    <n v="137"/>
    <n v="118"/>
    <n v="57"/>
    <n v="69"/>
    <m/>
    <m/>
    <m/>
    <m/>
    <m/>
    <m/>
    <m/>
    <m/>
    <m/>
    <m/>
    <m/>
    <m/>
    <m/>
    <m/>
    <m/>
    <m/>
    <m/>
    <m/>
    <m/>
    <m/>
    <m/>
    <m/>
    <n v="0"/>
    <n v="0"/>
    <n v="0"/>
    <n v="0"/>
    <n v="0"/>
    <n v="0"/>
    <n v="0"/>
    <n v="0"/>
    <n v="0"/>
    <n v="0"/>
    <n v="0"/>
    <n v="0"/>
    <n v="0"/>
    <n v="0"/>
    <n v="0"/>
    <n v="0"/>
    <n v="0"/>
    <n v="0"/>
    <n v="0"/>
    <n v="0"/>
    <n v="0"/>
    <n v="0"/>
    <m/>
    <m/>
    <m/>
    <m/>
    <m/>
    <m/>
    <n v="0"/>
    <n v="0"/>
    <n v="0"/>
    <m/>
    <m/>
    <m/>
    <m/>
    <m/>
    <m/>
    <m/>
    <m/>
    <m/>
    <n v="0"/>
    <n v="0"/>
    <n v="0"/>
    <m/>
    <m/>
    <m/>
  </r>
  <r>
    <x v="5"/>
    <s v="Northern Kentucky University "/>
    <m/>
    <n v="157447"/>
    <x v="3"/>
    <n v="2714"/>
    <n v="2531"/>
    <n v="2849"/>
    <n v="2933"/>
    <n v="2878"/>
    <n v="2912"/>
    <n v="3015"/>
    <n v="1131"/>
    <n v="1073"/>
    <n v="1168"/>
    <n v="1205"/>
    <n v="1393"/>
    <n v="1258"/>
    <n v="1353"/>
    <n v="1457"/>
    <n v="1485"/>
    <n v="1585"/>
    <n v="1460"/>
    <n v="1474"/>
    <m/>
    <m/>
    <m/>
    <m/>
    <m/>
    <m/>
    <m/>
    <m/>
    <m/>
    <m/>
    <m/>
    <m/>
    <n v="1131"/>
    <n v="1131"/>
    <n v="1073"/>
    <n v="1073"/>
    <n v="1168"/>
    <n v="1168"/>
    <n v="1205"/>
    <n v="1393"/>
    <n v="1393"/>
    <n v="1258"/>
    <n v="1258"/>
    <n v="1258"/>
    <n v="1353"/>
    <n v="1353"/>
    <n v="1353"/>
    <n v="1457"/>
    <n v="1457"/>
    <n v="1485"/>
    <n v="1485"/>
    <n v="1585"/>
    <n v="1585"/>
    <n v="1585"/>
    <n v="1460"/>
    <n v="1460"/>
    <n v="1460"/>
    <n v="1474"/>
    <n v="1474"/>
    <n v="1474"/>
    <n v="1141"/>
    <n v="1054"/>
    <n v="1057"/>
    <n v="66"/>
    <n v="76"/>
    <n v="81"/>
    <n v="378"/>
    <n v="330"/>
    <n v="336"/>
    <n v="539"/>
    <n v="531"/>
    <n v="587"/>
    <n v="139"/>
    <n v="100"/>
    <n v="122"/>
    <n v="99"/>
    <n v="111"/>
    <n v="111"/>
    <n v="616"/>
    <n v="516"/>
    <n v="533"/>
    <n v="558"/>
    <n v="368"/>
    <n v="400"/>
    <m/>
    <m/>
    <m/>
    <m/>
    <m/>
    <m/>
    <m/>
    <m/>
    <m/>
    <m/>
    <m/>
    <m/>
    <m/>
    <m/>
    <m/>
    <m/>
    <m/>
    <m/>
    <m/>
    <m/>
    <m/>
    <m/>
    <n v="0"/>
    <n v="0"/>
    <n v="0"/>
    <n v="0"/>
    <n v="0"/>
    <n v="0"/>
    <n v="0"/>
    <n v="0"/>
    <n v="0"/>
    <n v="0"/>
    <n v="0"/>
    <n v="0"/>
    <n v="0"/>
    <n v="0"/>
    <n v="0"/>
    <n v="0"/>
    <n v="0"/>
    <n v="0"/>
    <n v="0"/>
    <n v="0"/>
    <n v="0"/>
    <n v="0"/>
    <m/>
    <m/>
    <m/>
    <m/>
    <m/>
    <m/>
    <n v="0"/>
    <n v="0"/>
    <n v="0"/>
    <m/>
    <m/>
    <m/>
    <m/>
    <m/>
    <m/>
    <m/>
    <m/>
    <m/>
    <n v="0"/>
    <n v="0"/>
    <n v="0"/>
    <m/>
    <m/>
    <m/>
  </r>
  <r>
    <x v="5"/>
    <s v="Bluegrass Community and Technical College"/>
    <m/>
    <n v="157173"/>
    <x v="5"/>
    <m/>
    <m/>
    <m/>
    <m/>
    <m/>
    <m/>
    <m/>
    <m/>
    <m/>
    <m/>
    <m/>
    <m/>
    <m/>
    <m/>
    <m/>
    <m/>
    <m/>
    <m/>
    <m/>
    <m/>
    <m/>
    <m/>
    <m/>
    <m/>
    <m/>
    <m/>
    <m/>
    <m/>
    <m/>
    <m/>
    <m/>
    <n v="0"/>
    <n v="0"/>
    <n v="0"/>
    <n v="0"/>
    <n v="0"/>
    <n v="0"/>
    <n v="0"/>
    <n v="0"/>
    <n v="0"/>
    <n v="0"/>
    <n v="0"/>
    <n v="0"/>
    <n v="0"/>
    <n v="0"/>
    <n v="0"/>
    <n v="0"/>
    <n v="0"/>
    <n v="0"/>
    <n v="0"/>
    <n v="0"/>
    <n v="0"/>
    <n v="0"/>
    <n v="0"/>
    <n v="0"/>
    <n v="0"/>
    <n v="0"/>
    <n v="0"/>
    <n v="0"/>
    <m/>
    <m/>
    <m/>
    <m/>
    <m/>
    <m/>
    <n v="0"/>
    <n v="0"/>
    <n v="0"/>
    <m/>
    <m/>
    <m/>
    <m/>
    <m/>
    <m/>
    <m/>
    <m/>
    <m/>
    <n v="0"/>
    <n v="0"/>
    <n v="0"/>
    <m/>
    <m/>
    <m/>
    <n v="3259"/>
    <n v="2824"/>
    <n v="2748"/>
    <n v="3106"/>
    <n v="3540"/>
    <n v="3210"/>
    <n v="1860"/>
    <n v="1640"/>
    <n v="1568"/>
    <n v="1151"/>
    <n v="1193"/>
    <n v="1468"/>
    <n v="1698"/>
    <n v="1566"/>
    <m/>
    <m/>
    <m/>
    <m/>
    <m/>
    <m/>
    <m/>
    <m/>
    <n v="1860"/>
    <n v="1860"/>
    <n v="1640"/>
    <n v="1640"/>
    <n v="1568"/>
    <n v="1568"/>
    <n v="1151"/>
    <n v="1151"/>
    <n v="1151"/>
    <n v="1193"/>
    <n v="1193"/>
    <n v="1193"/>
    <n v="1468"/>
    <n v="1468"/>
    <n v="1468"/>
    <n v="1468"/>
    <n v="1698"/>
    <n v="1698"/>
    <n v="1698"/>
    <n v="1566"/>
    <n v="1566"/>
    <n v="1566"/>
    <n v="844"/>
    <n v="1067"/>
    <n v="910"/>
    <n v="95"/>
    <n v="85"/>
    <n v="110"/>
    <n v="529"/>
    <n v="546"/>
    <n v="546"/>
    <n v="181"/>
    <n v="169"/>
    <n v="242"/>
    <n v="160"/>
    <n v="203"/>
    <n v="218"/>
    <n v="119"/>
    <n v="127"/>
    <n v="145"/>
    <n v="691"/>
    <n v="694"/>
    <n v="863"/>
    <n v="320"/>
    <n v="279"/>
    <n v="276"/>
  </r>
  <r>
    <x v="5"/>
    <s v="Jefferson Community and Technical College "/>
    <m/>
    <n v="156921"/>
    <x v="5"/>
    <m/>
    <m/>
    <m/>
    <m/>
    <m/>
    <m/>
    <m/>
    <m/>
    <m/>
    <m/>
    <m/>
    <m/>
    <m/>
    <m/>
    <m/>
    <m/>
    <m/>
    <m/>
    <m/>
    <m/>
    <m/>
    <m/>
    <m/>
    <m/>
    <m/>
    <m/>
    <m/>
    <m/>
    <m/>
    <m/>
    <m/>
    <n v="0"/>
    <n v="0"/>
    <n v="0"/>
    <n v="0"/>
    <n v="0"/>
    <n v="0"/>
    <n v="0"/>
    <n v="0"/>
    <n v="0"/>
    <n v="0"/>
    <n v="0"/>
    <n v="0"/>
    <n v="0"/>
    <n v="0"/>
    <n v="0"/>
    <n v="0"/>
    <n v="0"/>
    <n v="0"/>
    <n v="0"/>
    <n v="0"/>
    <n v="0"/>
    <n v="0"/>
    <n v="0"/>
    <n v="0"/>
    <n v="0"/>
    <n v="0"/>
    <n v="0"/>
    <n v="0"/>
    <m/>
    <m/>
    <m/>
    <m/>
    <m/>
    <m/>
    <n v="0"/>
    <n v="0"/>
    <n v="0"/>
    <m/>
    <m/>
    <m/>
    <m/>
    <m/>
    <m/>
    <m/>
    <m/>
    <m/>
    <n v="0"/>
    <n v="0"/>
    <n v="0"/>
    <m/>
    <m/>
    <m/>
    <n v="2804"/>
    <n v="2796"/>
    <n v="3009"/>
    <n v="2718"/>
    <n v="2992"/>
    <n v="2784"/>
    <n v="917"/>
    <n v="918"/>
    <n v="988"/>
    <n v="1082"/>
    <n v="1182"/>
    <n v="1146"/>
    <n v="1204"/>
    <n v="1043"/>
    <m/>
    <m/>
    <m/>
    <m/>
    <m/>
    <m/>
    <m/>
    <m/>
    <n v="917"/>
    <n v="917"/>
    <n v="918"/>
    <n v="918"/>
    <n v="988"/>
    <n v="988"/>
    <n v="1082"/>
    <n v="1082"/>
    <n v="1082"/>
    <n v="1182"/>
    <n v="1182"/>
    <n v="1182"/>
    <n v="1146"/>
    <n v="1146"/>
    <n v="1146"/>
    <n v="1146"/>
    <n v="1204"/>
    <n v="1204"/>
    <n v="1204"/>
    <n v="1043"/>
    <n v="1043"/>
    <n v="1043"/>
    <n v="673"/>
    <n v="721"/>
    <n v="550"/>
    <n v="55"/>
    <n v="62"/>
    <n v="47"/>
    <n v="418"/>
    <n v="421"/>
    <n v="446"/>
    <n v="126"/>
    <n v="105"/>
    <n v="133"/>
    <n v="207"/>
    <n v="211"/>
    <n v="171"/>
    <n v="83"/>
    <n v="119"/>
    <n v="122"/>
    <n v="666"/>
    <n v="747"/>
    <n v="720"/>
    <n v="153"/>
    <n v="148"/>
    <n v="175"/>
  </r>
  <r>
    <x v="5"/>
    <s v="Ashland Community and Technical College"/>
    <m/>
    <n v="156231"/>
    <x v="6"/>
    <m/>
    <m/>
    <m/>
    <m/>
    <m/>
    <m/>
    <m/>
    <m/>
    <m/>
    <m/>
    <m/>
    <m/>
    <m/>
    <m/>
    <m/>
    <m/>
    <m/>
    <m/>
    <m/>
    <m/>
    <m/>
    <m/>
    <m/>
    <m/>
    <m/>
    <m/>
    <m/>
    <m/>
    <m/>
    <m/>
    <m/>
    <n v="0"/>
    <n v="0"/>
    <n v="0"/>
    <n v="0"/>
    <n v="0"/>
    <n v="0"/>
    <n v="0"/>
    <n v="0"/>
    <n v="0"/>
    <n v="0"/>
    <n v="0"/>
    <n v="0"/>
    <n v="0"/>
    <n v="0"/>
    <n v="0"/>
    <n v="0"/>
    <n v="0"/>
    <n v="0"/>
    <n v="0"/>
    <n v="0"/>
    <n v="0"/>
    <n v="0"/>
    <n v="0"/>
    <n v="0"/>
    <n v="0"/>
    <n v="0"/>
    <n v="0"/>
    <n v="0"/>
    <m/>
    <m/>
    <m/>
    <m/>
    <m/>
    <m/>
    <n v="0"/>
    <n v="0"/>
    <n v="0"/>
    <m/>
    <m/>
    <m/>
    <m/>
    <m/>
    <m/>
    <m/>
    <m/>
    <m/>
    <n v="0"/>
    <n v="0"/>
    <n v="0"/>
    <m/>
    <m/>
    <m/>
    <n v="801"/>
    <n v="706"/>
    <n v="1236"/>
    <n v="725"/>
    <n v="873"/>
    <n v="926"/>
    <n v="451"/>
    <n v="354"/>
    <n v="459"/>
    <n v="351"/>
    <n v="354"/>
    <n v="399"/>
    <n v="552"/>
    <n v="489"/>
    <m/>
    <m/>
    <m/>
    <m/>
    <m/>
    <m/>
    <m/>
    <m/>
    <n v="451"/>
    <n v="451"/>
    <n v="354"/>
    <n v="354"/>
    <n v="459"/>
    <n v="459"/>
    <n v="351"/>
    <n v="351"/>
    <n v="351"/>
    <n v="354"/>
    <n v="354"/>
    <n v="354"/>
    <n v="399"/>
    <n v="399"/>
    <n v="399"/>
    <n v="399"/>
    <n v="552"/>
    <n v="552"/>
    <n v="552"/>
    <n v="489"/>
    <n v="489"/>
    <n v="489"/>
    <n v="214"/>
    <n v="345"/>
    <n v="233"/>
    <n v="12"/>
    <n v="18"/>
    <n v="22"/>
    <n v="173"/>
    <n v="189"/>
    <n v="234"/>
    <n v="62"/>
    <n v="71"/>
    <n v="83"/>
    <n v="68"/>
    <n v="69"/>
    <n v="59"/>
    <n v="13"/>
    <n v="15"/>
    <n v="21"/>
    <n v="208"/>
    <n v="199"/>
    <n v="236"/>
    <n v="119"/>
    <n v="111"/>
    <n v="131"/>
  </r>
  <r>
    <x v="5"/>
    <s v="Big Sandy Community and Technical College "/>
    <m/>
    <n v="157553"/>
    <x v="6"/>
    <m/>
    <m/>
    <m/>
    <m/>
    <m/>
    <m/>
    <m/>
    <m/>
    <m/>
    <m/>
    <m/>
    <m/>
    <m/>
    <m/>
    <m/>
    <m/>
    <m/>
    <m/>
    <m/>
    <m/>
    <m/>
    <m/>
    <m/>
    <m/>
    <m/>
    <m/>
    <m/>
    <m/>
    <m/>
    <m/>
    <m/>
    <n v="0"/>
    <n v="0"/>
    <n v="0"/>
    <n v="0"/>
    <n v="0"/>
    <n v="0"/>
    <n v="0"/>
    <n v="0"/>
    <n v="0"/>
    <n v="0"/>
    <n v="0"/>
    <n v="0"/>
    <n v="0"/>
    <n v="0"/>
    <n v="0"/>
    <n v="0"/>
    <n v="0"/>
    <n v="0"/>
    <n v="0"/>
    <n v="0"/>
    <n v="0"/>
    <n v="0"/>
    <n v="0"/>
    <n v="0"/>
    <n v="0"/>
    <n v="0"/>
    <n v="0"/>
    <n v="0"/>
    <m/>
    <m/>
    <m/>
    <m/>
    <m/>
    <m/>
    <n v="0"/>
    <n v="0"/>
    <n v="0"/>
    <m/>
    <m/>
    <m/>
    <m/>
    <m/>
    <m/>
    <m/>
    <m/>
    <m/>
    <n v="0"/>
    <n v="0"/>
    <n v="0"/>
    <m/>
    <m/>
    <m/>
    <n v="841"/>
    <n v="887"/>
    <n v="1053"/>
    <n v="804"/>
    <n v="826"/>
    <n v="941"/>
    <n v="483"/>
    <n v="422"/>
    <n v="323"/>
    <n v="309"/>
    <n v="377"/>
    <n v="281"/>
    <n v="423"/>
    <n v="474"/>
    <m/>
    <m/>
    <m/>
    <m/>
    <m/>
    <m/>
    <m/>
    <m/>
    <n v="483"/>
    <n v="483"/>
    <n v="422"/>
    <n v="422"/>
    <n v="323"/>
    <n v="323"/>
    <n v="309"/>
    <n v="309"/>
    <n v="309"/>
    <n v="377"/>
    <n v="377"/>
    <n v="377"/>
    <n v="281"/>
    <n v="281"/>
    <n v="281"/>
    <n v="281"/>
    <n v="423"/>
    <n v="423"/>
    <n v="423"/>
    <n v="474"/>
    <n v="474"/>
    <n v="474"/>
    <n v="173"/>
    <n v="283"/>
    <n v="276"/>
    <n v="10"/>
    <n v="17"/>
    <n v="16"/>
    <n v="98"/>
    <n v="123"/>
    <n v="182"/>
    <n v="39"/>
    <n v="56"/>
    <n v="37"/>
    <n v="67"/>
    <n v="58"/>
    <n v="60"/>
    <n v="14"/>
    <n v="27"/>
    <n v="12"/>
    <n v="189"/>
    <n v="236"/>
    <n v="172"/>
    <n v="112"/>
    <n v="102"/>
    <n v="79"/>
  </r>
  <r>
    <x v="5"/>
    <s v="Elizabethtown Community and Technical College "/>
    <m/>
    <n v="156648"/>
    <x v="6"/>
    <m/>
    <m/>
    <m/>
    <m/>
    <m/>
    <m/>
    <m/>
    <m/>
    <m/>
    <m/>
    <m/>
    <m/>
    <m/>
    <m/>
    <m/>
    <m/>
    <m/>
    <m/>
    <m/>
    <m/>
    <m/>
    <m/>
    <m/>
    <m/>
    <m/>
    <m/>
    <m/>
    <m/>
    <m/>
    <m/>
    <m/>
    <n v="0"/>
    <n v="0"/>
    <n v="0"/>
    <n v="0"/>
    <n v="0"/>
    <n v="0"/>
    <n v="0"/>
    <n v="0"/>
    <n v="0"/>
    <n v="0"/>
    <n v="0"/>
    <n v="0"/>
    <n v="0"/>
    <n v="0"/>
    <n v="0"/>
    <n v="0"/>
    <n v="0"/>
    <n v="0"/>
    <n v="0"/>
    <n v="0"/>
    <n v="0"/>
    <n v="0"/>
    <n v="0"/>
    <n v="0"/>
    <n v="0"/>
    <n v="0"/>
    <n v="0"/>
    <n v="0"/>
    <m/>
    <m/>
    <m/>
    <m/>
    <m/>
    <m/>
    <n v="0"/>
    <n v="0"/>
    <n v="0"/>
    <m/>
    <m/>
    <m/>
    <m/>
    <m/>
    <m/>
    <m/>
    <m/>
    <m/>
    <n v="0"/>
    <n v="0"/>
    <n v="0"/>
    <m/>
    <m/>
    <m/>
    <n v="1249"/>
    <n v="1336"/>
    <n v="1637"/>
    <n v="1691"/>
    <n v="2095"/>
    <n v="2161"/>
    <n v="632"/>
    <n v="660"/>
    <n v="679"/>
    <n v="659"/>
    <n v="676"/>
    <n v="798"/>
    <n v="1033"/>
    <n v="941"/>
    <m/>
    <m/>
    <m/>
    <m/>
    <m/>
    <m/>
    <m/>
    <m/>
    <n v="632"/>
    <n v="632"/>
    <n v="660"/>
    <n v="660"/>
    <n v="679"/>
    <n v="679"/>
    <n v="659"/>
    <n v="659"/>
    <n v="659"/>
    <n v="676"/>
    <n v="676"/>
    <n v="676"/>
    <n v="798"/>
    <n v="798"/>
    <n v="798"/>
    <n v="798"/>
    <n v="1033"/>
    <n v="1033"/>
    <n v="1033"/>
    <n v="941"/>
    <n v="941"/>
    <n v="941"/>
    <n v="463"/>
    <n v="621"/>
    <n v="511"/>
    <n v="47"/>
    <n v="61"/>
    <n v="60"/>
    <n v="288"/>
    <n v="351"/>
    <n v="370"/>
    <n v="167"/>
    <n v="172"/>
    <n v="196"/>
    <n v="93"/>
    <n v="93"/>
    <n v="104"/>
    <n v="45"/>
    <n v="55"/>
    <n v="64"/>
    <n v="354"/>
    <n v="356"/>
    <n v="434"/>
    <n v="163"/>
    <n v="211"/>
    <n v="194"/>
  </r>
  <r>
    <x v="5"/>
    <s v="Hopkinsville Community College "/>
    <s v="Reclassified: Met the criteria for Two-Year 2 in 2009-10, 2010-11 and 2011-12."/>
    <n v="156860"/>
    <x v="6"/>
    <m/>
    <m/>
    <m/>
    <m/>
    <m/>
    <m/>
    <m/>
    <m/>
    <m/>
    <m/>
    <m/>
    <m/>
    <m/>
    <m/>
    <m/>
    <m/>
    <m/>
    <m/>
    <m/>
    <m/>
    <m/>
    <m/>
    <m/>
    <m/>
    <m/>
    <m/>
    <m/>
    <m/>
    <m/>
    <m/>
    <m/>
    <n v="0"/>
    <n v="0"/>
    <n v="0"/>
    <n v="0"/>
    <n v="0"/>
    <n v="0"/>
    <n v="0"/>
    <n v="0"/>
    <n v="0"/>
    <n v="0"/>
    <n v="0"/>
    <n v="0"/>
    <n v="0"/>
    <n v="0"/>
    <n v="0"/>
    <n v="0"/>
    <n v="0"/>
    <n v="0"/>
    <n v="0"/>
    <n v="0"/>
    <n v="0"/>
    <n v="0"/>
    <n v="0"/>
    <n v="0"/>
    <n v="0"/>
    <n v="0"/>
    <n v="0"/>
    <n v="0"/>
    <m/>
    <m/>
    <m/>
    <m/>
    <m/>
    <m/>
    <n v="0"/>
    <n v="0"/>
    <n v="0"/>
    <m/>
    <m/>
    <m/>
    <m/>
    <m/>
    <m/>
    <m/>
    <m/>
    <m/>
    <n v="0"/>
    <n v="0"/>
    <n v="0"/>
    <m/>
    <m/>
    <m/>
    <n v="716"/>
    <n v="954"/>
    <n v="903"/>
    <n v="813"/>
    <n v="909"/>
    <n v="896"/>
    <n v="144"/>
    <n v="263"/>
    <n v="267"/>
    <n v="294"/>
    <n v="326"/>
    <n v="397"/>
    <n v="342"/>
    <n v="312"/>
    <m/>
    <m/>
    <m/>
    <m/>
    <m/>
    <m/>
    <m/>
    <m/>
    <n v="144"/>
    <n v="144"/>
    <n v="263"/>
    <n v="263"/>
    <n v="267"/>
    <n v="267"/>
    <n v="294"/>
    <n v="294"/>
    <n v="294"/>
    <n v="326"/>
    <n v="326"/>
    <n v="326"/>
    <n v="397"/>
    <n v="397"/>
    <n v="397"/>
    <n v="397"/>
    <n v="342"/>
    <n v="342"/>
    <n v="342"/>
    <n v="312"/>
    <n v="312"/>
    <n v="312"/>
    <n v="212"/>
    <n v="203"/>
    <n v="176"/>
    <n v="19"/>
    <n v="10"/>
    <n v="21"/>
    <n v="166"/>
    <n v="129"/>
    <n v="115"/>
    <n v="50"/>
    <n v="43"/>
    <n v="54"/>
    <n v="54"/>
    <n v="60"/>
    <n v="71"/>
    <n v="11"/>
    <n v="17"/>
    <n v="22"/>
    <n v="179"/>
    <n v="206"/>
    <n v="250"/>
    <n v="24"/>
    <n v="66"/>
    <n v="50"/>
  </r>
  <r>
    <x v="5"/>
    <s v="Madisonville Community College"/>
    <m/>
    <n v="157304"/>
    <x v="6"/>
    <m/>
    <m/>
    <m/>
    <m/>
    <m/>
    <m/>
    <m/>
    <m/>
    <m/>
    <m/>
    <m/>
    <m/>
    <m/>
    <m/>
    <m/>
    <m/>
    <m/>
    <m/>
    <m/>
    <m/>
    <m/>
    <m/>
    <m/>
    <m/>
    <m/>
    <m/>
    <m/>
    <m/>
    <m/>
    <m/>
    <m/>
    <n v="0"/>
    <n v="0"/>
    <n v="0"/>
    <n v="0"/>
    <n v="0"/>
    <n v="0"/>
    <n v="0"/>
    <n v="0"/>
    <n v="0"/>
    <n v="0"/>
    <n v="0"/>
    <n v="0"/>
    <n v="0"/>
    <n v="0"/>
    <n v="0"/>
    <n v="0"/>
    <n v="0"/>
    <n v="0"/>
    <n v="0"/>
    <n v="0"/>
    <n v="0"/>
    <n v="0"/>
    <n v="0"/>
    <n v="0"/>
    <n v="0"/>
    <n v="0"/>
    <n v="0"/>
    <n v="0"/>
    <m/>
    <m/>
    <m/>
    <m/>
    <m/>
    <m/>
    <n v="0"/>
    <n v="0"/>
    <n v="0"/>
    <m/>
    <m/>
    <m/>
    <m/>
    <m/>
    <m/>
    <m/>
    <m/>
    <m/>
    <n v="0"/>
    <n v="0"/>
    <n v="0"/>
    <m/>
    <m/>
    <m/>
    <n v="633"/>
    <n v="645"/>
    <n v="575"/>
    <n v="755"/>
    <n v="636"/>
    <n v="647"/>
    <n v="281"/>
    <n v="273"/>
    <n v="282"/>
    <n v="322"/>
    <n v="300"/>
    <n v="370"/>
    <n v="303"/>
    <n v="344"/>
    <m/>
    <m/>
    <m/>
    <m/>
    <m/>
    <m/>
    <m/>
    <m/>
    <n v="281"/>
    <n v="281"/>
    <n v="273"/>
    <n v="273"/>
    <n v="282"/>
    <n v="282"/>
    <n v="322"/>
    <n v="322"/>
    <n v="322"/>
    <n v="300"/>
    <n v="300"/>
    <n v="300"/>
    <n v="370"/>
    <n v="370"/>
    <n v="370"/>
    <n v="370"/>
    <n v="303"/>
    <n v="303"/>
    <n v="303"/>
    <n v="344"/>
    <n v="344"/>
    <n v="344"/>
    <n v="242"/>
    <n v="189"/>
    <n v="199"/>
    <n v="27"/>
    <n v="9"/>
    <n v="25"/>
    <n v="101"/>
    <n v="105"/>
    <n v="120"/>
    <n v="129"/>
    <n v="101"/>
    <n v="123"/>
    <n v="42"/>
    <n v="45"/>
    <n v="52"/>
    <n v="14"/>
    <n v="15"/>
    <n v="27"/>
    <n v="137"/>
    <n v="139"/>
    <n v="168"/>
    <n v="84"/>
    <n v="89"/>
    <n v="109"/>
  </r>
  <r>
    <x v="5"/>
    <s v="Maysville Community and Technical College "/>
    <m/>
    <n v="157331"/>
    <x v="6"/>
    <m/>
    <m/>
    <m/>
    <m/>
    <m/>
    <m/>
    <m/>
    <m/>
    <m/>
    <m/>
    <m/>
    <m/>
    <m/>
    <m/>
    <m/>
    <m/>
    <m/>
    <m/>
    <m/>
    <m/>
    <m/>
    <m/>
    <m/>
    <m/>
    <m/>
    <m/>
    <m/>
    <m/>
    <m/>
    <m/>
    <m/>
    <n v="0"/>
    <n v="0"/>
    <n v="0"/>
    <n v="0"/>
    <n v="0"/>
    <n v="0"/>
    <n v="0"/>
    <n v="0"/>
    <n v="0"/>
    <n v="0"/>
    <n v="0"/>
    <n v="0"/>
    <n v="0"/>
    <n v="0"/>
    <n v="0"/>
    <n v="0"/>
    <n v="0"/>
    <n v="0"/>
    <n v="0"/>
    <n v="0"/>
    <n v="0"/>
    <n v="0"/>
    <n v="0"/>
    <n v="0"/>
    <n v="0"/>
    <n v="0"/>
    <n v="0"/>
    <n v="0"/>
    <m/>
    <m/>
    <m/>
    <m/>
    <m/>
    <m/>
    <n v="0"/>
    <n v="0"/>
    <n v="0"/>
    <m/>
    <m/>
    <m/>
    <m/>
    <m/>
    <m/>
    <m/>
    <m/>
    <m/>
    <n v="0"/>
    <n v="0"/>
    <n v="0"/>
    <m/>
    <m/>
    <m/>
    <n v="461"/>
    <n v="582"/>
    <n v="698"/>
    <n v="486"/>
    <n v="788"/>
    <n v="732"/>
    <n v="218"/>
    <n v="161"/>
    <n v="214"/>
    <n v="237"/>
    <n v="271"/>
    <n v="245"/>
    <n v="400"/>
    <n v="408"/>
    <m/>
    <m/>
    <m/>
    <m/>
    <m/>
    <m/>
    <m/>
    <m/>
    <n v="218"/>
    <n v="218"/>
    <n v="161"/>
    <n v="161"/>
    <n v="214"/>
    <n v="214"/>
    <n v="237"/>
    <n v="237"/>
    <n v="237"/>
    <n v="271"/>
    <n v="271"/>
    <n v="271"/>
    <n v="245"/>
    <n v="245"/>
    <n v="245"/>
    <n v="245"/>
    <n v="400"/>
    <n v="400"/>
    <n v="400"/>
    <n v="408"/>
    <n v="408"/>
    <n v="408"/>
    <n v="137"/>
    <n v="217"/>
    <n v="233"/>
    <n v="7"/>
    <n v="13"/>
    <n v="6"/>
    <n v="101"/>
    <n v="170"/>
    <n v="169"/>
    <n v="75"/>
    <n v="89"/>
    <n v="76"/>
    <n v="21"/>
    <n v="33"/>
    <n v="29"/>
    <n v="13"/>
    <n v="9"/>
    <n v="12"/>
    <n v="128"/>
    <n v="140"/>
    <n v="128"/>
    <n v="73"/>
    <n v="54"/>
    <n v="88"/>
  </r>
  <r>
    <x v="5"/>
    <s v="Owensboro Community and Technical College "/>
    <m/>
    <n v="247940"/>
    <x v="6"/>
    <m/>
    <m/>
    <m/>
    <m/>
    <m/>
    <m/>
    <m/>
    <m/>
    <m/>
    <m/>
    <m/>
    <m/>
    <m/>
    <m/>
    <m/>
    <m/>
    <m/>
    <m/>
    <m/>
    <m/>
    <m/>
    <m/>
    <m/>
    <m/>
    <m/>
    <m/>
    <m/>
    <m/>
    <m/>
    <m/>
    <m/>
    <n v="0"/>
    <n v="0"/>
    <n v="0"/>
    <n v="0"/>
    <n v="0"/>
    <n v="0"/>
    <n v="0"/>
    <n v="0"/>
    <n v="0"/>
    <n v="0"/>
    <n v="0"/>
    <n v="0"/>
    <n v="0"/>
    <n v="0"/>
    <n v="0"/>
    <n v="0"/>
    <n v="0"/>
    <n v="0"/>
    <n v="0"/>
    <n v="0"/>
    <n v="0"/>
    <n v="0"/>
    <n v="0"/>
    <n v="0"/>
    <n v="0"/>
    <n v="0"/>
    <n v="0"/>
    <n v="0"/>
    <m/>
    <m/>
    <m/>
    <m/>
    <m/>
    <m/>
    <n v="0"/>
    <n v="0"/>
    <n v="0"/>
    <m/>
    <m/>
    <m/>
    <m/>
    <m/>
    <m/>
    <m/>
    <m/>
    <m/>
    <n v="0"/>
    <n v="0"/>
    <n v="0"/>
    <m/>
    <m/>
    <m/>
    <n v="998"/>
    <n v="852"/>
    <n v="850"/>
    <n v="824"/>
    <n v="934"/>
    <n v="839"/>
    <n v="290"/>
    <n v="215"/>
    <n v="496"/>
    <n v="408"/>
    <n v="467"/>
    <n v="507"/>
    <n v="581"/>
    <n v="534"/>
    <m/>
    <m/>
    <m/>
    <m/>
    <m/>
    <m/>
    <m/>
    <m/>
    <n v="290"/>
    <n v="290"/>
    <n v="215"/>
    <n v="215"/>
    <n v="496"/>
    <n v="496"/>
    <n v="408"/>
    <n v="408"/>
    <n v="408"/>
    <n v="467"/>
    <n v="467"/>
    <n v="467"/>
    <n v="507"/>
    <n v="507"/>
    <n v="507"/>
    <n v="507"/>
    <n v="581"/>
    <n v="581"/>
    <n v="581"/>
    <n v="534"/>
    <n v="534"/>
    <n v="534"/>
    <n v="317"/>
    <n v="352"/>
    <n v="300"/>
    <n v="24"/>
    <n v="27"/>
    <n v="35"/>
    <n v="166"/>
    <n v="202"/>
    <n v="199"/>
    <n v="101"/>
    <n v="124"/>
    <n v="152"/>
    <n v="86"/>
    <n v="84"/>
    <n v="63"/>
    <n v="21"/>
    <n v="24"/>
    <n v="29"/>
    <n v="200"/>
    <n v="235"/>
    <n v="263"/>
    <n v="89"/>
    <n v="67"/>
    <n v="199"/>
  </r>
  <r>
    <x v="5"/>
    <s v="Somerset Community and Technical College "/>
    <s v="Met the criteria for classification as a Two-Year 1 in 2011-12."/>
    <n v="157711"/>
    <x v="6"/>
    <m/>
    <m/>
    <m/>
    <m/>
    <m/>
    <m/>
    <m/>
    <m/>
    <m/>
    <m/>
    <m/>
    <m/>
    <m/>
    <m/>
    <m/>
    <m/>
    <m/>
    <m/>
    <m/>
    <m/>
    <m/>
    <m/>
    <m/>
    <m/>
    <m/>
    <m/>
    <m/>
    <m/>
    <m/>
    <m/>
    <m/>
    <n v="0"/>
    <n v="0"/>
    <n v="0"/>
    <n v="0"/>
    <n v="0"/>
    <n v="0"/>
    <n v="0"/>
    <n v="0"/>
    <n v="0"/>
    <n v="0"/>
    <n v="0"/>
    <n v="0"/>
    <n v="0"/>
    <n v="0"/>
    <n v="0"/>
    <n v="0"/>
    <n v="0"/>
    <n v="0"/>
    <n v="0"/>
    <n v="0"/>
    <n v="0"/>
    <n v="0"/>
    <n v="0"/>
    <n v="0"/>
    <n v="0"/>
    <n v="0"/>
    <n v="0"/>
    <n v="0"/>
    <m/>
    <m/>
    <m/>
    <m/>
    <m/>
    <m/>
    <n v="0"/>
    <n v="0"/>
    <n v="0"/>
    <m/>
    <m/>
    <m/>
    <m/>
    <m/>
    <m/>
    <m/>
    <m/>
    <m/>
    <n v="0"/>
    <n v="0"/>
    <n v="0"/>
    <m/>
    <m/>
    <m/>
    <n v="1431"/>
    <n v="1760"/>
    <n v="1368"/>
    <n v="1293"/>
    <n v="1848"/>
    <n v="1801"/>
    <n v="726"/>
    <n v="650"/>
    <n v="724"/>
    <n v="863"/>
    <n v="740"/>
    <n v="781"/>
    <n v="1158"/>
    <n v="1040"/>
    <m/>
    <m/>
    <m/>
    <m/>
    <m/>
    <m/>
    <m/>
    <m/>
    <n v="726"/>
    <n v="726"/>
    <n v="650"/>
    <n v="650"/>
    <n v="724"/>
    <n v="724"/>
    <n v="863"/>
    <n v="863"/>
    <n v="863"/>
    <n v="740"/>
    <n v="740"/>
    <n v="740"/>
    <n v="781"/>
    <n v="781"/>
    <n v="781"/>
    <n v="781"/>
    <n v="1158"/>
    <n v="1158"/>
    <n v="1158"/>
    <n v="1040"/>
    <n v="1040"/>
    <n v="1040"/>
    <n v="474"/>
    <n v="743"/>
    <n v="654"/>
    <n v="32"/>
    <n v="39"/>
    <n v="38"/>
    <n v="275"/>
    <n v="376"/>
    <n v="348"/>
    <n v="241"/>
    <n v="161"/>
    <n v="164"/>
    <n v="102"/>
    <n v="128"/>
    <n v="149"/>
    <n v="42"/>
    <n v="59"/>
    <n v="44"/>
    <n v="478"/>
    <n v="392"/>
    <n v="424"/>
    <n v="200"/>
    <n v="209"/>
    <n v="249"/>
  </r>
  <r>
    <x v="5"/>
    <s v="Southeast Kentucky Community and Technical College"/>
    <m/>
    <n v="157739"/>
    <x v="6"/>
    <m/>
    <m/>
    <m/>
    <m/>
    <m/>
    <m/>
    <m/>
    <m/>
    <m/>
    <m/>
    <m/>
    <m/>
    <m/>
    <m/>
    <m/>
    <m/>
    <m/>
    <m/>
    <m/>
    <m/>
    <m/>
    <m/>
    <m/>
    <m/>
    <m/>
    <m/>
    <m/>
    <m/>
    <m/>
    <m/>
    <m/>
    <n v="0"/>
    <n v="0"/>
    <n v="0"/>
    <n v="0"/>
    <n v="0"/>
    <n v="0"/>
    <n v="0"/>
    <n v="0"/>
    <n v="0"/>
    <n v="0"/>
    <n v="0"/>
    <n v="0"/>
    <n v="0"/>
    <n v="0"/>
    <n v="0"/>
    <n v="0"/>
    <n v="0"/>
    <n v="0"/>
    <n v="0"/>
    <n v="0"/>
    <n v="0"/>
    <n v="0"/>
    <n v="0"/>
    <n v="0"/>
    <n v="0"/>
    <n v="0"/>
    <n v="0"/>
    <n v="0"/>
    <m/>
    <m/>
    <m/>
    <m/>
    <m/>
    <m/>
    <n v="0"/>
    <n v="0"/>
    <n v="0"/>
    <m/>
    <m/>
    <m/>
    <m/>
    <m/>
    <m/>
    <m/>
    <m/>
    <m/>
    <n v="0"/>
    <n v="0"/>
    <n v="0"/>
    <m/>
    <m/>
    <m/>
    <n v="879"/>
    <n v="701"/>
    <n v="902"/>
    <n v="857"/>
    <n v="737"/>
    <n v="922"/>
    <n v="337"/>
    <n v="307"/>
    <n v="265"/>
    <n v="324"/>
    <n v="358"/>
    <n v="273"/>
    <n v="321"/>
    <n v="379"/>
    <m/>
    <m/>
    <m/>
    <m/>
    <m/>
    <m/>
    <m/>
    <m/>
    <n v="337"/>
    <n v="337"/>
    <n v="307"/>
    <n v="307"/>
    <n v="265"/>
    <n v="265"/>
    <n v="324"/>
    <n v="324"/>
    <n v="324"/>
    <n v="358"/>
    <n v="358"/>
    <n v="358"/>
    <n v="273"/>
    <n v="273"/>
    <n v="273"/>
    <n v="273"/>
    <n v="321"/>
    <n v="321"/>
    <n v="321"/>
    <n v="379"/>
    <n v="379"/>
    <n v="379"/>
    <n v="151"/>
    <n v="190"/>
    <n v="195"/>
    <n v="9"/>
    <n v="9"/>
    <n v="13"/>
    <n v="113"/>
    <n v="122"/>
    <n v="171"/>
    <n v="137"/>
    <n v="106"/>
    <n v="80"/>
    <n v="46"/>
    <n v="46"/>
    <n v="34"/>
    <n v="5"/>
    <n v="16"/>
    <n v="8"/>
    <n v="136"/>
    <n v="190"/>
    <n v="151"/>
    <n v="94"/>
    <n v="118"/>
    <n v="123"/>
  </r>
  <r>
    <x v="5"/>
    <s v="West Kentucky Community and Technical College"/>
    <m/>
    <n v="157483"/>
    <x v="6"/>
    <m/>
    <m/>
    <m/>
    <m/>
    <m/>
    <m/>
    <m/>
    <m/>
    <m/>
    <m/>
    <m/>
    <m/>
    <m/>
    <m/>
    <n v="949"/>
    <m/>
    <m/>
    <m/>
    <m/>
    <m/>
    <m/>
    <m/>
    <m/>
    <m/>
    <m/>
    <m/>
    <m/>
    <m/>
    <m/>
    <m/>
    <m/>
    <n v="0"/>
    <n v="0"/>
    <n v="0"/>
    <n v="0"/>
    <n v="0"/>
    <n v="0"/>
    <n v="0"/>
    <n v="0"/>
    <n v="0"/>
    <n v="0"/>
    <n v="0"/>
    <n v="0"/>
    <n v="0"/>
    <n v="0"/>
    <n v="0"/>
    <n v="949"/>
    <n v="0"/>
    <n v="0"/>
    <n v="0"/>
    <n v="0"/>
    <n v="0"/>
    <n v="0"/>
    <n v="0"/>
    <n v="0"/>
    <n v="0"/>
    <n v="0"/>
    <n v="0"/>
    <n v="0"/>
    <m/>
    <m/>
    <m/>
    <m/>
    <m/>
    <m/>
    <n v="0"/>
    <n v="0"/>
    <n v="0"/>
    <m/>
    <m/>
    <m/>
    <m/>
    <m/>
    <m/>
    <m/>
    <m/>
    <m/>
    <n v="0"/>
    <n v="0"/>
    <n v="0"/>
    <m/>
    <m/>
    <m/>
    <n v="1339"/>
    <n v="1643"/>
    <n v="1943"/>
    <n v="1366"/>
    <n v="1420"/>
    <n v="1406"/>
    <n v="427"/>
    <n v="206"/>
    <n v="411"/>
    <n v="521"/>
    <n v="535"/>
    <n v="506"/>
    <n v="419"/>
    <n v="579"/>
    <m/>
    <m/>
    <m/>
    <m/>
    <m/>
    <m/>
    <m/>
    <m/>
    <n v="427"/>
    <n v="427"/>
    <n v="206"/>
    <n v="206"/>
    <n v="411"/>
    <n v="411"/>
    <n v="521"/>
    <n v="521"/>
    <n v="521"/>
    <n v="535"/>
    <n v="535"/>
    <n v="535"/>
    <n v="506"/>
    <n v="506"/>
    <n v="506"/>
    <n v="506"/>
    <n v="419"/>
    <n v="419"/>
    <n v="419"/>
    <n v="579"/>
    <n v="579"/>
    <n v="579"/>
    <n v="305"/>
    <n v="239"/>
    <n v="345"/>
    <n v="13"/>
    <n v="13"/>
    <n v="22"/>
    <n v="188"/>
    <n v="167"/>
    <n v="212"/>
    <n v="202"/>
    <n v="186"/>
    <n v="181"/>
    <n v="80"/>
    <n v="86"/>
    <n v="54"/>
    <n v="27"/>
    <n v="27"/>
    <n v="23"/>
    <n v="212"/>
    <n v="236"/>
    <n v="248"/>
    <n v="172"/>
    <n v="83"/>
    <n v="183"/>
  </r>
  <r>
    <x v="5"/>
    <s v="Hazard Community and Technical College"/>
    <s v="Met the criteria for classification as a Two-Year 2 in 2010-11 and 2011-12."/>
    <n v="156790"/>
    <x v="7"/>
    <m/>
    <m/>
    <m/>
    <m/>
    <m/>
    <m/>
    <m/>
    <m/>
    <m/>
    <m/>
    <m/>
    <m/>
    <m/>
    <m/>
    <m/>
    <m/>
    <m/>
    <m/>
    <m/>
    <m/>
    <m/>
    <m/>
    <m/>
    <m/>
    <m/>
    <m/>
    <m/>
    <m/>
    <m/>
    <m/>
    <m/>
    <n v="0"/>
    <n v="0"/>
    <n v="0"/>
    <n v="0"/>
    <n v="0"/>
    <n v="0"/>
    <n v="0"/>
    <n v="0"/>
    <n v="0"/>
    <n v="0"/>
    <n v="0"/>
    <n v="0"/>
    <n v="0"/>
    <n v="0"/>
    <n v="0"/>
    <n v="0"/>
    <n v="0"/>
    <n v="0"/>
    <n v="0"/>
    <n v="0"/>
    <n v="0"/>
    <n v="0"/>
    <n v="0"/>
    <n v="0"/>
    <n v="0"/>
    <n v="0"/>
    <n v="0"/>
    <n v="0"/>
    <m/>
    <m/>
    <m/>
    <m/>
    <m/>
    <m/>
    <n v="0"/>
    <n v="0"/>
    <n v="0"/>
    <m/>
    <m/>
    <m/>
    <m/>
    <m/>
    <m/>
    <m/>
    <m/>
    <m/>
    <n v="0"/>
    <n v="0"/>
    <n v="0"/>
    <m/>
    <m/>
    <m/>
    <n v="629"/>
    <n v="690"/>
    <n v="798"/>
    <n v="785"/>
    <n v="1031"/>
    <n v="790"/>
    <n v="302"/>
    <n v="303"/>
    <n v="320"/>
    <n v="393"/>
    <n v="367"/>
    <n v="381"/>
    <n v="489"/>
    <n v="507"/>
    <m/>
    <m/>
    <m/>
    <m/>
    <m/>
    <m/>
    <m/>
    <m/>
    <n v="302"/>
    <n v="302"/>
    <n v="303"/>
    <n v="303"/>
    <n v="320"/>
    <n v="320"/>
    <n v="393"/>
    <n v="393"/>
    <n v="393"/>
    <n v="367"/>
    <n v="367"/>
    <n v="367"/>
    <n v="381"/>
    <n v="381"/>
    <n v="381"/>
    <n v="381"/>
    <n v="489"/>
    <n v="489"/>
    <n v="489"/>
    <n v="507"/>
    <n v="507"/>
    <n v="507"/>
    <n v="225"/>
    <n v="336"/>
    <n v="292"/>
    <n v="14"/>
    <n v="23"/>
    <n v="11"/>
    <n v="142"/>
    <n v="130"/>
    <n v="204"/>
    <n v="96"/>
    <n v="79"/>
    <n v="101"/>
    <n v="69"/>
    <n v="69"/>
    <n v="73"/>
    <n v="10"/>
    <n v="22"/>
    <n v="19"/>
    <n v="218"/>
    <n v="197"/>
    <n v="188"/>
    <n v="94"/>
    <n v="82"/>
    <n v="111"/>
  </r>
  <r>
    <x v="5"/>
    <s v="Henderson Community College "/>
    <m/>
    <n v="156851"/>
    <x v="7"/>
    <m/>
    <m/>
    <m/>
    <m/>
    <m/>
    <m/>
    <m/>
    <m/>
    <m/>
    <m/>
    <m/>
    <m/>
    <m/>
    <m/>
    <m/>
    <m/>
    <m/>
    <m/>
    <m/>
    <m/>
    <m/>
    <m/>
    <m/>
    <m/>
    <m/>
    <m/>
    <m/>
    <m/>
    <m/>
    <m/>
    <m/>
    <n v="0"/>
    <n v="0"/>
    <n v="0"/>
    <n v="0"/>
    <n v="0"/>
    <n v="0"/>
    <n v="0"/>
    <n v="0"/>
    <n v="0"/>
    <n v="0"/>
    <n v="0"/>
    <n v="0"/>
    <n v="0"/>
    <n v="0"/>
    <n v="0"/>
    <n v="0"/>
    <n v="0"/>
    <n v="0"/>
    <n v="0"/>
    <n v="0"/>
    <n v="0"/>
    <n v="0"/>
    <n v="0"/>
    <n v="0"/>
    <n v="0"/>
    <n v="0"/>
    <n v="0"/>
    <n v="0"/>
    <m/>
    <m/>
    <m/>
    <m/>
    <m/>
    <m/>
    <n v="0"/>
    <n v="0"/>
    <n v="0"/>
    <m/>
    <m/>
    <m/>
    <m/>
    <m/>
    <m/>
    <m/>
    <m/>
    <m/>
    <n v="0"/>
    <n v="0"/>
    <n v="0"/>
    <m/>
    <m/>
    <m/>
    <n v="553"/>
    <n v="439"/>
    <n v="451"/>
    <n v="413"/>
    <n v="363"/>
    <n v="348"/>
    <n v="164"/>
    <n v="115"/>
    <n v="159"/>
    <n v="126"/>
    <n v="181"/>
    <n v="180"/>
    <n v="117"/>
    <n v="141"/>
    <m/>
    <m/>
    <m/>
    <m/>
    <m/>
    <m/>
    <m/>
    <m/>
    <n v="164"/>
    <n v="164"/>
    <n v="115"/>
    <n v="115"/>
    <n v="159"/>
    <n v="159"/>
    <n v="126"/>
    <n v="126"/>
    <n v="126"/>
    <n v="181"/>
    <n v="181"/>
    <n v="181"/>
    <n v="180"/>
    <n v="180"/>
    <n v="180"/>
    <n v="180"/>
    <n v="117"/>
    <n v="117"/>
    <n v="117"/>
    <n v="141"/>
    <n v="141"/>
    <n v="141"/>
    <n v="102"/>
    <n v="60"/>
    <n v="77"/>
    <n v="8"/>
    <n v="7"/>
    <n v="8"/>
    <n v="70"/>
    <n v="50"/>
    <n v="56"/>
    <n v="15"/>
    <n v="30"/>
    <n v="40"/>
    <n v="22"/>
    <n v="35"/>
    <n v="22"/>
    <n v="5"/>
    <n v="7"/>
    <n v="12"/>
    <n v="84"/>
    <n v="109"/>
    <n v="106"/>
    <n v="38"/>
    <n v="29"/>
    <n v="44"/>
  </r>
  <r>
    <x v="5"/>
    <s v="Bowling Green Technical College"/>
    <m/>
    <n v="156338"/>
    <x v="8"/>
    <m/>
    <m/>
    <m/>
    <m/>
    <m/>
    <m/>
    <m/>
    <m/>
    <m/>
    <m/>
    <m/>
    <m/>
    <m/>
    <m/>
    <m/>
    <m/>
    <m/>
    <m/>
    <m/>
    <m/>
    <m/>
    <m/>
    <m/>
    <m/>
    <m/>
    <m/>
    <m/>
    <m/>
    <m/>
    <m/>
    <m/>
    <n v="0"/>
    <n v="0"/>
    <n v="0"/>
    <n v="0"/>
    <n v="0"/>
    <n v="0"/>
    <n v="0"/>
    <n v="0"/>
    <n v="0"/>
    <n v="0"/>
    <n v="0"/>
    <n v="0"/>
    <n v="0"/>
    <n v="0"/>
    <n v="0"/>
    <n v="0"/>
    <n v="0"/>
    <n v="0"/>
    <n v="0"/>
    <n v="0"/>
    <n v="0"/>
    <n v="0"/>
    <n v="0"/>
    <n v="0"/>
    <n v="0"/>
    <n v="0"/>
    <n v="0"/>
    <n v="0"/>
    <m/>
    <m/>
    <m/>
    <m/>
    <m/>
    <m/>
    <n v="0"/>
    <n v="0"/>
    <n v="0"/>
    <m/>
    <m/>
    <m/>
    <m/>
    <m/>
    <m/>
    <m/>
    <m/>
    <m/>
    <n v="0"/>
    <n v="0"/>
    <n v="0"/>
    <m/>
    <m/>
    <m/>
    <n v="566"/>
    <n v="624"/>
    <n v="1482"/>
    <n v="743"/>
    <n v="976"/>
    <n v="936"/>
    <n v="92"/>
    <n v="62"/>
    <n v="80"/>
    <n v="115"/>
    <n v="150"/>
    <n v="158"/>
    <n v="230"/>
    <n v="326"/>
    <m/>
    <m/>
    <m/>
    <m/>
    <m/>
    <m/>
    <m/>
    <m/>
    <n v="92"/>
    <n v="92"/>
    <n v="62"/>
    <n v="62"/>
    <n v="80"/>
    <n v="80"/>
    <n v="115"/>
    <n v="115"/>
    <n v="115"/>
    <n v="150"/>
    <n v="150"/>
    <n v="150"/>
    <n v="158"/>
    <n v="158"/>
    <n v="158"/>
    <n v="158"/>
    <n v="230"/>
    <n v="230"/>
    <n v="230"/>
    <n v="326"/>
    <n v="326"/>
    <n v="326"/>
    <n v="91"/>
    <n v="150"/>
    <n v="178"/>
    <n v="15"/>
    <n v="12"/>
    <n v="17"/>
    <n v="52"/>
    <n v="68"/>
    <n v="131"/>
    <n v="41"/>
    <n v="62"/>
    <n v="40"/>
    <n v="12"/>
    <n v="19"/>
    <n v="20"/>
    <n v="3"/>
    <n v="3"/>
    <n v="10"/>
    <n v="59"/>
    <n v="66"/>
    <n v="88"/>
    <n v="52"/>
    <n v="37"/>
    <n v="46"/>
  </r>
  <r>
    <x v="5"/>
    <s v="Gateway Community and Technical College"/>
    <m/>
    <n v="157438"/>
    <x v="8"/>
    <m/>
    <m/>
    <m/>
    <m/>
    <m/>
    <m/>
    <m/>
    <m/>
    <m/>
    <m/>
    <m/>
    <m/>
    <m/>
    <m/>
    <m/>
    <m/>
    <m/>
    <m/>
    <m/>
    <m/>
    <m/>
    <m/>
    <m/>
    <m/>
    <m/>
    <m/>
    <m/>
    <m/>
    <m/>
    <m/>
    <m/>
    <n v="0"/>
    <n v="0"/>
    <n v="0"/>
    <n v="0"/>
    <n v="0"/>
    <n v="0"/>
    <n v="0"/>
    <n v="0"/>
    <n v="0"/>
    <n v="0"/>
    <n v="0"/>
    <n v="0"/>
    <n v="0"/>
    <n v="0"/>
    <n v="0"/>
    <n v="0"/>
    <n v="0"/>
    <n v="0"/>
    <n v="0"/>
    <n v="0"/>
    <n v="0"/>
    <n v="0"/>
    <n v="0"/>
    <n v="0"/>
    <n v="0"/>
    <n v="0"/>
    <n v="0"/>
    <n v="0"/>
    <m/>
    <m/>
    <m/>
    <m/>
    <m/>
    <m/>
    <n v="0"/>
    <n v="0"/>
    <n v="0"/>
    <m/>
    <m/>
    <m/>
    <m/>
    <m/>
    <m/>
    <m/>
    <m/>
    <m/>
    <n v="0"/>
    <n v="0"/>
    <n v="0"/>
    <m/>
    <m/>
    <m/>
    <n v="714"/>
    <n v="834"/>
    <n v="597"/>
    <n v="626"/>
    <n v="883"/>
    <n v="931"/>
    <n v="131"/>
    <n v="100"/>
    <n v="124"/>
    <n v="123"/>
    <n v="176"/>
    <n v="153"/>
    <n v="294"/>
    <n v="286"/>
    <m/>
    <m/>
    <m/>
    <m/>
    <m/>
    <m/>
    <m/>
    <m/>
    <n v="131"/>
    <n v="131"/>
    <n v="100"/>
    <n v="100"/>
    <n v="124"/>
    <n v="124"/>
    <n v="123"/>
    <n v="123"/>
    <n v="123"/>
    <n v="176"/>
    <n v="176"/>
    <n v="176"/>
    <n v="153"/>
    <n v="153"/>
    <n v="153"/>
    <n v="153"/>
    <n v="294"/>
    <n v="294"/>
    <n v="294"/>
    <n v="286"/>
    <n v="286"/>
    <n v="286"/>
    <n v="104"/>
    <n v="201"/>
    <n v="188"/>
    <n v="7"/>
    <n v="11"/>
    <n v="9"/>
    <n v="42"/>
    <n v="82"/>
    <n v="89"/>
    <n v="36"/>
    <n v="41"/>
    <n v="49"/>
    <n v="17"/>
    <n v="28"/>
    <n v="16"/>
    <n v="8"/>
    <n v="8"/>
    <n v="4"/>
    <n v="62"/>
    <n v="99"/>
    <n v="84"/>
    <n v="45"/>
    <n v="41"/>
    <n v="46"/>
  </r>
  <r>
    <x v="6"/>
    <s v="Louisiana State University and A &amp; M College"/>
    <m/>
    <n v="159391"/>
    <x v="0"/>
    <n v="6562"/>
    <n v="5806"/>
    <n v="5209"/>
    <n v="5257"/>
    <n v="5968"/>
    <n v="5646"/>
    <n v="6354"/>
    <n v="5167"/>
    <n v="5072"/>
    <n v="5220"/>
    <n v="5173"/>
    <n v="5363"/>
    <n v="5696"/>
    <n v="4967"/>
    <n v="4502"/>
    <n v="4588"/>
    <n v="5134"/>
    <n v="4779"/>
    <n v="5477"/>
    <m/>
    <m/>
    <m/>
    <m/>
    <m/>
    <m/>
    <m/>
    <m/>
    <m/>
    <m/>
    <m/>
    <m/>
    <n v="5167"/>
    <n v="5167"/>
    <n v="5072"/>
    <n v="5072"/>
    <n v="5220"/>
    <n v="5220"/>
    <n v="5173"/>
    <n v="5363"/>
    <n v="5363"/>
    <n v="5696"/>
    <n v="5696"/>
    <n v="5696"/>
    <n v="4967"/>
    <n v="4967"/>
    <n v="4967"/>
    <n v="4502"/>
    <n v="4502"/>
    <n v="4588"/>
    <n v="4588"/>
    <n v="5134"/>
    <n v="5134"/>
    <n v="5134"/>
    <n v="4779"/>
    <n v="4779"/>
    <n v="4779"/>
    <n v="5477"/>
    <n v="5477"/>
    <n v="5477"/>
    <n v="4271"/>
    <n v="4026"/>
    <n v="4615"/>
    <n v="342"/>
    <n v="261"/>
    <n v="287"/>
    <n v="521"/>
    <n v="492"/>
    <n v="575"/>
    <n v="3089"/>
    <n v="3325"/>
    <n v="2924"/>
    <n v="235"/>
    <n v="210"/>
    <n v="152"/>
    <n v="621"/>
    <n v="715"/>
    <n v="595"/>
    <n v="1418"/>
    <n v="1446"/>
    <n v="1296"/>
    <n v="3081"/>
    <n v="3106"/>
    <n v="3235"/>
    <m/>
    <m/>
    <m/>
    <m/>
    <m/>
    <m/>
    <m/>
    <m/>
    <m/>
    <m/>
    <m/>
    <m/>
    <m/>
    <m/>
    <m/>
    <m/>
    <m/>
    <m/>
    <m/>
    <m/>
    <m/>
    <m/>
    <n v="0"/>
    <n v="0"/>
    <n v="0"/>
    <n v="0"/>
    <n v="0"/>
    <n v="0"/>
    <n v="0"/>
    <n v="0"/>
    <n v="0"/>
    <n v="0"/>
    <n v="0"/>
    <n v="0"/>
    <n v="0"/>
    <n v="0"/>
    <n v="0"/>
    <n v="0"/>
    <n v="0"/>
    <n v="0"/>
    <n v="0"/>
    <n v="0"/>
    <n v="0"/>
    <n v="0"/>
    <m/>
    <m/>
    <m/>
    <m/>
    <m/>
    <m/>
    <n v="0"/>
    <n v="0"/>
    <n v="0"/>
    <m/>
    <m/>
    <m/>
    <m/>
    <m/>
    <m/>
    <m/>
    <m/>
    <m/>
    <n v="0"/>
    <n v="0"/>
    <n v="0"/>
    <m/>
    <m/>
    <m/>
  </r>
  <r>
    <x v="6"/>
    <s v="Louisiana Tech University "/>
    <m/>
    <n v="159647"/>
    <x v="1"/>
    <n v="2412"/>
    <n v="2320"/>
    <n v="2172"/>
    <n v="1963"/>
    <n v="1898"/>
    <n v="1875"/>
    <n v="1969"/>
    <n v="1763"/>
    <n v="1843"/>
    <n v="1824"/>
    <n v="1969"/>
    <n v="1896"/>
    <n v="1589"/>
    <n v="1597"/>
    <n v="1579"/>
    <n v="1479"/>
    <n v="1446"/>
    <n v="1407"/>
    <n v="1482"/>
    <m/>
    <m/>
    <m/>
    <m/>
    <m/>
    <m/>
    <m/>
    <m/>
    <m/>
    <m/>
    <m/>
    <m/>
    <n v="1763"/>
    <n v="1763"/>
    <n v="1843"/>
    <n v="1843"/>
    <n v="1824"/>
    <n v="1824"/>
    <n v="1969"/>
    <n v="1896"/>
    <n v="1896"/>
    <n v="1589"/>
    <n v="1589"/>
    <n v="1589"/>
    <n v="1597"/>
    <n v="1597"/>
    <n v="1597"/>
    <n v="1579"/>
    <n v="1579"/>
    <n v="1479"/>
    <n v="1479"/>
    <n v="1446"/>
    <n v="1446"/>
    <n v="1446"/>
    <n v="1407"/>
    <n v="1407"/>
    <n v="1407"/>
    <n v="1482"/>
    <n v="1482"/>
    <n v="1482"/>
    <n v="1122"/>
    <n v="1052"/>
    <n v="1150"/>
    <n v="154"/>
    <n v="125"/>
    <n v="157"/>
    <n v="170"/>
    <n v="230"/>
    <n v="175"/>
    <n v="870"/>
    <n v="770"/>
    <n v="778"/>
    <n v="78"/>
    <n v="71"/>
    <n v="54"/>
    <n v="397"/>
    <n v="300"/>
    <n v="274"/>
    <n v="551"/>
    <n v="448"/>
    <n v="491"/>
    <n v="885"/>
    <n v="932"/>
    <n v="882"/>
    <m/>
    <m/>
    <m/>
    <m/>
    <m/>
    <m/>
    <m/>
    <m/>
    <m/>
    <m/>
    <m/>
    <m/>
    <m/>
    <m/>
    <m/>
    <m/>
    <m/>
    <m/>
    <m/>
    <m/>
    <m/>
    <m/>
    <n v="0"/>
    <n v="0"/>
    <n v="0"/>
    <n v="0"/>
    <n v="0"/>
    <n v="0"/>
    <n v="0"/>
    <n v="0"/>
    <n v="0"/>
    <n v="0"/>
    <n v="0"/>
    <n v="0"/>
    <n v="0"/>
    <n v="0"/>
    <n v="0"/>
    <n v="0"/>
    <n v="0"/>
    <n v="0"/>
    <n v="0"/>
    <n v="0"/>
    <n v="0"/>
    <n v="0"/>
    <m/>
    <m/>
    <m/>
    <m/>
    <m/>
    <m/>
    <n v="0"/>
    <n v="0"/>
    <n v="0"/>
    <m/>
    <m/>
    <m/>
    <m/>
    <m/>
    <m/>
    <m/>
    <m/>
    <m/>
    <n v="0"/>
    <n v="0"/>
    <n v="0"/>
    <m/>
    <m/>
    <m/>
  </r>
  <r>
    <x v="6"/>
    <s v="University of Louisiana at Lafayette"/>
    <m/>
    <n v="160658"/>
    <x v="1"/>
    <n v="3587"/>
    <n v="3518"/>
    <n v="3452"/>
    <n v="3414"/>
    <n v="3185"/>
    <n v="3270"/>
    <n v="3685"/>
    <n v="2414"/>
    <n v="2305"/>
    <n v="2322"/>
    <n v="2395"/>
    <n v="2594"/>
    <n v="2642"/>
    <n v="2702"/>
    <n v="2783"/>
    <n v="2662"/>
    <n v="2545"/>
    <n v="2496"/>
    <n v="2830"/>
    <m/>
    <m/>
    <m/>
    <m/>
    <m/>
    <m/>
    <m/>
    <m/>
    <m/>
    <m/>
    <m/>
    <m/>
    <n v="2414"/>
    <n v="2414"/>
    <n v="2305"/>
    <n v="2305"/>
    <n v="2322"/>
    <n v="2322"/>
    <n v="2395"/>
    <n v="2594"/>
    <n v="2594"/>
    <n v="2642"/>
    <n v="2642"/>
    <n v="2642"/>
    <n v="2702"/>
    <n v="2702"/>
    <n v="2702"/>
    <n v="2783"/>
    <n v="2783"/>
    <n v="2662"/>
    <n v="2662"/>
    <n v="2545"/>
    <n v="2545"/>
    <n v="2545"/>
    <n v="2496"/>
    <n v="2496"/>
    <n v="2496"/>
    <n v="2830"/>
    <n v="2830"/>
    <n v="2830"/>
    <n v="1931"/>
    <n v="1829"/>
    <n v="2078"/>
    <n v="244"/>
    <n v="248"/>
    <n v="271"/>
    <n v="370"/>
    <n v="419"/>
    <n v="481"/>
    <n v="1070"/>
    <n v="1045"/>
    <n v="1119"/>
    <n v="244"/>
    <n v="248"/>
    <n v="267"/>
    <n v="478"/>
    <n v="506"/>
    <n v="541"/>
    <n v="802"/>
    <n v="843"/>
    <n v="775"/>
    <n v="1102"/>
    <n v="1122"/>
    <n v="1116"/>
    <m/>
    <m/>
    <m/>
    <m/>
    <m/>
    <m/>
    <m/>
    <m/>
    <m/>
    <m/>
    <m/>
    <m/>
    <m/>
    <m/>
    <m/>
    <m/>
    <m/>
    <m/>
    <m/>
    <m/>
    <m/>
    <m/>
    <n v="0"/>
    <n v="0"/>
    <n v="0"/>
    <n v="0"/>
    <n v="0"/>
    <n v="0"/>
    <n v="0"/>
    <n v="0"/>
    <n v="0"/>
    <n v="0"/>
    <n v="0"/>
    <n v="0"/>
    <n v="0"/>
    <n v="0"/>
    <n v="0"/>
    <n v="0"/>
    <n v="0"/>
    <n v="0"/>
    <n v="0"/>
    <n v="0"/>
    <n v="0"/>
    <n v="0"/>
    <m/>
    <m/>
    <m/>
    <m/>
    <m/>
    <m/>
    <n v="0"/>
    <n v="0"/>
    <n v="0"/>
    <m/>
    <m/>
    <m/>
    <m/>
    <m/>
    <m/>
    <m/>
    <m/>
    <m/>
    <n v="0"/>
    <n v="0"/>
    <n v="0"/>
    <m/>
    <m/>
    <m/>
  </r>
  <r>
    <x v="6"/>
    <s v="University of New Orleans"/>
    <m/>
    <n v="159939"/>
    <x v="1"/>
    <n v="3139"/>
    <n v="2357"/>
    <n v="1575"/>
    <n v="1791"/>
    <n v="1953"/>
    <n v="2048"/>
    <n v="1882"/>
    <n v="1680"/>
    <n v="1870"/>
    <n v="1977"/>
    <n v="1684"/>
    <n v="1961"/>
    <n v="1782"/>
    <n v="1365.5"/>
    <n v="1018.25"/>
    <n v="1030"/>
    <n v="1208"/>
    <n v="1218"/>
    <n v="1020"/>
    <m/>
    <m/>
    <m/>
    <m/>
    <m/>
    <m/>
    <m/>
    <m/>
    <m/>
    <m/>
    <m/>
    <m/>
    <n v="1680"/>
    <n v="1680"/>
    <n v="1870"/>
    <n v="1870"/>
    <n v="1977"/>
    <n v="1977"/>
    <n v="1684"/>
    <n v="1961"/>
    <n v="1961"/>
    <n v="1782"/>
    <n v="1782"/>
    <n v="1782"/>
    <n v="1365.5"/>
    <n v="1365.5"/>
    <n v="0"/>
    <n v="1018.25"/>
    <n v="1018.25"/>
    <n v="1030"/>
    <n v="1030"/>
    <n v="1208"/>
    <n v="1208"/>
    <n v="1208"/>
    <n v="1218"/>
    <n v="1218"/>
    <n v="1218"/>
    <n v="1020"/>
    <n v="1020"/>
    <n v="1020"/>
    <n v="827"/>
    <n v="772"/>
    <n v="681"/>
    <n v="121"/>
    <n v="141"/>
    <n v="106"/>
    <n v="260"/>
    <n v="305"/>
    <n v="233"/>
    <n v="399"/>
    <n v="353"/>
    <m/>
    <n v="196"/>
    <n v="164"/>
    <m/>
    <n v="514"/>
    <n v="532"/>
    <m/>
    <n v="852"/>
    <n v="733"/>
    <n v="0"/>
    <n v="499"/>
    <n v="570"/>
    <n v="616"/>
    <m/>
    <m/>
    <m/>
    <m/>
    <m/>
    <m/>
    <m/>
    <m/>
    <m/>
    <m/>
    <m/>
    <m/>
    <m/>
    <m/>
    <m/>
    <m/>
    <m/>
    <m/>
    <m/>
    <m/>
    <m/>
    <m/>
    <n v="0"/>
    <n v="0"/>
    <n v="0"/>
    <n v="0"/>
    <n v="0"/>
    <n v="0"/>
    <n v="0"/>
    <n v="0"/>
    <n v="0"/>
    <n v="0"/>
    <n v="0"/>
    <n v="0"/>
    <n v="0"/>
    <n v="0"/>
    <n v="0"/>
    <n v="0"/>
    <n v="0"/>
    <n v="0"/>
    <n v="0"/>
    <n v="0"/>
    <n v="0"/>
    <n v="0"/>
    <m/>
    <m/>
    <m/>
    <m/>
    <m/>
    <m/>
    <n v="0"/>
    <n v="0"/>
    <n v="0"/>
    <m/>
    <m/>
    <m/>
    <m/>
    <m/>
    <m/>
    <m/>
    <m/>
    <m/>
    <n v="0"/>
    <n v="0"/>
    <n v="0"/>
    <m/>
    <m/>
    <m/>
  </r>
  <r>
    <x v="6"/>
    <s v="Southeastern Louisiana University "/>
    <m/>
    <n v="160612"/>
    <x v="2"/>
    <n v="3344"/>
    <n v="1532"/>
    <n v="3611"/>
    <n v="3448"/>
    <n v="3534"/>
    <n v="3499"/>
    <n v="3178"/>
    <n v="2437"/>
    <n v="2303"/>
    <n v="2118"/>
    <n v="2492"/>
    <n v="2539"/>
    <n v="2123"/>
    <n v="2195"/>
    <n v="2657"/>
    <n v="2527"/>
    <n v="2580"/>
    <n v="2487"/>
    <n v="2402"/>
    <m/>
    <m/>
    <m/>
    <m/>
    <m/>
    <m/>
    <m/>
    <m/>
    <m/>
    <m/>
    <m/>
    <m/>
    <n v="2437"/>
    <n v="2437"/>
    <n v="2303"/>
    <n v="2303"/>
    <n v="2118"/>
    <n v="2118"/>
    <n v="2492"/>
    <n v="2539"/>
    <n v="2539"/>
    <n v="2123"/>
    <n v="2123"/>
    <n v="2123"/>
    <n v="2195"/>
    <n v="2195"/>
    <n v="2195"/>
    <n v="2657"/>
    <n v="2657"/>
    <n v="2527"/>
    <n v="2527"/>
    <n v="2580"/>
    <n v="2580"/>
    <n v="2580"/>
    <n v="2487"/>
    <n v="2487"/>
    <n v="2487"/>
    <n v="2402"/>
    <n v="2402"/>
    <n v="2402"/>
    <n v="1762"/>
    <n v="1644"/>
    <n v="1648"/>
    <n v="282"/>
    <n v="259"/>
    <n v="245"/>
    <n v="536"/>
    <n v="584"/>
    <n v="509"/>
    <n v="756"/>
    <n v="704"/>
    <n v="716"/>
    <n v="202"/>
    <n v="164"/>
    <n v="139"/>
    <n v="491"/>
    <n v="436"/>
    <n v="504"/>
    <n v="1090"/>
    <n v="819"/>
    <n v="836"/>
    <n v="776"/>
    <n v="802"/>
    <n v="785"/>
    <m/>
    <m/>
    <m/>
    <m/>
    <m/>
    <m/>
    <m/>
    <m/>
    <m/>
    <m/>
    <m/>
    <m/>
    <m/>
    <m/>
    <m/>
    <m/>
    <m/>
    <m/>
    <m/>
    <m/>
    <m/>
    <m/>
    <n v="0"/>
    <n v="0"/>
    <n v="0"/>
    <n v="0"/>
    <n v="0"/>
    <n v="0"/>
    <n v="0"/>
    <n v="0"/>
    <n v="0"/>
    <n v="0"/>
    <n v="0"/>
    <n v="0"/>
    <n v="0"/>
    <n v="0"/>
    <n v="0"/>
    <n v="0"/>
    <n v="0"/>
    <n v="0"/>
    <n v="0"/>
    <n v="0"/>
    <n v="0"/>
    <n v="0"/>
    <m/>
    <m/>
    <m/>
    <m/>
    <m/>
    <m/>
    <n v="0"/>
    <n v="0"/>
    <n v="0"/>
    <m/>
    <m/>
    <m/>
    <m/>
    <m/>
    <m/>
    <m/>
    <m/>
    <m/>
    <n v="0"/>
    <n v="0"/>
    <n v="0"/>
    <m/>
    <m/>
    <m/>
  </r>
  <r>
    <x v="6"/>
    <s v="Southern University and A&amp;M College at Baton Rouge "/>
    <m/>
    <n v="160621"/>
    <x v="2"/>
    <n v="1770"/>
    <n v="1784"/>
    <n v="1417"/>
    <n v="1361"/>
    <n v="1299"/>
    <n v="1290"/>
    <n v="1140"/>
    <n v="1287"/>
    <n v="1767"/>
    <n v="1206"/>
    <n v="1178"/>
    <n v="1358"/>
    <n v="1486"/>
    <n v="1484"/>
    <n v="1137"/>
    <n v="1125"/>
    <n v="1043"/>
    <n v="993"/>
    <n v="852"/>
    <m/>
    <m/>
    <m/>
    <m/>
    <m/>
    <m/>
    <m/>
    <m/>
    <m/>
    <m/>
    <m/>
    <m/>
    <n v="1287"/>
    <n v="1287"/>
    <n v="1767"/>
    <n v="1767"/>
    <n v="1206"/>
    <n v="1206"/>
    <n v="1178"/>
    <n v="1358"/>
    <n v="1358"/>
    <n v="1486"/>
    <n v="1486"/>
    <n v="1486"/>
    <n v="1484"/>
    <n v="1484"/>
    <n v="1484"/>
    <n v="1137"/>
    <n v="1137"/>
    <n v="1125"/>
    <n v="1125"/>
    <n v="1043"/>
    <n v="1043"/>
    <n v="1043"/>
    <n v="993"/>
    <n v="993"/>
    <n v="993"/>
    <n v="852"/>
    <n v="852"/>
    <n v="852"/>
    <n v="741"/>
    <n v="717"/>
    <n v="599"/>
    <n v="56"/>
    <n v="65"/>
    <n v="53"/>
    <n v="246"/>
    <n v="211"/>
    <n v="200"/>
    <n v="398"/>
    <n v="407"/>
    <n v="368"/>
    <n v="172"/>
    <n v="171"/>
    <n v="154"/>
    <n v="192"/>
    <n v="268"/>
    <n v="253"/>
    <n v="596"/>
    <n v="640"/>
    <n v="709"/>
    <n v="409"/>
    <n v="630"/>
    <n v="472"/>
    <m/>
    <m/>
    <m/>
    <m/>
    <m/>
    <m/>
    <m/>
    <m/>
    <m/>
    <m/>
    <m/>
    <m/>
    <m/>
    <m/>
    <m/>
    <m/>
    <m/>
    <m/>
    <m/>
    <m/>
    <m/>
    <m/>
    <n v="0"/>
    <n v="0"/>
    <n v="0"/>
    <n v="0"/>
    <n v="0"/>
    <n v="0"/>
    <n v="0"/>
    <n v="0"/>
    <n v="0"/>
    <n v="0"/>
    <n v="0"/>
    <n v="0"/>
    <n v="0"/>
    <n v="0"/>
    <n v="0"/>
    <n v="0"/>
    <n v="0"/>
    <n v="0"/>
    <n v="0"/>
    <n v="0"/>
    <n v="0"/>
    <n v="0"/>
    <m/>
    <m/>
    <m/>
    <m/>
    <m/>
    <m/>
    <n v="0"/>
    <n v="0"/>
    <n v="0"/>
    <m/>
    <m/>
    <m/>
    <m/>
    <m/>
    <m/>
    <m/>
    <m/>
    <m/>
    <n v="0"/>
    <n v="0"/>
    <n v="0"/>
    <m/>
    <m/>
    <m/>
  </r>
  <r>
    <x v="6"/>
    <s v="University of Louisiana at Monroe"/>
    <m/>
    <n v="159993"/>
    <x v="2"/>
    <n v="1756"/>
    <n v="1823"/>
    <n v="1622"/>
    <n v="1864"/>
    <n v="1671"/>
    <n v="1846"/>
    <n v="1418"/>
    <n v="1469"/>
    <n v="1208"/>
    <n v="1170"/>
    <n v="1058"/>
    <n v="1113"/>
    <n v="1196"/>
    <n v="1249"/>
    <n v="1191"/>
    <n v="1179"/>
    <n v="1015"/>
    <n v="1091"/>
    <n v="795"/>
    <m/>
    <m/>
    <m/>
    <m/>
    <m/>
    <m/>
    <m/>
    <m/>
    <m/>
    <m/>
    <m/>
    <m/>
    <n v="1469"/>
    <n v="1469"/>
    <n v="1208"/>
    <n v="1208"/>
    <n v="1170"/>
    <n v="1170"/>
    <n v="1058"/>
    <n v="1113"/>
    <n v="1113"/>
    <n v="1196"/>
    <n v="1196"/>
    <n v="1196"/>
    <n v="1249"/>
    <n v="1249"/>
    <n v="1249"/>
    <n v="1191"/>
    <n v="1191"/>
    <n v="1179"/>
    <n v="1179"/>
    <n v="1015"/>
    <n v="1015"/>
    <n v="1015"/>
    <n v="1091"/>
    <n v="1091"/>
    <n v="1091"/>
    <n v="795"/>
    <n v="795"/>
    <n v="795"/>
    <n v="965"/>
    <n v="786"/>
    <n v="536"/>
    <n v="113"/>
    <n v="107"/>
    <n v="83"/>
    <n v="-63"/>
    <n v="198"/>
    <n v="176"/>
    <n v="335"/>
    <n v="440"/>
    <n v="492"/>
    <n v="91"/>
    <n v="111"/>
    <n v="100"/>
    <n v="230"/>
    <n v="277"/>
    <n v="272"/>
    <n v="457"/>
    <n v="368"/>
    <n v="385"/>
    <n v="466"/>
    <n v="388"/>
    <n v="415"/>
    <m/>
    <m/>
    <m/>
    <m/>
    <m/>
    <m/>
    <m/>
    <m/>
    <m/>
    <m/>
    <m/>
    <m/>
    <m/>
    <m/>
    <m/>
    <m/>
    <m/>
    <m/>
    <m/>
    <m/>
    <m/>
    <m/>
    <n v="0"/>
    <n v="0"/>
    <n v="0"/>
    <n v="0"/>
    <n v="0"/>
    <n v="0"/>
    <n v="0"/>
    <n v="0"/>
    <n v="0"/>
    <n v="0"/>
    <n v="0"/>
    <n v="0"/>
    <n v="0"/>
    <n v="0"/>
    <n v="0"/>
    <n v="0"/>
    <n v="0"/>
    <n v="0"/>
    <n v="0"/>
    <n v="0"/>
    <n v="0"/>
    <n v="0"/>
    <m/>
    <m/>
    <m/>
    <m/>
    <m/>
    <m/>
    <n v="0"/>
    <n v="0"/>
    <n v="0"/>
    <m/>
    <m/>
    <m/>
    <m/>
    <m/>
    <m/>
    <m/>
    <m/>
    <m/>
    <n v="0"/>
    <n v="0"/>
    <n v="0"/>
    <m/>
    <m/>
    <m/>
  </r>
  <r>
    <x v="6"/>
    <s v="Grambling State University"/>
    <m/>
    <n v="159009"/>
    <x v="3"/>
    <n v="1399"/>
    <n v="1372"/>
    <n v="1366"/>
    <n v="1427"/>
    <n v="1403"/>
    <n v="1098"/>
    <n v="969"/>
    <n v="690"/>
    <n v="908"/>
    <n v="886"/>
    <n v="851"/>
    <n v="979"/>
    <n v="1114"/>
    <n v="1104"/>
    <n v="1115"/>
    <n v="1170"/>
    <n v="1184"/>
    <n v="906"/>
    <n v="706"/>
    <m/>
    <m/>
    <m/>
    <m/>
    <m/>
    <m/>
    <m/>
    <m/>
    <m/>
    <m/>
    <m/>
    <m/>
    <n v="690"/>
    <n v="690"/>
    <n v="908"/>
    <n v="908"/>
    <n v="886"/>
    <n v="886"/>
    <n v="851"/>
    <n v="979"/>
    <n v="979"/>
    <n v="1114"/>
    <n v="1114"/>
    <n v="1114"/>
    <n v="1104"/>
    <n v="1104"/>
    <n v="1104"/>
    <n v="1115"/>
    <n v="1115"/>
    <n v="1170"/>
    <n v="1170"/>
    <n v="1184"/>
    <n v="1184"/>
    <n v="1184"/>
    <n v="906"/>
    <n v="906"/>
    <n v="906"/>
    <n v="706"/>
    <n v="706"/>
    <n v="706"/>
    <n v="668"/>
    <n v="588"/>
    <n v="479"/>
    <n v="59"/>
    <n v="34"/>
    <n v="27"/>
    <n v="457"/>
    <n v="284"/>
    <n v="200"/>
    <n v="295"/>
    <n v="305"/>
    <n v="302"/>
    <n v="54"/>
    <n v="91"/>
    <n v="75"/>
    <n v="97"/>
    <n v="157"/>
    <n v="140"/>
    <n v="533"/>
    <n v="561"/>
    <n v="587"/>
    <n v="278"/>
    <n v="385"/>
    <n v="333"/>
    <m/>
    <m/>
    <m/>
    <m/>
    <m/>
    <m/>
    <m/>
    <m/>
    <m/>
    <m/>
    <m/>
    <m/>
    <m/>
    <m/>
    <m/>
    <m/>
    <m/>
    <m/>
    <m/>
    <m/>
    <m/>
    <m/>
    <n v="0"/>
    <n v="0"/>
    <n v="0"/>
    <n v="0"/>
    <n v="0"/>
    <n v="0"/>
    <n v="0"/>
    <n v="0"/>
    <n v="0"/>
    <n v="0"/>
    <n v="0"/>
    <n v="0"/>
    <n v="0"/>
    <n v="0"/>
    <n v="0"/>
    <n v="0"/>
    <n v="0"/>
    <n v="0"/>
    <n v="0"/>
    <n v="0"/>
    <n v="0"/>
    <n v="0"/>
    <m/>
    <m/>
    <m/>
    <m/>
    <m/>
    <m/>
    <n v="0"/>
    <n v="0"/>
    <n v="0"/>
    <m/>
    <m/>
    <m/>
    <m/>
    <m/>
    <m/>
    <m/>
    <m/>
    <m/>
    <n v="0"/>
    <n v="0"/>
    <n v="0"/>
    <m/>
    <m/>
    <m/>
  </r>
  <r>
    <x v="6"/>
    <s v="Louisiana State University in Shreveport"/>
    <m/>
    <n v="159416"/>
    <x v="3"/>
    <n v="958"/>
    <n v="923"/>
    <n v="885"/>
    <n v="882"/>
    <n v="881"/>
    <n v="942"/>
    <n v="749"/>
    <n v="463"/>
    <n v="470"/>
    <n v="457"/>
    <n v="463"/>
    <n v="565"/>
    <n v="322"/>
    <n v="285"/>
    <n v="273"/>
    <n v="341"/>
    <n v="349"/>
    <n v="345"/>
    <n v="334"/>
    <m/>
    <m/>
    <m/>
    <m/>
    <m/>
    <m/>
    <m/>
    <m/>
    <m/>
    <m/>
    <m/>
    <m/>
    <n v="463"/>
    <n v="463"/>
    <n v="470"/>
    <n v="470"/>
    <n v="457"/>
    <n v="457"/>
    <n v="463"/>
    <n v="565"/>
    <n v="565"/>
    <n v="322"/>
    <n v="322"/>
    <n v="322"/>
    <n v="285"/>
    <n v="285"/>
    <n v="285"/>
    <n v="273"/>
    <n v="273"/>
    <n v="341"/>
    <n v="341"/>
    <n v="349"/>
    <n v="349"/>
    <n v="349"/>
    <n v="345"/>
    <n v="345"/>
    <n v="345"/>
    <n v="334"/>
    <n v="334"/>
    <n v="334"/>
    <n v="226"/>
    <n v="237"/>
    <n v="217"/>
    <n v="50"/>
    <n v="32"/>
    <n v="48"/>
    <n v="73"/>
    <n v="76"/>
    <n v="69"/>
    <n v="113"/>
    <n v="90"/>
    <n v="81"/>
    <n v="49"/>
    <n v="21"/>
    <n v="34"/>
    <n v="153"/>
    <n v="86"/>
    <n v="66"/>
    <n v="250"/>
    <n v="125"/>
    <n v="104"/>
    <n v="109"/>
    <n v="138"/>
    <n v="154"/>
    <m/>
    <m/>
    <m/>
    <m/>
    <m/>
    <m/>
    <m/>
    <m/>
    <m/>
    <m/>
    <m/>
    <m/>
    <m/>
    <m/>
    <m/>
    <m/>
    <m/>
    <m/>
    <m/>
    <m/>
    <m/>
    <m/>
    <n v="0"/>
    <n v="0"/>
    <n v="0"/>
    <n v="0"/>
    <n v="0"/>
    <n v="0"/>
    <n v="0"/>
    <n v="0"/>
    <n v="0"/>
    <n v="0"/>
    <n v="0"/>
    <n v="0"/>
    <n v="0"/>
    <n v="0"/>
    <n v="0"/>
    <n v="0"/>
    <n v="0"/>
    <n v="0"/>
    <n v="0"/>
    <n v="0"/>
    <n v="0"/>
    <n v="0"/>
    <m/>
    <m/>
    <m/>
    <m/>
    <m/>
    <m/>
    <n v="0"/>
    <n v="0"/>
    <n v="0"/>
    <m/>
    <m/>
    <m/>
    <m/>
    <m/>
    <m/>
    <m/>
    <m/>
    <m/>
    <n v="0"/>
    <n v="0"/>
    <n v="0"/>
    <m/>
    <m/>
    <m/>
  </r>
  <r>
    <x v="6"/>
    <s v="McNeese State University"/>
    <m/>
    <n v="159717"/>
    <x v="3"/>
    <n v="2009"/>
    <n v="1708"/>
    <n v="1641"/>
    <n v="1625"/>
    <n v="1686"/>
    <n v="1740"/>
    <n v="1697"/>
    <n v="1222"/>
    <n v="1269"/>
    <n v="1313"/>
    <n v="1361"/>
    <n v="1489"/>
    <n v="1549"/>
    <n v="1287"/>
    <n v="1241"/>
    <n v="1226"/>
    <n v="1252"/>
    <n v="1219"/>
    <n v="1244"/>
    <m/>
    <m/>
    <m/>
    <m/>
    <m/>
    <m/>
    <m/>
    <m/>
    <m/>
    <m/>
    <m/>
    <m/>
    <n v="1222"/>
    <n v="1222"/>
    <n v="1269"/>
    <n v="1269"/>
    <n v="1313"/>
    <n v="1313"/>
    <n v="1361"/>
    <n v="1489"/>
    <n v="1489"/>
    <n v="1549"/>
    <n v="1549"/>
    <n v="1549"/>
    <n v="1287"/>
    <n v="1287"/>
    <n v="1287"/>
    <n v="1241"/>
    <n v="1241"/>
    <n v="1226"/>
    <n v="1226"/>
    <n v="1252"/>
    <n v="1252"/>
    <n v="1252"/>
    <n v="1219"/>
    <n v="1219"/>
    <n v="1219"/>
    <n v="1244"/>
    <n v="1244"/>
    <n v="1244"/>
    <n v="845"/>
    <n v="838"/>
    <n v="833"/>
    <n v="102"/>
    <n v="72"/>
    <n v="103"/>
    <n v="305"/>
    <n v="309"/>
    <n v="308"/>
    <n v="508"/>
    <n v="549"/>
    <n v="476"/>
    <n v="113"/>
    <n v="151"/>
    <n v="109"/>
    <n v="233"/>
    <n v="240"/>
    <n v="217"/>
    <n v="635"/>
    <n v="609"/>
    <n v="485"/>
    <n v="445"/>
    <n v="438"/>
    <n v="511"/>
    <m/>
    <m/>
    <m/>
    <m/>
    <m/>
    <m/>
    <m/>
    <m/>
    <m/>
    <m/>
    <m/>
    <m/>
    <m/>
    <m/>
    <m/>
    <m/>
    <m/>
    <m/>
    <m/>
    <m/>
    <m/>
    <m/>
    <n v="0"/>
    <n v="0"/>
    <n v="0"/>
    <n v="0"/>
    <n v="0"/>
    <n v="0"/>
    <n v="0"/>
    <n v="0"/>
    <n v="0"/>
    <n v="0"/>
    <n v="0"/>
    <n v="0"/>
    <n v="0"/>
    <n v="0"/>
    <n v="0"/>
    <n v="0"/>
    <n v="0"/>
    <n v="0"/>
    <n v="0"/>
    <n v="0"/>
    <n v="0"/>
    <n v="0"/>
    <m/>
    <m/>
    <m/>
    <m/>
    <m/>
    <m/>
    <n v="0"/>
    <n v="0"/>
    <n v="0"/>
    <m/>
    <m/>
    <m/>
    <m/>
    <m/>
    <m/>
    <m/>
    <m/>
    <m/>
    <n v="0"/>
    <n v="0"/>
    <n v="0"/>
    <m/>
    <m/>
    <m/>
  </r>
  <r>
    <x v="6"/>
    <s v="Nicholls State University "/>
    <m/>
    <n v="159966"/>
    <x v="3"/>
    <n v="1961"/>
    <n v="1532"/>
    <n v="1390"/>
    <n v="1454"/>
    <n v="1559"/>
    <n v="1563"/>
    <n v="1540"/>
    <n v="1472"/>
    <n v="1467"/>
    <n v="1419"/>
    <n v="1411"/>
    <n v="1069"/>
    <n v="1283"/>
    <n v="1113"/>
    <n v="1014"/>
    <n v="1099"/>
    <n v="1170"/>
    <n v="1187"/>
    <n v="1030"/>
    <m/>
    <m/>
    <m/>
    <m/>
    <m/>
    <m/>
    <m/>
    <m/>
    <m/>
    <m/>
    <m/>
    <m/>
    <n v="1472"/>
    <n v="1472"/>
    <n v="1467"/>
    <n v="1467"/>
    <n v="1419"/>
    <n v="1419"/>
    <n v="1411"/>
    <n v="1069"/>
    <n v="1069"/>
    <n v="1283"/>
    <n v="1283"/>
    <n v="1283"/>
    <n v="1113"/>
    <n v="1113"/>
    <n v="1113"/>
    <n v="1014"/>
    <n v="1014"/>
    <n v="1099"/>
    <n v="1099"/>
    <n v="1170"/>
    <n v="1170"/>
    <n v="1170"/>
    <n v="1187"/>
    <n v="1187"/>
    <n v="1187"/>
    <n v="1030"/>
    <n v="1030"/>
    <n v="1030"/>
    <n v="824"/>
    <n v="840"/>
    <n v="740"/>
    <n v="148"/>
    <n v="121"/>
    <n v="106"/>
    <n v="198"/>
    <n v="226"/>
    <n v="184"/>
    <n v="385"/>
    <n v="431"/>
    <n v="430"/>
    <n v="111"/>
    <n v="130"/>
    <n v="74"/>
    <n v="314"/>
    <n v="404"/>
    <n v="242"/>
    <n v="259"/>
    <n v="318"/>
    <n v="367"/>
    <n v="437"/>
    <n v="451"/>
    <n v="423"/>
    <m/>
    <m/>
    <m/>
    <m/>
    <m/>
    <m/>
    <m/>
    <m/>
    <m/>
    <m/>
    <m/>
    <m/>
    <m/>
    <m/>
    <m/>
    <m/>
    <m/>
    <m/>
    <m/>
    <m/>
    <m/>
    <m/>
    <n v="0"/>
    <n v="0"/>
    <n v="0"/>
    <n v="0"/>
    <n v="0"/>
    <n v="0"/>
    <n v="0"/>
    <n v="0"/>
    <n v="0"/>
    <n v="0"/>
    <n v="0"/>
    <n v="0"/>
    <n v="0"/>
    <n v="0"/>
    <n v="0"/>
    <n v="0"/>
    <n v="0"/>
    <n v="0"/>
    <n v="0"/>
    <n v="0"/>
    <n v="0"/>
    <n v="0"/>
    <m/>
    <m/>
    <m/>
    <m/>
    <m/>
    <m/>
    <n v="0"/>
    <n v="0"/>
    <n v="0"/>
    <m/>
    <m/>
    <m/>
    <m/>
    <m/>
    <m/>
    <m/>
    <m/>
    <m/>
    <n v="0"/>
    <n v="0"/>
    <n v="0"/>
    <m/>
    <m/>
    <m/>
  </r>
  <r>
    <x v="6"/>
    <s v="Northwestern State University"/>
    <m/>
    <n v="160038"/>
    <x v="3"/>
    <n v="2598"/>
    <n v="2021"/>
    <n v="1980"/>
    <n v="1982"/>
    <n v="1786"/>
    <n v="2035"/>
    <n v="1837"/>
    <n v="1663"/>
    <n v="1561"/>
    <n v="1550"/>
    <n v="1889"/>
    <n v="1340"/>
    <n v="1177"/>
    <n v="1217"/>
    <n v="1184"/>
    <n v="1186"/>
    <n v="1089"/>
    <n v="1150"/>
    <n v="1002"/>
    <m/>
    <m/>
    <m/>
    <m/>
    <m/>
    <m/>
    <m/>
    <m/>
    <m/>
    <m/>
    <m/>
    <m/>
    <n v="1663"/>
    <n v="1663"/>
    <n v="1561"/>
    <n v="1561"/>
    <n v="1550"/>
    <n v="1550"/>
    <n v="1889"/>
    <n v="1340"/>
    <n v="1340"/>
    <n v="1177"/>
    <n v="1177"/>
    <n v="1177"/>
    <n v="1217"/>
    <n v="1217"/>
    <n v="1217"/>
    <n v="1184"/>
    <n v="1184"/>
    <n v="1186"/>
    <n v="1186"/>
    <n v="1089"/>
    <n v="1089"/>
    <n v="1089"/>
    <n v="1150"/>
    <n v="1150"/>
    <n v="1150"/>
    <n v="1002"/>
    <n v="1002"/>
    <n v="1002"/>
    <n v="805"/>
    <n v="822"/>
    <n v="692"/>
    <n v="125"/>
    <n v="98"/>
    <n v="100"/>
    <n v="159"/>
    <n v="230"/>
    <n v="210"/>
    <n v="522"/>
    <n v="470"/>
    <n v="467"/>
    <n v="71"/>
    <n v="69"/>
    <n v="54"/>
    <n v="405"/>
    <n v="414"/>
    <n v="282"/>
    <n v="342"/>
    <n v="224"/>
    <n v="414"/>
    <n v="540"/>
    <n v="547"/>
    <n v="533"/>
    <m/>
    <m/>
    <m/>
    <m/>
    <m/>
    <m/>
    <m/>
    <m/>
    <m/>
    <m/>
    <m/>
    <m/>
    <m/>
    <m/>
    <m/>
    <m/>
    <m/>
    <m/>
    <m/>
    <m/>
    <m/>
    <m/>
    <n v="0"/>
    <n v="0"/>
    <n v="0"/>
    <n v="0"/>
    <n v="0"/>
    <n v="0"/>
    <n v="0"/>
    <n v="0"/>
    <n v="0"/>
    <n v="0"/>
    <n v="0"/>
    <n v="0"/>
    <n v="0"/>
    <n v="0"/>
    <n v="0"/>
    <n v="0"/>
    <n v="0"/>
    <n v="0"/>
    <n v="0"/>
    <n v="0"/>
    <n v="0"/>
    <n v="0"/>
    <m/>
    <m/>
    <m/>
    <m/>
    <m/>
    <m/>
    <n v="0"/>
    <n v="0"/>
    <n v="0"/>
    <m/>
    <m/>
    <m/>
    <m/>
    <m/>
    <m/>
    <m/>
    <m/>
    <m/>
    <n v="0"/>
    <n v="0"/>
    <n v="0"/>
    <m/>
    <m/>
    <m/>
  </r>
  <r>
    <x v="6"/>
    <s v="Southern University at New Orleans"/>
    <m/>
    <n v="160630"/>
    <x v="4"/>
    <n v="661"/>
    <n v="533"/>
    <n v="405"/>
    <n v="619"/>
    <n v="648"/>
    <n v="785"/>
    <n v="521"/>
    <n v="294"/>
    <n v="299"/>
    <n v="355"/>
    <n v="286"/>
    <n v="388"/>
    <n v="372"/>
    <n v="277.5"/>
    <n v="278.25"/>
    <n v="279"/>
    <n v="277"/>
    <n v="398"/>
    <n v="317"/>
    <m/>
    <m/>
    <m/>
    <m/>
    <m/>
    <m/>
    <m/>
    <m/>
    <m/>
    <m/>
    <m/>
    <m/>
    <n v="294"/>
    <n v="294"/>
    <n v="299"/>
    <n v="299"/>
    <n v="355"/>
    <n v="355"/>
    <n v="286"/>
    <n v="388"/>
    <n v="388"/>
    <n v="372"/>
    <n v="372"/>
    <n v="372"/>
    <n v="277.5"/>
    <n v="277.5"/>
    <n v="0"/>
    <n v="278.25"/>
    <n v="278.25"/>
    <n v="279"/>
    <n v="279"/>
    <n v="277"/>
    <n v="277"/>
    <n v="277"/>
    <n v="398"/>
    <n v="398"/>
    <n v="398"/>
    <n v="317"/>
    <n v="317"/>
    <n v="317"/>
    <n v="128"/>
    <n v="191"/>
    <n v="153"/>
    <n v="27"/>
    <n v="24"/>
    <n v="36"/>
    <n v="122"/>
    <n v="183"/>
    <n v="128"/>
    <n v="29"/>
    <n v="15"/>
    <m/>
    <n v="25"/>
    <n v="29"/>
    <m/>
    <n v="88"/>
    <n v="115"/>
    <m/>
    <n v="246"/>
    <n v="213"/>
    <n v="0"/>
    <n v="39"/>
    <n v="61"/>
    <n v="50"/>
    <m/>
    <m/>
    <m/>
    <m/>
    <m/>
    <m/>
    <m/>
    <m/>
    <m/>
    <m/>
    <m/>
    <m/>
    <m/>
    <m/>
    <m/>
    <m/>
    <m/>
    <m/>
    <m/>
    <m/>
    <m/>
    <m/>
    <n v="0"/>
    <n v="0"/>
    <n v="0"/>
    <n v="0"/>
    <n v="0"/>
    <n v="0"/>
    <n v="0"/>
    <n v="0"/>
    <n v="0"/>
    <n v="0"/>
    <n v="0"/>
    <n v="0"/>
    <n v="0"/>
    <n v="0"/>
    <n v="0"/>
    <n v="0"/>
    <n v="0"/>
    <n v="0"/>
    <n v="0"/>
    <n v="0"/>
    <n v="0"/>
    <n v="0"/>
    <m/>
    <m/>
    <m/>
    <m/>
    <m/>
    <m/>
    <n v="0"/>
    <n v="0"/>
    <n v="0"/>
    <m/>
    <m/>
    <m/>
    <m/>
    <m/>
    <m/>
    <m/>
    <m/>
    <m/>
    <n v="0"/>
    <n v="0"/>
    <n v="0"/>
    <m/>
    <m/>
    <m/>
  </r>
  <r>
    <x v="6"/>
    <s v="Louisiana State University at Alexandria"/>
    <s v="Reclassified: Met the criteria for Four-Year 6 in 2009-10, 2010-11 and 2011-12."/>
    <n v="159382"/>
    <x v="10"/>
    <m/>
    <m/>
    <m/>
    <n v="527"/>
    <n v="549"/>
    <n v="551"/>
    <n v="594"/>
    <m/>
    <m/>
    <m/>
    <m/>
    <n v="122"/>
    <n v="160"/>
    <n v="154"/>
    <n v="132"/>
    <n v="139"/>
    <n v="130"/>
    <n v="142"/>
    <n v="130"/>
    <m/>
    <m/>
    <m/>
    <m/>
    <m/>
    <m/>
    <m/>
    <m/>
    <m/>
    <m/>
    <m/>
    <m/>
    <n v="0"/>
    <n v="0"/>
    <n v="0"/>
    <n v="0"/>
    <n v="0"/>
    <n v="0"/>
    <n v="0"/>
    <n v="122"/>
    <n v="0"/>
    <n v="160"/>
    <n v="0"/>
    <n v="160"/>
    <n v="154"/>
    <n v="0"/>
    <n v="154"/>
    <n v="132"/>
    <n v="0"/>
    <n v="139"/>
    <n v="139"/>
    <n v="130"/>
    <n v="130"/>
    <n v="0"/>
    <n v="142"/>
    <n v="142"/>
    <n v="142"/>
    <n v="130"/>
    <n v="130"/>
    <n v="130"/>
    <m/>
    <n v="82"/>
    <n v="80"/>
    <m/>
    <n v="15"/>
    <n v="41"/>
    <n v="0"/>
    <n v="45"/>
    <n v="9"/>
    <m/>
    <n v="26"/>
    <n v="30"/>
    <m/>
    <n v="33"/>
    <n v="28"/>
    <m/>
    <n v="89"/>
    <n v="91"/>
    <n v="0"/>
    <n v="12"/>
    <n v="5"/>
    <m/>
    <m/>
    <m/>
    <n v="795"/>
    <n v="614"/>
    <n v="527"/>
    <n v="549"/>
    <n v="551"/>
    <n v="594"/>
    <n v="389"/>
    <n v="415"/>
    <n v="388"/>
    <n v="324"/>
    <n v="296"/>
    <n v="306"/>
    <m/>
    <n v="307"/>
    <m/>
    <m/>
    <m/>
    <m/>
    <m/>
    <m/>
    <m/>
    <m/>
    <n v="389"/>
    <n v="389"/>
    <n v="415"/>
    <n v="415"/>
    <n v="388"/>
    <n v="388"/>
    <n v="324"/>
    <n v="324"/>
    <n v="324"/>
    <n v="296"/>
    <n v="296"/>
    <n v="296"/>
    <n v="306"/>
    <n v="306"/>
    <n v="306"/>
    <n v="306"/>
    <n v="0"/>
    <n v="0"/>
    <n v="0"/>
    <n v="307"/>
    <n v="0"/>
    <n v="0"/>
    <n v="159"/>
    <m/>
    <m/>
    <n v="52"/>
    <m/>
    <m/>
    <n v="95"/>
    <n v="0"/>
    <n v="0"/>
    <n v="16"/>
    <n v="2"/>
    <n v="8"/>
    <n v="23"/>
    <n v="78"/>
    <n v="90"/>
    <n v="55"/>
    <n v="92"/>
    <n v="80"/>
    <n v="230"/>
    <n v="124"/>
    <n v="128"/>
    <n v="58"/>
    <n v="42"/>
    <n v="41"/>
  </r>
  <r>
    <x v="6"/>
    <s v="Baton Rouge Community College"/>
    <m/>
    <n v="437103"/>
    <x v="5"/>
    <m/>
    <m/>
    <m/>
    <m/>
    <m/>
    <m/>
    <m/>
    <m/>
    <m/>
    <m/>
    <m/>
    <m/>
    <m/>
    <m/>
    <m/>
    <m/>
    <m/>
    <m/>
    <m/>
    <m/>
    <m/>
    <m/>
    <m/>
    <m/>
    <m/>
    <m/>
    <m/>
    <m/>
    <m/>
    <m/>
    <m/>
    <n v="0"/>
    <n v="0"/>
    <n v="0"/>
    <n v="0"/>
    <n v="0"/>
    <n v="0"/>
    <n v="0"/>
    <n v="0"/>
    <n v="0"/>
    <n v="0"/>
    <n v="0"/>
    <n v="0"/>
    <n v="0"/>
    <n v="0"/>
    <n v="0"/>
    <n v="0"/>
    <n v="0"/>
    <n v="0"/>
    <n v="0"/>
    <n v="0"/>
    <n v="0"/>
    <n v="0"/>
    <n v="0"/>
    <n v="0"/>
    <n v="0"/>
    <n v="0"/>
    <n v="0"/>
    <n v="0"/>
    <m/>
    <m/>
    <m/>
    <m/>
    <m/>
    <m/>
    <n v="0"/>
    <n v="0"/>
    <n v="0"/>
    <m/>
    <m/>
    <m/>
    <m/>
    <m/>
    <m/>
    <m/>
    <m/>
    <m/>
    <n v="0"/>
    <n v="0"/>
    <n v="0"/>
    <m/>
    <m/>
    <m/>
    <n v="2330"/>
    <n v="2172"/>
    <n v="2490"/>
    <n v="2599"/>
    <n v="2635"/>
    <n v="2833"/>
    <n v="1051"/>
    <n v="1135"/>
    <n v="1155"/>
    <n v="1118"/>
    <n v="1212"/>
    <n v="1226"/>
    <n v="1250"/>
    <n v="1341"/>
    <m/>
    <m/>
    <m/>
    <m/>
    <m/>
    <m/>
    <m/>
    <m/>
    <n v="1051"/>
    <n v="1051"/>
    <n v="1135"/>
    <n v="1135"/>
    <n v="1155"/>
    <n v="1155"/>
    <n v="1118"/>
    <n v="1118"/>
    <n v="1118"/>
    <n v="1212"/>
    <n v="1212"/>
    <n v="1212"/>
    <n v="1226"/>
    <n v="1226"/>
    <n v="1226"/>
    <n v="1226"/>
    <n v="1250"/>
    <n v="1250"/>
    <n v="1250"/>
    <n v="1341"/>
    <n v="1341"/>
    <n v="1341"/>
    <n v="586"/>
    <n v="603"/>
    <n v="634"/>
    <n v="139"/>
    <n v="123"/>
    <n v="109"/>
    <n v="501"/>
    <n v="524"/>
    <n v="598"/>
    <n v="36"/>
    <n v="37"/>
    <n v="44"/>
    <n v="175"/>
    <n v="198"/>
    <n v="189"/>
    <n v="251"/>
    <n v="333"/>
    <n v="242"/>
    <n v="656"/>
    <n v="644"/>
    <n v="751"/>
    <n v="72"/>
    <n v="66"/>
    <n v="90"/>
  </r>
  <r>
    <x v="6"/>
    <s v="Delgado Community College "/>
    <m/>
    <n v="158662"/>
    <x v="5"/>
    <m/>
    <m/>
    <m/>
    <m/>
    <m/>
    <m/>
    <m/>
    <m/>
    <m/>
    <m/>
    <m/>
    <m/>
    <m/>
    <m/>
    <m/>
    <m/>
    <m/>
    <m/>
    <m/>
    <m/>
    <m/>
    <m/>
    <m/>
    <m/>
    <m/>
    <m/>
    <m/>
    <m/>
    <m/>
    <m/>
    <m/>
    <n v="0"/>
    <n v="0"/>
    <n v="0"/>
    <n v="0"/>
    <n v="0"/>
    <n v="0"/>
    <n v="0"/>
    <n v="0"/>
    <n v="0"/>
    <n v="0"/>
    <n v="0"/>
    <n v="0"/>
    <n v="0"/>
    <n v="0"/>
    <n v="0"/>
    <n v="0"/>
    <n v="0"/>
    <n v="0"/>
    <n v="0"/>
    <n v="0"/>
    <n v="0"/>
    <n v="0"/>
    <n v="0"/>
    <n v="0"/>
    <n v="0"/>
    <n v="0"/>
    <n v="0"/>
    <n v="0"/>
    <m/>
    <m/>
    <m/>
    <m/>
    <m/>
    <m/>
    <n v="0"/>
    <n v="0"/>
    <n v="0"/>
    <m/>
    <m/>
    <m/>
    <m/>
    <m/>
    <m/>
    <m/>
    <m/>
    <m/>
    <n v="0"/>
    <n v="0"/>
    <n v="0"/>
    <m/>
    <m/>
    <m/>
    <n v="3768"/>
    <n v="3151"/>
    <n v="3776"/>
    <n v="3880"/>
    <n v="5247"/>
    <n v="5322"/>
    <n v="1791"/>
    <n v="1818"/>
    <n v="1584"/>
    <n v="1537.5"/>
    <n v="1491"/>
    <n v="1723"/>
    <n v="2392"/>
    <n v="2552"/>
    <m/>
    <m/>
    <m/>
    <m/>
    <m/>
    <m/>
    <m/>
    <m/>
    <n v="1791"/>
    <n v="1791"/>
    <n v="1818"/>
    <n v="1818"/>
    <n v="1584"/>
    <n v="0"/>
    <n v="1537.5"/>
    <n v="1537.5"/>
    <n v="1537.5"/>
    <n v="1491"/>
    <n v="1491"/>
    <n v="1491"/>
    <n v="1723"/>
    <n v="1723"/>
    <n v="1723"/>
    <n v="1723"/>
    <n v="2392"/>
    <n v="2392"/>
    <n v="2392"/>
    <n v="2552"/>
    <n v="2552"/>
    <n v="2552"/>
    <n v="973"/>
    <n v="1274"/>
    <n v="1387"/>
    <n v="111"/>
    <n v="151"/>
    <n v="95"/>
    <n v="639"/>
    <n v="967"/>
    <n v="1070"/>
    <n v="41"/>
    <n v="39"/>
    <n v="43"/>
    <n v="354"/>
    <n v="369"/>
    <n v="414"/>
    <n v="149"/>
    <n v="243"/>
    <n v="196"/>
    <n v="993.5"/>
    <n v="840"/>
    <n v="1070"/>
    <n v="153"/>
    <n v="131"/>
    <m/>
  </r>
  <r>
    <x v="6"/>
    <s v="Bossier Parish Community College"/>
    <s v="Met the criteria for Two-Year 1 in 2010-11 and 2011-12."/>
    <n v="158431"/>
    <x v="6"/>
    <m/>
    <m/>
    <m/>
    <m/>
    <m/>
    <m/>
    <m/>
    <m/>
    <m/>
    <m/>
    <m/>
    <m/>
    <m/>
    <m/>
    <m/>
    <m/>
    <m/>
    <m/>
    <m/>
    <m/>
    <m/>
    <m/>
    <m/>
    <m/>
    <m/>
    <m/>
    <m/>
    <m/>
    <m/>
    <m/>
    <m/>
    <n v="0"/>
    <n v="0"/>
    <n v="0"/>
    <n v="0"/>
    <n v="0"/>
    <n v="0"/>
    <n v="0"/>
    <n v="0"/>
    <n v="0"/>
    <n v="0"/>
    <n v="0"/>
    <n v="0"/>
    <n v="0"/>
    <n v="0"/>
    <n v="0"/>
    <n v="0"/>
    <n v="0"/>
    <n v="0"/>
    <n v="0"/>
    <n v="0"/>
    <n v="0"/>
    <n v="0"/>
    <n v="0"/>
    <n v="0"/>
    <n v="0"/>
    <n v="0"/>
    <n v="0"/>
    <n v="0"/>
    <m/>
    <m/>
    <m/>
    <m/>
    <m/>
    <m/>
    <n v="0"/>
    <n v="0"/>
    <n v="0"/>
    <m/>
    <m/>
    <m/>
    <m/>
    <m/>
    <m/>
    <m/>
    <m/>
    <m/>
    <n v="0"/>
    <n v="0"/>
    <n v="0"/>
    <m/>
    <m/>
    <m/>
    <n v="1652"/>
    <n v="1547"/>
    <n v="1708"/>
    <n v="1464"/>
    <n v="1914"/>
    <n v="2433"/>
    <n v="651"/>
    <n v="662"/>
    <n v="940"/>
    <n v="905"/>
    <n v="993"/>
    <n v="808"/>
    <n v="1112"/>
    <n v="1505"/>
    <m/>
    <m/>
    <m/>
    <m/>
    <m/>
    <m/>
    <m/>
    <m/>
    <n v="651"/>
    <n v="651"/>
    <n v="662"/>
    <n v="662"/>
    <n v="940"/>
    <n v="940"/>
    <n v="905"/>
    <n v="905"/>
    <n v="905"/>
    <n v="993"/>
    <n v="993"/>
    <n v="993"/>
    <n v="808"/>
    <n v="808"/>
    <n v="808"/>
    <n v="808"/>
    <n v="1112"/>
    <n v="1112"/>
    <n v="1112"/>
    <n v="1505"/>
    <n v="1505"/>
    <n v="1505"/>
    <n v="408"/>
    <n v="525"/>
    <n v="663"/>
    <n v="100"/>
    <n v="93"/>
    <n v="146"/>
    <n v="300"/>
    <n v="494"/>
    <n v="696"/>
    <n v="80"/>
    <n v="114"/>
    <n v="104"/>
    <n v="97"/>
    <n v="140"/>
    <n v="111"/>
    <n v="171"/>
    <n v="227"/>
    <n v="166"/>
    <n v="557"/>
    <n v="512"/>
    <n v="427"/>
    <n v="88"/>
    <n v="82"/>
    <n v="149"/>
  </r>
  <r>
    <x v="6"/>
    <s v="Louisiana State University at Eunice"/>
    <m/>
    <n v="159407"/>
    <x v="6"/>
    <m/>
    <m/>
    <m/>
    <m/>
    <m/>
    <m/>
    <m/>
    <m/>
    <m/>
    <m/>
    <m/>
    <m/>
    <m/>
    <m/>
    <m/>
    <m/>
    <m/>
    <m/>
    <m/>
    <m/>
    <m/>
    <m/>
    <m/>
    <m/>
    <m/>
    <m/>
    <m/>
    <m/>
    <m/>
    <m/>
    <m/>
    <n v="0"/>
    <n v="0"/>
    <n v="0"/>
    <n v="0"/>
    <n v="0"/>
    <n v="0"/>
    <n v="0"/>
    <n v="0"/>
    <n v="0"/>
    <n v="0"/>
    <n v="0"/>
    <n v="0"/>
    <n v="0"/>
    <n v="0"/>
    <n v="0"/>
    <n v="0"/>
    <n v="0"/>
    <n v="0"/>
    <n v="0"/>
    <n v="0"/>
    <n v="0"/>
    <n v="0"/>
    <n v="0"/>
    <n v="0"/>
    <n v="0"/>
    <n v="0"/>
    <n v="0"/>
    <n v="0"/>
    <m/>
    <m/>
    <m/>
    <m/>
    <m/>
    <m/>
    <n v="0"/>
    <n v="0"/>
    <n v="0"/>
    <m/>
    <m/>
    <m/>
    <m/>
    <m/>
    <m/>
    <m/>
    <m/>
    <m/>
    <n v="0"/>
    <n v="0"/>
    <n v="0"/>
    <m/>
    <m/>
    <m/>
    <n v="1034"/>
    <n v="938"/>
    <n v="1044"/>
    <n v="1059"/>
    <n v="1154"/>
    <n v="1104"/>
    <n v="772"/>
    <n v="794"/>
    <n v="702"/>
    <n v="659"/>
    <n v="697"/>
    <n v="706"/>
    <n v="799"/>
    <n v="678"/>
    <m/>
    <m/>
    <m/>
    <m/>
    <m/>
    <m/>
    <m/>
    <m/>
    <n v="772"/>
    <n v="772"/>
    <n v="794"/>
    <n v="794"/>
    <n v="702"/>
    <n v="702"/>
    <n v="659"/>
    <n v="659"/>
    <n v="659"/>
    <n v="697"/>
    <n v="697"/>
    <n v="697"/>
    <n v="706"/>
    <n v="706"/>
    <n v="706"/>
    <n v="706"/>
    <n v="799"/>
    <n v="799"/>
    <n v="799"/>
    <n v="678"/>
    <n v="678"/>
    <n v="678"/>
    <n v="354"/>
    <n v="353"/>
    <n v="336"/>
    <n v="136"/>
    <n v="180"/>
    <n v="133"/>
    <n v="216"/>
    <n v="266"/>
    <n v="209"/>
    <n v="61"/>
    <n v="33"/>
    <n v="46"/>
    <n v="70"/>
    <n v="77"/>
    <n v="68"/>
    <n v="253"/>
    <n v="296"/>
    <n v="246"/>
    <n v="275"/>
    <n v="291"/>
    <n v="346"/>
    <n v="152"/>
    <n v="102"/>
    <n v="112"/>
  </r>
  <r>
    <x v="6"/>
    <s v="South Louisiana Community College"/>
    <m/>
    <n v="434061"/>
    <x v="6"/>
    <m/>
    <m/>
    <m/>
    <m/>
    <m/>
    <m/>
    <m/>
    <m/>
    <m/>
    <m/>
    <m/>
    <m/>
    <m/>
    <m/>
    <m/>
    <m/>
    <m/>
    <m/>
    <m/>
    <m/>
    <m/>
    <m/>
    <m/>
    <m/>
    <m/>
    <m/>
    <m/>
    <m/>
    <m/>
    <m/>
    <m/>
    <n v="0"/>
    <n v="0"/>
    <n v="0"/>
    <n v="0"/>
    <n v="0"/>
    <n v="0"/>
    <n v="0"/>
    <n v="0"/>
    <n v="0"/>
    <n v="0"/>
    <n v="0"/>
    <n v="0"/>
    <n v="0"/>
    <n v="0"/>
    <n v="0"/>
    <n v="0"/>
    <n v="0"/>
    <n v="0"/>
    <n v="0"/>
    <n v="0"/>
    <n v="0"/>
    <n v="0"/>
    <n v="0"/>
    <n v="0"/>
    <n v="0"/>
    <n v="0"/>
    <n v="0"/>
    <n v="0"/>
    <m/>
    <m/>
    <m/>
    <m/>
    <m/>
    <m/>
    <n v="0"/>
    <n v="0"/>
    <n v="0"/>
    <m/>
    <m/>
    <m/>
    <m/>
    <m/>
    <m/>
    <m/>
    <m/>
    <m/>
    <n v="0"/>
    <n v="0"/>
    <n v="0"/>
    <m/>
    <m/>
    <m/>
    <n v="826"/>
    <n v="943"/>
    <n v="936"/>
    <n v="1214"/>
    <n v="1331"/>
    <n v="1346"/>
    <n v="134"/>
    <n v="145"/>
    <n v="335"/>
    <n v="367"/>
    <n v="368"/>
    <n v="452"/>
    <n v="578"/>
    <n v="693"/>
    <m/>
    <m/>
    <m/>
    <m/>
    <m/>
    <m/>
    <m/>
    <m/>
    <n v="134"/>
    <n v="134"/>
    <n v="145"/>
    <n v="145"/>
    <n v="335"/>
    <n v="335"/>
    <n v="367"/>
    <n v="367"/>
    <n v="367"/>
    <n v="368"/>
    <n v="368"/>
    <n v="368"/>
    <n v="452"/>
    <n v="452"/>
    <n v="452"/>
    <n v="452"/>
    <n v="578"/>
    <n v="578"/>
    <n v="578"/>
    <n v="693"/>
    <n v="693"/>
    <n v="693"/>
    <n v="254"/>
    <n v="300"/>
    <n v="311"/>
    <n v="51"/>
    <n v="80"/>
    <n v="82"/>
    <n v="147"/>
    <n v="198"/>
    <n v="300"/>
    <n v="35"/>
    <n v="31"/>
    <n v="28"/>
    <n v="46"/>
    <n v="57"/>
    <n v="73"/>
    <n v="105"/>
    <n v="118"/>
    <n v="119"/>
    <n v="181"/>
    <n v="162"/>
    <n v="232"/>
    <n v="8"/>
    <n v="9"/>
    <n v="29"/>
  </r>
  <r>
    <x v="6"/>
    <s v="Louisiana Delta Community College"/>
    <s v="Met the criteria for Two-Year 2 in 2011-12."/>
    <n v="440624"/>
    <x v="7"/>
    <m/>
    <m/>
    <m/>
    <m/>
    <m/>
    <m/>
    <m/>
    <m/>
    <m/>
    <m/>
    <m/>
    <m/>
    <m/>
    <m/>
    <m/>
    <m/>
    <m/>
    <m/>
    <m/>
    <m/>
    <m/>
    <m/>
    <m/>
    <m/>
    <m/>
    <m/>
    <m/>
    <m/>
    <m/>
    <m/>
    <m/>
    <n v="0"/>
    <n v="0"/>
    <n v="0"/>
    <n v="0"/>
    <n v="0"/>
    <n v="0"/>
    <n v="0"/>
    <n v="0"/>
    <n v="0"/>
    <n v="0"/>
    <n v="0"/>
    <n v="0"/>
    <n v="0"/>
    <n v="0"/>
    <n v="0"/>
    <n v="0"/>
    <n v="0"/>
    <n v="0"/>
    <n v="0"/>
    <n v="0"/>
    <n v="0"/>
    <n v="0"/>
    <n v="0"/>
    <n v="0"/>
    <n v="0"/>
    <n v="0"/>
    <n v="0"/>
    <n v="0"/>
    <m/>
    <m/>
    <m/>
    <m/>
    <m/>
    <m/>
    <n v="0"/>
    <n v="0"/>
    <n v="0"/>
    <m/>
    <m/>
    <m/>
    <m/>
    <m/>
    <m/>
    <m/>
    <m/>
    <m/>
    <n v="0"/>
    <n v="0"/>
    <n v="0"/>
    <m/>
    <m/>
    <m/>
    <n v="422"/>
    <n v="346"/>
    <n v="440"/>
    <n v="633"/>
    <n v="669"/>
    <n v="1102"/>
    <n v="68"/>
    <n v="118"/>
    <n v="137"/>
    <n v="161"/>
    <n v="152"/>
    <n v="348"/>
    <n v="343"/>
    <n v="525"/>
    <m/>
    <m/>
    <m/>
    <m/>
    <m/>
    <m/>
    <m/>
    <m/>
    <n v="68"/>
    <n v="68"/>
    <n v="118"/>
    <n v="118"/>
    <n v="137"/>
    <n v="137"/>
    <n v="161"/>
    <n v="161"/>
    <n v="161"/>
    <n v="152"/>
    <n v="152"/>
    <n v="152"/>
    <n v="348"/>
    <n v="348"/>
    <n v="348"/>
    <n v="348"/>
    <n v="343"/>
    <n v="343"/>
    <n v="343"/>
    <n v="525"/>
    <n v="525"/>
    <n v="525"/>
    <n v="159"/>
    <n v="136"/>
    <n v="222"/>
    <n v="35"/>
    <n v="16"/>
    <n v="29"/>
    <n v="154"/>
    <n v="191"/>
    <n v="274"/>
    <n v="8"/>
    <n v="16"/>
    <n v="30"/>
    <n v="25"/>
    <n v="17"/>
    <n v="42"/>
    <n v="35"/>
    <n v="35"/>
    <n v="41"/>
    <n v="93"/>
    <n v="84"/>
    <n v="235"/>
    <n v="8"/>
    <n v="9"/>
    <n v="12"/>
  </r>
  <r>
    <x v="6"/>
    <s v="Nunez Community College"/>
    <m/>
    <n v="158884"/>
    <x v="7"/>
    <m/>
    <m/>
    <m/>
    <m/>
    <m/>
    <m/>
    <m/>
    <m/>
    <m/>
    <m/>
    <m/>
    <m/>
    <m/>
    <m/>
    <m/>
    <m/>
    <m/>
    <m/>
    <m/>
    <m/>
    <m/>
    <m/>
    <m/>
    <m/>
    <m/>
    <m/>
    <m/>
    <m/>
    <m/>
    <m/>
    <m/>
    <n v="0"/>
    <n v="0"/>
    <n v="0"/>
    <n v="0"/>
    <n v="0"/>
    <n v="0"/>
    <n v="0"/>
    <n v="0"/>
    <n v="0"/>
    <n v="0"/>
    <n v="0"/>
    <n v="0"/>
    <n v="0"/>
    <n v="0"/>
    <n v="0"/>
    <n v="0"/>
    <n v="0"/>
    <n v="0"/>
    <n v="0"/>
    <n v="0"/>
    <n v="0"/>
    <n v="0"/>
    <n v="0"/>
    <n v="0"/>
    <n v="0"/>
    <n v="0"/>
    <n v="0"/>
    <n v="0"/>
    <m/>
    <m/>
    <m/>
    <m/>
    <m/>
    <m/>
    <n v="0"/>
    <n v="0"/>
    <n v="0"/>
    <m/>
    <m/>
    <m/>
    <m/>
    <m/>
    <m/>
    <m/>
    <m/>
    <m/>
    <n v="0"/>
    <n v="0"/>
    <n v="0"/>
    <m/>
    <m/>
    <m/>
    <n v="456.5"/>
    <n v="230"/>
    <n v="341"/>
    <n v="342"/>
    <n v="469"/>
    <n v="615"/>
    <n v="328"/>
    <n v="270"/>
    <n v="173"/>
    <n v="141"/>
    <n v="109"/>
    <n v="97"/>
    <n v="148"/>
    <n v="168"/>
    <m/>
    <m/>
    <m/>
    <m/>
    <m/>
    <m/>
    <m/>
    <m/>
    <n v="328"/>
    <n v="328"/>
    <n v="270"/>
    <n v="270"/>
    <n v="173"/>
    <n v="0"/>
    <n v="141"/>
    <n v="141"/>
    <n v="141"/>
    <n v="109"/>
    <n v="109"/>
    <n v="109"/>
    <n v="97"/>
    <n v="97"/>
    <n v="97"/>
    <n v="97"/>
    <n v="148"/>
    <n v="148"/>
    <n v="148"/>
    <n v="168"/>
    <n v="168"/>
    <n v="168"/>
    <n v="48"/>
    <n v="87"/>
    <n v="77"/>
    <n v="10"/>
    <n v="4"/>
    <n v="14"/>
    <n v="39"/>
    <n v="57"/>
    <n v="77"/>
    <n v="13"/>
    <n v="14"/>
    <n v="7"/>
    <n v="9"/>
    <n v="14"/>
    <n v="15"/>
    <n v="10"/>
    <n v="12"/>
    <n v="14"/>
    <n v="109"/>
    <n v="69"/>
    <n v="61"/>
    <n v="28"/>
    <n v="23"/>
    <m/>
  </r>
  <r>
    <x v="6"/>
    <s v="River Parishes Community College"/>
    <m/>
    <n v="436304"/>
    <x v="7"/>
    <m/>
    <m/>
    <m/>
    <m/>
    <m/>
    <m/>
    <m/>
    <m/>
    <m/>
    <m/>
    <m/>
    <m/>
    <m/>
    <m/>
    <m/>
    <m/>
    <m/>
    <m/>
    <m/>
    <m/>
    <m/>
    <m/>
    <m/>
    <m/>
    <m/>
    <m/>
    <m/>
    <m/>
    <m/>
    <m/>
    <m/>
    <n v="0"/>
    <n v="0"/>
    <n v="0"/>
    <n v="0"/>
    <n v="0"/>
    <n v="0"/>
    <n v="0"/>
    <n v="0"/>
    <n v="0"/>
    <n v="0"/>
    <n v="0"/>
    <n v="0"/>
    <n v="0"/>
    <n v="0"/>
    <n v="0"/>
    <n v="0"/>
    <n v="0"/>
    <n v="0"/>
    <n v="0"/>
    <n v="0"/>
    <n v="0"/>
    <n v="0"/>
    <n v="0"/>
    <n v="0"/>
    <n v="0"/>
    <n v="0"/>
    <n v="0"/>
    <n v="0"/>
    <m/>
    <m/>
    <m/>
    <m/>
    <m/>
    <m/>
    <n v="0"/>
    <n v="0"/>
    <n v="0"/>
    <m/>
    <m/>
    <m/>
    <m/>
    <m/>
    <m/>
    <m/>
    <m/>
    <m/>
    <n v="0"/>
    <n v="0"/>
    <n v="0"/>
    <m/>
    <m/>
    <m/>
    <n v="366"/>
    <n v="350"/>
    <n v="354"/>
    <n v="389"/>
    <n v="525"/>
    <n v="762"/>
    <n v="129"/>
    <n v="123"/>
    <n v="136"/>
    <n v="158"/>
    <n v="152"/>
    <n v="187"/>
    <n v="231"/>
    <n v="357"/>
    <m/>
    <m/>
    <m/>
    <m/>
    <m/>
    <m/>
    <m/>
    <m/>
    <n v="129"/>
    <n v="129"/>
    <n v="123"/>
    <n v="123"/>
    <n v="136"/>
    <n v="136"/>
    <n v="158"/>
    <n v="158"/>
    <n v="158"/>
    <n v="152"/>
    <n v="152"/>
    <n v="152"/>
    <n v="187"/>
    <n v="187"/>
    <n v="187"/>
    <n v="187"/>
    <n v="231"/>
    <n v="231"/>
    <n v="231"/>
    <n v="357"/>
    <n v="357"/>
    <n v="357"/>
    <n v="84"/>
    <n v="102"/>
    <n v="191"/>
    <n v="25"/>
    <n v="25"/>
    <n v="27"/>
    <n v="78"/>
    <n v="104"/>
    <n v="139"/>
    <n v="8"/>
    <n v="10"/>
    <n v="18"/>
    <n v="22"/>
    <n v="25"/>
    <n v="33"/>
    <n v="36"/>
    <n v="33"/>
    <n v="35"/>
    <n v="92"/>
    <n v="84"/>
    <n v="101"/>
    <n v="21"/>
    <n v="16"/>
    <n v="18"/>
  </r>
  <r>
    <x v="6"/>
    <s v="Southern University in Shreveport"/>
    <s v="Met the criteria for Two-Year 2 in 2011-12."/>
    <n v="160649"/>
    <x v="7"/>
    <m/>
    <m/>
    <m/>
    <m/>
    <m/>
    <m/>
    <m/>
    <m/>
    <m/>
    <m/>
    <m/>
    <m/>
    <m/>
    <m/>
    <m/>
    <m/>
    <m/>
    <m/>
    <m/>
    <m/>
    <m/>
    <m/>
    <m/>
    <m/>
    <m/>
    <m/>
    <m/>
    <m/>
    <m/>
    <m/>
    <m/>
    <n v="0"/>
    <n v="0"/>
    <n v="0"/>
    <n v="0"/>
    <n v="0"/>
    <n v="0"/>
    <n v="0"/>
    <n v="0"/>
    <n v="0"/>
    <n v="0"/>
    <n v="0"/>
    <n v="0"/>
    <n v="0"/>
    <n v="0"/>
    <n v="0"/>
    <n v="0"/>
    <n v="0"/>
    <n v="0"/>
    <n v="0"/>
    <n v="0"/>
    <n v="0"/>
    <n v="0"/>
    <n v="0"/>
    <n v="0"/>
    <n v="0"/>
    <n v="0"/>
    <n v="0"/>
    <n v="0"/>
    <m/>
    <m/>
    <m/>
    <m/>
    <m/>
    <m/>
    <n v="0"/>
    <n v="0"/>
    <n v="0"/>
    <m/>
    <m/>
    <m/>
    <m/>
    <m/>
    <m/>
    <m/>
    <m/>
    <m/>
    <n v="0"/>
    <n v="0"/>
    <n v="0"/>
    <m/>
    <m/>
    <m/>
    <n v="998"/>
    <n v="750"/>
    <n v="808"/>
    <n v="722"/>
    <n v="1066"/>
    <n v="884"/>
    <n v="409"/>
    <n v="341"/>
    <n v="384"/>
    <n v="316"/>
    <n v="360"/>
    <n v="360"/>
    <n v="575"/>
    <n v="490"/>
    <m/>
    <m/>
    <m/>
    <m/>
    <m/>
    <m/>
    <m/>
    <m/>
    <n v="409"/>
    <n v="409"/>
    <n v="341"/>
    <n v="341"/>
    <n v="384"/>
    <n v="384"/>
    <n v="316"/>
    <n v="316"/>
    <n v="316"/>
    <n v="360"/>
    <n v="360"/>
    <n v="360"/>
    <n v="360"/>
    <n v="360"/>
    <n v="360"/>
    <n v="360"/>
    <n v="575"/>
    <n v="575"/>
    <n v="575"/>
    <n v="490"/>
    <n v="490"/>
    <n v="490"/>
    <n v="187"/>
    <n v="265"/>
    <n v="237"/>
    <n v="23"/>
    <n v="48"/>
    <n v="48"/>
    <n v="150"/>
    <n v="262"/>
    <n v="205"/>
    <n v="36"/>
    <n v="47"/>
    <n v="30"/>
    <n v="57"/>
    <n v="58"/>
    <n v="68"/>
    <n v="45"/>
    <n v="61"/>
    <n v="50"/>
    <n v="178"/>
    <n v="194"/>
    <n v="212"/>
    <n v="92"/>
    <n v="64"/>
    <n v="87"/>
  </r>
  <r>
    <x v="6"/>
    <s v="Acadiana Technical College"/>
    <m/>
    <n v="159443"/>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Capital Area Technical College"/>
    <m/>
    <n v="158352"/>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Central LA Technical College"/>
    <m/>
    <n v="158088"/>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L.E. Fletcher Technical Community College"/>
    <s v="Reclassified: Met the criteria for Technical Institute or College 1 in 2009-10, 2010-11 and 2011-12."/>
    <n v="160481"/>
    <x v="8"/>
    <m/>
    <m/>
    <m/>
    <m/>
    <m/>
    <m/>
    <m/>
    <m/>
    <m/>
    <m/>
    <m/>
    <m/>
    <m/>
    <m/>
    <m/>
    <m/>
    <m/>
    <m/>
    <m/>
    <m/>
    <m/>
    <m/>
    <m/>
    <m/>
    <m/>
    <m/>
    <m/>
    <m/>
    <m/>
    <m/>
    <m/>
    <n v="0"/>
    <n v="0"/>
    <n v="0"/>
    <n v="0"/>
    <n v="0"/>
    <n v="0"/>
    <n v="0"/>
    <n v="0"/>
    <n v="0"/>
    <n v="0"/>
    <n v="0"/>
    <n v="0"/>
    <n v="0"/>
    <n v="0"/>
    <n v="0"/>
    <n v="0"/>
    <n v="0"/>
    <n v="0"/>
    <n v="0"/>
    <n v="0"/>
    <n v="0"/>
    <n v="0"/>
    <n v="0"/>
    <n v="0"/>
    <n v="0"/>
    <n v="0"/>
    <n v="0"/>
    <n v="0"/>
    <m/>
    <m/>
    <m/>
    <m/>
    <m/>
    <m/>
    <n v="0"/>
    <n v="0"/>
    <n v="0"/>
    <m/>
    <m/>
    <m/>
    <m/>
    <m/>
    <m/>
    <m/>
    <m/>
    <m/>
    <n v="0"/>
    <n v="0"/>
    <n v="0"/>
    <m/>
    <m/>
    <m/>
    <n v="792"/>
    <n v="831"/>
    <n v="1003"/>
    <n v="798"/>
    <n v="790"/>
    <n v="834"/>
    <n v="153"/>
    <n v="203"/>
    <n v="197"/>
    <n v="176"/>
    <n v="165"/>
    <n v="231"/>
    <n v="263"/>
    <n v="301"/>
    <m/>
    <m/>
    <m/>
    <m/>
    <m/>
    <m/>
    <m/>
    <m/>
    <n v="153"/>
    <n v="153"/>
    <n v="203"/>
    <n v="203"/>
    <n v="197"/>
    <n v="197"/>
    <n v="176"/>
    <n v="176"/>
    <n v="176"/>
    <n v="165"/>
    <n v="165"/>
    <n v="165"/>
    <n v="231"/>
    <n v="231"/>
    <n v="231"/>
    <n v="231"/>
    <n v="263"/>
    <n v="263"/>
    <n v="263"/>
    <n v="301"/>
    <n v="301"/>
    <n v="301"/>
    <n v="126"/>
    <n v="143"/>
    <n v="160"/>
    <n v="24"/>
    <n v="14"/>
    <n v="18"/>
    <n v="81"/>
    <n v="106"/>
    <n v="123"/>
    <n v="15"/>
    <n v="27"/>
    <n v="22"/>
    <n v="29"/>
    <n v="21"/>
    <n v="45"/>
    <n v="26"/>
    <n v="25"/>
    <n v="33"/>
    <n v="106"/>
    <n v="92"/>
    <n v="131"/>
    <n v="70"/>
    <n v="59"/>
    <n v="26"/>
  </r>
  <r>
    <x v="6"/>
    <s v="Northeast Technical College"/>
    <m/>
    <n v="158769"/>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Northshore Technical College"/>
    <m/>
    <n v="160667"/>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Northwest LA Technical College"/>
    <m/>
    <n v="160010"/>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South Central LA Technical College"/>
    <m/>
    <n v="160913"/>
    <x v="8"/>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6"/>
    <s v="Sowela Technical Community College"/>
    <m/>
    <n v="160579"/>
    <x v="8"/>
    <m/>
    <m/>
    <m/>
    <m/>
    <m/>
    <m/>
    <m/>
    <m/>
    <m/>
    <m/>
    <m/>
    <m/>
    <m/>
    <m/>
    <m/>
    <m/>
    <m/>
    <m/>
    <m/>
    <m/>
    <m/>
    <m/>
    <m/>
    <m/>
    <m/>
    <m/>
    <m/>
    <m/>
    <m/>
    <m/>
    <m/>
    <n v="0"/>
    <n v="0"/>
    <n v="0"/>
    <n v="0"/>
    <n v="0"/>
    <n v="0"/>
    <n v="0"/>
    <n v="0"/>
    <n v="0"/>
    <n v="0"/>
    <n v="0"/>
    <n v="0"/>
    <n v="0"/>
    <n v="0"/>
    <n v="0"/>
    <n v="0"/>
    <n v="0"/>
    <n v="0"/>
    <n v="0"/>
    <n v="0"/>
    <n v="0"/>
    <n v="0"/>
    <n v="0"/>
    <n v="0"/>
    <n v="0"/>
    <n v="0"/>
    <n v="0"/>
    <n v="0"/>
    <m/>
    <m/>
    <m/>
    <m/>
    <m/>
    <m/>
    <n v="0"/>
    <n v="0"/>
    <n v="0"/>
    <m/>
    <m/>
    <m/>
    <m/>
    <m/>
    <m/>
    <m/>
    <m/>
    <m/>
    <n v="0"/>
    <n v="0"/>
    <n v="0"/>
    <m/>
    <m/>
    <m/>
    <n v="756"/>
    <n v="887"/>
    <n v="466"/>
    <n v="763"/>
    <n v="545"/>
    <n v="824"/>
    <n v="126"/>
    <n v="262"/>
    <n v="217"/>
    <n v="215"/>
    <n v="213"/>
    <n v="264"/>
    <n v="402"/>
    <n v="519"/>
    <m/>
    <m/>
    <m/>
    <m/>
    <m/>
    <m/>
    <m/>
    <m/>
    <n v="126"/>
    <n v="126"/>
    <n v="262"/>
    <n v="262"/>
    <n v="217"/>
    <n v="0"/>
    <n v="215"/>
    <n v="215"/>
    <n v="215"/>
    <n v="213"/>
    <n v="213"/>
    <n v="213"/>
    <n v="264"/>
    <n v="264"/>
    <n v="264"/>
    <n v="264"/>
    <n v="402"/>
    <n v="402"/>
    <n v="402"/>
    <n v="519"/>
    <n v="519"/>
    <n v="519"/>
    <n v="135"/>
    <n v="202"/>
    <n v="218"/>
    <n v="21"/>
    <n v="19"/>
    <n v="49"/>
    <n v="108"/>
    <n v="181"/>
    <n v="252"/>
    <n v="45"/>
    <n v="66"/>
    <n v="44"/>
    <n v="21"/>
    <n v="24"/>
    <n v="40"/>
    <n v="14"/>
    <n v="15"/>
    <n v="25"/>
    <n v="135"/>
    <n v="108"/>
    <n v="155"/>
    <n v="44"/>
    <n v="112"/>
    <m/>
  </r>
  <r>
    <x v="7"/>
    <s v="University of Maryland College Park"/>
    <m/>
    <n v="163286"/>
    <x v="0"/>
    <n v="6337"/>
    <n v="6864"/>
    <n v="6297"/>
    <n v="6519"/>
    <n v="6501"/>
    <n v="6546"/>
    <n v="6036"/>
    <n v="3906"/>
    <n v="3952"/>
    <n v="4357"/>
    <n v="3898"/>
    <n v="4055"/>
    <n v="4179"/>
    <n v="4198"/>
    <n v="3945"/>
    <n v="4225"/>
    <n v="3900"/>
    <n v="4193"/>
    <n v="3923"/>
    <m/>
    <m/>
    <m/>
    <m/>
    <m/>
    <m/>
    <m/>
    <m/>
    <m/>
    <m/>
    <n v="1"/>
    <n v="0"/>
    <n v="3906"/>
    <n v="0"/>
    <n v="3952"/>
    <n v="0"/>
    <n v="4357"/>
    <n v="0"/>
    <n v="3898"/>
    <n v="4055"/>
    <n v="4055"/>
    <n v="4179"/>
    <n v="4179"/>
    <n v="4179"/>
    <n v="4198"/>
    <n v="4198"/>
    <n v="4198"/>
    <n v="3945"/>
    <n v="3945"/>
    <n v="4225"/>
    <n v="4225"/>
    <n v="3900"/>
    <n v="3900"/>
    <n v="3900"/>
    <n v="4192"/>
    <n v="4192"/>
    <n v="4192"/>
    <n v="3923"/>
    <n v="3923"/>
    <n v="3923"/>
    <n v="3627"/>
    <n v="3990"/>
    <n v="3694"/>
    <n v="89"/>
    <n v="47"/>
    <n v="58"/>
    <n v="184"/>
    <n v="155"/>
    <n v="171"/>
    <n v="3304"/>
    <n v="3400"/>
    <n v="3455"/>
    <n v="50"/>
    <n v="55"/>
    <n v="45"/>
    <n v="293"/>
    <n v="336"/>
    <n v="292"/>
    <n v="408"/>
    <n v="388"/>
    <n v="406"/>
    <m/>
    <m/>
    <m/>
    <m/>
    <m/>
    <m/>
    <m/>
    <m/>
    <m/>
    <m/>
    <m/>
    <m/>
    <m/>
    <m/>
    <m/>
    <m/>
    <m/>
    <m/>
    <m/>
    <m/>
    <m/>
    <m/>
    <m/>
    <m/>
    <m/>
    <n v="0"/>
    <n v="0"/>
    <n v="0"/>
    <n v="0"/>
    <n v="0"/>
    <n v="0"/>
    <n v="0"/>
    <n v="0"/>
    <n v="0"/>
    <n v="0"/>
    <n v="0"/>
    <n v="0"/>
    <n v="0"/>
    <n v="0"/>
    <n v="0"/>
    <n v="0"/>
    <n v="0"/>
    <n v="0"/>
    <n v="0"/>
    <n v="0"/>
    <n v="0"/>
    <n v="0"/>
    <m/>
    <m/>
    <m/>
    <m/>
    <m/>
    <m/>
    <n v="0"/>
    <n v="0"/>
    <n v="0"/>
    <m/>
    <m/>
    <m/>
    <m/>
    <m/>
    <m/>
    <m/>
    <m/>
    <m/>
    <n v="0"/>
    <n v="0"/>
    <n v="0"/>
    <m/>
    <m/>
    <m/>
  </r>
  <r>
    <x v="7"/>
    <s v="Morgan State University"/>
    <s v="Reclassified: Met the criteria for  Four-Year 2 in 2009-10, 2010-11 and 2011-12."/>
    <n v="163453"/>
    <x v="1"/>
    <m/>
    <m/>
    <n v="1931"/>
    <n v="1695"/>
    <n v="1760"/>
    <n v="1741"/>
    <n v="1850"/>
    <n v="1163"/>
    <n v="1102"/>
    <n v="1125"/>
    <n v="1242"/>
    <n v="1220"/>
    <n v="1337"/>
    <n v="1336"/>
    <n v="1368"/>
    <n v="1299"/>
    <n v="1430"/>
    <n v="1261"/>
    <n v="1208"/>
    <m/>
    <m/>
    <m/>
    <m/>
    <m/>
    <m/>
    <m/>
    <m/>
    <m/>
    <m/>
    <n v="0"/>
    <n v="0"/>
    <n v="1163"/>
    <n v="0"/>
    <n v="1102"/>
    <n v="0"/>
    <n v="1125"/>
    <n v="0"/>
    <n v="1242"/>
    <n v="1220"/>
    <n v="1220"/>
    <n v="1337"/>
    <n v="0"/>
    <n v="1337"/>
    <n v="1336"/>
    <n v="0"/>
    <n v="1336"/>
    <n v="1368"/>
    <n v="1368"/>
    <n v="1299"/>
    <n v="1299"/>
    <n v="1430"/>
    <n v="1430"/>
    <n v="1430"/>
    <n v="1261"/>
    <n v="1261"/>
    <n v="1261"/>
    <n v="1208"/>
    <n v="1208"/>
    <n v="1208"/>
    <n v="978"/>
    <n v="851"/>
    <n v="875"/>
    <n v="75"/>
    <n v="83"/>
    <n v="68"/>
    <n v="377"/>
    <n v="327"/>
    <n v="265"/>
    <n v="393"/>
    <n v="421"/>
    <n v="236"/>
    <n v="94"/>
    <n v="91"/>
    <n v="60"/>
    <n v="204"/>
    <n v="218"/>
    <n v="155"/>
    <n v="529"/>
    <n v="607"/>
    <n v="885"/>
    <m/>
    <m/>
    <m/>
    <m/>
    <m/>
    <m/>
    <m/>
    <m/>
    <m/>
    <m/>
    <m/>
    <m/>
    <m/>
    <m/>
    <m/>
    <m/>
    <m/>
    <m/>
    <m/>
    <m/>
    <m/>
    <m/>
    <m/>
    <m/>
    <m/>
    <n v="0"/>
    <n v="0"/>
    <n v="0"/>
    <n v="0"/>
    <n v="0"/>
    <n v="0"/>
    <n v="0"/>
    <n v="0"/>
    <n v="0"/>
    <n v="0"/>
    <n v="0"/>
    <n v="0"/>
    <n v="0"/>
    <n v="0"/>
    <n v="0"/>
    <n v="0"/>
    <n v="0"/>
    <n v="0"/>
    <n v="0"/>
    <n v="0"/>
    <n v="0"/>
    <n v="0"/>
    <m/>
    <m/>
    <m/>
    <m/>
    <m/>
    <m/>
    <n v="0"/>
    <n v="0"/>
    <n v="0"/>
    <m/>
    <m/>
    <m/>
    <m/>
    <m/>
    <m/>
    <m/>
    <m/>
    <m/>
    <n v="0"/>
    <n v="0"/>
    <n v="0"/>
    <m/>
    <m/>
    <m/>
  </r>
  <r>
    <x v="7"/>
    <s v="University of Maryland, Baltimore County"/>
    <m/>
    <n v="163268"/>
    <x v="1"/>
    <m/>
    <m/>
    <n v="2599"/>
    <n v="2749"/>
    <n v="2707"/>
    <n v="2725"/>
    <n v="2761"/>
    <n v="1400"/>
    <n v="1307"/>
    <n v="1333"/>
    <n v="1356"/>
    <n v="1489"/>
    <n v="1403"/>
    <n v="1415"/>
    <n v="1420"/>
    <n v="1425"/>
    <n v="1557"/>
    <n v="1524"/>
    <n v="1485"/>
    <m/>
    <m/>
    <m/>
    <m/>
    <m/>
    <m/>
    <m/>
    <m/>
    <m/>
    <m/>
    <n v="0"/>
    <n v="0"/>
    <n v="1400"/>
    <n v="0"/>
    <n v="1307"/>
    <n v="0"/>
    <n v="1333"/>
    <n v="0"/>
    <n v="1356"/>
    <n v="1489"/>
    <n v="1489"/>
    <n v="1403"/>
    <n v="0"/>
    <n v="1403"/>
    <n v="1415"/>
    <n v="0"/>
    <n v="1415"/>
    <n v="1420"/>
    <n v="1420"/>
    <n v="1425"/>
    <n v="1425"/>
    <n v="1557"/>
    <n v="1557"/>
    <n v="1557"/>
    <n v="1524"/>
    <n v="1524"/>
    <n v="1524"/>
    <n v="1485"/>
    <n v="1485"/>
    <n v="1485"/>
    <n v="1326"/>
    <n v="1287"/>
    <n v="1240"/>
    <n v="122"/>
    <n v="123"/>
    <n v="114"/>
    <n v="109"/>
    <n v="114"/>
    <n v="131"/>
    <n v="878"/>
    <n v="804"/>
    <n v="921"/>
    <n v="55"/>
    <n v="49"/>
    <n v="66"/>
    <n v="437"/>
    <n v="433"/>
    <n v="365"/>
    <n v="119"/>
    <n v="117"/>
    <n v="63"/>
    <m/>
    <m/>
    <m/>
    <m/>
    <m/>
    <m/>
    <m/>
    <m/>
    <m/>
    <m/>
    <m/>
    <m/>
    <m/>
    <m/>
    <m/>
    <m/>
    <m/>
    <m/>
    <m/>
    <m/>
    <m/>
    <m/>
    <m/>
    <m/>
    <m/>
    <n v="0"/>
    <n v="0"/>
    <n v="0"/>
    <n v="0"/>
    <n v="0"/>
    <n v="0"/>
    <n v="0"/>
    <n v="0"/>
    <n v="0"/>
    <n v="0"/>
    <n v="0"/>
    <n v="0"/>
    <n v="0"/>
    <n v="0"/>
    <n v="0"/>
    <n v="0"/>
    <n v="0"/>
    <n v="0"/>
    <n v="0"/>
    <n v="0"/>
    <n v="0"/>
    <n v="0"/>
    <m/>
    <m/>
    <m/>
    <m/>
    <m/>
    <m/>
    <n v="0"/>
    <n v="0"/>
    <n v="0"/>
    <m/>
    <m/>
    <m/>
    <m/>
    <m/>
    <m/>
    <m/>
    <m/>
    <m/>
    <n v="0"/>
    <n v="0"/>
    <n v="0"/>
    <m/>
    <m/>
    <m/>
  </r>
  <r>
    <x v="7"/>
    <s v="Towson University "/>
    <m/>
    <n v="164076"/>
    <x v="2"/>
    <m/>
    <m/>
    <n v="4350"/>
    <n v="4286"/>
    <n v="4777"/>
    <n v="3944"/>
    <n v="4409"/>
    <n v="2115"/>
    <n v="1981"/>
    <n v="1910"/>
    <n v="2198"/>
    <n v="1755"/>
    <n v="2085"/>
    <n v="2315"/>
    <n v="2692"/>
    <n v="2657"/>
    <n v="2824"/>
    <n v="2397"/>
    <n v="2427"/>
    <m/>
    <m/>
    <m/>
    <m/>
    <m/>
    <m/>
    <m/>
    <m/>
    <m/>
    <m/>
    <n v="0"/>
    <n v="0"/>
    <n v="2115"/>
    <n v="0"/>
    <n v="1981"/>
    <n v="0"/>
    <n v="1910"/>
    <n v="0"/>
    <n v="2198"/>
    <n v="1755"/>
    <n v="1755"/>
    <n v="2085"/>
    <n v="0"/>
    <n v="2085"/>
    <n v="2315"/>
    <n v="0"/>
    <n v="2315"/>
    <n v="2692"/>
    <n v="2692"/>
    <n v="2657"/>
    <n v="2657"/>
    <n v="2824"/>
    <n v="2824"/>
    <n v="2824"/>
    <n v="2397"/>
    <n v="2397"/>
    <n v="2397"/>
    <n v="2427"/>
    <n v="2427"/>
    <n v="2427"/>
    <n v="2348"/>
    <n v="2029"/>
    <n v="2028"/>
    <n v="179"/>
    <n v="144"/>
    <n v="139"/>
    <n v="297"/>
    <n v="224"/>
    <n v="260"/>
    <n v="1278"/>
    <n v="1420"/>
    <n v="1595"/>
    <n v="33"/>
    <n v="54"/>
    <n v="85"/>
    <n v="193"/>
    <n v="289"/>
    <n v="382"/>
    <n v="251"/>
    <n v="322"/>
    <n v="253"/>
    <m/>
    <m/>
    <m/>
    <m/>
    <m/>
    <m/>
    <m/>
    <m/>
    <m/>
    <m/>
    <m/>
    <m/>
    <m/>
    <m/>
    <m/>
    <m/>
    <m/>
    <m/>
    <m/>
    <m/>
    <m/>
    <m/>
    <m/>
    <m/>
    <m/>
    <n v="0"/>
    <n v="0"/>
    <n v="0"/>
    <n v="0"/>
    <n v="0"/>
    <n v="0"/>
    <n v="0"/>
    <n v="0"/>
    <n v="0"/>
    <n v="0"/>
    <n v="0"/>
    <n v="0"/>
    <n v="0"/>
    <n v="0"/>
    <n v="0"/>
    <n v="0"/>
    <n v="0"/>
    <n v="0"/>
    <n v="0"/>
    <n v="0"/>
    <n v="0"/>
    <n v="0"/>
    <m/>
    <m/>
    <m/>
    <m/>
    <m/>
    <m/>
    <n v="0"/>
    <n v="0"/>
    <n v="0"/>
    <m/>
    <m/>
    <m/>
    <m/>
    <m/>
    <m/>
    <m/>
    <m/>
    <m/>
    <n v="0"/>
    <n v="0"/>
    <n v="0"/>
    <m/>
    <m/>
    <m/>
  </r>
  <r>
    <x v="7"/>
    <s v="Bowie State University "/>
    <m/>
    <n v="162007"/>
    <x v="3"/>
    <n v="996"/>
    <n v="1016"/>
    <n v="1190"/>
    <n v="1274"/>
    <n v="781"/>
    <n v="1154"/>
    <n v="1101"/>
    <n v="343"/>
    <n v="361"/>
    <n v="594"/>
    <n v="560"/>
    <n v="754"/>
    <n v="627"/>
    <n v="923"/>
    <n v="765"/>
    <n v="820"/>
    <n v="664"/>
    <n v="635"/>
    <n v="608"/>
    <m/>
    <m/>
    <m/>
    <m/>
    <m/>
    <m/>
    <m/>
    <m/>
    <m/>
    <m/>
    <n v="0"/>
    <n v="0"/>
    <n v="343"/>
    <n v="0"/>
    <n v="361"/>
    <n v="0"/>
    <n v="594"/>
    <n v="0"/>
    <n v="560"/>
    <n v="754"/>
    <n v="754"/>
    <n v="627"/>
    <n v="627"/>
    <n v="627"/>
    <n v="923"/>
    <n v="923"/>
    <n v="923"/>
    <n v="765"/>
    <n v="765"/>
    <n v="820"/>
    <n v="820"/>
    <n v="664"/>
    <n v="664"/>
    <n v="664"/>
    <n v="635"/>
    <n v="635"/>
    <n v="635"/>
    <n v="608"/>
    <n v="608"/>
    <n v="608"/>
    <n v="546"/>
    <n v="451"/>
    <n v="454"/>
    <n v="83"/>
    <n v="56"/>
    <n v="63"/>
    <n v="35"/>
    <n v="128"/>
    <n v="91"/>
    <n v="300"/>
    <n v="234"/>
    <n v="404"/>
    <n v="33"/>
    <n v="54"/>
    <n v="74"/>
    <n v="169"/>
    <n v="131"/>
    <n v="175"/>
    <n v="252"/>
    <n v="208"/>
    <n v="270"/>
    <m/>
    <m/>
    <m/>
    <m/>
    <m/>
    <m/>
    <m/>
    <m/>
    <m/>
    <m/>
    <m/>
    <m/>
    <m/>
    <m/>
    <m/>
    <m/>
    <m/>
    <m/>
    <m/>
    <m/>
    <m/>
    <m/>
    <m/>
    <m/>
    <m/>
    <n v="0"/>
    <n v="0"/>
    <n v="0"/>
    <n v="0"/>
    <n v="0"/>
    <n v="0"/>
    <n v="0"/>
    <n v="0"/>
    <n v="0"/>
    <n v="0"/>
    <n v="0"/>
    <n v="0"/>
    <n v="0"/>
    <n v="0"/>
    <n v="0"/>
    <n v="0"/>
    <n v="0"/>
    <n v="0"/>
    <n v="0"/>
    <n v="0"/>
    <n v="0"/>
    <n v="0"/>
    <m/>
    <m/>
    <m/>
    <m/>
    <m/>
    <m/>
    <n v="0"/>
    <n v="0"/>
    <n v="0"/>
    <m/>
    <m/>
    <m/>
    <m/>
    <m/>
    <m/>
    <m/>
    <m/>
    <m/>
    <n v="0"/>
    <n v="0"/>
    <n v="0"/>
    <m/>
    <m/>
    <m/>
  </r>
  <r>
    <x v="7"/>
    <s v="Coppin State University"/>
    <s v="Met the criteria for Four-Year 5 in 2010-11 and 2011-12."/>
    <n v="162283"/>
    <x v="3"/>
    <m/>
    <m/>
    <n v="555"/>
    <n v="858"/>
    <n v="902"/>
    <n v="871"/>
    <n v="838"/>
    <n v="441"/>
    <n v="416"/>
    <n v="595"/>
    <n v="578"/>
    <n v="571"/>
    <n v="601"/>
    <n v="661"/>
    <n v="508"/>
    <n v="570"/>
    <n v="570"/>
    <n v="541"/>
    <n v="511"/>
    <m/>
    <m/>
    <m/>
    <m/>
    <m/>
    <m/>
    <m/>
    <m/>
    <m/>
    <m/>
    <n v="0"/>
    <n v="0"/>
    <n v="441"/>
    <n v="0"/>
    <n v="416"/>
    <n v="0"/>
    <n v="595"/>
    <n v="0"/>
    <n v="578"/>
    <n v="571"/>
    <n v="571"/>
    <n v="601"/>
    <n v="0"/>
    <n v="601"/>
    <n v="661"/>
    <n v="0"/>
    <n v="661"/>
    <n v="508"/>
    <n v="508"/>
    <n v="570"/>
    <n v="570"/>
    <n v="570"/>
    <n v="570"/>
    <n v="570"/>
    <n v="541"/>
    <n v="541"/>
    <n v="541"/>
    <n v="511"/>
    <n v="511"/>
    <n v="511"/>
    <n v="374"/>
    <n v="330"/>
    <n v="328"/>
    <n v="34"/>
    <n v="42"/>
    <n v="25"/>
    <n v="162"/>
    <n v="169"/>
    <n v="158"/>
    <n v="80"/>
    <n v="96"/>
    <n v="122"/>
    <n v="49"/>
    <n v="51"/>
    <n v="47"/>
    <n v="160"/>
    <n v="148"/>
    <n v="217"/>
    <n v="282"/>
    <n v="306"/>
    <n v="275"/>
    <m/>
    <m/>
    <m/>
    <m/>
    <m/>
    <m/>
    <m/>
    <m/>
    <m/>
    <m/>
    <m/>
    <m/>
    <m/>
    <m/>
    <m/>
    <m/>
    <m/>
    <m/>
    <m/>
    <m/>
    <m/>
    <m/>
    <m/>
    <m/>
    <m/>
    <n v="0"/>
    <n v="0"/>
    <n v="0"/>
    <n v="0"/>
    <n v="0"/>
    <n v="0"/>
    <n v="0"/>
    <n v="0"/>
    <n v="0"/>
    <n v="0"/>
    <n v="0"/>
    <n v="0"/>
    <n v="0"/>
    <n v="0"/>
    <n v="0"/>
    <n v="0"/>
    <n v="0"/>
    <n v="0"/>
    <n v="0"/>
    <n v="0"/>
    <n v="0"/>
    <n v="0"/>
    <m/>
    <m/>
    <m/>
    <m/>
    <m/>
    <m/>
    <n v="0"/>
    <n v="0"/>
    <n v="0"/>
    <m/>
    <m/>
    <m/>
    <m/>
    <m/>
    <m/>
    <m/>
    <m/>
    <m/>
    <n v="0"/>
    <n v="0"/>
    <n v="0"/>
    <m/>
    <m/>
    <m/>
  </r>
  <r>
    <x v="7"/>
    <s v="Frostburg State University "/>
    <m/>
    <n v="162584"/>
    <x v="3"/>
    <m/>
    <m/>
    <n v="1292"/>
    <n v="1430"/>
    <n v="1414"/>
    <n v="1457"/>
    <n v="1446"/>
    <n v="939"/>
    <n v="1028"/>
    <n v="926"/>
    <n v="999"/>
    <n v="988"/>
    <n v="959"/>
    <n v="928"/>
    <n v="1013"/>
    <n v="1059"/>
    <n v="1030"/>
    <n v="1028"/>
    <n v="1028"/>
    <m/>
    <m/>
    <m/>
    <m/>
    <m/>
    <m/>
    <m/>
    <m/>
    <m/>
    <m/>
    <n v="0"/>
    <n v="0"/>
    <n v="939"/>
    <n v="0"/>
    <n v="1028"/>
    <n v="0"/>
    <n v="926"/>
    <n v="0"/>
    <n v="999"/>
    <n v="988"/>
    <n v="988"/>
    <n v="959"/>
    <n v="0"/>
    <n v="959"/>
    <n v="928"/>
    <n v="0"/>
    <n v="928"/>
    <n v="1013"/>
    <n v="1013"/>
    <n v="1059"/>
    <n v="1059"/>
    <n v="1030"/>
    <n v="1030"/>
    <n v="1030"/>
    <n v="1028"/>
    <n v="1028"/>
    <n v="1028"/>
    <n v="1028"/>
    <n v="1028"/>
    <n v="1028"/>
    <n v="741"/>
    <n v="761"/>
    <n v="728"/>
    <n v="140"/>
    <n v="163"/>
    <n v="149"/>
    <n v="149"/>
    <n v="104"/>
    <n v="151"/>
    <n v="486"/>
    <n v="455"/>
    <n v="494"/>
    <n v="17"/>
    <n v="22"/>
    <n v="18"/>
    <n v="280"/>
    <n v="281"/>
    <n v="291"/>
    <n v="205"/>
    <n v="201"/>
    <n v="125"/>
    <m/>
    <m/>
    <m/>
    <m/>
    <m/>
    <m/>
    <m/>
    <m/>
    <m/>
    <m/>
    <m/>
    <m/>
    <m/>
    <m/>
    <m/>
    <m/>
    <m/>
    <m/>
    <m/>
    <m/>
    <m/>
    <m/>
    <m/>
    <m/>
    <m/>
    <n v="0"/>
    <n v="0"/>
    <n v="0"/>
    <n v="0"/>
    <n v="0"/>
    <n v="0"/>
    <n v="0"/>
    <n v="0"/>
    <n v="0"/>
    <n v="0"/>
    <n v="0"/>
    <n v="0"/>
    <n v="0"/>
    <n v="0"/>
    <n v="0"/>
    <n v="0"/>
    <n v="0"/>
    <n v="0"/>
    <n v="0"/>
    <n v="0"/>
    <n v="0"/>
    <n v="0"/>
    <m/>
    <m/>
    <m/>
    <m/>
    <m/>
    <m/>
    <n v="0"/>
    <n v="0"/>
    <n v="0"/>
    <m/>
    <m/>
    <m/>
    <m/>
    <m/>
    <m/>
    <m/>
    <m/>
    <m/>
    <n v="0"/>
    <n v="0"/>
    <n v="0"/>
    <m/>
    <m/>
    <m/>
  </r>
  <r>
    <x v="7"/>
    <s v="Salisbury University "/>
    <m/>
    <n v="163851"/>
    <x v="3"/>
    <m/>
    <m/>
    <n v="2019"/>
    <n v="1977"/>
    <n v="2019"/>
    <n v="2253"/>
    <n v="2222"/>
    <n v="878"/>
    <n v="940"/>
    <n v="941"/>
    <n v="908"/>
    <n v="947"/>
    <n v="983"/>
    <n v="956"/>
    <n v="1028"/>
    <n v="1144"/>
    <n v="1199"/>
    <n v="1275"/>
    <n v="1250"/>
    <m/>
    <m/>
    <m/>
    <m/>
    <m/>
    <m/>
    <m/>
    <m/>
    <m/>
    <m/>
    <n v="0"/>
    <n v="0"/>
    <n v="878"/>
    <n v="0"/>
    <n v="940"/>
    <n v="0"/>
    <n v="941"/>
    <n v="0"/>
    <n v="908"/>
    <n v="947"/>
    <n v="947"/>
    <n v="983"/>
    <n v="0"/>
    <n v="983"/>
    <n v="956"/>
    <n v="0"/>
    <n v="956"/>
    <n v="1028"/>
    <n v="1028"/>
    <n v="1144"/>
    <n v="1144"/>
    <n v="1199"/>
    <n v="1199"/>
    <n v="1199"/>
    <n v="1275"/>
    <n v="1275"/>
    <n v="1275"/>
    <n v="1250"/>
    <n v="1250"/>
    <n v="1250"/>
    <n v="960"/>
    <n v="1032"/>
    <n v="1028"/>
    <n v="126"/>
    <n v="142"/>
    <n v="119"/>
    <n v="113"/>
    <n v="101"/>
    <n v="103"/>
    <n v="626"/>
    <n v="686"/>
    <n v="684"/>
    <n v="15"/>
    <n v="5"/>
    <n v="11"/>
    <n v="143"/>
    <n v="157"/>
    <n v="177"/>
    <n v="163"/>
    <n v="135"/>
    <n v="84"/>
    <m/>
    <m/>
    <m/>
    <m/>
    <m/>
    <m/>
    <m/>
    <m/>
    <m/>
    <m/>
    <m/>
    <m/>
    <m/>
    <m/>
    <m/>
    <m/>
    <m/>
    <m/>
    <m/>
    <m/>
    <m/>
    <m/>
    <m/>
    <m/>
    <m/>
    <n v="0"/>
    <n v="0"/>
    <n v="0"/>
    <n v="0"/>
    <n v="0"/>
    <n v="0"/>
    <n v="0"/>
    <n v="0"/>
    <n v="0"/>
    <n v="0"/>
    <n v="0"/>
    <n v="0"/>
    <n v="0"/>
    <n v="0"/>
    <n v="0"/>
    <n v="0"/>
    <n v="0"/>
    <n v="0"/>
    <n v="0"/>
    <n v="0"/>
    <n v="0"/>
    <n v="0"/>
    <m/>
    <m/>
    <m/>
    <m/>
    <m/>
    <m/>
    <n v="0"/>
    <n v="0"/>
    <n v="0"/>
    <m/>
    <m/>
    <m/>
    <m/>
    <m/>
    <m/>
    <m/>
    <m/>
    <m/>
    <n v="0"/>
    <n v="0"/>
    <n v="0"/>
    <m/>
    <m/>
    <m/>
  </r>
  <r>
    <x v="7"/>
    <s v="University of Baltimore"/>
    <m/>
    <n v="161873"/>
    <x v="3"/>
    <m/>
    <m/>
    <n v="0"/>
    <n v="824"/>
    <n v="689"/>
    <n v="979"/>
    <n v="907"/>
    <m/>
    <m/>
    <m/>
    <m/>
    <m/>
    <m/>
    <m/>
    <m/>
    <n v="143"/>
    <n v="163"/>
    <n v="174"/>
    <n v="163"/>
    <m/>
    <m/>
    <m/>
    <m/>
    <m/>
    <m/>
    <m/>
    <m/>
    <m/>
    <m/>
    <n v="0"/>
    <n v="0"/>
    <n v="0"/>
    <n v="0"/>
    <n v="0"/>
    <n v="0"/>
    <n v="0"/>
    <n v="0"/>
    <n v="0"/>
    <n v="0"/>
    <n v="0"/>
    <n v="0"/>
    <n v="0"/>
    <n v="0"/>
    <n v="0"/>
    <n v="0"/>
    <n v="0"/>
    <n v="0"/>
    <n v="0"/>
    <n v="143"/>
    <n v="143"/>
    <n v="163"/>
    <n v="163"/>
    <n v="163"/>
    <n v="174"/>
    <n v="174"/>
    <n v="174"/>
    <n v="163"/>
    <n v="163"/>
    <n v="163"/>
    <n v="133"/>
    <n v="133"/>
    <n v="126"/>
    <n v="11"/>
    <n v="14"/>
    <n v="11"/>
    <n v="19"/>
    <n v="27"/>
    <n v="26"/>
    <n v="0"/>
    <m/>
    <n v="0"/>
    <n v="0"/>
    <m/>
    <n v="0"/>
    <n v="0"/>
    <n v="0"/>
    <n v="0"/>
    <n v="0"/>
    <n v="0"/>
    <n v="0"/>
    <m/>
    <m/>
    <m/>
    <m/>
    <m/>
    <m/>
    <m/>
    <m/>
    <m/>
    <m/>
    <m/>
    <m/>
    <m/>
    <m/>
    <m/>
    <m/>
    <m/>
    <m/>
    <m/>
    <m/>
    <m/>
    <m/>
    <m/>
    <m/>
    <m/>
    <n v="0"/>
    <n v="0"/>
    <n v="0"/>
    <n v="0"/>
    <n v="0"/>
    <n v="0"/>
    <n v="0"/>
    <n v="0"/>
    <n v="0"/>
    <n v="0"/>
    <n v="0"/>
    <n v="0"/>
    <n v="0"/>
    <n v="0"/>
    <n v="0"/>
    <n v="0"/>
    <n v="0"/>
    <n v="0"/>
    <n v="0"/>
    <n v="0"/>
    <n v="0"/>
    <n v="0"/>
    <m/>
    <m/>
    <m/>
    <m/>
    <m/>
    <m/>
    <n v="0"/>
    <n v="0"/>
    <n v="0"/>
    <m/>
    <m/>
    <m/>
    <m/>
    <m/>
    <m/>
    <m/>
    <m/>
    <m/>
    <n v="0"/>
    <n v="0"/>
    <n v="0"/>
    <m/>
    <m/>
    <m/>
  </r>
  <r>
    <x v="7"/>
    <s v="University of Maryland Eastern Shore "/>
    <m/>
    <n v="163338"/>
    <x v="3"/>
    <m/>
    <m/>
    <n v="1318"/>
    <n v="1102"/>
    <n v="1286"/>
    <n v="1159"/>
    <n v="1168"/>
    <n v="533"/>
    <n v="780"/>
    <n v="802"/>
    <n v="918"/>
    <n v="951"/>
    <n v="926"/>
    <n v="983"/>
    <n v="1128"/>
    <n v="875"/>
    <n v="1038"/>
    <n v="876"/>
    <n v="944"/>
    <m/>
    <m/>
    <m/>
    <m/>
    <m/>
    <m/>
    <m/>
    <m/>
    <m/>
    <m/>
    <n v="0"/>
    <n v="0"/>
    <n v="533"/>
    <n v="0"/>
    <n v="780"/>
    <n v="0"/>
    <n v="802"/>
    <n v="0"/>
    <n v="918"/>
    <n v="951"/>
    <n v="951"/>
    <n v="926"/>
    <n v="0"/>
    <n v="926"/>
    <n v="983"/>
    <n v="0"/>
    <n v="983"/>
    <n v="1128"/>
    <n v="1128"/>
    <n v="875"/>
    <n v="875"/>
    <n v="1038"/>
    <n v="1038"/>
    <n v="1038"/>
    <n v="876"/>
    <n v="876"/>
    <n v="876"/>
    <n v="944"/>
    <n v="944"/>
    <n v="944"/>
    <n v="712"/>
    <n v="568"/>
    <n v="640"/>
    <n v="110"/>
    <n v="96"/>
    <n v="106"/>
    <n v="216"/>
    <n v="212"/>
    <n v="198"/>
    <n v="301"/>
    <n v="292"/>
    <n v="354"/>
    <n v="26"/>
    <n v="26"/>
    <n v="30"/>
    <n v="275"/>
    <n v="254"/>
    <n v="282"/>
    <n v="349"/>
    <n v="354"/>
    <n v="317"/>
    <m/>
    <m/>
    <m/>
    <m/>
    <m/>
    <m/>
    <m/>
    <m/>
    <m/>
    <m/>
    <m/>
    <m/>
    <m/>
    <m/>
    <m/>
    <m/>
    <m/>
    <m/>
    <m/>
    <m/>
    <m/>
    <m/>
    <m/>
    <m/>
    <m/>
    <n v="0"/>
    <n v="0"/>
    <n v="0"/>
    <n v="0"/>
    <n v="0"/>
    <n v="0"/>
    <n v="0"/>
    <n v="0"/>
    <n v="0"/>
    <n v="0"/>
    <n v="0"/>
    <n v="0"/>
    <n v="0"/>
    <n v="0"/>
    <n v="0"/>
    <n v="0"/>
    <n v="0"/>
    <n v="0"/>
    <n v="0"/>
    <n v="0"/>
    <n v="0"/>
    <n v="0"/>
    <m/>
    <m/>
    <m/>
    <m/>
    <m/>
    <m/>
    <n v="0"/>
    <n v="0"/>
    <n v="0"/>
    <m/>
    <m/>
    <m/>
    <m/>
    <m/>
    <m/>
    <m/>
    <m/>
    <m/>
    <n v="0"/>
    <n v="0"/>
    <n v="0"/>
    <m/>
    <m/>
    <m/>
  </r>
  <r>
    <x v="7"/>
    <s v="Saint Mary's College of Maryland"/>
    <s v="Met the criteria for Four-Year 5 in 2010-11 and 2011-12."/>
    <n v="163912"/>
    <x v="10"/>
    <m/>
    <m/>
    <n v="549"/>
    <n v="532"/>
    <n v="534"/>
    <n v="585"/>
    <n v="542"/>
    <n v="282"/>
    <n v="375"/>
    <n v="456"/>
    <n v="425"/>
    <n v="421"/>
    <n v="431"/>
    <n v="488"/>
    <n v="428"/>
    <n v="464"/>
    <n v="456"/>
    <n v="488"/>
    <n v="442"/>
    <m/>
    <m/>
    <m/>
    <m/>
    <m/>
    <m/>
    <m/>
    <m/>
    <m/>
    <m/>
    <n v="0"/>
    <n v="0"/>
    <n v="282"/>
    <n v="0"/>
    <n v="375"/>
    <n v="0"/>
    <n v="456"/>
    <n v="0"/>
    <n v="425"/>
    <n v="421"/>
    <n v="421"/>
    <n v="431"/>
    <n v="0"/>
    <n v="431"/>
    <n v="488"/>
    <n v="0"/>
    <n v="488"/>
    <n v="428"/>
    <n v="428"/>
    <n v="464"/>
    <n v="464"/>
    <n v="456"/>
    <n v="456"/>
    <n v="456"/>
    <n v="488"/>
    <n v="488"/>
    <n v="488"/>
    <n v="442"/>
    <n v="442"/>
    <n v="442"/>
    <n v="414"/>
    <n v="426"/>
    <n v="386"/>
    <n v="20"/>
    <n v="30"/>
    <n v="28"/>
    <n v="22"/>
    <n v="32"/>
    <n v="28"/>
    <n v="334"/>
    <n v="331"/>
    <n v="402"/>
    <n v="2"/>
    <n v="1"/>
    <n v="1"/>
    <n v="45"/>
    <n v="55"/>
    <n v="50"/>
    <n v="40"/>
    <n v="44"/>
    <n v="35"/>
    <m/>
    <m/>
    <m/>
    <m/>
    <m/>
    <m/>
    <m/>
    <m/>
    <m/>
    <m/>
    <m/>
    <m/>
    <m/>
    <m/>
    <m/>
    <m/>
    <m/>
    <m/>
    <m/>
    <m/>
    <m/>
    <m/>
    <m/>
    <m/>
    <m/>
    <n v="0"/>
    <n v="0"/>
    <n v="0"/>
    <n v="0"/>
    <n v="0"/>
    <n v="0"/>
    <n v="0"/>
    <n v="0"/>
    <n v="0"/>
    <n v="0"/>
    <n v="0"/>
    <n v="0"/>
    <n v="0"/>
    <n v="0"/>
    <n v="0"/>
    <n v="0"/>
    <n v="0"/>
    <n v="0"/>
    <n v="0"/>
    <n v="0"/>
    <n v="0"/>
    <n v="0"/>
    <m/>
    <m/>
    <m/>
    <m/>
    <m/>
    <m/>
    <n v="0"/>
    <n v="0"/>
    <n v="0"/>
    <m/>
    <m/>
    <m/>
    <m/>
    <m/>
    <m/>
    <m/>
    <m/>
    <m/>
    <n v="0"/>
    <n v="0"/>
    <n v="0"/>
    <m/>
    <m/>
    <m/>
  </r>
  <r>
    <x v="7"/>
    <s v="Anne Arundel Community College "/>
    <m/>
    <n v="161767"/>
    <x v="5"/>
    <m/>
    <m/>
    <m/>
    <m/>
    <m/>
    <m/>
    <m/>
    <m/>
    <m/>
    <m/>
    <m/>
    <m/>
    <m/>
    <m/>
    <m/>
    <m/>
    <m/>
    <m/>
    <m/>
    <m/>
    <m/>
    <m/>
    <m/>
    <m/>
    <m/>
    <m/>
    <m/>
    <m/>
    <m/>
    <m/>
    <m/>
    <n v="0"/>
    <n v="0"/>
    <n v="0"/>
    <n v="0"/>
    <n v="0"/>
    <n v="0"/>
    <n v="0"/>
    <n v="0"/>
    <n v="0"/>
    <n v="0"/>
    <n v="0"/>
    <n v="0"/>
    <n v="0"/>
    <n v="0"/>
    <n v="0"/>
    <n v="0"/>
    <n v="0"/>
    <n v="0"/>
    <n v="0"/>
    <n v="0"/>
    <n v="0"/>
    <n v="0"/>
    <n v="0"/>
    <n v="0"/>
    <n v="0"/>
    <n v="0"/>
    <n v="0"/>
    <n v="0"/>
    <m/>
    <m/>
    <m/>
    <m/>
    <m/>
    <m/>
    <n v="0"/>
    <n v="0"/>
    <n v="0"/>
    <m/>
    <m/>
    <m/>
    <m/>
    <m/>
    <m/>
    <m/>
    <m/>
    <m/>
    <n v="0"/>
    <n v="0"/>
    <n v="0"/>
    <m/>
    <m/>
    <m/>
    <m/>
    <n v="3167"/>
    <n v="5054"/>
    <n v="4175"/>
    <n v="4647"/>
    <n v="4757"/>
    <n v="1798"/>
    <n v="1751"/>
    <n v="1763"/>
    <n v="1849"/>
    <n v="1938"/>
    <n v="1880"/>
    <n v="2097"/>
    <n v="2014"/>
    <m/>
    <m/>
    <m/>
    <m/>
    <m/>
    <m/>
    <m/>
    <m/>
    <n v="1798"/>
    <n v="1798"/>
    <n v="1751"/>
    <n v="1751"/>
    <n v="1763"/>
    <n v="1763"/>
    <n v="1849"/>
    <n v="1849"/>
    <n v="1849"/>
    <n v="1938"/>
    <n v="1938"/>
    <n v="1938"/>
    <n v="1880"/>
    <n v="1880"/>
    <n v="1880"/>
    <n v="1880"/>
    <n v="2097"/>
    <n v="2097"/>
    <n v="2097"/>
    <n v="2014"/>
    <n v="2014"/>
    <n v="2014"/>
    <n v="1212"/>
    <n v="1279"/>
    <n v="1224"/>
    <n v="119"/>
    <n v="141"/>
    <n v="143"/>
    <n v="549"/>
    <n v="677"/>
    <n v="647"/>
    <n v="248"/>
    <n v="265"/>
    <n v="249"/>
    <n v="384"/>
    <n v="430"/>
    <n v="434"/>
    <n v="358"/>
    <n v="320"/>
    <n v="412"/>
    <n v="859"/>
    <n v="923"/>
    <n v="785"/>
    <n v="443"/>
    <n v="448"/>
    <n v="454"/>
  </r>
  <r>
    <x v="7"/>
    <s v="College of Southern Maryland"/>
    <s v="Reclassified: Met the criteria for Two-Year 1 in 2009-10, 2010-11, and 2011-12."/>
    <n v="162122"/>
    <x v="5"/>
    <m/>
    <m/>
    <m/>
    <m/>
    <m/>
    <m/>
    <m/>
    <m/>
    <m/>
    <m/>
    <m/>
    <m/>
    <m/>
    <m/>
    <m/>
    <m/>
    <m/>
    <m/>
    <m/>
    <m/>
    <m/>
    <m/>
    <m/>
    <m/>
    <m/>
    <m/>
    <m/>
    <m/>
    <m/>
    <m/>
    <m/>
    <n v="0"/>
    <n v="0"/>
    <n v="0"/>
    <n v="0"/>
    <n v="0"/>
    <n v="0"/>
    <n v="0"/>
    <n v="0"/>
    <n v="0"/>
    <n v="0"/>
    <n v="0"/>
    <n v="0"/>
    <n v="0"/>
    <n v="0"/>
    <n v="0"/>
    <n v="0"/>
    <n v="0"/>
    <n v="0"/>
    <n v="0"/>
    <n v="0"/>
    <n v="0"/>
    <n v="0"/>
    <n v="0"/>
    <n v="0"/>
    <n v="0"/>
    <n v="0"/>
    <n v="0"/>
    <n v="0"/>
    <m/>
    <m/>
    <m/>
    <m/>
    <m/>
    <m/>
    <n v="0"/>
    <n v="0"/>
    <n v="0"/>
    <m/>
    <m/>
    <m/>
    <m/>
    <m/>
    <m/>
    <m/>
    <m/>
    <m/>
    <n v="0"/>
    <n v="0"/>
    <n v="0"/>
    <m/>
    <m/>
    <m/>
    <m/>
    <n v="2337"/>
    <n v="2509"/>
    <n v="2729"/>
    <n v="4309"/>
    <n v="3362"/>
    <n v="808"/>
    <n v="649"/>
    <n v="551"/>
    <n v="709"/>
    <n v="849"/>
    <n v="951"/>
    <n v="966"/>
    <n v="860"/>
    <m/>
    <m/>
    <m/>
    <m/>
    <m/>
    <m/>
    <m/>
    <m/>
    <n v="808"/>
    <n v="808"/>
    <n v="649"/>
    <n v="649"/>
    <n v="551"/>
    <n v="551"/>
    <n v="709"/>
    <n v="709"/>
    <n v="709"/>
    <n v="849"/>
    <n v="849"/>
    <n v="849"/>
    <n v="951"/>
    <n v="951"/>
    <n v="951"/>
    <n v="951"/>
    <n v="966"/>
    <n v="966"/>
    <n v="966"/>
    <n v="860"/>
    <n v="860"/>
    <n v="860"/>
    <n v="557"/>
    <n v="564"/>
    <n v="520"/>
    <n v="41"/>
    <n v="41"/>
    <n v="31"/>
    <n v="353"/>
    <n v="361"/>
    <n v="309"/>
    <n v="102"/>
    <n v="112"/>
    <n v="113"/>
    <n v="155"/>
    <n v="169"/>
    <n v="194"/>
    <n v="70"/>
    <n v="76"/>
    <n v="292"/>
    <n v="382"/>
    <n v="492"/>
    <n v="352"/>
    <n v="192"/>
    <n v="182"/>
    <n v="131"/>
  </r>
  <r>
    <x v="7"/>
    <s v="Community College of Baltimore County (all campuses)"/>
    <m/>
    <n v="434672"/>
    <x v="5"/>
    <m/>
    <m/>
    <m/>
    <m/>
    <m/>
    <m/>
    <m/>
    <m/>
    <m/>
    <m/>
    <m/>
    <m/>
    <m/>
    <m/>
    <m/>
    <m/>
    <m/>
    <m/>
    <m/>
    <m/>
    <m/>
    <m/>
    <m/>
    <m/>
    <m/>
    <m/>
    <m/>
    <m/>
    <m/>
    <m/>
    <m/>
    <n v="0"/>
    <n v="0"/>
    <n v="0"/>
    <n v="0"/>
    <n v="0"/>
    <n v="0"/>
    <n v="0"/>
    <n v="0"/>
    <n v="0"/>
    <n v="0"/>
    <n v="0"/>
    <n v="0"/>
    <n v="0"/>
    <n v="0"/>
    <n v="0"/>
    <n v="0"/>
    <n v="0"/>
    <n v="0"/>
    <n v="0"/>
    <n v="0"/>
    <n v="0"/>
    <n v="0"/>
    <n v="0"/>
    <n v="0"/>
    <n v="0"/>
    <n v="0"/>
    <n v="0"/>
    <n v="0"/>
    <m/>
    <m/>
    <m/>
    <m/>
    <m/>
    <m/>
    <n v="0"/>
    <n v="0"/>
    <n v="0"/>
    <m/>
    <m/>
    <m/>
    <m/>
    <m/>
    <m/>
    <m/>
    <m/>
    <m/>
    <n v="0"/>
    <n v="0"/>
    <n v="0"/>
    <m/>
    <m/>
    <m/>
    <m/>
    <n v="3480"/>
    <n v="7665"/>
    <n v="6025"/>
    <n v="7356"/>
    <n v="7895"/>
    <n v="2497"/>
    <n v="2393"/>
    <n v="2016"/>
    <n v="1856"/>
    <n v="2044"/>
    <n v="2053"/>
    <n v="2666"/>
    <n v="2540"/>
    <m/>
    <m/>
    <m/>
    <m/>
    <m/>
    <m/>
    <m/>
    <m/>
    <n v="2497"/>
    <n v="2497"/>
    <n v="2393"/>
    <n v="2393"/>
    <n v="2016"/>
    <n v="2016"/>
    <n v="1856"/>
    <n v="1856"/>
    <n v="1856"/>
    <n v="2044"/>
    <n v="2044"/>
    <n v="2044"/>
    <n v="2053"/>
    <n v="2053"/>
    <n v="2053"/>
    <n v="2053"/>
    <n v="2666"/>
    <n v="2666"/>
    <n v="2666"/>
    <n v="2540"/>
    <n v="2540"/>
    <n v="2540"/>
    <n v="1212"/>
    <n v="1544"/>
    <n v="1356"/>
    <n v="138"/>
    <n v="255"/>
    <n v="286"/>
    <n v="703"/>
    <n v="867"/>
    <n v="898"/>
    <n v="160"/>
    <n v="174"/>
    <n v="219"/>
    <n v="429"/>
    <n v="463"/>
    <n v="454"/>
    <n v="256"/>
    <n v="249"/>
    <n v="450"/>
    <n v="1011"/>
    <n v="1158"/>
    <n v="930"/>
    <n v="528"/>
    <n v="499"/>
    <n v="439"/>
  </r>
  <r>
    <x v="7"/>
    <s v="Howard Community College "/>
    <s v="Reclassified: Met the criteria for Two-Year 1 in 2009-10, 2010-11, and 2011-12."/>
    <n v="162779"/>
    <x v="5"/>
    <m/>
    <m/>
    <m/>
    <m/>
    <m/>
    <m/>
    <m/>
    <m/>
    <m/>
    <m/>
    <m/>
    <m/>
    <m/>
    <m/>
    <m/>
    <m/>
    <m/>
    <m/>
    <m/>
    <m/>
    <m/>
    <m/>
    <m/>
    <m/>
    <m/>
    <m/>
    <m/>
    <m/>
    <m/>
    <m/>
    <m/>
    <n v="0"/>
    <n v="0"/>
    <n v="0"/>
    <n v="0"/>
    <n v="0"/>
    <n v="0"/>
    <n v="0"/>
    <n v="0"/>
    <n v="0"/>
    <n v="0"/>
    <n v="0"/>
    <n v="0"/>
    <n v="0"/>
    <n v="0"/>
    <n v="0"/>
    <n v="0"/>
    <n v="0"/>
    <n v="0"/>
    <n v="0"/>
    <n v="0"/>
    <n v="0"/>
    <n v="0"/>
    <n v="0"/>
    <n v="0"/>
    <n v="0"/>
    <n v="0"/>
    <n v="0"/>
    <n v="0"/>
    <m/>
    <m/>
    <m/>
    <m/>
    <m/>
    <m/>
    <n v="0"/>
    <n v="0"/>
    <n v="0"/>
    <m/>
    <m/>
    <m/>
    <m/>
    <m/>
    <m/>
    <m/>
    <m/>
    <m/>
    <n v="0"/>
    <n v="0"/>
    <n v="0"/>
    <m/>
    <m/>
    <m/>
    <m/>
    <n v="2344"/>
    <n v="2338"/>
    <n v="2561"/>
    <n v="2739"/>
    <n v="2809"/>
    <n v="711"/>
    <n v="787"/>
    <n v="910"/>
    <n v="960"/>
    <n v="962"/>
    <n v="1086"/>
    <n v="1157"/>
    <n v="1153"/>
    <m/>
    <m/>
    <m/>
    <m/>
    <m/>
    <m/>
    <m/>
    <m/>
    <n v="711"/>
    <n v="711"/>
    <n v="787"/>
    <n v="787"/>
    <n v="910"/>
    <n v="910"/>
    <n v="960"/>
    <n v="960"/>
    <n v="960"/>
    <n v="962"/>
    <n v="962"/>
    <n v="962"/>
    <n v="1086"/>
    <n v="1086"/>
    <n v="1086"/>
    <n v="1086"/>
    <n v="1157"/>
    <n v="1157"/>
    <n v="1157"/>
    <n v="1153"/>
    <n v="1153"/>
    <n v="1153"/>
    <n v="719"/>
    <n v="760"/>
    <n v="743"/>
    <n v="83"/>
    <n v="89"/>
    <n v="95"/>
    <n v="284"/>
    <n v="308"/>
    <n v="315"/>
    <n v="118"/>
    <n v="113"/>
    <n v="154"/>
    <n v="194"/>
    <n v="166"/>
    <n v="232"/>
    <n v="182"/>
    <n v="193"/>
    <n v="280"/>
    <n v="466"/>
    <n v="490"/>
    <n v="420"/>
    <n v="149"/>
    <n v="174"/>
    <n v="218"/>
  </r>
  <r>
    <x v="7"/>
    <s v="Montgomery College (all campuses)"/>
    <m/>
    <n v="163426"/>
    <x v="5"/>
    <m/>
    <m/>
    <m/>
    <m/>
    <m/>
    <m/>
    <m/>
    <m/>
    <m/>
    <m/>
    <m/>
    <m/>
    <m/>
    <m/>
    <m/>
    <m/>
    <m/>
    <m/>
    <m/>
    <m/>
    <m/>
    <m/>
    <m/>
    <m/>
    <m/>
    <m/>
    <m/>
    <m/>
    <m/>
    <m/>
    <m/>
    <n v="0"/>
    <n v="0"/>
    <n v="0"/>
    <n v="0"/>
    <n v="0"/>
    <n v="0"/>
    <n v="0"/>
    <n v="0"/>
    <n v="0"/>
    <n v="0"/>
    <n v="0"/>
    <n v="0"/>
    <n v="0"/>
    <n v="0"/>
    <n v="0"/>
    <n v="0"/>
    <n v="0"/>
    <n v="0"/>
    <n v="0"/>
    <n v="0"/>
    <n v="0"/>
    <n v="0"/>
    <n v="0"/>
    <n v="0"/>
    <n v="0"/>
    <n v="0"/>
    <n v="0"/>
    <n v="0"/>
    <m/>
    <m/>
    <m/>
    <m/>
    <m/>
    <m/>
    <n v="0"/>
    <n v="0"/>
    <n v="0"/>
    <m/>
    <m/>
    <m/>
    <m/>
    <m/>
    <m/>
    <m/>
    <m/>
    <m/>
    <n v="0"/>
    <n v="0"/>
    <n v="0"/>
    <m/>
    <m/>
    <m/>
    <m/>
    <n v="6359"/>
    <n v="6496"/>
    <n v="6424"/>
    <n v="7578"/>
    <n v="7137"/>
    <n v="1337"/>
    <n v="1734"/>
    <n v="1696"/>
    <n v="2431"/>
    <n v="2263"/>
    <n v="2099"/>
    <n v="2306"/>
    <n v="2244"/>
    <m/>
    <m/>
    <m/>
    <m/>
    <m/>
    <m/>
    <m/>
    <m/>
    <n v="1337"/>
    <n v="1337"/>
    <n v="1734"/>
    <n v="1734"/>
    <n v="1696"/>
    <n v="1696"/>
    <n v="2431"/>
    <n v="2431"/>
    <n v="2431"/>
    <n v="2263"/>
    <n v="2263"/>
    <n v="2263"/>
    <n v="2099"/>
    <n v="2099"/>
    <n v="2099"/>
    <n v="2099"/>
    <n v="2306"/>
    <n v="2306"/>
    <n v="2306"/>
    <n v="2244"/>
    <n v="2244"/>
    <n v="2244"/>
    <n v="1407"/>
    <n v="1566"/>
    <n v="1526"/>
    <n v="106"/>
    <n v="128"/>
    <n v="106"/>
    <n v="586"/>
    <n v="612"/>
    <n v="612"/>
    <n v="341"/>
    <n v="321"/>
    <n v="248"/>
    <n v="522"/>
    <n v="560"/>
    <n v="518"/>
    <n v="781"/>
    <n v="700"/>
    <n v="535"/>
    <n v="787"/>
    <n v="682"/>
    <n v="798"/>
    <n v="272"/>
    <n v="368"/>
    <n v="292"/>
  </r>
  <r>
    <x v="7"/>
    <s v="Prince George's Community College "/>
    <m/>
    <n v="163657"/>
    <x v="5"/>
    <m/>
    <m/>
    <m/>
    <m/>
    <m/>
    <m/>
    <m/>
    <m/>
    <m/>
    <m/>
    <m/>
    <m/>
    <m/>
    <m/>
    <m/>
    <m/>
    <m/>
    <m/>
    <m/>
    <m/>
    <m/>
    <m/>
    <m/>
    <m/>
    <m/>
    <m/>
    <m/>
    <m/>
    <m/>
    <m/>
    <m/>
    <n v="0"/>
    <n v="0"/>
    <n v="0"/>
    <n v="0"/>
    <n v="0"/>
    <n v="0"/>
    <n v="0"/>
    <n v="0"/>
    <n v="0"/>
    <n v="0"/>
    <n v="0"/>
    <n v="0"/>
    <n v="0"/>
    <n v="0"/>
    <n v="0"/>
    <n v="0"/>
    <n v="0"/>
    <n v="0"/>
    <n v="0"/>
    <n v="0"/>
    <n v="0"/>
    <n v="0"/>
    <n v="0"/>
    <n v="0"/>
    <n v="0"/>
    <n v="0"/>
    <n v="0"/>
    <n v="0"/>
    <m/>
    <m/>
    <m/>
    <m/>
    <m/>
    <m/>
    <n v="0"/>
    <n v="0"/>
    <n v="0"/>
    <m/>
    <m/>
    <m/>
    <m/>
    <m/>
    <m/>
    <m/>
    <m/>
    <m/>
    <n v="0"/>
    <n v="0"/>
    <n v="0"/>
    <m/>
    <m/>
    <m/>
    <m/>
    <n v="3385"/>
    <n v="3618"/>
    <n v="3786"/>
    <n v="4423"/>
    <n v="4448"/>
    <n v="599"/>
    <n v="573"/>
    <n v="576"/>
    <n v="590"/>
    <n v="607"/>
    <n v="989"/>
    <n v="1222"/>
    <n v="1172"/>
    <m/>
    <m/>
    <m/>
    <m/>
    <m/>
    <m/>
    <m/>
    <m/>
    <n v="599"/>
    <n v="599"/>
    <n v="573"/>
    <n v="573"/>
    <n v="576"/>
    <n v="576"/>
    <n v="590"/>
    <n v="590"/>
    <n v="590"/>
    <n v="607"/>
    <n v="607"/>
    <n v="607"/>
    <n v="989"/>
    <n v="989"/>
    <n v="989"/>
    <n v="989"/>
    <n v="1222"/>
    <n v="1222"/>
    <n v="1222"/>
    <n v="1172"/>
    <n v="1172"/>
    <n v="1172"/>
    <n v="597"/>
    <n v="738"/>
    <n v="708"/>
    <n v="44"/>
    <n v="39"/>
    <n v="66"/>
    <n v="348"/>
    <n v="445"/>
    <n v="398"/>
    <n v="33"/>
    <n v="31"/>
    <n v="75"/>
    <n v="116"/>
    <n v="152"/>
    <n v="201"/>
    <n v="99"/>
    <n v="134"/>
    <n v="177"/>
    <n v="342"/>
    <n v="290"/>
    <n v="536"/>
    <n v="81"/>
    <n v="76"/>
    <n v="77"/>
  </r>
  <r>
    <x v="7"/>
    <s v="Allegany College of Maryland"/>
    <m/>
    <n v="161688"/>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336"/>
    <n v="882"/>
    <n v="1799"/>
    <n v="1935"/>
    <n v="1455"/>
    <n v="756"/>
    <n v="711"/>
    <n v="708"/>
    <n v="718"/>
    <n v="707"/>
    <n v="746"/>
    <n v="793"/>
    <n v="714"/>
    <m/>
    <m/>
    <m/>
    <m/>
    <m/>
    <m/>
    <m/>
    <m/>
    <n v="756"/>
    <n v="756"/>
    <n v="711"/>
    <n v="711"/>
    <n v="708"/>
    <n v="708"/>
    <n v="718"/>
    <n v="718"/>
    <n v="718"/>
    <n v="707"/>
    <n v="707"/>
    <n v="707"/>
    <n v="746"/>
    <n v="746"/>
    <n v="746"/>
    <n v="746"/>
    <n v="793"/>
    <n v="793"/>
    <n v="793"/>
    <n v="714"/>
    <n v="714"/>
    <n v="714"/>
    <n v="422"/>
    <n v="458"/>
    <n v="393"/>
    <n v="47"/>
    <n v="36"/>
    <n v="36"/>
    <n v="277"/>
    <n v="299"/>
    <n v="285"/>
    <n v="173"/>
    <n v="159"/>
    <n v="168"/>
    <n v="80"/>
    <n v="91"/>
    <n v="85"/>
    <n v="70"/>
    <n v="65"/>
    <n v="76"/>
    <n v="395"/>
    <n v="392"/>
    <n v="417"/>
    <n v="290"/>
    <n v="256"/>
    <n v="238"/>
  </r>
  <r>
    <x v="7"/>
    <s v="Baltimore City Community College"/>
    <s v="Met the criteria for Two-Year 1 in 2011-12."/>
    <n v="161864"/>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646"/>
    <n v="1909"/>
    <n v="1769"/>
    <n v="1613"/>
    <n v="1708"/>
    <n v="657"/>
    <n v="681"/>
    <n v="661"/>
    <n v="723"/>
    <n v="696"/>
    <n v="698"/>
    <n v="712"/>
    <n v="730"/>
    <m/>
    <m/>
    <m/>
    <m/>
    <m/>
    <m/>
    <m/>
    <m/>
    <n v="657"/>
    <n v="657"/>
    <n v="681"/>
    <n v="681"/>
    <n v="661"/>
    <n v="661"/>
    <n v="723"/>
    <n v="723"/>
    <n v="723"/>
    <n v="696"/>
    <n v="696"/>
    <n v="696"/>
    <n v="698"/>
    <n v="698"/>
    <n v="698"/>
    <n v="698"/>
    <n v="712"/>
    <n v="712"/>
    <n v="712"/>
    <n v="730"/>
    <n v="730"/>
    <n v="730"/>
    <n v="310"/>
    <n v="329"/>
    <n v="353"/>
    <n v="34"/>
    <n v="41"/>
    <n v="40"/>
    <n v="354"/>
    <n v="342"/>
    <n v="337"/>
    <n v="33"/>
    <n v="34"/>
    <n v="24"/>
    <n v="120"/>
    <n v="105"/>
    <n v="97"/>
    <n v="85"/>
    <n v="97"/>
    <n v="74"/>
    <n v="485"/>
    <n v="460"/>
    <n v="503"/>
    <n v="105"/>
    <n v="85"/>
    <n v="73"/>
  </r>
  <r>
    <x v="7"/>
    <s v="Carroll Community College"/>
    <m/>
    <n v="405872"/>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259"/>
    <n v="1156"/>
    <n v="1109"/>
    <n v="1338"/>
    <n v="1351"/>
    <n v="507"/>
    <n v="512"/>
    <n v="494"/>
    <n v="583"/>
    <n v="650"/>
    <n v="632"/>
    <n v="744"/>
    <n v="684"/>
    <m/>
    <m/>
    <m/>
    <m/>
    <m/>
    <m/>
    <m/>
    <m/>
    <n v="507"/>
    <n v="507"/>
    <n v="512"/>
    <n v="512"/>
    <n v="494"/>
    <n v="494"/>
    <n v="583"/>
    <n v="583"/>
    <n v="583"/>
    <n v="650"/>
    <n v="650"/>
    <n v="650"/>
    <n v="632"/>
    <n v="632"/>
    <n v="632"/>
    <n v="632"/>
    <n v="744"/>
    <n v="744"/>
    <n v="744"/>
    <n v="684"/>
    <n v="684"/>
    <n v="684"/>
    <n v="414"/>
    <n v="502"/>
    <n v="455"/>
    <n v="52"/>
    <n v="50"/>
    <n v="39"/>
    <n v="166"/>
    <n v="192"/>
    <n v="190"/>
    <n v="115"/>
    <n v="132"/>
    <n v="159"/>
    <n v="108"/>
    <n v="113"/>
    <n v="96"/>
    <n v="101"/>
    <n v="106"/>
    <n v="188"/>
    <n v="259"/>
    <n v="299"/>
    <n v="189"/>
    <n v="168"/>
    <n v="174"/>
    <n v="154"/>
  </r>
  <r>
    <x v="7"/>
    <s v="Frederick Community College "/>
    <m/>
    <n v="162557"/>
    <x v="6"/>
    <m/>
    <m/>
    <m/>
    <m/>
    <m/>
    <m/>
    <m/>
    <m/>
    <m/>
    <m/>
    <m/>
    <m/>
    <m/>
    <m/>
    <m/>
    <m/>
    <m/>
    <m/>
    <m/>
    <m/>
    <m/>
    <m/>
    <m/>
    <m/>
    <m/>
    <m/>
    <m/>
    <m/>
    <m/>
    <m/>
    <m/>
    <n v="0"/>
    <n v="0"/>
    <n v="0"/>
    <n v="0"/>
    <n v="0"/>
    <n v="0"/>
    <n v="0"/>
    <n v="0"/>
    <n v="0"/>
    <n v="0"/>
    <n v="0"/>
    <n v="0"/>
    <n v="0"/>
    <n v="0"/>
    <n v="0"/>
    <n v="0"/>
    <n v="0"/>
    <n v="0"/>
    <n v="0"/>
    <n v="0"/>
    <n v="0"/>
    <n v="0"/>
    <n v="0"/>
    <n v="0"/>
    <n v="0"/>
    <n v="0"/>
    <n v="0"/>
    <n v="0"/>
    <m/>
    <m/>
    <m/>
    <m/>
    <m/>
    <m/>
    <n v="0"/>
    <n v="0"/>
    <n v="0"/>
    <m/>
    <m/>
    <m/>
    <m/>
    <m/>
    <m/>
    <m/>
    <m/>
    <m/>
    <n v="0"/>
    <n v="0"/>
    <n v="0"/>
    <m/>
    <m/>
    <m/>
    <m/>
    <n v="3167"/>
    <n v="4458"/>
    <n v="2271"/>
    <n v="1987"/>
    <n v="1840"/>
    <n v="703"/>
    <n v="650"/>
    <n v="715"/>
    <n v="669"/>
    <n v="806"/>
    <n v="837"/>
    <n v="970"/>
    <n v="907"/>
    <m/>
    <m/>
    <m/>
    <m/>
    <m/>
    <m/>
    <m/>
    <m/>
    <n v="703"/>
    <n v="703"/>
    <n v="650"/>
    <n v="650"/>
    <n v="715"/>
    <n v="715"/>
    <n v="669"/>
    <n v="669"/>
    <n v="669"/>
    <n v="806"/>
    <n v="806"/>
    <n v="806"/>
    <n v="837"/>
    <n v="837"/>
    <n v="837"/>
    <n v="837"/>
    <n v="970"/>
    <n v="970"/>
    <n v="970"/>
    <n v="907"/>
    <n v="907"/>
    <n v="907"/>
    <n v="550"/>
    <n v="639"/>
    <n v="584"/>
    <n v="62"/>
    <n v="92"/>
    <n v="59"/>
    <n v="225"/>
    <n v="239"/>
    <n v="264"/>
    <n v="131"/>
    <n v="163"/>
    <n v="160"/>
    <n v="122"/>
    <n v="139"/>
    <n v="162"/>
    <n v="226"/>
    <n v="247"/>
    <n v="208"/>
    <n v="190"/>
    <n v="257"/>
    <n v="307"/>
    <n v="179"/>
    <n v="208"/>
    <n v="221"/>
  </r>
  <r>
    <x v="7"/>
    <s v="Hagerstown Community College "/>
    <m/>
    <n v="162690"/>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377"/>
    <n v="1096"/>
    <n v="1640"/>
    <n v="1380"/>
    <n v="1552"/>
    <n v="406"/>
    <n v="393"/>
    <n v="416"/>
    <n v="437"/>
    <n v="441"/>
    <n v="484"/>
    <n v="487"/>
    <n v="514"/>
    <m/>
    <m/>
    <m/>
    <m/>
    <m/>
    <m/>
    <m/>
    <m/>
    <n v="406"/>
    <n v="406"/>
    <n v="393"/>
    <n v="393"/>
    <n v="416"/>
    <n v="416"/>
    <n v="437"/>
    <n v="437"/>
    <n v="437"/>
    <n v="441"/>
    <n v="441"/>
    <n v="441"/>
    <n v="484"/>
    <n v="484"/>
    <n v="484"/>
    <n v="484"/>
    <n v="487"/>
    <n v="487"/>
    <n v="487"/>
    <n v="514"/>
    <n v="514"/>
    <n v="514"/>
    <n v="321"/>
    <n v="305"/>
    <n v="328"/>
    <n v="17"/>
    <n v="19"/>
    <n v="18"/>
    <n v="146"/>
    <n v="163"/>
    <n v="168"/>
    <n v="113"/>
    <n v="123"/>
    <n v="126"/>
    <n v="63"/>
    <n v="65"/>
    <n v="62"/>
    <n v="119"/>
    <n v="108"/>
    <n v="75"/>
    <n v="142"/>
    <n v="145"/>
    <n v="221"/>
    <n v="125"/>
    <n v="144"/>
    <n v="140"/>
  </r>
  <r>
    <x v="7"/>
    <s v="Harford Community College "/>
    <m/>
    <n v="162706"/>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596"/>
    <n v="1508"/>
    <n v="2116"/>
    <n v="2360"/>
    <n v="2211"/>
    <n v="706"/>
    <n v="888"/>
    <n v="882"/>
    <n v="891"/>
    <n v="868"/>
    <n v="886"/>
    <n v="959"/>
    <n v="1079"/>
    <m/>
    <m/>
    <m/>
    <m/>
    <m/>
    <m/>
    <m/>
    <m/>
    <n v="706"/>
    <n v="706"/>
    <n v="888"/>
    <n v="888"/>
    <n v="882"/>
    <n v="882"/>
    <n v="891"/>
    <n v="891"/>
    <n v="891"/>
    <n v="868"/>
    <n v="868"/>
    <n v="868"/>
    <n v="886"/>
    <n v="886"/>
    <n v="886"/>
    <n v="886"/>
    <n v="959"/>
    <n v="959"/>
    <n v="959"/>
    <n v="1079"/>
    <n v="1079"/>
    <n v="1079"/>
    <n v="582"/>
    <n v="602"/>
    <n v="711"/>
    <n v="55"/>
    <n v="69"/>
    <n v="69"/>
    <n v="249"/>
    <n v="288"/>
    <n v="299"/>
    <n v="136"/>
    <n v="147"/>
    <n v="118"/>
    <n v="172"/>
    <n v="178"/>
    <n v="172"/>
    <n v="283"/>
    <n v="262"/>
    <n v="244"/>
    <n v="300"/>
    <n v="281"/>
    <n v="352"/>
    <n v="183"/>
    <n v="232"/>
    <n v="230"/>
  </r>
  <r>
    <x v="7"/>
    <s v="Wor-Wic Community College "/>
    <m/>
    <n v="164313"/>
    <x v="6"/>
    <m/>
    <m/>
    <m/>
    <m/>
    <m/>
    <m/>
    <m/>
    <m/>
    <m/>
    <m/>
    <m/>
    <m/>
    <m/>
    <m/>
    <m/>
    <m/>
    <m/>
    <m/>
    <m/>
    <m/>
    <m/>
    <m/>
    <m/>
    <m/>
    <m/>
    <m/>
    <m/>
    <m/>
    <m/>
    <m/>
    <m/>
    <n v="0"/>
    <n v="0"/>
    <n v="0"/>
    <n v="0"/>
    <n v="0"/>
    <n v="0"/>
    <n v="0"/>
    <n v="0"/>
    <n v="0"/>
    <n v="0"/>
    <n v="0"/>
    <n v="0"/>
    <n v="0"/>
    <n v="0"/>
    <n v="0"/>
    <n v="0"/>
    <n v="0"/>
    <n v="0"/>
    <n v="0"/>
    <n v="0"/>
    <n v="0"/>
    <n v="0"/>
    <n v="0"/>
    <n v="0"/>
    <n v="0"/>
    <n v="0"/>
    <n v="0"/>
    <n v="0"/>
    <m/>
    <m/>
    <m/>
    <m/>
    <m/>
    <m/>
    <n v="0"/>
    <n v="0"/>
    <n v="0"/>
    <m/>
    <m/>
    <m/>
    <m/>
    <m/>
    <m/>
    <m/>
    <m/>
    <m/>
    <n v="0"/>
    <n v="0"/>
    <n v="0"/>
    <m/>
    <m/>
    <m/>
    <m/>
    <n v="1049"/>
    <n v="1097"/>
    <n v="1204"/>
    <n v="1347"/>
    <n v="1323"/>
    <n v="282"/>
    <n v="292"/>
    <n v="361"/>
    <n v="392"/>
    <n v="400"/>
    <n v="447"/>
    <n v="431"/>
    <n v="437"/>
    <m/>
    <m/>
    <m/>
    <m/>
    <m/>
    <m/>
    <m/>
    <m/>
    <n v="282"/>
    <n v="282"/>
    <n v="292"/>
    <n v="292"/>
    <n v="361"/>
    <n v="361"/>
    <n v="392"/>
    <n v="392"/>
    <n v="392"/>
    <n v="400"/>
    <n v="400"/>
    <n v="400"/>
    <n v="447"/>
    <n v="447"/>
    <n v="447"/>
    <n v="447"/>
    <n v="431"/>
    <n v="431"/>
    <n v="431"/>
    <n v="437"/>
    <n v="437"/>
    <n v="437"/>
    <n v="262"/>
    <n v="249"/>
    <n v="258"/>
    <n v="40"/>
    <n v="25"/>
    <n v="30"/>
    <n v="145"/>
    <n v="157"/>
    <n v="149"/>
    <n v="57"/>
    <n v="62"/>
    <n v="65"/>
    <n v="62"/>
    <n v="58"/>
    <n v="79"/>
    <n v="126"/>
    <n v="114"/>
    <n v="104"/>
    <n v="147"/>
    <n v="166"/>
    <n v="199"/>
    <n v="63"/>
    <n v="60"/>
    <n v="95"/>
  </r>
  <r>
    <x v="7"/>
    <s v="Cecil Community College "/>
    <m/>
    <n v="162104"/>
    <x v="7"/>
    <m/>
    <m/>
    <m/>
    <m/>
    <m/>
    <m/>
    <m/>
    <m/>
    <m/>
    <m/>
    <m/>
    <m/>
    <m/>
    <m/>
    <m/>
    <m/>
    <m/>
    <m/>
    <m/>
    <m/>
    <m/>
    <m/>
    <m/>
    <m/>
    <m/>
    <m/>
    <m/>
    <m/>
    <m/>
    <m/>
    <m/>
    <n v="0"/>
    <n v="0"/>
    <n v="0"/>
    <n v="0"/>
    <n v="0"/>
    <n v="0"/>
    <n v="0"/>
    <n v="0"/>
    <n v="0"/>
    <n v="0"/>
    <n v="0"/>
    <n v="0"/>
    <n v="0"/>
    <n v="0"/>
    <n v="0"/>
    <n v="0"/>
    <n v="0"/>
    <n v="0"/>
    <n v="0"/>
    <n v="0"/>
    <n v="0"/>
    <n v="0"/>
    <n v="0"/>
    <n v="0"/>
    <n v="0"/>
    <n v="0"/>
    <n v="0"/>
    <n v="0"/>
    <m/>
    <m/>
    <m/>
    <m/>
    <m/>
    <m/>
    <n v="0"/>
    <n v="0"/>
    <n v="0"/>
    <m/>
    <m/>
    <m/>
    <m/>
    <m/>
    <m/>
    <m/>
    <m/>
    <m/>
    <n v="0"/>
    <n v="0"/>
    <n v="0"/>
    <m/>
    <m/>
    <m/>
    <m/>
    <n v="542"/>
    <n v="650"/>
    <n v="698"/>
    <n v="511"/>
    <n v="204"/>
    <n v="184"/>
    <n v="191"/>
    <n v="193"/>
    <n v="228"/>
    <n v="234"/>
    <n v="294"/>
    <n v="194"/>
    <n v="68"/>
    <m/>
    <m/>
    <m/>
    <m/>
    <m/>
    <m/>
    <m/>
    <m/>
    <n v="184"/>
    <n v="184"/>
    <n v="191"/>
    <n v="191"/>
    <n v="193"/>
    <n v="193"/>
    <n v="228"/>
    <n v="228"/>
    <n v="228"/>
    <n v="234"/>
    <n v="234"/>
    <n v="234"/>
    <n v="294"/>
    <n v="294"/>
    <n v="294"/>
    <n v="294"/>
    <n v="194"/>
    <n v="194"/>
    <n v="194"/>
    <n v="68"/>
    <n v="68"/>
    <n v="68"/>
    <n v="176"/>
    <n v="105"/>
    <n v="16"/>
    <n v="11"/>
    <n v="7"/>
    <n v="3"/>
    <n v="107"/>
    <n v="82"/>
    <n v="49"/>
    <n v="13"/>
    <n v="13"/>
    <n v="26"/>
    <n v="42"/>
    <n v="47"/>
    <n v="55"/>
    <n v="21"/>
    <n v="17"/>
    <n v="36"/>
    <n v="152"/>
    <n v="157"/>
    <n v="177"/>
    <n v="32"/>
    <n v="29"/>
    <n v="26"/>
  </r>
  <r>
    <x v="7"/>
    <s v="Chesapeake College "/>
    <m/>
    <n v="162168"/>
    <x v="7"/>
    <m/>
    <m/>
    <m/>
    <m/>
    <m/>
    <m/>
    <m/>
    <m/>
    <m/>
    <m/>
    <m/>
    <m/>
    <m/>
    <m/>
    <m/>
    <m/>
    <m/>
    <m/>
    <m/>
    <m/>
    <m/>
    <m/>
    <m/>
    <m/>
    <m/>
    <m/>
    <m/>
    <m/>
    <m/>
    <m/>
    <m/>
    <n v="0"/>
    <n v="0"/>
    <n v="0"/>
    <n v="0"/>
    <n v="0"/>
    <n v="0"/>
    <n v="0"/>
    <n v="0"/>
    <n v="0"/>
    <n v="0"/>
    <n v="0"/>
    <n v="0"/>
    <n v="0"/>
    <n v="0"/>
    <n v="0"/>
    <n v="0"/>
    <n v="0"/>
    <n v="0"/>
    <n v="0"/>
    <n v="0"/>
    <n v="0"/>
    <n v="0"/>
    <n v="0"/>
    <n v="0"/>
    <n v="0"/>
    <n v="0"/>
    <n v="0"/>
    <n v="0"/>
    <m/>
    <m/>
    <m/>
    <m/>
    <m/>
    <m/>
    <n v="0"/>
    <n v="0"/>
    <n v="0"/>
    <m/>
    <m/>
    <m/>
    <m/>
    <m/>
    <m/>
    <m/>
    <m/>
    <m/>
    <n v="0"/>
    <n v="0"/>
    <n v="0"/>
    <m/>
    <m/>
    <m/>
    <m/>
    <n v="653"/>
    <n v="799"/>
    <n v="811"/>
    <n v="948"/>
    <n v="935"/>
    <n v="269"/>
    <n v="237"/>
    <n v="272"/>
    <n v="324"/>
    <n v="351"/>
    <n v="376"/>
    <n v="449"/>
    <n v="431"/>
    <m/>
    <m/>
    <m/>
    <m/>
    <m/>
    <m/>
    <m/>
    <m/>
    <n v="269"/>
    <n v="269"/>
    <n v="237"/>
    <n v="237"/>
    <n v="272"/>
    <n v="272"/>
    <n v="324"/>
    <n v="324"/>
    <n v="324"/>
    <n v="351"/>
    <n v="351"/>
    <n v="351"/>
    <n v="376"/>
    <n v="376"/>
    <n v="376"/>
    <n v="376"/>
    <n v="449"/>
    <n v="449"/>
    <n v="449"/>
    <n v="431"/>
    <n v="431"/>
    <n v="431"/>
    <n v="227"/>
    <n v="253"/>
    <n v="259"/>
    <n v="33"/>
    <n v="43"/>
    <n v="34"/>
    <n v="116"/>
    <n v="153"/>
    <n v="138"/>
    <n v="24"/>
    <n v="29"/>
    <n v="53"/>
    <n v="59"/>
    <n v="61"/>
    <n v="67"/>
    <n v="64"/>
    <n v="51"/>
    <n v="87"/>
    <n v="177"/>
    <n v="210"/>
    <n v="169"/>
    <n v="61"/>
    <n v="62"/>
    <n v="72"/>
  </r>
  <r>
    <x v="7"/>
    <s v="Garrett College "/>
    <m/>
    <n v="162609"/>
    <x v="7"/>
    <m/>
    <m/>
    <m/>
    <m/>
    <m/>
    <m/>
    <m/>
    <m/>
    <m/>
    <m/>
    <m/>
    <m/>
    <m/>
    <m/>
    <m/>
    <m/>
    <m/>
    <m/>
    <m/>
    <m/>
    <m/>
    <m/>
    <m/>
    <m/>
    <m/>
    <m/>
    <m/>
    <m/>
    <m/>
    <m/>
    <m/>
    <n v="0"/>
    <n v="0"/>
    <n v="0"/>
    <n v="0"/>
    <n v="0"/>
    <n v="0"/>
    <n v="0"/>
    <n v="0"/>
    <n v="0"/>
    <n v="0"/>
    <n v="0"/>
    <n v="0"/>
    <n v="0"/>
    <n v="0"/>
    <n v="0"/>
    <n v="0"/>
    <n v="0"/>
    <n v="0"/>
    <n v="0"/>
    <n v="0"/>
    <n v="0"/>
    <n v="0"/>
    <n v="0"/>
    <n v="0"/>
    <n v="0"/>
    <n v="0"/>
    <n v="0"/>
    <n v="0"/>
    <m/>
    <m/>
    <m/>
    <m/>
    <m/>
    <m/>
    <n v="0"/>
    <n v="0"/>
    <n v="0"/>
    <m/>
    <m/>
    <m/>
    <m/>
    <m/>
    <m/>
    <m/>
    <m/>
    <m/>
    <n v="0"/>
    <n v="0"/>
    <n v="0"/>
    <m/>
    <m/>
    <m/>
    <m/>
    <n v="389"/>
    <n v="375"/>
    <n v="359"/>
    <n v="426"/>
    <n v="371"/>
    <n v="120"/>
    <n v="133"/>
    <n v="179"/>
    <n v="200"/>
    <n v="218"/>
    <n v="235"/>
    <n v="263"/>
    <n v="252"/>
    <m/>
    <m/>
    <m/>
    <m/>
    <m/>
    <m/>
    <m/>
    <m/>
    <n v="120"/>
    <n v="120"/>
    <n v="133"/>
    <n v="133"/>
    <n v="179"/>
    <n v="179"/>
    <n v="200"/>
    <n v="200"/>
    <n v="200"/>
    <n v="218"/>
    <n v="218"/>
    <n v="218"/>
    <n v="235"/>
    <n v="235"/>
    <n v="235"/>
    <n v="235"/>
    <n v="263"/>
    <n v="263"/>
    <n v="263"/>
    <n v="252"/>
    <n v="252"/>
    <n v="252"/>
    <n v="121"/>
    <n v="142"/>
    <n v="142"/>
    <n v="23"/>
    <n v="9"/>
    <n v="13"/>
    <n v="91"/>
    <n v="112"/>
    <n v="97"/>
    <n v="24"/>
    <n v="42"/>
    <n v="43"/>
    <n v="12"/>
    <n v="10"/>
    <n v="13"/>
    <n v="31"/>
    <n v="26"/>
    <n v="35"/>
    <n v="133"/>
    <n v="140"/>
    <n v="144"/>
    <n v="34"/>
    <n v="46"/>
    <n v="60"/>
  </r>
  <r>
    <x v="8"/>
    <s v="Mississippi State University"/>
    <m/>
    <n v="176080"/>
    <x v="0"/>
    <n v="3301"/>
    <n v="3394"/>
    <n v="3358"/>
    <n v="3800"/>
    <n v="4011"/>
    <n v="4002"/>
    <n v="4390"/>
    <n v="2038"/>
    <n v="2064"/>
    <n v="1837"/>
    <n v="1747"/>
    <n v="1668"/>
    <n v="1743"/>
    <n v="1955"/>
    <n v="1904"/>
    <n v="2273"/>
    <n v="2478"/>
    <n v="2445"/>
    <n v="2701"/>
    <n v="5"/>
    <n v="9"/>
    <n v="11"/>
    <n v="1"/>
    <n v="1"/>
    <n v="3"/>
    <n v="4"/>
    <n v="2"/>
    <n v="0"/>
    <n v="2"/>
    <n v="2"/>
    <n v="1"/>
    <n v="2033"/>
    <n v="2033"/>
    <n v="2055"/>
    <n v="2055"/>
    <n v="1826"/>
    <n v="1826"/>
    <n v="1746"/>
    <n v="1667"/>
    <n v="1667"/>
    <n v="1740"/>
    <n v="1740"/>
    <n v="1740"/>
    <n v="1951"/>
    <n v="1951"/>
    <n v="1951"/>
    <n v="1902"/>
    <n v="1902"/>
    <n v="2273"/>
    <n v="2273"/>
    <n v="2476"/>
    <n v="2476"/>
    <n v="2476"/>
    <n v="2443"/>
    <n v="2443"/>
    <n v="2443"/>
    <n v="2700"/>
    <n v="2700"/>
    <n v="2700"/>
    <n v="2027"/>
    <n v="2003"/>
    <n v="2243"/>
    <m/>
    <m/>
    <m/>
    <n v="449"/>
    <n v="440"/>
    <n v="457"/>
    <n v="1018"/>
    <n v="1007"/>
    <n v="1174"/>
    <n v="41"/>
    <n v="69"/>
    <n v="88"/>
    <m/>
    <m/>
    <n v="0"/>
    <n v="608"/>
    <n v="664"/>
    <n v="689"/>
    <n v="1217"/>
    <n v="1255"/>
    <n v="1116"/>
    <m/>
    <m/>
    <m/>
    <m/>
    <m/>
    <m/>
    <m/>
    <m/>
    <m/>
    <m/>
    <m/>
    <m/>
    <m/>
    <m/>
    <m/>
    <m/>
    <m/>
    <m/>
    <m/>
    <m/>
    <m/>
    <m/>
    <n v="0"/>
    <n v="0"/>
    <n v="0"/>
    <n v="0"/>
    <n v="0"/>
    <n v="0"/>
    <n v="0"/>
    <n v="0"/>
    <n v="0"/>
    <n v="0"/>
    <n v="0"/>
    <n v="0"/>
    <n v="0"/>
    <n v="0"/>
    <n v="0"/>
    <n v="0"/>
    <n v="0"/>
    <n v="0"/>
    <n v="0"/>
    <n v="0"/>
    <n v="0"/>
    <n v="0"/>
    <m/>
    <m/>
    <m/>
    <m/>
    <m/>
    <m/>
    <n v="0"/>
    <n v="0"/>
    <n v="0"/>
    <m/>
    <m/>
    <m/>
    <m/>
    <m/>
    <m/>
    <m/>
    <m/>
    <m/>
    <n v="0"/>
    <n v="0"/>
    <n v="0"/>
    <m/>
    <m/>
    <m/>
  </r>
  <r>
    <x v="8"/>
    <s v="University of Southern Mississippi"/>
    <m/>
    <n v="176372"/>
    <x v="0"/>
    <n v="3201"/>
    <n v="2980"/>
    <n v="3104"/>
    <n v="2996"/>
    <n v="3169"/>
    <n v="3246"/>
    <n v="3322"/>
    <n v="1219"/>
    <n v="1266"/>
    <n v="1383"/>
    <n v="1539"/>
    <n v="1376"/>
    <n v="1460"/>
    <n v="1332"/>
    <n v="1563"/>
    <n v="1382"/>
    <n v="1512"/>
    <n v="1593"/>
    <n v="1574"/>
    <m/>
    <n v="0"/>
    <n v="0"/>
    <n v="4"/>
    <n v="2"/>
    <n v="2"/>
    <n v="1"/>
    <n v="0"/>
    <n v="1"/>
    <n v="0"/>
    <n v="2"/>
    <n v="1"/>
    <n v="1219"/>
    <n v="1219"/>
    <n v="1266"/>
    <n v="1266"/>
    <n v="1383"/>
    <n v="1383"/>
    <n v="1535"/>
    <n v="1374"/>
    <n v="1374"/>
    <n v="1458"/>
    <n v="1458"/>
    <n v="1458"/>
    <n v="1331"/>
    <n v="1331"/>
    <n v="1331"/>
    <n v="1563"/>
    <n v="1563"/>
    <n v="1381"/>
    <n v="1381"/>
    <n v="1512"/>
    <n v="1512"/>
    <n v="1512"/>
    <n v="1591"/>
    <n v="1591"/>
    <n v="1591"/>
    <n v="1573"/>
    <n v="1573"/>
    <n v="1573"/>
    <n v="1114"/>
    <n v="1223"/>
    <n v="1132"/>
    <m/>
    <m/>
    <m/>
    <n v="398"/>
    <n v="368"/>
    <n v="441"/>
    <n v="635"/>
    <n v="678"/>
    <n v="623"/>
    <n v="93"/>
    <n v="72"/>
    <n v="77"/>
    <m/>
    <m/>
    <n v="0"/>
    <n v="646"/>
    <n v="708"/>
    <n v="631"/>
    <n v="630"/>
    <n v="715"/>
    <n v="789"/>
    <m/>
    <m/>
    <m/>
    <m/>
    <m/>
    <m/>
    <m/>
    <m/>
    <m/>
    <m/>
    <m/>
    <m/>
    <m/>
    <m/>
    <m/>
    <m/>
    <m/>
    <m/>
    <m/>
    <m/>
    <m/>
    <m/>
    <n v="0"/>
    <n v="0"/>
    <n v="0"/>
    <n v="0"/>
    <n v="0"/>
    <n v="0"/>
    <n v="0"/>
    <n v="0"/>
    <n v="0"/>
    <n v="0"/>
    <n v="0"/>
    <n v="0"/>
    <n v="0"/>
    <n v="0"/>
    <n v="0"/>
    <n v="0"/>
    <n v="0"/>
    <n v="0"/>
    <n v="0"/>
    <n v="0"/>
    <n v="0"/>
    <n v="0"/>
    <m/>
    <m/>
    <m/>
    <m/>
    <m/>
    <m/>
    <n v="0"/>
    <n v="0"/>
    <n v="0"/>
    <m/>
    <m/>
    <m/>
    <m/>
    <m/>
    <m/>
    <m/>
    <m/>
    <m/>
    <n v="0"/>
    <n v="0"/>
    <n v="0"/>
    <m/>
    <m/>
    <m/>
  </r>
  <r>
    <x v="8"/>
    <s v="Jackson State University "/>
    <m/>
    <n v="175856"/>
    <x v="1"/>
    <n v="1656"/>
    <n v="1813"/>
    <n v="1509"/>
    <n v="1500"/>
    <n v="1486"/>
    <n v="1361"/>
    <n v="1464"/>
    <n v="802"/>
    <n v="995"/>
    <n v="978"/>
    <n v="1033"/>
    <n v="928"/>
    <n v="995"/>
    <n v="1131"/>
    <n v="889"/>
    <n v="919"/>
    <n v="951"/>
    <n v="841"/>
    <n v="879"/>
    <m/>
    <n v="0"/>
    <n v="0"/>
    <m/>
    <m/>
    <m/>
    <m/>
    <n v="0"/>
    <n v="0"/>
    <n v="0"/>
    <m/>
    <m/>
    <n v="802"/>
    <n v="802"/>
    <n v="995"/>
    <n v="995"/>
    <n v="978"/>
    <n v="978"/>
    <n v="1033"/>
    <n v="928"/>
    <n v="928"/>
    <n v="995"/>
    <n v="995"/>
    <n v="995"/>
    <n v="1131"/>
    <n v="1131"/>
    <n v="1131"/>
    <n v="889"/>
    <n v="889"/>
    <n v="919"/>
    <n v="919"/>
    <n v="951"/>
    <n v="951"/>
    <n v="951"/>
    <n v="841"/>
    <n v="841"/>
    <n v="841"/>
    <n v="879"/>
    <n v="879"/>
    <n v="879"/>
    <n v="721"/>
    <n v="633"/>
    <n v="688"/>
    <m/>
    <m/>
    <m/>
    <n v="230"/>
    <n v="208"/>
    <n v="191"/>
    <n v="418"/>
    <n v="401"/>
    <n v="453"/>
    <n v="77"/>
    <n v="98"/>
    <n v="137"/>
    <n v="0"/>
    <m/>
    <n v="0"/>
    <n v="433"/>
    <n v="496"/>
    <n v="541"/>
    <n v="381"/>
    <n v="444"/>
    <n v="412"/>
    <m/>
    <m/>
    <m/>
    <m/>
    <m/>
    <m/>
    <m/>
    <m/>
    <m/>
    <m/>
    <m/>
    <m/>
    <m/>
    <m/>
    <m/>
    <m/>
    <m/>
    <m/>
    <m/>
    <m/>
    <m/>
    <m/>
    <n v="0"/>
    <n v="0"/>
    <n v="0"/>
    <n v="0"/>
    <n v="0"/>
    <n v="0"/>
    <n v="0"/>
    <n v="0"/>
    <n v="0"/>
    <n v="0"/>
    <n v="0"/>
    <n v="0"/>
    <n v="0"/>
    <n v="0"/>
    <n v="0"/>
    <n v="0"/>
    <n v="0"/>
    <n v="0"/>
    <n v="0"/>
    <n v="0"/>
    <n v="0"/>
    <n v="0"/>
    <m/>
    <m/>
    <m/>
    <m/>
    <m/>
    <m/>
    <n v="0"/>
    <n v="0"/>
    <n v="0"/>
    <m/>
    <m/>
    <m/>
    <m/>
    <m/>
    <m/>
    <m/>
    <m/>
    <m/>
    <n v="0"/>
    <n v="0"/>
    <n v="0"/>
    <m/>
    <m/>
    <m/>
  </r>
  <r>
    <x v="8"/>
    <s v="University of Mississippi"/>
    <s v="Met the criteria for Four-Year 1 in 2011-12."/>
    <n v="176017"/>
    <x v="1"/>
    <n v="3056"/>
    <n v="3503"/>
    <n v="3725"/>
    <n v="3504"/>
    <n v="3517"/>
    <n v="3869"/>
    <n v="4600"/>
    <n v="1810"/>
    <n v="1983"/>
    <n v="2136"/>
    <n v="2232"/>
    <n v="2382"/>
    <n v="2255"/>
    <n v="2136"/>
    <n v="2527"/>
    <n v="2437"/>
    <n v="2317"/>
    <n v="2550"/>
    <n v="3067"/>
    <m/>
    <n v="1"/>
    <n v="7"/>
    <n v="1"/>
    <n v="3"/>
    <n v="4"/>
    <n v="5"/>
    <n v="3"/>
    <n v="2"/>
    <n v="0"/>
    <m/>
    <n v="0"/>
    <n v="1810"/>
    <n v="1810"/>
    <n v="1982"/>
    <n v="1982"/>
    <n v="2129"/>
    <n v="2129"/>
    <n v="2231"/>
    <n v="2379"/>
    <n v="2379"/>
    <n v="2251"/>
    <n v="2251"/>
    <n v="2251"/>
    <n v="2131"/>
    <n v="2131"/>
    <n v="2131"/>
    <n v="2524"/>
    <n v="2524"/>
    <n v="2435"/>
    <n v="2435"/>
    <n v="2317"/>
    <n v="2317"/>
    <n v="2317"/>
    <n v="2550"/>
    <n v="2550"/>
    <n v="2550"/>
    <n v="3067"/>
    <n v="3067"/>
    <n v="3067"/>
    <n v="1876"/>
    <n v="2120"/>
    <n v="2489"/>
    <m/>
    <m/>
    <m/>
    <n v="441"/>
    <n v="430"/>
    <n v="578"/>
    <n v="1437"/>
    <n v="1320"/>
    <n v="1287"/>
    <n v="59"/>
    <n v="54"/>
    <n v="39"/>
    <m/>
    <m/>
    <n v="0"/>
    <n v="883"/>
    <n v="877"/>
    <n v="805"/>
    <n v="1055"/>
    <n v="1168"/>
    <n v="1211"/>
    <m/>
    <m/>
    <m/>
    <m/>
    <m/>
    <m/>
    <m/>
    <m/>
    <m/>
    <m/>
    <m/>
    <m/>
    <m/>
    <m/>
    <m/>
    <m/>
    <m/>
    <m/>
    <m/>
    <m/>
    <m/>
    <m/>
    <n v="0"/>
    <n v="0"/>
    <n v="0"/>
    <n v="0"/>
    <n v="0"/>
    <n v="0"/>
    <n v="0"/>
    <n v="0"/>
    <n v="0"/>
    <n v="0"/>
    <n v="0"/>
    <n v="0"/>
    <n v="0"/>
    <n v="0"/>
    <n v="0"/>
    <n v="0"/>
    <n v="0"/>
    <n v="0"/>
    <n v="0"/>
    <n v="0"/>
    <n v="0"/>
    <n v="0"/>
    <m/>
    <m/>
    <m/>
    <m/>
    <m/>
    <m/>
    <n v="0"/>
    <n v="0"/>
    <n v="0"/>
    <m/>
    <m/>
    <m/>
    <m/>
    <m/>
    <m/>
    <m/>
    <m/>
    <m/>
    <n v="0"/>
    <n v="0"/>
    <n v="0"/>
    <m/>
    <m/>
    <m/>
  </r>
  <r>
    <x v="8"/>
    <s v="Alcorn State University"/>
    <m/>
    <n v="175342"/>
    <x v="3"/>
    <n v="845"/>
    <n v="781"/>
    <n v="831"/>
    <n v="797"/>
    <n v="611"/>
    <n v="649"/>
    <n v="915"/>
    <n v="552"/>
    <n v="489"/>
    <n v="495"/>
    <n v="423"/>
    <n v="495"/>
    <n v="572"/>
    <n v="526"/>
    <n v="545"/>
    <n v="514"/>
    <n v="451"/>
    <n v="463"/>
    <n v="588"/>
    <n v="0"/>
    <n v="0"/>
    <n v="0"/>
    <n v="0"/>
    <n v="0"/>
    <n v="0"/>
    <n v="0"/>
    <n v="0"/>
    <n v="0"/>
    <n v="0"/>
    <m/>
    <m/>
    <n v="552"/>
    <n v="552"/>
    <n v="489"/>
    <n v="489"/>
    <n v="495"/>
    <n v="495"/>
    <n v="423"/>
    <n v="495"/>
    <n v="495"/>
    <n v="572"/>
    <n v="572"/>
    <n v="572"/>
    <n v="526"/>
    <n v="526"/>
    <n v="526"/>
    <n v="545"/>
    <n v="545"/>
    <n v="514"/>
    <n v="514"/>
    <n v="451"/>
    <n v="451"/>
    <n v="451"/>
    <n v="463"/>
    <n v="463"/>
    <n v="463"/>
    <n v="588"/>
    <n v="588"/>
    <n v="588"/>
    <n v="317"/>
    <n v="318"/>
    <n v="392"/>
    <m/>
    <m/>
    <m/>
    <n v="134"/>
    <n v="145"/>
    <n v="196"/>
    <n v="188"/>
    <n v="210"/>
    <n v="181"/>
    <n v="19"/>
    <n v="25"/>
    <n v="28"/>
    <n v="0"/>
    <m/>
    <n v="0"/>
    <n v="288"/>
    <n v="337"/>
    <n v="317"/>
    <n v="256"/>
    <n v="231"/>
    <n v="229"/>
    <m/>
    <m/>
    <m/>
    <m/>
    <m/>
    <m/>
    <m/>
    <m/>
    <m/>
    <m/>
    <m/>
    <m/>
    <m/>
    <m/>
    <m/>
    <m/>
    <m/>
    <m/>
    <m/>
    <m/>
    <m/>
    <m/>
    <n v="0"/>
    <n v="0"/>
    <n v="0"/>
    <n v="0"/>
    <n v="0"/>
    <n v="0"/>
    <n v="0"/>
    <n v="0"/>
    <n v="0"/>
    <n v="0"/>
    <n v="0"/>
    <n v="0"/>
    <n v="0"/>
    <n v="0"/>
    <n v="0"/>
    <n v="0"/>
    <n v="0"/>
    <n v="0"/>
    <n v="0"/>
    <n v="0"/>
    <n v="0"/>
    <n v="0"/>
    <m/>
    <m/>
    <m/>
    <m/>
    <m/>
    <m/>
    <n v="0"/>
    <n v="0"/>
    <n v="0"/>
    <m/>
    <m/>
    <m/>
    <m/>
    <m/>
    <m/>
    <m/>
    <m/>
    <m/>
    <n v="0"/>
    <n v="0"/>
    <n v="0"/>
    <m/>
    <m/>
    <m/>
  </r>
  <r>
    <x v="8"/>
    <s v="Delta State University"/>
    <m/>
    <n v="175616"/>
    <x v="3"/>
    <n v="974"/>
    <n v="1014"/>
    <n v="1019"/>
    <n v="904"/>
    <n v="893"/>
    <n v="865"/>
    <n v="807"/>
    <n v="458"/>
    <n v="462"/>
    <n v="427"/>
    <n v="352"/>
    <n v="327"/>
    <n v="381"/>
    <n v="393"/>
    <n v="465"/>
    <n v="477"/>
    <n v="392"/>
    <n v="367"/>
    <n v="372"/>
    <n v="0"/>
    <n v="0"/>
    <n v="0"/>
    <n v="1"/>
    <n v="0"/>
    <n v="0"/>
    <n v="0"/>
    <n v="0"/>
    <n v="0"/>
    <n v="1"/>
    <m/>
    <n v="1"/>
    <n v="458"/>
    <n v="458"/>
    <n v="462"/>
    <n v="462"/>
    <n v="427"/>
    <n v="427"/>
    <n v="351"/>
    <n v="327"/>
    <n v="327"/>
    <n v="381"/>
    <n v="381"/>
    <n v="381"/>
    <n v="393"/>
    <n v="393"/>
    <n v="393"/>
    <n v="465"/>
    <n v="465"/>
    <n v="477"/>
    <n v="477"/>
    <n v="391"/>
    <n v="391"/>
    <n v="391"/>
    <n v="367"/>
    <n v="367"/>
    <n v="367"/>
    <n v="371"/>
    <n v="371"/>
    <n v="371"/>
    <n v="245"/>
    <n v="215"/>
    <n v="227"/>
    <m/>
    <m/>
    <m/>
    <n v="146"/>
    <n v="152"/>
    <n v="144"/>
    <n v="147"/>
    <n v="177"/>
    <n v="127"/>
    <n v="13"/>
    <n v="15"/>
    <n v="16"/>
    <m/>
    <m/>
    <n v="0"/>
    <n v="167"/>
    <n v="189"/>
    <n v="250"/>
    <n v="239"/>
    <n v="238"/>
    <n v="200"/>
    <m/>
    <m/>
    <m/>
    <m/>
    <m/>
    <m/>
    <m/>
    <m/>
    <m/>
    <m/>
    <m/>
    <m/>
    <m/>
    <m/>
    <m/>
    <m/>
    <m/>
    <m/>
    <m/>
    <m/>
    <m/>
    <m/>
    <n v="0"/>
    <n v="0"/>
    <n v="0"/>
    <n v="0"/>
    <n v="0"/>
    <n v="0"/>
    <n v="0"/>
    <n v="0"/>
    <n v="0"/>
    <n v="0"/>
    <n v="0"/>
    <n v="0"/>
    <n v="0"/>
    <n v="0"/>
    <n v="0"/>
    <n v="0"/>
    <n v="0"/>
    <n v="0"/>
    <n v="0"/>
    <n v="0"/>
    <n v="0"/>
    <n v="0"/>
    <m/>
    <m/>
    <m/>
    <m/>
    <m/>
    <m/>
    <n v="0"/>
    <n v="0"/>
    <n v="0"/>
    <m/>
    <m/>
    <m/>
    <m/>
    <m/>
    <m/>
    <m/>
    <m/>
    <m/>
    <n v="0"/>
    <n v="0"/>
    <n v="0"/>
    <m/>
    <m/>
    <m/>
  </r>
  <r>
    <x v="8"/>
    <s v="Mississippi Valley State University"/>
    <m/>
    <n v="176044"/>
    <x v="3"/>
    <n v="753"/>
    <n v="660"/>
    <n v="673"/>
    <n v="719"/>
    <n v="709"/>
    <n v="710"/>
    <n v="619"/>
    <n v="248"/>
    <n v="332"/>
    <n v="257"/>
    <n v="269"/>
    <n v="325"/>
    <n v="372"/>
    <n v="398"/>
    <n v="443"/>
    <n v="469"/>
    <n v="446"/>
    <n v="413"/>
    <n v="382"/>
    <m/>
    <n v="0"/>
    <n v="0"/>
    <m/>
    <m/>
    <m/>
    <m/>
    <n v="0"/>
    <n v="0"/>
    <n v="1"/>
    <m/>
    <n v="0"/>
    <n v="248"/>
    <n v="248"/>
    <n v="332"/>
    <n v="332"/>
    <n v="257"/>
    <n v="257"/>
    <n v="269"/>
    <n v="325"/>
    <n v="325"/>
    <n v="372"/>
    <n v="372"/>
    <n v="372"/>
    <n v="398"/>
    <n v="398"/>
    <n v="398"/>
    <n v="443"/>
    <n v="443"/>
    <n v="469"/>
    <n v="469"/>
    <n v="445"/>
    <n v="445"/>
    <n v="445"/>
    <n v="413"/>
    <n v="413"/>
    <n v="413"/>
    <n v="382"/>
    <n v="382"/>
    <n v="382"/>
    <n v="259"/>
    <n v="217"/>
    <n v="249"/>
    <m/>
    <m/>
    <m/>
    <n v="186"/>
    <n v="196"/>
    <n v="133"/>
    <n v="114"/>
    <n v="101"/>
    <n v="96"/>
    <n v="22"/>
    <n v="13"/>
    <n v="30"/>
    <n v="0"/>
    <m/>
    <n v="0"/>
    <n v="189"/>
    <n v="258"/>
    <n v="272"/>
    <n v="126"/>
    <n v="92"/>
    <n v="100"/>
    <m/>
    <m/>
    <m/>
    <m/>
    <m/>
    <m/>
    <m/>
    <m/>
    <m/>
    <m/>
    <m/>
    <m/>
    <m/>
    <m/>
    <m/>
    <m/>
    <m/>
    <m/>
    <m/>
    <m/>
    <m/>
    <m/>
    <n v="0"/>
    <n v="0"/>
    <n v="0"/>
    <n v="0"/>
    <n v="0"/>
    <n v="0"/>
    <n v="0"/>
    <n v="0"/>
    <n v="0"/>
    <n v="0"/>
    <n v="0"/>
    <n v="0"/>
    <n v="0"/>
    <n v="0"/>
    <n v="0"/>
    <n v="0"/>
    <n v="0"/>
    <n v="0"/>
    <n v="0"/>
    <n v="0"/>
    <n v="0"/>
    <n v="0"/>
    <m/>
    <m/>
    <m/>
    <m/>
    <m/>
    <m/>
    <n v="0"/>
    <n v="0"/>
    <n v="0"/>
    <m/>
    <m/>
    <m/>
    <m/>
    <m/>
    <m/>
    <m/>
    <m/>
    <m/>
    <n v="0"/>
    <n v="0"/>
    <n v="0"/>
    <m/>
    <m/>
    <m/>
  </r>
  <r>
    <x v="8"/>
    <s v="Mississippi University for Women"/>
    <m/>
    <n v="176035"/>
    <x v="4"/>
    <n v="561"/>
    <n v="553"/>
    <n v="568"/>
    <n v="549"/>
    <n v="540"/>
    <n v="559"/>
    <n v="623"/>
    <n v="198"/>
    <n v="193"/>
    <n v="183"/>
    <n v="238"/>
    <n v="190"/>
    <n v="231"/>
    <n v="222"/>
    <n v="199"/>
    <n v="212"/>
    <n v="239"/>
    <n v="210"/>
    <n v="192"/>
    <m/>
    <n v="1"/>
    <n v="0"/>
    <m/>
    <m/>
    <m/>
    <m/>
    <n v="0"/>
    <n v="0"/>
    <n v="0"/>
    <n v="4"/>
    <n v="0"/>
    <n v="198"/>
    <n v="198"/>
    <n v="192"/>
    <n v="192"/>
    <n v="183"/>
    <n v="183"/>
    <n v="238"/>
    <n v="190"/>
    <n v="190"/>
    <n v="231"/>
    <n v="231"/>
    <n v="231"/>
    <n v="222"/>
    <n v="222"/>
    <n v="222"/>
    <n v="199"/>
    <n v="199"/>
    <n v="212"/>
    <n v="212"/>
    <n v="239"/>
    <n v="239"/>
    <n v="239"/>
    <n v="206"/>
    <n v="206"/>
    <n v="206"/>
    <n v="192"/>
    <n v="192"/>
    <n v="192"/>
    <n v="163"/>
    <n v="154"/>
    <n v="144"/>
    <m/>
    <m/>
    <m/>
    <n v="76"/>
    <n v="52"/>
    <n v="48"/>
    <n v="77"/>
    <n v="91"/>
    <n v="87"/>
    <n v="6"/>
    <n v="15"/>
    <n v="8"/>
    <n v="0"/>
    <m/>
    <n v="0"/>
    <n v="107"/>
    <n v="125"/>
    <n v="127"/>
    <n v="91"/>
    <n v="86"/>
    <n v="77"/>
    <m/>
    <m/>
    <m/>
    <m/>
    <m/>
    <m/>
    <m/>
    <m/>
    <m/>
    <m/>
    <m/>
    <m/>
    <m/>
    <m/>
    <m/>
    <m/>
    <m/>
    <m/>
    <m/>
    <m/>
    <m/>
    <m/>
    <n v="0"/>
    <n v="0"/>
    <n v="0"/>
    <n v="0"/>
    <n v="0"/>
    <n v="0"/>
    <n v="0"/>
    <n v="0"/>
    <n v="0"/>
    <n v="0"/>
    <n v="0"/>
    <n v="0"/>
    <n v="0"/>
    <n v="0"/>
    <n v="0"/>
    <n v="0"/>
    <n v="0"/>
    <n v="0"/>
    <n v="0"/>
    <n v="0"/>
    <n v="0"/>
    <n v="0"/>
    <m/>
    <m/>
    <m/>
    <m/>
    <m/>
    <m/>
    <n v="0"/>
    <n v="0"/>
    <n v="0"/>
    <m/>
    <m/>
    <m/>
    <m/>
    <m/>
    <m/>
    <m/>
    <m/>
    <m/>
    <n v="0"/>
    <n v="0"/>
    <n v="0"/>
    <m/>
    <m/>
    <m/>
  </r>
  <r>
    <x v="8"/>
    <s v="Hinds Community College "/>
    <m/>
    <n v="175786"/>
    <x v="5"/>
    <m/>
    <m/>
    <m/>
    <m/>
    <m/>
    <m/>
    <m/>
    <m/>
    <m/>
    <m/>
    <m/>
    <m/>
    <m/>
    <m/>
    <m/>
    <m/>
    <m/>
    <m/>
    <m/>
    <m/>
    <m/>
    <m/>
    <m/>
    <m/>
    <m/>
    <m/>
    <m/>
    <m/>
    <m/>
    <m/>
    <m/>
    <n v="0"/>
    <n v="0"/>
    <n v="0"/>
    <n v="0"/>
    <n v="0"/>
    <n v="0"/>
    <n v="0"/>
    <n v="0"/>
    <n v="0"/>
    <n v="0"/>
    <n v="0"/>
    <n v="0"/>
    <n v="0"/>
    <n v="0"/>
    <n v="0"/>
    <n v="0"/>
    <n v="0"/>
    <n v="0"/>
    <n v="0"/>
    <n v="0"/>
    <n v="0"/>
    <n v="0"/>
    <n v="0"/>
    <n v="0"/>
    <n v="0"/>
    <n v="0"/>
    <n v="0"/>
    <n v="0"/>
    <m/>
    <m/>
    <m/>
    <m/>
    <m/>
    <m/>
    <n v="0"/>
    <n v="0"/>
    <n v="0"/>
    <m/>
    <m/>
    <m/>
    <m/>
    <m/>
    <m/>
    <m/>
    <m/>
    <m/>
    <n v="0"/>
    <n v="0"/>
    <n v="0"/>
    <m/>
    <m/>
    <m/>
    <n v="6777"/>
    <n v="5802"/>
    <n v="2978"/>
    <n v="2978"/>
    <n v="3566"/>
    <n v="3978"/>
    <n v="3288"/>
    <n v="1892"/>
    <n v="1942"/>
    <n v="1823"/>
    <n v="2324"/>
    <n v="2051"/>
    <n v="2115"/>
    <n v="2596"/>
    <m/>
    <m/>
    <m/>
    <m/>
    <n v="0"/>
    <n v="0"/>
    <n v="0"/>
    <n v="0"/>
    <n v="3288"/>
    <n v="0"/>
    <n v="1892"/>
    <n v="0"/>
    <n v="1942"/>
    <n v="0"/>
    <n v="1823"/>
    <n v="1823"/>
    <n v="1823"/>
    <n v="2324"/>
    <n v="2324"/>
    <n v="2324"/>
    <n v="2051"/>
    <n v="2051"/>
    <n v="2051"/>
    <n v="2051"/>
    <n v="2115"/>
    <n v="2115"/>
    <n v="2115"/>
    <n v="2596"/>
    <n v="2596"/>
    <n v="2596"/>
    <n v="1021"/>
    <n v="1307"/>
    <n v="1753"/>
    <n v="154"/>
    <n v="161"/>
    <n v="162"/>
    <n v="876"/>
    <n v="647"/>
    <n v="681"/>
    <n v="460"/>
    <n v="450"/>
    <n v="393"/>
    <m/>
    <n v="43"/>
    <n v="297"/>
    <n v="0"/>
    <n v="598"/>
    <n v="547"/>
    <n v="1363"/>
    <n v="1233"/>
    <n v="814"/>
    <m/>
    <m/>
    <m/>
  </r>
  <r>
    <x v="8"/>
    <s v="Itawamba Community College "/>
    <s v="Met criteria for Two-Year 2 2011-12."/>
    <n v="175829"/>
    <x v="5"/>
    <m/>
    <m/>
    <m/>
    <m/>
    <m/>
    <m/>
    <m/>
    <m/>
    <m/>
    <m/>
    <m/>
    <m/>
    <m/>
    <m/>
    <m/>
    <m/>
    <m/>
    <m/>
    <m/>
    <m/>
    <m/>
    <m/>
    <m/>
    <m/>
    <m/>
    <m/>
    <m/>
    <m/>
    <m/>
    <m/>
    <m/>
    <n v="0"/>
    <n v="0"/>
    <n v="0"/>
    <n v="0"/>
    <n v="0"/>
    <n v="0"/>
    <n v="0"/>
    <n v="0"/>
    <n v="0"/>
    <n v="0"/>
    <n v="0"/>
    <n v="0"/>
    <n v="0"/>
    <n v="0"/>
    <n v="0"/>
    <n v="0"/>
    <n v="0"/>
    <n v="0"/>
    <n v="0"/>
    <n v="0"/>
    <n v="0"/>
    <n v="0"/>
    <n v="0"/>
    <n v="0"/>
    <n v="0"/>
    <n v="0"/>
    <n v="0"/>
    <n v="0"/>
    <m/>
    <m/>
    <m/>
    <m/>
    <m/>
    <m/>
    <n v="0"/>
    <n v="0"/>
    <n v="0"/>
    <m/>
    <m/>
    <m/>
    <m/>
    <m/>
    <m/>
    <m/>
    <m/>
    <m/>
    <n v="0"/>
    <n v="0"/>
    <n v="0"/>
    <m/>
    <m/>
    <m/>
    <n v="2970"/>
    <n v="2296"/>
    <n v="2459"/>
    <n v="2654"/>
    <n v="3458"/>
    <n v="3188"/>
    <n v="1289"/>
    <n v="1213"/>
    <n v="2068"/>
    <n v="1407"/>
    <n v="1548"/>
    <n v="1621"/>
    <n v="2071"/>
    <n v="1946"/>
    <m/>
    <m/>
    <m/>
    <m/>
    <n v="0"/>
    <n v="0"/>
    <n v="0"/>
    <n v="0"/>
    <n v="1289"/>
    <n v="0"/>
    <n v="1213"/>
    <n v="0"/>
    <n v="2068"/>
    <n v="0"/>
    <n v="1407"/>
    <n v="1407"/>
    <n v="1407"/>
    <n v="1548"/>
    <n v="1548"/>
    <n v="1548"/>
    <n v="1621"/>
    <n v="1621"/>
    <n v="1621"/>
    <n v="1621"/>
    <n v="2071"/>
    <n v="2071"/>
    <n v="2071"/>
    <n v="1946"/>
    <n v="1946"/>
    <n v="1946"/>
    <n v="1218"/>
    <n v="1349"/>
    <n v="1160"/>
    <n v="59"/>
    <n v="68"/>
    <n v="64"/>
    <n v="344"/>
    <n v="654"/>
    <n v="722"/>
    <n v="314"/>
    <n v="369"/>
    <n v="403"/>
    <m/>
    <n v="0"/>
    <n v="164"/>
    <n v="340"/>
    <n v="471"/>
    <n v="499"/>
    <n v="753"/>
    <n v="708"/>
    <n v="555"/>
    <m/>
    <m/>
    <m/>
  </r>
  <r>
    <x v="8"/>
    <s v="Mississippi Gulf Coast Community College "/>
    <s v="Met criteria for Two-Year 2 2011-12."/>
    <n v="176071"/>
    <x v="5"/>
    <m/>
    <m/>
    <m/>
    <m/>
    <m/>
    <m/>
    <m/>
    <m/>
    <m/>
    <m/>
    <m/>
    <m/>
    <m/>
    <m/>
    <m/>
    <m/>
    <m/>
    <m/>
    <m/>
    <m/>
    <m/>
    <m/>
    <m/>
    <m/>
    <m/>
    <m/>
    <m/>
    <m/>
    <m/>
    <m/>
    <m/>
    <n v="0"/>
    <n v="0"/>
    <n v="0"/>
    <n v="0"/>
    <n v="0"/>
    <n v="0"/>
    <n v="0"/>
    <n v="0"/>
    <n v="0"/>
    <n v="0"/>
    <n v="0"/>
    <n v="0"/>
    <n v="0"/>
    <n v="0"/>
    <n v="0"/>
    <n v="0"/>
    <n v="0"/>
    <n v="0"/>
    <n v="0"/>
    <n v="0"/>
    <n v="0"/>
    <n v="0"/>
    <n v="0"/>
    <n v="0"/>
    <n v="0"/>
    <n v="0"/>
    <n v="0"/>
    <n v="0"/>
    <m/>
    <m/>
    <m/>
    <m/>
    <m/>
    <m/>
    <n v="0"/>
    <n v="0"/>
    <n v="0"/>
    <m/>
    <m/>
    <m/>
    <m/>
    <m/>
    <m/>
    <m/>
    <m/>
    <m/>
    <n v="0"/>
    <n v="0"/>
    <n v="0"/>
    <m/>
    <m/>
    <m/>
    <n v="2283"/>
    <n v="2525"/>
    <n v="2621"/>
    <n v="2634"/>
    <n v="3148"/>
    <n v="3175"/>
    <n v="1940"/>
    <n v="1858"/>
    <n v="1519"/>
    <n v="1564"/>
    <n v="1565"/>
    <n v="1601"/>
    <n v="1979"/>
    <n v="2002"/>
    <m/>
    <m/>
    <m/>
    <n v="2"/>
    <n v="5"/>
    <n v="1"/>
    <n v="1"/>
    <n v="1"/>
    <n v="1940"/>
    <n v="0"/>
    <n v="1858"/>
    <n v="0"/>
    <n v="1519"/>
    <n v="0"/>
    <n v="1562"/>
    <n v="1562"/>
    <n v="1562"/>
    <n v="1560"/>
    <n v="1560"/>
    <n v="1560"/>
    <n v="1600"/>
    <n v="1600"/>
    <n v="1600"/>
    <n v="1600"/>
    <n v="1978"/>
    <n v="1978"/>
    <n v="1978"/>
    <n v="2001"/>
    <n v="2001"/>
    <n v="2001"/>
    <n v="1032"/>
    <n v="1211"/>
    <n v="1181"/>
    <n v="21"/>
    <n v="20"/>
    <n v="0"/>
    <n v="547"/>
    <n v="747"/>
    <n v="820"/>
    <n v="354"/>
    <n v="398"/>
    <n v="417"/>
    <m/>
    <n v="37"/>
    <n v="108"/>
    <n v="349"/>
    <n v="312"/>
    <n v="293"/>
    <n v="859"/>
    <n v="813"/>
    <n v="782"/>
    <m/>
    <m/>
    <m/>
  </r>
  <r>
    <x v="8"/>
    <s v="Northwest Mississippi Community College "/>
    <s v="Met criteria for Two-Year 2 2011-12."/>
    <n v="176178"/>
    <x v="5"/>
    <m/>
    <m/>
    <m/>
    <m/>
    <m/>
    <m/>
    <m/>
    <m/>
    <m/>
    <m/>
    <m/>
    <m/>
    <m/>
    <m/>
    <m/>
    <m/>
    <m/>
    <m/>
    <m/>
    <m/>
    <m/>
    <m/>
    <m/>
    <m/>
    <m/>
    <m/>
    <m/>
    <m/>
    <m/>
    <m/>
    <m/>
    <n v="0"/>
    <n v="0"/>
    <n v="0"/>
    <n v="0"/>
    <n v="0"/>
    <n v="0"/>
    <n v="0"/>
    <n v="0"/>
    <n v="0"/>
    <n v="0"/>
    <n v="0"/>
    <n v="0"/>
    <n v="0"/>
    <n v="0"/>
    <n v="0"/>
    <n v="0"/>
    <n v="0"/>
    <n v="0"/>
    <n v="0"/>
    <n v="0"/>
    <n v="0"/>
    <n v="0"/>
    <n v="0"/>
    <n v="0"/>
    <n v="0"/>
    <n v="0"/>
    <n v="0"/>
    <n v="0"/>
    <m/>
    <m/>
    <m/>
    <m/>
    <m/>
    <m/>
    <n v="0"/>
    <n v="0"/>
    <n v="0"/>
    <m/>
    <m/>
    <m/>
    <m/>
    <m/>
    <m/>
    <m/>
    <m/>
    <m/>
    <n v="0"/>
    <n v="0"/>
    <n v="0"/>
    <m/>
    <m/>
    <m/>
    <n v="2448"/>
    <n v="2408"/>
    <n v="6444"/>
    <n v="2739"/>
    <n v="3098"/>
    <n v="2975"/>
    <n v="1464"/>
    <n v="1568"/>
    <n v="1568"/>
    <n v="1476"/>
    <n v="1576"/>
    <n v="1728"/>
    <n v="2039"/>
    <n v="1977"/>
    <m/>
    <m/>
    <m/>
    <n v="1"/>
    <n v="0"/>
    <n v="0"/>
    <n v="0"/>
    <n v="0"/>
    <n v="1464"/>
    <n v="0"/>
    <n v="1568"/>
    <n v="0"/>
    <n v="1568"/>
    <n v="0"/>
    <n v="1475"/>
    <n v="1475"/>
    <n v="1475"/>
    <n v="1576"/>
    <n v="1576"/>
    <n v="1576"/>
    <n v="1728"/>
    <n v="1728"/>
    <n v="1728"/>
    <n v="1728"/>
    <n v="2039"/>
    <n v="2039"/>
    <n v="2039"/>
    <n v="1977"/>
    <n v="1977"/>
    <n v="1977"/>
    <n v="1220"/>
    <n v="1431"/>
    <n v="1267"/>
    <n v="56"/>
    <n v="52"/>
    <n v="39"/>
    <n v="452"/>
    <n v="556"/>
    <n v="671"/>
    <n v="217"/>
    <n v="246"/>
    <n v="366"/>
    <m/>
    <n v="0"/>
    <n v="166"/>
    <n v="254"/>
    <n v="479"/>
    <n v="215"/>
    <n v="1004"/>
    <n v="851"/>
    <n v="981"/>
    <m/>
    <m/>
    <m/>
  </r>
  <r>
    <x v="8"/>
    <s v="Copiah-Lincoln Community College "/>
    <s v="Met criteria for Two-Year 3 2011-12."/>
    <n v="175573"/>
    <x v="6"/>
    <m/>
    <m/>
    <m/>
    <m/>
    <m/>
    <m/>
    <m/>
    <m/>
    <m/>
    <m/>
    <m/>
    <m/>
    <m/>
    <m/>
    <m/>
    <m/>
    <m/>
    <m/>
    <m/>
    <m/>
    <m/>
    <m/>
    <m/>
    <m/>
    <m/>
    <m/>
    <m/>
    <m/>
    <m/>
    <m/>
    <m/>
    <n v="0"/>
    <n v="0"/>
    <n v="0"/>
    <n v="0"/>
    <n v="0"/>
    <n v="0"/>
    <n v="0"/>
    <n v="0"/>
    <n v="0"/>
    <n v="0"/>
    <n v="0"/>
    <n v="0"/>
    <n v="0"/>
    <n v="0"/>
    <n v="0"/>
    <n v="0"/>
    <n v="0"/>
    <n v="0"/>
    <n v="0"/>
    <n v="0"/>
    <n v="0"/>
    <n v="0"/>
    <n v="0"/>
    <n v="0"/>
    <n v="0"/>
    <n v="0"/>
    <n v="0"/>
    <n v="0"/>
    <m/>
    <m/>
    <m/>
    <m/>
    <m/>
    <m/>
    <n v="0"/>
    <n v="0"/>
    <n v="0"/>
    <m/>
    <m/>
    <m/>
    <m/>
    <m/>
    <m/>
    <m/>
    <m/>
    <m/>
    <n v="0"/>
    <n v="0"/>
    <n v="0"/>
    <m/>
    <m/>
    <m/>
    <n v="1619"/>
    <n v="1302"/>
    <n v="1291"/>
    <n v="1130"/>
    <n v="1238"/>
    <n v="1313"/>
    <n v="1186"/>
    <n v="1491"/>
    <n v="1517"/>
    <n v="965"/>
    <n v="772"/>
    <n v="727"/>
    <n v="757"/>
    <n v="814"/>
    <m/>
    <m/>
    <m/>
    <m/>
    <n v="0"/>
    <n v="0"/>
    <n v="0"/>
    <n v="0"/>
    <n v="1186"/>
    <n v="0"/>
    <n v="1491"/>
    <n v="0"/>
    <n v="1517"/>
    <n v="0"/>
    <n v="965"/>
    <n v="965"/>
    <n v="965"/>
    <n v="772"/>
    <n v="772"/>
    <n v="772"/>
    <n v="727"/>
    <n v="727"/>
    <n v="727"/>
    <n v="727"/>
    <n v="757"/>
    <n v="757"/>
    <n v="757"/>
    <n v="814"/>
    <n v="814"/>
    <n v="814"/>
    <n v="460"/>
    <n v="432"/>
    <n v="465"/>
    <n v="40"/>
    <n v="36"/>
    <n v="42"/>
    <n v="227"/>
    <n v="289"/>
    <n v="307"/>
    <n v="306"/>
    <n v="236"/>
    <n v="228"/>
    <m/>
    <n v="0"/>
    <n v="64"/>
    <n v="0"/>
    <n v="84"/>
    <n v="81"/>
    <n v="659"/>
    <n v="452"/>
    <n v="354"/>
    <m/>
    <m/>
    <m/>
  </r>
  <r>
    <x v="8"/>
    <s v="East Central Community College "/>
    <s v="Met criteria for Two-Year 3 2011-12."/>
    <n v="175643"/>
    <x v="6"/>
    <m/>
    <m/>
    <m/>
    <m/>
    <m/>
    <m/>
    <m/>
    <m/>
    <m/>
    <m/>
    <m/>
    <m/>
    <m/>
    <m/>
    <m/>
    <m/>
    <m/>
    <m/>
    <m/>
    <m/>
    <m/>
    <m/>
    <m/>
    <m/>
    <m/>
    <m/>
    <m/>
    <m/>
    <m/>
    <m/>
    <m/>
    <n v="0"/>
    <n v="0"/>
    <n v="0"/>
    <n v="0"/>
    <n v="0"/>
    <n v="0"/>
    <n v="0"/>
    <n v="0"/>
    <n v="0"/>
    <n v="0"/>
    <n v="0"/>
    <n v="0"/>
    <n v="0"/>
    <n v="0"/>
    <n v="0"/>
    <n v="0"/>
    <n v="0"/>
    <n v="0"/>
    <n v="0"/>
    <n v="0"/>
    <n v="0"/>
    <n v="0"/>
    <n v="0"/>
    <n v="0"/>
    <n v="0"/>
    <n v="0"/>
    <n v="0"/>
    <n v="0"/>
    <m/>
    <m/>
    <m/>
    <m/>
    <m/>
    <m/>
    <n v="0"/>
    <n v="0"/>
    <n v="0"/>
    <m/>
    <m/>
    <m/>
    <m/>
    <m/>
    <m/>
    <m/>
    <m/>
    <m/>
    <n v="0"/>
    <n v="0"/>
    <n v="0"/>
    <m/>
    <m/>
    <m/>
    <n v="751"/>
    <n v="801"/>
    <n v="928"/>
    <n v="905"/>
    <n v="1028"/>
    <n v="1005"/>
    <n v="769"/>
    <n v="810"/>
    <n v="751"/>
    <n v="551"/>
    <n v="630"/>
    <n v="687"/>
    <n v="813"/>
    <n v="734"/>
    <m/>
    <m/>
    <m/>
    <m/>
    <n v="0"/>
    <n v="0"/>
    <n v="0"/>
    <n v="0"/>
    <n v="769"/>
    <n v="0"/>
    <n v="810"/>
    <n v="0"/>
    <n v="751"/>
    <n v="0"/>
    <n v="551"/>
    <n v="551"/>
    <n v="551"/>
    <n v="630"/>
    <n v="630"/>
    <n v="630"/>
    <n v="687"/>
    <n v="687"/>
    <n v="687"/>
    <n v="687"/>
    <n v="813"/>
    <n v="813"/>
    <n v="813"/>
    <n v="734"/>
    <n v="734"/>
    <n v="734"/>
    <n v="439"/>
    <n v="630"/>
    <n v="211"/>
    <n v="47"/>
    <n v="47"/>
    <n v="49"/>
    <n v="201"/>
    <n v="136"/>
    <n v="474"/>
    <n v="188"/>
    <n v="195"/>
    <n v="198"/>
    <m/>
    <n v="0"/>
    <n v="0"/>
    <n v="132"/>
    <n v="0"/>
    <n v="222"/>
    <n v="231"/>
    <n v="435"/>
    <n v="267"/>
    <m/>
    <m/>
    <m/>
  </r>
  <r>
    <x v="8"/>
    <s v="East Mississippi Community College "/>
    <m/>
    <n v="175652"/>
    <x v="6"/>
    <m/>
    <m/>
    <m/>
    <m/>
    <m/>
    <m/>
    <m/>
    <m/>
    <m/>
    <m/>
    <m/>
    <m/>
    <m/>
    <m/>
    <m/>
    <m/>
    <m/>
    <m/>
    <m/>
    <m/>
    <m/>
    <m/>
    <m/>
    <m/>
    <m/>
    <m/>
    <m/>
    <m/>
    <m/>
    <m/>
    <m/>
    <n v="0"/>
    <n v="0"/>
    <n v="0"/>
    <n v="0"/>
    <n v="0"/>
    <n v="0"/>
    <n v="0"/>
    <n v="0"/>
    <n v="0"/>
    <n v="0"/>
    <n v="0"/>
    <n v="0"/>
    <n v="0"/>
    <n v="0"/>
    <n v="0"/>
    <n v="0"/>
    <n v="0"/>
    <n v="0"/>
    <n v="0"/>
    <n v="0"/>
    <n v="0"/>
    <n v="0"/>
    <n v="0"/>
    <n v="0"/>
    <n v="0"/>
    <n v="0"/>
    <n v="0"/>
    <n v="0"/>
    <m/>
    <m/>
    <m/>
    <m/>
    <m/>
    <m/>
    <n v="0"/>
    <n v="0"/>
    <n v="0"/>
    <m/>
    <m/>
    <m/>
    <m/>
    <m/>
    <m/>
    <m/>
    <m/>
    <m/>
    <n v="0"/>
    <n v="0"/>
    <n v="0"/>
    <m/>
    <m/>
    <m/>
    <n v="1234"/>
    <n v="1445"/>
    <n v="1407"/>
    <n v="2431"/>
    <n v="1774"/>
    <n v="3110"/>
    <n v="1029"/>
    <n v="1009"/>
    <n v="874"/>
    <n v="1009"/>
    <n v="962"/>
    <n v="901"/>
    <n v="984"/>
    <n v="1061"/>
    <m/>
    <m/>
    <m/>
    <m/>
    <n v="0"/>
    <n v="0"/>
    <n v="0"/>
    <n v="0"/>
    <n v="1029"/>
    <n v="0"/>
    <n v="1009"/>
    <n v="0"/>
    <n v="874"/>
    <n v="0"/>
    <n v="1009"/>
    <n v="1009"/>
    <n v="1009"/>
    <n v="962"/>
    <n v="962"/>
    <n v="962"/>
    <n v="901"/>
    <n v="901"/>
    <n v="901"/>
    <n v="901"/>
    <n v="984"/>
    <n v="984"/>
    <n v="984"/>
    <n v="1061"/>
    <n v="1061"/>
    <n v="1061"/>
    <n v="521"/>
    <n v="738"/>
    <n v="586"/>
    <n v="106"/>
    <n v="108"/>
    <n v="86"/>
    <n v="274"/>
    <n v="138"/>
    <n v="389"/>
    <n v="209"/>
    <n v="191"/>
    <n v="182"/>
    <m/>
    <n v="0"/>
    <n v="83"/>
    <n v="124"/>
    <n v="288"/>
    <n v="503"/>
    <n v="676"/>
    <n v="483"/>
    <n v="133"/>
    <m/>
    <m/>
    <m/>
  </r>
  <r>
    <x v="8"/>
    <s v="Holmes Community College "/>
    <m/>
    <n v="175810"/>
    <x v="6"/>
    <m/>
    <m/>
    <m/>
    <m/>
    <m/>
    <m/>
    <m/>
    <m/>
    <m/>
    <m/>
    <m/>
    <m/>
    <m/>
    <m/>
    <m/>
    <m/>
    <m/>
    <m/>
    <m/>
    <m/>
    <m/>
    <m/>
    <m/>
    <m/>
    <m/>
    <m/>
    <m/>
    <m/>
    <m/>
    <m/>
    <m/>
    <n v="0"/>
    <n v="0"/>
    <n v="0"/>
    <n v="0"/>
    <n v="0"/>
    <n v="0"/>
    <n v="0"/>
    <n v="0"/>
    <n v="0"/>
    <n v="0"/>
    <n v="0"/>
    <n v="0"/>
    <n v="0"/>
    <n v="0"/>
    <n v="0"/>
    <n v="0"/>
    <n v="0"/>
    <n v="0"/>
    <n v="0"/>
    <n v="0"/>
    <n v="0"/>
    <n v="0"/>
    <n v="0"/>
    <n v="0"/>
    <n v="0"/>
    <n v="0"/>
    <n v="0"/>
    <n v="0"/>
    <m/>
    <m/>
    <m/>
    <m/>
    <m/>
    <m/>
    <n v="0"/>
    <n v="0"/>
    <n v="0"/>
    <m/>
    <m/>
    <m/>
    <m/>
    <m/>
    <m/>
    <m/>
    <m/>
    <m/>
    <n v="0"/>
    <n v="0"/>
    <n v="0"/>
    <m/>
    <m/>
    <m/>
    <n v="1348"/>
    <n v="4876"/>
    <n v="1981"/>
    <n v="2257"/>
    <n v="2537"/>
    <n v="2632"/>
    <n v="773"/>
    <n v="1331"/>
    <n v="946"/>
    <n v="1082"/>
    <n v="1059"/>
    <n v="952"/>
    <n v="1255"/>
    <n v="1272"/>
    <m/>
    <m/>
    <m/>
    <m/>
    <n v="0"/>
    <n v="0"/>
    <n v="1"/>
    <n v="0"/>
    <n v="773"/>
    <n v="0"/>
    <n v="1331"/>
    <n v="0"/>
    <n v="946"/>
    <n v="0"/>
    <n v="1082"/>
    <n v="1082"/>
    <n v="1082"/>
    <n v="1059"/>
    <n v="1059"/>
    <n v="1059"/>
    <n v="952"/>
    <n v="952"/>
    <n v="952"/>
    <n v="952"/>
    <n v="1254"/>
    <n v="1254"/>
    <n v="1254"/>
    <n v="1272"/>
    <n v="1272"/>
    <n v="1272"/>
    <n v="648"/>
    <n v="678"/>
    <n v="720"/>
    <n v="42"/>
    <n v="70"/>
    <n v="0"/>
    <n v="262"/>
    <n v="506"/>
    <n v="552"/>
    <n v="253"/>
    <n v="208"/>
    <n v="259"/>
    <m/>
    <n v="10"/>
    <n v="0"/>
    <n v="277"/>
    <n v="303"/>
    <n v="280"/>
    <n v="552"/>
    <n v="538"/>
    <n v="413"/>
    <m/>
    <m/>
    <m/>
  </r>
  <r>
    <x v="8"/>
    <s v="Jones County Junior College "/>
    <m/>
    <n v="175883"/>
    <x v="6"/>
    <m/>
    <m/>
    <m/>
    <m/>
    <m/>
    <m/>
    <m/>
    <m/>
    <m/>
    <m/>
    <m/>
    <m/>
    <m/>
    <m/>
    <m/>
    <m/>
    <m/>
    <m/>
    <m/>
    <m/>
    <m/>
    <m/>
    <m/>
    <m/>
    <m/>
    <m/>
    <m/>
    <m/>
    <m/>
    <m/>
    <m/>
    <n v="0"/>
    <n v="0"/>
    <n v="0"/>
    <n v="0"/>
    <n v="0"/>
    <n v="0"/>
    <n v="0"/>
    <n v="0"/>
    <n v="0"/>
    <n v="0"/>
    <n v="0"/>
    <n v="0"/>
    <n v="0"/>
    <n v="0"/>
    <n v="0"/>
    <n v="0"/>
    <n v="0"/>
    <n v="0"/>
    <n v="0"/>
    <n v="0"/>
    <n v="0"/>
    <n v="0"/>
    <n v="0"/>
    <n v="0"/>
    <n v="0"/>
    <n v="0"/>
    <n v="0"/>
    <n v="0"/>
    <m/>
    <m/>
    <m/>
    <m/>
    <m/>
    <m/>
    <n v="0"/>
    <n v="0"/>
    <n v="0"/>
    <m/>
    <m/>
    <m/>
    <m/>
    <m/>
    <m/>
    <m/>
    <m/>
    <m/>
    <n v="0"/>
    <n v="0"/>
    <n v="0"/>
    <m/>
    <m/>
    <m/>
    <n v="1906"/>
    <n v="1715"/>
    <n v="1891"/>
    <n v="1860"/>
    <n v="2140"/>
    <n v="2105"/>
    <n v="1609"/>
    <n v="1429"/>
    <n v="1483"/>
    <n v="1314"/>
    <n v="1342"/>
    <n v="1281"/>
    <n v="1322"/>
    <n v="1355"/>
    <m/>
    <m/>
    <m/>
    <m/>
    <n v="0"/>
    <n v="0"/>
    <n v="0"/>
    <n v="0"/>
    <n v="1609"/>
    <n v="0"/>
    <n v="1429"/>
    <n v="0"/>
    <n v="1483"/>
    <n v="0"/>
    <n v="1314"/>
    <n v="1314"/>
    <n v="1314"/>
    <n v="1342"/>
    <n v="1342"/>
    <n v="1342"/>
    <n v="1281"/>
    <n v="1281"/>
    <n v="1281"/>
    <n v="1281"/>
    <n v="1322"/>
    <n v="1322"/>
    <n v="1322"/>
    <n v="1355"/>
    <n v="1355"/>
    <n v="1355"/>
    <n v="759"/>
    <n v="835"/>
    <n v="723"/>
    <n v="85"/>
    <n v="69"/>
    <n v="86"/>
    <n v="437"/>
    <n v="418"/>
    <n v="546"/>
    <n v="307"/>
    <n v="320"/>
    <n v="330"/>
    <m/>
    <n v="0"/>
    <n v="125"/>
    <n v="167"/>
    <n v="164"/>
    <n v="363"/>
    <n v="840"/>
    <n v="858"/>
    <n v="463"/>
    <m/>
    <m/>
    <m/>
  </r>
  <r>
    <x v="8"/>
    <s v="Meridian Community College "/>
    <s v="Met criteria for Two-Year 3 2011-12."/>
    <n v="175935"/>
    <x v="6"/>
    <m/>
    <m/>
    <m/>
    <m/>
    <m/>
    <m/>
    <m/>
    <m/>
    <m/>
    <m/>
    <m/>
    <m/>
    <m/>
    <m/>
    <m/>
    <m/>
    <m/>
    <m/>
    <m/>
    <m/>
    <m/>
    <m/>
    <m/>
    <m/>
    <m/>
    <m/>
    <m/>
    <m/>
    <m/>
    <m/>
    <m/>
    <n v="0"/>
    <n v="0"/>
    <n v="0"/>
    <n v="0"/>
    <n v="0"/>
    <n v="0"/>
    <n v="0"/>
    <n v="0"/>
    <n v="0"/>
    <n v="0"/>
    <n v="0"/>
    <n v="0"/>
    <n v="0"/>
    <n v="0"/>
    <n v="0"/>
    <n v="0"/>
    <n v="0"/>
    <n v="0"/>
    <n v="0"/>
    <n v="0"/>
    <n v="0"/>
    <n v="0"/>
    <n v="0"/>
    <n v="0"/>
    <n v="0"/>
    <n v="0"/>
    <n v="0"/>
    <n v="0"/>
    <m/>
    <m/>
    <m/>
    <m/>
    <m/>
    <m/>
    <n v="0"/>
    <n v="0"/>
    <n v="0"/>
    <m/>
    <m/>
    <m/>
    <m/>
    <m/>
    <m/>
    <m/>
    <m/>
    <m/>
    <n v="0"/>
    <n v="0"/>
    <n v="0"/>
    <m/>
    <m/>
    <m/>
    <n v="1577"/>
    <n v="1598"/>
    <n v="1700"/>
    <n v="1423"/>
    <n v="1503"/>
    <n v="1763"/>
    <n v="882"/>
    <n v="898"/>
    <n v="1227"/>
    <n v="1214"/>
    <n v="1301"/>
    <n v="1054"/>
    <n v="1160"/>
    <n v="1350"/>
    <m/>
    <m/>
    <m/>
    <m/>
    <n v="0"/>
    <n v="0"/>
    <n v="0"/>
    <n v="0"/>
    <n v="882"/>
    <n v="0"/>
    <n v="898"/>
    <n v="0"/>
    <n v="1227"/>
    <n v="0"/>
    <n v="1214"/>
    <n v="1214"/>
    <n v="1214"/>
    <n v="1301"/>
    <n v="1301"/>
    <n v="1301"/>
    <n v="1054"/>
    <n v="1054"/>
    <n v="1054"/>
    <n v="1054"/>
    <n v="1160"/>
    <n v="1160"/>
    <n v="1160"/>
    <n v="1350"/>
    <n v="1350"/>
    <n v="1350"/>
    <n v="568"/>
    <n v="653"/>
    <n v="565"/>
    <n v="37"/>
    <n v="0"/>
    <n v="0"/>
    <n v="449"/>
    <n v="507"/>
    <n v="785"/>
    <n v="329"/>
    <n v="435"/>
    <n v="411"/>
    <m/>
    <n v="0"/>
    <n v="102"/>
    <n v="0"/>
    <n v="169"/>
    <n v="96"/>
    <n v="885"/>
    <n v="697"/>
    <n v="445"/>
    <m/>
    <m/>
    <m/>
  </r>
  <r>
    <x v="8"/>
    <s v="Mississippi Delta Community College "/>
    <s v="Met criteria for Two-Year 3 2011-12."/>
    <n v="176008"/>
    <x v="6"/>
    <m/>
    <m/>
    <m/>
    <m/>
    <m/>
    <m/>
    <m/>
    <m/>
    <m/>
    <m/>
    <m/>
    <m/>
    <m/>
    <m/>
    <m/>
    <m/>
    <m/>
    <m/>
    <m/>
    <m/>
    <m/>
    <m/>
    <m/>
    <m/>
    <m/>
    <m/>
    <m/>
    <m/>
    <m/>
    <m/>
    <m/>
    <n v="0"/>
    <n v="0"/>
    <n v="0"/>
    <n v="0"/>
    <n v="0"/>
    <n v="0"/>
    <n v="0"/>
    <n v="0"/>
    <n v="0"/>
    <n v="0"/>
    <n v="0"/>
    <n v="0"/>
    <n v="0"/>
    <n v="0"/>
    <n v="0"/>
    <n v="0"/>
    <n v="0"/>
    <n v="0"/>
    <n v="0"/>
    <n v="0"/>
    <n v="0"/>
    <n v="0"/>
    <n v="0"/>
    <n v="0"/>
    <n v="0"/>
    <n v="0"/>
    <n v="0"/>
    <n v="0"/>
    <m/>
    <m/>
    <m/>
    <m/>
    <m/>
    <m/>
    <n v="0"/>
    <n v="0"/>
    <n v="0"/>
    <m/>
    <m/>
    <m/>
    <m/>
    <m/>
    <m/>
    <m/>
    <m/>
    <m/>
    <n v="0"/>
    <n v="0"/>
    <n v="0"/>
    <m/>
    <m/>
    <m/>
    <n v="925"/>
    <n v="906"/>
    <n v="901"/>
    <n v="1850"/>
    <n v="1084"/>
    <n v="1381"/>
    <n v="888"/>
    <n v="863"/>
    <n v="789"/>
    <n v="726"/>
    <n v="727"/>
    <n v="638"/>
    <n v="699"/>
    <n v="598"/>
    <m/>
    <m/>
    <m/>
    <m/>
    <n v="0"/>
    <n v="0"/>
    <n v="0"/>
    <n v="0"/>
    <n v="888"/>
    <n v="0"/>
    <n v="863"/>
    <n v="0"/>
    <n v="789"/>
    <n v="0"/>
    <n v="726"/>
    <n v="726"/>
    <n v="726"/>
    <n v="727"/>
    <n v="727"/>
    <n v="727"/>
    <n v="638"/>
    <n v="638"/>
    <n v="638"/>
    <n v="638"/>
    <n v="699"/>
    <n v="699"/>
    <n v="699"/>
    <n v="598"/>
    <n v="598"/>
    <n v="598"/>
    <n v="390"/>
    <n v="421"/>
    <n v="407"/>
    <n v="33"/>
    <n v="26"/>
    <n v="27"/>
    <n v="215"/>
    <n v="252"/>
    <n v="164"/>
    <n v="144"/>
    <n v="157"/>
    <n v="128"/>
    <m/>
    <n v="0"/>
    <n v="34"/>
    <n v="0"/>
    <n v="196"/>
    <n v="0"/>
    <n v="582"/>
    <n v="374"/>
    <n v="476"/>
    <m/>
    <m/>
    <m/>
  </r>
  <r>
    <x v="8"/>
    <s v="Northeast Mississippi Community College "/>
    <s v="Met criteria for Two-Year 3 2011-12."/>
    <n v="176169"/>
    <x v="6"/>
    <m/>
    <m/>
    <m/>
    <m/>
    <m/>
    <m/>
    <m/>
    <m/>
    <m/>
    <m/>
    <m/>
    <m/>
    <m/>
    <m/>
    <m/>
    <m/>
    <m/>
    <m/>
    <m/>
    <m/>
    <m/>
    <m/>
    <m/>
    <m/>
    <m/>
    <m/>
    <m/>
    <m/>
    <m/>
    <m/>
    <m/>
    <n v="0"/>
    <n v="0"/>
    <n v="0"/>
    <n v="0"/>
    <n v="0"/>
    <n v="0"/>
    <n v="0"/>
    <n v="0"/>
    <n v="0"/>
    <n v="0"/>
    <n v="0"/>
    <n v="0"/>
    <n v="0"/>
    <n v="0"/>
    <n v="0"/>
    <n v="0"/>
    <n v="0"/>
    <n v="0"/>
    <n v="0"/>
    <n v="0"/>
    <n v="0"/>
    <n v="0"/>
    <n v="0"/>
    <n v="0"/>
    <n v="0"/>
    <n v="0"/>
    <n v="0"/>
    <n v="0"/>
    <m/>
    <m/>
    <m/>
    <m/>
    <m/>
    <m/>
    <n v="0"/>
    <n v="0"/>
    <n v="0"/>
    <m/>
    <m/>
    <m/>
    <m/>
    <m/>
    <m/>
    <m/>
    <m/>
    <m/>
    <n v="0"/>
    <n v="0"/>
    <n v="0"/>
    <m/>
    <m/>
    <m/>
    <n v="1116"/>
    <n v="1273"/>
    <n v="1277"/>
    <n v="1233"/>
    <n v="1636"/>
    <n v="1573"/>
    <n v="1033"/>
    <n v="1007"/>
    <n v="1011"/>
    <n v="995"/>
    <n v="1001"/>
    <n v="979"/>
    <n v="1282"/>
    <n v="1241"/>
    <m/>
    <m/>
    <m/>
    <m/>
    <n v="0"/>
    <n v="0"/>
    <n v="1"/>
    <n v="1"/>
    <n v="1033"/>
    <n v="0"/>
    <n v="1007"/>
    <n v="0"/>
    <n v="1011"/>
    <n v="0"/>
    <n v="995"/>
    <n v="995"/>
    <n v="995"/>
    <n v="1001"/>
    <n v="1001"/>
    <n v="1001"/>
    <n v="979"/>
    <n v="979"/>
    <n v="979"/>
    <n v="979"/>
    <n v="1281"/>
    <n v="1281"/>
    <n v="1281"/>
    <n v="1240"/>
    <n v="1240"/>
    <n v="1240"/>
    <n v="686"/>
    <n v="816"/>
    <n v="782"/>
    <n v="59"/>
    <n v="60"/>
    <n v="45"/>
    <n v="234"/>
    <n v="405"/>
    <n v="413"/>
    <n v="188"/>
    <n v="210"/>
    <n v="189"/>
    <m/>
    <n v="5"/>
    <n v="104"/>
    <n v="131"/>
    <n v="338"/>
    <n v="338"/>
    <n v="676"/>
    <n v="448"/>
    <n v="348"/>
    <m/>
    <m/>
    <m/>
  </r>
  <r>
    <x v="8"/>
    <s v="Pearl River Community College "/>
    <m/>
    <n v="176239"/>
    <x v="6"/>
    <m/>
    <m/>
    <m/>
    <m/>
    <m/>
    <m/>
    <m/>
    <m/>
    <m/>
    <m/>
    <m/>
    <m/>
    <m/>
    <m/>
    <m/>
    <m/>
    <m/>
    <m/>
    <m/>
    <m/>
    <m/>
    <m/>
    <m/>
    <m/>
    <m/>
    <m/>
    <m/>
    <m/>
    <m/>
    <m/>
    <m/>
    <n v="0"/>
    <n v="0"/>
    <n v="0"/>
    <n v="0"/>
    <n v="0"/>
    <n v="0"/>
    <n v="0"/>
    <n v="0"/>
    <n v="0"/>
    <n v="0"/>
    <n v="0"/>
    <n v="0"/>
    <n v="0"/>
    <n v="0"/>
    <n v="0"/>
    <n v="0"/>
    <n v="0"/>
    <n v="0"/>
    <n v="0"/>
    <n v="0"/>
    <n v="0"/>
    <n v="0"/>
    <n v="0"/>
    <n v="0"/>
    <n v="0"/>
    <n v="0"/>
    <n v="0"/>
    <n v="0"/>
    <m/>
    <m/>
    <m/>
    <m/>
    <m/>
    <m/>
    <n v="0"/>
    <n v="0"/>
    <n v="0"/>
    <m/>
    <m/>
    <m/>
    <m/>
    <m/>
    <m/>
    <m/>
    <m/>
    <m/>
    <n v="0"/>
    <n v="0"/>
    <n v="0"/>
    <m/>
    <m/>
    <m/>
    <n v="2206"/>
    <n v="2613"/>
    <n v="2881"/>
    <n v="2966"/>
    <n v="3108"/>
    <n v="3206"/>
    <n v="1196"/>
    <n v="1373"/>
    <n v="1371"/>
    <n v="1514"/>
    <n v="1623"/>
    <n v="1772"/>
    <n v="1954"/>
    <n v="2015"/>
    <m/>
    <m/>
    <m/>
    <m/>
    <n v="0"/>
    <n v="71"/>
    <n v="5"/>
    <n v="13"/>
    <n v="1196"/>
    <n v="0"/>
    <n v="1373"/>
    <n v="0"/>
    <n v="1371"/>
    <n v="0"/>
    <n v="1514"/>
    <n v="1514"/>
    <n v="1514"/>
    <n v="1623"/>
    <n v="1623"/>
    <n v="1623"/>
    <n v="1701"/>
    <n v="1701"/>
    <n v="1701"/>
    <n v="1701"/>
    <n v="1949"/>
    <n v="1949"/>
    <n v="1949"/>
    <n v="2002"/>
    <n v="2002"/>
    <n v="2002"/>
    <n v="1043"/>
    <n v="1119"/>
    <n v="968"/>
    <n v="37"/>
    <n v="0"/>
    <n v="60"/>
    <n v="621"/>
    <n v="830"/>
    <n v="974"/>
    <n v="607"/>
    <n v="654"/>
    <n v="609"/>
    <m/>
    <n v="0"/>
    <n v="0"/>
    <n v="388"/>
    <n v="407"/>
    <n v="360"/>
    <n v="519"/>
    <n v="562"/>
    <n v="732"/>
    <m/>
    <m/>
    <m/>
  </r>
  <r>
    <x v="8"/>
    <s v="Coahoma Community College "/>
    <m/>
    <n v="175519"/>
    <x v="7"/>
    <m/>
    <m/>
    <m/>
    <m/>
    <m/>
    <m/>
    <m/>
    <m/>
    <m/>
    <m/>
    <m/>
    <m/>
    <m/>
    <m/>
    <m/>
    <m/>
    <m/>
    <m/>
    <m/>
    <m/>
    <m/>
    <m/>
    <m/>
    <m/>
    <m/>
    <m/>
    <m/>
    <m/>
    <m/>
    <m/>
    <m/>
    <n v="0"/>
    <n v="0"/>
    <n v="0"/>
    <n v="0"/>
    <n v="0"/>
    <n v="0"/>
    <n v="0"/>
    <n v="0"/>
    <n v="0"/>
    <n v="0"/>
    <n v="0"/>
    <n v="0"/>
    <n v="0"/>
    <n v="0"/>
    <n v="0"/>
    <n v="0"/>
    <n v="0"/>
    <n v="0"/>
    <n v="0"/>
    <n v="0"/>
    <n v="0"/>
    <n v="0"/>
    <n v="0"/>
    <n v="0"/>
    <n v="0"/>
    <n v="0"/>
    <n v="0"/>
    <n v="0"/>
    <m/>
    <m/>
    <m/>
    <m/>
    <m/>
    <m/>
    <n v="0"/>
    <n v="0"/>
    <n v="0"/>
    <m/>
    <m/>
    <m/>
    <m/>
    <m/>
    <m/>
    <m/>
    <m/>
    <m/>
    <n v="0"/>
    <n v="0"/>
    <n v="0"/>
    <m/>
    <m/>
    <m/>
    <n v="1333"/>
    <n v="1176"/>
    <n v="1526"/>
    <n v="1564"/>
    <n v="796"/>
    <n v="912"/>
    <n v="818"/>
    <n v="1102"/>
    <n v="1247"/>
    <n v="1115"/>
    <n v="1341"/>
    <n v="1409"/>
    <n v="651"/>
    <n v="687"/>
    <m/>
    <m/>
    <m/>
    <m/>
    <n v="0"/>
    <n v="0"/>
    <n v="0"/>
    <n v="0"/>
    <n v="818"/>
    <n v="0"/>
    <n v="1102"/>
    <n v="0"/>
    <n v="1247"/>
    <n v="0"/>
    <n v="1115"/>
    <n v="1115"/>
    <n v="1115"/>
    <n v="1341"/>
    <n v="1341"/>
    <n v="1341"/>
    <n v="1409"/>
    <n v="1409"/>
    <n v="1409"/>
    <n v="1409"/>
    <n v="651"/>
    <n v="651"/>
    <n v="651"/>
    <n v="687"/>
    <n v="687"/>
    <n v="687"/>
    <n v="717"/>
    <n v="357"/>
    <n v="482"/>
    <n v="15"/>
    <n v="0"/>
    <n v="14"/>
    <n v="677"/>
    <n v="294"/>
    <n v="191"/>
    <n v="239"/>
    <n v="325"/>
    <n v="394"/>
    <m/>
    <n v="0"/>
    <n v="124"/>
    <n v="0"/>
    <n v="228"/>
    <n v="284"/>
    <n v="876"/>
    <n v="788"/>
    <n v="607"/>
    <m/>
    <m/>
    <m/>
  </r>
  <r>
    <x v="8"/>
    <s v="Southwest Mississippi Community College"/>
    <m/>
    <n v="176354"/>
    <x v="7"/>
    <m/>
    <m/>
    <m/>
    <m/>
    <m/>
    <m/>
    <m/>
    <m/>
    <m/>
    <m/>
    <m/>
    <m/>
    <m/>
    <m/>
    <m/>
    <m/>
    <m/>
    <m/>
    <m/>
    <m/>
    <m/>
    <m/>
    <m/>
    <m/>
    <m/>
    <m/>
    <m/>
    <m/>
    <m/>
    <m/>
    <m/>
    <n v="0"/>
    <n v="0"/>
    <n v="0"/>
    <n v="0"/>
    <n v="0"/>
    <n v="0"/>
    <n v="0"/>
    <n v="0"/>
    <n v="0"/>
    <n v="0"/>
    <n v="0"/>
    <n v="0"/>
    <n v="0"/>
    <n v="0"/>
    <n v="0"/>
    <n v="0"/>
    <n v="0"/>
    <n v="0"/>
    <n v="0"/>
    <n v="0"/>
    <n v="0"/>
    <n v="0"/>
    <n v="0"/>
    <n v="0"/>
    <n v="0"/>
    <n v="0"/>
    <n v="0"/>
    <n v="0"/>
    <m/>
    <m/>
    <m/>
    <m/>
    <m/>
    <m/>
    <n v="0"/>
    <n v="0"/>
    <n v="0"/>
    <m/>
    <m/>
    <m/>
    <m/>
    <m/>
    <m/>
    <m/>
    <m/>
    <m/>
    <n v="0"/>
    <n v="0"/>
    <n v="0"/>
    <m/>
    <m/>
    <m/>
    <n v="726"/>
    <n v="543"/>
    <n v="805"/>
    <n v="778"/>
    <n v="931"/>
    <n v="821"/>
    <n v="735"/>
    <n v="601"/>
    <n v="517"/>
    <n v="473"/>
    <n v="472"/>
    <n v="504"/>
    <n v="548"/>
    <n v="540"/>
    <m/>
    <m/>
    <m/>
    <m/>
    <n v="0"/>
    <n v="0"/>
    <n v="0"/>
    <n v="0"/>
    <n v="735"/>
    <n v="0"/>
    <n v="601"/>
    <n v="0"/>
    <n v="517"/>
    <n v="0"/>
    <n v="473"/>
    <n v="473"/>
    <n v="473"/>
    <n v="472"/>
    <n v="472"/>
    <n v="472"/>
    <n v="504"/>
    <n v="504"/>
    <n v="504"/>
    <n v="504"/>
    <n v="548"/>
    <n v="548"/>
    <n v="548"/>
    <n v="540"/>
    <n v="540"/>
    <n v="540"/>
    <n v="320"/>
    <n v="288"/>
    <n v="307"/>
    <n v="25"/>
    <n v="41"/>
    <n v="49"/>
    <n v="159"/>
    <n v="219"/>
    <n v="184"/>
    <n v="110"/>
    <n v="124"/>
    <n v="155"/>
    <m/>
    <n v="0"/>
    <n v="16"/>
    <n v="128"/>
    <n v="125"/>
    <n v="141"/>
    <n v="235"/>
    <n v="223"/>
    <n v="192"/>
    <m/>
    <m/>
    <m/>
  </r>
  <r>
    <x v="9"/>
    <s v="North Carolina State University "/>
    <m/>
    <n v="199193"/>
    <x v="0"/>
    <n v="6388"/>
    <n v="6655"/>
    <n v="7242"/>
    <n v="7205"/>
    <n v="6858"/>
    <n v="5888"/>
    <n v="6972"/>
    <n v="3528"/>
    <n v="3732"/>
    <n v="3808"/>
    <n v="3612"/>
    <n v="3837"/>
    <n v="3835"/>
    <n v="4243"/>
    <n v="4535"/>
    <n v="4786"/>
    <n v="4660"/>
    <n v="4589"/>
    <n v="4547"/>
    <n v="3"/>
    <n v="5"/>
    <n v="7"/>
    <n v="0"/>
    <n v="2"/>
    <n v="4"/>
    <n v="1"/>
    <n v="0"/>
    <n v="0"/>
    <n v="0"/>
    <n v="0"/>
    <n v="0"/>
    <n v="3525"/>
    <n v="3525"/>
    <n v="3727"/>
    <n v="3727"/>
    <n v="3801"/>
    <n v="3801"/>
    <n v="3612"/>
    <n v="3835"/>
    <n v="3835"/>
    <n v="3831"/>
    <n v="3831"/>
    <n v="3831"/>
    <n v="4242"/>
    <n v="4242"/>
    <n v="4242"/>
    <n v="4535"/>
    <n v="4535"/>
    <n v="4786"/>
    <n v="4786"/>
    <n v="4660"/>
    <n v="4660"/>
    <n v="4660"/>
    <n v="4589"/>
    <n v="4589"/>
    <n v="4589"/>
    <n v="4547"/>
    <n v="4547"/>
    <n v="4547"/>
    <n v="4237"/>
    <n v="4051"/>
    <n v="4065"/>
    <n v="101"/>
    <n v="115.8119999999999"/>
    <n v="77.317000000000007"/>
    <n v="322"/>
    <n v="422.1880000000001"/>
    <n v="404.68299999999999"/>
    <n v="2814"/>
    <n v="2779"/>
    <n v="3072"/>
    <n v="104"/>
    <n v="117"/>
    <n v="122"/>
    <n v="376"/>
    <n v="364"/>
    <n v="422"/>
    <n v="541"/>
    <n v="571"/>
    <n v="626"/>
    <n v="2590"/>
    <n v="2747.4879999999998"/>
    <n v="2780.5699999999997"/>
    <m/>
    <m/>
    <m/>
    <m/>
    <m/>
    <m/>
    <m/>
    <m/>
    <m/>
    <m/>
    <m/>
    <m/>
    <m/>
    <m/>
    <m/>
    <m/>
    <m/>
    <m/>
    <m/>
    <m/>
    <m/>
    <m/>
    <n v="0"/>
    <n v="0"/>
    <n v="0"/>
    <n v="0"/>
    <n v="0"/>
    <n v="0"/>
    <n v="0"/>
    <n v="0"/>
    <n v="0"/>
    <n v="0"/>
    <n v="0"/>
    <n v="0"/>
    <n v="0"/>
    <n v="0"/>
    <n v="0"/>
    <n v="0"/>
    <n v="0"/>
    <n v="0"/>
    <n v="0"/>
    <n v="0"/>
    <n v="0"/>
    <n v="0"/>
    <m/>
    <m/>
    <m/>
    <m/>
    <m/>
    <m/>
    <n v="0"/>
    <n v="0"/>
    <n v="0"/>
    <m/>
    <m/>
    <m/>
    <m/>
    <m/>
    <m/>
    <m/>
    <m/>
    <m/>
    <n v="0"/>
    <n v="0"/>
    <n v="0"/>
    <m/>
    <m/>
    <m/>
  </r>
  <r>
    <x v="9"/>
    <s v="University of North Carolina at Chapel Hill "/>
    <m/>
    <n v="199120"/>
    <x v="0"/>
    <n v="4665"/>
    <n v="4824"/>
    <n v="4893"/>
    <n v="4940"/>
    <n v="4906"/>
    <n v="4949"/>
    <n v="4897"/>
    <n v="3390"/>
    <n v="3408"/>
    <n v="3682"/>
    <n v="3457"/>
    <n v="3511"/>
    <n v="3589"/>
    <n v="3749"/>
    <n v="3800"/>
    <n v="3880"/>
    <n v="3852"/>
    <n v="3958"/>
    <n v="3946"/>
    <n v="2"/>
    <n v="2"/>
    <n v="1"/>
    <n v="2"/>
    <n v="0"/>
    <n v="5"/>
    <n v="2"/>
    <n v="0"/>
    <n v="0"/>
    <n v="0"/>
    <n v="0"/>
    <n v="0"/>
    <n v="3388"/>
    <n v="3388"/>
    <n v="3406"/>
    <n v="3406"/>
    <n v="3681"/>
    <n v="3681"/>
    <n v="3455"/>
    <n v="3511"/>
    <n v="3511"/>
    <n v="3584"/>
    <n v="3584"/>
    <n v="3584"/>
    <n v="3747"/>
    <n v="3747"/>
    <n v="3747"/>
    <n v="3800"/>
    <n v="3800"/>
    <n v="3880"/>
    <n v="3880"/>
    <n v="3852"/>
    <n v="3852"/>
    <n v="3852"/>
    <n v="3958"/>
    <n v="3958"/>
    <n v="3958"/>
    <n v="3946"/>
    <n v="3946"/>
    <n v="3946"/>
    <n v="3685"/>
    <n v="3816"/>
    <n v="3824"/>
    <n v="24"/>
    <n v="19.30199999999968"/>
    <n v="19.403999999999996"/>
    <n v="143"/>
    <n v="122.69800000000032"/>
    <n v="102.596"/>
    <n v="2980"/>
    <n v="3158"/>
    <n v="3334"/>
    <n v="34"/>
    <n v="41"/>
    <n v="33"/>
    <n v="102"/>
    <n v="91"/>
    <n v="93"/>
    <n v="395"/>
    <n v="294"/>
    <n v="287"/>
    <n v="2902"/>
    <n v="2903.616"/>
    <n v="3114.9719999999998"/>
    <m/>
    <m/>
    <m/>
    <m/>
    <m/>
    <m/>
    <m/>
    <m/>
    <m/>
    <m/>
    <m/>
    <m/>
    <m/>
    <m/>
    <m/>
    <m/>
    <m/>
    <m/>
    <m/>
    <m/>
    <m/>
    <m/>
    <n v="0"/>
    <n v="0"/>
    <n v="0"/>
    <n v="0"/>
    <n v="0"/>
    <n v="0"/>
    <n v="0"/>
    <n v="0"/>
    <n v="0"/>
    <n v="0"/>
    <n v="0"/>
    <n v="0"/>
    <n v="0"/>
    <n v="0"/>
    <n v="0"/>
    <n v="0"/>
    <n v="0"/>
    <n v="0"/>
    <n v="0"/>
    <n v="0"/>
    <n v="0"/>
    <n v="0"/>
    <m/>
    <m/>
    <m/>
    <m/>
    <m/>
    <m/>
    <n v="0"/>
    <n v="0"/>
    <n v="0"/>
    <m/>
    <m/>
    <m/>
    <m/>
    <m/>
    <m/>
    <m/>
    <m/>
    <m/>
    <n v="0"/>
    <n v="0"/>
    <n v="0"/>
    <m/>
    <m/>
    <m/>
  </r>
  <r>
    <x v="9"/>
    <s v="University of North Carolina at Greensboro"/>
    <s v="Reclassified: met the criteria for Four-Year 1 in 2009-10, 2010-11 and 2011-12."/>
    <n v="199148"/>
    <x v="0"/>
    <n v="3403"/>
    <n v="3811"/>
    <n v="4048"/>
    <n v="5297"/>
    <n v="4211"/>
    <n v="4354"/>
    <n v="4368"/>
    <n v="1911"/>
    <n v="1870"/>
    <n v="1898"/>
    <n v="2073"/>
    <n v="2039"/>
    <n v="2161"/>
    <n v="2401"/>
    <n v="2401"/>
    <n v="2433"/>
    <n v="2472"/>
    <n v="2497"/>
    <n v="2505"/>
    <n v="3"/>
    <n v="3"/>
    <n v="0"/>
    <n v="2"/>
    <n v="0"/>
    <n v="2"/>
    <n v="2"/>
    <n v="0"/>
    <n v="0"/>
    <n v="0"/>
    <n v="0"/>
    <n v="0"/>
    <n v="1908"/>
    <n v="1908"/>
    <n v="1867"/>
    <n v="1867"/>
    <n v="1898"/>
    <n v="1898"/>
    <n v="2071"/>
    <n v="2039"/>
    <n v="2039"/>
    <n v="2159"/>
    <n v="2159"/>
    <n v="2159"/>
    <n v="2399"/>
    <n v="2399"/>
    <n v="2399"/>
    <n v="2401"/>
    <n v="2401"/>
    <n v="2433"/>
    <n v="2433"/>
    <n v="2472"/>
    <n v="2472"/>
    <n v="2472"/>
    <n v="2497"/>
    <n v="2497"/>
    <n v="2497"/>
    <n v="2505"/>
    <n v="2505"/>
    <n v="2505"/>
    <n v="1894"/>
    <n v="1917"/>
    <n v="1896"/>
    <n v="96"/>
    <n v="95.582000000000107"/>
    <n v="85.455000000000155"/>
    <n v="482"/>
    <n v="484.41799999999989"/>
    <n v="523.54499999999985"/>
    <n v="1052"/>
    <n v="1141"/>
    <n v="1283"/>
    <n v="90"/>
    <n v="74"/>
    <n v="97"/>
    <n v="453"/>
    <n v="453"/>
    <n v="450"/>
    <n v="444"/>
    <n v="491"/>
    <n v="569"/>
    <n v="1036"/>
    <n v="1032.24"/>
    <n v="1011.634"/>
    <m/>
    <m/>
    <m/>
    <m/>
    <m/>
    <m/>
    <m/>
    <m/>
    <m/>
    <m/>
    <m/>
    <m/>
    <m/>
    <m/>
    <m/>
    <m/>
    <m/>
    <m/>
    <m/>
    <m/>
    <m/>
    <m/>
    <n v="0"/>
    <n v="0"/>
    <n v="0"/>
    <n v="0"/>
    <n v="0"/>
    <n v="0"/>
    <n v="0"/>
    <n v="0"/>
    <n v="0"/>
    <n v="0"/>
    <n v="0"/>
    <n v="0"/>
    <n v="0"/>
    <n v="0"/>
    <n v="0"/>
    <n v="0"/>
    <n v="0"/>
    <n v="0"/>
    <n v="0"/>
    <n v="0"/>
    <n v="0"/>
    <n v="0"/>
    <m/>
    <m/>
    <m/>
    <m/>
    <m/>
    <m/>
    <n v="0"/>
    <n v="0"/>
    <n v="0"/>
    <m/>
    <m/>
    <m/>
    <m/>
    <m/>
    <m/>
    <m/>
    <m/>
    <m/>
    <n v="0"/>
    <n v="0"/>
    <n v="0"/>
    <m/>
    <m/>
    <m/>
  </r>
  <r>
    <x v="9"/>
    <s v="University of North Carolina at Charlotte"/>
    <m/>
    <n v="199139"/>
    <x v="1"/>
    <n v="4680"/>
    <n v="5006"/>
    <n v="4789"/>
    <n v="5055"/>
    <n v="5303"/>
    <n v="5580"/>
    <n v="5462"/>
    <n v="2078"/>
    <n v="2143"/>
    <n v="2313"/>
    <n v="2384"/>
    <n v="2473"/>
    <n v="2601"/>
    <n v="2864"/>
    <n v="2767"/>
    <n v="2933"/>
    <n v="3060"/>
    <n v="3158"/>
    <n v="2955"/>
    <n v="0"/>
    <n v="1"/>
    <n v="4"/>
    <n v="1"/>
    <n v="1"/>
    <n v="2"/>
    <n v="5"/>
    <n v="0"/>
    <n v="0"/>
    <n v="0"/>
    <n v="0"/>
    <n v="0"/>
    <n v="2078"/>
    <n v="2078"/>
    <n v="2142"/>
    <n v="2142"/>
    <n v="2309"/>
    <n v="2309"/>
    <n v="2383"/>
    <n v="2472"/>
    <n v="2472"/>
    <n v="2599"/>
    <n v="2599"/>
    <n v="2599"/>
    <n v="2859"/>
    <n v="2859"/>
    <n v="2859"/>
    <n v="2767"/>
    <n v="2767"/>
    <n v="2933"/>
    <n v="2933"/>
    <n v="3060"/>
    <n v="3060"/>
    <n v="3060"/>
    <n v="3158"/>
    <n v="3158"/>
    <n v="3158"/>
    <n v="2955"/>
    <n v="2955"/>
    <n v="2955"/>
    <n v="2383"/>
    <n v="2446"/>
    <n v="2305"/>
    <n v="120"/>
    <n v="111.98000000000002"/>
    <n v="106.27999999999975"/>
    <n v="557"/>
    <n v="600.02"/>
    <n v="543.72000000000025"/>
    <n v="1334"/>
    <n v="1434"/>
    <n v="1507"/>
    <n v="120"/>
    <n v="122"/>
    <n v="153"/>
    <n v="451"/>
    <n v="448"/>
    <n v="508"/>
    <n v="567"/>
    <n v="595"/>
    <n v="691"/>
    <n v="1105"/>
    <n v="1176.5070000000001"/>
    <n v="1274.4630000000002"/>
    <m/>
    <m/>
    <m/>
    <m/>
    <m/>
    <m/>
    <m/>
    <m/>
    <m/>
    <m/>
    <m/>
    <m/>
    <m/>
    <m/>
    <m/>
    <m/>
    <m/>
    <m/>
    <m/>
    <m/>
    <m/>
    <m/>
    <n v="0"/>
    <n v="0"/>
    <n v="0"/>
    <n v="0"/>
    <n v="0"/>
    <n v="0"/>
    <n v="0"/>
    <n v="0"/>
    <n v="0"/>
    <n v="0"/>
    <n v="0"/>
    <n v="0"/>
    <n v="0"/>
    <n v="0"/>
    <n v="0"/>
    <n v="0"/>
    <n v="0"/>
    <n v="0"/>
    <n v="0"/>
    <n v="0"/>
    <n v="0"/>
    <n v="0"/>
    <m/>
    <m/>
    <m/>
    <m/>
    <m/>
    <m/>
    <n v="0"/>
    <n v="0"/>
    <n v="0"/>
    <m/>
    <m/>
    <m/>
    <m/>
    <m/>
    <m/>
    <m/>
    <m/>
    <m/>
    <n v="0"/>
    <n v="0"/>
    <n v="0"/>
    <m/>
    <m/>
    <m/>
  </r>
  <r>
    <x v="9"/>
    <s v="Appalachian State University "/>
    <m/>
    <n v="197869"/>
    <x v="2"/>
    <n v="3728"/>
    <n v="3543"/>
    <n v="3739"/>
    <n v="3805"/>
    <n v="3902"/>
    <n v="3873"/>
    <n v="3956"/>
    <n v="2199"/>
    <n v="2548"/>
    <n v="2307"/>
    <n v="2417"/>
    <n v="2465"/>
    <n v="2516"/>
    <n v="2541"/>
    <n v="2711"/>
    <n v="2732"/>
    <n v="2773"/>
    <n v="2733"/>
    <n v="2823"/>
    <n v="0"/>
    <n v="4"/>
    <n v="4"/>
    <n v="5"/>
    <n v="3"/>
    <n v="9"/>
    <n v="5"/>
    <n v="0"/>
    <n v="0"/>
    <n v="0"/>
    <n v="0"/>
    <n v="0"/>
    <n v="2199"/>
    <n v="2199"/>
    <n v="2544"/>
    <n v="2544"/>
    <n v="2303"/>
    <n v="2303"/>
    <n v="2412"/>
    <n v="2462"/>
    <n v="2462"/>
    <n v="2507"/>
    <n v="2507"/>
    <n v="2507"/>
    <n v="2536"/>
    <n v="2536"/>
    <n v="2536"/>
    <n v="2711"/>
    <n v="2711"/>
    <n v="2732"/>
    <n v="2732"/>
    <n v="2773"/>
    <n v="2773"/>
    <n v="2773"/>
    <n v="2733"/>
    <n v="2733"/>
    <n v="2733"/>
    <n v="2823"/>
    <n v="2823"/>
    <n v="2823"/>
    <n v="2397"/>
    <n v="2378"/>
    <n v="2472"/>
    <n v="79"/>
    <n v="76.233999999999924"/>
    <n v="79.992000000000189"/>
    <n v="297"/>
    <n v="278.76600000000008"/>
    <n v="271.00799999999981"/>
    <n v="1587"/>
    <n v="1653"/>
    <n v="1654"/>
    <n v="55"/>
    <n v="58"/>
    <n v="64"/>
    <n v="368"/>
    <n v="359"/>
    <n v="339"/>
    <n v="452"/>
    <n v="437"/>
    <n v="479"/>
    <n v="1471"/>
    <n v="1646.008"/>
    <n v="1504.164"/>
    <m/>
    <m/>
    <m/>
    <m/>
    <m/>
    <m/>
    <m/>
    <m/>
    <m/>
    <m/>
    <m/>
    <m/>
    <m/>
    <m/>
    <m/>
    <m/>
    <m/>
    <m/>
    <m/>
    <m/>
    <m/>
    <m/>
    <n v="0"/>
    <n v="0"/>
    <n v="0"/>
    <n v="0"/>
    <n v="0"/>
    <n v="0"/>
    <n v="0"/>
    <n v="0"/>
    <n v="0"/>
    <n v="0"/>
    <n v="0"/>
    <n v="0"/>
    <n v="0"/>
    <n v="0"/>
    <n v="0"/>
    <n v="0"/>
    <n v="0"/>
    <n v="0"/>
    <n v="0"/>
    <n v="0"/>
    <n v="0"/>
    <n v="0"/>
    <m/>
    <m/>
    <m/>
    <m/>
    <m/>
    <m/>
    <n v="0"/>
    <n v="0"/>
    <n v="0"/>
    <m/>
    <m/>
    <m/>
    <m/>
    <m/>
    <m/>
    <m/>
    <m/>
    <m/>
    <n v="0"/>
    <n v="0"/>
    <n v="0"/>
    <m/>
    <m/>
    <m/>
  </r>
  <r>
    <x v="9"/>
    <s v="East Carolina University "/>
    <s v="Met the criteria for Four-Year 2 in 2010-11 and 2011-12."/>
    <n v="198464"/>
    <x v="2"/>
    <n v="4950"/>
    <n v="4733"/>
    <n v="5465"/>
    <n v="5937"/>
    <n v="6270"/>
    <n v="5475"/>
    <n v="5533"/>
    <n v="3257"/>
    <n v="3106"/>
    <n v="3184"/>
    <n v="3561"/>
    <n v="3462"/>
    <n v="3456"/>
    <n v="3223"/>
    <n v="3792"/>
    <n v="4196"/>
    <n v="4522"/>
    <n v="3947"/>
    <n v="4201"/>
    <n v="2"/>
    <n v="1"/>
    <n v="2"/>
    <n v="0"/>
    <n v="4"/>
    <n v="5"/>
    <n v="3"/>
    <n v="0"/>
    <n v="0"/>
    <n v="0"/>
    <n v="0"/>
    <n v="0"/>
    <n v="3255"/>
    <n v="3255"/>
    <n v="3105"/>
    <n v="3105"/>
    <n v="3182"/>
    <n v="3182"/>
    <n v="3561"/>
    <n v="3458"/>
    <n v="3458"/>
    <n v="3451"/>
    <n v="3451"/>
    <n v="3451"/>
    <n v="3220"/>
    <n v="3220"/>
    <n v="3220"/>
    <n v="3792"/>
    <n v="3792"/>
    <n v="4196"/>
    <n v="4196"/>
    <n v="4522"/>
    <n v="4522"/>
    <n v="4522"/>
    <n v="3947"/>
    <n v="3947"/>
    <n v="3947"/>
    <n v="4201"/>
    <n v="4201"/>
    <n v="4201"/>
    <n v="3562"/>
    <n v="3204"/>
    <n v="3402"/>
    <n v="119"/>
    <n v="107.5329999999999"/>
    <n v="105.83500000000004"/>
    <n v="841"/>
    <n v="635.4670000000001"/>
    <n v="693.16499999999996"/>
    <n v="1965"/>
    <n v="1937"/>
    <n v="1885"/>
    <n v="128"/>
    <n v="105"/>
    <n v="120"/>
    <n v="571"/>
    <n v="591"/>
    <n v="451"/>
    <n v="794"/>
    <n v="818"/>
    <n v="764"/>
    <n v="1876"/>
    <n v="1860.4939999999999"/>
    <n v="1814.8799999999999"/>
    <m/>
    <m/>
    <m/>
    <m/>
    <m/>
    <m/>
    <m/>
    <m/>
    <m/>
    <m/>
    <m/>
    <m/>
    <m/>
    <m/>
    <m/>
    <m/>
    <m/>
    <m/>
    <m/>
    <m/>
    <m/>
    <m/>
    <n v="0"/>
    <n v="0"/>
    <n v="0"/>
    <n v="0"/>
    <n v="0"/>
    <n v="0"/>
    <n v="0"/>
    <n v="0"/>
    <n v="0"/>
    <n v="0"/>
    <n v="0"/>
    <n v="0"/>
    <n v="0"/>
    <n v="0"/>
    <n v="0"/>
    <n v="0"/>
    <n v="0"/>
    <n v="0"/>
    <n v="0"/>
    <n v="0"/>
    <n v="0"/>
    <n v="0"/>
    <m/>
    <m/>
    <m/>
    <m/>
    <m/>
    <m/>
    <n v="0"/>
    <n v="0"/>
    <n v="0"/>
    <m/>
    <m/>
    <m/>
    <m/>
    <m/>
    <m/>
    <m/>
    <m/>
    <m/>
    <n v="0"/>
    <n v="0"/>
    <n v="0"/>
    <m/>
    <m/>
    <m/>
  </r>
  <r>
    <x v="9"/>
    <s v="North Carolina A&amp;T State University"/>
    <m/>
    <n v="199102"/>
    <x v="2"/>
    <n v="2726"/>
    <n v="2776"/>
    <n v="2656"/>
    <n v="1913"/>
    <n v="1882"/>
    <n v="2265"/>
    <n v="2472"/>
    <n v="1530"/>
    <n v="1661"/>
    <n v="1760"/>
    <n v="2025"/>
    <n v="2221"/>
    <n v="2212"/>
    <n v="2239"/>
    <n v="2074"/>
    <n v="1569"/>
    <n v="1592"/>
    <n v="1879"/>
    <n v="2040"/>
    <n v="0"/>
    <n v="0"/>
    <n v="0"/>
    <n v="0"/>
    <n v="0"/>
    <n v="0"/>
    <n v="2"/>
    <n v="0"/>
    <n v="0"/>
    <n v="0"/>
    <n v="0"/>
    <n v="0"/>
    <n v="1530"/>
    <n v="1530"/>
    <n v="1661"/>
    <n v="1661"/>
    <n v="1760"/>
    <n v="1760"/>
    <n v="2025"/>
    <n v="2221"/>
    <n v="2221"/>
    <n v="2212"/>
    <n v="2212"/>
    <n v="2212"/>
    <n v="2237"/>
    <n v="2237"/>
    <n v="2237"/>
    <n v="2074"/>
    <n v="2074"/>
    <n v="1569"/>
    <n v="1569"/>
    <n v="1592"/>
    <n v="1592"/>
    <n v="1592"/>
    <n v="1879"/>
    <n v="1879"/>
    <n v="1879"/>
    <n v="2040"/>
    <n v="2040"/>
    <n v="2040"/>
    <n v="1227"/>
    <n v="1360"/>
    <n v="1516"/>
    <n v="20"/>
    <n v="43.613000000000056"/>
    <n v="32.360000000000127"/>
    <n v="345"/>
    <n v="475.38699999999994"/>
    <n v="491.63999999999987"/>
    <n v="826"/>
    <n v="848"/>
    <n v="910"/>
    <n v="96"/>
    <n v="107"/>
    <n v="116"/>
    <n v="357"/>
    <n v="325"/>
    <n v="300"/>
    <n v="942"/>
    <n v="932"/>
    <n v="911"/>
    <n v="646"/>
    <n v="697.62"/>
    <n v="788.48"/>
    <m/>
    <m/>
    <m/>
    <m/>
    <m/>
    <m/>
    <m/>
    <m/>
    <m/>
    <m/>
    <m/>
    <m/>
    <m/>
    <m/>
    <m/>
    <m/>
    <m/>
    <m/>
    <m/>
    <m/>
    <m/>
    <m/>
    <n v="0"/>
    <n v="0"/>
    <n v="0"/>
    <n v="0"/>
    <n v="0"/>
    <n v="0"/>
    <n v="0"/>
    <n v="0"/>
    <n v="0"/>
    <n v="0"/>
    <n v="0"/>
    <n v="0"/>
    <n v="0"/>
    <n v="0"/>
    <n v="0"/>
    <n v="0"/>
    <n v="0"/>
    <n v="0"/>
    <n v="0"/>
    <n v="0"/>
    <n v="0"/>
    <n v="0"/>
    <m/>
    <m/>
    <m/>
    <m/>
    <m/>
    <m/>
    <n v="0"/>
    <n v="0"/>
    <n v="0"/>
    <m/>
    <m/>
    <m/>
    <m/>
    <m/>
    <m/>
    <m/>
    <m/>
    <m/>
    <n v="0"/>
    <n v="0"/>
    <n v="0"/>
    <m/>
    <m/>
    <m/>
  </r>
  <r>
    <x v="9"/>
    <s v="North Carolina Central University "/>
    <m/>
    <n v="199157"/>
    <x v="2"/>
    <n v="1868"/>
    <n v="1618"/>
    <n v="2072"/>
    <n v="1673"/>
    <n v="1405"/>
    <n v="1905"/>
    <n v="1752"/>
    <n v="625"/>
    <n v="720"/>
    <n v="764"/>
    <n v="821"/>
    <n v="1025"/>
    <n v="1138"/>
    <n v="1195"/>
    <n v="978"/>
    <n v="1236"/>
    <n v="1026"/>
    <n v="1346"/>
    <n v="1218"/>
    <n v="0"/>
    <n v="0"/>
    <n v="1"/>
    <n v="0"/>
    <n v="0"/>
    <n v="0"/>
    <n v="0"/>
    <n v="0"/>
    <n v="0"/>
    <n v="0"/>
    <n v="0"/>
    <n v="0"/>
    <n v="625"/>
    <n v="625"/>
    <n v="720"/>
    <n v="720"/>
    <n v="763"/>
    <n v="763"/>
    <n v="821"/>
    <n v="1025"/>
    <n v="1025"/>
    <n v="1138"/>
    <n v="1138"/>
    <n v="1138"/>
    <n v="1195"/>
    <n v="1195"/>
    <n v="1195"/>
    <n v="978"/>
    <n v="978"/>
    <n v="1236"/>
    <n v="1236"/>
    <n v="1026"/>
    <n v="1026"/>
    <n v="1026"/>
    <n v="1346"/>
    <n v="1346"/>
    <n v="1346"/>
    <n v="1218"/>
    <n v="1218"/>
    <n v="1218"/>
    <n v="790"/>
    <n v="931"/>
    <n v="825"/>
    <n v="36"/>
    <n v="56.963999999999942"/>
    <n v="38.562000000000012"/>
    <n v="200"/>
    <n v="358.03600000000006"/>
    <n v="354.43799999999999"/>
    <n v="455"/>
    <n v="436"/>
    <n v="459"/>
    <n v="46"/>
    <n v="59"/>
    <n v="35"/>
    <n v="133"/>
    <n v="168"/>
    <n v="185"/>
    <n v="391"/>
    <n v="475"/>
    <n v="516"/>
    <n v="306"/>
    <n v="388.08000000000004"/>
    <n v="407.21200000000005"/>
    <m/>
    <m/>
    <m/>
    <m/>
    <m/>
    <m/>
    <m/>
    <m/>
    <m/>
    <m/>
    <m/>
    <m/>
    <m/>
    <m/>
    <m/>
    <m/>
    <m/>
    <m/>
    <m/>
    <m/>
    <m/>
    <m/>
    <n v="0"/>
    <n v="0"/>
    <n v="0"/>
    <n v="0"/>
    <n v="0"/>
    <n v="0"/>
    <n v="0"/>
    <n v="0"/>
    <n v="0"/>
    <n v="0"/>
    <n v="0"/>
    <n v="0"/>
    <n v="0"/>
    <n v="0"/>
    <n v="0"/>
    <n v="0"/>
    <n v="0"/>
    <n v="0"/>
    <n v="0"/>
    <n v="0"/>
    <n v="0"/>
    <n v="0"/>
    <m/>
    <m/>
    <m/>
    <m/>
    <m/>
    <m/>
    <n v="0"/>
    <n v="0"/>
    <n v="0"/>
    <m/>
    <m/>
    <m/>
    <m/>
    <m/>
    <m/>
    <m/>
    <m/>
    <m/>
    <n v="0"/>
    <n v="0"/>
    <n v="0"/>
    <m/>
    <m/>
    <m/>
  </r>
  <r>
    <x v="9"/>
    <s v="University of North Carolina at Wilmington"/>
    <m/>
    <n v="199218"/>
    <x v="2"/>
    <n v="3378"/>
    <n v="3394"/>
    <n v="3511"/>
    <n v="3349"/>
    <n v="3600"/>
    <n v="3616"/>
    <n v="3665"/>
    <n v="1650"/>
    <n v="1662"/>
    <n v="1986"/>
    <n v="1633"/>
    <n v="1768"/>
    <n v="1891"/>
    <n v="1936"/>
    <n v="1984"/>
    <n v="1917"/>
    <n v="2069"/>
    <n v="1945"/>
    <n v="1988"/>
    <n v="1"/>
    <n v="1"/>
    <n v="3"/>
    <n v="4"/>
    <n v="4"/>
    <n v="0"/>
    <n v="3"/>
    <n v="0"/>
    <n v="0"/>
    <n v="0"/>
    <n v="0"/>
    <n v="0"/>
    <n v="1649"/>
    <n v="1649"/>
    <n v="1661"/>
    <n v="1661"/>
    <n v="1983"/>
    <n v="1983"/>
    <n v="1629"/>
    <n v="1764"/>
    <n v="1764"/>
    <n v="1891"/>
    <n v="1891"/>
    <n v="1891"/>
    <n v="1933"/>
    <n v="1933"/>
    <n v="1933"/>
    <n v="1984"/>
    <n v="1984"/>
    <n v="1917"/>
    <n v="1917"/>
    <n v="2069"/>
    <n v="2069"/>
    <n v="2069"/>
    <n v="1945"/>
    <n v="1945"/>
    <n v="1945"/>
    <n v="1988"/>
    <n v="1988"/>
    <n v="1988"/>
    <n v="1752"/>
    <n v="1681"/>
    <n v="1701"/>
    <n v="77"/>
    <n v="59.775000000000091"/>
    <n v="68.319999999999936"/>
    <n v="240"/>
    <n v="204.22499999999991"/>
    <n v="218.68000000000006"/>
    <n v="1211"/>
    <n v="1247"/>
    <n v="1296"/>
    <n v="19"/>
    <n v="38"/>
    <n v="21"/>
    <n v="271"/>
    <n v="284"/>
    <n v="278"/>
    <n v="263"/>
    <n v="322"/>
    <n v="338"/>
    <n v="1082"/>
    <n v="1115.202"/>
    <n v="1348.4940000000001"/>
    <m/>
    <m/>
    <m/>
    <m/>
    <m/>
    <m/>
    <m/>
    <m/>
    <m/>
    <m/>
    <m/>
    <m/>
    <m/>
    <m/>
    <m/>
    <m/>
    <m/>
    <m/>
    <m/>
    <m/>
    <m/>
    <m/>
    <n v="0"/>
    <n v="0"/>
    <n v="0"/>
    <n v="0"/>
    <n v="0"/>
    <n v="0"/>
    <n v="0"/>
    <n v="0"/>
    <n v="0"/>
    <n v="0"/>
    <n v="0"/>
    <n v="0"/>
    <n v="0"/>
    <n v="0"/>
    <n v="0"/>
    <n v="0"/>
    <n v="0"/>
    <n v="0"/>
    <n v="0"/>
    <n v="0"/>
    <n v="0"/>
    <n v="0"/>
    <m/>
    <m/>
    <m/>
    <m/>
    <m/>
    <m/>
    <n v="0"/>
    <n v="0"/>
    <n v="0"/>
    <m/>
    <m/>
    <m/>
    <m/>
    <m/>
    <m/>
    <m/>
    <m/>
    <m/>
    <n v="0"/>
    <n v="0"/>
    <n v="0"/>
    <m/>
    <m/>
    <m/>
  </r>
  <r>
    <x v="9"/>
    <s v="Western Carolina University "/>
    <m/>
    <n v="200004"/>
    <x v="2"/>
    <n v="2315"/>
    <n v="2329"/>
    <n v="2219"/>
    <n v="2103"/>
    <n v="2148"/>
    <n v="2505"/>
    <n v="2411"/>
    <n v="1151"/>
    <n v="1211"/>
    <n v="1176"/>
    <n v="1222"/>
    <n v="1494"/>
    <n v="1575"/>
    <n v="1555"/>
    <n v="1567"/>
    <n v="1250"/>
    <n v="1219"/>
    <n v="1549"/>
    <n v="1423"/>
    <n v="0"/>
    <n v="0"/>
    <n v="0"/>
    <n v="6"/>
    <n v="9"/>
    <n v="4"/>
    <n v="6"/>
    <n v="0"/>
    <n v="0"/>
    <n v="0"/>
    <n v="0"/>
    <n v="0"/>
    <n v="1151"/>
    <n v="1151"/>
    <n v="1211"/>
    <n v="1211"/>
    <n v="1176"/>
    <n v="1176"/>
    <n v="1216"/>
    <n v="1485"/>
    <n v="1485"/>
    <n v="1571"/>
    <n v="1571"/>
    <n v="1571"/>
    <n v="1549"/>
    <n v="1549"/>
    <n v="1549"/>
    <n v="1567"/>
    <n v="1567"/>
    <n v="1250"/>
    <n v="1250"/>
    <n v="1219"/>
    <n v="1219"/>
    <n v="1219"/>
    <n v="1549"/>
    <n v="1549"/>
    <n v="1549"/>
    <n v="1423"/>
    <n v="1423"/>
    <n v="1423"/>
    <n v="929"/>
    <n v="1149"/>
    <n v="1025"/>
    <n v="60"/>
    <n v="77.807999999999993"/>
    <n v="49.365000000000009"/>
    <n v="230"/>
    <n v="322.19200000000001"/>
    <n v="348.63499999999999"/>
    <n v="729"/>
    <n v="805"/>
    <n v="780"/>
    <n v="32"/>
    <n v="41"/>
    <n v="31"/>
    <n v="371"/>
    <n v="400"/>
    <n v="349"/>
    <n v="353"/>
    <n v="325"/>
    <n v="389"/>
    <n v="585"/>
    <n v="599.44500000000005"/>
    <n v="592.70399999999995"/>
    <m/>
    <m/>
    <m/>
    <m/>
    <m/>
    <m/>
    <m/>
    <m/>
    <m/>
    <m/>
    <m/>
    <m/>
    <m/>
    <m/>
    <m/>
    <m/>
    <m/>
    <m/>
    <m/>
    <m/>
    <m/>
    <m/>
    <n v="0"/>
    <n v="0"/>
    <n v="0"/>
    <n v="0"/>
    <n v="0"/>
    <n v="0"/>
    <n v="0"/>
    <n v="0"/>
    <n v="0"/>
    <n v="0"/>
    <n v="0"/>
    <n v="0"/>
    <n v="0"/>
    <n v="0"/>
    <n v="0"/>
    <n v="0"/>
    <n v="0"/>
    <n v="0"/>
    <n v="0"/>
    <n v="0"/>
    <n v="0"/>
    <n v="0"/>
    <m/>
    <m/>
    <m/>
    <m/>
    <m/>
    <m/>
    <n v="0"/>
    <n v="0"/>
    <n v="0"/>
    <m/>
    <m/>
    <m/>
    <m/>
    <m/>
    <m/>
    <m/>
    <m/>
    <m/>
    <n v="0"/>
    <n v="0"/>
    <n v="0"/>
    <m/>
    <m/>
    <m/>
  </r>
  <r>
    <x v="9"/>
    <s v="Fayetteville State University "/>
    <m/>
    <n v="198543"/>
    <x v="3"/>
    <n v="1217"/>
    <n v="1616"/>
    <n v="1646"/>
    <n v="1988"/>
    <n v="1349"/>
    <n v="1507"/>
    <n v="1277"/>
    <n v="799"/>
    <n v="535"/>
    <n v="763"/>
    <n v="734"/>
    <n v="794"/>
    <n v="760"/>
    <n v="835"/>
    <n v="823"/>
    <n v="931"/>
    <n v="579"/>
    <n v="754"/>
    <n v="538"/>
    <n v="0"/>
    <n v="0"/>
    <n v="1"/>
    <n v="0"/>
    <n v="5"/>
    <n v="12"/>
    <n v="4"/>
    <n v="0"/>
    <n v="0"/>
    <n v="0"/>
    <n v="0"/>
    <n v="0"/>
    <n v="799"/>
    <n v="799"/>
    <n v="535"/>
    <n v="535"/>
    <n v="762"/>
    <n v="762"/>
    <n v="734"/>
    <n v="789"/>
    <n v="789"/>
    <n v="748"/>
    <n v="748"/>
    <n v="748"/>
    <n v="831"/>
    <n v="831"/>
    <n v="831"/>
    <n v="823"/>
    <n v="823"/>
    <n v="931"/>
    <n v="931"/>
    <n v="579"/>
    <n v="579"/>
    <n v="579"/>
    <n v="754"/>
    <n v="754"/>
    <n v="754"/>
    <n v="538"/>
    <n v="538"/>
    <n v="538"/>
    <n v="426"/>
    <n v="521"/>
    <n v="377"/>
    <n v="33"/>
    <n v="39.975999999999999"/>
    <n v="24.886000000000024"/>
    <n v="120"/>
    <n v="193.024"/>
    <n v="136.11399999999998"/>
    <n v="250"/>
    <n v="255"/>
    <n v="255"/>
    <n v="57"/>
    <n v="52"/>
    <n v="48"/>
    <n v="120"/>
    <n v="91"/>
    <n v="103"/>
    <n v="362"/>
    <n v="350"/>
    <n v="425"/>
    <n v="357"/>
    <n v="218.815"/>
    <n v="309.77800000000002"/>
    <m/>
    <m/>
    <m/>
    <m/>
    <m/>
    <m/>
    <m/>
    <m/>
    <m/>
    <m/>
    <m/>
    <m/>
    <m/>
    <m/>
    <m/>
    <m/>
    <m/>
    <m/>
    <m/>
    <m/>
    <m/>
    <m/>
    <n v="0"/>
    <n v="0"/>
    <n v="0"/>
    <n v="0"/>
    <n v="0"/>
    <n v="0"/>
    <n v="0"/>
    <n v="0"/>
    <n v="0"/>
    <n v="0"/>
    <n v="0"/>
    <n v="0"/>
    <n v="0"/>
    <n v="0"/>
    <n v="0"/>
    <n v="0"/>
    <n v="0"/>
    <n v="0"/>
    <n v="0"/>
    <n v="0"/>
    <n v="0"/>
    <n v="0"/>
    <m/>
    <m/>
    <m/>
    <m/>
    <m/>
    <m/>
    <n v="0"/>
    <n v="0"/>
    <n v="0"/>
    <m/>
    <m/>
    <m/>
    <m/>
    <m/>
    <m/>
    <m/>
    <m/>
    <m/>
    <n v="0"/>
    <n v="0"/>
    <n v="0"/>
    <m/>
    <m/>
    <m/>
  </r>
  <r>
    <x v="9"/>
    <s v="University of North Carolina at Pembroke"/>
    <m/>
    <n v="199281"/>
    <x v="4"/>
    <n v="1478"/>
    <n v="1677"/>
    <n v="1643"/>
    <n v="1715"/>
    <n v="1753"/>
    <n v="1908"/>
    <n v="1758"/>
    <n v="475"/>
    <n v="567"/>
    <n v="688"/>
    <n v="710"/>
    <n v="794"/>
    <n v="741"/>
    <n v="961"/>
    <n v="929"/>
    <n v="1101"/>
    <n v="1057"/>
    <n v="1202"/>
    <n v="1039"/>
    <n v="0"/>
    <n v="0"/>
    <n v="0"/>
    <n v="1"/>
    <n v="2"/>
    <n v="0"/>
    <n v="0"/>
    <n v="0"/>
    <n v="0"/>
    <n v="0"/>
    <n v="0"/>
    <n v="0"/>
    <n v="475"/>
    <n v="475"/>
    <n v="567"/>
    <n v="567"/>
    <n v="688"/>
    <n v="688"/>
    <n v="709"/>
    <n v="792"/>
    <n v="792"/>
    <n v="741"/>
    <n v="741"/>
    <n v="741"/>
    <n v="961"/>
    <n v="961"/>
    <n v="961"/>
    <n v="929"/>
    <n v="929"/>
    <n v="1101"/>
    <n v="1101"/>
    <n v="1057"/>
    <n v="1057"/>
    <n v="1057"/>
    <n v="1202"/>
    <n v="1202"/>
    <n v="1202"/>
    <n v="1039"/>
    <n v="1039"/>
    <n v="1039"/>
    <n v="714"/>
    <n v="876"/>
    <n v="648"/>
    <n v="48"/>
    <n v="56.752000000000066"/>
    <n v="49.169000000000096"/>
    <n v="295"/>
    <n v="269.24799999999993"/>
    <n v="341.8309999999999"/>
    <n v="271"/>
    <n v="278"/>
    <n v="322"/>
    <n v="36"/>
    <n v="29"/>
    <n v="40"/>
    <n v="216"/>
    <n v="192"/>
    <n v="240"/>
    <n v="269"/>
    <n v="242"/>
    <n v="359"/>
    <n v="185"/>
    <n v="237.006"/>
    <n v="264.19200000000001"/>
    <m/>
    <m/>
    <m/>
    <m/>
    <m/>
    <m/>
    <m/>
    <m/>
    <m/>
    <m/>
    <m/>
    <m/>
    <m/>
    <m/>
    <m/>
    <m/>
    <m/>
    <m/>
    <m/>
    <m/>
    <m/>
    <m/>
    <n v="0"/>
    <n v="0"/>
    <n v="0"/>
    <n v="0"/>
    <n v="0"/>
    <n v="0"/>
    <n v="0"/>
    <n v="0"/>
    <n v="0"/>
    <n v="0"/>
    <n v="0"/>
    <n v="0"/>
    <n v="0"/>
    <n v="0"/>
    <n v="0"/>
    <n v="0"/>
    <n v="0"/>
    <n v="0"/>
    <n v="0"/>
    <n v="0"/>
    <n v="0"/>
    <n v="0"/>
    <m/>
    <m/>
    <m/>
    <m/>
    <m/>
    <m/>
    <n v="0"/>
    <n v="0"/>
    <n v="0"/>
    <m/>
    <m/>
    <m/>
    <m/>
    <m/>
    <m/>
    <m/>
    <m/>
    <m/>
    <n v="0"/>
    <n v="0"/>
    <n v="0"/>
    <m/>
    <m/>
    <m/>
  </r>
  <r>
    <x v="9"/>
    <s v="Winston-Salem State University "/>
    <m/>
    <n v="199999"/>
    <x v="4"/>
    <n v="1495"/>
    <n v="1579"/>
    <n v="1418"/>
    <n v="1608"/>
    <n v="1935"/>
    <n v="1509"/>
    <n v="1515"/>
    <n v="476"/>
    <n v="499"/>
    <n v="614"/>
    <n v="670"/>
    <n v="883"/>
    <n v="891"/>
    <n v="1050"/>
    <n v="976"/>
    <n v="962"/>
    <n v="1353"/>
    <n v="794"/>
    <n v="690"/>
    <n v="0"/>
    <n v="0"/>
    <n v="0"/>
    <n v="0"/>
    <n v="0"/>
    <n v="0"/>
    <n v="0"/>
    <n v="0"/>
    <n v="0"/>
    <n v="0"/>
    <n v="0"/>
    <n v="0"/>
    <n v="476"/>
    <n v="476"/>
    <n v="499"/>
    <n v="499"/>
    <n v="614"/>
    <n v="614"/>
    <n v="670"/>
    <n v="883"/>
    <n v="883"/>
    <n v="891"/>
    <n v="891"/>
    <n v="891"/>
    <n v="1050"/>
    <n v="1050"/>
    <n v="1050"/>
    <n v="976"/>
    <n v="976"/>
    <n v="962"/>
    <n v="962"/>
    <n v="1353"/>
    <n v="1353"/>
    <n v="1353"/>
    <n v="794"/>
    <n v="794"/>
    <n v="794"/>
    <n v="690"/>
    <n v="690"/>
    <n v="690"/>
    <n v="1053"/>
    <n v="611"/>
    <n v="555"/>
    <n v="46"/>
    <n v="28.964000000000055"/>
    <n v="12.870000000000005"/>
    <n v="254"/>
    <n v="154.03599999999994"/>
    <n v="122.13"/>
    <n v="322"/>
    <n v="317"/>
    <n v="431"/>
    <n v="56"/>
    <n v="53"/>
    <n v="50"/>
    <n v="134"/>
    <n v="159"/>
    <n v="166"/>
    <n v="371"/>
    <n v="362"/>
    <n v="403"/>
    <n v="247"/>
    <n v="239.02099999999999"/>
    <n v="308.22800000000001"/>
    <m/>
    <m/>
    <m/>
    <m/>
    <m/>
    <m/>
    <m/>
    <m/>
    <m/>
    <m/>
    <m/>
    <m/>
    <m/>
    <m/>
    <m/>
    <m/>
    <m/>
    <m/>
    <m/>
    <m/>
    <m/>
    <m/>
    <n v="0"/>
    <n v="0"/>
    <n v="0"/>
    <n v="0"/>
    <n v="0"/>
    <n v="0"/>
    <n v="0"/>
    <n v="0"/>
    <n v="0"/>
    <n v="0"/>
    <n v="0"/>
    <n v="0"/>
    <n v="0"/>
    <n v="0"/>
    <n v="0"/>
    <n v="0"/>
    <n v="0"/>
    <n v="0"/>
    <n v="0"/>
    <n v="0"/>
    <n v="0"/>
    <n v="0"/>
    <m/>
    <m/>
    <m/>
    <m/>
    <m/>
    <m/>
    <n v="0"/>
    <n v="0"/>
    <n v="0"/>
    <m/>
    <m/>
    <m/>
    <m/>
    <m/>
    <m/>
    <m/>
    <m/>
    <m/>
    <n v="0"/>
    <n v="0"/>
    <n v="0"/>
    <m/>
    <m/>
    <m/>
  </r>
  <r>
    <x v="9"/>
    <s v="Elizabeth City State University "/>
    <m/>
    <n v="198507"/>
    <x v="10"/>
    <n v="804"/>
    <n v="779"/>
    <n v="768"/>
    <n v="879"/>
    <n v="864"/>
    <n v="907"/>
    <n v="812"/>
    <n v="402"/>
    <n v="440"/>
    <n v="363"/>
    <n v="458"/>
    <n v="459"/>
    <n v="558"/>
    <n v="556"/>
    <n v="534"/>
    <n v="644"/>
    <n v="636"/>
    <n v="660"/>
    <n v="576"/>
    <n v="0"/>
    <n v="0"/>
    <n v="0"/>
    <n v="0"/>
    <n v="0"/>
    <n v="4"/>
    <n v="0"/>
    <n v="0"/>
    <n v="0"/>
    <n v="0"/>
    <n v="0"/>
    <n v="0"/>
    <n v="402"/>
    <n v="402"/>
    <n v="440"/>
    <n v="440"/>
    <n v="363"/>
    <n v="363"/>
    <n v="458"/>
    <n v="459"/>
    <n v="459"/>
    <n v="554"/>
    <n v="554"/>
    <n v="554"/>
    <n v="556"/>
    <n v="556"/>
    <n v="556"/>
    <n v="534"/>
    <n v="534"/>
    <n v="644"/>
    <n v="644"/>
    <n v="636"/>
    <n v="636"/>
    <n v="636"/>
    <n v="660"/>
    <n v="660"/>
    <n v="660"/>
    <n v="576"/>
    <n v="576"/>
    <n v="576"/>
    <n v="485"/>
    <n v="486"/>
    <n v="445"/>
    <n v="19"/>
    <n v="22.860000000000014"/>
    <n v="8.8880000000000337"/>
    <n v="132"/>
    <n v="151.13999999999999"/>
    <n v="122.11199999999997"/>
    <n v="210"/>
    <n v="230"/>
    <n v="243"/>
    <n v="14"/>
    <n v="19"/>
    <n v="18"/>
    <n v="63"/>
    <n v="78"/>
    <n v="72"/>
    <n v="172"/>
    <n v="227"/>
    <n v="223"/>
    <n v="210"/>
    <n v="228.8"/>
    <n v="192.02700000000002"/>
    <m/>
    <m/>
    <m/>
    <m/>
    <m/>
    <m/>
    <m/>
    <m/>
    <m/>
    <m/>
    <m/>
    <m/>
    <m/>
    <m/>
    <m/>
    <m/>
    <m/>
    <m/>
    <m/>
    <m/>
    <m/>
    <m/>
    <n v="0"/>
    <n v="0"/>
    <n v="0"/>
    <n v="0"/>
    <n v="0"/>
    <n v="0"/>
    <n v="0"/>
    <n v="0"/>
    <n v="0"/>
    <n v="0"/>
    <n v="0"/>
    <n v="0"/>
    <n v="0"/>
    <n v="0"/>
    <n v="0"/>
    <n v="0"/>
    <n v="0"/>
    <n v="0"/>
    <n v="0"/>
    <n v="0"/>
    <n v="0"/>
    <n v="0"/>
    <m/>
    <m/>
    <m/>
    <m/>
    <m/>
    <m/>
    <n v="0"/>
    <n v="0"/>
    <n v="0"/>
    <m/>
    <m/>
    <m/>
    <m/>
    <m/>
    <m/>
    <m/>
    <m/>
    <m/>
    <n v="0"/>
    <n v="0"/>
    <n v="0"/>
    <m/>
    <m/>
    <m/>
  </r>
  <r>
    <x v="9"/>
    <s v="University of North Carolina at Asheville"/>
    <m/>
    <n v="199111"/>
    <x v="10"/>
    <n v="934"/>
    <n v="760"/>
    <n v="877"/>
    <n v="863"/>
    <n v="883"/>
    <n v="959"/>
    <n v="1297"/>
    <n v="456"/>
    <n v="495"/>
    <n v="446"/>
    <n v="423"/>
    <n v="593"/>
    <n v="698"/>
    <n v="471"/>
    <n v="569"/>
    <n v="572"/>
    <n v="586"/>
    <n v="639"/>
    <n v="593"/>
    <n v="0"/>
    <n v="0"/>
    <n v="1"/>
    <n v="2"/>
    <n v="3"/>
    <n v="4"/>
    <n v="0"/>
    <n v="0"/>
    <n v="0"/>
    <n v="0"/>
    <n v="0"/>
    <n v="0"/>
    <n v="456"/>
    <n v="456"/>
    <n v="495"/>
    <n v="495"/>
    <n v="445"/>
    <n v="445"/>
    <n v="421"/>
    <n v="590"/>
    <n v="590"/>
    <n v="694"/>
    <n v="694"/>
    <n v="694"/>
    <n v="471"/>
    <n v="471"/>
    <n v="471"/>
    <n v="569"/>
    <n v="569"/>
    <n v="572"/>
    <n v="572"/>
    <n v="586"/>
    <n v="586"/>
    <n v="586"/>
    <n v="639"/>
    <n v="639"/>
    <n v="639"/>
    <n v="593"/>
    <n v="593"/>
    <n v="593"/>
    <n v="480"/>
    <n v="521"/>
    <n v="473"/>
    <n v="24"/>
    <n v="31.096000000000004"/>
    <n v="29.270999999999958"/>
    <n v="82"/>
    <n v="86.903999999999996"/>
    <n v="90.729000000000042"/>
    <n v="348"/>
    <n v="384"/>
    <n v="286"/>
    <n v="17"/>
    <n v="27"/>
    <n v="8"/>
    <n v="112"/>
    <n v="121"/>
    <n v="86"/>
    <n v="113"/>
    <n v="162"/>
    <n v="91"/>
    <n v="252"/>
    <n v="276.21000000000004"/>
    <n v="257.78799999999995"/>
    <m/>
    <m/>
    <m/>
    <m/>
    <m/>
    <m/>
    <m/>
    <m/>
    <m/>
    <m/>
    <m/>
    <m/>
    <m/>
    <m/>
    <m/>
    <m/>
    <m/>
    <m/>
    <m/>
    <m/>
    <m/>
    <m/>
    <n v="0"/>
    <n v="0"/>
    <n v="0"/>
    <n v="0"/>
    <n v="0"/>
    <n v="0"/>
    <n v="0"/>
    <n v="0"/>
    <n v="0"/>
    <n v="0"/>
    <n v="0"/>
    <n v="0"/>
    <n v="0"/>
    <n v="0"/>
    <n v="0"/>
    <n v="0"/>
    <n v="0"/>
    <n v="0"/>
    <n v="0"/>
    <n v="0"/>
    <n v="0"/>
    <n v="0"/>
    <m/>
    <m/>
    <m/>
    <m/>
    <m/>
    <m/>
    <n v="0"/>
    <n v="0"/>
    <n v="0"/>
    <m/>
    <m/>
    <m/>
    <m/>
    <m/>
    <m/>
    <m/>
    <m/>
    <m/>
    <n v="0"/>
    <n v="0"/>
    <n v="0"/>
    <m/>
    <m/>
    <m/>
  </r>
  <r>
    <x v="9"/>
    <s v="Asheville-Buncombe Technical Community College"/>
    <m/>
    <n v="197887"/>
    <x v="5"/>
    <m/>
    <m/>
    <m/>
    <m/>
    <m/>
    <m/>
    <m/>
    <m/>
    <m/>
    <m/>
    <m/>
    <m/>
    <m/>
    <m/>
    <m/>
    <m/>
    <m/>
    <m/>
    <m/>
    <m/>
    <m/>
    <m/>
    <m/>
    <m/>
    <m/>
    <m/>
    <m/>
    <m/>
    <m/>
    <m/>
    <m/>
    <n v="0"/>
    <n v="0"/>
    <n v="0"/>
    <n v="0"/>
    <n v="0"/>
    <n v="0"/>
    <n v="0"/>
    <n v="0"/>
    <n v="0"/>
    <n v="0"/>
    <n v="0"/>
    <n v="0"/>
    <n v="0"/>
    <n v="0"/>
    <n v="0"/>
    <n v="0"/>
    <n v="0"/>
    <n v="0"/>
    <n v="0"/>
    <n v="0"/>
    <n v="0"/>
    <n v="0"/>
    <n v="0"/>
    <n v="0"/>
    <n v="0"/>
    <n v="0"/>
    <n v="0"/>
    <n v="0"/>
    <m/>
    <m/>
    <m/>
    <m/>
    <m/>
    <m/>
    <n v="0"/>
    <n v="0"/>
    <n v="0"/>
    <m/>
    <m/>
    <m/>
    <m/>
    <m/>
    <m/>
    <m/>
    <m/>
    <m/>
    <n v="0"/>
    <n v="0"/>
    <n v="0"/>
    <m/>
    <m/>
    <m/>
    <n v="2161"/>
    <n v="3011"/>
    <n v="3012"/>
    <n v="3007"/>
    <n v="3662"/>
    <n v="3846"/>
    <n v="320"/>
    <n v="314"/>
    <n v="311"/>
    <n v="351"/>
    <n v="351"/>
    <n v="313"/>
    <n v="453"/>
    <n v="402"/>
    <m/>
    <m/>
    <m/>
    <n v="0"/>
    <n v="0"/>
    <n v="0"/>
    <n v="0"/>
    <n v="0"/>
    <n v="320"/>
    <n v="0"/>
    <n v="314"/>
    <n v="0"/>
    <n v="311"/>
    <n v="0"/>
    <n v="351"/>
    <n v="351"/>
    <n v="351"/>
    <n v="351"/>
    <n v="351"/>
    <n v="351"/>
    <n v="313"/>
    <n v="313"/>
    <n v="313"/>
    <n v="313"/>
    <n v="453"/>
    <n v="453"/>
    <n v="453"/>
    <n v="402"/>
    <n v="402"/>
    <n v="402"/>
    <n v="288"/>
    <n v="200"/>
    <n v="333"/>
    <m/>
    <m/>
    <m/>
    <n v="25"/>
    <n v="253"/>
    <n v="69"/>
    <n v="89"/>
    <n v="103"/>
    <n v="58"/>
    <m/>
    <m/>
    <n v="50"/>
    <n v="38"/>
    <n v="39"/>
    <n v="34"/>
    <n v="224"/>
    <n v="209"/>
    <n v="171"/>
    <m/>
    <m/>
    <m/>
  </r>
  <r>
    <x v="9"/>
    <s v="Cape Fear Community College"/>
    <m/>
    <n v="198154"/>
    <x v="5"/>
    <m/>
    <m/>
    <m/>
    <m/>
    <m/>
    <m/>
    <m/>
    <m/>
    <m/>
    <m/>
    <m/>
    <m/>
    <m/>
    <m/>
    <m/>
    <m/>
    <m/>
    <m/>
    <m/>
    <m/>
    <m/>
    <m/>
    <m/>
    <m/>
    <m/>
    <m/>
    <m/>
    <m/>
    <m/>
    <m/>
    <m/>
    <n v="0"/>
    <n v="0"/>
    <n v="0"/>
    <n v="0"/>
    <n v="0"/>
    <n v="0"/>
    <n v="0"/>
    <n v="0"/>
    <n v="0"/>
    <n v="0"/>
    <n v="0"/>
    <n v="0"/>
    <n v="0"/>
    <n v="0"/>
    <n v="0"/>
    <n v="0"/>
    <n v="0"/>
    <n v="0"/>
    <n v="0"/>
    <n v="0"/>
    <n v="0"/>
    <n v="0"/>
    <n v="0"/>
    <n v="0"/>
    <n v="0"/>
    <n v="0"/>
    <n v="0"/>
    <n v="0"/>
    <m/>
    <m/>
    <m/>
    <m/>
    <m/>
    <m/>
    <n v="0"/>
    <n v="0"/>
    <n v="0"/>
    <m/>
    <m/>
    <m/>
    <m/>
    <m/>
    <m/>
    <m/>
    <m/>
    <m/>
    <n v="0"/>
    <n v="0"/>
    <n v="0"/>
    <m/>
    <m/>
    <m/>
    <n v="2724"/>
    <n v="2424"/>
    <n v="3311"/>
    <n v="3966"/>
    <n v="2612"/>
    <n v="2628"/>
    <n v="808"/>
    <n v="736"/>
    <n v="723"/>
    <n v="779"/>
    <n v="855"/>
    <n v="951"/>
    <n v="947"/>
    <n v="935"/>
    <m/>
    <m/>
    <m/>
    <n v="4"/>
    <n v="0"/>
    <n v="0"/>
    <n v="0"/>
    <n v="0"/>
    <n v="808"/>
    <n v="0"/>
    <n v="736"/>
    <n v="0"/>
    <n v="723"/>
    <n v="0"/>
    <n v="775"/>
    <n v="775"/>
    <n v="775"/>
    <n v="855"/>
    <n v="855"/>
    <n v="855"/>
    <n v="951"/>
    <n v="951"/>
    <n v="951"/>
    <n v="951"/>
    <n v="947"/>
    <n v="947"/>
    <n v="947"/>
    <n v="935"/>
    <n v="935"/>
    <n v="935"/>
    <n v="496"/>
    <n v="567"/>
    <n v="653"/>
    <m/>
    <m/>
    <m/>
    <n v="455"/>
    <n v="380"/>
    <n v="282"/>
    <n v="127"/>
    <n v="137"/>
    <n v="192"/>
    <m/>
    <m/>
    <n v="171"/>
    <n v="248"/>
    <n v="320"/>
    <n v="344"/>
    <n v="400"/>
    <n v="398"/>
    <n v="244"/>
    <m/>
    <m/>
    <m/>
  </r>
  <r>
    <x v="9"/>
    <s v="Central Piedmont Community College "/>
    <m/>
    <n v="198260"/>
    <x v="5"/>
    <m/>
    <m/>
    <m/>
    <m/>
    <m/>
    <m/>
    <m/>
    <m/>
    <m/>
    <m/>
    <m/>
    <m/>
    <m/>
    <m/>
    <m/>
    <m/>
    <m/>
    <m/>
    <m/>
    <m/>
    <m/>
    <m/>
    <m/>
    <m/>
    <m/>
    <m/>
    <m/>
    <m/>
    <m/>
    <m/>
    <m/>
    <n v="0"/>
    <n v="0"/>
    <n v="0"/>
    <n v="0"/>
    <n v="0"/>
    <n v="0"/>
    <n v="0"/>
    <n v="0"/>
    <n v="0"/>
    <n v="0"/>
    <n v="0"/>
    <n v="0"/>
    <n v="0"/>
    <n v="0"/>
    <n v="0"/>
    <n v="0"/>
    <n v="0"/>
    <n v="0"/>
    <n v="0"/>
    <n v="0"/>
    <n v="0"/>
    <n v="0"/>
    <n v="0"/>
    <n v="0"/>
    <n v="0"/>
    <n v="0"/>
    <n v="0"/>
    <n v="0"/>
    <m/>
    <m/>
    <m/>
    <m/>
    <m/>
    <m/>
    <n v="0"/>
    <n v="0"/>
    <n v="0"/>
    <m/>
    <m/>
    <m/>
    <m/>
    <m/>
    <m/>
    <m/>
    <m/>
    <m/>
    <n v="0"/>
    <n v="0"/>
    <n v="0"/>
    <m/>
    <m/>
    <m/>
    <n v="3522"/>
    <n v="3580"/>
    <n v="4887"/>
    <n v="4872"/>
    <n v="5028"/>
    <n v="4910"/>
    <n v="773"/>
    <n v="891"/>
    <n v="967"/>
    <n v="693"/>
    <n v="1407"/>
    <n v="1470"/>
    <n v="1347"/>
    <n v="1201"/>
    <m/>
    <m/>
    <m/>
    <n v="0"/>
    <n v="0"/>
    <n v="0"/>
    <n v="0"/>
    <n v="0"/>
    <n v="773"/>
    <n v="0"/>
    <n v="891"/>
    <n v="0"/>
    <n v="967"/>
    <n v="0"/>
    <n v="693"/>
    <n v="693"/>
    <n v="693"/>
    <n v="1407"/>
    <n v="1407"/>
    <n v="1407"/>
    <n v="1470"/>
    <n v="1470"/>
    <n v="1470"/>
    <n v="1470"/>
    <n v="1347"/>
    <n v="1347"/>
    <n v="1347"/>
    <n v="1201"/>
    <n v="1201"/>
    <n v="1201"/>
    <n v="815"/>
    <n v="886"/>
    <n v="794"/>
    <m/>
    <m/>
    <m/>
    <n v="655"/>
    <n v="461"/>
    <n v="407"/>
    <n v="52"/>
    <n v="145"/>
    <n v="157"/>
    <m/>
    <m/>
    <n v="102"/>
    <n v="226"/>
    <n v="316"/>
    <n v="337"/>
    <n v="415"/>
    <n v="946"/>
    <n v="874"/>
    <m/>
    <m/>
    <m/>
  </r>
  <r>
    <x v="9"/>
    <s v="Fayetteville Technical Community College"/>
    <m/>
    <n v="198534"/>
    <x v="5"/>
    <m/>
    <m/>
    <m/>
    <m/>
    <m/>
    <m/>
    <m/>
    <m/>
    <m/>
    <m/>
    <m/>
    <m/>
    <m/>
    <m/>
    <m/>
    <m/>
    <m/>
    <m/>
    <m/>
    <m/>
    <m/>
    <m/>
    <m/>
    <m/>
    <m/>
    <m/>
    <m/>
    <m/>
    <m/>
    <m/>
    <m/>
    <n v="0"/>
    <n v="0"/>
    <n v="0"/>
    <n v="0"/>
    <n v="0"/>
    <n v="0"/>
    <n v="0"/>
    <n v="0"/>
    <n v="0"/>
    <n v="0"/>
    <n v="0"/>
    <n v="0"/>
    <n v="0"/>
    <n v="0"/>
    <n v="0"/>
    <n v="0"/>
    <n v="0"/>
    <n v="0"/>
    <n v="0"/>
    <n v="0"/>
    <n v="0"/>
    <n v="0"/>
    <n v="0"/>
    <n v="0"/>
    <n v="0"/>
    <n v="0"/>
    <n v="0"/>
    <n v="0"/>
    <m/>
    <m/>
    <m/>
    <m/>
    <m/>
    <m/>
    <n v="0"/>
    <n v="0"/>
    <n v="0"/>
    <m/>
    <m/>
    <m/>
    <m/>
    <m/>
    <m/>
    <m/>
    <m/>
    <m/>
    <n v="0"/>
    <n v="0"/>
    <n v="0"/>
    <m/>
    <m/>
    <m/>
    <n v="3460"/>
    <n v="3470"/>
    <n v="3723"/>
    <n v="4040"/>
    <n v="4593"/>
    <n v="4225"/>
    <n v="1020"/>
    <n v="1056"/>
    <n v="591"/>
    <n v="674"/>
    <n v="785"/>
    <n v="834"/>
    <n v="926"/>
    <n v="820"/>
    <m/>
    <m/>
    <m/>
    <n v="3"/>
    <n v="13"/>
    <n v="0"/>
    <n v="0"/>
    <n v="0"/>
    <n v="1020"/>
    <n v="0"/>
    <n v="1056"/>
    <n v="0"/>
    <n v="591"/>
    <n v="0"/>
    <n v="671"/>
    <n v="671"/>
    <n v="671"/>
    <n v="772"/>
    <n v="772"/>
    <n v="772"/>
    <n v="834"/>
    <n v="834"/>
    <n v="834"/>
    <n v="834"/>
    <n v="926"/>
    <n v="926"/>
    <n v="926"/>
    <n v="820"/>
    <n v="820"/>
    <n v="820"/>
    <n v="411"/>
    <n v="575"/>
    <n v="537"/>
    <m/>
    <m/>
    <m/>
    <n v="423"/>
    <n v="351"/>
    <n v="283"/>
    <n v="62"/>
    <n v="102"/>
    <n v="59"/>
    <m/>
    <m/>
    <n v="338"/>
    <m/>
    <m/>
    <m/>
    <n v="609"/>
    <n v="670"/>
    <n v="437"/>
    <m/>
    <m/>
    <m/>
  </r>
  <r>
    <x v="9"/>
    <s v="Forsyth Technical Community College"/>
    <m/>
    <n v="198552"/>
    <x v="5"/>
    <m/>
    <m/>
    <m/>
    <m/>
    <m/>
    <m/>
    <m/>
    <m/>
    <m/>
    <m/>
    <m/>
    <m/>
    <m/>
    <m/>
    <m/>
    <m/>
    <m/>
    <m/>
    <m/>
    <m/>
    <m/>
    <m/>
    <m/>
    <m/>
    <m/>
    <m/>
    <m/>
    <m/>
    <m/>
    <m/>
    <m/>
    <n v="0"/>
    <n v="0"/>
    <n v="0"/>
    <n v="0"/>
    <n v="0"/>
    <n v="0"/>
    <n v="0"/>
    <n v="0"/>
    <n v="0"/>
    <n v="0"/>
    <n v="0"/>
    <n v="0"/>
    <n v="0"/>
    <n v="0"/>
    <n v="0"/>
    <n v="0"/>
    <n v="0"/>
    <n v="0"/>
    <n v="0"/>
    <n v="0"/>
    <n v="0"/>
    <n v="0"/>
    <n v="0"/>
    <n v="0"/>
    <n v="0"/>
    <n v="0"/>
    <n v="0"/>
    <n v="0"/>
    <m/>
    <m/>
    <m/>
    <m/>
    <m/>
    <m/>
    <n v="0"/>
    <n v="0"/>
    <n v="0"/>
    <m/>
    <m/>
    <m/>
    <m/>
    <m/>
    <m/>
    <m/>
    <m/>
    <m/>
    <n v="0"/>
    <n v="0"/>
    <n v="0"/>
    <m/>
    <m/>
    <m/>
    <n v="1446"/>
    <n v="1428"/>
    <n v="2338"/>
    <n v="2534"/>
    <n v="2557"/>
    <n v="2511"/>
    <n v="699"/>
    <n v="664"/>
    <n v="414"/>
    <n v="488"/>
    <n v="798"/>
    <n v="812"/>
    <n v="1040"/>
    <n v="968"/>
    <m/>
    <m/>
    <m/>
    <n v="0"/>
    <n v="0"/>
    <n v="0"/>
    <n v="0"/>
    <n v="0"/>
    <n v="699"/>
    <n v="0"/>
    <n v="664"/>
    <n v="0"/>
    <n v="414"/>
    <n v="0"/>
    <n v="488"/>
    <n v="488"/>
    <n v="488"/>
    <n v="798"/>
    <n v="798"/>
    <n v="798"/>
    <n v="812"/>
    <n v="812"/>
    <n v="812"/>
    <n v="812"/>
    <n v="1040"/>
    <n v="1040"/>
    <n v="1040"/>
    <n v="968"/>
    <n v="968"/>
    <n v="968"/>
    <n v="484"/>
    <n v="544"/>
    <n v="632"/>
    <m/>
    <m/>
    <m/>
    <n v="328"/>
    <n v="496"/>
    <n v="336"/>
    <n v="113"/>
    <n v="129"/>
    <n v="163"/>
    <m/>
    <m/>
    <n v="0"/>
    <m/>
    <m/>
    <m/>
    <n v="375"/>
    <n v="669"/>
    <n v="649"/>
    <m/>
    <m/>
    <m/>
  </r>
  <r>
    <x v="9"/>
    <s v="Gaston College "/>
    <s v="Met criteria for Two-Year 2 in 2011-12."/>
    <n v="198570"/>
    <x v="5"/>
    <m/>
    <m/>
    <m/>
    <m/>
    <m/>
    <m/>
    <m/>
    <m/>
    <m/>
    <m/>
    <m/>
    <m/>
    <m/>
    <m/>
    <m/>
    <m/>
    <m/>
    <m/>
    <m/>
    <m/>
    <m/>
    <m/>
    <m/>
    <m/>
    <m/>
    <m/>
    <m/>
    <m/>
    <m/>
    <m/>
    <m/>
    <n v="0"/>
    <n v="0"/>
    <n v="0"/>
    <n v="0"/>
    <n v="0"/>
    <n v="0"/>
    <n v="0"/>
    <n v="0"/>
    <n v="0"/>
    <n v="0"/>
    <n v="0"/>
    <n v="0"/>
    <n v="0"/>
    <n v="0"/>
    <n v="0"/>
    <n v="0"/>
    <n v="0"/>
    <n v="0"/>
    <n v="0"/>
    <n v="0"/>
    <n v="0"/>
    <n v="0"/>
    <n v="0"/>
    <n v="0"/>
    <n v="0"/>
    <n v="0"/>
    <n v="0"/>
    <n v="0"/>
    <m/>
    <m/>
    <m/>
    <m/>
    <m/>
    <m/>
    <n v="0"/>
    <n v="0"/>
    <n v="0"/>
    <m/>
    <m/>
    <m/>
    <m/>
    <m/>
    <m/>
    <m/>
    <m/>
    <m/>
    <n v="0"/>
    <n v="0"/>
    <n v="0"/>
    <m/>
    <m/>
    <m/>
    <n v="1531"/>
    <n v="1578"/>
    <n v="1116"/>
    <n v="1805"/>
    <n v="2514"/>
    <n v="2369"/>
    <n v="636"/>
    <n v="680"/>
    <n v="628"/>
    <n v="579"/>
    <n v="495"/>
    <n v="480"/>
    <n v="684"/>
    <n v="508"/>
    <m/>
    <m/>
    <m/>
    <n v="0"/>
    <n v="0"/>
    <n v="0"/>
    <n v="0"/>
    <n v="0"/>
    <n v="636"/>
    <n v="0"/>
    <n v="680"/>
    <n v="0"/>
    <n v="628"/>
    <n v="0"/>
    <n v="579"/>
    <n v="579"/>
    <n v="579"/>
    <n v="495"/>
    <n v="495"/>
    <n v="495"/>
    <n v="480"/>
    <n v="480"/>
    <n v="480"/>
    <n v="480"/>
    <n v="684"/>
    <n v="684"/>
    <n v="684"/>
    <n v="508"/>
    <n v="508"/>
    <n v="508"/>
    <n v="340"/>
    <n v="323"/>
    <n v="463"/>
    <m/>
    <m/>
    <m/>
    <n v="140"/>
    <n v="361"/>
    <n v="45"/>
    <n v="93"/>
    <n v="110"/>
    <n v="106"/>
    <m/>
    <m/>
    <n v="0"/>
    <m/>
    <m/>
    <m/>
    <n v="486"/>
    <n v="385"/>
    <n v="374"/>
    <m/>
    <m/>
    <m/>
  </r>
  <r>
    <x v="9"/>
    <s v="Guilford Technical Community College"/>
    <m/>
    <n v="198622"/>
    <x v="5"/>
    <m/>
    <m/>
    <m/>
    <m/>
    <m/>
    <m/>
    <m/>
    <m/>
    <m/>
    <m/>
    <m/>
    <m/>
    <m/>
    <m/>
    <m/>
    <m/>
    <m/>
    <m/>
    <m/>
    <m/>
    <m/>
    <m/>
    <m/>
    <m/>
    <m/>
    <m/>
    <m/>
    <m/>
    <m/>
    <m/>
    <m/>
    <n v="0"/>
    <n v="0"/>
    <n v="0"/>
    <n v="0"/>
    <n v="0"/>
    <n v="0"/>
    <n v="0"/>
    <n v="0"/>
    <n v="0"/>
    <n v="0"/>
    <n v="0"/>
    <n v="0"/>
    <n v="0"/>
    <n v="0"/>
    <n v="0"/>
    <n v="0"/>
    <n v="0"/>
    <n v="0"/>
    <n v="0"/>
    <n v="0"/>
    <n v="0"/>
    <n v="0"/>
    <n v="0"/>
    <n v="0"/>
    <n v="0"/>
    <n v="0"/>
    <n v="0"/>
    <n v="0"/>
    <m/>
    <m/>
    <m/>
    <m/>
    <m/>
    <m/>
    <n v="0"/>
    <n v="0"/>
    <n v="0"/>
    <m/>
    <m/>
    <m/>
    <m/>
    <m/>
    <m/>
    <m/>
    <m/>
    <m/>
    <n v="0"/>
    <n v="0"/>
    <n v="0"/>
    <m/>
    <m/>
    <m/>
    <n v="4243"/>
    <n v="3394"/>
    <n v="3566"/>
    <n v="3865"/>
    <n v="4489"/>
    <n v="4395"/>
    <n v="955"/>
    <n v="1174"/>
    <n v="987"/>
    <n v="1561"/>
    <n v="1688"/>
    <n v="1791"/>
    <n v="2323"/>
    <n v="2276"/>
    <m/>
    <m/>
    <m/>
    <n v="0"/>
    <n v="0"/>
    <n v="0"/>
    <n v="0"/>
    <n v="0"/>
    <n v="955"/>
    <n v="0"/>
    <n v="1174"/>
    <n v="0"/>
    <n v="987"/>
    <n v="0"/>
    <n v="1561"/>
    <n v="1561"/>
    <n v="1561"/>
    <n v="1688"/>
    <n v="1688"/>
    <n v="1688"/>
    <n v="1791"/>
    <n v="1791"/>
    <n v="1791"/>
    <n v="1791"/>
    <n v="2323"/>
    <n v="2323"/>
    <n v="2323"/>
    <n v="2276"/>
    <n v="2276"/>
    <n v="2276"/>
    <n v="945"/>
    <n v="1034"/>
    <n v="1292"/>
    <m/>
    <m/>
    <m/>
    <n v="846"/>
    <n v="1289"/>
    <n v="984"/>
    <n v="160"/>
    <n v="158"/>
    <n v="256"/>
    <m/>
    <m/>
    <n v="329"/>
    <m/>
    <n v="282"/>
    <n v="257"/>
    <n v="1401"/>
    <n v="1248"/>
    <n v="949"/>
    <m/>
    <m/>
    <m/>
  </r>
  <r>
    <x v="9"/>
    <s v="Pitt Community College"/>
    <m/>
    <n v="199333"/>
    <x v="5"/>
    <m/>
    <m/>
    <m/>
    <m/>
    <m/>
    <m/>
    <m/>
    <m/>
    <m/>
    <m/>
    <m/>
    <m/>
    <m/>
    <m/>
    <m/>
    <m/>
    <m/>
    <m/>
    <m/>
    <m/>
    <m/>
    <m/>
    <m/>
    <m/>
    <m/>
    <m/>
    <m/>
    <m/>
    <m/>
    <m/>
    <m/>
    <n v="0"/>
    <n v="0"/>
    <n v="0"/>
    <n v="0"/>
    <n v="0"/>
    <n v="0"/>
    <n v="0"/>
    <n v="0"/>
    <n v="0"/>
    <n v="0"/>
    <n v="0"/>
    <n v="0"/>
    <n v="0"/>
    <n v="0"/>
    <n v="0"/>
    <n v="0"/>
    <n v="0"/>
    <n v="0"/>
    <n v="0"/>
    <n v="0"/>
    <n v="0"/>
    <n v="0"/>
    <n v="0"/>
    <n v="0"/>
    <n v="0"/>
    <n v="0"/>
    <n v="0"/>
    <n v="0"/>
    <m/>
    <m/>
    <m/>
    <m/>
    <m/>
    <m/>
    <n v="0"/>
    <n v="0"/>
    <n v="0"/>
    <m/>
    <m/>
    <m/>
    <m/>
    <m/>
    <m/>
    <m/>
    <m/>
    <m/>
    <n v="0"/>
    <n v="0"/>
    <n v="0"/>
    <m/>
    <m/>
    <m/>
    <n v="1273"/>
    <n v="1359"/>
    <n v="1507"/>
    <n v="2662"/>
    <n v="2640"/>
    <n v="2961"/>
    <n v="126"/>
    <n v="749"/>
    <n v="774"/>
    <n v="717"/>
    <n v="745"/>
    <n v="919"/>
    <n v="996"/>
    <n v="1109"/>
    <m/>
    <m/>
    <m/>
    <n v="0"/>
    <n v="0"/>
    <n v="0"/>
    <n v="0"/>
    <n v="0"/>
    <n v="126"/>
    <n v="0"/>
    <n v="749"/>
    <n v="0"/>
    <n v="774"/>
    <n v="0"/>
    <n v="717"/>
    <n v="717"/>
    <n v="717"/>
    <n v="745"/>
    <n v="745"/>
    <n v="745"/>
    <n v="919"/>
    <n v="919"/>
    <n v="919"/>
    <n v="919"/>
    <n v="996"/>
    <n v="996"/>
    <n v="996"/>
    <n v="1109"/>
    <n v="1109"/>
    <n v="1109"/>
    <n v="426"/>
    <n v="513"/>
    <n v="1400"/>
    <m/>
    <m/>
    <m/>
    <n v="493"/>
    <n v="483"/>
    <n v="-291"/>
    <n v="88"/>
    <n v="110"/>
    <n v="148"/>
    <m/>
    <m/>
    <n v="134"/>
    <n v="222"/>
    <n v="222"/>
    <n v="295"/>
    <n v="407"/>
    <n v="413"/>
    <n v="342"/>
    <m/>
    <m/>
    <m/>
  </r>
  <r>
    <x v="9"/>
    <s v="Rowan-Cabarrus Community College"/>
    <m/>
    <n v="199494"/>
    <x v="5"/>
    <m/>
    <m/>
    <m/>
    <m/>
    <m/>
    <m/>
    <m/>
    <m/>
    <m/>
    <m/>
    <m/>
    <m/>
    <m/>
    <m/>
    <m/>
    <m/>
    <m/>
    <m/>
    <m/>
    <m/>
    <m/>
    <m/>
    <m/>
    <m/>
    <m/>
    <m/>
    <m/>
    <m/>
    <m/>
    <m/>
    <m/>
    <n v="0"/>
    <n v="0"/>
    <n v="0"/>
    <n v="0"/>
    <n v="0"/>
    <n v="0"/>
    <n v="0"/>
    <n v="0"/>
    <n v="0"/>
    <n v="0"/>
    <n v="0"/>
    <n v="0"/>
    <n v="0"/>
    <n v="0"/>
    <n v="0"/>
    <n v="0"/>
    <n v="0"/>
    <n v="0"/>
    <n v="0"/>
    <n v="0"/>
    <n v="0"/>
    <n v="0"/>
    <n v="0"/>
    <n v="0"/>
    <n v="0"/>
    <n v="0"/>
    <n v="0"/>
    <n v="0"/>
    <m/>
    <m/>
    <m/>
    <m/>
    <m/>
    <m/>
    <n v="0"/>
    <n v="0"/>
    <n v="0"/>
    <m/>
    <m/>
    <m/>
    <m/>
    <m/>
    <m/>
    <m/>
    <m/>
    <m/>
    <n v="0"/>
    <n v="0"/>
    <n v="0"/>
    <m/>
    <m/>
    <m/>
    <n v="1486"/>
    <n v="1812"/>
    <n v="1934"/>
    <n v="2537"/>
    <n v="2690"/>
    <n v="2887"/>
    <n v="827"/>
    <n v="750"/>
    <n v="465"/>
    <n v="473"/>
    <n v="56"/>
    <n v="506"/>
    <n v="603"/>
    <n v="732"/>
    <m/>
    <m/>
    <m/>
    <n v="0"/>
    <n v="0"/>
    <n v="0"/>
    <n v="0"/>
    <n v="0"/>
    <n v="827"/>
    <n v="0"/>
    <n v="750"/>
    <n v="0"/>
    <n v="465"/>
    <n v="0"/>
    <n v="473"/>
    <n v="473"/>
    <n v="473"/>
    <n v="56"/>
    <n v="56"/>
    <n v="56"/>
    <n v="506"/>
    <n v="506"/>
    <n v="506"/>
    <n v="506"/>
    <n v="603"/>
    <n v="603"/>
    <n v="603"/>
    <n v="732"/>
    <n v="732"/>
    <n v="732"/>
    <n v="275"/>
    <n v="359"/>
    <n v="366"/>
    <m/>
    <m/>
    <m/>
    <n v="231"/>
    <n v="244"/>
    <n v="366"/>
    <n v="201"/>
    <n v="53"/>
    <n v="172"/>
    <m/>
    <m/>
    <n v="102"/>
    <m/>
    <m/>
    <m/>
    <n v="272"/>
    <n v="3"/>
    <n v="232"/>
    <m/>
    <m/>
    <m/>
  </r>
  <r>
    <x v="9"/>
    <s v="Wake Technical Community College"/>
    <m/>
    <n v="199856"/>
    <x v="5"/>
    <m/>
    <m/>
    <m/>
    <m/>
    <m/>
    <m/>
    <m/>
    <m/>
    <m/>
    <m/>
    <m/>
    <m/>
    <m/>
    <m/>
    <m/>
    <m/>
    <m/>
    <m/>
    <m/>
    <m/>
    <m/>
    <m/>
    <m/>
    <m/>
    <m/>
    <m/>
    <m/>
    <m/>
    <m/>
    <m/>
    <m/>
    <n v="0"/>
    <n v="0"/>
    <n v="0"/>
    <n v="0"/>
    <n v="0"/>
    <n v="0"/>
    <n v="0"/>
    <n v="0"/>
    <n v="0"/>
    <n v="0"/>
    <n v="0"/>
    <n v="0"/>
    <n v="0"/>
    <n v="0"/>
    <n v="0"/>
    <n v="0"/>
    <n v="0"/>
    <n v="0"/>
    <n v="0"/>
    <n v="0"/>
    <n v="0"/>
    <n v="0"/>
    <n v="0"/>
    <n v="0"/>
    <n v="0"/>
    <n v="0"/>
    <n v="0"/>
    <n v="0"/>
    <m/>
    <m/>
    <m/>
    <m/>
    <m/>
    <m/>
    <n v="0"/>
    <n v="0"/>
    <n v="0"/>
    <m/>
    <m/>
    <m/>
    <m/>
    <m/>
    <m/>
    <m/>
    <m/>
    <m/>
    <n v="0"/>
    <n v="0"/>
    <n v="0"/>
    <m/>
    <m/>
    <m/>
    <n v="4017"/>
    <n v="4313"/>
    <n v="4525"/>
    <n v="9286"/>
    <n v="8663"/>
    <n v="8833"/>
    <n v="898"/>
    <n v="593"/>
    <n v="946"/>
    <n v="732"/>
    <n v="931"/>
    <n v="1096"/>
    <n v="1245"/>
    <n v="1173"/>
    <m/>
    <m/>
    <m/>
    <n v="36"/>
    <n v="47"/>
    <n v="0"/>
    <n v="62"/>
    <n v="0"/>
    <n v="898"/>
    <n v="0"/>
    <n v="593"/>
    <n v="0"/>
    <n v="946"/>
    <n v="0"/>
    <n v="696"/>
    <n v="696"/>
    <n v="696"/>
    <n v="884"/>
    <n v="884"/>
    <n v="884"/>
    <n v="1096"/>
    <n v="1096"/>
    <n v="1096"/>
    <n v="1096"/>
    <n v="1183"/>
    <n v="1183"/>
    <n v="1183"/>
    <n v="1173"/>
    <n v="1173"/>
    <n v="1173"/>
    <n v="628"/>
    <n v="736"/>
    <n v="828"/>
    <m/>
    <m/>
    <m/>
    <n v="468"/>
    <n v="447"/>
    <n v="345"/>
    <n v="109"/>
    <n v="129"/>
    <n v="164"/>
    <m/>
    <m/>
    <n v="284"/>
    <n v="82"/>
    <n v="107"/>
    <n v="132"/>
    <n v="505"/>
    <n v="648"/>
    <n v="516"/>
    <m/>
    <m/>
    <m/>
  </r>
  <r>
    <x v="9"/>
    <s v="Alamance Community College"/>
    <m/>
    <n v="199786"/>
    <x v="6"/>
    <m/>
    <m/>
    <m/>
    <m/>
    <m/>
    <m/>
    <m/>
    <m/>
    <m/>
    <m/>
    <m/>
    <m/>
    <m/>
    <m/>
    <m/>
    <m/>
    <m/>
    <m/>
    <m/>
    <m/>
    <m/>
    <m/>
    <m/>
    <m/>
    <m/>
    <m/>
    <m/>
    <m/>
    <m/>
    <m/>
    <m/>
    <n v="0"/>
    <n v="0"/>
    <n v="0"/>
    <n v="0"/>
    <n v="0"/>
    <n v="0"/>
    <n v="0"/>
    <n v="0"/>
    <n v="0"/>
    <n v="0"/>
    <n v="0"/>
    <n v="0"/>
    <n v="0"/>
    <n v="0"/>
    <n v="0"/>
    <n v="0"/>
    <n v="0"/>
    <n v="0"/>
    <n v="0"/>
    <n v="0"/>
    <n v="0"/>
    <n v="0"/>
    <n v="0"/>
    <n v="0"/>
    <n v="0"/>
    <n v="0"/>
    <n v="0"/>
    <n v="0"/>
    <m/>
    <m/>
    <m/>
    <m/>
    <m/>
    <m/>
    <n v="0"/>
    <n v="0"/>
    <n v="0"/>
    <m/>
    <m/>
    <m/>
    <m/>
    <m/>
    <m/>
    <m/>
    <m/>
    <m/>
    <n v="0"/>
    <n v="0"/>
    <n v="0"/>
    <m/>
    <m/>
    <m/>
    <n v="1910"/>
    <n v="860"/>
    <n v="1598"/>
    <n v="1446"/>
    <n v="2795"/>
    <n v="2551"/>
    <n v="382"/>
    <n v="257"/>
    <n v="385"/>
    <n v="351"/>
    <n v="361"/>
    <n v="316"/>
    <n v="558"/>
    <n v="569"/>
    <m/>
    <m/>
    <m/>
    <n v="0"/>
    <n v="0"/>
    <n v="0"/>
    <n v="0"/>
    <n v="0"/>
    <n v="382"/>
    <n v="0"/>
    <n v="257"/>
    <n v="0"/>
    <n v="385"/>
    <n v="0"/>
    <n v="351"/>
    <n v="351"/>
    <n v="351"/>
    <n v="361"/>
    <n v="361"/>
    <n v="361"/>
    <n v="316"/>
    <n v="316"/>
    <n v="316"/>
    <n v="316"/>
    <n v="558"/>
    <n v="558"/>
    <n v="558"/>
    <n v="569"/>
    <n v="569"/>
    <n v="569"/>
    <n v="171"/>
    <n v="234"/>
    <n v="295"/>
    <m/>
    <m/>
    <m/>
    <n v="145"/>
    <n v="324"/>
    <n v="274"/>
    <n v="65"/>
    <n v="76"/>
    <n v="80"/>
    <m/>
    <m/>
    <n v="20"/>
    <n v="55"/>
    <n v="44"/>
    <n v="62"/>
    <n v="231"/>
    <n v="241"/>
    <n v="154"/>
    <m/>
    <m/>
    <m/>
  </r>
  <r>
    <x v="9"/>
    <s v="Caldwell Community College &amp; Technical Institute"/>
    <m/>
    <n v="198118"/>
    <x v="6"/>
    <m/>
    <m/>
    <m/>
    <m/>
    <m/>
    <m/>
    <m/>
    <m/>
    <m/>
    <m/>
    <m/>
    <m/>
    <m/>
    <m/>
    <m/>
    <m/>
    <m/>
    <m/>
    <m/>
    <m/>
    <m/>
    <m/>
    <m/>
    <m/>
    <m/>
    <m/>
    <m/>
    <m/>
    <m/>
    <m/>
    <m/>
    <n v="0"/>
    <n v="0"/>
    <n v="0"/>
    <n v="0"/>
    <n v="0"/>
    <n v="0"/>
    <n v="0"/>
    <n v="0"/>
    <n v="0"/>
    <n v="0"/>
    <n v="0"/>
    <n v="0"/>
    <n v="0"/>
    <n v="0"/>
    <n v="0"/>
    <n v="0"/>
    <n v="0"/>
    <n v="0"/>
    <n v="0"/>
    <n v="0"/>
    <n v="0"/>
    <n v="0"/>
    <n v="0"/>
    <n v="0"/>
    <n v="0"/>
    <n v="0"/>
    <n v="0"/>
    <n v="0"/>
    <m/>
    <m/>
    <m/>
    <m/>
    <m/>
    <m/>
    <n v="0"/>
    <n v="0"/>
    <n v="0"/>
    <m/>
    <m/>
    <m/>
    <m/>
    <m/>
    <m/>
    <m/>
    <m/>
    <m/>
    <n v="0"/>
    <n v="0"/>
    <n v="0"/>
    <m/>
    <m/>
    <m/>
    <n v="1681"/>
    <n v="1634"/>
    <n v="1508"/>
    <n v="1568"/>
    <n v="2809"/>
    <n v="2791"/>
    <n v="509"/>
    <n v="269"/>
    <n v="415"/>
    <n v="397"/>
    <n v="437"/>
    <n v="394"/>
    <n v="677"/>
    <n v="568"/>
    <m/>
    <m/>
    <m/>
    <n v="0"/>
    <n v="0"/>
    <n v="0"/>
    <n v="0"/>
    <n v="0"/>
    <n v="509"/>
    <n v="0"/>
    <n v="269"/>
    <n v="0"/>
    <n v="415"/>
    <n v="0"/>
    <n v="397"/>
    <n v="397"/>
    <n v="397"/>
    <n v="437"/>
    <n v="437"/>
    <n v="437"/>
    <n v="394"/>
    <n v="394"/>
    <n v="394"/>
    <n v="394"/>
    <n v="677"/>
    <n v="677"/>
    <n v="677"/>
    <n v="568"/>
    <n v="568"/>
    <n v="568"/>
    <n v="306"/>
    <n v="272"/>
    <n v="416"/>
    <m/>
    <m/>
    <m/>
    <n v="88"/>
    <n v="405"/>
    <n v="152"/>
    <n v="92"/>
    <n v="105"/>
    <n v="94"/>
    <m/>
    <m/>
    <n v="67"/>
    <m/>
    <m/>
    <m/>
    <n v="305"/>
    <n v="332"/>
    <n v="233"/>
    <m/>
    <m/>
    <m/>
  </r>
  <r>
    <x v="9"/>
    <s v="Catawba Valley Community College"/>
    <m/>
    <n v="198233"/>
    <x v="6"/>
    <m/>
    <m/>
    <m/>
    <m/>
    <m/>
    <m/>
    <m/>
    <m/>
    <m/>
    <m/>
    <m/>
    <m/>
    <m/>
    <m/>
    <m/>
    <m/>
    <m/>
    <m/>
    <m/>
    <m/>
    <m/>
    <m/>
    <m/>
    <m/>
    <m/>
    <m/>
    <m/>
    <m/>
    <m/>
    <m/>
    <m/>
    <n v="0"/>
    <n v="0"/>
    <n v="0"/>
    <n v="0"/>
    <n v="0"/>
    <n v="0"/>
    <n v="0"/>
    <n v="0"/>
    <n v="0"/>
    <n v="0"/>
    <n v="0"/>
    <n v="0"/>
    <n v="0"/>
    <n v="0"/>
    <n v="0"/>
    <n v="0"/>
    <n v="0"/>
    <n v="0"/>
    <n v="0"/>
    <n v="0"/>
    <n v="0"/>
    <n v="0"/>
    <n v="0"/>
    <n v="0"/>
    <n v="0"/>
    <n v="0"/>
    <n v="0"/>
    <n v="0"/>
    <m/>
    <m/>
    <m/>
    <m/>
    <m/>
    <m/>
    <n v="0"/>
    <n v="0"/>
    <n v="0"/>
    <m/>
    <m/>
    <m/>
    <m/>
    <m/>
    <m/>
    <m/>
    <m/>
    <m/>
    <n v="0"/>
    <n v="0"/>
    <n v="0"/>
    <m/>
    <m/>
    <m/>
    <n v="1648"/>
    <n v="1059"/>
    <n v="1913"/>
    <n v="2468"/>
    <n v="2643"/>
    <n v="3062"/>
    <n v="519"/>
    <n v="488"/>
    <n v="632"/>
    <n v="608"/>
    <n v="504"/>
    <n v="538"/>
    <n v="671"/>
    <n v="494"/>
    <m/>
    <m/>
    <m/>
    <n v="0"/>
    <n v="0"/>
    <n v="0"/>
    <n v="0"/>
    <n v="0"/>
    <n v="519"/>
    <n v="0"/>
    <n v="488"/>
    <n v="0"/>
    <n v="632"/>
    <n v="0"/>
    <n v="608"/>
    <n v="608"/>
    <n v="608"/>
    <n v="504"/>
    <n v="504"/>
    <n v="504"/>
    <n v="538"/>
    <n v="538"/>
    <n v="538"/>
    <n v="538"/>
    <n v="671"/>
    <n v="671"/>
    <n v="671"/>
    <n v="494"/>
    <n v="494"/>
    <n v="494"/>
    <n v="318"/>
    <n v="405"/>
    <n v="530"/>
    <m/>
    <m/>
    <m/>
    <n v="220"/>
    <n v="266"/>
    <n v="-36"/>
    <n v="74"/>
    <n v="26"/>
    <n v="71"/>
    <m/>
    <m/>
    <n v="94"/>
    <m/>
    <m/>
    <m/>
    <n v="534"/>
    <n v="478"/>
    <n v="373"/>
    <m/>
    <m/>
    <m/>
  </r>
  <r>
    <x v="9"/>
    <s v="Central Carolina Commuity College"/>
    <m/>
    <n v="198251"/>
    <x v="6"/>
    <m/>
    <m/>
    <m/>
    <m/>
    <m/>
    <m/>
    <m/>
    <m/>
    <m/>
    <m/>
    <m/>
    <m/>
    <m/>
    <m/>
    <m/>
    <m/>
    <m/>
    <m/>
    <m/>
    <m/>
    <m/>
    <m/>
    <m/>
    <m/>
    <m/>
    <m/>
    <m/>
    <m/>
    <m/>
    <m/>
    <m/>
    <n v="0"/>
    <n v="0"/>
    <n v="0"/>
    <n v="0"/>
    <n v="0"/>
    <n v="0"/>
    <n v="0"/>
    <n v="0"/>
    <n v="0"/>
    <n v="0"/>
    <n v="0"/>
    <n v="0"/>
    <n v="0"/>
    <n v="0"/>
    <n v="0"/>
    <n v="0"/>
    <n v="0"/>
    <n v="0"/>
    <n v="0"/>
    <n v="0"/>
    <n v="0"/>
    <n v="0"/>
    <n v="0"/>
    <n v="0"/>
    <n v="0"/>
    <n v="0"/>
    <n v="0"/>
    <n v="0"/>
    <m/>
    <m/>
    <m/>
    <m/>
    <m/>
    <m/>
    <n v="0"/>
    <n v="0"/>
    <n v="0"/>
    <m/>
    <m/>
    <m/>
    <m/>
    <m/>
    <m/>
    <m/>
    <m/>
    <m/>
    <n v="0"/>
    <n v="0"/>
    <n v="0"/>
    <m/>
    <m/>
    <m/>
    <n v="1365"/>
    <n v="1483"/>
    <n v="1383"/>
    <n v="2333"/>
    <n v="2923"/>
    <n v="2791"/>
    <n v="378"/>
    <n v="311"/>
    <n v="322"/>
    <n v="366"/>
    <n v="379"/>
    <n v="293"/>
    <n v="585"/>
    <n v="427"/>
    <m/>
    <m/>
    <m/>
    <n v="0"/>
    <n v="0"/>
    <n v="0"/>
    <n v="0"/>
    <n v="0"/>
    <n v="378"/>
    <n v="0"/>
    <n v="311"/>
    <n v="0"/>
    <n v="322"/>
    <n v="0"/>
    <n v="366"/>
    <n v="366"/>
    <n v="366"/>
    <n v="379"/>
    <n v="379"/>
    <n v="379"/>
    <n v="293"/>
    <n v="293"/>
    <n v="293"/>
    <n v="293"/>
    <n v="585"/>
    <n v="585"/>
    <n v="585"/>
    <n v="427"/>
    <n v="427"/>
    <n v="427"/>
    <n v="152"/>
    <n v="176"/>
    <n v="238"/>
    <m/>
    <m/>
    <m/>
    <n v="141"/>
    <n v="409"/>
    <n v="189"/>
    <n v="85"/>
    <n v="95"/>
    <n v="114"/>
    <m/>
    <m/>
    <n v="30"/>
    <n v="77"/>
    <n v="39"/>
    <n v="33"/>
    <n v="204"/>
    <n v="245"/>
    <n v="116"/>
    <m/>
    <m/>
    <m/>
  </r>
  <r>
    <x v="9"/>
    <s v="Cleveland Community College"/>
    <m/>
    <n v="198321"/>
    <x v="6"/>
    <m/>
    <m/>
    <m/>
    <m/>
    <m/>
    <m/>
    <m/>
    <m/>
    <m/>
    <m/>
    <m/>
    <m/>
    <m/>
    <m/>
    <m/>
    <m/>
    <m/>
    <m/>
    <m/>
    <m/>
    <m/>
    <m/>
    <m/>
    <m/>
    <m/>
    <m/>
    <m/>
    <m/>
    <m/>
    <m/>
    <m/>
    <n v="0"/>
    <n v="0"/>
    <n v="0"/>
    <n v="0"/>
    <n v="0"/>
    <n v="0"/>
    <n v="0"/>
    <n v="0"/>
    <n v="0"/>
    <n v="0"/>
    <n v="0"/>
    <n v="0"/>
    <n v="0"/>
    <n v="0"/>
    <n v="0"/>
    <n v="0"/>
    <n v="0"/>
    <n v="0"/>
    <n v="0"/>
    <n v="0"/>
    <n v="0"/>
    <n v="0"/>
    <n v="0"/>
    <n v="0"/>
    <n v="0"/>
    <n v="0"/>
    <n v="0"/>
    <n v="0"/>
    <m/>
    <m/>
    <m/>
    <m/>
    <m/>
    <m/>
    <n v="0"/>
    <n v="0"/>
    <n v="0"/>
    <m/>
    <m/>
    <m/>
    <m/>
    <m/>
    <m/>
    <m/>
    <m/>
    <m/>
    <n v="0"/>
    <n v="0"/>
    <n v="0"/>
    <m/>
    <m/>
    <m/>
    <n v="1749"/>
    <n v="968"/>
    <n v="610"/>
    <n v="659"/>
    <n v="740"/>
    <n v="1753"/>
    <n v="192"/>
    <n v="159"/>
    <n v="173"/>
    <n v="176"/>
    <n v="109"/>
    <n v="191"/>
    <n v="103"/>
    <n v="412"/>
    <m/>
    <m/>
    <m/>
    <n v="0"/>
    <n v="0"/>
    <n v="0"/>
    <n v="0"/>
    <n v="0"/>
    <n v="192"/>
    <n v="0"/>
    <n v="159"/>
    <n v="0"/>
    <n v="173"/>
    <n v="0"/>
    <n v="176"/>
    <n v="176"/>
    <n v="176"/>
    <n v="109"/>
    <n v="109"/>
    <n v="109"/>
    <n v="191"/>
    <n v="191"/>
    <n v="191"/>
    <n v="191"/>
    <n v="103"/>
    <n v="103"/>
    <n v="103"/>
    <n v="412"/>
    <n v="412"/>
    <n v="412"/>
    <n v="60"/>
    <n v="85"/>
    <n v="148"/>
    <m/>
    <m/>
    <m/>
    <n v="131"/>
    <n v="18"/>
    <n v="264"/>
    <n v="27"/>
    <n v="55"/>
    <n v="77"/>
    <m/>
    <m/>
    <n v="28"/>
    <n v="80"/>
    <n v="58"/>
    <n v="33"/>
    <n v="69"/>
    <n v="-4"/>
    <n v="53"/>
    <m/>
    <m/>
    <m/>
  </r>
  <r>
    <x v="9"/>
    <s v="Coastal Carolina Community College "/>
    <m/>
    <n v="198330"/>
    <x v="6"/>
    <m/>
    <m/>
    <m/>
    <m/>
    <m/>
    <m/>
    <m/>
    <m/>
    <m/>
    <m/>
    <m/>
    <m/>
    <m/>
    <m/>
    <m/>
    <m/>
    <m/>
    <m/>
    <m/>
    <m/>
    <m/>
    <m/>
    <m/>
    <m/>
    <m/>
    <m/>
    <m/>
    <m/>
    <m/>
    <m/>
    <m/>
    <n v="0"/>
    <n v="0"/>
    <n v="0"/>
    <n v="0"/>
    <n v="0"/>
    <n v="0"/>
    <n v="0"/>
    <n v="0"/>
    <n v="0"/>
    <n v="0"/>
    <n v="0"/>
    <n v="0"/>
    <n v="0"/>
    <n v="0"/>
    <n v="0"/>
    <n v="0"/>
    <n v="0"/>
    <n v="0"/>
    <n v="0"/>
    <n v="0"/>
    <n v="0"/>
    <n v="0"/>
    <n v="0"/>
    <n v="0"/>
    <n v="0"/>
    <n v="0"/>
    <n v="0"/>
    <n v="0"/>
    <m/>
    <m/>
    <m/>
    <m/>
    <m/>
    <m/>
    <n v="0"/>
    <n v="0"/>
    <n v="0"/>
    <m/>
    <m/>
    <m/>
    <m/>
    <m/>
    <m/>
    <m/>
    <m/>
    <m/>
    <n v="0"/>
    <n v="0"/>
    <n v="0"/>
    <m/>
    <m/>
    <m/>
    <n v="832"/>
    <n v="915"/>
    <n v="1087"/>
    <n v="1846"/>
    <n v="1806"/>
    <n v="1672"/>
    <n v="601"/>
    <n v="541"/>
    <n v="519"/>
    <n v="487"/>
    <n v="412"/>
    <n v="371"/>
    <n v="445"/>
    <n v="300"/>
    <m/>
    <m/>
    <m/>
    <n v="1"/>
    <n v="0"/>
    <n v="0"/>
    <n v="0"/>
    <n v="0"/>
    <n v="601"/>
    <n v="0"/>
    <n v="541"/>
    <n v="0"/>
    <n v="519"/>
    <n v="0"/>
    <n v="486"/>
    <n v="486"/>
    <n v="486"/>
    <n v="412"/>
    <n v="412"/>
    <n v="412"/>
    <n v="371"/>
    <n v="371"/>
    <n v="371"/>
    <n v="371"/>
    <n v="445"/>
    <n v="445"/>
    <n v="445"/>
    <n v="300"/>
    <n v="300"/>
    <n v="300"/>
    <n v="247"/>
    <n v="275"/>
    <n v="298"/>
    <m/>
    <m/>
    <m/>
    <n v="124"/>
    <n v="170"/>
    <n v="2"/>
    <n v="62"/>
    <n v="142"/>
    <n v="107"/>
    <m/>
    <m/>
    <n v="43"/>
    <n v="115"/>
    <n v="103"/>
    <n v="71"/>
    <n v="309"/>
    <n v="167"/>
    <n v="150"/>
    <m/>
    <m/>
    <m/>
  </r>
  <r>
    <x v="9"/>
    <s v="Craven Community College "/>
    <m/>
    <n v="198367"/>
    <x v="6"/>
    <m/>
    <m/>
    <m/>
    <m/>
    <m/>
    <m/>
    <m/>
    <m/>
    <m/>
    <m/>
    <m/>
    <m/>
    <m/>
    <m/>
    <m/>
    <m/>
    <m/>
    <m/>
    <m/>
    <m/>
    <m/>
    <m/>
    <m/>
    <m/>
    <m/>
    <m/>
    <m/>
    <m/>
    <m/>
    <m/>
    <m/>
    <n v="0"/>
    <n v="0"/>
    <n v="0"/>
    <n v="0"/>
    <n v="0"/>
    <n v="0"/>
    <n v="0"/>
    <n v="0"/>
    <n v="0"/>
    <n v="0"/>
    <n v="0"/>
    <n v="0"/>
    <n v="0"/>
    <n v="0"/>
    <n v="0"/>
    <n v="0"/>
    <n v="0"/>
    <n v="0"/>
    <n v="0"/>
    <n v="0"/>
    <n v="0"/>
    <n v="0"/>
    <n v="0"/>
    <n v="0"/>
    <n v="0"/>
    <n v="0"/>
    <n v="0"/>
    <n v="0"/>
    <m/>
    <m/>
    <m/>
    <m/>
    <m/>
    <m/>
    <n v="0"/>
    <n v="0"/>
    <n v="0"/>
    <m/>
    <m/>
    <m/>
    <m/>
    <m/>
    <m/>
    <m/>
    <m/>
    <m/>
    <n v="0"/>
    <n v="0"/>
    <n v="0"/>
    <m/>
    <m/>
    <m/>
    <n v="1014"/>
    <n v="940"/>
    <n v="1365"/>
    <n v="1770"/>
    <n v="1806"/>
    <n v="1784"/>
    <n v="261"/>
    <n v="235"/>
    <n v="278"/>
    <n v="290"/>
    <n v="217"/>
    <n v="263"/>
    <n v="451"/>
    <n v="468"/>
    <m/>
    <m/>
    <m/>
    <n v="0"/>
    <n v="0"/>
    <n v="0"/>
    <n v="0"/>
    <n v="0"/>
    <n v="261"/>
    <n v="0"/>
    <n v="235"/>
    <n v="0"/>
    <n v="278"/>
    <n v="0"/>
    <n v="290"/>
    <n v="290"/>
    <n v="290"/>
    <n v="217"/>
    <n v="217"/>
    <n v="217"/>
    <n v="263"/>
    <n v="263"/>
    <n v="263"/>
    <n v="263"/>
    <n v="451"/>
    <n v="451"/>
    <n v="451"/>
    <n v="468"/>
    <n v="468"/>
    <n v="468"/>
    <n v="147"/>
    <n v="205"/>
    <n v="289"/>
    <m/>
    <m/>
    <m/>
    <n v="116"/>
    <n v="246"/>
    <n v="179"/>
    <n v="40"/>
    <n v="34"/>
    <n v="18"/>
    <m/>
    <m/>
    <n v="84"/>
    <n v="64"/>
    <n v="63"/>
    <n v="94"/>
    <n v="186"/>
    <n v="120"/>
    <n v="67"/>
    <m/>
    <m/>
    <m/>
  </r>
  <r>
    <x v="9"/>
    <s v="Davidson County Community College "/>
    <m/>
    <n v="198376"/>
    <x v="6"/>
    <m/>
    <m/>
    <m/>
    <m/>
    <m/>
    <m/>
    <m/>
    <m/>
    <m/>
    <m/>
    <m/>
    <m/>
    <m/>
    <m/>
    <m/>
    <m/>
    <m/>
    <m/>
    <m/>
    <m/>
    <m/>
    <m/>
    <m/>
    <m/>
    <m/>
    <m/>
    <m/>
    <m/>
    <m/>
    <m/>
    <m/>
    <n v="0"/>
    <n v="0"/>
    <n v="0"/>
    <n v="0"/>
    <n v="0"/>
    <n v="0"/>
    <n v="0"/>
    <n v="0"/>
    <n v="0"/>
    <n v="0"/>
    <n v="0"/>
    <n v="0"/>
    <n v="0"/>
    <n v="0"/>
    <n v="0"/>
    <n v="0"/>
    <n v="0"/>
    <n v="0"/>
    <n v="0"/>
    <n v="0"/>
    <n v="0"/>
    <n v="0"/>
    <n v="0"/>
    <n v="0"/>
    <n v="0"/>
    <n v="0"/>
    <n v="0"/>
    <n v="0"/>
    <m/>
    <m/>
    <m/>
    <m/>
    <m/>
    <m/>
    <n v="0"/>
    <n v="0"/>
    <n v="0"/>
    <m/>
    <m/>
    <m/>
    <m/>
    <m/>
    <m/>
    <m/>
    <m/>
    <m/>
    <n v="0"/>
    <n v="0"/>
    <n v="0"/>
    <m/>
    <m/>
    <m/>
    <n v="1121"/>
    <n v="932"/>
    <n v="1138"/>
    <n v="1224"/>
    <n v="1232"/>
    <n v="1135"/>
    <n v="322"/>
    <n v="374"/>
    <n v="351"/>
    <n v="265"/>
    <n v="314"/>
    <n v="316"/>
    <n v="513"/>
    <n v="264"/>
    <m/>
    <m/>
    <m/>
    <n v="0"/>
    <n v="0"/>
    <n v="0"/>
    <n v="0"/>
    <n v="0"/>
    <n v="322"/>
    <n v="0"/>
    <n v="374"/>
    <n v="0"/>
    <n v="351"/>
    <n v="0"/>
    <n v="265"/>
    <n v="265"/>
    <n v="265"/>
    <n v="314"/>
    <n v="314"/>
    <n v="314"/>
    <n v="316"/>
    <n v="316"/>
    <n v="316"/>
    <n v="316"/>
    <n v="513"/>
    <n v="513"/>
    <n v="513"/>
    <n v="264"/>
    <n v="264"/>
    <n v="264"/>
    <n v="208"/>
    <n v="240"/>
    <n v="325"/>
    <m/>
    <m/>
    <m/>
    <n v="108"/>
    <n v="273"/>
    <n v="-61"/>
    <n v="110"/>
    <n v="103"/>
    <n v="102"/>
    <m/>
    <m/>
    <n v="43"/>
    <n v="43"/>
    <n v="46"/>
    <n v="61"/>
    <n v="112"/>
    <n v="165"/>
    <n v="110"/>
    <m/>
    <m/>
    <m/>
  </r>
  <r>
    <x v="9"/>
    <s v="Durham Technical Community College"/>
    <m/>
    <n v="198455"/>
    <x v="6"/>
    <m/>
    <m/>
    <m/>
    <m/>
    <m/>
    <m/>
    <m/>
    <m/>
    <m/>
    <m/>
    <m/>
    <m/>
    <m/>
    <m/>
    <m/>
    <m/>
    <m/>
    <m/>
    <m/>
    <m/>
    <m/>
    <m/>
    <m/>
    <m/>
    <m/>
    <m/>
    <m/>
    <m/>
    <m/>
    <m/>
    <m/>
    <n v="0"/>
    <n v="0"/>
    <n v="0"/>
    <n v="0"/>
    <n v="0"/>
    <n v="0"/>
    <n v="0"/>
    <n v="0"/>
    <n v="0"/>
    <n v="0"/>
    <n v="0"/>
    <n v="0"/>
    <n v="0"/>
    <n v="0"/>
    <n v="0"/>
    <n v="0"/>
    <n v="0"/>
    <n v="0"/>
    <n v="0"/>
    <n v="0"/>
    <n v="0"/>
    <n v="0"/>
    <n v="0"/>
    <n v="0"/>
    <n v="0"/>
    <n v="0"/>
    <n v="0"/>
    <n v="0"/>
    <m/>
    <m/>
    <m/>
    <m/>
    <m/>
    <m/>
    <n v="0"/>
    <n v="0"/>
    <n v="0"/>
    <m/>
    <m/>
    <m/>
    <m/>
    <m/>
    <m/>
    <m/>
    <m/>
    <m/>
    <n v="0"/>
    <n v="0"/>
    <n v="0"/>
    <m/>
    <m/>
    <m/>
    <n v="881"/>
    <n v="839"/>
    <n v="945"/>
    <n v="1936"/>
    <n v="2390"/>
    <n v="2585"/>
    <n v="239"/>
    <n v="244"/>
    <n v="241"/>
    <n v="271"/>
    <n v="316"/>
    <n v="298"/>
    <n v="366"/>
    <n v="350"/>
    <m/>
    <m/>
    <m/>
    <n v="0"/>
    <n v="0"/>
    <n v="0"/>
    <n v="0"/>
    <n v="0"/>
    <n v="239"/>
    <n v="0"/>
    <n v="244"/>
    <n v="0"/>
    <n v="241"/>
    <n v="0"/>
    <n v="271"/>
    <n v="271"/>
    <n v="271"/>
    <n v="316"/>
    <n v="316"/>
    <n v="316"/>
    <n v="298"/>
    <n v="298"/>
    <n v="298"/>
    <n v="298"/>
    <n v="366"/>
    <n v="366"/>
    <n v="366"/>
    <n v="350"/>
    <n v="350"/>
    <n v="350"/>
    <n v="167"/>
    <n v="134"/>
    <n v="187"/>
    <m/>
    <m/>
    <m/>
    <n v="131"/>
    <n v="232"/>
    <n v="163"/>
    <n v="18"/>
    <n v="34"/>
    <n v="37"/>
    <m/>
    <m/>
    <n v="25"/>
    <m/>
    <n v="69"/>
    <n v="66"/>
    <n v="253"/>
    <n v="213"/>
    <n v="170"/>
    <m/>
    <m/>
    <m/>
  </r>
  <r>
    <x v="9"/>
    <s v="Edgecombe Community College"/>
    <m/>
    <n v="198491"/>
    <x v="6"/>
    <m/>
    <m/>
    <m/>
    <m/>
    <m/>
    <m/>
    <m/>
    <m/>
    <m/>
    <m/>
    <m/>
    <m/>
    <m/>
    <m/>
    <m/>
    <m/>
    <m/>
    <m/>
    <m/>
    <m/>
    <m/>
    <m/>
    <m/>
    <m/>
    <m/>
    <m/>
    <m/>
    <m/>
    <m/>
    <m/>
    <m/>
    <n v="0"/>
    <n v="0"/>
    <n v="0"/>
    <n v="0"/>
    <n v="0"/>
    <n v="0"/>
    <n v="0"/>
    <n v="0"/>
    <n v="0"/>
    <n v="0"/>
    <n v="0"/>
    <n v="0"/>
    <n v="0"/>
    <n v="0"/>
    <n v="0"/>
    <n v="0"/>
    <n v="0"/>
    <n v="0"/>
    <n v="0"/>
    <n v="0"/>
    <n v="0"/>
    <n v="0"/>
    <n v="0"/>
    <n v="0"/>
    <n v="0"/>
    <n v="0"/>
    <n v="0"/>
    <n v="0"/>
    <m/>
    <m/>
    <m/>
    <m/>
    <m/>
    <m/>
    <n v="0"/>
    <n v="0"/>
    <n v="0"/>
    <m/>
    <m/>
    <m/>
    <m/>
    <m/>
    <m/>
    <m/>
    <m/>
    <m/>
    <n v="0"/>
    <n v="0"/>
    <n v="0"/>
    <m/>
    <m/>
    <m/>
    <n v="188"/>
    <n v="304"/>
    <n v="1349"/>
    <n v="1031"/>
    <n v="1555"/>
    <n v="1701"/>
    <n v="186"/>
    <n v="252"/>
    <n v="128"/>
    <n v="124"/>
    <n v="94"/>
    <n v="141"/>
    <n v="404"/>
    <n v="148"/>
    <m/>
    <m/>
    <m/>
    <n v="0"/>
    <n v="0"/>
    <n v="0"/>
    <n v="0"/>
    <n v="0"/>
    <n v="186"/>
    <n v="0"/>
    <n v="252"/>
    <n v="0"/>
    <n v="128"/>
    <n v="0"/>
    <n v="124"/>
    <n v="124"/>
    <n v="124"/>
    <n v="94"/>
    <n v="94"/>
    <n v="94"/>
    <n v="141"/>
    <n v="141"/>
    <n v="141"/>
    <n v="141"/>
    <n v="404"/>
    <n v="404"/>
    <n v="404"/>
    <n v="148"/>
    <n v="148"/>
    <n v="148"/>
    <n v="67"/>
    <n v="128"/>
    <n v="135"/>
    <m/>
    <m/>
    <m/>
    <n v="74"/>
    <n v="276"/>
    <n v="13"/>
    <n v="32"/>
    <n v="45"/>
    <n v="79"/>
    <m/>
    <m/>
    <n v="14"/>
    <m/>
    <m/>
    <m/>
    <n v="92"/>
    <n v="49"/>
    <n v="48"/>
    <m/>
    <m/>
    <m/>
  </r>
  <r>
    <x v="9"/>
    <s v="Haywood Community College"/>
    <s v="Met criteria for Two-Year 3 in 2011-12."/>
    <n v="198668"/>
    <x v="6"/>
    <m/>
    <m/>
    <m/>
    <m/>
    <m/>
    <m/>
    <m/>
    <m/>
    <m/>
    <m/>
    <m/>
    <m/>
    <m/>
    <m/>
    <m/>
    <m/>
    <m/>
    <m/>
    <m/>
    <m/>
    <m/>
    <m/>
    <m/>
    <m/>
    <m/>
    <m/>
    <m/>
    <m/>
    <m/>
    <m/>
    <m/>
    <n v="0"/>
    <n v="0"/>
    <n v="0"/>
    <n v="0"/>
    <n v="0"/>
    <n v="0"/>
    <n v="0"/>
    <n v="0"/>
    <n v="0"/>
    <n v="0"/>
    <n v="0"/>
    <n v="0"/>
    <n v="0"/>
    <n v="0"/>
    <n v="0"/>
    <n v="0"/>
    <n v="0"/>
    <n v="0"/>
    <n v="0"/>
    <n v="0"/>
    <n v="0"/>
    <n v="0"/>
    <n v="0"/>
    <n v="0"/>
    <n v="0"/>
    <n v="0"/>
    <n v="0"/>
    <n v="0"/>
    <m/>
    <m/>
    <m/>
    <m/>
    <m/>
    <m/>
    <n v="0"/>
    <n v="0"/>
    <n v="0"/>
    <m/>
    <m/>
    <m/>
    <m/>
    <m/>
    <m/>
    <m/>
    <m/>
    <m/>
    <n v="0"/>
    <n v="0"/>
    <n v="0"/>
    <m/>
    <m/>
    <m/>
    <n v="630"/>
    <n v="1189"/>
    <n v="825"/>
    <n v="698"/>
    <n v="1120"/>
    <n v="1338"/>
    <n v="140"/>
    <n v="131"/>
    <n v="155"/>
    <n v="158"/>
    <n v="174"/>
    <n v="170"/>
    <n v="237"/>
    <n v="256"/>
    <m/>
    <m/>
    <m/>
    <n v="0"/>
    <n v="0"/>
    <n v="0"/>
    <n v="0"/>
    <n v="0"/>
    <n v="140"/>
    <n v="0"/>
    <n v="131"/>
    <n v="0"/>
    <n v="155"/>
    <n v="0"/>
    <n v="158"/>
    <n v="158"/>
    <n v="158"/>
    <n v="174"/>
    <n v="174"/>
    <n v="174"/>
    <n v="170"/>
    <n v="170"/>
    <n v="170"/>
    <n v="170"/>
    <n v="237"/>
    <n v="237"/>
    <n v="237"/>
    <n v="256"/>
    <n v="256"/>
    <n v="256"/>
    <n v="117"/>
    <n v="117"/>
    <n v="165"/>
    <m/>
    <m/>
    <m/>
    <n v="53"/>
    <n v="120"/>
    <n v="91"/>
    <n v="64"/>
    <n v="39"/>
    <n v="39"/>
    <m/>
    <m/>
    <n v="9"/>
    <n v="8"/>
    <m/>
    <n v="3"/>
    <n v="86"/>
    <n v="135"/>
    <n v="119"/>
    <m/>
    <m/>
    <m/>
  </r>
  <r>
    <x v="9"/>
    <s v="Isothermal Community College "/>
    <m/>
    <n v="198710"/>
    <x v="6"/>
    <m/>
    <m/>
    <m/>
    <m/>
    <m/>
    <m/>
    <m/>
    <m/>
    <m/>
    <m/>
    <m/>
    <m/>
    <m/>
    <m/>
    <m/>
    <m/>
    <m/>
    <m/>
    <m/>
    <m/>
    <m/>
    <m/>
    <m/>
    <m/>
    <m/>
    <m/>
    <m/>
    <m/>
    <m/>
    <m/>
    <m/>
    <n v="0"/>
    <n v="0"/>
    <n v="0"/>
    <n v="0"/>
    <n v="0"/>
    <n v="0"/>
    <n v="0"/>
    <n v="0"/>
    <n v="0"/>
    <n v="0"/>
    <n v="0"/>
    <n v="0"/>
    <n v="0"/>
    <n v="0"/>
    <n v="0"/>
    <n v="0"/>
    <n v="0"/>
    <n v="0"/>
    <n v="0"/>
    <n v="0"/>
    <n v="0"/>
    <n v="0"/>
    <n v="0"/>
    <n v="0"/>
    <n v="0"/>
    <n v="0"/>
    <n v="0"/>
    <n v="0"/>
    <m/>
    <m/>
    <m/>
    <m/>
    <m/>
    <m/>
    <n v="0"/>
    <n v="0"/>
    <n v="0"/>
    <m/>
    <m/>
    <m/>
    <m/>
    <m/>
    <m/>
    <m/>
    <m/>
    <m/>
    <n v="0"/>
    <n v="0"/>
    <n v="0"/>
    <m/>
    <m/>
    <m/>
    <n v="548"/>
    <n v="281"/>
    <n v="526"/>
    <n v="626"/>
    <n v="1019"/>
    <n v="1046"/>
    <n v="219"/>
    <n v="204"/>
    <n v="212"/>
    <n v="43"/>
    <n v="183"/>
    <n v="223"/>
    <n v="311"/>
    <n v="601"/>
    <m/>
    <m/>
    <m/>
    <n v="0"/>
    <n v="0"/>
    <n v="0"/>
    <n v="0"/>
    <n v="0"/>
    <n v="219"/>
    <n v="0"/>
    <n v="204"/>
    <n v="0"/>
    <n v="212"/>
    <n v="0"/>
    <n v="43"/>
    <n v="43"/>
    <n v="43"/>
    <n v="183"/>
    <n v="183"/>
    <n v="183"/>
    <n v="223"/>
    <n v="223"/>
    <n v="223"/>
    <n v="223"/>
    <n v="311"/>
    <n v="311"/>
    <n v="311"/>
    <n v="601"/>
    <n v="601"/>
    <n v="601"/>
    <n v="130"/>
    <n v="122"/>
    <n v="154"/>
    <m/>
    <m/>
    <m/>
    <n v="93"/>
    <n v="189"/>
    <n v="447"/>
    <n v="36"/>
    <n v="35"/>
    <n v="40"/>
    <m/>
    <m/>
    <n v="22"/>
    <m/>
    <m/>
    <m/>
    <n v="7"/>
    <n v="148"/>
    <n v="161"/>
    <m/>
    <m/>
    <m/>
  </r>
  <r>
    <x v="9"/>
    <s v="Johnston Community College"/>
    <m/>
    <n v="198774"/>
    <x v="6"/>
    <m/>
    <m/>
    <m/>
    <m/>
    <m/>
    <m/>
    <m/>
    <m/>
    <m/>
    <m/>
    <m/>
    <m/>
    <m/>
    <m/>
    <m/>
    <m/>
    <m/>
    <m/>
    <m/>
    <m/>
    <m/>
    <m/>
    <m/>
    <m/>
    <m/>
    <m/>
    <m/>
    <m/>
    <m/>
    <m/>
    <m/>
    <n v="0"/>
    <n v="0"/>
    <n v="0"/>
    <n v="0"/>
    <n v="0"/>
    <n v="0"/>
    <n v="0"/>
    <n v="0"/>
    <n v="0"/>
    <n v="0"/>
    <n v="0"/>
    <n v="0"/>
    <n v="0"/>
    <n v="0"/>
    <n v="0"/>
    <n v="0"/>
    <n v="0"/>
    <n v="0"/>
    <n v="0"/>
    <n v="0"/>
    <n v="0"/>
    <n v="0"/>
    <n v="0"/>
    <n v="0"/>
    <n v="0"/>
    <n v="0"/>
    <n v="0"/>
    <n v="0"/>
    <m/>
    <m/>
    <m/>
    <m/>
    <m/>
    <m/>
    <n v="0"/>
    <n v="0"/>
    <n v="0"/>
    <m/>
    <m/>
    <m/>
    <m/>
    <m/>
    <m/>
    <m/>
    <m/>
    <m/>
    <n v="0"/>
    <n v="0"/>
    <n v="0"/>
    <m/>
    <m/>
    <m/>
    <n v="1843"/>
    <n v="3130"/>
    <n v="3100"/>
    <n v="2844"/>
    <n v="1995"/>
    <n v="2441"/>
    <n v="529"/>
    <n v="443"/>
    <n v="447"/>
    <n v="813"/>
    <n v="716"/>
    <n v="672"/>
    <n v="710"/>
    <n v="399"/>
    <m/>
    <m/>
    <m/>
    <n v="0"/>
    <n v="0"/>
    <n v="0"/>
    <n v="0"/>
    <n v="0"/>
    <n v="529"/>
    <n v="0"/>
    <n v="443"/>
    <n v="0"/>
    <n v="447"/>
    <n v="0"/>
    <n v="813"/>
    <n v="813"/>
    <n v="813"/>
    <n v="716"/>
    <n v="716"/>
    <n v="716"/>
    <n v="672"/>
    <n v="672"/>
    <n v="672"/>
    <n v="672"/>
    <n v="710"/>
    <n v="710"/>
    <n v="710"/>
    <n v="399"/>
    <n v="399"/>
    <n v="399"/>
    <n v="327"/>
    <n v="274"/>
    <n v="359"/>
    <m/>
    <m/>
    <m/>
    <n v="345"/>
    <n v="436"/>
    <n v="40"/>
    <n v="277"/>
    <n v="231"/>
    <n v="227"/>
    <m/>
    <m/>
    <n v="40"/>
    <n v="165"/>
    <n v="50"/>
    <n v="78"/>
    <n v="371"/>
    <n v="435"/>
    <n v="327"/>
    <m/>
    <m/>
    <m/>
  </r>
  <r>
    <x v="9"/>
    <s v="Lenoir Community College "/>
    <m/>
    <n v="198817"/>
    <x v="6"/>
    <m/>
    <m/>
    <m/>
    <m/>
    <m/>
    <m/>
    <m/>
    <m/>
    <m/>
    <m/>
    <m/>
    <m/>
    <m/>
    <m/>
    <m/>
    <m/>
    <m/>
    <m/>
    <m/>
    <m/>
    <m/>
    <m/>
    <m/>
    <m/>
    <m/>
    <m/>
    <m/>
    <m/>
    <m/>
    <m/>
    <m/>
    <n v="0"/>
    <n v="0"/>
    <n v="0"/>
    <n v="0"/>
    <n v="0"/>
    <n v="0"/>
    <n v="0"/>
    <n v="0"/>
    <n v="0"/>
    <n v="0"/>
    <n v="0"/>
    <n v="0"/>
    <n v="0"/>
    <n v="0"/>
    <n v="0"/>
    <n v="0"/>
    <n v="0"/>
    <n v="0"/>
    <n v="0"/>
    <n v="0"/>
    <n v="0"/>
    <n v="0"/>
    <n v="0"/>
    <n v="0"/>
    <n v="0"/>
    <n v="0"/>
    <n v="0"/>
    <n v="0"/>
    <m/>
    <m/>
    <m/>
    <m/>
    <m/>
    <m/>
    <n v="0"/>
    <n v="0"/>
    <n v="0"/>
    <m/>
    <m/>
    <m/>
    <m/>
    <m/>
    <m/>
    <m/>
    <m/>
    <m/>
    <n v="0"/>
    <n v="0"/>
    <n v="0"/>
    <m/>
    <m/>
    <m/>
    <n v="400"/>
    <n v="1319"/>
    <n v="659"/>
    <n v="937"/>
    <n v="1411"/>
    <n v="2004"/>
    <n v="309"/>
    <n v="281"/>
    <n v="319"/>
    <n v="575"/>
    <n v="218"/>
    <n v="330"/>
    <n v="424"/>
    <n v="368"/>
    <m/>
    <m/>
    <m/>
    <n v="0"/>
    <n v="0"/>
    <n v="0"/>
    <n v="0"/>
    <n v="66"/>
    <n v="309"/>
    <n v="0"/>
    <n v="281"/>
    <n v="0"/>
    <n v="319"/>
    <n v="0"/>
    <n v="575"/>
    <n v="575"/>
    <n v="575"/>
    <n v="218"/>
    <n v="218"/>
    <n v="218"/>
    <n v="330"/>
    <n v="330"/>
    <n v="330"/>
    <n v="330"/>
    <n v="424"/>
    <n v="424"/>
    <n v="424"/>
    <n v="302"/>
    <n v="302"/>
    <n v="302"/>
    <n v="142"/>
    <n v="225"/>
    <n v="189"/>
    <m/>
    <m/>
    <m/>
    <n v="188"/>
    <n v="199"/>
    <n v="113"/>
    <n v="29"/>
    <n v="37"/>
    <n v="50"/>
    <m/>
    <m/>
    <n v="39"/>
    <m/>
    <m/>
    <m/>
    <n v="546"/>
    <n v="181"/>
    <n v="241"/>
    <m/>
    <m/>
    <m/>
  </r>
  <r>
    <x v="9"/>
    <s v="Mitchell Community College "/>
    <m/>
    <n v="198987"/>
    <x v="6"/>
    <m/>
    <m/>
    <m/>
    <m/>
    <m/>
    <m/>
    <m/>
    <m/>
    <m/>
    <m/>
    <m/>
    <m/>
    <m/>
    <m/>
    <m/>
    <m/>
    <m/>
    <m/>
    <m/>
    <m/>
    <m/>
    <m/>
    <m/>
    <m/>
    <m/>
    <m/>
    <m/>
    <m/>
    <m/>
    <m/>
    <m/>
    <n v="0"/>
    <n v="0"/>
    <n v="0"/>
    <n v="0"/>
    <n v="0"/>
    <n v="0"/>
    <n v="0"/>
    <n v="0"/>
    <n v="0"/>
    <n v="0"/>
    <n v="0"/>
    <n v="0"/>
    <n v="0"/>
    <n v="0"/>
    <n v="0"/>
    <n v="0"/>
    <n v="0"/>
    <n v="0"/>
    <n v="0"/>
    <n v="0"/>
    <n v="0"/>
    <n v="0"/>
    <n v="0"/>
    <n v="0"/>
    <n v="0"/>
    <n v="0"/>
    <n v="0"/>
    <n v="0"/>
    <m/>
    <m/>
    <m/>
    <m/>
    <m/>
    <m/>
    <n v="0"/>
    <n v="0"/>
    <n v="0"/>
    <m/>
    <m/>
    <m/>
    <m/>
    <m/>
    <m/>
    <m/>
    <m/>
    <m/>
    <n v="0"/>
    <n v="0"/>
    <n v="0"/>
    <m/>
    <m/>
    <m/>
    <n v="836"/>
    <n v="602"/>
    <n v="600"/>
    <n v="1049"/>
    <n v="1250"/>
    <n v="1095"/>
    <n v="351"/>
    <n v="268"/>
    <n v="312"/>
    <n v="325"/>
    <n v="302"/>
    <n v="351"/>
    <n v="449"/>
    <n v="348"/>
    <m/>
    <m/>
    <m/>
    <n v="0"/>
    <n v="0"/>
    <n v="0"/>
    <n v="0"/>
    <n v="0"/>
    <n v="351"/>
    <n v="0"/>
    <n v="268"/>
    <n v="0"/>
    <n v="312"/>
    <n v="0"/>
    <n v="325"/>
    <n v="325"/>
    <n v="325"/>
    <n v="302"/>
    <n v="302"/>
    <n v="302"/>
    <n v="351"/>
    <n v="351"/>
    <n v="351"/>
    <n v="351"/>
    <n v="449"/>
    <n v="449"/>
    <n v="449"/>
    <n v="348"/>
    <n v="348"/>
    <n v="348"/>
    <n v="183"/>
    <n v="220"/>
    <n v="270"/>
    <m/>
    <m/>
    <m/>
    <n v="168"/>
    <n v="229"/>
    <n v="78"/>
    <n v="48"/>
    <n v="62"/>
    <n v="57"/>
    <m/>
    <m/>
    <n v="65"/>
    <n v="88"/>
    <n v="64"/>
    <n v="69"/>
    <n v="189"/>
    <n v="176"/>
    <n v="160"/>
    <m/>
    <m/>
    <m/>
  </r>
  <r>
    <x v="9"/>
    <s v="Nash Community College"/>
    <m/>
    <n v="199087"/>
    <x v="6"/>
    <m/>
    <m/>
    <m/>
    <m/>
    <m/>
    <m/>
    <m/>
    <m/>
    <m/>
    <m/>
    <m/>
    <m/>
    <m/>
    <m/>
    <m/>
    <m/>
    <m/>
    <m/>
    <m/>
    <m/>
    <m/>
    <m/>
    <m/>
    <m/>
    <m/>
    <m/>
    <m/>
    <m/>
    <m/>
    <m/>
    <m/>
    <n v="0"/>
    <n v="0"/>
    <n v="0"/>
    <n v="0"/>
    <n v="0"/>
    <n v="0"/>
    <n v="0"/>
    <n v="0"/>
    <n v="0"/>
    <n v="0"/>
    <n v="0"/>
    <n v="0"/>
    <n v="0"/>
    <n v="0"/>
    <n v="0"/>
    <n v="0"/>
    <n v="0"/>
    <n v="0"/>
    <n v="0"/>
    <n v="0"/>
    <n v="0"/>
    <n v="0"/>
    <n v="0"/>
    <n v="0"/>
    <n v="0"/>
    <n v="0"/>
    <n v="0"/>
    <n v="0"/>
    <m/>
    <m/>
    <m/>
    <m/>
    <m/>
    <m/>
    <n v="0"/>
    <n v="0"/>
    <n v="0"/>
    <m/>
    <m/>
    <m/>
    <m/>
    <m/>
    <m/>
    <m/>
    <m/>
    <m/>
    <n v="0"/>
    <n v="0"/>
    <n v="0"/>
    <m/>
    <m/>
    <m/>
    <n v="312"/>
    <n v="607"/>
    <n v="1242"/>
    <n v="797"/>
    <n v="1534"/>
    <n v="1467"/>
    <n v="210"/>
    <n v="284"/>
    <n v="256"/>
    <n v="301"/>
    <n v="408"/>
    <n v="252"/>
    <n v="371"/>
    <n v="313"/>
    <m/>
    <m/>
    <m/>
    <n v="0"/>
    <n v="0"/>
    <n v="0"/>
    <n v="0"/>
    <n v="0"/>
    <n v="210"/>
    <n v="0"/>
    <n v="284"/>
    <n v="0"/>
    <n v="256"/>
    <n v="0"/>
    <n v="301"/>
    <n v="301"/>
    <n v="301"/>
    <n v="408"/>
    <n v="408"/>
    <n v="408"/>
    <n v="252"/>
    <n v="252"/>
    <n v="252"/>
    <n v="252"/>
    <n v="371"/>
    <n v="371"/>
    <n v="371"/>
    <n v="313"/>
    <n v="313"/>
    <n v="313"/>
    <n v="208"/>
    <n v="151"/>
    <n v="181"/>
    <m/>
    <m/>
    <m/>
    <n v="44"/>
    <n v="220"/>
    <n v="132"/>
    <n v="19"/>
    <n v="28"/>
    <n v="20"/>
    <m/>
    <m/>
    <n v="17"/>
    <m/>
    <m/>
    <m/>
    <n v="282"/>
    <n v="380"/>
    <n v="215"/>
    <m/>
    <m/>
    <m/>
  </r>
  <r>
    <x v="9"/>
    <s v="Randolph Community College"/>
    <m/>
    <n v="199421"/>
    <x v="6"/>
    <m/>
    <m/>
    <m/>
    <m/>
    <m/>
    <m/>
    <m/>
    <m/>
    <m/>
    <m/>
    <m/>
    <m/>
    <m/>
    <m/>
    <m/>
    <m/>
    <m/>
    <m/>
    <m/>
    <m/>
    <m/>
    <m/>
    <m/>
    <m/>
    <m/>
    <m/>
    <m/>
    <m/>
    <m/>
    <m/>
    <m/>
    <n v="0"/>
    <n v="0"/>
    <n v="0"/>
    <n v="0"/>
    <n v="0"/>
    <n v="0"/>
    <n v="0"/>
    <n v="0"/>
    <n v="0"/>
    <n v="0"/>
    <n v="0"/>
    <n v="0"/>
    <n v="0"/>
    <n v="0"/>
    <n v="0"/>
    <n v="0"/>
    <n v="0"/>
    <n v="0"/>
    <n v="0"/>
    <n v="0"/>
    <n v="0"/>
    <n v="0"/>
    <n v="0"/>
    <n v="0"/>
    <n v="0"/>
    <n v="0"/>
    <n v="0"/>
    <n v="0"/>
    <m/>
    <m/>
    <m/>
    <m/>
    <m/>
    <m/>
    <n v="0"/>
    <n v="0"/>
    <n v="0"/>
    <m/>
    <m/>
    <m/>
    <m/>
    <m/>
    <m/>
    <m/>
    <m/>
    <m/>
    <n v="0"/>
    <n v="0"/>
    <n v="0"/>
    <m/>
    <m/>
    <m/>
    <n v="782"/>
    <n v="1167"/>
    <n v="697"/>
    <n v="1034"/>
    <n v="1006"/>
    <n v="583"/>
    <n v="269"/>
    <n v="258"/>
    <n v="318"/>
    <n v="222"/>
    <n v="66"/>
    <n v="190"/>
    <n v="354"/>
    <n v="283"/>
    <m/>
    <m/>
    <m/>
    <n v="0"/>
    <n v="0"/>
    <n v="0"/>
    <n v="0"/>
    <n v="0"/>
    <n v="269"/>
    <n v="0"/>
    <n v="258"/>
    <n v="0"/>
    <n v="318"/>
    <n v="0"/>
    <n v="222"/>
    <n v="222"/>
    <n v="222"/>
    <n v="66"/>
    <n v="66"/>
    <n v="66"/>
    <n v="190"/>
    <n v="190"/>
    <n v="190"/>
    <n v="190"/>
    <n v="354"/>
    <n v="354"/>
    <n v="354"/>
    <n v="283"/>
    <n v="283"/>
    <n v="283"/>
    <n v="25"/>
    <n v="126"/>
    <n v="223"/>
    <m/>
    <m/>
    <m/>
    <n v="165"/>
    <n v="228"/>
    <n v="60"/>
    <n v="32"/>
    <n v="40"/>
    <n v="37"/>
    <m/>
    <m/>
    <n v="33"/>
    <n v="53"/>
    <n v="44"/>
    <n v="37"/>
    <n v="137"/>
    <n v="-18"/>
    <n v="83"/>
    <m/>
    <m/>
    <m/>
  </r>
  <r>
    <x v="9"/>
    <s v="Robeson Community College"/>
    <m/>
    <n v="199476"/>
    <x v="6"/>
    <m/>
    <m/>
    <m/>
    <m/>
    <m/>
    <m/>
    <m/>
    <m/>
    <m/>
    <m/>
    <m/>
    <m/>
    <m/>
    <m/>
    <m/>
    <m/>
    <m/>
    <m/>
    <m/>
    <m/>
    <m/>
    <m/>
    <m/>
    <m/>
    <m/>
    <m/>
    <m/>
    <m/>
    <m/>
    <m/>
    <m/>
    <n v="0"/>
    <n v="0"/>
    <n v="0"/>
    <n v="0"/>
    <n v="0"/>
    <n v="0"/>
    <n v="0"/>
    <n v="0"/>
    <n v="0"/>
    <n v="0"/>
    <n v="0"/>
    <n v="0"/>
    <n v="0"/>
    <n v="0"/>
    <n v="0"/>
    <n v="0"/>
    <n v="0"/>
    <n v="0"/>
    <n v="0"/>
    <n v="0"/>
    <n v="0"/>
    <n v="0"/>
    <n v="0"/>
    <n v="0"/>
    <n v="0"/>
    <n v="0"/>
    <n v="0"/>
    <n v="0"/>
    <m/>
    <m/>
    <m/>
    <m/>
    <m/>
    <m/>
    <n v="0"/>
    <n v="0"/>
    <n v="0"/>
    <m/>
    <m/>
    <m/>
    <m/>
    <m/>
    <m/>
    <m/>
    <m/>
    <m/>
    <n v="0"/>
    <n v="0"/>
    <n v="0"/>
    <m/>
    <m/>
    <m/>
    <n v="677"/>
    <n v="831"/>
    <n v="715"/>
    <n v="737"/>
    <n v="1004"/>
    <n v="831"/>
    <n v="330"/>
    <n v="154"/>
    <n v="297"/>
    <n v="420"/>
    <n v="224"/>
    <n v="312"/>
    <n v="415"/>
    <n v="578"/>
    <m/>
    <m/>
    <m/>
    <n v="2"/>
    <n v="0"/>
    <n v="0"/>
    <n v="0"/>
    <n v="0"/>
    <n v="330"/>
    <n v="0"/>
    <n v="154"/>
    <n v="0"/>
    <n v="297"/>
    <n v="0"/>
    <n v="418"/>
    <n v="418"/>
    <n v="418"/>
    <n v="224"/>
    <n v="224"/>
    <n v="224"/>
    <n v="312"/>
    <n v="312"/>
    <n v="312"/>
    <n v="312"/>
    <n v="415"/>
    <n v="415"/>
    <n v="415"/>
    <n v="578"/>
    <n v="578"/>
    <n v="578"/>
    <n v="144"/>
    <n v="221"/>
    <n v="249"/>
    <m/>
    <m/>
    <m/>
    <n v="168"/>
    <n v="194"/>
    <n v="329"/>
    <n v="57"/>
    <n v="94"/>
    <n v="136"/>
    <m/>
    <m/>
    <n v="43"/>
    <m/>
    <n v="11"/>
    <n v="24"/>
    <n v="361"/>
    <n v="119"/>
    <n v="109"/>
    <m/>
    <m/>
    <m/>
  </r>
  <r>
    <x v="9"/>
    <s v="Sandhills Community College "/>
    <m/>
    <n v="199634"/>
    <x v="6"/>
    <m/>
    <m/>
    <m/>
    <m/>
    <m/>
    <m/>
    <m/>
    <m/>
    <m/>
    <m/>
    <m/>
    <m/>
    <m/>
    <m/>
    <m/>
    <m/>
    <m/>
    <m/>
    <m/>
    <m/>
    <m/>
    <m/>
    <m/>
    <m/>
    <m/>
    <m/>
    <m/>
    <m/>
    <m/>
    <m/>
    <m/>
    <n v="0"/>
    <n v="0"/>
    <n v="0"/>
    <n v="0"/>
    <n v="0"/>
    <n v="0"/>
    <n v="0"/>
    <n v="0"/>
    <n v="0"/>
    <n v="0"/>
    <n v="0"/>
    <n v="0"/>
    <n v="0"/>
    <n v="0"/>
    <n v="0"/>
    <n v="0"/>
    <n v="0"/>
    <n v="0"/>
    <n v="0"/>
    <n v="0"/>
    <n v="0"/>
    <n v="0"/>
    <n v="0"/>
    <n v="0"/>
    <n v="0"/>
    <n v="0"/>
    <n v="0"/>
    <n v="0"/>
    <m/>
    <m/>
    <m/>
    <m/>
    <m/>
    <m/>
    <n v="0"/>
    <n v="0"/>
    <n v="0"/>
    <m/>
    <m/>
    <m/>
    <m/>
    <m/>
    <m/>
    <m/>
    <m/>
    <m/>
    <n v="0"/>
    <n v="0"/>
    <n v="0"/>
    <m/>
    <m/>
    <m/>
    <n v="1563"/>
    <n v="1339"/>
    <n v="1653"/>
    <n v="1882"/>
    <n v="1939"/>
    <n v="2323"/>
    <n v="361"/>
    <n v="383"/>
    <n v="405"/>
    <n v="284"/>
    <n v="532"/>
    <n v="570"/>
    <n v="545"/>
    <n v="403"/>
    <m/>
    <m/>
    <m/>
    <n v="0"/>
    <n v="0"/>
    <n v="0"/>
    <n v="0"/>
    <n v="0"/>
    <n v="361"/>
    <n v="0"/>
    <n v="383"/>
    <n v="0"/>
    <n v="405"/>
    <n v="0"/>
    <n v="284"/>
    <n v="284"/>
    <n v="284"/>
    <n v="532"/>
    <n v="532"/>
    <n v="532"/>
    <n v="570"/>
    <n v="570"/>
    <n v="570"/>
    <n v="570"/>
    <n v="545"/>
    <n v="545"/>
    <n v="545"/>
    <n v="403"/>
    <n v="403"/>
    <n v="403"/>
    <n v="218"/>
    <n v="257"/>
    <n v="301"/>
    <m/>
    <m/>
    <m/>
    <n v="352"/>
    <n v="288"/>
    <n v="102"/>
    <n v="54"/>
    <n v="124"/>
    <n v="132"/>
    <m/>
    <m/>
    <n v="231"/>
    <m/>
    <m/>
    <m/>
    <n v="230"/>
    <n v="408"/>
    <n v="207"/>
    <m/>
    <m/>
    <m/>
  </r>
  <r>
    <x v="9"/>
    <s v="Stanly Community College"/>
    <m/>
    <n v="199740"/>
    <x v="6"/>
    <m/>
    <m/>
    <m/>
    <m/>
    <m/>
    <m/>
    <m/>
    <m/>
    <m/>
    <m/>
    <m/>
    <m/>
    <m/>
    <m/>
    <m/>
    <m/>
    <m/>
    <m/>
    <m/>
    <m/>
    <m/>
    <m/>
    <m/>
    <m/>
    <m/>
    <m/>
    <m/>
    <m/>
    <m/>
    <m/>
    <m/>
    <n v="0"/>
    <n v="0"/>
    <n v="0"/>
    <n v="0"/>
    <n v="0"/>
    <n v="0"/>
    <n v="0"/>
    <n v="0"/>
    <n v="0"/>
    <n v="0"/>
    <n v="0"/>
    <n v="0"/>
    <n v="0"/>
    <n v="0"/>
    <n v="0"/>
    <n v="0"/>
    <n v="0"/>
    <n v="0"/>
    <n v="0"/>
    <n v="0"/>
    <n v="0"/>
    <n v="0"/>
    <n v="0"/>
    <n v="0"/>
    <n v="0"/>
    <n v="0"/>
    <n v="0"/>
    <n v="0"/>
    <m/>
    <m/>
    <m/>
    <m/>
    <m/>
    <m/>
    <n v="0"/>
    <n v="0"/>
    <n v="0"/>
    <m/>
    <m/>
    <m/>
    <m/>
    <m/>
    <m/>
    <m/>
    <m/>
    <m/>
    <n v="0"/>
    <n v="0"/>
    <n v="0"/>
    <m/>
    <m/>
    <m/>
    <n v="791"/>
    <n v="1173"/>
    <n v="1196"/>
    <n v="1434"/>
    <n v="2159"/>
    <n v="1450"/>
    <n v="218"/>
    <n v="181"/>
    <n v="236"/>
    <n v="237"/>
    <n v="203"/>
    <n v="150"/>
    <n v="441"/>
    <n v="446"/>
    <m/>
    <m/>
    <m/>
    <n v="0"/>
    <n v="1"/>
    <n v="0"/>
    <n v="0"/>
    <n v="0"/>
    <n v="218"/>
    <n v="0"/>
    <n v="181"/>
    <n v="0"/>
    <n v="236"/>
    <n v="0"/>
    <n v="237"/>
    <n v="237"/>
    <n v="237"/>
    <n v="202"/>
    <n v="202"/>
    <n v="202"/>
    <n v="150"/>
    <n v="150"/>
    <n v="150"/>
    <n v="150"/>
    <n v="441"/>
    <n v="441"/>
    <n v="441"/>
    <n v="446"/>
    <n v="446"/>
    <n v="446"/>
    <n v="97"/>
    <n v="93"/>
    <n v="255"/>
    <m/>
    <m/>
    <m/>
    <n v="53"/>
    <n v="348"/>
    <n v="191"/>
    <n v="55"/>
    <n v="43"/>
    <n v="49"/>
    <m/>
    <m/>
    <n v="0"/>
    <m/>
    <m/>
    <m/>
    <n v="182"/>
    <n v="159"/>
    <n v="101"/>
    <m/>
    <m/>
    <m/>
  </r>
  <r>
    <x v="9"/>
    <s v="Surry Community College "/>
    <m/>
    <n v="199768"/>
    <x v="6"/>
    <m/>
    <m/>
    <m/>
    <m/>
    <m/>
    <m/>
    <m/>
    <m/>
    <m/>
    <m/>
    <m/>
    <m/>
    <m/>
    <m/>
    <m/>
    <m/>
    <m/>
    <m/>
    <m/>
    <m/>
    <m/>
    <m/>
    <m/>
    <m/>
    <m/>
    <m/>
    <m/>
    <m/>
    <m/>
    <m/>
    <m/>
    <n v="0"/>
    <n v="0"/>
    <n v="0"/>
    <n v="0"/>
    <n v="0"/>
    <n v="0"/>
    <n v="0"/>
    <n v="0"/>
    <n v="0"/>
    <n v="0"/>
    <n v="0"/>
    <n v="0"/>
    <n v="0"/>
    <n v="0"/>
    <n v="0"/>
    <n v="0"/>
    <n v="0"/>
    <n v="0"/>
    <n v="0"/>
    <n v="0"/>
    <n v="0"/>
    <n v="0"/>
    <n v="0"/>
    <n v="0"/>
    <n v="0"/>
    <n v="0"/>
    <n v="0"/>
    <n v="0"/>
    <m/>
    <m/>
    <m/>
    <m/>
    <m/>
    <m/>
    <n v="0"/>
    <n v="0"/>
    <n v="0"/>
    <m/>
    <m/>
    <m/>
    <m/>
    <m/>
    <m/>
    <m/>
    <m/>
    <m/>
    <n v="0"/>
    <n v="0"/>
    <n v="0"/>
    <m/>
    <m/>
    <m/>
    <n v="1407"/>
    <n v="1268"/>
    <n v="1302"/>
    <n v="1001"/>
    <n v="918"/>
    <n v="948"/>
    <n v="329"/>
    <n v="319"/>
    <n v="316"/>
    <n v="365"/>
    <n v="413"/>
    <n v="356"/>
    <n v="400"/>
    <n v="668"/>
    <m/>
    <m/>
    <m/>
    <n v="0"/>
    <n v="0"/>
    <n v="0"/>
    <n v="7"/>
    <n v="14"/>
    <n v="329"/>
    <n v="0"/>
    <n v="319"/>
    <n v="0"/>
    <n v="316"/>
    <n v="0"/>
    <n v="365"/>
    <n v="365"/>
    <n v="365"/>
    <n v="413"/>
    <n v="413"/>
    <n v="413"/>
    <n v="356"/>
    <n v="356"/>
    <n v="356"/>
    <n v="356"/>
    <n v="393"/>
    <n v="393"/>
    <n v="393"/>
    <n v="654"/>
    <n v="654"/>
    <n v="654"/>
    <n v="301"/>
    <n v="241"/>
    <n v="264"/>
    <m/>
    <m/>
    <m/>
    <n v="55"/>
    <n v="152"/>
    <n v="390"/>
    <n v="91"/>
    <n v="99"/>
    <n v="79"/>
    <m/>
    <m/>
    <n v="64"/>
    <n v="73"/>
    <n v="73"/>
    <n v="95"/>
    <n v="201"/>
    <n v="241"/>
    <n v="118"/>
    <m/>
    <m/>
    <m/>
  </r>
  <r>
    <x v="9"/>
    <s v="Vance-Granville Community College "/>
    <m/>
    <n v="199838"/>
    <x v="6"/>
    <m/>
    <m/>
    <m/>
    <m/>
    <m/>
    <m/>
    <m/>
    <m/>
    <m/>
    <m/>
    <m/>
    <m/>
    <m/>
    <m/>
    <m/>
    <m/>
    <m/>
    <m/>
    <m/>
    <m/>
    <m/>
    <m/>
    <m/>
    <m/>
    <m/>
    <m/>
    <m/>
    <m/>
    <m/>
    <m/>
    <m/>
    <n v="0"/>
    <n v="0"/>
    <n v="0"/>
    <n v="0"/>
    <n v="0"/>
    <n v="0"/>
    <n v="0"/>
    <n v="0"/>
    <n v="0"/>
    <n v="0"/>
    <n v="0"/>
    <n v="0"/>
    <n v="0"/>
    <n v="0"/>
    <n v="0"/>
    <n v="0"/>
    <n v="0"/>
    <n v="0"/>
    <n v="0"/>
    <n v="0"/>
    <n v="0"/>
    <n v="0"/>
    <n v="0"/>
    <n v="0"/>
    <n v="0"/>
    <n v="0"/>
    <n v="0"/>
    <n v="0"/>
    <m/>
    <m/>
    <m/>
    <m/>
    <m/>
    <m/>
    <n v="0"/>
    <n v="0"/>
    <n v="0"/>
    <m/>
    <m/>
    <m/>
    <m/>
    <m/>
    <m/>
    <m/>
    <m/>
    <m/>
    <n v="0"/>
    <n v="0"/>
    <n v="0"/>
    <m/>
    <m/>
    <m/>
    <n v="738"/>
    <n v="766"/>
    <n v="2268"/>
    <n v="1183"/>
    <n v="1544"/>
    <n v="1251"/>
    <n v="320"/>
    <n v="268"/>
    <n v="293"/>
    <n v="301"/>
    <n v="287"/>
    <n v="274"/>
    <n v="218"/>
    <n v="254"/>
    <m/>
    <m/>
    <m/>
    <n v="10"/>
    <n v="0"/>
    <n v="0"/>
    <n v="0"/>
    <n v="0"/>
    <n v="320"/>
    <n v="0"/>
    <n v="268"/>
    <n v="0"/>
    <n v="293"/>
    <n v="0"/>
    <n v="291"/>
    <n v="291"/>
    <n v="291"/>
    <n v="287"/>
    <n v="287"/>
    <n v="287"/>
    <n v="274"/>
    <n v="274"/>
    <n v="274"/>
    <n v="274"/>
    <n v="218"/>
    <n v="218"/>
    <n v="218"/>
    <n v="254"/>
    <n v="254"/>
    <n v="254"/>
    <n v="173"/>
    <n v="223"/>
    <n v="232"/>
    <m/>
    <m/>
    <m/>
    <n v="101"/>
    <n v="-5"/>
    <n v="22"/>
    <n v="48"/>
    <n v="91"/>
    <n v="64"/>
    <m/>
    <m/>
    <n v="39"/>
    <n v="74"/>
    <n v="34"/>
    <m/>
    <n v="169"/>
    <n v="162"/>
    <n v="171"/>
    <m/>
    <m/>
    <m/>
  </r>
  <r>
    <x v="9"/>
    <s v="Wayne Community College"/>
    <m/>
    <n v="199892"/>
    <x v="6"/>
    <m/>
    <m/>
    <m/>
    <m/>
    <m/>
    <m/>
    <m/>
    <m/>
    <m/>
    <m/>
    <m/>
    <m/>
    <m/>
    <m/>
    <m/>
    <m/>
    <m/>
    <m/>
    <m/>
    <m/>
    <m/>
    <m/>
    <m/>
    <m/>
    <m/>
    <m/>
    <m/>
    <m/>
    <m/>
    <m/>
    <m/>
    <n v="0"/>
    <n v="0"/>
    <n v="0"/>
    <n v="0"/>
    <n v="0"/>
    <n v="0"/>
    <n v="0"/>
    <n v="0"/>
    <n v="0"/>
    <n v="0"/>
    <n v="0"/>
    <n v="0"/>
    <n v="0"/>
    <n v="0"/>
    <n v="0"/>
    <n v="0"/>
    <n v="0"/>
    <n v="0"/>
    <n v="0"/>
    <n v="0"/>
    <n v="0"/>
    <n v="0"/>
    <n v="0"/>
    <n v="0"/>
    <n v="0"/>
    <n v="0"/>
    <n v="0"/>
    <n v="0"/>
    <m/>
    <m/>
    <m/>
    <m/>
    <m/>
    <m/>
    <n v="0"/>
    <n v="0"/>
    <n v="0"/>
    <m/>
    <m/>
    <m/>
    <m/>
    <m/>
    <m/>
    <m/>
    <m/>
    <m/>
    <n v="0"/>
    <n v="0"/>
    <n v="0"/>
    <m/>
    <m/>
    <m/>
    <n v="935"/>
    <n v="1093"/>
    <n v="1158"/>
    <n v="1279"/>
    <n v="1586"/>
    <n v="2187"/>
    <n v="404"/>
    <n v="453"/>
    <n v="419"/>
    <n v="528"/>
    <n v="499"/>
    <n v="401"/>
    <n v="586"/>
    <n v="379"/>
    <m/>
    <m/>
    <m/>
    <n v="0"/>
    <n v="0"/>
    <n v="0"/>
    <n v="0"/>
    <n v="0"/>
    <n v="404"/>
    <n v="0"/>
    <n v="453"/>
    <n v="0"/>
    <n v="419"/>
    <n v="0"/>
    <n v="528"/>
    <n v="528"/>
    <n v="528"/>
    <n v="499"/>
    <n v="499"/>
    <n v="499"/>
    <n v="401"/>
    <n v="401"/>
    <n v="401"/>
    <n v="401"/>
    <n v="586"/>
    <n v="586"/>
    <n v="586"/>
    <n v="379"/>
    <n v="379"/>
    <n v="379"/>
    <n v="346"/>
    <n v="351"/>
    <n v="292"/>
    <m/>
    <m/>
    <m/>
    <n v="55"/>
    <n v="235"/>
    <n v="87"/>
    <n v="80"/>
    <n v="69"/>
    <n v="58"/>
    <m/>
    <m/>
    <n v="52"/>
    <n v="116"/>
    <n v="77"/>
    <n v="77"/>
    <n v="332"/>
    <n v="353"/>
    <n v="214"/>
    <m/>
    <m/>
    <m/>
  </r>
  <r>
    <x v="9"/>
    <s v="Western Piedmont Community College "/>
    <m/>
    <n v="199908"/>
    <x v="6"/>
    <m/>
    <m/>
    <m/>
    <m/>
    <m/>
    <m/>
    <m/>
    <m/>
    <m/>
    <m/>
    <m/>
    <m/>
    <m/>
    <m/>
    <m/>
    <m/>
    <m/>
    <m/>
    <m/>
    <m/>
    <m/>
    <m/>
    <m/>
    <m/>
    <m/>
    <m/>
    <m/>
    <m/>
    <m/>
    <m/>
    <m/>
    <n v="0"/>
    <n v="0"/>
    <n v="0"/>
    <n v="0"/>
    <n v="0"/>
    <n v="0"/>
    <n v="0"/>
    <n v="0"/>
    <n v="0"/>
    <n v="0"/>
    <n v="0"/>
    <n v="0"/>
    <n v="0"/>
    <n v="0"/>
    <n v="0"/>
    <n v="0"/>
    <n v="0"/>
    <n v="0"/>
    <n v="0"/>
    <n v="0"/>
    <n v="0"/>
    <n v="0"/>
    <n v="0"/>
    <n v="0"/>
    <n v="0"/>
    <n v="0"/>
    <n v="0"/>
    <n v="0"/>
    <m/>
    <m/>
    <m/>
    <m/>
    <m/>
    <m/>
    <n v="0"/>
    <n v="0"/>
    <n v="0"/>
    <m/>
    <m/>
    <m/>
    <m/>
    <m/>
    <m/>
    <m/>
    <m/>
    <m/>
    <n v="0"/>
    <n v="0"/>
    <n v="0"/>
    <m/>
    <m/>
    <m/>
    <n v="433"/>
    <n v="986"/>
    <n v="792"/>
    <n v="1468"/>
    <n v="1298"/>
    <n v="1300"/>
    <n v="307"/>
    <n v="217"/>
    <n v="221"/>
    <n v="229"/>
    <n v="247"/>
    <n v="256"/>
    <n v="299"/>
    <n v="407"/>
    <m/>
    <m/>
    <m/>
    <n v="0"/>
    <n v="0"/>
    <n v="0"/>
    <n v="0"/>
    <n v="0"/>
    <n v="307"/>
    <n v="0"/>
    <n v="217"/>
    <n v="0"/>
    <n v="221"/>
    <n v="0"/>
    <n v="229"/>
    <n v="229"/>
    <n v="229"/>
    <n v="247"/>
    <n v="247"/>
    <n v="247"/>
    <n v="256"/>
    <n v="256"/>
    <n v="256"/>
    <n v="256"/>
    <n v="299"/>
    <n v="299"/>
    <n v="299"/>
    <n v="407"/>
    <n v="407"/>
    <n v="407"/>
    <n v="132"/>
    <n v="210"/>
    <n v="234"/>
    <m/>
    <m/>
    <m/>
    <n v="124"/>
    <n v="89"/>
    <n v="173"/>
    <n v="34"/>
    <n v="49"/>
    <n v="66"/>
    <m/>
    <m/>
    <n v="0"/>
    <m/>
    <m/>
    <m/>
    <n v="195"/>
    <n v="198"/>
    <n v="190"/>
    <m/>
    <m/>
    <m/>
  </r>
  <r>
    <x v="9"/>
    <s v="Wilkes Community College "/>
    <m/>
    <n v="199926"/>
    <x v="6"/>
    <m/>
    <m/>
    <m/>
    <m/>
    <m/>
    <m/>
    <m/>
    <m/>
    <m/>
    <m/>
    <m/>
    <m/>
    <m/>
    <m/>
    <m/>
    <m/>
    <m/>
    <m/>
    <m/>
    <m/>
    <m/>
    <m/>
    <m/>
    <m/>
    <m/>
    <m/>
    <m/>
    <m/>
    <m/>
    <m/>
    <m/>
    <n v="0"/>
    <n v="0"/>
    <n v="0"/>
    <n v="0"/>
    <n v="0"/>
    <n v="0"/>
    <n v="0"/>
    <n v="0"/>
    <n v="0"/>
    <n v="0"/>
    <n v="0"/>
    <n v="0"/>
    <n v="0"/>
    <n v="0"/>
    <n v="0"/>
    <n v="0"/>
    <n v="0"/>
    <n v="0"/>
    <n v="0"/>
    <n v="0"/>
    <n v="0"/>
    <n v="0"/>
    <n v="0"/>
    <n v="0"/>
    <n v="0"/>
    <n v="0"/>
    <n v="0"/>
    <n v="0"/>
    <m/>
    <m/>
    <m/>
    <m/>
    <m/>
    <m/>
    <n v="0"/>
    <n v="0"/>
    <n v="0"/>
    <m/>
    <m/>
    <m/>
    <m/>
    <m/>
    <m/>
    <m/>
    <m/>
    <m/>
    <n v="0"/>
    <n v="0"/>
    <n v="0"/>
    <m/>
    <m/>
    <m/>
    <n v="967"/>
    <n v="891"/>
    <n v="754"/>
    <n v="1066"/>
    <n v="1291"/>
    <n v="1110"/>
    <n v="377"/>
    <n v="336"/>
    <n v="318"/>
    <n v="223"/>
    <n v="394"/>
    <n v="247"/>
    <n v="462"/>
    <n v="376"/>
    <m/>
    <m/>
    <m/>
    <n v="0"/>
    <n v="0"/>
    <n v="0"/>
    <n v="0"/>
    <n v="0"/>
    <n v="377"/>
    <n v="0"/>
    <n v="336"/>
    <n v="0"/>
    <n v="318"/>
    <n v="0"/>
    <n v="223"/>
    <n v="223"/>
    <n v="223"/>
    <n v="394"/>
    <n v="394"/>
    <n v="394"/>
    <n v="247"/>
    <n v="247"/>
    <n v="247"/>
    <n v="247"/>
    <n v="462"/>
    <n v="462"/>
    <n v="462"/>
    <n v="376"/>
    <n v="376"/>
    <n v="376"/>
    <n v="168"/>
    <n v="178"/>
    <n v="191"/>
    <m/>
    <m/>
    <m/>
    <n v="79"/>
    <n v="284"/>
    <n v="185"/>
    <n v="56"/>
    <n v="64"/>
    <n v="41"/>
    <m/>
    <m/>
    <n v="29"/>
    <n v="44"/>
    <n v="63"/>
    <n v="66"/>
    <n v="123"/>
    <n v="267"/>
    <n v="111"/>
    <m/>
    <m/>
    <m/>
  </r>
  <r>
    <x v="9"/>
    <s v="Beaufort County Community College "/>
    <m/>
    <n v="197966"/>
    <x v="7"/>
    <m/>
    <m/>
    <m/>
    <m/>
    <m/>
    <m/>
    <m/>
    <m/>
    <m/>
    <m/>
    <m/>
    <m/>
    <m/>
    <m/>
    <m/>
    <m/>
    <m/>
    <m/>
    <m/>
    <m/>
    <m/>
    <m/>
    <m/>
    <m/>
    <m/>
    <m/>
    <m/>
    <m/>
    <m/>
    <m/>
    <m/>
    <n v="0"/>
    <n v="0"/>
    <n v="0"/>
    <n v="0"/>
    <n v="0"/>
    <n v="0"/>
    <n v="0"/>
    <n v="0"/>
    <n v="0"/>
    <n v="0"/>
    <n v="0"/>
    <n v="0"/>
    <n v="0"/>
    <n v="0"/>
    <n v="0"/>
    <n v="0"/>
    <n v="0"/>
    <n v="0"/>
    <n v="0"/>
    <n v="0"/>
    <n v="0"/>
    <n v="0"/>
    <n v="0"/>
    <n v="0"/>
    <n v="0"/>
    <n v="0"/>
    <n v="0"/>
    <n v="0"/>
    <m/>
    <m/>
    <m/>
    <m/>
    <m/>
    <m/>
    <n v="0"/>
    <n v="0"/>
    <n v="0"/>
    <m/>
    <m/>
    <m/>
    <m/>
    <m/>
    <m/>
    <m/>
    <m/>
    <m/>
    <n v="0"/>
    <n v="0"/>
    <n v="0"/>
    <m/>
    <m/>
    <m/>
    <n v="296"/>
    <n v="472"/>
    <n v="787"/>
    <n v="759"/>
    <n v="776"/>
    <n v="780"/>
    <n v="190"/>
    <n v="226"/>
    <n v="197"/>
    <n v="128"/>
    <n v="231"/>
    <n v="166"/>
    <n v="269"/>
    <n v="546"/>
    <m/>
    <m/>
    <m/>
    <n v="0"/>
    <n v="0"/>
    <n v="0"/>
    <n v="0"/>
    <n v="0"/>
    <n v="190"/>
    <n v="0"/>
    <n v="226"/>
    <n v="0"/>
    <n v="197"/>
    <n v="0"/>
    <n v="128"/>
    <n v="128"/>
    <n v="128"/>
    <n v="231"/>
    <n v="231"/>
    <n v="231"/>
    <n v="166"/>
    <n v="166"/>
    <n v="166"/>
    <n v="166"/>
    <n v="269"/>
    <n v="269"/>
    <n v="269"/>
    <n v="546"/>
    <n v="546"/>
    <n v="546"/>
    <n v="100"/>
    <n v="124"/>
    <n v="155"/>
    <m/>
    <m/>
    <m/>
    <n v="66"/>
    <n v="145"/>
    <n v="391"/>
    <n v="35"/>
    <n v="33"/>
    <n v="27"/>
    <m/>
    <m/>
    <n v="27"/>
    <m/>
    <m/>
    <m/>
    <n v="93"/>
    <n v="198"/>
    <n v="112"/>
    <m/>
    <m/>
    <m/>
  </r>
  <r>
    <x v="9"/>
    <s v="Bladen Community College"/>
    <m/>
    <n v="198011"/>
    <x v="7"/>
    <m/>
    <m/>
    <m/>
    <m/>
    <m/>
    <m/>
    <m/>
    <m/>
    <m/>
    <m/>
    <m/>
    <m/>
    <m/>
    <m/>
    <m/>
    <m/>
    <m/>
    <m/>
    <m/>
    <m/>
    <m/>
    <m/>
    <m/>
    <m/>
    <m/>
    <m/>
    <m/>
    <m/>
    <m/>
    <m/>
    <m/>
    <n v="0"/>
    <n v="0"/>
    <n v="0"/>
    <n v="0"/>
    <n v="0"/>
    <n v="0"/>
    <n v="0"/>
    <n v="0"/>
    <n v="0"/>
    <n v="0"/>
    <n v="0"/>
    <n v="0"/>
    <n v="0"/>
    <n v="0"/>
    <n v="0"/>
    <n v="0"/>
    <n v="0"/>
    <n v="0"/>
    <n v="0"/>
    <n v="0"/>
    <n v="0"/>
    <n v="0"/>
    <n v="0"/>
    <n v="0"/>
    <n v="0"/>
    <n v="0"/>
    <n v="0"/>
    <n v="0"/>
    <m/>
    <m/>
    <m/>
    <m/>
    <m/>
    <m/>
    <n v="0"/>
    <n v="0"/>
    <n v="0"/>
    <m/>
    <m/>
    <m/>
    <m/>
    <m/>
    <m/>
    <m/>
    <m/>
    <m/>
    <n v="0"/>
    <n v="0"/>
    <n v="0"/>
    <m/>
    <m/>
    <m/>
    <n v="442"/>
    <n v="430"/>
    <n v="391"/>
    <n v="498"/>
    <n v="614"/>
    <n v="736"/>
    <n v="189"/>
    <n v="87"/>
    <n v="158"/>
    <n v="154"/>
    <n v="141"/>
    <n v="128"/>
    <n v="169"/>
    <n v="172"/>
    <m/>
    <m/>
    <m/>
    <n v="0"/>
    <n v="0"/>
    <n v="0"/>
    <n v="0"/>
    <n v="0"/>
    <n v="189"/>
    <n v="0"/>
    <n v="87"/>
    <n v="0"/>
    <n v="158"/>
    <n v="0"/>
    <n v="154"/>
    <n v="154"/>
    <n v="154"/>
    <n v="141"/>
    <n v="141"/>
    <n v="141"/>
    <n v="128"/>
    <n v="128"/>
    <n v="128"/>
    <n v="128"/>
    <n v="169"/>
    <n v="169"/>
    <n v="169"/>
    <n v="172"/>
    <n v="172"/>
    <n v="172"/>
    <n v="77"/>
    <n v="88"/>
    <n v="115"/>
    <m/>
    <m/>
    <m/>
    <n v="51"/>
    <n v="81"/>
    <n v="57"/>
    <n v="21"/>
    <n v="20"/>
    <n v="26"/>
    <m/>
    <m/>
    <n v="16"/>
    <n v="16"/>
    <n v="40"/>
    <n v="28"/>
    <n v="117"/>
    <n v="81"/>
    <n v="58"/>
    <m/>
    <m/>
    <m/>
  </r>
  <r>
    <x v="9"/>
    <s v="Blue Ridge Community College"/>
    <m/>
    <n v="198039"/>
    <x v="7"/>
    <m/>
    <m/>
    <m/>
    <m/>
    <m/>
    <m/>
    <m/>
    <m/>
    <m/>
    <m/>
    <m/>
    <m/>
    <m/>
    <m/>
    <m/>
    <m/>
    <m/>
    <m/>
    <m/>
    <m/>
    <m/>
    <m/>
    <m/>
    <m/>
    <m/>
    <m/>
    <m/>
    <m/>
    <m/>
    <m/>
    <m/>
    <n v="0"/>
    <n v="0"/>
    <n v="0"/>
    <n v="0"/>
    <n v="0"/>
    <n v="0"/>
    <n v="0"/>
    <n v="0"/>
    <n v="0"/>
    <n v="0"/>
    <n v="0"/>
    <n v="0"/>
    <n v="0"/>
    <n v="0"/>
    <n v="0"/>
    <n v="0"/>
    <n v="0"/>
    <n v="0"/>
    <n v="0"/>
    <n v="0"/>
    <n v="0"/>
    <n v="0"/>
    <n v="0"/>
    <n v="0"/>
    <n v="0"/>
    <n v="0"/>
    <n v="0"/>
    <n v="0"/>
    <m/>
    <m/>
    <m/>
    <m/>
    <m/>
    <m/>
    <n v="0"/>
    <n v="0"/>
    <n v="0"/>
    <m/>
    <m/>
    <m/>
    <m/>
    <m/>
    <m/>
    <m/>
    <m/>
    <m/>
    <n v="0"/>
    <n v="0"/>
    <n v="0"/>
    <m/>
    <m/>
    <m/>
    <n v="869"/>
    <n v="721"/>
    <n v="617"/>
    <n v="864"/>
    <n v="740"/>
    <n v="818"/>
    <n v="196"/>
    <n v="280"/>
    <n v="141"/>
    <n v="58"/>
    <n v="164"/>
    <n v="135"/>
    <n v="187"/>
    <n v="231"/>
    <m/>
    <m/>
    <m/>
    <n v="0"/>
    <n v="0"/>
    <n v="0"/>
    <n v="0"/>
    <n v="0"/>
    <n v="196"/>
    <n v="0"/>
    <n v="280"/>
    <n v="0"/>
    <n v="141"/>
    <n v="0"/>
    <n v="58"/>
    <n v="58"/>
    <n v="58"/>
    <n v="164"/>
    <n v="164"/>
    <n v="164"/>
    <n v="135"/>
    <n v="135"/>
    <n v="135"/>
    <n v="135"/>
    <n v="187"/>
    <n v="187"/>
    <n v="187"/>
    <n v="231"/>
    <n v="231"/>
    <n v="231"/>
    <n v="92"/>
    <n v="88"/>
    <n v="117"/>
    <m/>
    <m/>
    <m/>
    <n v="43"/>
    <n v="99"/>
    <n v="114"/>
    <n v="34"/>
    <n v="28"/>
    <n v="21"/>
    <m/>
    <m/>
    <n v="24"/>
    <n v="44"/>
    <n v="39"/>
    <n v="34"/>
    <n v="-20"/>
    <n v="97"/>
    <n v="56"/>
    <m/>
    <m/>
    <m/>
  </r>
  <r>
    <x v="9"/>
    <s v="Brunswick Community College"/>
    <m/>
    <n v="198084"/>
    <x v="7"/>
    <m/>
    <m/>
    <m/>
    <m/>
    <m/>
    <m/>
    <m/>
    <m/>
    <m/>
    <m/>
    <m/>
    <m/>
    <m/>
    <m/>
    <m/>
    <m/>
    <m/>
    <m/>
    <m/>
    <m/>
    <m/>
    <m/>
    <m/>
    <m/>
    <m/>
    <m/>
    <m/>
    <m/>
    <m/>
    <m/>
    <m/>
    <n v="0"/>
    <n v="0"/>
    <n v="0"/>
    <n v="0"/>
    <n v="0"/>
    <n v="0"/>
    <n v="0"/>
    <n v="0"/>
    <n v="0"/>
    <n v="0"/>
    <n v="0"/>
    <n v="0"/>
    <n v="0"/>
    <n v="0"/>
    <n v="0"/>
    <n v="0"/>
    <n v="0"/>
    <n v="0"/>
    <n v="0"/>
    <n v="0"/>
    <n v="0"/>
    <n v="0"/>
    <n v="0"/>
    <n v="0"/>
    <n v="0"/>
    <n v="0"/>
    <n v="0"/>
    <n v="0"/>
    <m/>
    <m/>
    <m/>
    <m/>
    <m/>
    <m/>
    <n v="0"/>
    <n v="0"/>
    <n v="0"/>
    <m/>
    <m/>
    <m/>
    <m/>
    <m/>
    <m/>
    <m/>
    <m/>
    <m/>
    <n v="0"/>
    <n v="0"/>
    <n v="0"/>
    <m/>
    <m/>
    <m/>
    <n v="635"/>
    <n v="357"/>
    <n v="1132"/>
    <n v="1099"/>
    <n v="743"/>
    <n v="840"/>
    <n v="150"/>
    <n v="146"/>
    <n v="125"/>
    <n v="99"/>
    <n v="172"/>
    <n v="166"/>
    <n v="222"/>
    <n v="187"/>
    <m/>
    <m/>
    <m/>
    <n v="0"/>
    <n v="0"/>
    <n v="0"/>
    <n v="0"/>
    <n v="0"/>
    <n v="150"/>
    <n v="0"/>
    <n v="146"/>
    <n v="0"/>
    <n v="125"/>
    <n v="0"/>
    <n v="99"/>
    <n v="99"/>
    <n v="99"/>
    <n v="172"/>
    <n v="172"/>
    <n v="172"/>
    <n v="166"/>
    <n v="166"/>
    <n v="166"/>
    <n v="166"/>
    <n v="222"/>
    <n v="222"/>
    <n v="222"/>
    <n v="187"/>
    <n v="187"/>
    <n v="187"/>
    <n v="95"/>
    <n v="225"/>
    <n v="131"/>
    <m/>
    <m/>
    <m/>
    <n v="71"/>
    <n v="-3"/>
    <n v="56"/>
    <n v="36"/>
    <n v="38"/>
    <n v="21"/>
    <m/>
    <m/>
    <n v="0"/>
    <m/>
    <m/>
    <m/>
    <n v="63"/>
    <n v="134"/>
    <n v="145"/>
    <m/>
    <m/>
    <m/>
  </r>
  <r>
    <x v="9"/>
    <s v="Carteret Community College"/>
    <m/>
    <n v="198206"/>
    <x v="7"/>
    <m/>
    <m/>
    <m/>
    <m/>
    <m/>
    <m/>
    <m/>
    <m/>
    <m/>
    <m/>
    <m/>
    <m/>
    <m/>
    <m/>
    <m/>
    <m/>
    <m/>
    <m/>
    <m/>
    <m/>
    <m/>
    <m/>
    <m/>
    <m/>
    <m/>
    <m/>
    <m/>
    <m/>
    <m/>
    <m/>
    <m/>
    <n v="0"/>
    <n v="0"/>
    <n v="0"/>
    <n v="0"/>
    <n v="0"/>
    <n v="0"/>
    <n v="0"/>
    <n v="0"/>
    <n v="0"/>
    <n v="0"/>
    <n v="0"/>
    <n v="0"/>
    <n v="0"/>
    <n v="0"/>
    <n v="0"/>
    <n v="0"/>
    <n v="0"/>
    <n v="0"/>
    <n v="0"/>
    <n v="0"/>
    <n v="0"/>
    <n v="0"/>
    <n v="0"/>
    <n v="0"/>
    <n v="0"/>
    <n v="0"/>
    <n v="0"/>
    <n v="0"/>
    <m/>
    <m/>
    <m/>
    <m/>
    <m/>
    <m/>
    <n v="0"/>
    <n v="0"/>
    <n v="0"/>
    <m/>
    <m/>
    <m/>
    <m/>
    <m/>
    <m/>
    <m/>
    <m/>
    <m/>
    <n v="0"/>
    <n v="0"/>
    <n v="0"/>
    <m/>
    <m/>
    <m/>
    <n v="288"/>
    <n v="431"/>
    <n v="447"/>
    <n v="412"/>
    <n v="620"/>
    <n v="504"/>
    <n v="155"/>
    <n v="145"/>
    <n v="149"/>
    <n v="145"/>
    <n v="79"/>
    <n v="139"/>
    <n v="193"/>
    <n v="298"/>
    <m/>
    <m/>
    <m/>
    <n v="0"/>
    <n v="0"/>
    <n v="0"/>
    <n v="0"/>
    <n v="0"/>
    <n v="155"/>
    <n v="0"/>
    <n v="145"/>
    <n v="0"/>
    <n v="149"/>
    <n v="0"/>
    <n v="145"/>
    <n v="145"/>
    <n v="145"/>
    <n v="79"/>
    <n v="79"/>
    <n v="79"/>
    <n v="139"/>
    <n v="139"/>
    <n v="139"/>
    <n v="139"/>
    <n v="193"/>
    <n v="193"/>
    <n v="193"/>
    <n v="298"/>
    <n v="298"/>
    <n v="298"/>
    <n v="84"/>
    <n v="86"/>
    <n v="101"/>
    <m/>
    <m/>
    <m/>
    <n v="55"/>
    <n v="107"/>
    <n v="197"/>
    <n v="12"/>
    <n v="21"/>
    <n v="15"/>
    <m/>
    <m/>
    <n v="21"/>
    <n v="37"/>
    <n v="38"/>
    <n v="45"/>
    <n v="96"/>
    <n v="20"/>
    <n v="58"/>
    <m/>
    <m/>
    <m/>
  </r>
  <r>
    <x v="9"/>
    <s v="College of the Albemarle"/>
    <m/>
    <n v="197814"/>
    <x v="7"/>
    <m/>
    <m/>
    <m/>
    <m/>
    <m/>
    <m/>
    <m/>
    <m/>
    <m/>
    <m/>
    <m/>
    <m/>
    <m/>
    <m/>
    <m/>
    <m/>
    <m/>
    <m/>
    <m/>
    <m/>
    <m/>
    <m/>
    <m/>
    <m/>
    <m/>
    <m/>
    <m/>
    <m/>
    <m/>
    <m/>
    <m/>
    <n v="0"/>
    <n v="0"/>
    <n v="0"/>
    <n v="0"/>
    <n v="0"/>
    <n v="0"/>
    <n v="0"/>
    <n v="0"/>
    <n v="0"/>
    <n v="0"/>
    <n v="0"/>
    <n v="0"/>
    <n v="0"/>
    <n v="0"/>
    <n v="0"/>
    <n v="0"/>
    <n v="0"/>
    <n v="0"/>
    <n v="0"/>
    <n v="0"/>
    <n v="0"/>
    <n v="0"/>
    <n v="0"/>
    <n v="0"/>
    <n v="0"/>
    <n v="0"/>
    <n v="0"/>
    <n v="0"/>
    <m/>
    <m/>
    <m/>
    <m/>
    <m/>
    <m/>
    <n v="0"/>
    <n v="0"/>
    <n v="0"/>
    <m/>
    <m/>
    <m/>
    <m/>
    <m/>
    <m/>
    <m/>
    <m/>
    <m/>
    <n v="0"/>
    <n v="0"/>
    <n v="0"/>
    <m/>
    <m/>
    <m/>
    <n v="980"/>
    <n v="835"/>
    <n v="799"/>
    <n v="916"/>
    <n v="1399"/>
    <n v="1740"/>
    <n v="149"/>
    <n v="104"/>
    <n v="149"/>
    <n v="139"/>
    <n v="194"/>
    <n v="157"/>
    <n v="292"/>
    <n v="194"/>
    <m/>
    <m/>
    <m/>
    <n v="0"/>
    <n v="0"/>
    <n v="0"/>
    <n v="0"/>
    <n v="0"/>
    <n v="149"/>
    <n v="0"/>
    <n v="104"/>
    <n v="0"/>
    <n v="149"/>
    <n v="0"/>
    <n v="139"/>
    <n v="139"/>
    <n v="139"/>
    <n v="194"/>
    <n v="194"/>
    <n v="194"/>
    <n v="157"/>
    <n v="157"/>
    <n v="157"/>
    <n v="157"/>
    <n v="292"/>
    <n v="292"/>
    <n v="292"/>
    <n v="194"/>
    <n v="194"/>
    <n v="194"/>
    <n v="130"/>
    <n v="122"/>
    <n v="156"/>
    <m/>
    <m/>
    <m/>
    <n v="27"/>
    <n v="170"/>
    <n v="38"/>
    <n v="40"/>
    <n v="43"/>
    <n v="43"/>
    <m/>
    <m/>
    <n v="0"/>
    <m/>
    <n v="27"/>
    <m/>
    <n v="99"/>
    <n v="124"/>
    <n v="114"/>
    <m/>
    <m/>
    <m/>
  </r>
  <r>
    <x v="9"/>
    <s v="Halifax Community College "/>
    <m/>
    <n v="198640"/>
    <x v="7"/>
    <m/>
    <m/>
    <m/>
    <m/>
    <m/>
    <m/>
    <m/>
    <m/>
    <m/>
    <m/>
    <m/>
    <m/>
    <m/>
    <m/>
    <m/>
    <m/>
    <m/>
    <m/>
    <m/>
    <m/>
    <m/>
    <m/>
    <m/>
    <m/>
    <m/>
    <m/>
    <m/>
    <m/>
    <m/>
    <m/>
    <m/>
    <n v="0"/>
    <n v="0"/>
    <n v="0"/>
    <n v="0"/>
    <n v="0"/>
    <n v="0"/>
    <n v="0"/>
    <n v="0"/>
    <n v="0"/>
    <n v="0"/>
    <n v="0"/>
    <n v="0"/>
    <n v="0"/>
    <n v="0"/>
    <n v="0"/>
    <n v="0"/>
    <n v="0"/>
    <n v="0"/>
    <n v="0"/>
    <n v="0"/>
    <n v="0"/>
    <n v="0"/>
    <n v="0"/>
    <n v="0"/>
    <n v="0"/>
    <n v="0"/>
    <n v="0"/>
    <n v="0"/>
    <m/>
    <m/>
    <m/>
    <m/>
    <m/>
    <m/>
    <n v="0"/>
    <n v="0"/>
    <n v="0"/>
    <m/>
    <m/>
    <m/>
    <m/>
    <m/>
    <m/>
    <m/>
    <m/>
    <m/>
    <n v="0"/>
    <n v="0"/>
    <n v="0"/>
    <m/>
    <m/>
    <m/>
    <n v="559"/>
    <n v="319"/>
    <n v="349"/>
    <n v="450"/>
    <n v="799"/>
    <n v="831"/>
    <n v="208"/>
    <n v="203"/>
    <n v="169"/>
    <n v="171"/>
    <n v="123"/>
    <n v="189"/>
    <n v="220"/>
    <n v="174"/>
    <m/>
    <m/>
    <m/>
    <n v="0"/>
    <n v="0"/>
    <n v="0"/>
    <n v="0"/>
    <n v="0"/>
    <n v="208"/>
    <n v="0"/>
    <n v="203"/>
    <n v="0"/>
    <n v="169"/>
    <n v="0"/>
    <n v="171"/>
    <n v="171"/>
    <n v="171"/>
    <n v="123"/>
    <n v="123"/>
    <n v="123"/>
    <n v="189"/>
    <n v="189"/>
    <n v="189"/>
    <n v="189"/>
    <n v="220"/>
    <n v="220"/>
    <n v="220"/>
    <n v="174"/>
    <n v="174"/>
    <n v="174"/>
    <n v="86"/>
    <n v="118"/>
    <n v="130"/>
    <m/>
    <m/>
    <m/>
    <n v="103"/>
    <n v="102"/>
    <n v="44"/>
    <n v="47"/>
    <n v="45"/>
    <n v="52"/>
    <m/>
    <m/>
    <n v="17"/>
    <n v="28"/>
    <n v="27"/>
    <n v="24"/>
    <n v="96"/>
    <n v="51"/>
    <n v="96"/>
    <m/>
    <m/>
    <m/>
  </r>
  <r>
    <x v="9"/>
    <s v="James Sprunt Community College"/>
    <m/>
    <n v="198729"/>
    <x v="7"/>
    <m/>
    <m/>
    <m/>
    <m/>
    <m/>
    <m/>
    <m/>
    <m/>
    <m/>
    <m/>
    <m/>
    <m/>
    <m/>
    <m/>
    <m/>
    <m/>
    <m/>
    <m/>
    <m/>
    <m/>
    <m/>
    <m/>
    <m/>
    <m/>
    <m/>
    <m/>
    <m/>
    <m/>
    <m/>
    <m/>
    <m/>
    <n v="0"/>
    <n v="0"/>
    <n v="0"/>
    <n v="0"/>
    <n v="0"/>
    <n v="0"/>
    <n v="0"/>
    <n v="0"/>
    <n v="0"/>
    <n v="0"/>
    <n v="0"/>
    <n v="0"/>
    <n v="0"/>
    <n v="0"/>
    <n v="0"/>
    <n v="0"/>
    <n v="0"/>
    <n v="0"/>
    <n v="0"/>
    <n v="0"/>
    <n v="0"/>
    <n v="0"/>
    <n v="0"/>
    <n v="0"/>
    <n v="0"/>
    <n v="0"/>
    <n v="0"/>
    <n v="0"/>
    <m/>
    <m/>
    <m/>
    <m/>
    <m/>
    <m/>
    <n v="0"/>
    <n v="0"/>
    <n v="0"/>
    <m/>
    <m/>
    <m/>
    <m/>
    <m/>
    <m/>
    <m/>
    <m/>
    <m/>
    <n v="0"/>
    <n v="0"/>
    <n v="0"/>
    <m/>
    <m/>
    <m/>
    <n v="689"/>
    <n v="988"/>
    <n v="581"/>
    <n v="556"/>
    <n v="794"/>
    <n v="705"/>
    <n v="136"/>
    <n v="99"/>
    <n v="112"/>
    <n v="253"/>
    <n v="163"/>
    <n v="114"/>
    <n v="198"/>
    <n v="274"/>
    <m/>
    <m/>
    <m/>
    <n v="0"/>
    <n v="0"/>
    <n v="0"/>
    <n v="0"/>
    <n v="0"/>
    <n v="136"/>
    <n v="0"/>
    <n v="99"/>
    <n v="0"/>
    <n v="112"/>
    <n v="0"/>
    <n v="253"/>
    <n v="253"/>
    <n v="253"/>
    <n v="163"/>
    <n v="163"/>
    <n v="163"/>
    <n v="114"/>
    <n v="114"/>
    <n v="114"/>
    <n v="114"/>
    <n v="198"/>
    <n v="198"/>
    <n v="198"/>
    <n v="274"/>
    <n v="274"/>
    <n v="274"/>
    <n v="99"/>
    <n v="65"/>
    <n v="122"/>
    <m/>
    <m/>
    <m/>
    <n v="15"/>
    <n v="133"/>
    <n v="152"/>
    <n v="35"/>
    <n v="36"/>
    <n v="37"/>
    <m/>
    <m/>
    <n v="11"/>
    <n v="26"/>
    <n v="31"/>
    <n v="18"/>
    <n v="192"/>
    <n v="96"/>
    <n v="48"/>
    <m/>
    <m/>
    <m/>
  </r>
  <r>
    <x v="9"/>
    <s v="Martin Community College "/>
    <m/>
    <n v="198905"/>
    <x v="7"/>
    <m/>
    <m/>
    <m/>
    <m/>
    <m/>
    <m/>
    <m/>
    <m/>
    <m/>
    <m/>
    <m/>
    <m/>
    <m/>
    <m/>
    <m/>
    <m/>
    <m/>
    <m/>
    <m/>
    <m/>
    <m/>
    <m/>
    <m/>
    <m/>
    <m/>
    <m/>
    <m/>
    <m/>
    <m/>
    <m/>
    <m/>
    <n v="0"/>
    <n v="0"/>
    <n v="0"/>
    <n v="0"/>
    <n v="0"/>
    <n v="0"/>
    <n v="0"/>
    <n v="0"/>
    <n v="0"/>
    <n v="0"/>
    <n v="0"/>
    <n v="0"/>
    <n v="0"/>
    <n v="0"/>
    <n v="0"/>
    <n v="0"/>
    <n v="0"/>
    <n v="0"/>
    <n v="0"/>
    <n v="0"/>
    <n v="0"/>
    <n v="0"/>
    <n v="0"/>
    <n v="0"/>
    <n v="0"/>
    <n v="0"/>
    <n v="0"/>
    <n v="0"/>
    <m/>
    <m/>
    <m/>
    <m/>
    <m/>
    <m/>
    <n v="0"/>
    <n v="0"/>
    <n v="0"/>
    <m/>
    <m/>
    <m/>
    <m/>
    <m/>
    <m/>
    <m/>
    <m/>
    <m/>
    <n v="0"/>
    <n v="0"/>
    <n v="0"/>
    <m/>
    <m/>
    <m/>
    <n v="739"/>
    <n v="865"/>
    <n v="585"/>
    <n v="304"/>
    <n v="517"/>
    <n v="401"/>
    <n v="95"/>
    <n v="93"/>
    <n v="88"/>
    <n v="67"/>
    <n v="63"/>
    <n v="68"/>
    <n v="98"/>
    <n v="154"/>
    <m/>
    <m/>
    <m/>
    <n v="0"/>
    <n v="0"/>
    <n v="0"/>
    <n v="0"/>
    <n v="0"/>
    <n v="95"/>
    <n v="0"/>
    <n v="93"/>
    <n v="0"/>
    <n v="88"/>
    <n v="0"/>
    <n v="67"/>
    <n v="67"/>
    <n v="67"/>
    <n v="63"/>
    <n v="63"/>
    <n v="63"/>
    <n v="68"/>
    <n v="68"/>
    <n v="68"/>
    <n v="68"/>
    <n v="98"/>
    <n v="98"/>
    <n v="98"/>
    <n v="154"/>
    <n v="154"/>
    <n v="154"/>
    <n v="54"/>
    <n v="30"/>
    <n v="60"/>
    <m/>
    <m/>
    <m/>
    <n v="14"/>
    <n v="68"/>
    <n v="94"/>
    <n v="7"/>
    <n v="5"/>
    <n v="3"/>
    <m/>
    <m/>
    <n v="6"/>
    <m/>
    <m/>
    <n v="22"/>
    <n v="60"/>
    <n v="58"/>
    <n v="37"/>
    <m/>
    <m/>
    <m/>
  </r>
  <r>
    <x v="9"/>
    <s v="Mayland Community College"/>
    <m/>
    <n v="198914"/>
    <x v="7"/>
    <m/>
    <m/>
    <m/>
    <m/>
    <m/>
    <m/>
    <m/>
    <m/>
    <m/>
    <m/>
    <m/>
    <m/>
    <m/>
    <m/>
    <m/>
    <m/>
    <m/>
    <m/>
    <m/>
    <m/>
    <m/>
    <m/>
    <m/>
    <m/>
    <m/>
    <m/>
    <m/>
    <m/>
    <m/>
    <m/>
    <m/>
    <n v="0"/>
    <n v="0"/>
    <n v="0"/>
    <n v="0"/>
    <n v="0"/>
    <n v="0"/>
    <n v="0"/>
    <n v="0"/>
    <n v="0"/>
    <n v="0"/>
    <n v="0"/>
    <n v="0"/>
    <n v="0"/>
    <n v="0"/>
    <n v="0"/>
    <n v="0"/>
    <n v="0"/>
    <n v="0"/>
    <n v="0"/>
    <n v="0"/>
    <n v="0"/>
    <n v="0"/>
    <n v="0"/>
    <n v="0"/>
    <n v="0"/>
    <n v="0"/>
    <n v="0"/>
    <n v="0"/>
    <m/>
    <m/>
    <m/>
    <m/>
    <m/>
    <m/>
    <n v="0"/>
    <n v="0"/>
    <n v="0"/>
    <m/>
    <m/>
    <m/>
    <m/>
    <m/>
    <m/>
    <m/>
    <m/>
    <m/>
    <n v="0"/>
    <n v="0"/>
    <n v="0"/>
    <m/>
    <m/>
    <m/>
    <n v="588"/>
    <n v="217"/>
    <n v="887"/>
    <n v="935"/>
    <n v="438"/>
    <n v="985"/>
    <n v="103"/>
    <n v="100"/>
    <n v="224"/>
    <n v="29"/>
    <n v="174"/>
    <n v="179"/>
    <n v="197"/>
    <n v="154"/>
    <m/>
    <m/>
    <m/>
    <n v="0"/>
    <n v="0"/>
    <n v="0"/>
    <n v="0"/>
    <n v="0"/>
    <n v="103"/>
    <n v="0"/>
    <n v="100"/>
    <n v="0"/>
    <n v="224"/>
    <n v="0"/>
    <n v="29"/>
    <n v="29"/>
    <n v="29"/>
    <n v="174"/>
    <n v="174"/>
    <n v="174"/>
    <n v="179"/>
    <n v="179"/>
    <n v="179"/>
    <n v="179"/>
    <n v="197"/>
    <n v="197"/>
    <n v="197"/>
    <n v="154"/>
    <n v="154"/>
    <n v="154"/>
    <n v="135"/>
    <n v="135"/>
    <n v="150"/>
    <m/>
    <m/>
    <m/>
    <n v="44"/>
    <n v="62"/>
    <n v="4"/>
    <n v="17"/>
    <n v="109"/>
    <n v="85"/>
    <m/>
    <m/>
    <n v="0"/>
    <m/>
    <m/>
    <m/>
    <n v="12"/>
    <n v="65"/>
    <n v="94"/>
    <m/>
    <m/>
    <m/>
  </r>
  <r>
    <x v="9"/>
    <s v="McDowell Technical Community College"/>
    <m/>
    <n v="198923"/>
    <x v="7"/>
    <m/>
    <m/>
    <m/>
    <m/>
    <m/>
    <m/>
    <m/>
    <m/>
    <m/>
    <m/>
    <m/>
    <m/>
    <m/>
    <m/>
    <m/>
    <m/>
    <m/>
    <m/>
    <m/>
    <m/>
    <m/>
    <m/>
    <m/>
    <m/>
    <m/>
    <m/>
    <m/>
    <m/>
    <m/>
    <m/>
    <m/>
    <n v="0"/>
    <n v="0"/>
    <n v="0"/>
    <n v="0"/>
    <n v="0"/>
    <n v="0"/>
    <n v="0"/>
    <n v="0"/>
    <n v="0"/>
    <n v="0"/>
    <n v="0"/>
    <n v="0"/>
    <n v="0"/>
    <n v="0"/>
    <n v="0"/>
    <n v="0"/>
    <n v="0"/>
    <n v="0"/>
    <n v="0"/>
    <n v="0"/>
    <n v="0"/>
    <n v="0"/>
    <n v="0"/>
    <n v="0"/>
    <n v="0"/>
    <n v="0"/>
    <n v="0"/>
    <n v="0"/>
    <m/>
    <m/>
    <m/>
    <m/>
    <m/>
    <m/>
    <n v="0"/>
    <n v="0"/>
    <n v="0"/>
    <m/>
    <m/>
    <m/>
    <m/>
    <m/>
    <m/>
    <m/>
    <m/>
    <m/>
    <n v="0"/>
    <n v="0"/>
    <n v="0"/>
    <m/>
    <m/>
    <m/>
    <n v="395"/>
    <n v="405"/>
    <n v="437"/>
    <n v="503"/>
    <n v="671"/>
    <n v="564"/>
    <n v="108"/>
    <n v="114"/>
    <n v="104"/>
    <n v="117"/>
    <n v="127"/>
    <n v="103"/>
    <n v="213"/>
    <n v="194"/>
    <m/>
    <m/>
    <m/>
    <n v="0"/>
    <n v="0"/>
    <n v="0"/>
    <n v="0"/>
    <n v="0"/>
    <n v="108"/>
    <n v="0"/>
    <n v="114"/>
    <n v="0"/>
    <n v="104"/>
    <n v="0"/>
    <n v="117"/>
    <n v="117"/>
    <n v="117"/>
    <n v="127"/>
    <n v="127"/>
    <n v="127"/>
    <n v="103"/>
    <n v="103"/>
    <n v="103"/>
    <n v="103"/>
    <n v="213"/>
    <n v="213"/>
    <n v="213"/>
    <n v="194"/>
    <n v="194"/>
    <n v="194"/>
    <n v="87"/>
    <n v="63"/>
    <n v="104"/>
    <m/>
    <m/>
    <m/>
    <n v="16"/>
    <n v="150"/>
    <n v="90"/>
    <n v="22"/>
    <n v="38"/>
    <n v="44"/>
    <m/>
    <m/>
    <n v="0"/>
    <n v="15"/>
    <n v="39"/>
    <n v="9"/>
    <n v="80"/>
    <n v="50"/>
    <n v="50"/>
    <m/>
    <m/>
    <m/>
  </r>
  <r>
    <x v="9"/>
    <s v="Montgomery Community College"/>
    <m/>
    <n v="199023"/>
    <x v="7"/>
    <m/>
    <m/>
    <m/>
    <m/>
    <m/>
    <m/>
    <m/>
    <m/>
    <m/>
    <m/>
    <m/>
    <m/>
    <m/>
    <m/>
    <m/>
    <m/>
    <m/>
    <m/>
    <m/>
    <m/>
    <m/>
    <m/>
    <m/>
    <m/>
    <m/>
    <m/>
    <m/>
    <m/>
    <m/>
    <m/>
    <m/>
    <n v="0"/>
    <n v="0"/>
    <n v="0"/>
    <n v="0"/>
    <n v="0"/>
    <n v="0"/>
    <n v="0"/>
    <n v="0"/>
    <n v="0"/>
    <n v="0"/>
    <n v="0"/>
    <n v="0"/>
    <n v="0"/>
    <n v="0"/>
    <n v="0"/>
    <n v="0"/>
    <n v="0"/>
    <n v="0"/>
    <n v="0"/>
    <n v="0"/>
    <n v="0"/>
    <n v="0"/>
    <n v="0"/>
    <n v="0"/>
    <n v="0"/>
    <n v="0"/>
    <n v="0"/>
    <n v="0"/>
    <m/>
    <m/>
    <m/>
    <m/>
    <m/>
    <m/>
    <n v="0"/>
    <n v="0"/>
    <n v="0"/>
    <m/>
    <m/>
    <m/>
    <m/>
    <m/>
    <m/>
    <m/>
    <m/>
    <m/>
    <n v="0"/>
    <n v="0"/>
    <n v="0"/>
    <m/>
    <m/>
    <m/>
    <n v="308"/>
    <n v="329"/>
    <n v="435"/>
    <n v="440"/>
    <n v="526"/>
    <n v="444"/>
    <n v="93"/>
    <n v="61"/>
    <n v="72"/>
    <n v="86"/>
    <n v="91"/>
    <n v="65"/>
    <n v="91"/>
    <n v="157"/>
    <m/>
    <m/>
    <m/>
    <n v="0"/>
    <n v="0"/>
    <n v="0"/>
    <n v="0"/>
    <n v="0"/>
    <n v="93"/>
    <n v="0"/>
    <n v="61"/>
    <n v="0"/>
    <n v="72"/>
    <n v="0"/>
    <n v="86"/>
    <n v="86"/>
    <n v="86"/>
    <n v="91"/>
    <n v="91"/>
    <n v="91"/>
    <n v="65"/>
    <n v="65"/>
    <n v="65"/>
    <n v="65"/>
    <n v="91"/>
    <n v="91"/>
    <n v="91"/>
    <n v="157"/>
    <n v="157"/>
    <n v="157"/>
    <n v="47"/>
    <n v="44"/>
    <n v="45"/>
    <m/>
    <m/>
    <m/>
    <n v="18"/>
    <n v="47"/>
    <n v="112"/>
    <n v="20"/>
    <n v="23"/>
    <n v="23"/>
    <m/>
    <m/>
    <n v="6"/>
    <m/>
    <m/>
    <m/>
    <n v="66"/>
    <n v="68"/>
    <n v="36"/>
    <m/>
    <m/>
    <m/>
  </r>
  <r>
    <x v="9"/>
    <s v="Pamlico Community College"/>
    <m/>
    <n v="199263"/>
    <x v="7"/>
    <m/>
    <m/>
    <m/>
    <m/>
    <m/>
    <m/>
    <m/>
    <m/>
    <m/>
    <m/>
    <m/>
    <m/>
    <m/>
    <m/>
    <m/>
    <m/>
    <m/>
    <m/>
    <m/>
    <m/>
    <m/>
    <m/>
    <m/>
    <m/>
    <m/>
    <m/>
    <m/>
    <m/>
    <m/>
    <m/>
    <m/>
    <n v="0"/>
    <n v="0"/>
    <n v="0"/>
    <n v="0"/>
    <n v="0"/>
    <n v="0"/>
    <n v="0"/>
    <n v="0"/>
    <n v="0"/>
    <n v="0"/>
    <n v="0"/>
    <n v="0"/>
    <n v="0"/>
    <n v="0"/>
    <n v="0"/>
    <n v="0"/>
    <n v="0"/>
    <n v="0"/>
    <n v="0"/>
    <n v="0"/>
    <n v="0"/>
    <n v="0"/>
    <n v="0"/>
    <n v="0"/>
    <n v="0"/>
    <n v="0"/>
    <n v="0"/>
    <n v="0"/>
    <m/>
    <m/>
    <m/>
    <m/>
    <m/>
    <m/>
    <n v="0"/>
    <n v="0"/>
    <n v="0"/>
    <m/>
    <m/>
    <m/>
    <m/>
    <m/>
    <m/>
    <m/>
    <m/>
    <m/>
    <n v="0"/>
    <n v="0"/>
    <n v="0"/>
    <m/>
    <m/>
    <m/>
    <n v="117"/>
    <n v="147"/>
    <n v="101"/>
    <n v="57"/>
    <n v="105"/>
    <n v="222"/>
    <n v="53"/>
    <n v="101"/>
    <n v="69"/>
    <n v="73"/>
    <n v="41"/>
    <n v="15"/>
    <n v="9"/>
    <n v="70"/>
    <m/>
    <m/>
    <m/>
    <n v="0"/>
    <n v="0"/>
    <n v="0"/>
    <n v="0"/>
    <n v="0"/>
    <n v="53"/>
    <n v="0"/>
    <n v="101"/>
    <n v="0"/>
    <n v="69"/>
    <n v="0"/>
    <n v="73"/>
    <n v="73"/>
    <n v="73"/>
    <n v="41"/>
    <n v="41"/>
    <n v="41"/>
    <n v="15"/>
    <n v="15"/>
    <n v="15"/>
    <n v="15"/>
    <n v="9"/>
    <n v="9"/>
    <n v="9"/>
    <n v="70"/>
    <n v="70"/>
    <n v="70"/>
    <n v="12"/>
    <n v="10"/>
    <n v="8"/>
    <m/>
    <m/>
    <m/>
    <n v="3"/>
    <n v="-1"/>
    <n v="62"/>
    <n v="44"/>
    <n v="37"/>
    <n v="11"/>
    <m/>
    <m/>
    <n v="4"/>
    <m/>
    <m/>
    <m/>
    <n v="29"/>
    <n v="4"/>
    <n v="0"/>
    <m/>
    <m/>
    <m/>
  </r>
  <r>
    <x v="9"/>
    <s v="Piedmont Community College"/>
    <m/>
    <n v="199324"/>
    <x v="7"/>
    <m/>
    <m/>
    <m/>
    <m/>
    <m/>
    <m/>
    <m/>
    <m/>
    <m/>
    <m/>
    <m/>
    <m/>
    <m/>
    <m/>
    <m/>
    <m/>
    <m/>
    <m/>
    <m/>
    <m/>
    <m/>
    <m/>
    <m/>
    <m/>
    <m/>
    <m/>
    <m/>
    <m/>
    <m/>
    <m/>
    <m/>
    <n v="0"/>
    <n v="0"/>
    <n v="0"/>
    <n v="0"/>
    <n v="0"/>
    <n v="0"/>
    <n v="0"/>
    <n v="0"/>
    <n v="0"/>
    <n v="0"/>
    <n v="0"/>
    <n v="0"/>
    <n v="0"/>
    <n v="0"/>
    <n v="0"/>
    <n v="0"/>
    <n v="0"/>
    <n v="0"/>
    <n v="0"/>
    <n v="0"/>
    <n v="0"/>
    <n v="0"/>
    <n v="0"/>
    <n v="0"/>
    <n v="0"/>
    <n v="0"/>
    <n v="0"/>
    <n v="0"/>
    <m/>
    <m/>
    <m/>
    <m/>
    <m/>
    <m/>
    <n v="0"/>
    <n v="0"/>
    <n v="0"/>
    <m/>
    <m/>
    <m/>
    <m/>
    <m/>
    <m/>
    <m/>
    <m/>
    <m/>
    <n v="0"/>
    <n v="0"/>
    <n v="0"/>
    <m/>
    <m/>
    <m/>
    <n v="1416"/>
    <n v="469"/>
    <n v="406"/>
    <n v="648"/>
    <n v="1012"/>
    <n v="1159"/>
    <n v="154"/>
    <n v="181"/>
    <n v="212"/>
    <n v="267"/>
    <n v="130"/>
    <n v="207"/>
    <n v="301"/>
    <n v="43"/>
    <m/>
    <m/>
    <m/>
    <n v="0"/>
    <n v="0"/>
    <n v="0"/>
    <n v="0"/>
    <n v="0"/>
    <n v="154"/>
    <n v="0"/>
    <n v="181"/>
    <n v="0"/>
    <n v="212"/>
    <n v="0"/>
    <n v="267"/>
    <n v="267"/>
    <n v="267"/>
    <n v="130"/>
    <n v="130"/>
    <n v="130"/>
    <n v="207"/>
    <n v="207"/>
    <n v="207"/>
    <n v="207"/>
    <n v="301"/>
    <n v="301"/>
    <n v="301"/>
    <n v="43"/>
    <n v="43"/>
    <n v="43"/>
    <n v="61"/>
    <n v="63"/>
    <n v="106"/>
    <m/>
    <m/>
    <m/>
    <n v="146"/>
    <n v="238"/>
    <n v="-63"/>
    <n v="59"/>
    <n v="87"/>
    <n v="105"/>
    <m/>
    <m/>
    <n v="0"/>
    <n v="15"/>
    <n v="22"/>
    <n v="31"/>
    <n v="193"/>
    <n v="21"/>
    <n v="71"/>
    <m/>
    <m/>
    <m/>
  </r>
  <r>
    <x v="9"/>
    <s v="Richmond Community College"/>
    <m/>
    <n v="199449"/>
    <x v="7"/>
    <m/>
    <m/>
    <m/>
    <m/>
    <m/>
    <m/>
    <m/>
    <m/>
    <m/>
    <m/>
    <m/>
    <m/>
    <m/>
    <m/>
    <m/>
    <m/>
    <m/>
    <m/>
    <m/>
    <m/>
    <m/>
    <m/>
    <m/>
    <m/>
    <m/>
    <m/>
    <m/>
    <m/>
    <m/>
    <m/>
    <m/>
    <n v="0"/>
    <n v="0"/>
    <n v="0"/>
    <n v="0"/>
    <n v="0"/>
    <n v="0"/>
    <n v="0"/>
    <n v="0"/>
    <n v="0"/>
    <n v="0"/>
    <n v="0"/>
    <n v="0"/>
    <n v="0"/>
    <n v="0"/>
    <n v="0"/>
    <n v="0"/>
    <n v="0"/>
    <n v="0"/>
    <n v="0"/>
    <n v="0"/>
    <n v="0"/>
    <n v="0"/>
    <n v="0"/>
    <n v="0"/>
    <n v="0"/>
    <n v="0"/>
    <n v="0"/>
    <n v="0"/>
    <m/>
    <m/>
    <m/>
    <m/>
    <m/>
    <m/>
    <n v="0"/>
    <n v="0"/>
    <n v="0"/>
    <m/>
    <m/>
    <m/>
    <m/>
    <m/>
    <m/>
    <m/>
    <m/>
    <m/>
    <n v="0"/>
    <n v="0"/>
    <n v="0"/>
    <m/>
    <m/>
    <m/>
    <n v="123"/>
    <n v="521"/>
    <n v="550"/>
    <n v="506"/>
    <n v="578"/>
    <n v="623"/>
    <n v="192"/>
    <n v="235"/>
    <n v="145"/>
    <n v="130"/>
    <n v="209"/>
    <n v="186"/>
    <n v="255"/>
    <n v="224"/>
    <m/>
    <m/>
    <m/>
    <n v="0"/>
    <n v="0"/>
    <n v="0"/>
    <n v="0"/>
    <n v="0"/>
    <n v="192"/>
    <n v="0"/>
    <n v="235"/>
    <n v="0"/>
    <n v="145"/>
    <n v="0"/>
    <n v="130"/>
    <n v="130"/>
    <n v="130"/>
    <n v="209"/>
    <n v="209"/>
    <n v="209"/>
    <n v="186"/>
    <n v="186"/>
    <n v="186"/>
    <n v="186"/>
    <n v="255"/>
    <n v="255"/>
    <n v="255"/>
    <n v="224"/>
    <n v="224"/>
    <n v="224"/>
    <n v="121"/>
    <n v="89"/>
    <n v="166"/>
    <m/>
    <m/>
    <m/>
    <n v="65"/>
    <n v="166"/>
    <n v="58"/>
    <n v="31"/>
    <n v="50"/>
    <n v="33"/>
    <m/>
    <m/>
    <n v="41"/>
    <n v="48"/>
    <n v="63"/>
    <n v="46"/>
    <n v="51"/>
    <n v="96"/>
    <n v="66"/>
    <m/>
    <m/>
    <m/>
  </r>
  <r>
    <x v="9"/>
    <s v="Roanoke-Chowan Community College"/>
    <m/>
    <n v="199467"/>
    <x v="7"/>
    <m/>
    <m/>
    <m/>
    <m/>
    <m/>
    <m/>
    <m/>
    <m/>
    <m/>
    <m/>
    <m/>
    <m/>
    <m/>
    <m/>
    <m/>
    <m/>
    <m/>
    <m/>
    <m/>
    <m/>
    <m/>
    <m/>
    <m/>
    <m/>
    <m/>
    <m/>
    <m/>
    <m/>
    <m/>
    <m/>
    <m/>
    <n v="0"/>
    <n v="0"/>
    <n v="0"/>
    <n v="0"/>
    <n v="0"/>
    <n v="0"/>
    <n v="0"/>
    <n v="0"/>
    <n v="0"/>
    <n v="0"/>
    <n v="0"/>
    <n v="0"/>
    <n v="0"/>
    <n v="0"/>
    <n v="0"/>
    <n v="0"/>
    <n v="0"/>
    <n v="0"/>
    <n v="0"/>
    <n v="0"/>
    <n v="0"/>
    <n v="0"/>
    <n v="0"/>
    <n v="0"/>
    <n v="0"/>
    <n v="0"/>
    <n v="0"/>
    <n v="0"/>
    <m/>
    <m/>
    <m/>
    <m/>
    <m/>
    <m/>
    <n v="0"/>
    <n v="0"/>
    <n v="0"/>
    <m/>
    <m/>
    <m/>
    <m/>
    <m/>
    <m/>
    <m/>
    <m/>
    <m/>
    <n v="0"/>
    <n v="0"/>
    <n v="0"/>
    <m/>
    <m/>
    <m/>
    <n v="259"/>
    <n v="289"/>
    <n v="312"/>
    <n v="685"/>
    <n v="721"/>
    <n v="481"/>
    <n v="115"/>
    <n v="99"/>
    <n v="113"/>
    <n v="146"/>
    <n v="133"/>
    <n v="84"/>
    <n v="220"/>
    <n v="262"/>
    <m/>
    <m/>
    <m/>
    <n v="0"/>
    <n v="0"/>
    <n v="0"/>
    <n v="0"/>
    <n v="0"/>
    <n v="115"/>
    <n v="0"/>
    <n v="99"/>
    <n v="0"/>
    <n v="113"/>
    <n v="0"/>
    <n v="146"/>
    <n v="146"/>
    <n v="146"/>
    <n v="133"/>
    <n v="133"/>
    <n v="133"/>
    <n v="84"/>
    <n v="84"/>
    <n v="84"/>
    <n v="84"/>
    <n v="220"/>
    <n v="220"/>
    <n v="220"/>
    <n v="262"/>
    <n v="262"/>
    <n v="262"/>
    <n v="48"/>
    <n v="47"/>
    <n v="88"/>
    <m/>
    <m/>
    <m/>
    <n v="36"/>
    <n v="173"/>
    <n v="174"/>
    <n v="5"/>
    <n v="17"/>
    <n v="20"/>
    <m/>
    <m/>
    <n v="18"/>
    <m/>
    <m/>
    <m/>
    <n v="141"/>
    <n v="116"/>
    <n v="46"/>
    <m/>
    <m/>
    <m/>
  </r>
  <r>
    <x v="9"/>
    <s v="Rockingham Community College "/>
    <m/>
    <n v="199485"/>
    <x v="7"/>
    <m/>
    <m/>
    <m/>
    <m/>
    <m/>
    <m/>
    <m/>
    <m/>
    <m/>
    <m/>
    <m/>
    <m/>
    <m/>
    <m/>
    <m/>
    <m/>
    <m/>
    <m/>
    <m/>
    <m/>
    <m/>
    <m/>
    <m/>
    <m/>
    <m/>
    <m/>
    <m/>
    <m/>
    <m/>
    <m/>
    <m/>
    <n v="0"/>
    <n v="0"/>
    <n v="0"/>
    <n v="0"/>
    <n v="0"/>
    <n v="0"/>
    <n v="0"/>
    <n v="0"/>
    <n v="0"/>
    <n v="0"/>
    <n v="0"/>
    <n v="0"/>
    <n v="0"/>
    <n v="0"/>
    <n v="0"/>
    <n v="0"/>
    <n v="0"/>
    <n v="0"/>
    <n v="0"/>
    <n v="0"/>
    <n v="0"/>
    <n v="0"/>
    <n v="0"/>
    <n v="0"/>
    <n v="0"/>
    <n v="0"/>
    <n v="0"/>
    <n v="0"/>
    <m/>
    <m/>
    <m/>
    <m/>
    <m/>
    <m/>
    <n v="0"/>
    <n v="0"/>
    <n v="0"/>
    <m/>
    <m/>
    <m/>
    <m/>
    <m/>
    <m/>
    <m/>
    <m/>
    <m/>
    <n v="0"/>
    <n v="0"/>
    <n v="0"/>
    <m/>
    <m/>
    <m/>
    <n v="875"/>
    <n v="759"/>
    <n v="529"/>
    <n v="845"/>
    <n v="1260"/>
    <n v="1096"/>
    <n v="299"/>
    <n v="244"/>
    <n v="178"/>
    <n v="263"/>
    <n v="282"/>
    <n v="233"/>
    <n v="340"/>
    <n v="106"/>
    <m/>
    <m/>
    <m/>
    <n v="0"/>
    <n v="0"/>
    <n v="0"/>
    <n v="0"/>
    <n v="0"/>
    <n v="299"/>
    <n v="0"/>
    <n v="244"/>
    <n v="0"/>
    <n v="178"/>
    <n v="0"/>
    <n v="263"/>
    <n v="263"/>
    <n v="263"/>
    <n v="282"/>
    <n v="282"/>
    <n v="282"/>
    <n v="233"/>
    <n v="233"/>
    <n v="233"/>
    <n v="233"/>
    <n v="340"/>
    <n v="340"/>
    <n v="340"/>
    <n v="106"/>
    <n v="106"/>
    <n v="106"/>
    <n v="188"/>
    <n v="194"/>
    <n v="192"/>
    <m/>
    <m/>
    <m/>
    <n v="45"/>
    <n v="146"/>
    <n v="-86"/>
    <n v="50"/>
    <n v="50"/>
    <n v="22"/>
    <m/>
    <m/>
    <n v="45"/>
    <m/>
    <m/>
    <m/>
    <n v="213"/>
    <n v="232"/>
    <n v="166"/>
    <m/>
    <m/>
    <m/>
  </r>
  <r>
    <x v="9"/>
    <s v="Sampson Community College"/>
    <m/>
    <n v="199625"/>
    <x v="7"/>
    <m/>
    <m/>
    <m/>
    <m/>
    <m/>
    <m/>
    <m/>
    <m/>
    <m/>
    <m/>
    <m/>
    <m/>
    <m/>
    <m/>
    <m/>
    <m/>
    <m/>
    <m/>
    <m/>
    <m/>
    <m/>
    <m/>
    <m/>
    <m/>
    <m/>
    <m/>
    <m/>
    <m/>
    <m/>
    <m/>
    <m/>
    <n v="0"/>
    <n v="0"/>
    <n v="0"/>
    <n v="0"/>
    <n v="0"/>
    <n v="0"/>
    <n v="0"/>
    <n v="0"/>
    <n v="0"/>
    <n v="0"/>
    <n v="0"/>
    <n v="0"/>
    <n v="0"/>
    <n v="0"/>
    <n v="0"/>
    <n v="0"/>
    <n v="0"/>
    <n v="0"/>
    <n v="0"/>
    <n v="0"/>
    <n v="0"/>
    <n v="0"/>
    <n v="0"/>
    <n v="0"/>
    <n v="0"/>
    <n v="0"/>
    <n v="0"/>
    <n v="0"/>
    <m/>
    <m/>
    <m/>
    <m/>
    <m/>
    <m/>
    <n v="0"/>
    <n v="0"/>
    <n v="0"/>
    <m/>
    <m/>
    <m/>
    <m/>
    <m/>
    <m/>
    <m/>
    <m/>
    <m/>
    <n v="0"/>
    <n v="0"/>
    <n v="0"/>
    <m/>
    <m/>
    <m/>
    <n v="463"/>
    <n v="1131"/>
    <n v="1102"/>
    <n v="837"/>
    <n v="552"/>
    <n v="455"/>
    <n v="150"/>
    <n v="152"/>
    <n v="140"/>
    <n v="419"/>
    <n v="176"/>
    <n v="113"/>
    <n v="229"/>
    <n v="301"/>
    <m/>
    <m/>
    <m/>
    <n v="0"/>
    <n v="0"/>
    <n v="0"/>
    <n v="0"/>
    <n v="0"/>
    <n v="150"/>
    <n v="0"/>
    <n v="152"/>
    <n v="0"/>
    <n v="140"/>
    <n v="0"/>
    <n v="419"/>
    <n v="419"/>
    <n v="419"/>
    <n v="176"/>
    <n v="176"/>
    <n v="176"/>
    <n v="113"/>
    <n v="113"/>
    <n v="113"/>
    <n v="113"/>
    <n v="229"/>
    <n v="229"/>
    <n v="229"/>
    <n v="301"/>
    <n v="301"/>
    <n v="301"/>
    <n v="70"/>
    <n v="75"/>
    <n v="109"/>
    <m/>
    <m/>
    <m/>
    <n v="43"/>
    <n v="154"/>
    <n v="192"/>
    <n v="24"/>
    <n v="29"/>
    <n v="27"/>
    <m/>
    <m/>
    <n v="14"/>
    <n v="24"/>
    <n v="21"/>
    <n v="43"/>
    <n v="371"/>
    <n v="126"/>
    <n v="29"/>
    <m/>
    <m/>
    <m/>
  </r>
  <r>
    <x v="9"/>
    <s v="South Piedmont Community College"/>
    <m/>
    <n v="197850"/>
    <x v="7"/>
    <m/>
    <m/>
    <m/>
    <m/>
    <m/>
    <m/>
    <m/>
    <m/>
    <m/>
    <m/>
    <m/>
    <m/>
    <m/>
    <m/>
    <m/>
    <m/>
    <m/>
    <m/>
    <m/>
    <m/>
    <m/>
    <m/>
    <m/>
    <m/>
    <m/>
    <m/>
    <m/>
    <m/>
    <m/>
    <m/>
    <m/>
    <n v="0"/>
    <n v="0"/>
    <n v="0"/>
    <n v="0"/>
    <n v="0"/>
    <n v="0"/>
    <n v="0"/>
    <n v="0"/>
    <n v="0"/>
    <n v="0"/>
    <n v="0"/>
    <n v="0"/>
    <n v="0"/>
    <n v="0"/>
    <n v="0"/>
    <n v="0"/>
    <n v="0"/>
    <n v="0"/>
    <n v="0"/>
    <n v="0"/>
    <n v="0"/>
    <n v="0"/>
    <n v="0"/>
    <n v="0"/>
    <n v="0"/>
    <n v="0"/>
    <n v="0"/>
    <n v="0"/>
    <m/>
    <m/>
    <m/>
    <m/>
    <m/>
    <m/>
    <n v="0"/>
    <n v="0"/>
    <n v="0"/>
    <m/>
    <m/>
    <m/>
    <m/>
    <m/>
    <m/>
    <m/>
    <m/>
    <m/>
    <n v="0"/>
    <n v="0"/>
    <n v="0"/>
    <m/>
    <m/>
    <m/>
    <n v="829"/>
    <n v="881"/>
    <n v="528"/>
    <n v="876"/>
    <n v="721"/>
    <n v="705"/>
    <n v="134"/>
    <n v="176"/>
    <n v="150"/>
    <n v="186"/>
    <n v="138"/>
    <n v="165"/>
    <n v="135"/>
    <n v="194"/>
    <m/>
    <m/>
    <m/>
    <n v="0"/>
    <n v="0"/>
    <n v="0"/>
    <n v="0"/>
    <n v="0"/>
    <n v="134"/>
    <n v="0"/>
    <n v="176"/>
    <n v="0"/>
    <n v="150"/>
    <n v="0"/>
    <n v="186"/>
    <n v="186"/>
    <n v="186"/>
    <n v="138"/>
    <n v="138"/>
    <n v="138"/>
    <n v="165"/>
    <n v="165"/>
    <n v="165"/>
    <n v="165"/>
    <n v="135"/>
    <n v="135"/>
    <n v="135"/>
    <n v="194"/>
    <n v="194"/>
    <n v="194"/>
    <n v="101"/>
    <n v="109"/>
    <n v="85"/>
    <m/>
    <m/>
    <m/>
    <n v="64"/>
    <n v="26"/>
    <n v="109"/>
    <n v="36"/>
    <n v="31"/>
    <n v="20"/>
    <m/>
    <m/>
    <n v="0"/>
    <n v="26"/>
    <n v="34"/>
    <n v="3"/>
    <n v="124"/>
    <n v="73"/>
    <n v="142"/>
    <m/>
    <m/>
    <m/>
  </r>
  <r>
    <x v="9"/>
    <s v="Southeastern Community College "/>
    <m/>
    <n v="199722"/>
    <x v="7"/>
    <m/>
    <m/>
    <m/>
    <m/>
    <m/>
    <m/>
    <m/>
    <m/>
    <m/>
    <m/>
    <m/>
    <m/>
    <m/>
    <m/>
    <m/>
    <m/>
    <m/>
    <m/>
    <m/>
    <m/>
    <m/>
    <m/>
    <m/>
    <m/>
    <m/>
    <m/>
    <m/>
    <m/>
    <m/>
    <m/>
    <m/>
    <n v="0"/>
    <n v="0"/>
    <n v="0"/>
    <n v="0"/>
    <n v="0"/>
    <n v="0"/>
    <n v="0"/>
    <n v="0"/>
    <n v="0"/>
    <n v="0"/>
    <n v="0"/>
    <n v="0"/>
    <n v="0"/>
    <n v="0"/>
    <n v="0"/>
    <n v="0"/>
    <n v="0"/>
    <n v="0"/>
    <n v="0"/>
    <n v="0"/>
    <n v="0"/>
    <n v="0"/>
    <n v="0"/>
    <n v="0"/>
    <n v="0"/>
    <n v="0"/>
    <n v="0"/>
    <n v="0"/>
    <m/>
    <m/>
    <m/>
    <m/>
    <m/>
    <m/>
    <n v="0"/>
    <n v="0"/>
    <n v="0"/>
    <m/>
    <m/>
    <m/>
    <m/>
    <m/>
    <m/>
    <m/>
    <m/>
    <m/>
    <n v="0"/>
    <n v="0"/>
    <n v="0"/>
    <m/>
    <m/>
    <m/>
    <n v="342"/>
    <n v="464"/>
    <n v="651"/>
    <n v="1641"/>
    <n v="1835"/>
    <n v="2046"/>
    <n v="160"/>
    <n v="198"/>
    <n v="178"/>
    <n v="238"/>
    <n v="260"/>
    <n v="641"/>
    <n v="647"/>
    <n v="1011"/>
    <m/>
    <m/>
    <m/>
    <n v="0"/>
    <n v="0"/>
    <n v="0"/>
    <n v="0"/>
    <n v="0"/>
    <n v="160"/>
    <n v="0"/>
    <n v="198"/>
    <n v="0"/>
    <n v="178"/>
    <n v="0"/>
    <n v="238"/>
    <n v="238"/>
    <n v="238"/>
    <n v="260"/>
    <n v="260"/>
    <n v="260"/>
    <n v="641"/>
    <n v="641"/>
    <n v="641"/>
    <n v="641"/>
    <n v="647"/>
    <n v="647"/>
    <n v="647"/>
    <n v="1011"/>
    <n v="1011"/>
    <n v="1011"/>
    <n v="66"/>
    <n v="424"/>
    <n v="167"/>
    <m/>
    <m/>
    <m/>
    <n v="575"/>
    <n v="223"/>
    <n v="844"/>
    <n v="108"/>
    <n v="45"/>
    <n v="155"/>
    <m/>
    <m/>
    <n v="0"/>
    <m/>
    <m/>
    <m/>
    <n v="130"/>
    <n v="215"/>
    <n v="486"/>
    <m/>
    <m/>
    <m/>
  </r>
  <r>
    <x v="9"/>
    <s v="Southwestern Community College "/>
    <m/>
    <n v="199731"/>
    <x v="7"/>
    <m/>
    <m/>
    <m/>
    <m/>
    <m/>
    <m/>
    <m/>
    <m/>
    <m/>
    <m/>
    <m/>
    <m/>
    <m/>
    <m/>
    <m/>
    <m/>
    <m/>
    <m/>
    <m/>
    <m/>
    <m/>
    <m/>
    <m/>
    <m/>
    <m/>
    <m/>
    <m/>
    <m/>
    <m/>
    <m/>
    <m/>
    <n v="0"/>
    <n v="0"/>
    <n v="0"/>
    <n v="0"/>
    <n v="0"/>
    <n v="0"/>
    <n v="0"/>
    <n v="0"/>
    <n v="0"/>
    <n v="0"/>
    <n v="0"/>
    <n v="0"/>
    <n v="0"/>
    <n v="0"/>
    <n v="0"/>
    <n v="0"/>
    <n v="0"/>
    <n v="0"/>
    <n v="0"/>
    <n v="0"/>
    <n v="0"/>
    <n v="0"/>
    <n v="0"/>
    <n v="0"/>
    <n v="0"/>
    <n v="0"/>
    <n v="0"/>
    <n v="0"/>
    <m/>
    <m/>
    <m/>
    <m/>
    <m/>
    <m/>
    <n v="0"/>
    <n v="0"/>
    <n v="0"/>
    <m/>
    <m/>
    <m/>
    <m/>
    <m/>
    <m/>
    <m/>
    <m/>
    <m/>
    <n v="0"/>
    <n v="0"/>
    <n v="0"/>
    <m/>
    <m/>
    <m/>
    <n v="742"/>
    <n v="903"/>
    <n v="890"/>
    <n v="1237"/>
    <n v="945"/>
    <n v="900"/>
    <n v="174"/>
    <n v="157"/>
    <n v="175"/>
    <n v="167"/>
    <n v="176"/>
    <n v="229"/>
    <n v="212"/>
    <n v="187"/>
    <m/>
    <m/>
    <m/>
    <n v="0"/>
    <n v="0"/>
    <n v="0"/>
    <n v="0"/>
    <n v="0"/>
    <n v="174"/>
    <n v="0"/>
    <n v="157"/>
    <n v="0"/>
    <n v="175"/>
    <n v="0"/>
    <n v="167"/>
    <n v="167"/>
    <n v="167"/>
    <n v="176"/>
    <n v="176"/>
    <n v="176"/>
    <n v="229"/>
    <n v="229"/>
    <n v="229"/>
    <n v="229"/>
    <n v="212"/>
    <n v="212"/>
    <n v="212"/>
    <n v="187"/>
    <n v="187"/>
    <n v="187"/>
    <n v="64"/>
    <n v="80"/>
    <n v="107"/>
    <m/>
    <m/>
    <m/>
    <n v="165"/>
    <n v="132"/>
    <n v="80"/>
    <n v="23"/>
    <n v="49"/>
    <n v="32"/>
    <m/>
    <m/>
    <n v="14"/>
    <m/>
    <m/>
    <m/>
    <n v="144"/>
    <n v="127"/>
    <n v="183"/>
    <m/>
    <m/>
    <m/>
  </r>
  <r>
    <x v="9"/>
    <s v="Tri-County Community College "/>
    <m/>
    <n v="199795"/>
    <x v="7"/>
    <m/>
    <m/>
    <m/>
    <m/>
    <m/>
    <m/>
    <m/>
    <m/>
    <m/>
    <m/>
    <m/>
    <m/>
    <m/>
    <m/>
    <m/>
    <m/>
    <m/>
    <m/>
    <m/>
    <m/>
    <m/>
    <m/>
    <m/>
    <m/>
    <m/>
    <m/>
    <m/>
    <m/>
    <m/>
    <m/>
    <m/>
    <n v="0"/>
    <n v="0"/>
    <n v="0"/>
    <n v="0"/>
    <n v="0"/>
    <n v="0"/>
    <n v="0"/>
    <n v="0"/>
    <n v="0"/>
    <n v="0"/>
    <n v="0"/>
    <n v="0"/>
    <n v="0"/>
    <n v="0"/>
    <n v="0"/>
    <n v="0"/>
    <n v="0"/>
    <n v="0"/>
    <n v="0"/>
    <n v="0"/>
    <n v="0"/>
    <n v="0"/>
    <n v="0"/>
    <n v="0"/>
    <n v="0"/>
    <n v="0"/>
    <n v="0"/>
    <n v="0"/>
    <m/>
    <m/>
    <m/>
    <m/>
    <m/>
    <m/>
    <n v="0"/>
    <n v="0"/>
    <n v="0"/>
    <m/>
    <m/>
    <m/>
    <m/>
    <m/>
    <m/>
    <m/>
    <m/>
    <m/>
    <n v="0"/>
    <n v="0"/>
    <n v="0"/>
    <m/>
    <m/>
    <m/>
    <m/>
    <n v="898"/>
    <n v="548"/>
    <n v="632"/>
    <n v="569"/>
    <n v="754"/>
    <m/>
    <m/>
    <m/>
    <n v="77"/>
    <n v="91"/>
    <n v="100"/>
    <n v="103"/>
    <n v="107"/>
    <m/>
    <m/>
    <m/>
    <n v="0"/>
    <n v="0"/>
    <n v="0"/>
    <n v="1"/>
    <n v="0"/>
    <n v="0"/>
    <n v="0"/>
    <n v="0"/>
    <n v="0"/>
    <n v="0"/>
    <n v="0"/>
    <n v="77"/>
    <n v="77"/>
    <n v="0"/>
    <n v="91"/>
    <n v="91"/>
    <n v="91"/>
    <n v="100"/>
    <n v="100"/>
    <n v="100"/>
    <n v="100"/>
    <n v="102"/>
    <n v="102"/>
    <n v="102"/>
    <n v="107"/>
    <n v="107"/>
    <n v="107"/>
    <n v="63"/>
    <n v="62"/>
    <n v="61"/>
    <m/>
    <m/>
    <m/>
    <n v="37"/>
    <n v="40"/>
    <n v="46"/>
    <m/>
    <n v="22"/>
    <n v="21"/>
    <m/>
    <m/>
    <n v="19"/>
    <m/>
    <n v="24"/>
    <n v="15"/>
    <n v="0"/>
    <n v="45"/>
    <n v="45"/>
    <m/>
    <m/>
    <m/>
  </r>
  <r>
    <x v="9"/>
    <s v="Wilson Community College"/>
    <m/>
    <n v="199953"/>
    <x v="7"/>
    <m/>
    <m/>
    <m/>
    <m/>
    <m/>
    <m/>
    <m/>
    <m/>
    <m/>
    <m/>
    <m/>
    <m/>
    <m/>
    <m/>
    <m/>
    <m/>
    <m/>
    <m/>
    <m/>
    <m/>
    <m/>
    <m/>
    <m/>
    <m/>
    <m/>
    <m/>
    <m/>
    <m/>
    <m/>
    <m/>
    <m/>
    <n v="0"/>
    <n v="0"/>
    <n v="0"/>
    <n v="0"/>
    <n v="0"/>
    <n v="0"/>
    <n v="0"/>
    <n v="0"/>
    <n v="0"/>
    <n v="0"/>
    <n v="0"/>
    <n v="0"/>
    <n v="0"/>
    <n v="0"/>
    <n v="0"/>
    <n v="0"/>
    <n v="0"/>
    <n v="0"/>
    <n v="0"/>
    <n v="0"/>
    <n v="0"/>
    <n v="0"/>
    <n v="0"/>
    <n v="0"/>
    <n v="0"/>
    <n v="0"/>
    <n v="0"/>
    <n v="0"/>
    <m/>
    <m/>
    <m/>
    <m/>
    <m/>
    <m/>
    <n v="0"/>
    <n v="0"/>
    <n v="0"/>
    <m/>
    <m/>
    <m/>
    <m/>
    <m/>
    <m/>
    <m/>
    <m/>
    <m/>
    <n v="0"/>
    <n v="0"/>
    <n v="0"/>
    <m/>
    <m/>
    <m/>
    <n v="663"/>
    <n v="586"/>
    <n v="628"/>
    <n v="633"/>
    <n v="915"/>
    <n v="873"/>
    <n v="236"/>
    <n v="267"/>
    <n v="145"/>
    <n v="58"/>
    <n v="173"/>
    <n v="160"/>
    <n v="204"/>
    <n v="320"/>
    <m/>
    <m/>
    <m/>
    <n v="0"/>
    <n v="0"/>
    <n v="0"/>
    <n v="0"/>
    <n v="0"/>
    <n v="236"/>
    <n v="0"/>
    <n v="267"/>
    <n v="0"/>
    <n v="145"/>
    <n v="0"/>
    <n v="58"/>
    <n v="58"/>
    <n v="58"/>
    <n v="173"/>
    <n v="173"/>
    <n v="173"/>
    <n v="160"/>
    <n v="160"/>
    <n v="160"/>
    <n v="160"/>
    <n v="204"/>
    <n v="204"/>
    <n v="204"/>
    <n v="320"/>
    <n v="320"/>
    <n v="320"/>
    <n v="85"/>
    <n v="105"/>
    <n v="119"/>
    <m/>
    <m/>
    <m/>
    <n v="75"/>
    <n v="99"/>
    <n v="201"/>
    <n v="11"/>
    <n v="32"/>
    <n v="41"/>
    <m/>
    <m/>
    <n v="17"/>
    <m/>
    <m/>
    <m/>
    <n v="47"/>
    <n v="141"/>
    <n v="102"/>
    <m/>
    <m/>
    <m/>
  </r>
  <r>
    <x v="10"/>
    <s v="Oklahoma State University Main Campus"/>
    <m/>
    <n v="207388"/>
    <x v="0"/>
    <n v="4919"/>
    <n v="4974"/>
    <n v="4840"/>
    <n v="4751"/>
    <n v="4663"/>
    <n v="4696"/>
    <n v="5115"/>
    <n v="833"/>
    <n v="2863"/>
    <n v="2996"/>
    <n v="3088"/>
    <n v="3005"/>
    <n v="3032"/>
    <n v="3102"/>
    <n v="3042"/>
    <n v="3039"/>
    <n v="2841"/>
    <n v="2897"/>
    <n v="2971"/>
    <m/>
    <m/>
    <m/>
    <m/>
    <m/>
    <m/>
    <m/>
    <m/>
    <m/>
    <m/>
    <m/>
    <m/>
    <n v="833"/>
    <n v="833"/>
    <n v="2863"/>
    <n v="2863"/>
    <n v="2996"/>
    <n v="2996"/>
    <n v="3088"/>
    <n v="3005"/>
    <n v="3005"/>
    <n v="3032"/>
    <n v="3032"/>
    <n v="3032"/>
    <n v="3102"/>
    <n v="3102"/>
    <n v="3102"/>
    <n v="3042"/>
    <n v="3042"/>
    <n v="3039"/>
    <n v="3039"/>
    <n v="2841"/>
    <n v="2841"/>
    <n v="2841"/>
    <n v="2897"/>
    <n v="2897"/>
    <n v="2897"/>
    <n v="2971"/>
    <n v="2971"/>
    <n v="2971"/>
    <n v="2224"/>
    <n v="2247"/>
    <n v="2388"/>
    <n v="422"/>
    <n v="364"/>
    <n v="335"/>
    <n v="195"/>
    <n v="286"/>
    <n v="248"/>
    <n v="1768"/>
    <n v="1770"/>
    <n v="1890"/>
    <n v="115"/>
    <n v="117"/>
    <n v="115"/>
    <n v="629"/>
    <n v="639"/>
    <n v="615"/>
    <n v="493"/>
    <n v="506"/>
    <n v="482"/>
    <n v="562"/>
    <n v="1809"/>
    <n v="1820"/>
    <m/>
    <m/>
    <m/>
    <m/>
    <m/>
    <m/>
    <m/>
    <m/>
    <m/>
    <m/>
    <m/>
    <m/>
    <m/>
    <m/>
    <m/>
    <m/>
    <m/>
    <m/>
    <m/>
    <m/>
    <m/>
    <m/>
    <n v="0"/>
    <n v="0"/>
    <n v="0"/>
    <n v="0"/>
    <n v="0"/>
    <n v="0"/>
    <n v="0"/>
    <n v="0"/>
    <n v="0"/>
    <n v="0"/>
    <n v="0"/>
    <n v="0"/>
    <n v="0"/>
    <n v="0"/>
    <n v="0"/>
    <n v="0"/>
    <n v="0"/>
    <n v="0"/>
    <n v="0"/>
    <n v="0"/>
    <n v="0"/>
    <n v="0"/>
    <m/>
    <m/>
    <m/>
    <m/>
    <m/>
    <m/>
    <n v="0"/>
    <n v="0"/>
    <n v="0"/>
    <m/>
    <m/>
    <m/>
    <m/>
    <m/>
    <m/>
    <m/>
    <m/>
    <m/>
    <n v="0"/>
    <n v="0"/>
    <n v="0"/>
    <m/>
    <m/>
    <m/>
  </r>
  <r>
    <x v="10"/>
    <s v="University of Oklahoma Norman Campus"/>
    <m/>
    <n v="207500"/>
    <x v="0"/>
    <n v="5648"/>
    <n v="5010"/>
    <n v="5204"/>
    <n v="5726"/>
    <n v="5668"/>
    <n v="5596"/>
    <n v="5290"/>
    <n v="3121"/>
    <n v="3245"/>
    <n v="3551"/>
    <n v="3701"/>
    <n v="3641"/>
    <n v="3463"/>
    <n v="3104"/>
    <n v="3227"/>
    <n v="3741"/>
    <n v="3631"/>
    <n v="3610"/>
    <n v="3594"/>
    <m/>
    <m/>
    <m/>
    <m/>
    <m/>
    <m/>
    <m/>
    <m/>
    <m/>
    <m/>
    <m/>
    <m/>
    <n v="3121"/>
    <n v="3121"/>
    <n v="3245"/>
    <n v="3245"/>
    <n v="3551"/>
    <n v="3551"/>
    <n v="3701"/>
    <n v="3641"/>
    <n v="3641"/>
    <n v="3463"/>
    <n v="3463"/>
    <n v="3463"/>
    <n v="3104"/>
    <n v="3104"/>
    <n v="3104"/>
    <n v="3227"/>
    <n v="3227"/>
    <n v="3741"/>
    <n v="3741"/>
    <n v="3631"/>
    <n v="3631"/>
    <n v="3631"/>
    <n v="3610"/>
    <n v="3610"/>
    <n v="3610"/>
    <n v="3594"/>
    <n v="3594"/>
    <n v="3594"/>
    <n v="2943"/>
    <n v="2693"/>
    <n v="3017"/>
    <n v="381"/>
    <n v="279"/>
    <n v="313"/>
    <n v="307"/>
    <n v="638"/>
    <n v="264"/>
    <n v="2131"/>
    <n v="2006"/>
    <n v="1917"/>
    <n v="139"/>
    <n v="118"/>
    <n v="91"/>
    <n v="765"/>
    <n v="744"/>
    <n v="629"/>
    <n v="606"/>
    <n v="595"/>
    <n v="467"/>
    <n v="1782"/>
    <n v="1964"/>
    <n v="2150"/>
    <m/>
    <m/>
    <m/>
    <m/>
    <m/>
    <m/>
    <m/>
    <m/>
    <m/>
    <m/>
    <m/>
    <m/>
    <m/>
    <m/>
    <m/>
    <m/>
    <m/>
    <m/>
    <m/>
    <m/>
    <m/>
    <m/>
    <n v="0"/>
    <n v="0"/>
    <n v="0"/>
    <n v="0"/>
    <n v="0"/>
    <n v="0"/>
    <n v="0"/>
    <n v="0"/>
    <n v="0"/>
    <n v="0"/>
    <n v="0"/>
    <n v="0"/>
    <n v="0"/>
    <n v="0"/>
    <n v="0"/>
    <n v="0"/>
    <n v="0"/>
    <n v="0"/>
    <n v="0"/>
    <n v="0"/>
    <n v="0"/>
    <n v="0"/>
    <m/>
    <m/>
    <m/>
    <m/>
    <m/>
    <m/>
    <n v="0"/>
    <n v="0"/>
    <n v="0"/>
    <m/>
    <m/>
    <m/>
    <m/>
    <m/>
    <m/>
    <m/>
    <m/>
    <m/>
    <n v="0"/>
    <n v="0"/>
    <n v="0"/>
    <m/>
    <m/>
    <m/>
  </r>
  <r>
    <x v="10"/>
    <s v="Northeastern State University"/>
    <m/>
    <n v="207263"/>
    <x v="2"/>
    <n v="2363"/>
    <n v="2434"/>
    <n v="2272"/>
    <n v="2166"/>
    <n v="2031"/>
    <n v="2447"/>
    <n v="2551"/>
    <n v="885"/>
    <n v="985"/>
    <n v="1047"/>
    <n v="1185"/>
    <n v="1168"/>
    <n v="1145"/>
    <n v="1037"/>
    <n v="1019"/>
    <n v="924"/>
    <n v="911"/>
    <n v="1046"/>
    <n v="1098"/>
    <m/>
    <m/>
    <m/>
    <m/>
    <m/>
    <m/>
    <m/>
    <m/>
    <m/>
    <m/>
    <m/>
    <m/>
    <n v="885"/>
    <n v="885"/>
    <n v="985"/>
    <n v="985"/>
    <n v="1047"/>
    <n v="1047"/>
    <n v="1185"/>
    <n v="1168"/>
    <n v="1168"/>
    <n v="1145"/>
    <n v="1145"/>
    <n v="1145"/>
    <n v="1037"/>
    <n v="1037"/>
    <n v="1037"/>
    <n v="1019"/>
    <n v="1019"/>
    <n v="924"/>
    <n v="924"/>
    <n v="911"/>
    <n v="911"/>
    <n v="911"/>
    <n v="1046"/>
    <n v="1046"/>
    <n v="1046"/>
    <n v="1098"/>
    <n v="1098"/>
    <n v="1098"/>
    <n v="570"/>
    <n v="642"/>
    <n v="688"/>
    <n v="99"/>
    <n v="124"/>
    <n v="123"/>
    <n v="242"/>
    <n v="280"/>
    <n v="287"/>
    <n v="322"/>
    <n v="321"/>
    <n v="264"/>
    <n v="96"/>
    <n v="72"/>
    <n v="67"/>
    <n v="339"/>
    <n v="341"/>
    <n v="299"/>
    <n v="411"/>
    <n v="411"/>
    <n v="407"/>
    <n v="318"/>
    <n v="387"/>
    <n v="386"/>
    <m/>
    <m/>
    <m/>
    <m/>
    <m/>
    <m/>
    <m/>
    <m/>
    <m/>
    <m/>
    <m/>
    <m/>
    <m/>
    <m/>
    <m/>
    <m/>
    <m/>
    <m/>
    <m/>
    <m/>
    <m/>
    <m/>
    <n v="0"/>
    <n v="0"/>
    <n v="0"/>
    <n v="0"/>
    <n v="0"/>
    <n v="0"/>
    <n v="0"/>
    <n v="0"/>
    <n v="0"/>
    <n v="0"/>
    <n v="0"/>
    <n v="0"/>
    <n v="0"/>
    <n v="0"/>
    <n v="0"/>
    <n v="0"/>
    <n v="0"/>
    <n v="0"/>
    <n v="0"/>
    <n v="0"/>
    <n v="0"/>
    <n v="0"/>
    <m/>
    <m/>
    <m/>
    <m/>
    <m/>
    <m/>
    <n v="0"/>
    <n v="0"/>
    <n v="0"/>
    <m/>
    <m/>
    <m/>
    <m/>
    <m/>
    <m/>
    <m/>
    <m/>
    <m/>
    <n v="0"/>
    <n v="0"/>
    <n v="0"/>
    <m/>
    <m/>
    <m/>
  </r>
  <r>
    <x v="10"/>
    <s v="University of Central Oklahoma"/>
    <m/>
    <n v="206941"/>
    <x v="2"/>
    <n v="3832"/>
    <n v="3981"/>
    <n v="3795"/>
    <n v="3741"/>
    <n v="3598"/>
    <n v="3786"/>
    <n v="4110"/>
    <n v="1488"/>
    <n v="1437"/>
    <n v="1623"/>
    <n v="1672"/>
    <n v="1711"/>
    <n v="1722"/>
    <n v="1763"/>
    <n v="1741"/>
    <n v="1448"/>
    <n v="1547"/>
    <n v="1490"/>
    <n v="1552"/>
    <m/>
    <m/>
    <m/>
    <m/>
    <m/>
    <m/>
    <m/>
    <m/>
    <m/>
    <m/>
    <m/>
    <m/>
    <n v="1488"/>
    <n v="1488"/>
    <n v="1437"/>
    <n v="1437"/>
    <n v="1623"/>
    <n v="1623"/>
    <n v="1672"/>
    <n v="1711"/>
    <n v="1711"/>
    <n v="1722"/>
    <n v="1722"/>
    <n v="1722"/>
    <n v="1763"/>
    <n v="1763"/>
    <n v="1763"/>
    <n v="1741"/>
    <n v="1741"/>
    <n v="1448"/>
    <n v="1448"/>
    <n v="1547"/>
    <n v="1547"/>
    <n v="1547"/>
    <n v="1490"/>
    <n v="1490"/>
    <n v="1490"/>
    <n v="1552"/>
    <n v="1552"/>
    <n v="1552"/>
    <n v="999"/>
    <n v="957"/>
    <n v="1010"/>
    <n v="249"/>
    <n v="237"/>
    <n v="198"/>
    <n v="299"/>
    <n v="296"/>
    <n v="344"/>
    <n v="616"/>
    <n v="580"/>
    <n v="603"/>
    <n v="122"/>
    <n v="131"/>
    <n v="130"/>
    <n v="573"/>
    <n v="597"/>
    <n v="664"/>
    <n v="400"/>
    <n v="414"/>
    <n v="366"/>
    <n v="544"/>
    <n v="524"/>
    <n v="619"/>
    <m/>
    <m/>
    <m/>
    <m/>
    <m/>
    <m/>
    <m/>
    <m/>
    <m/>
    <m/>
    <m/>
    <m/>
    <m/>
    <m/>
    <m/>
    <m/>
    <m/>
    <m/>
    <m/>
    <m/>
    <m/>
    <m/>
    <n v="0"/>
    <n v="0"/>
    <n v="0"/>
    <n v="0"/>
    <n v="0"/>
    <n v="0"/>
    <n v="0"/>
    <n v="0"/>
    <n v="0"/>
    <n v="0"/>
    <n v="0"/>
    <n v="0"/>
    <n v="0"/>
    <n v="0"/>
    <n v="0"/>
    <n v="0"/>
    <n v="0"/>
    <n v="0"/>
    <n v="0"/>
    <n v="0"/>
    <n v="0"/>
    <n v="0"/>
    <m/>
    <m/>
    <m/>
    <m/>
    <m/>
    <m/>
    <n v="0"/>
    <n v="0"/>
    <n v="0"/>
    <m/>
    <m/>
    <m/>
    <m/>
    <m/>
    <m/>
    <m/>
    <m/>
    <m/>
    <n v="0"/>
    <n v="0"/>
    <n v="0"/>
    <m/>
    <m/>
    <m/>
  </r>
  <r>
    <x v="10"/>
    <s v="Cameron University "/>
    <m/>
    <n v="206914"/>
    <x v="4"/>
    <n v="1683"/>
    <n v="1564"/>
    <n v="1525"/>
    <n v="1386"/>
    <n v="1423"/>
    <n v="1691"/>
    <n v="1720"/>
    <n v="481"/>
    <n v="469"/>
    <n v="444"/>
    <n v="411"/>
    <n v="521"/>
    <n v="583"/>
    <n v="579"/>
    <n v="574"/>
    <n v="571"/>
    <n v="602"/>
    <n v="605"/>
    <n v="493"/>
    <m/>
    <m/>
    <m/>
    <m/>
    <m/>
    <m/>
    <m/>
    <m/>
    <m/>
    <m/>
    <m/>
    <m/>
    <n v="481"/>
    <n v="481"/>
    <n v="469"/>
    <n v="469"/>
    <n v="444"/>
    <n v="444"/>
    <n v="411"/>
    <n v="521"/>
    <n v="521"/>
    <n v="583"/>
    <n v="583"/>
    <n v="583"/>
    <n v="579"/>
    <n v="579"/>
    <n v="579"/>
    <n v="574"/>
    <n v="574"/>
    <n v="571"/>
    <n v="571"/>
    <n v="602"/>
    <n v="602"/>
    <n v="602"/>
    <n v="605"/>
    <n v="605"/>
    <n v="605"/>
    <n v="493"/>
    <n v="493"/>
    <n v="493"/>
    <n v="343"/>
    <n v="303"/>
    <n v="255"/>
    <n v="39"/>
    <n v="29"/>
    <n v="25"/>
    <n v="220"/>
    <n v="273"/>
    <n v="213"/>
    <n v="105"/>
    <n v="83"/>
    <n v="108"/>
    <n v="36"/>
    <n v="44"/>
    <n v="39"/>
    <n v="87"/>
    <n v="103"/>
    <n v="86"/>
    <n v="293"/>
    <n v="353"/>
    <n v="346"/>
    <n v="138"/>
    <n v="174"/>
    <n v="136"/>
    <m/>
    <m/>
    <m/>
    <m/>
    <m/>
    <m/>
    <m/>
    <m/>
    <m/>
    <m/>
    <m/>
    <m/>
    <m/>
    <m/>
    <m/>
    <m/>
    <m/>
    <m/>
    <m/>
    <m/>
    <m/>
    <m/>
    <n v="0"/>
    <n v="0"/>
    <n v="0"/>
    <n v="0"/>
    <n v="0"/>
    <n v="0"/>
    <n v="0"/>
    <n v="0"/>
    <n v="0"/>
    <n v="0"/>
    <n v="0"/>
    <n v="0"/>
    <n v="0"/>
    <n v="0"/>
    <n v="0"/>
    <n v="0"/>
    <n v="0"/>
    <n v="0"/>
    <n v="0"/>
    <n v="0"/>
    <n v="0"/>
    <n v="0"/>
    <m/>
    <m/>
    <m/>
    <m/>
    <m/>
    <m/>
    <n v="0"/>
    <n v="0"/>
    <n v="0"/>
    <m/>
    <m/>
    <m/>
    <m/>
    <m/>
    <m/>
    <m/>
    <m/>
    <m/>
    <n v="0"/>
    <n v="0"/>
    <n v="0"/>
    <m/>
    <m/>
    <m/>
  </r>
  <r>
    <x v="10"/>
    <s v="East Central University "/>
    <m/>
    <n v="207041"/>
    <x v="4"/>
    <n v="1158"/>
    <n v="1028"/>
    <n v="1070"/>
    <n v="999"/>
    <n v="969"/>
    <n v="1107"/>
    <n v="1176"/>
    <n v="566"/>
    <n v="641"/>
    <n v="581"/>
    <n v="624"/>
    <n v="602"/>
    <n v="642"/>
    <n v="559"/>
    <n v="605"/>
    <n v="529"/>
    <n v="531"/>
    <n v="591"/>
    <n v="576"/>
    <m/>
    <m/>
    <m/>
    <m/>
    <m/>
    <m/>
    <m/>
    <m/>
    <m/>
    <m/>
    <m/>
    <m/>
    <n v="566"/>
    <n v="566"/>
    <n v="641"/>
    <n v="641"/>
    <n v="581"/>
    <n v="581"/>
    <n v="624"/>
    <n v="602"/>
    <n v="602"/>
    <n v="642"/>
    <n v="642"/>
    <n v="642"/>
    <n v="559"/>
    <n v="559"/>
    <n v="559"/>
    <n v="605"/>
    <n v="605"/>
    <n v="529"/>
    <n v="529"/>
    <n v="531"/>
    <n v="531"/>
    <n v="531"/>
    <n v="591"/>
    <n v="591"/>
    <n v="591"/>
    <n v="576"/>
    <n v="576"/>
    <n v="576"/>
    <n v="319"/>
    <n v="406"/>
    <n v="377"/>
    <n v="70"/>
    <n v="44"/>
    <n v="58"/>
    <n v="142"/>
    <n v="141"/>
    <n v="141"/>
    <n v="191"/>
    <n v="202"/>
    <n v="192"/>
    <n v="36"/>
    <n v="43"/>
    <n v="20"/>
    <n v="167"/>
    <n v="178"/>
    <n v="141"/>
    <n v="208"/>
    <n v="219"/>
    <n v="206"/>
    <n v="232"/>
    <n v="256"/>
    <n v="235"/>
    <m/>
    <m/>
    <m/>
    <m/>
    <m/>
    <m/>
    <m/>
    <m/>
    <m/>
    <m/>
    <m/>
    <m/>
    <m/>
    <m/>
    <m/>
    <m/>
    <m/>
    <m/>
    <m/>
    <m/>
    <m/>
    <m/>
    <n v="0"/>
    <n v="0"/>
    <n v="0"/>
    <n v="0"/>
    <n v="0"/>
    <n v="0"/>
    <n v="0"/>
    <n v="0"/>
    <n v="0"/>
    <n v="0"/>
    <n v="0"/>
    <n v="0"/>
    <n v="0"/>
    <n v="0"/>
    <n v="0"/>
    <n v="0"/>
    <n v="0"/>
    <n v="0"/>
    <n v="0"/>
    <n v="0"/>
    <n v="0"/>
    <n v="0"/>
    <m/>
    <m/>
    <m/>
    <m/>
    <m/>
    <m/>
    <n v="0"/>
    <n v="0"/>
    <n v="0"/>
    <m/>
    <m/>
    <m/>
    <m/>
    <m/>
    <m/>
    <m/>
    <m/>
    <m/>
    <n v="0"/>
    <n v="0"/>
    <n v="0"/>
    <m/>
    <m/>
    <m/>
  </r>
  <r>
    <x v="10"/>
    <s v="Langston University"/>
    <m/>
    <n v="207209"/>
    <x v="4"/>
    <n v="853"/>
    <n v="912"/>
    <n v="746"/>
    <n v="743"/>
    <n v="764"/>
    <n v="721"/>
    <n v="635"/>
    <n v="136"/>
    <n v="151"/>
    <n v="190"/>
    <n v="158"/>
    <n v="161"/>
    <n v="228"/>
    <n v="304"/>
    <n v="242"/>
    <n v="254"/>
    <n v="255"/>
    <n v="241"/>
    <n v="148"/>
    <m/>
    <m/>
    <m/>
    <m/>
    <m/>
    <m/>
    <m/>
    <m/>
    <m/>
    <m/>
    <m/>
    <m/>
    <n v="136"/>
    <n v="136"/>
    <n v="151"/>
    <n v="151"/>
    <n v="190"/>
    <n v="190"/>
    <n v="158"/>
    <n v="161"/>
    <n v="161"/>
    <n v="228"/>
    <n v="228"/>
    <n v="228"/>
    <n v="304"/>
    <n v="304"/>
    <n v="304"/>
    <n v="242"/>
    <n v="242"/>
    <n v="254"/>
    <n v="254"/>
    <n v="255"/>
    <n v="255"/>
    <n v="255"/>
    <n v="241"/>
    <n v="241"/>
    <n v="241"/>
    <n v="148"/>
    <n v="148"/>
    <n v="148"/>
    <n v="148"/>
    <n v="117"/>
    <n v="85"/>
    <n v="17"/>
    <n v="16"/>
    <n v="16"/>
    <n v="90"/>
    <n v="108"/>
    <n v="47"/>
    <n v="41"/>
    <n v="53"/>
    <n v="66"/>
    <n v="9"/>
    <n v="15"/>
    <n v="19"/>
    <n v="31"/>
    <n v="53"/>
    <n v="72"/>
    <n v="80"/>
    <n v="107"/>
    <n v="147"/>
    <n v="64"/>
    <n v="56"/>
    <n v="87"/>
    <m/>
    <m/>
    <m/>
    <m/>
    <m/>
    <m/>
    <m/>
    <m/>
    <m/>
    <m/>
    <m/>
    <m/>
    <m/>
    <m/>
    <m/>
    <m/>
    <m/>
    <m/>
    <m/>
    <m/>
    <m/>
    <m/>
    <n v="0"/>
    <n v="0"/>
    <n v="0"/>
    <n v="0"/>
    <n v="0"/>
    <n v="0"/>
    <n v="0"/>
    <n v="0"/>
    <n v="0"/>
    <n v="0"/>
    <n v="0"/>
    <n v="0"/>
    <n v="0"/>
    <n v="0"/>
    <n v="0"/>
    <n v="0"/>
    <n v="0"/>
    <n v="0"/>
    <n v="0"/>
    <n v="0"/>
    <n v="0"/>
    <n v="0"/>
    <m/>
    <m/>
    <m/>
    <m/>
    <m/>
    <m/>
    <n v="0"/>
    <n v="0"/>
    <n v="0"/>
    <m/>
    <m/>
    <m/>
    <m/>
    <m/>
    <m/>
    <m/>
    <m/>
    <m/>
    <n v="0"/>
    <n v="0"/>
    <n v="0"/>
    <m/>
    <m/>
    <m/>
  </r>
  <r>
    <x v="10"/>
    <s v="Northwestern Oklahoma State University "/>
    <m/>
    <n v="207306"/>
    <x v="4"/>
    <n v="606"/>
    <n v="598"/>
    <n v="543"/>
    <n v="635"/>
    <n v="594"/>
    <n v="730"/>
    <n v="756"/>
    <n v="310"/>
    <n v="325"/>
    <n v="308"/>
    <n v="288"/>
    <n v="293"/>
    <n v="278"/>
    <n v="262"/>
    <n v="228"/>
    <n v="304"/>
    <n v="293"/>
    <n v="377"/>
    <n v="351"/>
    <m/>
    <m/>
    <m/>
    <m/>
    <m/>
    <m/>
    <m/>
    <m/>
    <m/>
    <m/>
    <m/>
    <m/>
    <n v="310"/>
    <n v="310"/>
    <n v="325"/>
    <n v="325"/>
    <n v="308"/>
    <n v="308"/>
    <n v="288"/>
    <n v="293"/>
    <n v="293"/>
    <n v="278"/>
    <n v="278"/>
    <n v="278"/>
    <n v="262"/>
    <n v="262"/>
    <n v="262"/>
    <n v="228"/>
    <n v="228"/>
    <n v="304"/>
    <n v="304"/>
    <n v="293"/>
    <n v="293"/>
    <n v="293"/>
    <n v="377"/>
    <n v="377"/>
    <n v="377"/>
    <n v="351"/>
    <n v="351"/>
    <n v="351"/>
    <n v="165"/>
    <n v="215"/>
    <n v="198"/>
    <n v="36"/>
    <n v="48"/>
    <n v="54"/>
    <n v="92"/>
    <n v="114"/>
    <n v="99"/>
    <n v="90"/>
    <n v="84"/>
    <n v="95"/>
    <n v="10"/>
    <n v="8"/>
    <n v="10"/>
    <n v="69"/>
    <n v="83"/>
    <n v="50"/>
    <n v="124"/>
    <n v="103"/>
    <n v="107"/>
    <n v="107"/>
    <n v="99"/>
    <n v="120"/>
    <m/>
    <m/>
    <m/>
    <m/>
    <m/>
    <m/>
    <m/>
    <m/>
    <m/>
    <m/>
    <m/>
    <m/>
    <m/>
    <m/>
    <m/>
    <m/>
    <m/>
    <m/>
    <m/>
    <m/>
    <m/>
    <m/>
    <n v="0"/>
    <n v="0"/>
    <n v="0"/>
    <n v="0"/>
    <n v="0"/>
    <n v="0"/>
    <n v="0"/>
    <n v="0"/>
    <n v="0"/>
    <n v="0"/>
    <n v="0"/>
    <n v="0"/>
    <n v="0"/>
    <n v="0"/>
    <n v="0"/>
    <n v="0"/>
    <n v="0"/>
    <n v="0"/>
    <n v="0"/>
    <n v="0"/>
    <n v="0"/>
    <n v="0"/>
    <m/>
    <m/>
    <m/>
    <m/>
    <m/>
    <m/>
    <n v="0"/>
    <n v="0"/>
    <n v="0"/>
    <m/>
    <m/>
    <m/>
    <m/>
    <m/>
    <m/>
    <m/>
    <m/>
    <m/>
    <n v="0"/>
    <n v="0"/>
    <n v="0"/>
    <m/>
    <m/>
    <m/>
  </r>
  <r>
    <x v="10"/>
    <s v="Southeastern Oklahoma State University "/>
    <s v="Met the criteria for Four-Year 4 in 2010-11 and 2011-12."/>
    <n v="207847"/>
    <x v="4"/>
    <n v="1060"/>
    <n v="1098"/>
    <n v="1118"/>
    <n v="1133"/>
    <n v="1109"/>
    <n v="1275"/>
    <n v="1145"/>
    <n v="541"/>
    <n v="473"/>
    <n v="577"/>
    <n v="533"/>
    <n v="600"/>
    <n v="550"/>
    <n v="541"/>
    <n v="545"/>
    <n v="552"/>
    <n v="513"/>
    <n v="560"/>
    <n v="568"/>
    <m/>
    <m/>
    <m/>
    <m/>
    <m/>
    <m/>
    <m/>
    <m/>
    <m/>
    <m/>
    <m/>
    <m/>
    <n v="541"/>
    <n v="541"/>
    <n v="473"/>
    <n v="473"/>
    <n v="577"/>
    <n v="577"/>
    <n v="533"/>
    <n v="600"/>
    <n v="600"/>
    <n v="550"/>
    <n v="550"/>
    <n v="550"/>
    <n v="541"/>
    <n v="541"/>
    <n v="541"/>
    <n v="545"/>
    <n v="545"/>
    <n v="552"/>
    <n v="552"/>
    <n v="513"/>
    <n v="513"/>
    <n v="513"/>
    <n v="560"/>
    <n v="560"/>
    <n v="560"/>
    <n v="568"/>
    <n v="568"/>
    <n v="568"/>
    <n v="290"/>
    <n v="297"/>
    <n v="282"/>
    <n v="40"/>
    <n v="28"/>
    <n v="58"/>
    <n v="183"/>
    <n v="235"/>
    <n v="228"/>
    <n v="172"/>
    <n v="148"/>
    <n v="148"/>
    <n v="37"/>
    <n v="37"/>
    <n v="30"/>
    <n v="110"/>
    <n v="122"/>
    <n v="118"/>
    <n v="281"/>
    <n v="243"/>
    <n v="245"/>
    <n v="169"/>
    <n v="168"/>
    <n v="197"/>
    <m/>
    <m/>
    <m/>
    <m/>
    <m/>
    <m/>
    <m/>
    <m/>
    <m/>
    <m/>
    <m/>
    <m/>
    <m/>
    <m/>
    <m/>
    <m/>
    <m/>
    <m/>
    <m/>
    <m/>
    <m/>
    <m/>
    <n v="0"/>
    <n v="0"/>
    <n v="0"/>
    <n v="0"/>
    <n v="0"/>
    <n v="0"/>
    <n v="0"/>
    <n v="0"/>
    <n v="0"/>
    <n v="0"/>
    <n v="0"/>
    <n v="0"/>
    <n v="0"/>
    <n v="0"/>
    <n v="0"/>
    <n v="0"/>
    <n v="0"/>
    <n v="0"/>
    <n v="0"/>
    <n v="0"/>
    <n v="0"/>
    <n v="0"/>
    <m/>
    <m/>
    <m/>
    <m/>
    <m/>
    <m/>
    <n v="0"/>
    <n v="0"/>
    <n v="0"/>
    <m/>
    <m/>
    <m/>
    <m/>
    <m/>
    <m/>
    <m/>
    <m/>
    <m/>
    <n v="0"/>
    <n v="0"/>
    <n v="0"/>
    <m/>
    <m/>
    <m/>
  </r>
  <r>
    <x v="10"/>
    <s v="Southwestern Oklahoma State University"/>
    <m/>
    <n v="207865"/>
    <x v="4"/>
    <n v="1511"/>
    <n v="1319"/>
    <n v="1333"/>
    <n v="1292"/>
    <n v="1312"/>
    <n v="1379"/>
    <n v="1500"/>
    <n v="730"/>
    <n v="757"/>
    <n v="796"/>
    <n v="847"/>
    <n v="910"/>
    <n v="869"/>
    <n v="721"/>
    <n v="710"/>
    <n v="736"/>
    <n v="762"/>
    <n v="633"/>
    <n v="642"/>
    <m/>
    <m/>
    <m/>
    <m/>
    <m/>
    <m/>
    <m/>
    <m/>
    <m/>
    <m/>
    <m/>
    <m/>
    <n v="730"/>
    <n v="730"/>
    <n v="757"/>
    <n v="757"/>
    <n v="796"/>
    <n v="796"/>
    <n v="847"/>
    <n v="910"/>
    <n v="910"/>
    <n v="869"/>
    <n v="869"/>
    <n v="869"/>
    <n v="721"/>
    <n v="721"/>
    <n v="721"/>
    <n v="710"/>
    <n v="710"/>
    <n v="736"/>
    <n v="736"/>
    <n v="762"/>
    <n v="762"/>
    <n v="762"/>
    <n v="633"/>
    <n v="633"/>
    <n v="633"/>
    <n v="642"/>
    <n v="642"/>
    <n v="642"/>
    <n v="500"/>
    <n v="412"/>
    <n v="398"/>
    <n v="93"/>
    <n v="77"/>
    <n v="97"/>
    <n v="169"/>
    <n v="144"/>
    <n v="147"/>
    <n v="243"/>
    <n v="253"/>
    <n v="213"/>
    <n v="42"/>
    <n v="49"/>
    <n v="38"/>
    <n v="301"/>
    <n v="279"/>
    <n v="206"/>
    <n v="324"/>
    <n v="288"/>
    <n v="264"/>
    <n v="249"/>
    <n v="275"/>
    <n v="276"/>
    <m/>
    <m/>
    <m/>
    <m/>
    <m/>
    <m/>
    <m/>
    <m/>
    <m/>
    <m/>
    <m/>
    <m/>
    <m/>
    <m/>
    <m/>
    <m/>
    <m/>
    <m/>
    <m/>
    <m/>
    <m/>
    <m/>
    <n v="0"/>
    <n v="0"/>
    <n v="0"/>
    <n v="0"/>
    <n v="0"/>
    <n v="0"/>
    <n v="0"/>
    <n v="0"/>
    <n v="0"/>
    <n v="0"/>
    <n v="0"/>
    <n v="0"/>
    <n v="0"/>
    <n v="0"/>
    <n v="0"/>
    <n v="0"/>
    <n v="0"/>
    <n v="0"/>
    <n v="0"/>
    <n v="0"/>
    <n v="0"/>
    <n v="0"/>
    <m/>
    <m/>
    <m/>
    <m/>
    <m/>
    <m/>
    <n v="0"/>
    <n v="0"/>
    <n v="0"/>
    <m/>
    <m/>
    <m/>
    <m/>
    <m/>
    <m/>
    <m/>
    <m/>
    <m/>
    <n v="0"/>
    <n v="0"/>
    <n v="0"/>
    <m/>
    <m/>
    <m/>
  </r>
  <r>
    <x v="10"/>
    <s v="Oklahoma Panhandle State University "/>
    <m/>
    <n v="207351"/>
    <x v="10"/>
    <n v="481"/>
    <n v="361"/>
    <n v="423"/>
    <n v="439"/>
    <n v="494"/>
    <n v="478"/>
    <n v="520"/>
    <n v="38"/>
    <n v="85"/>
    <n v="63"/>
    <n v="59"/>
    <n v="72"/>
    <n v="97"/>
    <n v="56"/>
    <n v="52"/>
    <n v="79"/>
    <n v="70"/>
    <n v="77"/>
    <n v="64"/>
    <m/>
    <m/>
    <m/>
    <m/>
    <m/>
    <m/>
    <m/>
    <m/>
    <m/>
    <m/>
    <m/>
    <m/>
    <n v="38"/>
    <n v="38"/>
    <n v="85"/>
    <n v="85"/>
    <n v="63"/>
    <n v="63"/>
    <n v="59"/>
    <n v="72"/>
    <n v="72"/>
    <n v="97"/>
    <n v="97"/>
    <n v="97"/>
    <n v="56"/>
    <n v="56"/>
    <n v="56"/>
    <n v="52"/>
    <n v="52"/>
    <n v="79"/>
    <n v="79"/>
    <n v="70"/>
    <n v="70"/>
    <n v="70"/>
    <n v="77"/>
    <n v="77"/>
    <n v="77"/>
    <n v="64"/>
    <n v="64"/>
    <n v="0"/>
    <n v="40"/>
    <n v="44"/>
    <m/>
    <n v="1"/>
    <n v="5"/>
    <m/>
    <n v="29"/>
    <n v="28"/>
    <n v="0"/>
    <n v="23"/>
    <n v="34"/>
    <n v="16"/>
    <n v="2"/>
    <n v="3"/>
    <n v="3"/>
    <n v="7"/>
    <n v="17"/>
    <n v="6"/>
    <n v="40"/>
    <n v="43"/>
    <n v="31"/>
    <n v="10"/>
    <n v="34"/>
    <n v="15"/>
    <m/>
    <m/>
    <m/>
    <m/>
    <m/>
    <m/>
    <m/>
    <m/>
    <m/>
    <m/>
    <m/>
    <m/>
    <m/>
    <m/>
    <m/>
    <m/>
    <m/>
    <m/>
    <m/>
    <m/>
    <m/>
    <m/>
    <n v="0"/>
    <n v="0"/>
    <n v="0"/>
    <n v="0"/>
    <n v="0"/>
    <n v="0"/>
    <n v="0"/>
    <n v="0"/>
    <n v="0"/>
    <n v="0"/>
    <n v="0"/>
    <n v="0"/>
    <n v="0"/>
    <n v="0"/>
    <n v="0"/>
    <n v="0"/>
    <n v="0"/>
    <n v="0"/>
    <n v="0"/>
    <n v="0"/>
    <n v="0"/>
    <n v="0"/>
    <m/>
    <m/>
    <m/>
    <m/>
    <m/>
    <m/>
    <n v="0"/>
    <n v="0"/>
    <n v="0"/>
    <m/>
    <m/>
    <m/>
    <m/>
    <m/>
    <m/>
    <m/>
    <m/>
    <m/>
    <n v="0"/>
    <n v="0"/>
    <n v="0"/>
    <m/>
    <m/>
    <m/>
  </r>
  <r>
    <x v="10"/>
    <s v="Rogers State University"/>
    <m/>
    <n v="207661"/>
    <x v="10"/>
    <n v="1287"/>
    <n v="1431"/>
    <n v="1425"/>
    <n v="1411"/>
    <n v="1329"/>
    <n v="1416"/>
    <n v="1461"/>
    <n v="0"/>
    <n v="35"/>
    <n v="33"/>
    <n v="49"/>
    <n v="67"/>
    <n v="132"/>
    <n v="148"/>
    <n v="181"/>
    <n v="243"/>
    <n v="154"/>
    <n v="204"/>
    <n v="181"/>
    <m/>
    <m/>
    <m/>
    <m/>
    <m/>
    <m/>
    <m/>
    <m/>
    <m/>
    <m/>
    <m/>
    <m/>
    <n v="0"/>
    <n v="0"/>
    <n v="35"/>
    <n v="35"/>
    <n v="33"/>
    <n v="33"/>
    <n v="49"/>
    <n v="67"/>
    <n v="67"/>
    <n v="132"/>
    <n v="132"/>
    <n v="132"/>
    <n v="148"/>
    <n v="148"/>
    <n v="148"/>
    <n v="181"/>
    <n v="181"/>
    <n v="243"/>
    <n v="243"/>
    <n v="154"/>
    <n v="154"/>
    <n v="154"/>
    <n v="204"/>
    <n v="204"/>
    <n v="204"/>
    <n v="181"/>
    <n v="181"/>
    <n v="181"/>
    <n v="84"/>
    <n v="115"/>
    <n v="111"/>
    <n v="21"/>
    <n v="19"/>
    <n v="18"/>
    <n v="49"/>
    <n v="70"/>
    <n v="52"/>
    <n v="8"/>
    <n v="14"/>
    <n v="34"/>
    <n v="4"/>
    <n v="11"/>
    <n v="11"/>
    <n v="19"/>
    <n v="42"/>
    <n v="55"/>
    <n v="36"/>
    <n v="65"/>
    <n v="48"/>
    <n v="0"/>
    <n v="5"/>
    <n v="6"/>
    <m/>
    <m/>
    <m/>
    <m/>
    <m/>
    <m/>
    <m/>
    <m/>
    <m/>
    <m/>
    <m/>
    <m/>
    <m/>
    <m/>
    <m/>
    <m/>
    <m/>
    <m/>
    <m/>
    <m/>
    <m/>
    <m/>
    <n v="0"/>
    <n v="0"/>
    <n v="0"/>
    <n v="0"/>
    <n v="0"/>
    <n v="0"/>
    <n v="0"/>
    <n v="0"/>
    <n v="0"/>
    <n v="0"/>
    <n v="0"/>
    <n v="0"/>
    <n v="0"/>
    <n v="0"/>
    <n v="0"/>
    <n v="0"/>
    <n v="0"/>
    <n v="0"/>
    <n v="0"/>
    <n v="0"/>
    <n v="0"/>
    <n v="0"/>
    <m/>
    <m/>
    <m/>
    <m/>
    <m/>
    <m/>
    <n v="0"/>
    <n v="0"/>
    <n v="0"/>
    <m/>
    <m/>
    <m/>
    <m/>
    <m/>
    <m/>
    <m/>
    <m/>
    <m/>
    <n v="0"/>
    <n v="0"/>
    <n v="0"/>
    <m/>
    <m/>
    <m/>
  </r>
  <r>
    <x v="10"/>
    <s v="University of Science and Arts of Oklahoma"/>
    <m/>
    <n v="207722"/>
    <x v="10"/>
    <n v="423"/>
    <n v="351"/>
    <n v="366"/>
    <n v="338"/>
    <n v="347"/>
    <n v="315"/>
    <n v="345"/>
    <n v="261"/>
    <n v="207"/>
    <n v="223"/>
    <n v="275"/>
    <n v="283"/>
    <n v="246"/>
    <n v="179"/>
    <n v="217"/>
    <n v="197"/>
    <n v="216"/>
    <n v="176"/>
    <n v="202"/>
    <m/>
    <m/>
    <m/>
    <m/>
    <m/>
    <m/>
    <m/>
    <m/>
    <m/>
    <m/>
    <m/>
    <m/>
    <n v="261"/>
    <n v="261"/>
    <n v="207"/>
    <n v="207"/>
    <n v="223"/>
    <n v="223"/>
    <n v="275"/>
    <n v="283"/>
    <n v="283"/>
    <n v="246"/>
    <n v="246"/>
    <n v="246"/>
    <n v="179"/>
    <n v="179"/>
    <n v="179"/>
    <n v="217"/>
    <n v="217"/>
    <n v="197"/>
    <n v="197"/>
    <n v="216"/>
    <n v="216"/>
    <n v="216"/>
    <n v="176"/>
    <n v="176"/>
    <n v="176"/>
    <n v="202"/>
    <n v="202"/>
    <n v="202"/>
    <n v="141"/>
    <n v="108"/>
    <n v="118"/>
    <n v="28"/>
    <n v="24"/>
    <n v="26"/>
    <n v="47"/>
    <n v="44"/>
    <n v="58"/>
    <n v="82"/>
    <n v="78"/>
    <n v="39"/>
    <n v="9"/>
    <n v="7"/>
    <n v="7"/>
    <n v="95"/>
    <n v="82"/>
    <n v="65"/>
    <n v="97"/>
    <n v="79"/>
    <n v="68"/>
    <n v="86"/>
    <n v="59"/>
    <n v="56"/>
    <m/>
    <m/>
    <m/>
    <m/>
    <m/>
    <m/>
    <m/>
    <m/>
    <m/>
    <m/>
    <m/>
    <m/>
    <m/>
    <m/>
    <m/>
    <m/>
    <m/>
    <m/>
    <m/>
    <m/>
    <m/>
    <m/>
    <n v="0"/>
    <n v="0"/>
    <n v="0"/>
    <n v="0"/>
    <n v="0"/>
    <n v="0"/>
    <n v="0"/>
    <n v="0"/>
    <n v="0"/>
    <n v="0"/>
    <n v="0"/>
    <n v="0"/>
    <n v="0"/>
    <n v="0"/>
    <n v="0"/>
    <n v="0"/>
    <n v="0"/>
    <n v="0"/>
    <n v="0"/>
    <n v="0"/>
    <n v="0"/>
    <n v="0"/>
    <m/>
    <m/>
    <m/>
    <m/>
    <m/>
    <m/>
    <n v="0"/>
    <n v="0"/>
    <n v="0"/>
    <m/>
    <m/>
    <m/>
    <m/>
    <m/>
    <m/>
    <m/>
    <m/>
    <m/>
    <n v="0"/>
    <n v="0"/>
    <n v="0"/>
    <m/>
    <m/>
    <m/>
  </r>
  <r>
    <x v="10"/>
    <s v="Oklahoma State University Technical Branch-Okmulgee "/>
    <m/>
    <n v="207564"/>
    <x v="11"/>
    <n v="1303"/>
    <n v="1369"/>
    <n v="1750"/>
    <n v="1766"/>
    <n v="1904"/>
    <n v="2239"/>
    <n v="1695"/>
    <n v="116"/>
    <n v="119"/>
    <n v="112"/>
    <n v="90"/>
    <n v="134"/>
    <n v="106"/>
    <n v="104"/>
    <n v="91"/>
    <n v="127"/>
    <n v="118"/>
    <n v="145.5"/>
    <n v="173"/>
    <m/>
    <m/>
    <m/>
    <m/>
    <m/>
    <m/>
    <m/>
    <m/>
    <m/>
    <m/>
    <m/>
    <m/>
    <n v="116"/>
    <n v="116"/>
    <n v="119"/>
    <n v="0"/>
    <n v="112"/>
    <n v="0"/>
    <n v="90"/>
    <n v="134"/>
    <n v="0"/>
    <n v="106"/>
    <n v="106"/>
    <n v="0"/>
    <n v="104"/>
    <n v="104"/>
    <n v="104"/>
    <n v="91"/>
    <n v="91"/>
    <n v="127"/>
    <n v="127"/>
    <n v="118"/>
    <n v="118"/>
    <n v="118"/>
    <n v="145.5"/>
    <n v="145.5"/>
    <n v="0"/>
    <n v="173"/>
    <n v="173"/>
    <n v="173"/>
    <n v="56"/>
    <m/>
    <n v="65"/>
    <n v="8"/>
    <m/>
    <n v="7"/>
    <n v="54"/>
    <n v="0"/>
    <n v="101"/>
    <m/>
    <m/>
    <n v="1"/>
    <n v="5"/>
    <m/>
    <n v="7"/>
    <n v="32"/>
    <m/>
    <n v="29"/>
    <n v="-37"/>
    <n v="0"/>
    <n v="67"/>
    <n v="1"/>
    <m/>
    <n v="0"/>
    <n v="1369"/>
    <n v="1750"/>
    <n v="1766"/>
    <n v="1904"/>
    <n v="2239"/>
    <n v="1695"/>
    <n v="622"/>
    <n v="591"/>
    <n v="597"/>
    <n v="538"/>
    <n v="522"/>
    <n v="530"/>
    <n v="624"/>
    <n v="636"/>
    <m/>
    <m/>
    <m/>
    <m/>
    <m/>
    <m/>
    <m/>
    <m/>
    <n v="622"/>
    <n v="622"/>
    <n v="591"/>
    <n v="591"/>
    <n v="597"/>
    <n v="597"/>
    <n v="538"/>
    <n v="538"/>
    <n v="538"/>
    <n v="522"/>
    <n v="522"/>
    <n v="522"/>
    <n v="530"/>
    <n v="530"/>
    <n v="530"/>
    <n v="530"/>
    <n v="624"/>
    <n v="0"/>
    <n v="0"/>
    <n v="636"/>
    <n v="636"/>
    <n v="636"/>
    <n v="331"/>
    <m/>
    <n v="339"/>
    <n v="26"/>
    <n v="35"/>
    <n v="24"/>
    <n v="173"/>
    <n v="-35"/>
    <n v="273"/>
    <n v="197"/>
    <n v="178"/>
    <n v="207"/>
    <n v="31"/>
    <m/>
    <n v="22"/>
    <n v="67"/>
    <n v="55"/>
    <n v="57"/>
    <n v="243"/>
    <n v="289"/>
    <n v="244"/>
    <n v="217"/>
    <n v="209"/>
    <n v="219"/>
  </r>
  <r>
    <x v="10"/>
    <s v="Oklahoma State University-Oklahoma City "/>
    <s v="Reclassified: Met criteria for Two-Year with Bachelor's in 2009-10, 2010-11, and 2011-12."/>
    <n v="207397"/>
    <x v="11"/>
    <m/>
    <m/>
    <m/>
    <m/>
    <m/>
    <m/>
    <m/>
    <m/>
    <m/>
    <m/>
    <m/>
    <m/>
    <m/>
    <m/>
    <m/>
    <m/>
    <m/>
    <m/>
    <m/>
    <m/>
    <m/>
    <m/>
    <m/>
    <m/>
    <m/>
    <m/>
    <m/>
    <m/>
    <m/>
    <m/>
    <m/>
    <n v="0"/>
    <n v="0"/>
    <n v="0"/>
    <n v="0"/>
    <n v="0"/>
    <n v="0"/>
    <n v="0"/>
    <n v="0"/>
    <n v="0"/>
    <n v="0"/>
    <n v="0"/>
    <n v="0"/>
    <n v="0"/>
    <n v="0"/>
    <n v="0"/>
    <n v="0"/>
    <n v="0"/>
    <n v="0"/>
    <n v="0"/>
    <n v="0"/>
    <n v="0"/>
    <n v="0"/>
    <n v="0"/>
    <n v="0"/>
    <n v="0"/>
    <n v="0"/>
    <n v="0"/>
    <n v="0"/>
    <m/>
    <m/>
    <m/>
    <m/>
    <m/>
    <m/>
    <n v="0"/>
    <n v="0"/>
    <n v="0"/>
    <m/>
    <m/>
    <m/>
    <m/>
    <m/>
    <m/>
    <m/>
    <m/>
    <m/>
    <n v="0"/>
    <n v="0"/>
    <n v="0"/>
    <m/>
    <m/>
    <n v="0"/>
    <n v="1032"/>
    <n v="2004"/>
    <n v="1896"/>
    <n v="1174"/>
    <n v="1308"/>
    <n v="1150"/>
    <n v="506"/>
    <n v="417"/>
    <n v="386"/>
    <n v="408"/>
    <n v="510"/>
    <n v="504"/>
    <n v="652"/>
    <n v="620"/>
    <m/>
    <m/>
    <m/>
    <m/>
    <m/>
    <m/>
    <m/>
    <m/>
    <n v="506"/>
    <n v="506"/>
    <n v="417"/>
    <n v="417"/>
    <n v="386"/>
    <n v="386"/>
    <n v="408"/>
    <n v="408"/>
    <n v="408"/>
    <n v="510"/>
    <n v="510"/>
    <n v="510"/>
    <n v="504"/>
    <n v="504"/>
    <n v="504"/>
    <n v="504"/>
    <n v="652"/>
    <n v="652"/>
    <n v="652"/>
    <n v="620"/>
    <n v="620"/>
    <n v="620"/>
    <n v="266"/>
    <n v="298"/>
    <n v="277"/>
    <n v="55"/>
    <n v="62"/>
    <n v="52"/>
    <n v="183"/>
    <n v="292"/>
    <n v="291"/>
    <n v="30"/>
    <n v="32"/>
    <n v="35"/>
    <n v="80"/>
    <n v="92"/>
    <n v="92"/>
    <n v="99"/>
    <n v="118"/>
    <n v="124"/>
    <n v="199"/>
    <n v="268"/>
    <n v="253"/>
    <n v="53"/>
    <n v="45"/>
    <n v="49"/>
  </r>
  <r>
    <x v="10"/>
    <s v="Oklahoma City Community College "/>
    <m/>
    <n v="207449"/>
    <x v="5"/>
    <m/>
    <m/>
    <m/>
    <m/>
    <m/>
    <m/>
    <m/>
    <m/>
    <m/>
    <m/>
    <m/>
    <m/>
    <m/>
    <m/>
    <m/>
    <m/>
    <m/>
    <m/>
    <m/>
    <m/>
    <m/>
    <m/>
    <m/>
    <m/>
    <m/>
    <m/>
    <m/>
    <m/>
    <m/>
    <m/>
    <m/>
    <n v="0"/>
    <n v="0"/>
    <n v="0"/>
    <n v="0"/>
    <n v="0"/>
    <n v="0"/>
    <n v="0"/>
    <n v="0"/>
    <n v="0"/>
    <n v="0"/>
    <n v="0"/>
    <n v="0"/>
    <n v="0"/>
    <n v="0"/>
    <n v="0"/>
    <n v="0"/>
    <n v="0"/>
    <n v="0"/>
    <n v="0"/>
    <n v="0"/>
    <n v="0"/>
    <n v="0"/>
    <n v="0"/>
    <n v="0"/>
    <n v="0"/>
    <n v="0"/>
    <n v="0"/>
    <n v="0"/>
    <m/>
    <m/>
    <m/>
    <m/>
    <m/>
    <m/>
    <n v="0"/>
    <n v="0"/>
    <n v="0"/>
    <m/>
    <m/>
    <m/>
    <m/>
    <m/>
    <m/>
    <m/>
    <m/>
    <m/>
    <n v="0"/>
    <n v="0"/>
    <n v="0"/>
    <m/>
    <m/>
    <m/>
    <n v="4909"/>
    <n v="4587"/>
    <n v="4273"/>
    <n v="3768"/>
    <n v="5102"/>
    <n v="4936"/>
    <n v="1472"/>
    <n v="1674"/>
    <n v="1542"/>
    <n v="1425"/>
    <n v="1145"/>
    <n v="1185"/>
    <n v="1477"/>
    <n v="1327"/>
    <m/>
    <m/>
    <m/>
    <m/>
    <m/>
    <m/>
    <m/>
    <m/>
    <n v="1472"/>
    <n v="1472"/>
    <n v="1674"/>
    <n v="1674"/>
    <n v="1542"/>
    <n v="1542"/>
    <n v="1425"/>
    <n v="1425"/>
    <n v="1425"/>
    <n v="1145"/>
    <n v="1145"/>
    <n v="1145"/>
    <n v="1185"/>
    <n v="1185"/>
    <n v="1185"/>
    <n v="1185"/>
    <n v="1477"/>
    <n v="1477"/>
    <n v="1477"/>
    <n v="1327"/>
    <n v="1327"/>
    <n v="1327"/>
    <n v="609"/>
    <n v="688"/>
    <n v="625"/>
    <n v="120"/>
    <n v="128"/>
    <n v="92"/>
    <n v="456"/>
    <n v="661"/>
    <n v="610"/>
    <n v="109"/>
    <n v="83"/>
    <n v="92"/>
    <n v="236"/>
    <n v="215"/>
    <n v="216"/>
    <n v="241"/>
    <n v="208"/>
    <n v="245"/>
    <n v="839"/>
    <n v="639"/>
    <n v="632"/>
    <n v="222"/>
    <n v="257"/>
    <n v="217"/>
  </r>
  <r>
    <x v="10"/>
    <s v="Rose State College "/>
    <s v="Reclassified: Met the criteria for Two-Year 1 institution in 2009-10, 2010-11, and 2011-12."/>
    <n v="207670"/>
    <x v="5"/>
    <m/>
    <m/>
    <m/>
    <m/>
    <m/>
    <m/>
    <m/>
    <m/>
    <m/>
    <m/>
    <m/>
    <m/>
    <m/>
    <m/>
    <m/>
    <m/>
    <m/>
    <m/>
    <m/>
    <m/>
    <m/>
    <m/>
    <m/>
    <m/>
    <m/>
    <m/>
    <m/>
    <m/>
    <m/>
    <m/>
    <m/>
    <n v="0"/>
    <n v="0"/>
    <n v="0"/>
    <n v="0"/>
    <n v="0"/>
    <n v="0"/>
    <n v="0"/>
    <n v="0"/>
    <n v="0"/>
    <n v="0"/>
    <n v="0"/>
    <n v="0"/>
    <n v="0"/>
    <n v="0"/>
    <n v="0"/>
    <n v="0"/>
    <n v="0"/>
    <n v="0"/>
    <n v="0"/>
    <n v="0"/>
    <n v="0"/>
    <n v="0"/>
    <n v="0"/>
    <n v="0"/>
    <n v="0"/>
    <n v="0"/>
    <n v="0"/>
    <n v="0"/>
    <m/>
    <m/>
    <m/>
    <m/>
    <m/>
    <m/>
    <n v="0"/>
    <n v="0"/>
    <n v="0"/>
    <m/>
    <m/>
    <m/>
    <m/>
    <m/>
    <m/>
    <m/>
    <m/>
    <m/>
    <n v="0"/>
    <n v="0"/>
    <n v="0"/>
    <m/>
    <m/>
    <m/>
    <n v="2756"/>
    <n v="2908"/>
    <n v="3239"/>
    <n v="3242"/>
    <n v="3887"/>
    <n v="4042"/>
    <n v="840"/>
    <n v="670"/>
    <n v="657"/>
    <n v="495"/>
    <n v="760"/>
    <n v="756"/>
    <n v="940"/>
    <n v="947"/>
    <m/>
    <m/>
    <m/>
    <m/>
    <m/>
    <m/>
    <m/>
    <m/>
    <n v="840"/>
    <n v="840"/>
    <n v="670"/>
    <n v="670"/>
    <n v="657"/>
    <n v="657"/>
    <n v="495"/>
    <n v="495"/>
    <n v="495"/>
    <n v="760"/>
    <n v="760"/>
    <n v="760"/>
    <n v="756"/>
    <n v="756"/>
    <n v="756"/>
    <n v="756"/>
    <n v="940"/>
    <n v="940"/>
    <n v="940"/>
    <n v="947"/>
    <n v="947"/>
    <n v="947"/>
    <n v="366"/>
    <n v="423"/>
    <n v="422"/>
    <n v="69"/>
    <n v="86"/>
    <n v="77"/>
    <n v="321"/>
    <n v="431"/>
    <n v="448"/>
    <n v="45"/>
    <n v="59"/>
    <n v="76"/>
    <n v="63"/>
    <n v="98"/>
    <n v="109"/>
    <n v="97"/>
    <n v="137"/>
    <n v="166"/>
    <n v="290"/>
    <n v="466"/>
    <n v="405"/>
    <n v="122"/>
    <n v="123"/>
    <n v="101"/>
  </r>
  <r>
    <x v="10"/>
    <s v="Tulsa Community College "/>
    <m/>
    <n v="207935"/>
    <x v="5"/>
    <m/>
    <m/>
    <m/>
    <m/>
    <m/>
    <m/>
    <m/>
    <m/>
    <m/>
    <m/>
    <m/>
    <m/>
    <m/>
    <m/>
    <m/>
    <m/>
    <m/>
    <m/>
    <m/>
    <m/>
    <m/>
    <m/>
    <m/>
    <m/>
    <m/>
    <m/>
    <m/>
    <m/>
    <m/>
    <m/>
    <m/>
    <n v="0"/>
    <n v="0"/>
    <n v="0"/>
    <n v="0"/>
    <n v="0"/>
    <n v="0"/>
    <n v="0"/>
    <n v="0"/>
    <n v="0"/>
    <n v="0"/>
    <n v="0"/>
    <n v="0"/>
    <n v="0"/>
    <n v="0"/>
    <n v="0"/>
    <n v="0"/>
    <n v="0"/>
    <n v="0"/>
    <n v="0"/>
    <n v="0"/>
    <n v="0"/>
    <n v="0"/>
    <n v="0"/>
    <n v="0"/>
    <n v="0"/>
    <n v="0"/>
    <n v="0"/>
    <n v="0"/>
    <m/>
    <m/>
    <m/>
    <m/>
    <m/>
    <m/>
    <n v="0"/>
    <n v="0"/>
    <n v="0"/>
    <m/>
    <m/>
    <m/>
    <m/>
    <m/>
    <m/>
    <m/>
    <m/>
    <m/>
    <n v="0"/>
    <n v="0"/>
    <n v="0"/>
    <m/>
    <m/>
    <m/>
    <n v="3999"/>
    <n v="3965"/>
    <n v="4352"/>
    <n v="4896"/>
    <n v="6441"/>
    <n v="6445"/>
    <n v="1229"/>
    <n v="1289"/>
    <n v="1139"/>
    <n v="1084"/>
    <n v="1428"/>
    <n v="1527"/>
    <n v="2447"/>
    <n v="2434"/>
    <m/>
    <m/>
    <m/>
    <m/>
    <m/>
    <m/>
    <m/>
    <m/>
    <n v="1229"/>
    <n v="1229"/>
    <n v="1289"/>
    <n v="1289"/>
    <n v="1139"/>
    <n v="1139"/>
    <n v="1084"/>
    <n v="1084"/>
    <n v="1084"/>
    <n v="1428"/>
    <n v="1428"/>
    <n v="1428"/>
    <n v="1527"/>
    <n v="1527"/>
    <n v="1527"/>
    <n v="1527"/>
    <n v="2447"/>
    <n v="2447"/>
    <n v="2447"/>
    <n v="2434"/>
    <n v="2434"/>
    <n v="2434"/>
    <n v="915"/>
    <n v="1268"/>
    <n v="1244"/>
    <n v="102"/>
    <n v="130"/>
    <n v="125"/>
    <n v="510"/>
    <n v="1049"/>
    <n v="1065"/>
    <n v="142"/>
    <n v="182"/>
    <n v="205"/>
    <n v="213"/>
    <n v="279"/>
    <n v="292"/>
    <n v="165"/>
    <n v="201"/>
    <n v="250"/>
    <n v="564"/>
    <n v="766"/>
    <n v="780"/>
    <n v="321"/>
    <n v="354"/>
    <n v="325"/>
  </r>
  <r>
    <x v="10"/>
    <s v="Northern Oklahoma College "/>
    <m/>
    <n v="207281"/>
    <x v="6"/>
    <m/>
    <m/>
    <m/>
    <m/>
    <m/>
    <m/>
    <m/>
    <m/>
    <m/>
    <m/>
    <m/>
    <m/>
    <m/>
    <m/>
    <m/>
    <m/>
    <m/>
    <m/>
    <m/>
    <m/>
    <m/>
    <m/>
    <m/>
    <m/>
    <m/>
    <m/>
    <m/>
    <m/>
    <m/>
    <m/>
    <m/>
    <n v="0"/>
    <n v="0"/>
    <n v="0"/>
    <n v="0"/>
    <n v="0"/>
    <n v="0"/>
    <n v="0"/>
    <n v="0"/>
    <n v="0"/>
    <n v="0"/>
    <n v="0"/>
    <n v="0"/>
    <n v="0"/>
    <n v="0"/>
    <n v="0"/>
    <n v="0"/>
    <n v="0"/>
    <n v="0"/>
    <n v="0"/>
    <n v="0"/>
    <n v="0"/>
    <n v="0"/>
    <n v="0"/>
    <n v="0"/>
    <n v="0"/>
    <n v="0"/>
    <n v="0"/>
    <n v="0"/>
    <m/>
    <m/>
    <m/>
    <m/>
    <m/>
    <m/>
    <n v="0"/>
    <n v="0"/>
    <n v="0"/>
    <m/>
    <m/>
    <m/>
    <m/>
    <m/>
    <m/>
    <m/>
    <m/>
    <m/>
    <n v="0"/>
    <n v="0"/>
    <n v="0"/>
    <m/>
    <m/>
    <m/>
    <n v="2246"/>
    <n v="2309"/>
    <n v="2282"/>
    <n v="2106"/>
    <n v="2196"/>
    <n v="2194"/>
    <n v="666"/>
    <n v="838"/>
    <n v="997"/>
    <n v="842"/>
    <n v="826"/>
    <n v="676"/>
    <n v="800"/>
    <n v="781"/>
    <m/>
    <m/>
    <m/>
    <m/>
    <m/>
    <m/>
    <m/>
    <m/>
    <n v="666"/>
    <n v="666"/>
    <n v="838"/>
    <n v="838"/>
    <n v="997"/>
    <n v="997"/>
    <n v="842"/>
    <n v="842"/>
    <n v="842"/>
    <n v="826"/>
    <n v="826"/>
    <n v="826"/>
    <n v="676"/>
    <n v="676"/>
    <n v="676"/>
    <n v="676"/>
    <n v="800"/>
    <n v="800"/>
    <n v="800"/>
    <n v="781"/>
    <n v="781"/>
    <n v="781"/>
    <n v="383"/>
    <n v="432"/>
    <n v="401"/>
    <n v="87"/>
    <n v="84"/>
    <n v="82"/>
    <n v="206"/>
    <n v="284"/>
    <n v="298"/>
    <n v="128"/>
    <n v="158"/>
    <n v="139"/>
    <n v="78"/>
    <n v="62"/>
    <n v="66"/>
    <n v="264"/>
    <n v="259"/>
    <n v="174"/>
    <n v="372"/>
    <n v="347"/>
    <n v="297"/>
    <n v="218"/>
    <n v="181"/>
    <n v="226"/>
  </r>
  <r>
    <x v="10"/>
    <s v="Carl Albert State College"/>
    <s v="Met the criteria for Two-Year 2 institution in 2010-11 and 2011-12."/>
    <n v="206923"/>
    <x v="7"/>
    <m/>
    <m/>
    <m/>
    <m/>
    <m/>
    <m/>
    <m/>
    <m/>
    <m/>
    <m/>
    <m/>
    <m/>
    <m/>
    <m/>
    <m/>
    <m/>
    <m/>
    <m/>
    <m/>
    <m/>
    <m/>
    <m/>
    <m/>
    <m/>
    <m/>
    <m/>
    <m/>
    <m/>
    <m/>
    <m/>
    <m/>
    <n v="0"/>
    <n v="0"/>
    <n v="0"/>
    <n v="0"/>
    <n v="0"/>
    <n v="0"/>
    <n v="0"/>
    <n v="0"/>
    <n v="0"/>
    <n v="0"/>
    <n v="0"/>
    <n v="0"/>
    <n v="0"/>
    <n v="0"/>
    <n v="0"/>
    <n v="0"/>
    <n v="0"/>
    <n v="0"/>
    <n v="0"/>
    <n v="0"/>
    <n v="0"/>
    <n v="0"/>
    <n v="0"/>
    <n v="0"/>
    <n v="0"/>
    <n v="0"/>
    <n v="0"/>
    <n v="0"/>
    <m/>
    <m/>
    <m/>
    <m/>
    <m/>
    <m/>
    <n v="0"/>
    <n v="0"/>
    <n v="0"/>
    <m/>
    <m/>
    <m/>
    <m/>
    <m/>
    <m/>
    <m/>
    <m/>
    <m/>
    <n v="0"/>
    <n v="0"/>
    <n v="0"/>
    <m/>
    <m/>
    <m/>
    <n v="718"/>
    <n v="741"/>
    <n v="751"/>
    <n v="826"/>
    <n v="858"/>
    <n v="908"/>
    <n v="419"/>
    <n v="583"/>
    <n v="491"/>
    <n v="415"/>
    <n v="385"/>
    <n v="395"/>
    <n v="468"/>
    <n v="476"/>
    <m/>
    <m/>
    <m/>
    <m/>
    <m/>
    <m/>
    <m/>
    <m/>
    <n v="419"/>
    <n v="419"/>
    <n v="583"/>
    <n v="583"/>
    <n v="491"/>
    <n v="491"/>
    <n v="415"/>
    <n v="415"/>
    <n v="415"/>
    <n v="385"/>
    <n v="385"/>
    <n v="385"/>
    <n v="395"/>
    <n v="395"/>
    <n v="395"/>
    <n v="395"/>
    <n v="468"/>
    <n v="468"/>
    <n v="468"/>
    <n v="476"/>
    <n v="476"/>
    <n v="476"/>
    <n v="231"/>
    <n v="272"/>
    <n v="250"/>
    <n v="22"/>
    <n v="28"/>
    <n v="35"/>
    <n v="142"/>
    <n v="168"/>
    <n v="191"/>
    <n v="125"/>
    <n v="94"/>
    <n v="119"/>
    <n v="33"/>
    <n v="36"/>
    <n v="34"/>
    <n v="37"/>
    <n v="59"/>
    <n v="42"/>
    <n v="220"/>
    <n v="196"/>
    <n v="200"/>
    <n v="188"/>
    <n v="205"/>
    <n v="180"/>
  </r>
  <r>
    <x v="10"/>
    <s v="Connors State College "/>
    <m/>
    <n v="206996"/>
    <x v="7"/>
    <m/>
    <m/>
    <m/>
    <m/>
    <m/>
    <m/>
    <m/>
    <m/>
    <m/>
    <m/>
    <m/>
    <m/>
    <m/>
    <m/>
    <m/>
    <m/>
    <m/>
    <m/>
    <m/>
    <m/>
    <m/>
    <m/>
    <m/>
    <m/>
    <m/>
    <m/>
    <m/>
    <m/>
    <s v=" "/>
    <m/>
    <m/>
    <n v="0"/>
    <n v="0"/>
    <n v="0"/>
    <n v="0"/>
    <n v="0"/>
    <n v="0"/>
    <n v="0"/>
    <n v="0"/>
    <n v="0"/>
    <n v="0"/>
    <n v="0"/>
    <n v="0"/>
    <n v="0"/>
    <n v="0"/>
    <n v="0"/>
    <n v="0"/>
    <n v="0"/>
    <n v="0"/>
    <n v="0"/>
    <n v="0"/>
    <n v="0"/>
    <n v="0"/>
    <n v="0"/>
    <n v="0"/>
    <n v="0"/>
    <n v="0"/>
    <n v="0"/>
    <n v="0"/>
    <m/>
    <m/>
    <m/>
    <m/>
    <m/>
    <m/>
    <n v="0"/>
    <n v="0"/>
    <n v="0"/>
    <m/>
    <m/>
    <m/>
    <m/>
    <m/>
    <m/>
    <m/>
    <m/>
    <m/>
    <n v="0"/>
    <n v="0"/>
    <n v="0"/>
    <m/>
    <m/>
    <m/>
    <n v="759"/>
    <n v="774"/>
    <n v="905"/>
    <n v="882"/>
    <n v="888"/>
    <n v="1060"/>
    <n v="424"/>
    <n v="395"/>
    <n v="403"/>
    <n v="392"/>
    <n v="412"/>
    <n v="368"/>
    <n v="409"/>
    <n v="518"/>
    <m/>
    <m/>
    <m/>
    <m/>
    <m/>
    <m/>
    <m/>
    <m/>
    <n v="424"/>
    <n v="424"/>
    <n v="395"/>
    <n v="395"/>
    <n v="403"/>
    <n v="403"/>
    <n v="392"/>
    <n v="392"/>
    <n v="392"/>
    <n v="412"/>
    <n v="412"/>
    <n v="412"/>
    <n v="368"/>
    <n v="368"/>
    <n v="368"/>
    <n v="368"/>
    <n v="409"/>
    <n v="409"/>
    <n v="409"/>
    <n v="518"/>
    <n v="518"/>
    <n v="518"/>
    <n v="164"/>
    <n v="213"/>
    <n v="238"/>
    <n v="37"/>
    <n v="37"/>
    <n v="38"/>
    <n v="167"/>
    <n v="159"/>
    <n v="242"/>
    <n v="53"/>
    <n v="76"/>
    <n v="84"/>
    <n v="38"/>
    <n v="39"/>
    <n v="30"/>
    <n v="73"/>
    <n v="73"/>
    <n v="65"/>
    <n v="228"/>
    <n v="224"/>
    <n v="189"/>
    <n v="120"/>
    <n v="90"/>
    <n v="94"/>
  </r>
  <r>
    <x v="10"/>
    <s v="Eastern Oklahoma State College "/>
    <m/>
    <n v="207050"/>
    <x v="7"/>
    <m/>
    <m/>
    <m/>
    <m/>
    <m/>
    <m/>
    <m/>
    <m/>
    <m/>
    <m/>
    <m/>
    <m/>
    <m/>
    <m/>
    <m/>
    <m/>
    <m/>
    <m/>
    <m/>
    <m/>
    <m/>
    <m/>
    <m/>
    <m/>
    <m/>
    <m/>
    <m/>
    <m/>
    <m/>
    <m/>
    <m/>
    <n v="0"/>
    <n v="0"/>
    <n v="0"/>
    <n v="0"/>
    <n v="0"/>
    <n v="0"/>
    <n v="0"/>
    <n v="0"/>
    <n v="0"/>
    <n v="0"/>
    <n v="0"/>
    <n v="0"/>
    <n v="0"/>
    <n v="0"/>
    <n v="0"/>
    <n v="0"/>
    <n v="0"/>
    <n v="0"/>
    <n v="0"/>
    <n v="0"/>
    <n v="0"/>
    <n v="0"/>
    <n v="0"/>
    <n v="0"/>
    <n v="0"/>
    <n v="0"/>
    <n v="0"/>
    <n v="0"/>
    <m/>
    <m/>
    <m/>
    <m/>
    <m/>
    <m/>
    <n v="0"/>
    <n v="0"/>
    <n v="0"/>
    <m/>
    <m/>
    <m/>
    <m/>
    <m/>
    <m/>
    <m/>
    <m/>
    <m/>
    <n v="0"/>
    <n v="0"/>
    <n v="0"/>
    <m/>
    <m/>
    <m/>
    <n v="628"/>
    <n v="693"/>
    <n v="652"/>
    <n v="720"/>
    <n v="838"/>
    <n v="842"/>
    <n v="341"/>
    <n v="336"/>
    <n v="367"/>
    <n v="358"/>
    <n v="280"/>
    <n v="225"/>
    <n v="381"/>
    <n v="381"/>
    <m/>
    <m/>
    <m/>
    <m/>
    <m/>
    <m/>
    <m/>
    <m/>
    <n v="341"/>
    <n v="341"/>
    <n v="336"/>
    <n v="336"/>
    <n v="367"/>
    <n v="367"/>
    <n v="358"/>
    <n v="358"/>
    <n v="358"/>
    <n v="280"/>
    <n v="280"/>
    <n v="280"/>
    <n v="225"/>
    <n v="225"/>
    <n v="225"/>
    <n v="225"/>
    <n v="381"/>
    <n v="381"/>
    <n v="381"/>
    <n v="381"/>
    <n v="381"/>
    <n v="381"/>
    <n v="104"/>
    <n v="184"/>
    <n v="189"/>
    <n v="20"/>
    <n v="35"/>
    <n v="48"/>
    <n v="101"/>
    <n v="162"/>
    <n v="144"/>
    <n v="80"/>
    <n v="57"/>
    <n v="43"/>
    <n v="25"/>
    <n v="13"/>
    <n v="18"/>
    <n v="67"/>
    <n v="50"/>
    <n v="38"/>
    <n v="186"/>
    <n v="160"/>
    <n v="126"/>
    <n v="103"/>
    <n v="103"/>
    <n v="113"/>
  </r>
  <r>
    <x v="10"/>
    <s v="Murray State College "/>
    <m/>
    <n v="207236"/>
    <x v="7"/>
    <m/>
    <m/>
    <m/>
    <m/>
    <m/>
    <m/>
    <m/>
    <m/>
    <m/>
    <m/>
    <m/>
    <m/>
    <m/>
    <m/>
    <m/>
    <m/>
    <m/>
    <m/>
    <m/>
    <m/>
    <m/>
    <m/>
    <m/>
    <m/>
    <m/>
    <m/>
    <m/>
    <m/>
    <m/>
    <m/>
    <m/>
    <n v="0"/>
    <n v="0"/>
    <n v="0"/>
    <n v="0"/>
    <n v="0"/>
    <n v="0"/>
    <n v="0"/>
    <n v="0"/>
    <n v="0"/>
    <n v="0"/>
    <n v="0"/>
    <n v="0"/>
    <n v="0"/>
    <n v="0"/>
    <n v="0"/>
    <n v="0"/>
    <n v="0"/>
    <n v="0"/>
    <n v="0"/>
    <n v="0"/>
    <n v="0"/>
    <n v="0"/>
    <n v="0"/>
    <n v="0"/>
    <n v="0"/>
    <n v="0"/>
    <n v="0"/>
    <n v="0"/>
    <m/>
    <m/>
    <m/>
    <m/>
    <m/>
    <m/>
    <n v="0"/>
    <n v="0"/>
    <n v="0"/>
    <m/>
    <m/>
    <m/>
    <m/>
    <m/>
    <m/>
    <m/>
    <m/>
    <m/>
    <n v="0"/>
    <n v="0"/>
    <n v="0"/>
    <m/>
    <m/>
    <m/>
    <n v="768"/>
    <n v="908"/>
    <n v="925"/>
    <n v="913"/>
    <n v="989"/>
    <n v="1159"/>
    <n v="399"/>
    <n v="429"/>
    <n v="375"/>
    <n v="381"/>
    <n v="370"/>
    <n v="328"/>
    <n v="420"/>
    <n v="463"/>
    <m/>
    <m/>
    <m/>
    <m/>
    <m/>
    <m/>
    <m/>
    <m/>
    <n v="399"/>
    <n v="399"/>
    <n v="429"/>
    <n v="429"/>
    <n v="375"/>
    <n v="375"/>
    <n v="381"/>
    <n v="381"/>
    <n v="381"/>
    <n v="370"/>
    <n v="370"/>
    <n v="370"/>
    <n v="328"/>
    <n v="328"/>
    <n v="328"/>
    <n v="328"/>
    <n v="420"/>
    <n v="0"/>
    <n v="0"/>
    <n v="463"/>
    <n v="463"/>
    <n v="463"/>
    <n v="119"/>
    <m/>
    <n v="234"/>
    <n v="33"/>
    <n v="38"/>
    <n v="33"/>
    <n v="176"/>
    <n v="-38"/>
    <n v="196"/>
    <n v="63"/>
    <n v="78"/>
    <n v="35"/>
    <n v="50"/>
    <m/>
    <n v="30"/>
    <n v="59"/>
    <m/>
    <n v="56"/>
    <n v="209"/>
    <n v="292"/>
    <n v="207"/>
    <n v="83"/>
    <n v="110"/>
    <n v="71"/>
  </r>
  <r>
    <x v="10"/>
    <s v="Northeastern Oklahoma A &amp; M College "/>
    <s v="Met the criteria for Two-Year 2 institution in 2010-11 and 2011-12."/>
    <n v="207290"/>
    <x v="7"/>
    <m/>
    <m/>
    <m/>
    <m/>
    <m/>
    <m/>
    <m/>
    <m/>
    <m/>
    <m/>
    <m/>
    <m/>
    <m/>
    <m/>
    <m/>
    <m/>
    <m/>
    <m/>
    <m/>
    <m/>
    <m/>
    <m/>
    <m/>
    <m/>
    <m/>
    <m/>
    <m/>
    <m/>
    <m/>
    <m/>
    <m/>
    <n v="0"/>
    <n v="0"/>
    <n v="0"/>
    <n v="0"/>
    <n v="0"/>
    <n v="0"/>
    <n v="0"/>
    <n v="0"/>
    <n v="0"/>
    <n v="0"/>
    <n v="0"/>
    <n v="0"/>
    <n v="0"/>
    <n v="0"/>
    <n v="0"/>
    <n v="0"/>
    <n v="0"/>
    <n v="0"/>
    <n v="0"/>
    <n v="0"/>
    <n v="0"/>
    <n v="0"/>
    <n v="0"/>
    <n v="0"/>
    <n v="0"/>
    <n v="0"/>
    <n v="0"/>
    <n v="0"/>
    <m/>
    <m/>
    <m/>
    <m/>
    <m/>
    <m/>
    <n v="0"/>
    <n v="0"/>
    <n v="0"/>
    <m/>
    <m/>
    <m/>
    <m/>
    <m/>
    <m/>
    <m/>
    <m/>
    <m/>
    <n v="0"/>
    <n v="0"/>
    <n v="0"/>
    <m/>
    <m/>
    <m/>
    <n v="805"/>
    <n v="743"/>
    <n v="732"/>
    <n v="750"/>
    <n v="909"/>
    <n v="1012"/>
    <n v="557"/>
    <n v="574"/>
    <n v="548"/>
    <n v="552"/>
    <n v="537"/>
    <n v="543"/>
    <n v="657"/>
    <n v="670"/>
    <m/>
    <m/>
    <m/>
    <m/>
    <m/>
    <m/>
    <m/>
    <m/>
    <n v="557"/>
    <n v="557"/>
    <n v="574"/>
    <n v="574"/>
    <n v="548"/>
    <n v="548"/>
    <n v="552"/>
    <n v="552"/>
    <n v="552"/>
    <n v="537"/>
    <n v="537"/>
    <n v="537"/>
    <n v="543"/>
    <n v="543"/>
    <n v="543"/>
    <n v="543"/>
    <n v="657"/>
    <n v="657"/>
    <n v="657"/>
    <n v="670"/>
    <n v="670"/>
    <n v="670"/>
    <n v="282"/>
    <n v="313"/>
    <n v="363"/>
    <n v="49"/>
    <n v="64"/>
    <n v="50"/>
    <n v="212"/>
    <n v="280"/>
    <n v="257"/>
    <n v="134"/>
    <n v="108"/>
    <n v="130"/>
    <n v="43"/>
    <n v="37"/>
    <n v="34"/>
    <n v="95"/>
    <n v="125"/>
    <n v="107"/>
    <n v="280"/>
    <n v="267"/>
    <n v="272"/>
    <n v="167"/>
    <n v="135"/>
    <n v="128"/>
  </r>
  <r>
    <x v="10"/>
    <s v="Redlands Community College"/>
    <m/>
    <n v="207069"/>
    <x v="7"/>
    <m/>
    <m/>
    <m/>
    <m/>
    <m/>
    <m/>
    <m/>
    <m/>
    <m/>
    <m/>
    <m/>
    <m/>
    <m/>
    <m/>
    <m/>
    <m/>
    <m/>
    <m/>
    <m/>
    <m/>
    <m/>
    <m/>
    <m/>
    <m/>
    <m/>
    <m/>
    <m/>
    <m/>
    <m/>
    <m/>
    <m/>
    <n v="0"/>
    <n v="0"/>
    <n v="0"/>
    <n v="0"/>
    <n v="0"/>
    <n v="0"/>
    <n v="0"/>
    <n v="0"/>
    <n v="0"/>
    <n v="0"/>
    <n v="0"/>
    <n v="0"/>
    <n v="0"/>
    <n v="0"/>
    <n v="0"/>
    <n v="0"/>
    <n v="0"/>
    <n v="0"/>
    <n v="0"/>
    <n v="0"/>
    <n v="0"/>
    <n v="0"/>
    <n v="0"/>
    <n v="0"/>
    <n v="0"/>
    <n v="0"/>
    <n v="0"/>
    <n v="0"/>
    <m/>
    <m/>
    <m/>
    <m/>
    <m/>
    <m/>
    <n v="0"/>
    <n v="0"/>
    <n v="0"/>
    <m/>
    <m/>
    <m/>
    <m/>
    <m/>
    <m/>
    <m/>
    <m/>
    <m/>
    <n v="0"/>
    <n v="0"/>
    <n v="0"/>
    <m/>
    <m/>
    <m/>
    <n v="1006"/>
    <n v="1046"/>
    <n v="1308"/>
    <n v="1178"/>
    <n v="1213"/>
    <n v="1357"/>
    <n v="259"/>
    <n v="282"/>
    <n v="284"/>
    <n v="279"/>
    <n v="232"/>
    <n v="206"/>
    <n v="267"/>
    <n v="337"/>
    <m/>
    <m/>
    <m/>
    <m/>
    <m/>
    <m/>
    <m/>
    <m/>
    <n v="259"/>
    <n v="259"/>
    <n v="282"/>
    <n v="282"/>
    <n v="284"/>
    <n v="284"/>
    <n v="279"/>
    <n v="279"/>
    <n v="279"/>
    <n v="232"/>
    <n v="232"/>
    <n v="232"/>
    <n v="206"/>
    <n v="206"/>
    <n v="206"/>
    <n v="206"/>
    <n v="267"/>
    <n v="267"/>
    <n v="267"/>
    <n v="337"/>
    <n v="337"/>
    <n v="337"/>
    <n v="107"/>
    <n v="133"/>
    <n v="146"/>
    <n v="26"/>
    <n v="24"/>
    <n v="28"/>
    <n v="73"/>
    <n v="110"/>
    <n v="163"/>
    <n v="46"/>
    <n v="52"/>
    <n v="47"/>
    <n v="23"/>
    <n v="11"/>
    <n v="20"/>
    <n v="49"/>
    <n v="46"/>
    <n v="45"/>
    <n v="161"/>
    <n v="123"/>
    <n v="94"/>
    <n v="72"/>
    <n v="75"/>
    <n v="62"/>
  </r>
  <r>
    <x v="10"/>
    <s v="Seminole State College "/>
    <m/>
    <n v="207740"/>
    <x v="7"/>
    <m/>
    <m/>
    <m/>
    <m/>
    <m/>
    <m/>
    <m/>
    <m/>
    <m/>
    <m/>
    <m/>
    <m/>
    <m/>
    <m/>
    <m/>
    <m/>
    <m/>
    <m/>
    <m/>
    <m/>
    <m/>
    <m/>
    <m/>
    <m/>
    <m/>
    <m/>
    <m/>
    <m/>
    <m/>
    <m/>
    <m/>
    <n v="0"/>
    <n v="0"/>
    <n v="0"/>
    <n v="0"/>
    <n v="0"/>
    <n v="0"/>
    <n v="0"/>
    <n v="0"/>
    <n v="0"/>
    <n v="0"/>
    <n v="0"/>
    <n v="0"/>
    <n v="0"/>
    <n v="0"/>
    <n v="0"/>
    <n v="0"/>
    <n v="0"/>
    <n v="0"/>
    <n v="0"/>
    <n v="0"/>
    <n v="0"/>
    <n v="0"/>
    <n v="0"/>
    <n v="0"/>
    <n v="0"/>
    <n v="0"/>
    <n v="0"/>
    <n v="0"/>
    <m/>
    <m/>
    <m/>
    <m/>
    <m/>
    <m/>
    <n v="0"/>
    <n v="0"/>
    <n v="0"/>
    <m/>
    <m/>
    <m/>
    <m/>
    <m/>
    <m/>
    <m/>
    <m/>
    <m/>
    <n v="0"/>
    <n v="0"/>
    <n v="0"/>
    <m/>
    <m/>
    <m/>
    <n v="835"/>
    <n v="731"/>
    <n v="841"/>
    <n v="784"/>
    <n v="973"/>
    <n v="899"/>
    <n v="444"/>
    <n v="424"/>
    <n v="403"/>
    <n v="333"/>
    <n v="400"/>
    <n v="392"/>
    <n v="465"/>
    <n v="409"/>
    <m/>
    <m/>
    <m/>
    <m/>
    <m/>
    <m/>
    <m/>
    <m/>
    <n v="444"/>
    <n v="444"/>
    <n v="424"/>
    <n v="424"/>
    <n v="403"/>
    <n v="403"/>
    <n v="333"/>
    <n v="333"/>
    <n v="333"/>
    <n v="400"/>
    <n v="400"/>
    <n v="400"/>
    <n v="392"/>
    <n v="392"/>
    <n v="392"/>
    <n v="392"/>
    <n v="465"/>
    <n v="465"/>
    <n v="465"/>
    <n v="409"/>
    <n v="409"/>
    <n v="409"/>
    <n v="192"/>
    <n v="211"/>
    <n v="193"/>
    <n v="39"/>
    <n v="29"/>
    <n v="37"/>
    <n v="161"/>
    <n v="225"/>
    <n v="179"/>
    <n v="64"/>
    <n v="78"/>
    <n v="97"/>
    <n v="33"/>
    <n v="26"/>
    <n v="30"/>
    <n v="60"/>
    <n v="53"/>
    <n v="62"/>
    <n v="176"/>
    <n v="243"/>
    <n v="203"/>
    <n v="107"/>
    <n v="107"/>
    <n v="104"/>
  </r>
  <r>
    <x v="10"/>
    <s v="Western Oklahoma State College "/>
    <s v="Met the criteria for Two-Year 2 institution in 2011-12."/>
    <n v="208035"/>
    <x v="7"/>
    <m/>
    <m/>
    <m/>
    <m/>
    <m/>
    <m/>
    <m/>
    <m/>
    <m/>
    <m/>
    <m/>
    <m/>
    <m/>
    <m/>
    <m/>
    <m/>
    <m/>
    <m/>
    <m/>
    <m/>
    <m/>
    <m/>
    <m/>
    <m/>
    <m/>
    <m/>
    <m/>
    <m/>
    <m/>
    <m/>
    <m/>
    <n v="0"/>
    <n v="0"/>
    <n v="0"/>
    <n v="0"/>
    <n v="0"/>
    <n v="0"/>
    <n v="0"/>
    <n v="0"/>
    <n v="0"/>
    <n v="0"/>
    <n v="0"/>
    <n v="0"/>
    <n v="0"/>
    <n v="0"/>
    <n v="0"/>
    <n v="0"/>
    <n v="0"/>
    <n v="0"/>
    <n v="0"/>
    <n v="0"/>
    <n v="0"/>
    <n v="0"/>
    <n v="0"/>
    <n v="0"/>
    <n v="0"/>
    <n v="0"/>
    <n v="0"/>
    <n v="0"/>
    <m/>
    <m/>
    <m/>
    <m/>
    <m/>
    <m/>
    <n v="0"/>
    <n v="0"/>
    <n v="0"/>
    <m/>
    <m/>
    <m/>
    <m/>
    <m/>
    <m/>
    <m/>
    <m/>
    <m/>
    <n v="0"/>
    <n v="0"/>
    <n v="0"/>
    <m/>
    <m/>
    <m/>
    <n v="814"/>
    <n v="878"/>
    <n v="728"/>
    <n v="789"/>
    <n v="912"/>
    <n v="860"/>
    <n v="341"/>
    <n v="285"/>
    <n v="317"/>
    <n v="258"/>
    <n v="217"/>
    <n v="234"/>
    <n v="314"/>
    <n v="270"/>
    <m/>
    <m/>
    <m/>
    <m/>
    <m/>
    <m/>
    <m/>
    <m/>
    <n v="341"/>
    <n v="341"/>
    <n v="285"/>
    <n v="285"/>
    <n v="317"/>
    <n v="317"/>
    <n v="258"/>
    <n v="258"/>
    <n v="258"/>
    <n v="217"/>
    <n v="217"/>
    <n v="217"/>
    <n v="234"/>
    <n v="234"/>
    <n v="234"/>
    <n v="234"/>
    <n v="314"/>
    <n v="314"/>
    <n v="314"/>
    <n v="270"/>
    <n v="270"/>
    <n v="270"/>
    <n v="116"/>
    <n v="179"/>
    <n v="103"/>
    <n v="17"/>
    <n v="11"/>
    <n v="19"/>
    <n v="101"/>
    <n v="124"/>
    <n v="148"/>
    <n v="46"/>
    <n v="32"/>
    <n v="43"/>
    <n v="25"/>
    <n v="20"/>
    <n v="25"/>
    <n v="40"/>
    <n v="29"/>
    <n v="24"/>
    <n v="147"/>
    <n v="136"/>
    <n v="142"/>
    <n v="81"/>
    <n v="67"/>
    <n v="62"/>
  </r>
  <r>
    <x v="11"/>
    <s v="Clemson University"/>
    <m/>
    <n v="217882"/>
    <x v="0"/>
    <n v="3709"/>
    <n v="3592"/>
    <n v="3600"/>
    <n v="3590"/>
    <n v="3883"/>
    <n v="4353"/>
    <n v="4138"/>
    <n v="2889"/>
    <n v="3028"/>
    <n v="2534"/>
    <n v="2464"/>
    <n v="2749"/>
    <n v="2998"/>
    <n v="2893"/>
    <n v="2758"/>
    <n v="2707"/>
    <n v="2868"/>
    <n v="3339"/>
    <n v="2979"/>
    <n v="3"/>
    <m/>
    <m/>
    <m/>
    <m/>
    <m/>
    <m/>
    <m/>
    <m/>
    <m/>
    <m/>
    <m/>
    <n v="2886"/>
    <n v="2886"/>
    <n v="3028"/>
    <n v="3028"/>
    <n v="2534"/>
    <n v="2534"/>
    <n v="2464"/>
    <n v="2749"/>
    <n v="2749"/>
    <n v="2998"/>
    <n v="2998"/>
    <n v="2998"/>
    <n v="2893"/>
    <n v="2893"/>
    <n v="2893"/>
    <n v="2758"/>
    <n v="2758"/>
    <n v="2707"/>
    <n v="2707"/>
    <n v="2868"/>
    <n v="2868"/>
    <n v="2868"/>
    <n v="3339"/>
    <n v="3339"/>
    <n v="3339"/>
    <n v="2979"/>
    <n v="2979"/>
    <n v="2979"/>
    <n v="2593"/>
    <n v="2968"/>
    <n v="2691"/>
    <n v="80"/>
    <n v="112"/>
    <n v="78"/>
    <n v="195"/>
    <n v="259"/>
    <n v="210"/>
    <n v="2128"/>
    <n v="2282"/>
    <n v="2327"/>
    <n v="34"/>
    <n v="34"/>
    <n v="33"/>
    <n v="226"/>
    <n v="233"/>
    <n v="214"/>
    <n v="361"/>
    <n v="449"/>
    <n v="319"/>
    <n v="2228"/>
    <n v="2334"/>
    <n v="2036"/>
    <m/>
    <m/>
    <m/>
    <m/>
    <m/>
    <m/>
    <m/>
    <m/>
    <m/>
    <m/>
    <m/>
    <m/>
    <m/>
    <m/>
    <m/>
    <m/>
    <m/>
    <m/>
    <m/>
    <m/>
    <m/>
    <m/>
    <n v="0"/>
    <n v="0"/>
    <n v="0"/>
    <n v="0"/>
    <n v="0"/>
    <n v="0"/>
    <n v="0"/>
    <n v="0"/>
    <n v="0"/>
    <n v="0"/>
    <n v="0"/>
    <n v="0"/>
    <n v="0"/>
    <n v="0"/>
    <n v="0"/>
    <n v="0"/>
    <n v="0"/>
    <n v="0"/>
    <n v="0"/>
    <n v="0"/>
    <n v="0"/>
    <n v="0"/>
    <m/>
    <m/>
    <m/>
    <m/>
    <m/>
    <m/>
    <n v="0"/>
    <n v="0"/>
    <n v="0"/>
    <m/>
    <m/>
    <m/>
    <m/>
    <m/>
    <m/>
    <m/>
    <m/>
    <m/>
    <n v="0"/>
    <n v="0"/>
    <n v="0"/>
    <m/>
    <m/>
    <m/>
  </r>
  <r>
    <x v="11"/>
    <s v="University of South Carolina-Columbia"/>
    <m/>
    <n v="218663"/>
    <x v="0"/>
    <n v="4599"/>
    <n v="4989"/>
    <n v="4944"/>
    <n v="4949"/>
    <n v="5431"/>
    <n v="5519"/>
    <n v="6370"/>
    <n v="2598"/>
    <n v="2477"/>
    <n v="3229"/>
    <n v="3503"/>
    <n v="3443"/>
    <n v="3337"/>
    <n v="3677"/>
    <n v="3646"/>
    <n v="3690"/>
    <n v="3826"/>
    <n v="3881"/>
    <n v="4424"/>
    <n v="2"/>
    <n v="2"/>
    <m/>
    <m/>
    <m/>
    <m/>
    <m/>
    <m/>
    <m/>
    <m/>
    <m/>
    <m/>
    <n v="2596"/>
    <n v="2596"/>
    <n v="2475"/>
    <n v="2475"/>
    <n v="3229"/>
    <n v="3229"/>
    <n v="3503"/>
    <n v="3443"/>
    <n v="3443"/>
    <n v="3337"/>
    <n v="3337"/>
    <n v="3337"/>
    <n v="3677"/>
    <n v="3677"/>
    <n v="3677"/>
    <n v="3646"/>
    <n v="3646"/>
    <n v="3690"/>
    <n v="3690"/>
    <n v="3826"/>
    <n v="3826"/>
    <n v="3826"/>
    <n v="3881"/>
    <n v="3881"/>
    <n v="3881"/>
    <n v="4424"/>
    <n v="4424"/>
    <n v="4424"/>
    <n v="3321"/>
    <n v="3341"/>
    <n v="3836"/>
    <n v="141"/>
    <n v="162"/>
    <n v="167"/>
    <n v="364"/>
    <n v="378"/>
    <n v="421"/>
    <n v="2377"/>
    <n v="2250"/>
    <n v="2583"/>
    <n v="35"/>
    <n v="38"/>
    <n v="41"/>
    <n v="459"/>
    <n v="459"/>
    <n v="463"/>
    <n v="572"/>
    <n v="590"/>
    <n v="590"/>
    <n v="1750"/>
    <n v="1627"/>
    <n v="2111"/>
    <m/>
    <m/>
    <m/>
    <m/>
    <m/>
    <m/>
    <m/>
    <m/>
    <m/>
    <m/>
    <m/>
    <m/>
    <m/>
    <m/>
    <m/>
    <m/>
    <m/>
    <m/>
    <m/>
    <m/>
    <m/>
    <m/>
    <n v="0"/>
    <n v="0"/>
    <n v="0"/>
    <n v="0"/>
    <n v="0"/>
    <n v="0"/>
    <n v="0"/>
    <n v="0"/>
    <n v="0"/>
    <n v="0"/>
    <n v="0"/>
    <n v="0"/>
    <n v="0"/>
    <n v="0"/>
    <n v="0"/>
    <n v="0"/>
    <n v="0"/>
    <n v="0"/>
    <n v="0"/>
    <n v="0"/>
    <n v="0"/>
    <n v="0"/>
    <m/>
    <m/>
    <m/>
    <m/>
    <m/>
    <m/>
    <n v="0"/>
    <n v="0"/>
    <n v="0"/>
    <m/>
    <m/>
    <m/>
    <m/>
    <m/>
    <m/>
    <m/>
    <m/>
    <m/>
    <n v="0"/>
    <n v="0"/>
    <n v="0"/>
    <m/>
    <m/>
    <m/>
  </r>
  <r>
    <x v="11"/>
    <s v="College of Charleston"/>
    <m/>
    <n v="217819"/>
    <x v="2"/>
    <n v="2639"/>
    <n v="2682"/>
    <n v="2603"/>
    <n v="2749"/>
    <n v="2663"/>
    <n v="3164"/>
    <n v="3036"/>
    <n v="2067"/>
    <n v="1990"/>
    <n v="1970"/>
    <n v="1999"/>
    <n v="1870"/>
    <n v="1944"/>
    <n v="1988"/>
    <n v="1968"/>
    <n v="2062"/>
    <n v="1955"/>
    <n v="2142"/>
    <n v="2007"/>
    <m/>
    <m/>
    <m/>
    <n v="4"/>
    <n v="1"/>
    <m/>
    <m/>
    <m/>
    <m/>
    <m/>
    <m/>
    <m/>
    <n v="2067"/>
    <n v="2067"/>
    <n v="1990"/>
    <n v="1990"/>
    <n v="1970"/>
    <n v="1970"/>
    <n v="1995"/>
    <n v="1869"/>
    <n v="1869"/>
    <n v="1944"/>
    <n v="1944"/>
    <n v="1944"/>
    <n v="1988"/>
    <n v="1988"/>
    <n v="1988"/>
    <n v="1968"/>
    <n v="1968"/>
    <n v="2062"/>
    <n v="2062"/>
    <n v="1955"/>
    <n v="1955"/>
    <n v="1955"/>
    <n v="2142"/>
    <n v="2142"/>
    <n v="2142"/>
    <n v="2007"/>
    <n v="2007"/>
    <n v="2007"/>
    <n v="1607"/>
    <n v="1741"/>
    <n v="1672"/>
    <n v="116"/>
    <n v="152"/>
    <n v="105"/>
    <n v="232"/>
    <n v="249"/>
    <n v="230"/>
    <n v="1195"/>
    <n v="1283"/>
    <n v="1255"/>
    <n v="26"/>
    <n v="19"/>
    <n v="18"/>
    <n v="235"/>
    <n v="230"/>
    <n v="264"/>
    <n v="413"/>
    <n v="412"/>
    <n v="451"/>
    <n v="1223"/>
    <n v="1237"/>
    <n v="1206"/>
    <m/>
    <m/>
    <m/>
    <m/>
    <m/>
    <m/>
    <m/>
    <m/>
    <m/>
    <m/>
    <m/>
    <m/>
    <m/>
    <m/>
    <m/>
    <m/>
    <m/>
    <m/>
    <m/>
    <m/>
    <m/>
    <m/>
    <n v="0"/>
    <n v="0"/>
    <n v="0"/>
    <n v="0"/>
    <n v="0"/>
    <n v="0"/>
    <n v="0"/>
    <n v="0"/>
    <n v="0"/>
    <n v="0"/>
    <n v="0"/>
    <n v="0"/>
    <n v="0"/>
    <n v="0"/>
    <n v="0"/>
    <n v="0"/>
    <n v="0"/>
    <n v="0"/>
    <n v="0"/>
    <n v="0"/>
    <n v="0"/>
    <n v="0"/>
    <m/>
    <m/>
    <m/>
    <m/>
    <m/>
    <m/>
    <n v="0"/>
    <n v="0"/>
    <n v="0"/>
    <m/>
    <m/>
    <m/>
    <m/>
    <m/>
    <m/>
    <m/>
    <m/>
    <m/>
    <n v="0"/>
    <n v="0"/>
    <n v="0"/>
    <m/>
    <m/>
    <m/>
  </r>
  <r>
    <x v="11"/>
    <s v="Winthrop University "/>
    <m/>
    <n v="218964"/>
    <x v="2"/>
    <n v="1365"/>
    <n v="1376"/>
    <n v="1491"/>
    <n v="1367"/>
    <n v="1406"/>
    <n v="1374"/>
    <n v="1559"/>
    <n v="966"/>
    <n v="902"/>
    <n v="940"/>
    <n v="1086"/>
    <n v="1070"/>
    <n v="999"/>
    <n v="1015"/>
    <n v="1180"/>
    <n v="1074"/>
    <n v="1075"/>
    <n v="1060"/>
    <n v="959"/>
    <m/>
    <m/>
    <m/>
    <m/>
    <m/>
    <m/>
    <m/>
    <m/>
    <m/>
    <m/>
    <m/>
    <m/>
    <n v="966"/>
    <n v="966"/>
    <n v="902"/>
    <n v="902"/>
    <n v="940"/>
    <n v="940"/>
    <n v="1086"/>
    <n v="1070"/>
    <n v="1070"/>
    <n v="999"/>
    <n v="999"/>
    <n v="999"/>
    <n v="1015"/>
    <n v="1015"/>
    <n v="1015"/>
    <n v="1180"/>
    <n v="1180"/>
    <n v="1074"/>
    <n v="1074"/>
    <n v="1075"/>
    <n v="1075"/>
    <n v="1075"/>
    <n v="1060"/>
    <n v="1060"/>
    <n v="1060"/>
    <n v="959"/>
    <n v="959"/>
    <n v="959"/>
    <n v="724"/>
    <n v="732"/>
    <n v="691"/>
    <n v="159"/>
    <n v="166"/>
    <n v="131"/>
    <n v="192"/>
    <n v="162"/>
    <n v="137"/>
    <n v="639"/>
    <n v="544"/>
    <n v="586"/>
    <n v="12"/>
    <n v="14"/>
    <n v="12"/>
    <n v="238"/>
    <n v="263"/>
    <n v="234"/>
    <n v="181"/>
    <n v="178"/>
    <n v="183"/>
    <n v="602"/>
    <n v="543"/>
    <n v="560"/>
    <m/>
    <m/>
    <m/>
    <m/>
    <m/>
    <m/>
    <m/>
    <m/>
    <m/>
    <m/>
    <m/>
    <m/>
    <m/>
    <m/>
    <m/>
    <m/>
    <m/>
    <m/>
    <m/>
    <m/>
    <m/>
    <m/>
    <n v="0"/>
    <n v="0"/>
    <n v="0"/>
    <n v="0"/>
    <n v="0"/>
    <n v="0"/>
    <n v="0"/>
    <n v="0"/>
    <n v="0"/>
    <n v="0"/>
    <n v="0"/>
    <n v="0"/>
    <n v="0"/>
    <n v="0"/>
    <n v="0"/>
    <n v="0"/>
    <n v="0"/>
    <n v="0"/>
    <n v="0"/>
    <n v="0"/>
    <n v="0"/>
    <n v="0"/>
    <m/>
    <m/>
    <m/>
    <m/>
    <m/>
    <m/>
    <n v="0"/>
    <n v="0"/>
    <n v="0"/>
    <m/>
    <m/>
    <m/>
    <m/>
    <m/>
    <m/>
    <m/>
    <m/>
    <m/>
    <n v="0"/>
    <n v="0"/>
    <n v="0"/>
    <m/>
    <m/>
    <m/>
  </r>
  <r>
    <x v="11"/>
    <s v="The Citadel, the Military College of South Carolina "/>
    <s v="Met the criteria for Four-Year 3 in 2011-12."/>
    <n v="217864"/>
    <x v="3"/>
    <n v="663"/>
    <n v="656"/>
    <n v="614"/>
    <n v="684"/>
    <n v="680"/>
    <n v="700"/>
    <n v="779"/>
    <n v="517"/>
    <n v="553"/>
    <n v="570"/>
    <n v="520"/>
    <n v="553"/>
    <n v="569"/>
    <n v="585"/>
    <n v="538"/>
    <n v="621"/>
    <n v="607"/>
    <n v="591"/>
    <n v="626"/>
    <n v="2"/>
    <n v="2"/>
    <m/>
    <m/>
    <m/>
    <m/>
    <m/>
    <m/>
    <m/>
    <m/>
    <m/>
    <m/>
    <n v="515"/>
    <n v="515"/>
    <n v="551"/>
    <n v="551"/>
    <n v="570"/>
    <n v="570"/>
    <n v="520"/>
    <n v="553"/>
    <n v="553"/>
    <n v="569"/>
    <n v="569"/>
    <n v="569"/>
    <n v="585"/>
    <n v="585"/>
    <n v="585"/>
    <n v="538"/>
    <n v="538"/>
    <n v="621"/>
    <n v="621"/>
    <n v="607"/>
    <n v="607"/>
    <n v="607"/>
    <n v="591"/>
    <n v="591"/>
    <n v="591"/>
    <n v="626"/>
    <n v="626"/>
    <n v="626"/>
    <n v="502"/>
    <n v="471"/>
    <n v="509"/>
    <n v="18"/>
    <n v="18"/>
    <n v="16"/>
    <n v="87"/>
    <n v="102"/>
    <n v="101"/>
    <n v="417"/>
    <n v="405"/>
    <n v="410"/>
    <n v="4"/>
    <n v="5"/>
    <n v="10"/>
    <n v="35"/>
    <n v="33"/>
    <n v="41"/>
    <n v="97"/>
    <n v="126"/>
    <n v="124"/>
    <n v="341"/>
    <n v="396"/>
    <n v="389"/>
    <m/>
    <m/>
    <m/>
    <m/>
    <m/>
    <m/>
    <m/>
    <m/>
    <m/>
    <m/>
    <m/>
    <m/>
    <m/>
    <m/>
    <m/>
    <m/>
    <m/>
    <m/>
    <m/>
    <m/>
    <m/>
    <m/>
    <n v="0"/>
    <n v="0"/>
    <n v="0"/>
    <n v="0"/>
    <n v="0"/>
    <n v="0"/>
    <n v="0"/>
    <n v="0"/>
    <n v="0"/>
    <n v="0"/>
    <n v="0"/>
    <n v="0"/>
    <n v="0"/>
    <n v="0"/>
    <n v="0"/>
    <n v="0"/>
    <n v="0"/>
    <n v="0"/>
    <n v="0"/>
    <n v="0"/>
    <n v="0"/>
    <n v="0"/>
    <m/>
    <m/>
    <m/>
    <m/>
    <m/>
    <m/>
    <n v="0"/>
    <n v="0"/>
    <n v="0"/>
    <m/>
    <m/>
    <m/>
    <m/>
    <m/>
    <m/>
    <m/>
    <m/>
    <m/>
    <n v="0"/>
    <n v="0"/>
    <n v="0"/>
    <m/>
    <m/>
    <m/>
  </r>
  <r>
    <x v="11"/>
    <s v="Coastal Carolina University"/>
    <m/>
    <n v="218724"/>
    <x v="4"/>
    <n v="1910"/>
    <n v="2087"/>
    <n v="2089"/>
    <n v="2310"/>
    <n v="2376"/>
    <n v="2795"/>
    <n v="2959"/>
    <n v="758"/>
    <n v="786"/>
    <n v="934"/>
    <n v="1072"/>
    <n v="1268"/>
    <n v="1322"/>
    <n v="1495"/>
    <n v="1468"/>
    <n v="1649"/>
    <n v="1643"/>
    <n v="1769"/>
    <n v="1999"/>
    <n v="1"/>
    <n v="2"/>
    <m/>
    <m/>
    <m/>
    <m/>
    <m/>
    <m/>
    <m/>
    <m/>
    <m/>
    <m/>
    <n v="757"/>
    <n v="757"/>
    <n v="784"/>
    <n v="784"/>
    <n v="934"/>
    <n v="934"/>
    <n v="1072"/>
    <n v="1268"/>
    <n v="1268"/>
    <n v="1322"/>
    <n v="1322"/>
    <n v="1322"/>
    <n v="1495"/>
    <n v="1495"/>
    <n v="1495"/>
    <n v="1468"/>
    <n v="1468"/>
    <n v="1649"/>
    <n v="1649"/>
    <n v="1643"/>
    <n v="1643"/>
    <n v="1643"/>
    <n v="1769"/>
    <n v="1769"/>
    <n v="1769"/>
    <n v="1999"/>
    <n v="1999"/>
    <n v="1999"/>
    <n v="1083"/>
    <n v="1141"/>
    <n v="1256"/>
    <n v="139"/>
    <n v="148"/>
    <n v="156"/>
    <n v="421"/>
    <n v="480"/>
    <n v="587"/>
    <n v="588"/>
    <n v="568"/>
    <n v="691"/>
    <n v="31"/>
    <n v="18"/>
    <n v="22"/>
    <n v="223"/>
    <n v="249"/>
    <n v="258"/>
    <n v="426"/>
    <n v="487"/>
    <n v="524"/>
    <n v="351"/>
    <n v="364"/>
    <n v="444"/>
    <m/>
    <m/>
    <m/>
    <m/>
    <m/>
    <m/>
    <m/>
    <m/>
    <m/>
    <m/>
    <m/>
    <m/>
    <m/>
    <m/>
    <m/>
    <m/>
    <m/>
    <m/>
    <m/>
    <m/>
    <m/>
    <m/>
    <n v="0"/>
    <n v="0"/>
    <n v="0"/>
    <n v="0"/>
    <n v="0"/>
    <n v="0"/>
    <n v="0"/>
    <n v="0"/>
    <n v="0"/>
    <n v="0"/>
    <n v="0"/>
    <n v="0"/>
    <n v="0"/>
    <n v="0"/>
    <n v="0"/>
    <n v="0"/>
    <n v="0"/>
    <n v="0"/>
    <n v="0"/>
    <n v="0"/>
    <n v="0"/>
    <n v="0"/>
    <m/>
    <m/>
    <m/>
    <m/>
    <m/>
    <m/>
    <n v="0"/>
    <n v="0"/>
    <n v="0"/>
    <m/>
    <m/>
    <m/>
    <m/>
    <m/>
    <m/>
    <m/>
    <m/>
    <m/>
    <n v="0"/>
    <n v="0"/>
    <n v="0"/>
    <m/>
    <m/>
    <m/>
  </r>
  <r>
    <x v="11"/>
    <s v="Francis Marion University "/>
    <m/>
    <n v="218061"/>
    <x v="4"/>
    <n v="962"/>
    <n v="1006"/>
    <n v="1008"/>
    <n v="980"/>
    <n v="960"/>
    <n v="1275"/>
    <n v="1245"/>
    <n v="570"/>
    <n v="603"/>
    <n v="634"/>
    <n v="734"/>
    <n v="766"/>
    <n v="745"/>
    <n v="801"/>
    <n v="797"/>
    <n v="778"/>
    <n v="677"/>
    <n v="791"/>
    <n v="738"/>
    <m/>
    <m/>
    <m/>
    <m/>
    <m/>
    <m/>
    <m/>
    <m/>
    <m/>
    <m/>
    <m/>
    <m/>
    <n v="570"/>
    <n v="570"/>
    <n v="603"/>
    <n v="603"/>
    <n v="634"/>
    <n v="634"/>
    <n v="734"/>
    <n v="766"/>
    <n v="766"/>
    <n v="745"/>
    <n v="745"/>
    <n v="745"/>
    <n v="801"/>
    <n v="801"/>
    <n v="801"/>
    <n v="797"/>
    <n v="797"/>
    <n v="778"/>
    <n v="778"/>
    <n v="677"/>
    <n v="677"/>
    <n v="677"/>
    <n v="791"/>
    <n v="791"/>
    <n v="791"/>
    <n v="738"/>
    <n v="738"/>
    <n v="738"/>
    <n v="460"/>
    <n v="534"/>
    <n v="493"/>
    <n v="99"/>
    <n v="114"/>
    <n v="111"/>
    <n v="118"/>
    <n v="143"/>
    <n v="134"/>
    <n v="299"/>
    <n v="298"/>
    <n v="332"/>
    <n v="23"/>
    <n v="21"/>
    <n v="14"/>
    <n v="242"/>
    <n v="254"/>
    <n v="287"/>
    <n v="202"/>
    <n v="172"/>
    <n v="168"/>
    <n v="229"/>
    <n v="250"/>
    <n v="285"/>
    <m/>
    <m/>
    <m/>
    <m/>
    <m/>
    <m/>
    <m/>
    <m/>
    <m/>
    <m/>
    <m/>
    <m/>
    <m/>
    <m/>
    <m/>
    <m/>
    <m/>
    <m/>
    <m/>
    <m/>
    <m/>
    <m/>
    <n v="0"/>
    <n v="0"/>
    <n v="0"/>
    <n v="0"/>
    <n v="0"/>
    <n v="0"/>
    <n v="0"/>
    <n v="0"/>
    <n v="0"/>
    <n v="0"/>
    <n v="0"/>
    <n v="0"/>
    <n v="0"/>
    <n v="0"/>
    <n v="0"/>
    <n v="0"/>
    <n v="0"/>
    <n v="0"/>
    <n v="0"/>
    <n v="0"/>
    <n v="0"/>
    <n v="0"/>
    <m/>
    <m/>
    <m/>
    <m/>
    <m/>
    <m/>
    <n v="0"/>
    <n v="0"/>
    <n v="0"/>
    <m/>
    <m/>
    <m/>
    <m/>
    <m/>
    <m/>
    <m/>
    <m/>
    <m/>
    <n v="0"/>
    <n v="0"/>
    <n v="0"/>
    <m/>
    <m/>
    <m/>
  </r>
  <r>
    <x v="11"/>
    <s v="South Carolina State University "/>
    <m/>
    <n v="218733"/>
    <x v="4"/>
    <n v="1202"/>
    <n v="1246"/>
    <n v="1104"/>
    <n v="1519"/>
    <n v="1175"/>
    <n v="973"/>
    <n v="1055"/>
    <n v="680"/>
    <n v="569"/>
    <n v="615"/>
    <n v="716"/>
    <n v="794"/>
    <n v="945"/>
    <n v="1002"/>
    <n v="870"/>
    <n v="1292"/>
    <n v="923"/>
    <n v="713"/>
    <n v="817"/>
    <m/>
    <m/>
    <m/>
    <m/>
    <m/>
    <m/>
    <m/>
    <m/>
    <m/>
    <m/>
    <m/>
    <m/>
    <n v="680"/>
    <n v="680"/>
    <n v="569"/>
    <n v="569"/>
    <n v="615"/>
    <n v="615"/>
    <n v="716"/>
    <n v="794"/>
    <n v="794"/>
    <n v="945"/>
    <n v="945"/>
    <n v="945"/>
    <n v="1002"/>
    <n v="1002"/>
    <n v="1002"/>
    <n v="870"/>
    <n v="870"/>
    <n v="1292"/>
    <n v="1292"/>
    <n v="923"/>
    <n v="923"/>
    <n v="923"/>
    <n v="713"/>
    <n v="713"/>
    <n v="713"/>
    <n v="817"/>
    <n v="817"/>
    <n v="817"/>
    <n v="618"/>
    <n v="394"/>
    <n v="532"/>
    <n v="63"/>
    <n v="45"/>
    <n v="59"/>
    <n v="242"/>
    <n v="274"/>
    <n v="226"/>
    <n v="284"/>
    <n v="371"/>
    <n v="347"/>
    <n v="46"/>
    <n v="41"/>
    <n v="43"/>
    <n v="152"/>
    <n v="195"/>
    <n v="197"/>
    <n v="312"/>
    <n v="338"/>
    <n v="415"/>
    <n v="364"/>
    <n v="332"/>
    <n v="308"/>
    <m/>
    <m/>
    <m/>
    <m/>
    <m/>
    <m/>
    <m/>
    <m/>
    <m/>
    <m/>
    <m/>
    <m/>
    <m/>
    <m/>
    <m/>
    <m/>
    <m/>
    <m/>
    <m/>
    <m/>
    <m/>
    <m/>
    <n v="0"/>
    <n v="0"/>
    <n v="0"/>
    <n v="0"/>
    <n v="0"/>
    <n v="0"/>
    <n v="0"/>
    <n v="0"/>
    <n v="0"/>
    <n v="0"/>
    <n v="0"/>
    <n v="0"/>
    <n v="0"/>
    <n v="0"/>
    <n v="0"/>
    <n v="0"/>
    <n v="0"/>
    <n v="0"/>
    <n v="0"/>
    <n v="0"/>
    <n v="0"/>
    <n v="0"/>
    <m/>
    <m/>
    <m/>
    <m/>
    <m/>
    <m/>
    <n v="0"/>
    <n v="0"/>
    <n v="0"/>
    <m/>
    <m/>
    <m/>
    <m/>
    <m/>
    <m/>
    <m/>
    <m/>
    <m/>
    <n v="0"/>
    <n v="0"/>
    <n v="0"/>
    <m/>
    <m/>
    <m/>
  </r>
  <r>
    <x v="11"/>
    <s v="Lander University"/>
    <m/>
    <n v="218229"/>
    <x v="10"/>
    <n v="879"/>
    <n v="801"/>
    <n v="781"/>
    <n v="613"/>
    <n v="770"/>
    <n v="853"/>
    <n v="934"/>
    <n v="494"/>
    <n v="509"/>
    <n v="487"/>
    <n v="526"/>
    <n v="541"/>
    <n v="647"/>
    <n v="555"/>
    <n v="578"/>
    <n v="433"/>
    <n v="554"/>
    <n v="581"/>
    <n v="685"/>
    <m/>
    <m/>
    <m/>
    <m/>
    <m/>
    <m/>
    <m/>
    <m/>
    <m/>
    <m/>
    <m/>
    <m/>
    <n v="494"/>
    <n v="494"/>
    <n v="509"/>
    <n v="509"/>
    <n v="487"/>
    <n v="487"/>
    <n v="526"/>
    <n v="541"/>
    <n v="541"/>
    <n v="647"/>
    <n v="647"/>
    <n v="647"/>
    <n v="555"/>
    <n v="555"/>
    <n v="555"/>
    <n v="578"/>
    <n v="578"/>
    <n v="433"/>
    <n v="433"/>
    <n v="554"/>
    <n v="554"/>
    <n v="554"/>
    <n v="581"/>
    <n v="581"/>
    <n v="581"/>
    <n v="685"/>
    <n v="685"/>
    <n v="685"/>
    <n v="388"/>
    <n v="447"/>
    <n v="441"/>
    <n v="75"/>
    <n v="93"/>
    <n v="120"/>
    <n v="91"/>
    <n v="41"/>
    <n v="124"/>
    <n v="225"/>
    <n v="273"/>
    <n v="205"/>
    <n v="12"/>
    <n v="5"/>
    <n v="7"/>
    <n v="191"/>
    <n v="210"/>
    <n v="229"/>
    <n v="113"/>
    <n v="159"/>
    <n v="114"/>
    <n v="251"/>
    <n v="216"/>
    <n v="235"/>
    <m/>
    <m/>
    <m/>
    <m/>
    <m/>
    <m/>
    <m/>
    <m/>
    <m/>
    <m/>
    <m/>
    <m/>
    <m/>
    <m/>
    <m/>
    <m/>
    <m/>
    <m/>
    <m/>
    <m/>
    <m/>
    <m/>
    <n v="0"/>
    <n v="0"/>
    <n v="0"/>
    <n v="0"/>
    <n v="0"/>
    <n v="0"/>
    <n v="0"/>
    <n v="0"/>
    <n v="0"/>
    <n v="0"/>
    <n v="0"/>
    <n v="0"/>
    <n v="0"/>
    <n v="0"/>
    <n v="0"/>
    <n v="0"/>
    <n v="0"/>
    <n v="0"/>
    <n v="0"/>
    <n v="0"/>
    <n v="0"/>
    <n v="0"/>
    <m/>
    <m/>
    <m/>
    <m/>
    <m/>
    <m/>
    <n v="0"/>
    <n v="0"/>
    <n v="0"/>
    <m/>
    <m/>
    <m/>
    <m/>
    <m/>
    <m/>
    <m/>
    <m/>
    <m/>
    <n v="0"/>
    <n v="0"/>
    <n v="0"/>
    <m/>
    <m/>
    <m/>
  </r>
  <r>
    <x v="11"/>
    <s v="University of South Carolina-Aiken"/>
    <m/>
    <n v="218645"/>
    <x v="10"/>
    <n v="913"/>
    <n v="867"/>
    <n v="920"/>
    <n v="871"/>
    <n v="861"/>
    <n v="950"/>
    <n v="1102"/>
    <n v="393"/>
    <n v="473"/>
    <n v="417"/>
    <n v="471"/>
    <n v="537"/>
    <n v="581"/>
    <n v="562"/>
    <n v="622"/>
    <n v="584"/>
    <n v="559"/>
    <n v="599"/>
    <n v="587"/>
    <n v="1"/>
    <m/>
    <m/>
    <m/>
    <m/>
    <m/>
    <m/>
    <m/>
    <m/>
    <m/>
    <m/>
    <m/>
    <n v="392"/>
    <n v="392"/>
    <n v="473"/>
    <n v="473"/>
    <n v="417"/>
    <n v="417"/>
    <n v="471"/>
    <n v="537"/>
    <n v="537"/>
    <n v="581"/>
    <n v="581"/>
    <n v="581"/>
    <n v="562"/>
    <n v="562"/>
    <n v="562"/>
    <n v="622"/>
    <n v="622"/>
    <n v="584"/>
    <n v="584"/>
    <n v="559"/>
    <n v="559"/>
    <n v="559"/>
    <n v="599"/>
    <n v="599"/>
    <n v="599"/>
    <n v="587"/>
    <n v="587"/>
    <n v="587"/>
    <n v="386"/>
    <n v="438"/>
    <n v="413"/>
    <n v="84"/>
    <n v="75"/>
    <n v="88"/>
    <n v="89"/>
    <n v="86"/>
    <n v="86"/>
    <n v="185"/>
    <n v="221"/>
    <n v="233"/>
    <n v="8"/>
    <n v="12"/>
    <n v="11"/>
    <n v="191"/>
    <n v="212"/>
    <n v="174"/>
    <n v="153"/>
    <n v="136"/>
    <n v="144"/>
    <n v="187"/>
    <n v="211"/>
    <n v="183"/>
    <m/>
    <m/>
    <m/>
    <m/>
    <m/>
    <m/>
    <m/>
    <m/>
    <m/>
    <m/>
    <m/>
    <m/>
    <m/>
    <m/>
    <m/>
    <m/>
    <m/>
    <m/>
    <m/>
    <m/>
    <m/>
    <m/>
    <n v="0"/>
    <n v="0"/>
    <n v="0"/>
    <n v="0"/>
    <n v="0"/>
    <n v="0"/>
    <n v="0"/>
    <n v="0"/>
    <n v="0"/>
    <n v="0"/>
    <n v="0"/>
    <n v="0"/>
    <n v="0"/>
    <n v="0"/>
    <n v="0"/>
    <n v="0"/>
    <n v="0"/>
    <n v="0"/>
    <n v="0"/>
    <n v="0"/>
    <n v="0"/>
    <n v="0"/>
    <m/>
    <m/>
    <m/>
    <m/>
    <m/>
    <m/>
    <n v="0"/>
    <n v="0"/>
    <n v="0"/>
    <m/>
    <m/>
    <m/>
    <m/>
    <m/>
    <m/>
    <m/>
    <m/>
    <m/>
    <n v="0"/>
    <n v="0"/>
    <n v="0"/>
    <m/>
    <m/>
    <m/>
  </r>
  <r>
    <x v="11"/>
    <s v="University of South Carolina-Beaufort"/>
    <m/>
    <n v="218654"/>
    <x v="10"/>
    <m/>
    <m/>
    <m/>
    <m/>
    <m/>
    <m/>
    <n v="644"/>
    <m/>
    <m/>
    <m/>
    <m/>
    <m/>
    <m/>
    <m/>
    <m/>
    <m/>
    <m/>
    <m/>
    <n v="394"/>
    <m/>
    <m/>
    <m/>
    <m/>
    <m/>
    <m/>
    <m/>
    <m/>
    <m/>
    <m/>
    <m/>
    <m/>
    <n v="0"/>
    <n v="0"/>
    <n v="0"/>
    <n v="0"/>
    <n v="0"/>
    <n v="0"/>
    <n v="0"/>
    <n v="0"/>
    <n v="0"/>
    <n v="0"/>
    <n v="0"/>
    <n v="0"/>
    <n v="0"/>
    <n v="0"/>
    <n v="0"/>
    <n v="0"/>
    <n v="0"/>
    <n v="0"/>
    <n v="0"/>
    <n v="0"/>
    <n v="0"/>
    <n v="0"/>
    <n v="0"/>
    <n v="0"/>
    <n v="0"/>
    <n v="394"/>
    <n v="394"/>
    <n v="0"/>
    <m/>
    <m/>
    <m/>
    <m/>
    <m/>
    <m/>
    <n v="0"/>
    <n v="0"/>
    <n v="0"/>
    <m/>
    <m/>
    <m/>
    <m/>
    <m/>
    <m/>
    <m/>
    <m/>
    <m/>
    <n v="0"/>
    <n v="0"/>
    <n v="0"/>
    <m/>
    <m/>
    <m/>
    <n v="360"/>
    <n v="363"/>
    <n v="478"/>
    <n v="508"/>
    <n v="627"/>
    <m/>
    <n v="126"/>
    <n v="122"/>
    <n v="195"/>
    <n v="204"/>
    <n v="265"/>
    <m/>
    <m/>
    <m/>
    <m/>
    <m/>
    <m/>
    <m/>
    <m/>
    <m/>
    <m/>
    <m/>
    <n v="126"/>
    <n v="126"/>
    <n v="122"/>
    <n v="0"/>
    <n v="195"/>
    <n v="0"/>
    <n v="204"/>
    <n v="204"/>
    <n v="0"/>
    <n v="265"/>
    <n v="265"/>
    <n v="0"/>
    <n v="0"/>
    <n v="0"/>
    <n v="0"/>
    <n v="0"/>
    <n v="0"/>
    <n v="0"/>
    <n v="0"/>
    <n v="0"/>
    <n v="0"/>
    <n v="0"/>
    <n v="169"/>
    <m/>
    <m/>
    <n v="45"/>
    <m/>
    <m/>
    <n v="-214"/>
    <n v="0"/>
    <n v="0"/>
    <n v="0"/>
    <m/>
    <m/>
    <n v="56"/>
    <n v="79"/>
    <n v="98"/>
    <n v="71"/>
    <n v="74"/>
    <n v="81"/>
    <n v="-127"/>
    <n v="-153"/>
    <n v="-179"/>
    <n v="4"/>
    <m/>
    <m/>
  </r>
  <r>
    <x v="11"/>
    <s v="University of South Carolina-Upstate"/>
    <m/>
    <n v="218742"/>
    <x v="10"/>
    <n v="1160"/>
    <n v="1255"/>
    <n v="1403"/>
    <n v="1476"/>
    <n v="1508"/>
    <n v="1706"/>
    <n v="1904"/>
    <n v="537"/>
    <n v="531"/>
    <n v="570"/>
    <n v="632"/>
    <n v="682"/>
    <n v="643"/>
    <n v="718"/>
    <n v="781"/>
    <n v="805"/>
    <n v="708"/>
    <n v="837"/>
    <n v="838"/>
    <m/>
    <m/>
    <m/>
    <m/>
    <m/>
    <m/>
    <m/>
    <m/>
    <m/>
    <m/>
    <m/>
    <m/>
    <n v="537"/>
    <n v="537"/>
    <n v="531"/>
    <n v="531"/>
    <n v="570"/>
    <n v="570"/>
    <n v="632"/>
    <n v="682"/>
    <n v="682"/>
    <n v="643"/>
    <n v="643"/>
    <n v="643"/>
    <n v="718"/>
    <n v="718"/>
    <n v="718"/>
    <n v="781"/>
    <n v="781"/>
    <n v="805"/>
    <n v="805"/>
    <n v="708"/>
    <n v="708"/>
    <n v="708"/>
    <n v="837"/>
    <n v="837"/>
    <n v="837"/>
    <n v="838"/>
    <n v="838"/>
    <n v="838"/>
    <n v="457"/>
    <n v="578"/>
    <n v="565"/>
    <n v="129"/>
    <n v="129"/>
    <n v="158"/>
    <n v="122"/>
    <n v="130"/>
    <n v="115"/>
    <n v="275"/>
    <n v="248"/>
    <n v="278"/>
    <n v="14"/>
    <n v="14"/>
    <n v="11"/>
    <n v="194"/>
    <n v="209"/>
    <n v="234"/>
    <n v="199"/>
    <n v="172"/>
    <n v="195"/>
    <n v="245"/>
    <n v="206"/>
    <n v="236"/>
    <m/>
    <m/>
    <m/>
    <m/>
    <m/>
    <m/>
    <m/>
    <m/>
    <m/>
    <m/>
    <m/>
    <m/>
    <m/>
    <m/>
    <m/>
    <m/>
    <m/>
    <m/>
    <m/>
    <m/>
    <m/>
    <m/>
    <n v="0"/>
    <n v="0"/>
    <n v="0"/>
    <n v="0"/>
    <n v="0"/>
    <n v="0"/>
    <n v="0"/>
    <n v="0"/>
    <n v="0"/>
    <n v="0"/>
    <n v="0"/>
    <n v="0"/>
    <n v="0"/>
    <n v="0"/>
    <n v="0"/>
    <n v="0"/>
    <n v="0"/>
    <n v="0"/>
    <n v="0"/>
    <n v="0"/>
    <n v="0"/>
    <n v="0"/>
    <m/>
    <m/>
    <m/>
    <m/>
    <m/>
    <m/>
    <n v="0"/>
    <n v="0"/>
    <n v="0"/>
    <m/>
    <m/>
    <m/>
    <m/>
    <m/>
    <m/>
    <m/>
    <m/>
    <m/>
    <n v="0"/>
    <n v="0"/>
    <n v="0"/>
    <m/>
    <m/>
    <m/>
  </r>
  <r>
    <x v="11"/>
    <s v="Greenville Technical College "/>
    <m/>
    <n v="218113"/>
    <x v="5"/>
    <m/>
    <m/>
    <m/>
    <m/>
    <m/>
    <m/>
    <m/>
    <m/>
    <m/>
    <m/>
    <m/>
    <m/>
    <m/>
    <m/>
    <m/>
    <m/>
    <m/>
    <m/>
    <m/>
    <m/>
    <m/>
    <m/>
    <m/>
    <m/>
    <m/>
    <m/>
    <m/>
    <m/>
    <m/>
    <m/>
    <m/>
    <n v="0"/>
    <n v="0"/>
    <n v="0"/>
    <n v="0"/>
    <n v="0"/>
    <n v="0"/>
    <n v="0"/>
    <n v="0"/>
    <n v="0"/>
    <n v="0"/>
    <n v="0"/>
    <n v="0"/>
    <n v="0"/>
    <n v="0"/>
    <n v="0"/>
    <n v="0"/>
    <n v="0"/>
    <n v="0"/>
    <n v="0"/>
    <n v="0"/>
    <n v="0"/>
    <n v="0"/>
    <n v="0"/>
    <n v="0"/>
    <n v="0"/>
    <n v="0"/>
    <n v="0"/>
    <n v="0"/>
    <m/>
    <m/>
    <m/>
    <m/>
    <m/>
    <m/>
    <n v="0"/>
    <n v="0"/>
    <n v="0"/>
    <m/>
    <m/>
    <m/>
    <m/>
    <m/>
    <m/>
    <m/>
    <m/>
    <m/>
    <n v="0"/>
    <n v="0"/>
    <n v="0"/>
    <m/>
    <m/>
    <m/>
    <n v="3616"/>
    <n v="3906"/>
    <n v="4648"/>
    <n v="3967"/>
    <n v="3902"/>
    <n v="3765"/>
    <n v="1381"/>
    <n v="1589"/>
    <n v="1616"/>
    <n v="1774"/>
    <n v="1979"/>
    <n v="1886"/>
    <n v="1972"/>
    <n v="1748"/>
    <m/>
    <m/>
    <m/>
    <m/>
    <m/>
    <m/>
    <m/>
    <m/>
    <n v="1381"/>
    <n v="1381"/>
    <n v="1589"/>
    <n v="1589"/>
    <n v="1616"/>
    <n v="1616"/>
    <n v="1774"/>
    <n v="1774"/>
    <n v="1774"/>
    <n v="1979"/>
    <n v="1979"/>
    <n v="1979"/>
    <n v="1886"/>
    <n v="1886"/>
    <n v="1886"/>
    <n v="1886"/>
    <n v="1972"/>
    <n v="1972"/>
    <n v="1972"/>
    <n v="1748"/>
    <n v="1748"/>
    <n v="1748"/>
    <n v="959"/>
    <n v="991"/>
    <n v="954"/>
    <n v="120"/>
    <n v="124"/>
    <n v="118"/>
    <n v="807"/>
    <n v="857"/>
    <n v="676"/>
    <n v="185"/>
    <n v="213"/>
    <n v="150"/>
    <n v="331"/>
    <n v="329"/>
    <n v="365"/>
    <n v="175"/>
    <n v="259"/>
    <n v="238"/>
    <n v="1083"/>
    <n v="1178"/>
    <n v="1133"/>
    <n v="296"/>
    <n v="376"/>
    <n v="385"/>
  </r>
  <r>
    <x v="11"/>
    <s v="Horry-Georgetown Technical College "/>
    <s v="Reclassified: Met the criteria for Two-year 1 in 2009-10, 2010-11, and 2011-12."/>
    <n v="218140"/>
    <x v="5"/>
    <m/>
    <m/>
    <m/>
    <m/>
    <m/>
    <m/>
    <m/>
    <m/>
    <m/>
    <m/>
    <m/>
    <m/>
    <m/>
    <m/>
    <m/>
    <m/>
    <m/>
    <m/>
    <m/>
    <m/>
    <m/>
    <m/>
    <m/>
    <m/>
    <m/>
    <m/>
    <m/>
    <m/>
    <m/>
    <m/>
    <m/>
    <n v="0"/>
    <n v="0"/>
    <n v="0"/>
    <n v="0"/>
    <n v="0"/>
    <n v="0"/>
    <n v="0"/>
    <n v="0"/>
    <n v="0"/>
    <n v="0"/>
    <n v="0"/>
    <n v="0"/>
    <n v="0"/>
    <n v="0"/>
    <n v="0"/>
    <n v="0"/>
    <n v="0"/>
    <n v="0"/>
    <n v="0"/>
    <n v="0"/>
    <n v="0"/>
    <n v="0"/>
    <n v="0"/>
    <n v="0"/>
    <n v="0"/>
    <n v="0"/>
    <n v="0"/>
    <n v="0"/>
    <m/>
    <m/>
    <m/>
    <m/>
    <m/>
    <m/>
    <n v="0"/>
    <n v="0"/>
    <n v="0"/>
    <m/>
    <m/>
    <m/>
    <m/>
    <m/>
    <m/>
    <m/>
    <m/>
    <m/>
    <n v="0"/>
    <n v="0"/>
    <n v="0"/>
    <m/>
    <m/>
    <m/>
    <n v="1583"/>
    <n v="1554"/>
    <n v="1509"/>
    <n v="1448"/>
    <n v="1827"/>
    <n v="3698"/>
    <n v="712"/>
    <n v="731"/>
    <n v="740"/>
    <n v="748"/>
    <n v="750"/>
    <n v="674"/>
    <n v="915"/>
    <n v="772"/>
    <m/>
    <m/>
    <m/>
    <m/>
    <m/>
    <m/>
    <m/>
    <m/>
    <n v="712"/>
    <n v="712"/>
    <n v="731"/>
    <n v="731"/>
    <n v="740"/>
    <n v="740"/>
    <n v="748"/>
    <n v="748"/>
    <n v="748"/>
    <n v="750"/>
    <n v="750"/>
    <n v="750"/>
    <n v="674"/>
    <n v="674"/>
    <n v="674"/>
    <n v="674"/>
    <n v="915"/>
    <n v="915"/>
    <n v="915"/>
    <n v="772"/>
    <n v="772"/>
    <n v="772"/>
    <n v="415"/>
    <n v="447"/>
    <n v="407"/>
    <n v="32"/>
    <n v="83"/>
    <n v="73"/>
    <n v="227"/>
    <n v="385"/>
    <n v="292"/>
    <n v="95"/>
    <n v="88"/>
    <n v="96"/>
    <n v="166"/>
    <n v="170"/>
    <n v="145"/>
    <n v="69"/>
    <n v="90"/>
    <n v="68"/>
    <n v="418"/>
    <n v="402"/>
    <n v="365"/>
    <n v="152"/>
    <n v="143"/>
    <n v="170"/>
  </r>
  <r>
    <x v="11"/>
    <s v="Midlands Technical College "/>
    <m/>
    <n v="218353"/>
    <x v="5"/>
    <m/>
    <m/>
    <m/>
    <m/>
    <m/>
    <m/>
    <m/>
    <m/>
    <m/>
    <m/>
    <m/>
    <m/>
    <m/>
    <m/>
    <m/>
    <m/>
    <m/>
    <m/>
    <m/>
    <m/>
    <m/>
    <m/>
    <m/>
    <m/>
    <m/>
    <m/>
    <m/>
    <m/>
    <m/>
    <m/>
    <m/>
    <n v="0"/>
    <n v="0"/>
    <n v="0"/>
    <n v="0"/>
    <n v="0"/>
    <n v="0"/>
    <n v="0"/>
    <n v="0"/>
    <n v="0"/>
    <n v="0"/>
    <n v="0"/>
    <n v="0"/>
    <n v="0"/>
    <n v="0"/>
    <n v="0"/>
    <n v="0"/>
    <n v="0"/>
    <n v="0"/>
    <n v="0"/>
    <n v="0"/>
    <n v="0"/>
    <n v="0"/>
    <n v="0"/>
    <n v="0"/>
    <n v="0"/>
    <n v="0"/>
    <n v="0"/>
    <n v="0"/>
    <m/>
    <m/>
    <m/>
    <m/>
    <m/>
    <m/>
    <n v="0"/>
    <n v="0"/>
    <n v="0"/>
    <m/>
    <m/>
    <m/>
    <m/>
    <m/>
    <m/>
    <m/>
    <m/>
    <m/>
    <n v="0"/>
    <n v="0"/>
    <n v="0"/>
    <m/>
    <m/>
    <m/>
    <n v="3132"/>
    <n v="3498"/>
    <n v="3402"/>
    <n v="3583"/>
    <n v="3827"/>
    <n v="5226"/>
    <n v="1405"/>
    <n v="1490"/>
    <n v="1479"/>
    <n v="1511"/>
    <n v="1528"/>
    <n v="1558"/>
    <n v="1672"/>
    <n v="1573"/>
    <m/>
    <m/>
    <m/>
    <m/>
    <m/>
    <m/>
    <m/>
    <m/>
    <n v="1405"/>
    <n v="1405"/>
    <n v="1490"/>
    <n v="1490"/>
    <n v="1479"/>
    <n v="1479"/>
    <n v="1511"/>
    <n v="1511"/>
    <n v="1511"/>
    <n v="1528"/>
    <n v="1528"/>
    <n v="1528"/>
    <n v="1558"/>
    <n v="1558"/>
    <n v="1558"/>
    <n v="1558"/>
    <n v="1672"/>
    <n v="1672"/>
    <n v="1672"/>
    <n v="1573"/>
    <n v="1573"/>
    <n v="1573"/>
    <n v="833"/>
    <n v="919"/>
    <n v="821"/>
    <n v="107"/>
    <n v="112"/>
    <n v="134"/>
    <n v="618"/>
    <n v="641"/>
    <n v="618"/>
    <n v="111"/>
    <n v="105"/>
    <n v="119"/>
    <n v="306"/>
    <n v="310"/>
    <n v="291"/>
    <n v="226"/>
    <n v="248"/>
    <n v="228"/>
    <n v="868"/>
    <n v="865"/>
    <n v="920"/>
    <n v="307"/>
    <n v="268"/>
    <n v="284"/>
  </r>
  <r>
    <x v="11"/>
    <s v="Tri-County Technical College "/>
    <s v="Reclassified: Met the criteria for Two-year 1 in 2009-10, 2010-11, and 2011-12."/>
    <n v="218885"/>
    <x v="5"/>
    <m/>
    <m/>
    <m/>
    <m/>
    <m/>
    <m/>
    <m/>
    <m/>
    <m/>
    <m/>
    <m/>
    <m/>
    <m/>
    <m/>
    <m/>
    <m/>
    <m/>
    <m/>
    <m/>
    <m/>
    <m/>
    <m/>
    <m/>
    <m/>
    <m/>
    <m/>
    <m/>
    <m/>
    <m/>
    <m/>
    <m/>
    <n v="0"/>
    <n v="0"/>
    <n v="0"/>
    <n v="0"/>
    <n v="0"/>
    <n v="0"/>
    <n v="0"/>
    <n v="0"/>
    <n v="0"/>
    <n v="0"/>
    <n v="0"/>
    <n v="0"/>
    <n v="0"/>
    <n v="0"/>
    <n v="0"/>
    <n v="0"/>
    <n v="0"/>
    <n v="0"/>
    <n v="0"/>
    <n v="0"/>
    <n v="0"/>
    <n v="0"/>
    <n v="0"/>
    <n v="0"/>
    <n v="0"/>
    <n v="0"/>
    <n v="0"/>
    <n v="0"/>
    <m/>
    <m/>
    <m/>
    <m/>
    <m/>
    <m/>
    <n v="0"/>
    <n v="0"/>
    <n v="0"/>
    <m/>
    <m/>
    <m/>
    <m/>
    <m/>
    <m/>
    <m/>
    <m/>
    <m/>
    <n v="0"/>
    <n v="0"/>
    <n v="0"/>
    <m/>
    <m/>
    <m/>
    <n v="1447"/>
    <n v="1675"/>
    <n v="1647"/>
    <n v="1927"/>
    <n v="2347"/>
    <n v="1052"/>
    <n v="847"/>
    <n v="875"/>
    <n v="1000"/>
    <n v="1091"/>
    <n v="1079"/>
    <n v="1251"/>
    <n v="1603"/>
    <n v="1708"/>
    <m/>
    <m/>
    <m/>
    <m/>
    <m/>
    <m/>
    <m/>
    <m/>
    <n v="847"/>
    <n v="847"/>
    <n v="875"/>
    <n v="875"/>
    <n v="1000"/>
    <n v="1000"/>
    <n v="1091"/>
    <n v="1091"/>
    <n v="1091"/>
    <n v="1079"/>
    <n v="1079"/>
    <n v="1079"/>
    <n v="1251"/>
    <n v="1251"/>
    <n v="1251"/>
    <n v="1251"/>
    <n v="1603"/>
    <n v="1603"/>
    <n v="1603"/>
    <n v="1708"/>
    <n v="1708"/>
    <n v="1708"/>
    <n v="571"/>
    <n v="711"/>
    <n v="707"/>
    <n v="331"/>
    <n v="404"/>
    <n v="524"/>
    <n v="349"/>
    <n v="488"/>
    <n v="477"/>
    <n v="121"/>
    <n v="102"/>
    <n v="115"/>
    <n v="190"/>
    <n v="178"/>
    <n v="190"/>
    <n v="324"/>
    <n v="359"/>
    <n v="434"/>
    <n v="456"/>
    <n v="440"/>
    <n v="512"/>
    <n v="188"/>
    <n v="194"/>
    <n v="234"/>
  </r>
  <r>
    <x v="11"/>
    <s v="Trident Technical College "/>
    <m/>
    <n v="218894"/>
    <x v="5"/>
    <m/>
    <m/>
    <m/>
    <m/>
    <m/>
    <m/>
    <m/>
    <m/>
    <m/>
    <m/>
    <m/>
    <m/>
    <m/>
    <m/>
    <m/>
    <m/>
    <m/>
    <m/>
    <m/>
    <m/>
    <m/>
    <m/>
    <m/>
    <m/>
    <m/>
    <m/>
    <m/>
    <m/>
    <m/>
    <m/>
    <m/>
    <n v="0"/>
    <n v="0"/>
    <n v="0"/>
    <n v="0"/>
    <n v="0"/>
    <n v="0"/>
    <n v="0"/>
    <n v="0"/>
    <n v="0"/>
    <n v="0"/>
    <n v="0"/>
    <n v="0"/>
    <n v="0"/>
    <n v="0"/>
    <n v="0"/>
    <n v="0"/>
    <n v="0"/>
    <n v="0"/>
    <n v="0"/>
    <n v="0"/>
    <n v="0"/>
    <n v="0"/>
    <n v="0"/>
    <n v="0"/>
    <n v="0"/>
    <n v="0"/>
    <n v="0"/>
    <n v="0"/>
    <m/>
    <m/>
    <m/>
    <m/>
    <m/>
    <m/>
    <n v="0"/>
    <n v="0"/>
    <n v="0"/>
    <m/>
    <m/>
    <m/>
    <m/>
    <m/>
    <m/>
    <m/>
    <m/>
    <m/>
    <n v="0"/>
    <n v="0"/>
    <n v="0"/>
    <m/>
    <m/>
    <m/>
    <n v="2721"/>
    <n v="3056"/>
    <n v="3023"/>
    <n v="3165"/>
    <n v="4027"/>
    <n v="1345"/>
    <n v="1477"/>
    <n v="1535"/>
    <n v="1390"/>
    <n v="1594"/>
    <n v="1564"/>
    <n v="1595"/>
    <n v="2030"/>
    <n v="2004"/>
    <m/>
    <m/>
    <m/>
    <m/>
    <m/>
    <m/>
    <m/>
    <m/>
    <n v="1477"/>
    <n v="1477"/>
    <n v="1535"/>
    <n v="1535"/>
    <n v="1390"/>
    <n v="1390"/>
    <n v="1594"/>
    <n v="1594"/>
    <n v="1594"/>
    <n v="1564"/>
    <n v="1564"/>
    <n v="1564"/>
    <n v="1595"/>
    <n v="1595"/>
    <n v="1595"/>
    <n v="1595"/>
    <n v="2030"/>
    <n v="2030"/>
    <n v="2030"/>
    <n v="2004"/>
    <n v="2004"/>
    <n v="2004"/>
    <n v="951"/>
    <n v="1123"/>
    <n v="1155"/>
    <n v="92"/>
    <n v="115"/>
    <n v="70"/>
    <n v="552"/>
    <n v="792"/>
    <n v="779"/>
    <n v="125"/>
    <n v="112"/>
    <n v="150"/>
    <n v="344"/>
    <n v="344"/>
    <n v="325"/>
    <n v="169"/>
    <n v="168"/>
    <n v="165"/>
    <n v="956"/>
    <n v="940"/>
    <n v="955"/>
    <n v="284"/>
    <n v="283"/>
    <n v="240"/>
  </r>
  <r>
    <x v="11"/>
    <s v="Aiken Technical College "/>
    <m/>
    <n v="217615"/>
    <x v="6"/>
    <m/>
    <m/>
    <m/>
    <m/>
    <m/>
    <m/>
    <m/>
    <m/>
    <m/>
    <m/>
    <m/>
    <m/>
    <m/>
    <m/>
    <m/>
    <m/>
    <m/>
    <m/>
    <m/>
    <m/>
    <m/>
    <m/>
    <m/>
    <m/>
    <m/>
    <m/>
    <m/>
    <m/>
    <m/>
    <m/>
    <m/>
    <n v="0"/>
    <n v="0"/>
    <n v="0"/>
    <n v="0"/>
    <n v="0"/>
    <n v="0"/>
    <n v="0"/>
    <n v="0"/>
    <n v="0"/>
    <n v="0"/>
    <n v="0"/>
    <n v="0"/>
    <n v="0"/>
    <n v="0"/>
    <n v="0"/>
    <n v="0"/>
    <n v="0"/>
    <n v="0"/>
    <n v="0"/>
    <n v="0"/>
    <n v="0"/>
    <n v="0"/>
    <n v="0"/>
    <n v="0"/>
    <n v="0"/>
    <n v="0"/>
    <n v="0"/>
    <n v="0"/>
    <m/>
    <m/>
    <m/>
    <m/>
    <m/>
    <m/>
    <n v="0"/>
    <n v="0"/>
    <n v="0"/>
    <m/>
    <m/>
    <m/>
    <m/>
    <m/>
    <m/>
    <m/>
    <m/>
    <m/>
    <n v="0"/>
    <n v="0"/>
    <n v="0"/>
    <m/>
    <m/>
    <m/>
    <n v="732"/>
    <n v="845"/>
    <n v="799"/>
    <n v="834"/>
    <n v="1010"/>
    <n v="2003"/>
    <n v="384"/>
    <n v="346"/>
    <n v="286"/>
    <n v="392"/>
    <n v="352"/>
    <n v="395"/>
    <n v="494"/>
    <n v="491"/>
    <m/>
    <m/>
    <m/>
    <m/>
    <m/>
    <m/>
    <m/>
    <m/>
    <n v="384"/>
    <n v="384"/>
    <n v="346"/>
    <n v="346"/>
    <n v="286"/>
    <n v="286"/>
    <n v="392"/>
    <n v="392"/>
    <n v="392"/>
    <n v="352"/>
    <n v="352"/>
    <n v="352"/>
    <n v="395"/>
    <n v="395"/>
    <n v="395"/>
    <n v="395"/>
    <n v="494"/>
    <n v="494"/>
    <n v="494"/>
    <n v="491"/>
    <n v="491"/>
    <n v="491"/>
    <n v="224"/>
    <n v="265"/>
    <n v="264"/>
    <n v="16"/>
    <n v="22"/>
    <n v="23"/>
    <n v="155"/>
    <n v="207"/>
    <n v="204"/>
    <n v="38"/>
    <n v="50"/>
    <n v="54"/>
    <n v="84"/>
    <n v="63"/>
    <n v="69"/>
    <n v="36"/>
    <n v="33"/>
    <n v="46"/>
    <n v="234"/>
    <n v="206"/>
    <n v="226"/>
    <n v="104"/>
    <n v="105"/>
    <n v="69"/>
  </r>
  <r>
    <x v="11"/>
    <s v="Central Carolina Technical College "/>
    <m/>
    <n v="218858"/>
    <x v="6"/>
    <m/>
    <m/>
    <m/>
    <m/>
    <m/>
    <m/>
    <m/>
    <m/>
    <m/>
    <m/>
    <m/>
    <m/>
    <m/>
    <m/>
    <m/>
    <m/>
    <m/>
    <m/>
    <m/>
    <m/>
    <m/>
    <m/>
    <m/>
    <m/>
    <m/>
    <m/>
    <m/>
    <m/>
    <m/>
    <m/>
    <m/>
    <n v="0"/>
    <n v="0"/>
    <n v="0"/>
    <n v="0"/>
    <n v="0"/>
    <n v="0"/>
    <n v="0"/>
    <n v="0"/>
    <n v="0"/>
    <n v="0"/>
    <n v="0"/>
    <n v="0"/>
    <n v="0"/>
    <n v="0"/>
    <n v="0"/>
    <n v="0"/>
    <n v="0"/>
    <n v="0"/>
    <n v="0"/>
    <n v="0"/>
    <n v="0"/>
    <n v="0"/>
    <n v="0"/>
    <n v="0"/>
    <n v="0"/>
    <n v="0"/>
    <n v="0"/>
    <n v="0"/>
    <m/>
    <m/>
    <m/>
    <m/>
    <m/>
    <m/>
    <n v="0"/>
    <n v="0"/>
    <n v="0"/>
    <m/>
    <m/>
    <m/>
    <m/>
    <m/>
    <m/>
    <m/>
    <m/>
    <m/>
    <n v="0"/>
    <n v="0"/>
    <n v="0"/>
    <m/>
    <m/>
    <m/>
    <n v="916"/>
    <n v="716"/>
    <n v="862"/>
    <n v="889"/>
    <n v="1165"/>
    <n v="2123"/>
    <n v="311"/>
    <n v="330"/>
    <n v="307"/>
    <n v="262"/>
    <n v="338"/>
    <n v="303"/>
    <n v="472"/>
    <n v="543"/>
    <m/>
    <n v="1"/>
    <m/>
    <m/>
    <m/>
    <m/>
    <m/>
    <m/>
    <n v="311"/>
    <n v="311"/>
    <n v="329"/>
    <n v="329"/>
    <n v="307"/>
    <n v="307"/>
    <n v="262"/>
    <n v="262"/>
    <n v="262"/>
    <n v="338"/>
    <n v="338"/>
    <n v="338"/>
    <n v="303"/>
    <n v="303"/>
    <n v="303"/>
    <n v="303"/>
    <n v="472"/>
    <n v="472"/>
    <n v="472"/>
    <n v="543"/>
    <n v="543"/>
    <n v="543"/>
    <n v="186"/>
    <n v="242"/>
    <n v="296"/>
    <n v="13"/>
    <n v="16"/>
    <n v="14"/>
    <n v="104"/>
    <n v="214"/>
    <n v="233"/>
    <n v="25"/>
    <n v="35"/>
    <n v="60"/>
    <n v="71"/>
    <n v="76"/>
    <n v="56"/>
    <n v="22"/>
    <n v="36"/>
    <n v="20"/>
    <n v="144"/>
    <n v="191"/>
    <n v="167"/>
    <n v="74"/>
    <n v="49"/>
    <n v="92"/>
  </r>
  <r>
    <x v="11"/>
    <s v="Florence-Darlington Technical College "/>
    <s v="Met the criteria for Two-year 1 in 2010-11 and 2011-12."/>
    <n v="218025"/>
    <x v="6"/>
    <m/>
    <m/>
    <m/>
    <m/>
    <m/>
    <m/>
    <m/>
    <m/>
    <m/>
    <m/>
    <m/>
    <m/>
    <m/>
    <m/>
    <m/>
    <m/>
    <m/>
    <m/>
    <m/>
    <m/>
    <m/>
    <m/>
    <m/>
    <m/>
    <m/>
    <m/>
    <m/>
    <m/>
    <m/>
    <m/>
    <m/>
    <n v="0"/>
    <n v="0"/>
    <n v="0"/>
    <n v="0"/>
    <n v="0"/>
    <n v="0"/>
    <n v="0"/>
    <n v="0"/>
    <n v="0"/>
    <n v="0"/>
    <n v="0"/>
    <n v="0"/>
    <n v="0"/>
    <n v="0"/>
    <n v="0"/>
    <n v="0"/>
    <n v="0"/>
    <n v="0"/>
    <n v="0"/>
    <n v="0"/>
    <n v="0"/>
    <n v="0"/>
    <n v="0"/>
    <n v="0"/>
    <n v="0"/>
    <n v="0"/>
    <n v="0"/>
    <n v="0"/>
    <m/>
    <m/>
    <m/>
    <m/>
    <m/>
    <m/>
    <n v="0"/>
    <n v="0"/>
    <n v="0"/>
    <m/>
    <m/>
    <m/>
    <m/>
    <m/>
    <m/>
    <m/>
    <m/>
    <m/>
    <n v="0"/>
    <n v="0"/>
    <n v="0"/>
    <m/>
    <m/>
    <m/>
    <n v="1109"/>
    <n v="1351"/>
    <n v="1449"/>
    <n v="1585"/>
    <n v="1919"/>
    <n v="1188"/>
    <n v="601"/>
    <n v="701"/>
    <n v="724"/>
    <n v="733"/>
    <n v="789"/>
    <n v="805"/>
    <n v="1006"/>
    <n v="915"/>
    <m/>
    <m/>
    <m/>
    <m/>
    <m/>
    <m/>
    <m/>
    <m/>
    <n v="601"/>
    <n v="601"/>
    <n v="701"/>
    <n v="701"/>
    <n v="724"/>
    <n v="724"/>
    <n v="733"/>
    <n v="733"/>
    <n v="733"/>
    <n v="789"/>
    <n v="789"/>
    <n v="789"/>
    <n v="805"/>
    <n v="805"/>
    <n v="805"/>
    <n v="805"/>
    <n v="1006"/>
    <n v="1006"/>
    <n v="1006"/>
    <n v="915"/>
    <n v="915"/>
    <n v="915"/>
    <n v="453"/>
    <n v="549"/>
    <n v="480"/>
    <n v="36"/>
    <n v="43"/>
    <n v="44"/>
    <n v="316"/>
    <n v="414"/>
    <n v="391"/>
    <n v="79"/>
    <n v="103"/>
    <n v="102"/>
    <n v="155"/>
    <n v="178"/>
    <n v="174"/>
    <n v="64"/>
    <n v="67"/>
    <n v="68"/>
    <n v="435"/>
    <n v="441"/>
    <n v="461"/>
    <n v="175"/>
    <n v="166"/>
    <n v="186"/>
  </r>
  <r>
    <x v="11"/>
    <s v="Orangeburg-Calhoun Technical College "/>
    <m/>
    <n v="218487"/>
    <x v="6"/>
    <m/>
    <m/>
    <m/>
    <m/>
    <m/>
    <m/>
    <m/>
    <m/>
    <m/>
    <m/>
    <m/>
    <m/>
    <m/>
    <m/>
    <m/>
    <m/>
    <m/>
    <m/>
    <m/>
    <m/>
    <m/>
    <m/>
    <m/>
    <m/>
    <m/>
    <m/>
    <m/>
    <m/>
    <m/>
    <m/>
    <m/>
    <n v="0"/>
    <n v="0"/>
    <n v="0"/>
    <n v="0"/>
    <n v="0"/>
    <n v="0"/>
    <n v="0"/>
    <n v="0"/>
    <n v="0"/>
    <n v="0"/>
    <n v="0"/>
    <n v="0"/>
    <n v="0"/>
    <n v="0"/>
    <n v="0"/>
    <n v="0"/>
    <n v="0"/>
    <n v="0"/>
    <n v="0"/>
    <n v="0"/>
    <n v="0"/>
    <n v="0"/>
    <n v="0"/>
    <n v="0"/>
    <n v="0"/>
    <n v="0"/>
    <n v="0"/>
    <n v="0"/>
    <m/>
    <m/>
    <m/>
    <m/>
    <m/>
    <m/>
    <n v="0"/>
    <n v="0"/>
    <n v="0"/>
    <m/>
    <m/>
    <m/>
    <m/>
    <m/>
    <m/>
    <m/>
    <m/>
    <m/>
    <n v="0"/>
    <n v="0"/>
    <n v="0"/>
    <m/>
    <m/>
    <m/>
    <n v="708"/>
    <n v="692"/>
    <n v="749"/>
    <n v="841"/>
    <n v="913"/>
    <n v="1899"/>
    <n v="484"/>
    <n v="424"/>
    <n v="459"/>
    <n v="315"/>
    <n v="365"/>
    <n v="413"/>
    <n v="414"/>
    <n v="413"/>
    <m/>
    <m/>
    <m/>
    <m/>
    <m/>
    <m/>
    <m/>
    <m/>
    <n v="484"/>
    <n v="484"/>
    <n v="424"/>
    <n v="424"/>
    <n v="459"/>
    <n v="459"/>
    <n v="315"/>
    <n v="315"/>
    <n v="315"/>
    <n v="365"/>
    <n v="365"/>
    <n v="365"/>
    <n v="413"/>
    <n v="413"/>
    <n v="413"/>
    <n v="413"/>
    <n v="414"/>
    <n v="414"/>
    <n v="414"/>
    <n v="413"/>
    <n v="413"/>
    <n v="413"/>
    <n v="224"/>
    <n v="237"/>
    <n v="219"/>
    <n v="13"/>
    <n v="24"/>
    <n v="20"/>
    <n v="176"/>
    <n v="153"/>
    <n v="174"/>
    <n v="36"/>
    <n v="46"/>
    <n v="43"/>
    <n v="67"/>
    <n v="69"/>
    <n v="84"/>
    <n v="26"/>
    <n v="31"/>
    <n v="30"/>
    <n v="186"/>
    <n v="219"/>
    <n v="256"/>
    <n v="135"/>
    <n v="121"/>
    <n v="131"/>
  </r>
  <r>
    <x v="11"/>
    <s v="Piedmont Technical College "/>
    <s v="Met the criteria for Two-year 1 in 2010-11 and 2011-12."/>
    <n v="218520"/>
    <x v="6"/>
    <m/>
    <m/>
    <m/>
    <m/>
    <m/>
    <m/>
    <m/>
    <m/>
    <m/>
    <m/>
    <m/>
    <m/>
    <m/>
    <m/>
    <m/>
    <m/>
    <m/>
    <m/>
    <m/>
    <m/>
    <m/>
    <m/>
    <m/>
    <m/>
    <m/>
    <m/>
    <m/>
    <m/>
    <m/>
    <m/>
    <m/>
    <n v="0"/>
    <n v="0"/>
    <n v="0"/>
    <n v="0"/>
    <n v="0"/>
    <n v="0"/>
    <n v="0"/>
    <n v="0"/>
    <n v="0"/>
    <n v="0"/>
    <n v="0"/>
    <n v="0"/>
    <n v="0"/>
    <n v="0"/>
    <n v="0"/>
    <n v="0"/>
    <n v="0"/>
    <n v="0"/>
    <n v="0"/>
    <n v="0"/>
    <n v="0"/>
    <n v="0"/>
    <n v="0"/>
    <n v="0"/>
    <n v="0"/>
    <n v="0"/>
    <n v="0"/>
    <n v="0"/>
    <m/>
    <m/>
    <m/>
    <m/>
    <m/>
    <m/>
    <n v="0"/>
    <n v="0"/>
    <n v="0"/>
    <m/>
    <m/>
    <m/>
    <m/>
    <m/>
    <m/>
    <m/>
    <m/>
    <m/>
    <n v="0"/>
    <n v="0"/>
    <n v="0"/>
    <m/>
    <m/>
    <m/>
    <n v="1234"/>
    <n v="1055"/>
    <n v="1268"/>
    <n v="1275"/>
    <n v="1538"/>
    <n v="2078"/>
    <n v="647"/>
    <n v="544"/>
    <n v="547"/>
    <n v="491"/>
    <n v="685"/>
    <n v="685"/>
    <n v="861"/>
    <n v="707"/>
    <m/>
    <m/>
    <m/>
    <m/>
    <m/>
    <m/>
    <m/>
    <m/>
    <n v="647"/>
    <n v="647"/>
    <n v="544"/>
    <n v="544"/>
    <n v="547"/>
    <n v="547"/>
    <n v="491"/>
    <n v="491"/>
    <n v="491"/>
    <n v="685"/>
    <n v="685"/>
    <n v="685"/>
    <n v="685"/>
    <n v="685"/>
    <n v="685"/>
    <n v="685"/>
    <n v="861"/>
    <n v="861"/>
    <n v="861"/>
    <n v="707"/>
    <n v="707"/>
    <n v="707"/>
    <n v="406"/>
    <n v="504"/>
    <n v="396"/>
    <n v="28"/>
    <n v="27"/>
    <n v="17"/>
    <n v="251"/>
    <n v="330"/>
    <n v="294"/>
    <n v="80"/>
    <n v="128"/>
    <n v="96"/>
    <n v="89"/>
    <n v="142"/>
    <n v="130"/>
    <n v="33"/>
    <n v="64"/>
    <n v="68"/>
    <n v="289"/>
    <n v="351"/>
    <n v="391"/>
    <n v="206"/>
    <n v="160"/>
    <n v="152"/>
  </r>
  <r>
    <x v="11"/>
    <s v="Spartanburg Community College "/>
    <m/>
    <n v="218830"/>
    <x v="6"/>
    <m/>
    <m/>
    <m/>
    <m/>
    <m/>
    <m/>
    <m/>
    <m/>
    <m/>
    <m/>
    <m/>
    <m/>
    <m/>
    <m/>
    <m/>
    <m/>
    <m/>
    <m/>
    <m/>
    <m/>
    <m/>
    <m/>
    <m/>
    <m/>
    <m/>
    <m/>
    <m/>
    <m/>
    <m/>
    <m/>
    <m/>
    <n v="0"/>
    <n v="0"/>
    <n v="0"/>
    <n v="0"/>
    <n v="0"/>
    <n v="0"/>
    <n v="0"/>
    <n v="0"/>
    <n v="0"/>
    <n v="0"/>
    <n v="0"/>
    <n v="0"/>
    <n v="0"/>
    <n v="0"/>
    <n v="0"/>
    <n v="0"/>
    <n v="0"/>
    <n v="0"/>
    <n v="0"/>
    <n v="0"/>
    <n v="0"/>
    <n v="0"/>
    <n v="0"/>
    <n v="0"/>
    <n v="0"/>
    <n v="0"/>
    <n v="0"/>
    <n v="0"/>
    <m/>
    <m/>
    <m/>
    <m/>
    <m/>
    <m/>
    <n v="0"/>
    <n v="0"/>
    <n v="0"/>
    <m/>
    <m/>
    <m/>
    <m/>
    <m/>
    <m/>
    <m/>
    <m/>
    <m/>
    <n v="0"/>
    <n v="0"/>
    <n v="0"/>
    <m/>
    <m/>
    <m/>
    <n v="1619"/>
    <n v="1388"/>
    <n v="1507"/>
    <n v="1554"/>
    <n v="1814"/>
    <n v="2882"/>
    <n v="625"/>
    <n v="643"/>
    <n v="848"/>
    <n v="656"/>
    <n v="775"/>
    <n v="733"/>
    <n v="919"/>
    <n v="897"/>
    <m/>
    <m/>
    <m/>
    <m/>
    <m/>
    <m/>
    <m/>
    <m/>
    <n v="625"/>
    <n v="625"/>
    <n v="643"/>
    <n v="643"/>
    <n v="848"/>
    <n v="848"/>
    <n v="656"/>
    <n v="656"/>
    <n v="656"/>
    <n v="775"/>
    <n v="775"/>
    <n v="775"/>
    <n v="733"/>
    <n v="733"/>
    <n v="733"/>
    <n v="733"/>
    <n v="919"/>
    <n v="919"/>
    <n v="919"/>
    <n v="897"/>
    <n v="897"/>
    <n v="897"/>
    <n v="417"/>
    <n v="497"/>
    <n v="516"/>
    <n v="29"/>
    <n v="31"/>
    <n v="26"/>
    <n v="287"/>
    <n v="391"/>
    <n v="355"/>
    <n v="91"/>
    <n v="73"/>
    <n v="81"/>
    <n v="149"/>
    <n v="147"/>
    <n v="141"/>
    <n v="59"/>
    <n v="68"/>
    <n v="56"/>
    <n v="357"/>
    <n v="487"/>
    <n v="455"/>
    <n v="157"/>
    <n v="172"/>
    <n v="221"/>
  </r>
  <r>
    <x v="11"/>
    <s v="York Technical College "/>
    <m/>
    <n v="218991"/>
    <x v="6"/>
    <m/>
    <m/>
    <m/>
    <m/>
    <m/>
    <m/>
    <m/>
    <m/>
    <m/>
    <m/>
    <m/>
    <m/>
    <m/>
    <m/>
    <m/>
    <m/>
    <m/>
    <m/>
    <m/>
    <m/>
    <m/>
    <m/>
    <m/>
    <m/>
    <m/>
    <m/>
    <m/>
    <m/>
    <m/>
    <m/>
    <m/>
    <n v="0"/>
    <n v="0"/>
    <n v="0"/>
    <n v="0"/>
    <n v="0"/>
    <n v="0"/>
    <n v="0"/>
    <n v="0"/>
    <n v="0"/>
    <n v="0"/>
    <n v="0"/>
    <n v="0"/>
    <n v="0"/>
    <n v="0"/>
    <n v="0"/>
    <n v="0"/>
    <n v="0"/>
    <n v="0"/>
    <n v="0"/>
    <n v="0"/>
    <n v="0"/>
    <n v="0"/>
    <n v="0"/>
    <n v="0"/>
    <n v="0"/>
    <n v="0"/>
    <n v="0"/>
    <n v="0"/>
    <m/>
    <m/>
    <m/>
    <m/>
    <m/>
    <m/>
    <n v="0"/>
    <n v="0"/>
    <n v="0"/>
    <m/>
    <m/>
    <m/>
    <m/>
    <m/>
    <m/>
    <m/>
    <m/>
    <m/>
    <n v="0"/>
    <n v="0"/>
    <n v="0"/>
    <m/>
    <m/>
    <m/>
    <n v="1034"/>
    <n v="1564"/>
    <n v="1461"/>
    <n v="1560"/>
    <n v="2850"/>
    <n v="2431"/>
    <n v="618"/>
    <n v="585"/>
    <n v="626"/>
    <n v="736"/>
    <n v="743"/>
    <n v="754"/>
    <n v="1020"/>
    <n v="904"/>
    <m/>
    <m/>
    <m/>
    <m/>
    <m/>
    <m/>
    <m/>
    <m/>
    <n v="618"/>
    <n v="618"/>
    <n v="585"/>
    <n v="585"/>
    <n v="626"/>
    <n v="626"/>
    <n v="736"/>
    <n v="736"/>
    <n v="736"/>
    <n v="743"/>
    <n v="743"/>
    <n v="743"/>
    <n v="754"/>
    <n v="754"/>
    <n v="754"/>
    <n v="754"/>
    <n v="1020"/>
    <n v="1020"/>
    <n v="1020"/>
    <n v="904"/>
    <n v="904"/>
    <n v="904"/>
    <n v="436"/>
    <n v="531"/>
    <n v="495"/>
    <n v="25"/>
    <n v="48"/>
    <n v="41"/>
    <n v="293"/>
    <n v="441"/>
    <n v="368"/>
    <n v="86"/>
    <n v="116"/>
    <n v="98"/>
    <n v="142"/>
    <n v="119"/>
    <n v="141"/>
    <n v="64"/>
    <n v="80"/>
    <n v="62"/>
    <n v="444"/>
    <n v="428"/>
    <n v="453"/>
    <n v="149"/>
    <n v="128"/>
    <n v="139"/>
  </r>
  <r>
    <x v="11"/>
    <s v="Denmark Technical College "/>
    <m/>
    <n v="217989"/>
    <x v="7"/>
    <m/>
    <m/>
    <m/>
    <m/>
    <m/>
    <m/>
    <m/>
    <m/>
    <m/>
    <m/>
    <m/>
    <m/>
    <m/>
    <m/>
    <m/>
    <m/>
    <m/>
    <m/>
    <m/>
    <m/>
    <m/>
    <m/>
    <m/>
    <m/>
    <m/>
    <m/>
    <m/>
    <m/>
    <m/>
    <m/>
    <m/>
    <n v="0"/>
    <n v="0"/>
    <n v="0"/>
    <n v="0"/>
    <n v="0"/>
    <n v="0"/>
    <n v="0"/>
    <n v="0"/>
    <n v="0"/>
    <n v="0"/>
    <n v="0"/>
    <n v="0"/>
    <n v="0"/>
    <n v="0"/>
    <n v="0"/>
    <n v="0"/>
    <n v="0"/>
    <n v="0"/>
    <n v="0"/>
    <n v="0"/>
    <n v="0"/>
    <n v="0"/>
    <n v="0"/>
    <n v="0"/>
    <n v="0"/>
    <n v="0"/>
    <n v="0"/>
    <n v="0"/>
    <m/>
    <m/>
    <m/>
    <m/>
    <m/>
    <m/>
    <n v="0"/>
    <n v="0"/>
    <n v="0"/>
    <m/>
    <m/>
    <m/>
    <m/>
    <m/>
    <m/>
    <m/>
    <m/>
    <m/>
    <n v="0"/>
    <n v="0"/>
    <n v="0"/>
    <m/>
    <m/>
    <m/>
    <n v="633"/>
    <n v="685"/>
    <n v="863"/>
    <n v="780"/>
    <n v="449"/>
    <n v="420"/>
    <n v="324"/>
    <n v="330"/>
    <n v="389"/>
    <n v="442"/>
    <n v="414"/>
    <n v="450"/>
    <n v="347"/>
    <n v="263"/>
    <m/>
    <m/>
    <m/>
    <m/>
    <m/>
    <m/>
    <m/>
    <m/>
    <n v="324"/>
    <n v="324"/>
    <n v="330"/>
    <n v="330"/>
    <n v="389"/>
    <n v="389"/>
    <n v="442"/>
    <n v="442"/>
    <n v="442"/>
    <n v="414"/>
    <n v="414"/>
    <n v="414"/>
    <n v="450"/>
    <n v="450"/>
    <n v="450"/>
    <n v="450"/>
    <n v="347"/>
    <n v="347"/>
    <n v="347"/>
    <n v="263"/>
    <n v="263"/>
    <n v="263"/>
    <n v="153"/>
    <n v="111"/>
    <n v="131"/>
    <n v="26"/>
    <n v="18"/>
    <n v="20"/>
    <n v="271"/>
    <n v="218"/>
    <n v="112"/>
    <n v="60"/>
    <n v="54"/>
    <n v="51"/>
    <n v="39"/>
    <n v="30"/>
    <n v="36"/>
    <n v="35"/>
    <n v="36"/>
    <n v="46"/>
    <n v="308"/>
    <n v="294"/>
    <n v="317"/>
    <n v="53"/>
    <n v="74"/>
    <n v="68"/>
  </r>
  <r>
    <x v="11"/>
    <s v="Northeastern Technical College "/>
    <m/>
    <n v="217837"/>
    <x v="7"/>
    <m/>
    <m/>
    <m/>
    <m/>
    <m/>
    <m/>
    <m/>
    <m/>
    <m/>
    <m/>
    <m/>
    <m/>
    <m/>
    <m/>
    <m/>
    <m/>
    <m/>
    <m/>
    <m/>
    <m/>
    <m/>
    <m/>
    <m/>
    <m/>
    <m/>
    <m/>
    <m/>
    <m/>
    <m/>
    <m/>
    <m/>
    <n v="0"/>
    <n v="0"/>
    <n v="0"/>
    <n v="0"/>
    <n v="0"/>
    <n v="0"/>
    <n v="0"/>
    <n v="0"/>
    <n v="0"/>
    <n v="0"/>
    <n v="0"/>
    <n v="0"/>
    <n v="0"/>
    <n v="0"/>
    <n v="0"/>
    <n v="0"/>
    <n v="0"/>
    <n v="0"/>
    <n v="0"/>
    <n v="0"/>
    <n v="0"/>
    <n v="0"/>
    <n v="0"/>
    <n v="0"/>
    <n v="0"/>
    <n v="0"/>
    <n v="0"/>
    <n v="0"/>
    <m/>
    <m/>
    <m/>
    <m/>
    <m/>
    <m/>
    <n v="0"/>
    <n v="0"/>
    <n v="0"/>
    <m/>
    <m/>
    <m/>
    <m/>
    <m/>
    <m/>
    <m/>
    <m/>
    <m/>
    <n v="0"/>
    <n v="0"/>
    <n v="0"/>
    <m/>
    <m/>
    <m/>
    <n v="343"/>
    <n v="296"/>
    <n v="319"/>
    <n v="335"/>
    <n v="310"/>
    <n v="474"/>
    <n v="225"/>
    <n v="189"/>
    <n v="198"/>
    <n v="164"/>
    <n v="160"/>
    <n v="177"/>
    <n v="176"/>
    <n v="223"/>
    <m/>
    <m/>
    <m/>
    <m/>
    <m/>
    <m/>
    <m/>
    <m/>
    <n v="225"/>
    <n v="225"/>
    <n v="189"/>
    <n v="189"/>
    <n v="198"/>
    <n v="198"/>
    <n v="164"/>
    <n v="164"/>
    <n v="164"/>
    <n v="160"/>
    <n v="160"/>
    <n v="160"/>
    <n v="177"/>
    <n v="177"/>
    <n v="177"/>
    <n v="177"/>
    <n v="176"/>
    <n v="176"/>
    <n v="176"/>
    <n v="223"/>
    <n v="223"/>
    <n v="223"/>
    <n v="89"/>
    <n v="102"/>
    <n v="129"/>
    <n v="5"/>
    <n v="8"/>
    <n v="3"/>
    <n v="83"/>
    <n v="66"/>
    <n v="91"/>
    <n v="34"/>
    <n v="23"/>
    <n v="25"/>
    <n v="27"/>
    <n v="29"/>
    <n v="22"/>
    <n v="10"/>
    <n v="13"/>
    <n v="16"/>
    <n v="93"/>
    <n v="95"/>
    <n v="114"/>
    <n v="47"/>
    <n v="45"/>
    <n v="62"/>
  </r>
  <r>
    <x v="11"/>
    <s v="Technical College of the Lowcountry"/>
    <s v="Met the criteria for Two-Year 2 in 2011-12."/>
    <n v="217712"/>
    <x v="7"/>
    <m/>
    <m/>
    <m/>
    <m/>
    <m/>
    <m/>
    <m/>
    <m/>
    <m/>
    <m/>
    <m/>
    <m/>
    <m/>
    <m/>
    <m/>
    <m/>
    <m/>
    <m/>
    <m/>
    <m/>
    <m/>
    <m/>
    <m/>
    <m/>
    <m/>
    <m/>
    <m/>
    <m/>
    <m/>
    <m/>
    <m/>
    <n v="0"/>
    <n v="0"/>
    <n v="0"/>
    <n v="0"/>
    <n v="0"/>
    <n v="0"/>
    <n v="0"/>
    <n v="0"/>
    <n v="0"/>
    <n v="0"/>
    <n v="0"/>
    <n v="0"/>
    <n v="0"/>
    <n v="0"/>
    <n v="0"/>
    <n v="0"/>
    <n v="0"/>
    <n v="0"/>
    <n v="0"/>
    <n v="0"/>
    <n v="0"/>
    <n v="0"/>
    <n v="0"/>
    <n v="0"/>
    <n v="0"/>
    <n v="0"/>
    <n v="0"/>
    <n v="0"/>
    <m/>
    <m/>
    <m/>
    <m/>
    <m/>
    <m/>
    <n v="0"/>
    <n v="0"/>
    <n v="0"/>
    <m/>
    <m/>
    <m/>
    <m/>
    <m/>
    <m/>
    <m/>
    <m/>
    <m/>
    <n v="0"/>
    <n v="0"/>
    <n v="0"/>
    <m/>
    <m/>
    <m/>
    <n v="491"/>
    <n v="670"/>
    <n v="704"/>
    <n v="756"/>
    <n v="950"/>
    <n v="1045"/>
    <n v="188"/>
    <n v="157"/>
    <n v="138"/>
    <n v="179"/>
    <n v="165"/>
    <n v="186"/>
    <n v="272"/>
    <n v="234"/>
    <m/>
    <m/>
    <m/>
    <m/>
    <m/>
    <m/>
    <m/>
    <m/>
    <n v="188"/>
    <n v="188"/>
    <n v="157"/>
    <n v="157"/>
    <n v="138"/>
    <n v="138"/>
    <n v="179"/>
    <n v="179"/>
    <n v="179"/>
    <n v="165"/>
    <n v="165"/>
    <n v="165"/>
    <n v="186"/>
    <n v="186"/>
    <n v="186"/>
    <n v="186"/>
    <n v="272"/>
    <n v="272"/>
    <n v="272"/>
    <n v="234"/>
    <n v="234"/>
    <n v="234"/>
    <n v="105"/>
    <n v="138"/>
    <n v="109"/>
    <n v="12"/>
    <n v="7"/>
    <n v="7"/>
    <n v="69"/>
    <n v="127"/>
    <n v="118"/>
    <n v="14"/>
    <n v="23"/>
    <n v="18"/>
    <n v="39"/>
    <n v="34"/>
    <n v="41"/>
    <n v="5"/>
    <n v="12"/>
    <n v="21"/>
    <n v="121"/>
    <n v="96"/>
    <n v="106"/>
    <n v="47"/>
    <n v="23"/>
    <n v="23"/>
  </r>
  <r>
    <x v="11"/>
    <s v="University of South Carolina-Lancaster"/>
    <m/>
    <n v="218672"/>
    <x v="7"/>
    <m/>
    <m/>
    <m/>
    <m/>
    <m/>
    <m/>
    <m/>
    <m/>
    <m/>
    <m/>
    <m/>
    <m/>
    <m/>
    <m/>
    <m/>
    <m/>
    <m/>
    <m/>
    <m/>
    <m/>
    <m/>
    <m/>
    <m/>
    <m/>
    <m/>
    <m/>
    <m/>
    <m/>
    <m/>
    <m/>
    <m/>
    <n v="0"/>
    <n v="0"/>
    <n v="0"/>
    <n v="0"/>
    <n v="0"/>
    <n v="0"/>
    <n v="0"/>
    <n v="0"/>
    <n v="0"/>
    <n v="0"/>
    <n v="0"/>
    <n v="0"/>
    <n v="0"/>
    <n v="0"/>
    <n v="0"/>
    <n v="0"/>
    <n v="0"/>
    <n v="0"/>
    <n v="0"/>
    <n v="0"/>
    <n v="0"/>
    <n v="0"/>
    <n v="0"/>
    <n v="0"/>
    <n v="0"/>
    <n v="0"/>
    <n v="0"/>
    <n v="0"/>
    <m/>
    <m/>
    <m/>
    <m/>
    <m/>
    <m/>
    <n v="0"/>
    <n v="0"/>
    <n v="0"/>
    <m/>
    <m/>
    <m/>
    <m/>
    <m/>
    <m/>
    <m/>
    <m/>
    <m/>
    <n v="0"/>
    <n v="0"/>
    <n v="0"/>
    <m/>
    <m/>
    <m/>
    <n v="320"/>
    <n v="357"/>
    <n v="445"/>
    <n v="448"/>
    <n v="452"/>
    <n v="916"/>
    <n v="197"/>
    <n v="234"/>
    <n v="234"/>
    <n v="259"/>
    <n v="330"/>
    <n v="329"/>
    <n v="341"/>
    <n v="352"/>
    <m/>
    <m/>
    <m/>
    <m/>
    <m/>
    <m/>
    <m/>
    <m/>
    <n v="197"/>
    <n v="197"/>
    <n v="234"/>
    <n v="234"/>
    <n v="234"/>
    <n v="234"/>
    <n v="259"/>
    <n v="259"/>
    <n v="259"/>
    <n v="330"/>
    <n v="330"/>
    <n v="330"/>
    <n v="329"/>
    <n v="329"/>
    <n v="329"/>
    <n v="329"/>
    <n v="341"/>
    <n v="341"/>
    <n v="341"/>
    <n v="352"/>
    <n v="352"/>
    <n v="352"/>
    <n v="180"/>
    <n v="200"/>
    <n v="202"/>
    <n v="58"/>
    <n v="48"/>
    <n v="48"/>
    <n v="91"/>
    <n v="93"/>
    <n v="102"/>
    <n v="64"/>
    <n v="76"/>
    <n v="77"/>
    <n v="30"/>
    <n v="20"/>
    <n v="24"/>
    <n v="85"/>
    <n v="111"/>
    <n v="119"/>
    <n v="80"/>
    <n v="123"/>
    <n v="109"/>
    <n v="74"/>
    <n v="73"/>
    <n v="87"/>
  </r>
  <r>
    <x v="11"/>
    <s v="University of South Carolina-Salkehatchie"/>
    <m/>
    <n v="218681"/>
    <x v="7"/>
    <m/>
    <m/>
    <m/>
    <m/>
    <m/>
    <m/>
    <m/>
    <m/>
    <m/>
    <m/>
    <m/>
    <m/>
    <m/>
    <m/>
    <m/>
    <m/>
    <m/>
    <m/>
    <m/>
    <m/>
    <m/>
    <m/>
    <m/>
    <m/>
    <m/>
    <m/>
    <m/>
    <m/>
    <m/>
    <m/>
    <m/>
    <n v="0"/>
    <n v="0"/>
    <n v="0"/>
    <n v="0"/>
    <n v="0"/>
    <n v="0"/>
    <n v="0"/>
    <n v="0"/>
    <n v="0"/>
    <n v="0"/>
    <n v="0"/>
    <n v="0"/>
    <n v="0"/>
    <n v="0"/>
    <n v="0"/>
    <n v="0"/>
    <n v="0"/>
    <n v="0"/>
    <n v="0"/>
    <n v="0"/>
    <n v="0"/>
    <n v="0"/>
    <n v="0"/>
    <n v="0"/>
    <n v="0"/>
    <n v="0"/>
    <n v="0"/>
    <n v="0"/>
    <m/>
    <m/>
    <m/>
    <m/>
    <m/>
    <m/>
    <n v="0"/>
    <n v="0"/>
    <n v="0"/>
    <m/>
    <m/>
    <m/>
    <m/>
    <m/>
    <m/>
    <m/>
    <m/>
    <m/>
    <n v="0"/>
    <n v="0"/>
    <n v="0"/>
    <m/>
    <m/>
    <m/>
    <n v="223"/>
    <n v="288"/>
    <n v="336"/>
    <n v="358"/>
    <n v="353"/>
    <n v="608"/>
    <n v="144"/>
    <n v="121"/>
    <n v="148"/>
    <n v="186"/>
    <n v="220"/>
    <n v="217"/>
    <n v="239"/>
    <n v="230"/>
    <m/>
    <m/>
    <m/>
    <m/>
    <m/>
    <m/>
    <m/>
    <m/>
    <n v="144"/>
    <n v="144"/>
    <n v="121"/>
    <n v="121"/>
    <n v="148"/>
    <n v="148"/>
    <n v="186"/>
    <n v="186"/>
    <n v="186"/>
    <n v="220"/>
    <n v="220"/>
    <n v="220"/>
    <n v="217"/>
    <n v="217"/>
    <n v="217"/>
    <n v="217"/>
    <n v="239"/>
    <n v="239"/>
    <n v="239"/>
    <n v="230"/>
    <n v="230"/>
    <n v="230"/>
    <n v="110"/>
    <n v="107"/>
    <n v="105"/>
    <n v="27"/>
    <n v="36"/>
    <n v="26"/>
    <n v="80"/>
    <n v="96"/>
    <n v="99"/>
    <n v="28"/>
    <n v="44"/>
    <n v="51"/>
    <n v="14"/>
    <n v="10"/>
    <n v="2"/>
    <n v="106"/>
    <n v="61"/>
    <n v="50"/>
    <n v="38"/>
    <n v="105"/>
    <n v="114"/>
    <n v="27"/>
    <n v="38"/>
    <n v="44"/>
  </r>
  <r>
    <x v="11"/>
    <s v="University of South Carolina-Sumter"/>
    <m/>
    <n v="218690"/>
    <x v="7"/>
    <m/>
    <m/>
    <m/>
    <m/>
    <m/>
    <m/>
    <m/>
    <m/>
    <m/>
    <m/>
    <m/>
    <m/>
    <m/>
    <m/>
    <m/>
    <m/>
    <m/>
    <m/>
    <m/>
    <m/>
    <m/>
    <m/>
    <m/>
    <m/>
    <m/>
    <m/>
    <m/>
    <m/>
    <m/>
    <m/>
    <m/>
    <n v="0"/>
    <n v="0"/>
    <n v="0"/>
    <n v="0"/>
    <n v="0"/>
    <n v="0"/>
    <n v="0"/>
    <n v="0"/>
    <n v="0"/>
    <n v="0"/>
    <n v="0"/>
    <n v="0"/>
    <n v="0"/>
    <n v="0"/>
    <n v="0"/>
    <n v="0"/>
    <n v="0"/>
    <n v="0"/>
    <n v="0"/>
    <n v="0"/>
    <n v="0"/>
    <n v="0"/>
    <n v="0"/>
    <n v="0"/>
    <n v="0"/>
    <n v="0"/>
    <n v="0"/>
    <n v="0"/>
    <m/>
    <m/>
    <m/>
    <m/>
    <m/>
    <m/>
    <n v="0"/>
    <n v="0"/>
    <n v="0"/>
    <m/>
    <m/>
    <m/>
    <m/>
    <m/>
    <m/>
    <m/>
    <m/>
    <m/>
    <n v="0"/>
    <n v="0"/>
    <n v="0"/>
    <m/>
    <m/>
    <m/>
    <n v="300"/>
    <n v="339"/>
    <n v="384"/>
    <n v="357"/>
    <n v="427"/>
    <n v="632"/>
    <n v="178"/>
    <n v="208"/>
    <n v="191"/>
    <n v="225"/>
    <n v="261"/>
    <n v="223"/>
    <n v="299"/>
    <n v="243"/>
    <m/>
    <m/>
    <m/>
    <m/>
    <m/>
    <m/>
    <m/>
    <m/>
    <n v="178"/>
    <n v="178"/>
    <n v="208"/>
    <n v="208"/>
    <n v="191"/>
    <n v="191"/>
    <n v="225"/>
    <n v="225"/>
    <n v="225"/>
    <n v="261"/>
    <n v="261"/>
    <n v="261"/>
    <n v="223"/>
    <n v="223"/>
    <n v="223"/>
    <n v="223"/>
    <n v="299"/>
    <n v="299"/>
    <n v="299"/>
    <n v="243"/>
    <n v="243"/>
    <n v="243"/>
    <n v="119"/>
    <n v="159"/>
    <n v="122"/>
    <n v="45"/>
    <n v="63"/>
    <n v="58"/>
    <n v="59"/>
    <n v="77"/>
    <n v="63"/>
    <n v="4"/>
    <n v="19"/>
    <n v="13"/>
    <n v="29"/>
    <n v="11"/>
    <n v="7"/>
    <n v="122"/>
    <n v="138"/>
    <n v="109"/>
    <n v="70"/>
    <n v="93"/>
    <n v="94"/>
    <n v="16"/>
    <n v="15"/>
    <n v="24"/>
  </r>
  <r>
    <x v="11"/>
    <s v="University of South Carolina-Union"/>
    <m/>
    <n v="218706"/>
    <x v="7"/>
    <m/>
    <m/>
    <m/>
    <m/>
    <m/>
    <m/>
    <m/>
    <m/>
    <m/>
    <m/>
    <m/>
    <m/>
    <m/>
    <m/>
    <m/>
    <m/>
    <m/>
    <m/>
    <m/>
    <m/>
    <m/>
    <m/>
    <m/>
    <m/>
    <m/>
    <m/>
    <m/>
    <m/>
    <m/>
    <m/>
    <m/>
    <n v="0"/>
    <n v="0"/>
    <n v="0"/>
    <n v="0"/>
    <n v="0"/>
    <n v="0"/>
    <n v="0"/>
    <n v="0"/>
    <n v="0"/>
    <n v="0"/>
    <n v="0"/>
    <n v="0"/>
    <n v="0"/>
    <n v="0"/>
    <n v="0"/>
    <n v="0"/>
    <n v="0"/>
    <n v="0"/>
    <n v="0"/>
    <n v="0"/>
    <n v="0"/>
    <n v="0"/>
    <n v="0"/>
    <n v="0"/>
    <n v="0"/>
    <n v="0"/>
    <n v="0"/>
    <n v="0"/>
    <m/>
    <m/>
    <m/>
    <m/>
    <m/>
    <m/>
    <n v="0"/>
    <n v="0"/>
    <n v="0"/>
    <m/>
    <m/>
    <m/>
    <m/>
    <m/>
    <m/>
    <m/>
    <m/>
    <m/>
    <n v="0"/>
    <n v="0"/>
    <n v="0"/>
    <m/>
    <m/>
    <m/>
    <n v="86"/>
    <n v="108"/>
    <n v="101"/>
    <n v="110"/>
    <n v="147"/>
    <n v="307"/>
    <n v="52"/>
    <n v="79"/>
    <n v="63"/>
    <n v="67"/>
    <n v="78"/>
    <n v="76"/>
    <n v="100"/>
    <n v="75"/>
    <m/>
    <m/>
    <m/>
    <m/>
    <m/>
    <m/>
    <m/>
    <m/>
    <n v="52"/>
    <n v="52"/>
    <n v="79"/>
    <n v="79"/>
    <n v="63"/>
    <n v="63"/>
    <n v="67"/>
    <n v="67"/>
    <n v="67"/>
    <n v="78"/>
    <n v="78"/>
    <n v="78"/>
    <n v="76"/>
    <n v="76"/>
    <n v="76"/>
    <n v="76"/>
    <n v="100"/>
    <n v="100"/>
    <n v="100"/>
    <n v="75"/>
    <n v="75"/>
    <n v="75"/>
    <n v="45"/>
    <n v="59"/>
    <n v="48"/>
    <n v="8"/>
    <n v="6"/>
    <n v="3"/>
    <n v="23"/>
    <n v="35"/>
    <n v="24"/>
    <n v="22"/>
    <n v="21"/>
    <n v="24"/>
    <n v="4"/>
    <n v="2"/>
    <n v="2"/>
    <n v="20"/>
    <n v="23"/>
    <n v="19"/>
    <n v="21"/>
    <n v="32"/>
    <n v="31"/>
    <n v="24"/>
    <n v="18"/>
    <n v="24"/>
  </r>
  <r>
    <x v="11"/>
    <s v="Willamsburg Technical College "/>
    <m/>
    <n v="218955"/>
    <x v="7"/>
    <m/>
    <m/>
    <m/>
    <m/>
    <m/>
    <m/>
    <m/>
    <m/>
    <m/>
    <m/>
    <m/>
    <m/>
    <m/>
    <m/>
    <m/>
    <m/>
    <m/>
    <m/>
    <m/>
    <m/>
    <m/>
    <m/>
    <m/>
    <m/>
    <m/>
    <m/>
    <m/>
    <m/>
    <m/>
    <m/>
    <m/>
    <n v="0"/>
    <n v="0"/>
    <n v="0"/>
    <n v="0"/>
    <n v="0"/>
    <n v="0"/>
    <n v="0"/>
    <n v="0"/>
    <n v="0"/>
    <n v="0"/>
    <n v="0"/>
    <n v="0"/>
    <n v="0"/>
    <n v="0"/>
    <n v="0"/>
    <n v="0"/>
    <n v="0"/>
    <n v="0"/>
    <n v="0"/>
    <n v="0"/>
    <n v="0"/>
    <n v="0"/>
    <n v="0"/>
    <n v="0"/>
    <n v="0"/>
    <n v="0"/>
    <n v="0"/>
    <n v="0"/>
    <m/>
    <m/>
    <m/>
    <m/>
    <m/>
    <m/>
    <n v="0"/>
    <n v="0"/>
    <n v="0"/>
    <m/>
    <m/>
    <m/>
    <m/>
    <m/>
    <m/>
    <m/>
    <m/>
    <m/>
    <n v="0"/>
    <n v="0"/>
    <n v="0"/>
    <m/>
    <m/>
    <m/>
    <n v="169"/>
    <n v="228"/>
    <n v="270"/>
    <n v="236"/>
    <n v="271"/>
    <n v="259"/>
    <n v="80"/>
    <n v="77"/>
    <n v="95"/>
    <n v="85"/>
    <n v="82"/>
    <n v="105"/>
    <n v="144"/>
    <n v="106"/>
    <m/>
    <m/>
    <m/>
    <m/>
    <m/>
    <m/>
    <m/>
    <m/>
    <n v="80"/>
    <n v="80"/>
    <n v="77"/>
    <n v="77"/>
    <n v="95"/>
    <n v="95"/>
    <n v="85"/>
    <n v="85"/>
    <n v="85"/>
    <n v="82"/>
    <n v="82"/>
    <n v="82"/>
    <n v="105"/>
    <n v="105"/>
    <n v="105"/>
    <n v="105"/>
    <n v="144"/>
    <n v="144"/>
    <n v="144"/>
    <n v="106"/>
    <n v="106"/>
    <n v="106"/>
    <n v="51"/>
    <n v="70"/>
    <n v="45"/>
    <n v="5"/>
    <n v="6"/>
    <n v="9"/>
    <n v="49"/>
    <n v="68"/>
    <n v="52"/>
    <n v="20"/>
    <n v="19"/>
    <n v="11"/>
    <n v="8"/>
    <n v="15"/>
    <n v="19"/>
    <n v="9"/>
    <n v="8"/>
    <n v="13"/>
    <n v="48"/>
    <n v="40"/>
    <n v="62"/>
    <n v="19"/>
    <n v="25"/>
    <n v="31"/>
  </r>
  <r>
    <x v="12"/>
    <s v="University of Memphis"/>
    <m/>
    <n v="220862"/>
    <x v="0"/>
    <n v="2144"/>
    <n v="2136"/>
    <n v="2184"/>
    <n v="2093"/>
    <n v="1989"/>
    <n v="2235"/>
    <n v="4120"/>
    <n v="1794"/>
    <n v="1740"/>
    <n v="1877"/>
    <n v="1704"/>
    <n v="1857"/>
    <n v="1975"/>
    <n v="2004"/>
    <n v="2014"/>
    <n v="1978"/>
    <n v="1945"/>
    <n v="2187"/>
    <n v="2338"/>
    <m/>
    <m/>
    <m/>
    <m/>
    <m/>
    <m/>
    <m/>
    <m/>
    <m/>
    <m/>
    <m/>
    <m/>
    <n v="1794"/>
    <n v="1794"/>
    <n v="1740"/>
    <n v="1740"/>
    <n v="1877"/>
    <n v="1877"/>
    <n v="1704"/>
    <n v="1857"/>
    <n v="1857"/>
    <n v="1975"/>
    <n v="1975"/>
    <n v="1975"/>
    <n v="2004"/>
    <n v="2004"/>
    <n v="2004"/>
    <n v="2014"/>
    <n v="2014"/>
    <n v="1978"/>
    <n v="1978"/>
    <n v="1945"/>
    <n v="1945"/>
    <n v="1945"/>
    <n v="2187"/>
    <n v="2187"/>
    <n v="2187"/>
    <n v="2338"/>
    <n v="2338"/>
    <n v="2338"/>
    <n v="1476"/>
    <n v="1712"/>
    <n v="1812"/>
    <n v="130"/>
    <n v="117"/>
    <n v="131"/>
    <n v="339"/>
    <n v="358"/>
    <n v="395"/>
    <n v="767"/>
    <n v="754"/>
    <n v="785"/>
    <n v="281"/>
    <n v="341"/>
    <n v="402"/>
    <n v="158"/>
    <n v="245"/>
    <n v="146"/>
    <n v="651"/>
    <n v="635"/>
    <n v="671"/>
    <n v="870"/>
    <n v="807"/>
    <n v="839"/>
    <m/>
    <m/>
    <m/>
    <m/>
    <m/>
    <m/>
    <m/>
    <m/>
    <m/>
    <m/>
    <m/>
    <m/>
    <m/>
    <m/>
    <m/>
    <m/>
    <m/>
    <m/>
    <m/>
    <m/>
    <m/>
    <m/>
    <n v="0"/>
    <n v="0"/>
    <n v="0"/>
    <n v="0"/>
    <n v="0"/>
    <n v="0"/>
    <n v="0"/>
    <n v="0"/>
    <n v="0"/>
    <n v="0"/>
    <n v="0"/>
    <n v="0"/>
    <n v="0"/>
    <n v="0"/>
    <n v="0"/>
    <n v="0"/>
    <n v="0"/>
    <n v="0"/>
    <n v="0"/>
    <n v="0"/>
    <n v="0"/>
    <n v="0"/>
    <m/>
    <m/>
    <m/>
    <m/>
    <m/>
    <m/>
    <n v="0"/>
    <n v="0"/>
    <n v="0"/>
    <m/>
    <m/>
    <m/>
    <m/>
    <m/>
    <m/>
    <m/>
    <m/>
    <m/>
    <n v="0"/>
    <n v="0"/>
    <n v="0"/>
    <m/>
    <m/>
    <m/>
  </r>
  <r>
    <x v="12"/>
    <s v="University of Tennessee, Knoxville"/>
    <m/>
    <n v="221759"/>
    <x v="0"/>
    <n v="4432"/>
    <n v="4272"/>
    <n v="4251"/>
    <n v="4355"/>
    <n v="4214"/>
    <n v="3587"/>
    <n v="5615"/>
    <n v="4017"/>
    <n v="3705"/>
    <n v="3931"/>
    <n v="3560"/>
    <n v="3466"/>
    <n v="4312"/>
    <n v="4164"/>
    <n v="4132"/>
    <n v="4247"/>
    <n v="4200"/>
    <n v="3570"/>
    <n v="4136"/>
    <m/>
    <m/>
    <m/>
    <m/>
    <m/>
    <m/>
    <m/>
    <m/>
    <m/>
    <m/>
    <m/>
    <m/>
    <n v="4017"/>
    <n v="4017"/>
    <n v="3705"/>
    <n v="3705"/>
    <n v="3931"/>
    <n v="3931"/>
    <n v="3560"/>
    <n v="3466"/>
    <n v="3466"/>
    <n v="4312"/>
    <n v="4312"/>
    <n v="4312"/>
    <n v="4164"/>
    <n v="4164"/>
    <n v="4164"/>
    <n v="4132"/>
    <n v="4132"/>
    <n v="4247"/>
    <n v="4247"/>
    <n v="4200"/>
    <n v="4200"/>
    <n v="4200"/>
    <n v="3570"/>
    <n v="3570"/>
    <n v="3570"/>
    <n v="4136"/>
    <n v="4136"/>
    <n v="4136"/>
    <n v="3508"/>
    <n v="3057"/>
    <n v="3533"/>
    <n v="423"/>
    <n v="301"/>
    <n v="356"/>
    <n v="269"/>
    <n v="212"/>
    <n v="247"/>
    <n v="2267"/>
    <n v="2760"/>
    <n v="2633"/>
    <n v="264"/>
    <n v="301"/>
    <n v="423"/>
    <n v="392"/>
    <n v="531"/>
    <n v="877"/>
    <n v="543"/>
    <n v="720"/>
    <n v="231"/>
    <n v="2796"/>
    <n v="2594"/>
    <n v="2352"/>
    <m/>
    <m/>
    <m/>
    <m/>
    <m/>
    <m/>
    <m/>
    <m/>
    <m/>
    <m/>
    <m/>
    <m/>
    <m/>
    <m/>
    <m/>
    <m/>
    <m/>
    <m/>
    <m/>
    <m/>
    <m/>
    <m/>
    <n v="0"/>
    <n v="0"/>
    <n v="0"/>
    <n v="0"/>
    <n v="0"/>
    <n v="0"/>
    <n v="0"/>
    <n v="0"/>
    <n v="0"/>
    <n v="0"/>
    <n v="0"/>
    <n v="0"/>
    <n v="0"/>
    <n v="0"/>
    <n v="0"/>
    <n v="0"/>
    <n v="0"/>
    <n v="0"/>
    <n v="0"/>
    <n v="0"/>
    <n v="0"/>
    <n v="0"/>
    <m/>
    <m/>
    <m/>
    <m/>
    <m/>
    <m/>
    <n v="0"/>
    <n v="0"/>
    <n v="0"/>
    <m/>
    <m/>
    <m/>
    <m/>
    <m/>
    <m/>
    <m/>
    <m/>
    <m/>
    <n v="0"/>
    <n v="0"/>
    <n v="0"/>
    <m/>
    <m/>
    <m/>
  </r>
  <r>
    <x v="12"/>
    <s v="Tennessee State University "/>
    <s v="Reclassified: Met the criteria for Four-Year 2 in 2009-10, 2010-11, and 2011-12."/>
    <n v="221838"/>
    <x v="1"/>
    <n v="1241"/>
    <n v="1217"/>
    <n v="1193"/>
    <n v="1243"/>
    <n v="1040"/>
    <n v="1338"/>
    <n v="2079"/>
    <n v="1355"/>
    <n v="1242"/>
    <n v="1262"/>
    <n v="1288"/>
    <n v="1157"/>
    <n v="1190"/>
    <n v="1181"/>
    <n v="1143"/>
    <n v="1208"/>
    <n v="1018"/>
    <n v="1305"/>
    <n v="1294"/>
    <m/>
    <m/>
    <m/>
    <m/>
    <m/>
    <m/>
    <m/>
    <m/>
    <m/>
    <m/>
    <m/>
    <m/>
    <n v="1355"/>
    <n v="1355"/>
    <n v="1242"/>
    <n v="1242"/>
    <n v="1262"/>
    <n v="1262"/>
    <n v="1288"/>
    <n v="1157"/>
    <n v="1157"/>
    <n v="1190"/>
    <n v="1190"/>
    <n v="1190"/>
    <n v="1181"/>
    <n v="1181"/>
    <n v="1181"/>
    <n v="1143"/>
    <n v="1143"/>
    <n v="1208"/>
    <n v="1208"/>
    <n v="1018"/>
    <n v="1018"/>
    <n v="1018"/>
    <n v="1305"/>
    <n v="1305"/>
    <n v="1305"/>
    <n v="1294"/>
    <n v="1294"/>
    <n v="1294"/>
    <n v="683"/>
    <n v="821"/>
    <n v="854"/>
    <n v="68"/>
    <n v="109"/>
    <n v="103"/>
    <n v="267"/>
    <n v="375"/>
    <n v="337"/>
    <n v="483"/>
    <n v="426"/>
    <n v="409"/>
    <n v="152"/>
    <n v="132"/>
    <n v="166"/>
    <n v="167"/>
    <n v="178"/>
    <n v="117"/>
    <n v="355"/>
    <n v="454"/>
    <n v="489"/>
    <n v="713"/>
    <n v="617"/>
    <n v="573"/>
    <m/>
    <m/>
    <m/>
    <m/>
    <m/>
    <m/>
    <m/>
    <m/>
    <m/>
    <m/>
    <m/>
    <m/>
    <m/>
    <m/>
    <m/>
    <m/>
    <m/>
    <m/>
    <m/>
    <m/>
    <m/>
    <m/>
    <n v="0"/>
    <n v="0"/>
    <n v="0"/>
    <n v="0"/>
    <n v="0"/>
    <n v="0"/>
    <n v="0"/>
    <n v="0"/>
    <n v="0"/>
    <n v="0"/>
    <n v="0"/>
    <n v="0"/>
    <n v="0"/>
    <n v="0"/>
    <n v="0"/>
    <n v="0"/>
    <n v="0"/>
    <n v="0"/>
    <n v="0"/>
    <n v="0"/>
    <n v="0"/>
    <n v="0"/>
    <m/>
    <m/>
    <m/>
    <m/>
    <m/>
    <m/>
    <n v="0"/>
    <n v="0"/>
    <n v="0"/>
    <m/>
    <m/>
    <m/>
    <m/>
    <m/>
    <m/>
    <m/>
    <m/>
    <m/>
    <n v="0"/>
    <n v="0"/>
    <n v="0"/>
    <m/>
    <m/>
    <m/>
  </r>
  <r>
    <x v="12"/>
    <s v="Austin Peay State University "/>
    <m/>
    <n v="219602"/>
    <x v="2"/>
    <n v="1828"/>
    <n v="1450"/>
    <n v="1438"/>
    <n v="1419"/>
    <n v="1422"/>
    <n v="1603"/>
    <n v="2673"/>
    <n v="690"/>
    <n v="843"/>
    <n v="903"/>
    <n v="944"/>
    <n v="929"/>
    <n v="1122"/>
    <n v="1180"/>
    <n v="1116"/>
    <n v="1139"/>
    <n v="1289"/>
    <n v="1431"/>
    <n v="1415"/>
    <m/>
    <m/>
    <m/>
    <m/>
    <m/>
    <m/>
    <m/>
    <m/>
    <m/>
    <m/>
    <m/>
    <m/>
    <n v="690"/>
    <n v="690"/>
    <n v="843"/>
    <n v="843"/>
    <n v="903"/>
    <n v="903"/>
    <n v="944"/>
    <n v="929"/>
    <n v="929"/>
    <n v="1122"/>
    <n v="1122"/>
    <n v="1122"/>
    <n v="1180"/>
    <n v="1180"/>
    <n v="1180"/>
    <n v="1116"/>
    <n v="1116"/>
    <n v="1139"/>
    <n v="1139"/>
    <n v="1289"/>
    <n v="1289"/>
    <n v="1289"/>
    <n v="1431"/>
    <n v="1431"/>
    <n v="1431"/>
    <n v="1415"/>
    <n v="1415"/>
    <n v="1415"/>
    <n v="871"/>
    <n v="983"/>
    <n v="976"/>
    <n v="104"/>
    <n v="91"/>
    <n v="101"/>
    <n v="314"/>
    <n v="357"/>
    <n v="338"/>
    <n v="348"/>
    <n v="408"/>
    <n v="426"/>
    <n v="102"/>
    <n v="116"/>
    <n v="181"/>
    <n v="153"/>
    <n v="155"/>
    <n v="161"/>
    <n v="326"/>
    <n v="443"/>
    <n v="412"/>
    <n v="300"/>
    <n v="367"/>
    <n v="304"/>
    <m/>
    <m/>
    <m/>
    <m/>
    <m/>
    <m/>
    <m/>
    <m/>
    <m/>
    <m/>
    <m/>
    <m/>
    <m/>
    <m/>
    <m/>
    <m/>
    <m/>
    <m/>
    <m/>
    <m/>
    <m/>
    <m/>
    <n v="0"/>
    <n v="0"/>
    <n v="0"/>
    <n v="0"/>
    <n v="0"/>
    <n v="0"/>
    <n v="0"/>
    <n v="0"/>
    <n v="0"/>
    <n v="0"/>
    <n v="0"/>
    <n v="0"/>
    <n v="0"/>
    <n v="0"/>
    <n v="0"/>
    <n v="0"/>
    <n v="0"/>
    <n v="0"/>
    <n v="0"/>
    <n v="0"/>
    <n v="0"/>
    <n v="0"/>
    <m/>
    <m/>
    <m/>
    <m/>
    <m/>
    <m/>
    <n v="0"/>
    <n v="0"/>
    <n v="0"/>
    <m/>
    <m/>
    <m/>
    <m/>
    <m/>
    <m/>
    <m/>
    <m/>
    <m/>
    <n v="0"/>
    <n v="0"/>
    <n v="0"/>
    <m/>
    <m/>
    <m/>
  </r>
  <r>
    <x v="12"/>
    <s v="East Tennessee State University "/>
    <m/>
    <n v="220075"/>
    <x v="2"/>
    <n v="1538"/>
    <n v="1604"/>
    <n v="1752"/>
    <n v="1956"/>
    <n v="1895"/>
    <n v="1994"/>
    <n v="3326"/>
    <n v="1409"/>
    <n v="1454"/>
    <n v="1490"/>
    <n v="1433"/>
    <n v="1512"/>
    <n v="1447"/>
    <n v="1514"/>
    <n v="1663"/>
    <n v="1849"/>
    <n v="1871"/>
    <n v="1966"/>
    <n v="2007"/>
    <m/>
    <m/>
    <m/>
    <m/>
    <m/>
    <m/>
    <m/>
    <m/>
    <m/>
    <m/>
    <m/>
    <m/>
    <n v="1409"/>
    <n v="1409"/>
    <n v="1454"/>
    <n v="1454"/>
    <n v="1490"/>
    <n v="1490"/>
    <n v="1433"/>
    <n v="1512"/>
    <n v="1512"/>
    <n v="1447"/>
    <n v="1447"/>
    <n v="1447"/>
    <n v="1514"/>
    <n v="1514"/>
    <n v="1514"/>
    <n v="1663"/>
    <n v="1663"/>
    <n v="1849"/>
    <n v="1849"/>
    <n v="1871"/>
    <n v="1871"/>
    <n v="1871"/>
    <n v="1966"/>
    <n v="1966"/>
    <n v="1966"/>
    <n v="2007"/>
    <n v="2007"/>
    <n v="2007"/>
    <n v="1295"/>
    <n v="1402"/>
    <n v="1406"/>
    <n v="191"/>
    <n v="180"/>
    <n v="180"/>
    <n v="385"/>
    <n v="384"/>
    <n v="421"/>
    <n v="709"/>
    <n v="602"/>
    <n v="683"/>
    <n v="188"/>
    <n v="164"/>
    <n v="217"/>
    <n v="177"/>
    <n v="199"/>
    <n v="157"/>
    <n v="438"/>
    <n v="482"/>
    <n v="457"/>
    <n v="710"/>
    <n v="697"/>
    <n v="648"/>
    <m/>
    <m/>
    <m/>
    <m/>
    <m/>
    <m/>
    <m/>
    <m/>
    <m/>
    <m/>
    <m/>
    <m/>
    <m/>
    <m/>
    <m/>
    <m/>
    <m/>
    <m/>
    <m/>
    <m/>
    <m/>
    <m/>
    <n v="0"/>
    <n v="0"/>
    <n v="0"/>
    <n v="0"/>
    <n v="0"/>
    <n v="0"/>
    <n v="0"/>
    <n v="0"/>
    <n v="0"/>
    <n v="0"/>
    <n v="0"/>
    <n v="0"/>
    <n v="0"/>
    <n v="0"/>
    <n v="0"/>
    <n v="0"/>
    <n v="0"/>
    <n v="0"/>
    <n v="0"/>
    <n v="0"/>
    <n v="0"/>
    <n v="0"/>
    <m/>
    <m/>
    <m/>
    <m/>
    <m/>
    <m/>
    <n v="0"/>
    <n v="0"/>
    <n v="0"/>
    <m/>
    <m/>
    <m/>
    <m/>
    <m/>
    <m/>
    <m/>
    <m/>
    <m/>
    <n v="0"/>
    <n v="0"/>
    <n v="0"/>
    <m/>
    <m/>
    <m/>
  </r>
  <r>
    <x v="12"/>
    <s v="Middle Tennessee State University "/>
    <m/>
    <n v="220978"/>
    <x v="2"/>
    <n v="3222"/>
    <n v="3276"/>
    <n v="3436"/>
    <n v="3674"/>
    <n v="3454"/>
    <n v="3596"/>
    <n v="6346"/>
    <n v="2510"/>
    <n v="2712"/>
    <n v="2839"/>
    <n v="3039"/>
    <n v="2932"/>
    <n v="3076"/>
    <n v="3122"/>
    <n v="3294"/>
    <n v="3509"/>
    <n v="3385"/>
    <n v="3528"/>
    <n v="3709"/>
    <m/>
    <m/>
    <m/>
    <m/>
    <m/>
    <m/>
    <m/>
    <m/>
    <m/>
    <m/>
    <m/>
    <m/>
    <n v="2510"/>
    <n v="2510"/>
    <n v="2712"/>
    <n v="2712"/>
    <n v="2839"/>
    <n v="2839"/>
    <n v="3039"/>
    <n v="2932"/>
    <n v="2932"/>
    <n v="3076"/>
    <n v="3076"/>
    <n v="3076"/>
    <n v="3122"/>
    <n v="3122"/>
    <n v="3122"/>
    <n v="3294"/>
    <n v="3294"/>
    <n v="3509"/>
    <n v="3509"/>
    <n v="3385"/>
    <n v="3385"/>
    <n v="3385"/>
    <n v="3528"/>
    <n v="3528"/>
    <n v="3528"/>
    <n v="3709"/>
    <n v="3709"/>
    <n v="3709"/>
    <n v="2454"/>
    <n v="2572"/>
    <n v="2584"/>
    <n v="333"/>
    <n v="328"/>
    <n v="368"/>
    <n v="598"/>
    <n v="628"/>
    <n v="757"/>
    <n v="1511"/>
    <n v="1541"/>
    <n v="1436"/>
    <n v="331"/>
    <n v="339"/>
    <n v="448"/>
    <n v="272"/>
    <n v="327"/>
    <n v="420"/>
    <n v="818"/>
    <n v="869"/>
    <n v="818"/>
    <n v="1329"/>
    <n v="1438"/>
    <n v="1415"/>
    <m/>
    <m/>
    <m/>
    <m/>
    <m/>
    <m/>
    <m/>
    <m/>
    <m/>
    <m/>
    <m/>
    <m/>
    <m/>
    <m/>
    <m/>
    <m/>
    <m/>
    <m/>
    <m/>
    <m/>
    <m/>
    <m/>
    <n v="0"/>
    <n v="0"/>
    <n v="0"/>
    <n v="0"/>
    <n v="0"/>
    <n v="0"/>
    <n v="0"/>
    <n v="0"/>
    <n v="0"/>
    <n v="0"/>
    <n v="0"/>
    <n v="0"/>
    <n v="0"/>
    <n v="0"/>
    <n v="0"/>
    <n v="0"/>
    <n v="0"/>
    <n v="0"/>
    <n v="0"/>
    <n v="0"/>
    <n v="0"/>
    <n v="0"/>
    <m/>
    <m/>
    <m/>
    <m/>
    <m/>
    <m/>
    <n v="0"/>
    <n v="0"/>
    <n v="0"/>
    <m/>
    <m/>
    <m/>
    <m/>
    <m/>
    <m/>
    <m/>
    <m/>
    <m/>
    <n v="0"/>
    <n v="0"/>
    <n v="0"/>
    <m/>
    <m/>
    <m/>
  </r>
  <r>
    <x v="12"/>
    <s v="Tennessee Technological University "/>
    <m/>
    <n v="221847"/>
    <x v="2"/>
    <n v="1259"/>
    <n v="1193"/>
    <n v="1256"/>
    <n v="1627"/>
    <n v="1623"/>
    <n v="1865"/>
    <n v="2848"/>
    <n v="1149"/>
    <n v="1102"/>
    <n v="1102"/>
    <n v="1163"/>
    <n v="1132"/>
    <n v="1232"/>
    <n v="1169"/>
    <n v="1231"/>
    <n v="1597"/>
    <n v="1609"/>
    <n v="1855"/>
    <n v="1883"/>
    <m/>
    <m/>
    <m/>
    <m/>
    <m/>
    <m/>
    <m/>
    <m/>
    <m/>
    <m/>
    <m/>
    <m/>
    <n v="1149"/>
    <n v="1149"/>
    <n v="1102"/>
    <n v="1102"/>
    <n v="1102"/>
    <n v="1102"/>
    <n v="1163"/>
    <n v="1132"/>
    <n v="1132"/>
    <n v="1232"/>
    <n v="1232"/>
    <n v="1232"/>
    <n v="1169"/>
    <n v="1169"/>
    <n v="1169"/>
    <n v="1231"/>
    <n v="1231"/>
    <n v="1597"/>
    <n v="1597"/>
    <n v="1609"/>
    <n v="1609"/>
    <n v="1609"/>
    <n v="1855"/>
    <n v="1855"/>
    <n v="1855"/>
    <n v="1883"/>
    <n v="1883"/>
    <n v="1883"/>
    <n v="1147"/>
    <n v="1409"/>
    <n v="1368"/>
    <n v="228"/>
    <n v="192"/>
    <n v="221"/>
    <n v="234"/>
    <n v="254"/>
    <n v="294"/>
    <n v="633"/>
    <n v="630"/>
    <n v="540"/>
    <n v="107"/>
    <n v="113"/>
    <n v="149"/>
    <n v="191"/>
    <n v="217"/>
    <n v="192"/>
    <n v="201"/>
    <n v="272"/>
    <n v="288"/>
    <n v="659"/>
    <n v="616"/>
    <n v="492"/>
    <m/>
    <m/>
    <m/>
    <m/>
    <m/>
    <m/>
    <m/>
    <m/>
    <m/>
    <m/>
    <m/>
    <m/>
    <m/>
    <m/>
    <m/>
    <m/>
    <m/>
    <m/>
    <m/>
    <m/>
    <m/>
    <m/>
    <n v="0"/>
    <n v="0"/>
    <n v="0"/>
    <n v="0"/>
    <n v="0"/>
    <n v="0"/>
    <n v="0"/>
    <n v="0"/>
    <n v="0"/>
    <n v="0"/>
    <n v="0"/>
    <n v="0"/>
    <n v="0"/>
    <n v="0"/>
    <n v="0"/>
    <n v="0"/>
    <n v="0"/>
    <n v="0"/>
    <n v="0"/>
    <n v="0"/>
    <n v="0"/>
    <n v="0"/>
    <m/>
    <m/>
    <m/>
    <m/>
    <m/>
    <m/>
    <n v="0"/>
    <n v="0"/>
    <n v="0"/>
    <m/>
    <m/>
    <m/>
    <m/>
    <m/>
    <m/>
    <m/>
    <m/>
    <m/>
    <n v="0"/>
    <n v="0"/>
    <n v="0"/>
    <m/>
    <m/>
    <m/>
  </r>
  <r>
    <x v="12"/>
    <s v="University of Tennessee at Chattanooga"/>
    <m/>
    <n v="221740"/>
    <x v="2"/>
    <n v="1504"/>
    <n v="1457"/>
    <n v="1785"/>
    <n v="1948"/>
    <n v="2083"/>
    <n v="2209"/>
    <n v="2866"/>
    <n v="1075"/>
    <n v="1080"/>
    <n v="1067"/>
    <n v="1176"/>
    <n v="1382"/>
    <n v="1488"/>
    <n v="1437"/>
    <n v="1763"/>
    <n v="1928"/>
    <n v="2070"/>
    <n v="2189"/>
    <n v="1954"/>
    <m/>
    <m/>
    <m/>
    <m/>
    <m/>
    <m/>
    <m/>
    <m/>
    <m/>
    <m/>
    <m/>
    <m/>
    <n v="1075"/>
    <n v="1075"/>
    <n v="1080"/>
    <n v="1080"/>
    <n v="1067"/>
    <n v="1067"/>
    <n v="1176"/>
    <n v="1382"/>
    <n v="1382"/>
    <n v="1488"/>
    <n v="1488"/>
    <n v="1488"/>
    <n v="1437"/>
    <n v="1437"/>
    <n v="1437"/>
    <n v="1763"/>
    <n v="1763"/>
    <n v="1928"/>
    <n v="1928"/>
    <n v="2070"/>
    <n v="2070"/>
    <n v="2070"/>
    <n v="2189"/>
    <n v="2189"/>
    <n v="2189"/>
    <n v="1954"/>
    <n v="1954"/>
    <n v="1954"/>
    <n v="1388"/>
    <n v="1472"/>
    <n v="1347"/>
    <n v="383"/>
    <n v="422"/>
    <n v="341"/>
    <n v="299"/>
    <n v="295"/>
    <n v="266"/>
    <n v="657"/>
    <n v="680"/>
    <n v="551"/>
    <n v="115"/>
    <n v="132"/>
    <n v="150"/>
    <n v="245"/>
    <n v="281"/>
    <n v="317"/>
    <n v="365"/>
    <n v="395"/>
    <n v="419"/>
    <n v="623"/>
    <n v="625"/>
    <n v="494"/>
    <m/>
    <m/>
    <m/>
    <m/>
    <m/>
    <m/>
    <m/>
    <m/>
    <m/>
    <m/>
    <m/>
    <m/>
    <m/>
    <m/>
    <m/>
    <m/>
    <m/>
    <m/>
    <m/>
    <m/>
    <m/>
    <m/>
    <n v="0"/>
    <n v="0"/>
    <n v="0"/>
    <n v="0"/>
    <n v="0"/>
    <n v="0"/>
    <n v="0"/>
    <n v="0"/>
    <n v="0"/>
    <n v="0"/>
    <n v="0"/>
    <n v="0"/>
    <n v="0"/>
    <n v="0"/>
    <n v="0"/>
    <n v="0"/>
    <n v="0"/>
    <n v="0"/>
    <n v="0"/>
    <n v="0"/>
    <n v="0"/>
    <n v="0"/>
    <m/>
    <m/>
    <m/>
    <m/>
    <m/>
    <m/>
    <n v="0"/>
    <n v="0"/>
    <n v="0"/>
    <m/>
    <m/>
    <m/>
    <m/>
    <m/>
    <m/>
    <m/>
    <m/>
    <m/>
    <n v="0"/>
    <n v="0"/>
    <n v="0"/>
    <m/>
    <m/>
    <m/>
  </r>
  <r>
    <x v="12"/>
    <s v="University of Tennessee at Martin"/>
    <s v="Met the criteria for Four-Year 4 in 2011-12."/>
    <n v="221768"/>
    <x v="4"/>
    <n v="1208"/>
    <n v="1262"/>
    <n v="1241"/>
    <n v="1312"/>
    <n v="1342"/>
    <n v="1350"/>
    <n v="1831"/>
    <n v="932"/>
    <n v="1073"/>
    <n v="1089"/>
    <n v="1072"/>
    <n v="951"/>
    <n v="1132"/>
    <n v="1203"/>
    <n v="1175"/>
    <n v="1250"/>
    <n v="1318"/>
    <n v="1334"/>
    <n v="1244"/>
    <m/>
    <m/>
    <m/>
    <m/>
    <m/>
    <m/>
    <m/>
    <m/>
    <m/>
    <m/>
    <m/>
    <m/>
    <n v="932"/>
    <n v="932"/>
    <n v="1073"/>
    <n v="1073"/>
    <n v="1089"/>
    <n v="1089"/>
    <n v="1072"/>
    <n v="951"/>
    <n v="951"/>
    <n v="1132"/>
    <n v="1132"/>
    <n v="1132"/>
    <n v="1203"/>
    <n v="1203"/>
    <n v="1203"/>
    <n v="1175"/>
    <n v="1175"/>
    <n v="1250"/>
    <n v="1250"/>
    <n v="1318"/>
    <n v="1318"/>
    <n v="1318"/>
    <n v="1334"/>
    <n v="1334"/>
    <n v="1334"/>
    <n v="1244"/>
    <n v="1244"/>
    <n v="1244"/>
    <n v="942"/>
    <n v="931"/>
    <n v="901"/>
    <n v="158"/>
    <n v="162"/>
    <n v="131"/>
    <n v="218"/>
    <n v="241"/>
    <n v="212"/>
    <n v="513"/>
    <n v="576"/>
    <n v="584"/>
    <n v="64"/>
    <n v="76"/>
    <n v="113"/>
    <n v="129"/>
    <n v="122"/>
    <n v="240"/>
    <n v="245"/>
    <n v="358"/>
    <n v="266"/>
    <n v="477"/>
    <n v="558"/>
    <n v="505"/>
    <m/>
    <m/>
    <m/>
    <m/>
    <m/>
    <m/>
    <m/>
    <m/>
    <m/>
    <m/>
    <m/>
    <m/>
    <m/>
    <m/>
    <m/>
    <m/>
    <m/>
    <m/>
    <m/>
    <m/>
    <m/>
    <m/>
    <n v="0"/>
    <n v="0"/>
    <n v="0"/>
    <n v="0"/>
    <n v="0"/>
    <n v="0"/>
    <n v="0"/>
    <n v="0"/>
    <n v="0"/>
    <n v="0"/>
    <n v="0"/>
    <n v="0"/>
    <n v="0"/>
    <n v="0"/>
    <n v="0"/>
    <n v="0"/>
    <n v="0"/>
    <n v="0"/>
    <n v="0"/>
    <n v="0"/>
    <n v="0"/>
    <n v="0"/>
    <m/>
    <m/>
    <m/>
    <m/>
    <m/>
    <m/>
    <n v="0"/>
    <n v="0"/>
    <n v="0"/>
    <m/>
    <m/>
    <m/>
    <m/>
    <m/>
    <m/>
    <m/>
    <m/>
    <m/>
    <n v="0"/>
    <n v="0"/>
    <n v="0"/>
    <m/>
    <m/>
    <m/>
  </r>
  <r>
    <x v="12"/>
    <s v="Chattanooga State Technical Community College "/>
    <m/>
    <n v="219824"/>
    <x v="5"/>
    <m/>
    <m/>
    <m/>
    <m/>
    <m/>
    <m/>
    <m/>
    <m/>
    <m/>
    <m/>
    <m/>
    <m/>
    <m/>
    <m/>
    <m/>
    <m/>
    <m/>
    <m/>
    <m/>
    <m/>
    <m/>
    <m/>
    <m/>
    <m/>
    <m/>
    <m/>
    <m/>
    <m/>
    <m/>
    <m/>
    <m/>
    <n v="0"/>
    <n v="0"/>
    <n v="0"/>
    <n v="0"/>
    <n v="0"/>
    <n v="0"/>
    <n v="0"/>
    <n v="0"/>
    <n v="0"/>
    <n v="0"/>
    <n v="0"/>
    <n v="0"/>
    <n v="0"/>
    <n v="0"/>
    <n v="0"/>
    <n v="0"/>
    <n v="0"/>
    <n v="0"/>
    <n v="0"/>
    <n v="0"/>
    <n v="0"/>
    <n v="0"/>
    <n v="0"/>
    <n v="0"/>
    <n v="0"/>
    <n v="0"/>
    <n v="0"/>
    <n v="0"/>
    <m/>
    <m/>
    <m/>
    <m/>
    <m/>
    <m/>
    <n v="0"/>
    <n v="0"/>
    <n v="0"/>
    <m/>
    <m/>
    <m/>
    <m/>
    <m/>
    <m/>
    <m/>
    <m/>
    <m/>
    <n v="0"/>
    <n v="0"/>
    <n v="0"/>
    <m/>
    <m/>
    <m/>
    <n v="1369"/>
    <n v="1378"/>
    <n v="1398"/>
    <n v="1343"/>
    <n v="1564"/>
    <n v="2931"/>
    <n v="1057"/>
    <n v="1063"/>
    <n v="1031"/>
    <n v="984"/>
    <n v="974"/>
    <n v="1024"/>
    <n v="1221"/>
    <n v="1332"/>
    <m/>
    <m/>
    <m/>
    <m/>
    <m/>
    <m/>
    <m/>
    <m/>
    <n v="1057"/>
    <n v="1057"/>
    <n v="1063"/>
    <n v="1063"/>
    <n v="1031"/>
    <n v="1031"/>
    <n v="984"/>
    <n v="984"/>
    <n v="984"/>
    <n v="974"/>
    <n v="974"/>
    <n v="974"/>
    <n v="1024"/>
    <n v="1024"/>
    <n v="1024"/>
    <n v="1024"/>
    <n v="1221"/>
    <n v="1221"/>
    <n v="1221"/>
    <n v="1332"/>
    <n v="1332"/>
    <n v="1332"/>
    <n v="564"/>
    <n v="671"/>
    <n v="707"/>
    <n v="46"/>
    <n v="39"/>
    <n v="38"/>
    <n v="414"/>
    <n v="511"/>
    <n v="587"/>
    <n v="74"/>
    <n v="84"/>
    <n v="87"/>
    <n v="162"/>
    <n v="213"/>
    <n v="276"/>
    <n v="103"/>
    <n v="116"/>
    <n v="140"/>
    <n v="645"/>
    <n v="561"/>
    <n v="521"/>
    <n v="186"/>
    <n v="188"/>
    <n v="191"/>
  </r>
  <r>
    <x v="12"/>
    <s v="Nashville State Technical Community College"/>
    <s v="Reclassified: Met the criteria for Two-year 1 in 2009-10, 2010-11, and 2011-12."/>
    <n v="221184"/>
    <x v="5"/>
    <m/>
    <m/>
    <m/>
    <m/>
    <m/>
    <m/>
    <m/>
    <m/>
    <m/>
    <m/>
    <m/>
    <m/>
    <m/>
    <m/>
    <m/>
    <m/>
    <m/>
    <m/>
    <m/>
    <m/>
    <m/>
    <m/>
    <m/>
    <m/>
    <m/>
    <m/>
    <m/>
    <m/>
    <m/>
    <m/>
    <m/>
    <n v="0"/>
    <n v="0"/>
    <n v="0"/>
    <n v="0"/>
    <n v="0"/>
    <n v="0"/>
    <n v="0"/>
    <n v="0"/>
    <n v="0"/>
    <n v="0"/>
    <n v="0"/>
    <n v="0"/>
    <n v="0"/>
    <n v="0"/>
    <n v="0"/>
    <n v="0"/>
    <n v="0"/>
    <n v="0"/>
    <n v="0"/>
    <n v="0"/>
    <n v="0"/>
    <n v="0"/>
    <n v="0"/>
    <n v="0"/>
    <n v="0"/>
    <n v="0"/>
    <n v="0"/>
    <n v="0"/>
    <m/>
    <m/>
    <m/>
    <m/>
    <m/>
    <m/>
    <n v="0"/>
    <n v="0"/>
    <n v="0"/>
    <m/>
    <m/>
    <m/>
    <m/>
    <m/>
    <m/>
    <m/>
    <m/>
    <m/>
    <n v="0"/>
    <n v="0"/>
    <n v="0"/>
    <m/>
    <m/>
    <m/>
    <n v="1072"/>
    <n v="1034"/>
    <n v="1110"/>
    <n v="1096"/>
    <n v="1360"/>
    <n v="3004"/>
    <n v="472"/>
    <n v="581"/>
    <n v="584"/>
    <n v="585"/>
    <n v="566"/>
    <n v="683"/>
    <n v="836"/>
    <n v="791"/>
    <m/>
    <m/>
    <m/>
    <m/>
    <m/>
    <m/>
    <m/>
    <m/>
    <n v="472"/>
    <n v="472"/>
    <n v="581"/>
    <n v="581"/>
    <n v="584"/>
    <n v="584"/>
    <n v="585"/>
    <n v="585"/>
    <n v="585"/>
    <n v="566"/>
    <n v="566"/>
    <n v="566"/>
    <n v="683"/>
    <n v="683"/>
    <n v="683"/>
    <n v="683"/>
    <n v="836"/>
    <n v="836"/>
    <n v="836"/>
    <n v="791"/>
    <n v="791"/>
    <n v="791"/>
    <n v="337"/>
    <n v="429"/>
    <n v="396"/>
    <n v="65"/>
    <n v="56"/>
    <n v="61"/>
    <n v="281"/>
    <n v="351"/>
    <n v="334"/>
    <n v="46"/>
    <n v="52"/>
    <n v="46"/>
    <n v="93"/>
    <n v="119"/>
    <n v="184"/>
    <n v="81"/>
    <n v="92"/>
    <n v="160"/>
    <n v="365"/>
    <n v="303"/>
    <n v="293"/>
    <n v="85"/>
    <n v="106"/>
    <n v="103"/>
  </r>
  <r>
    <x v="12"/>
    <s v="Pellissippi State Technical Community College"/>
    <m/>
    <n v="221643"/>
    <x v="5"/>
    <m/>
    <m/>
    <m/>
    <m/>
    <m/>
    <m/>
    <m/>
    <m/>
    <m/>
    <m/>
    <m/>
    <m/>
    <m/>
    <m/>
    <m/>
    <m/>
    <m/>
    <m/>
    <m/>
    <m/>
    <m/>
    <m/>
    <m/>
    <m/>
    <m/>
    <m/>
    <m/>
    <m/>
    <m/>
    <m/>
    <m/>
    <n v="0"/>
    <n v="0"/>
    <n v="0"/>
    <n v="0"/>
    <n v="0"/>
    <n v="0"/>
    <n v="0"/>
    <n v="0"/>
    <n v="0"/>
    <n v="0"/>
    <n v="0"/>
    <n v="0"/>
    <n v="0"/>
    <n v="0"/>
    <n v="0"/>
    <n v="0"/>
    <n v="0"/>
    <n v="0"/>
    <n v="0"/>
    <n v="0"/>
    <n v="0"/>
    <n v="0"/>
    <n v="0"/>
    <n v="0"/>
    <n v="0"/>
    <n v="0"/>
    <n v="0"/>
    <n v="0"/>
    <m/>
    <m/>
    <m/>
    <m/>
    <m/>
    <m/>
    <n v="0"/>
    <n v="0"/>
    <n v="0"/>
    <m/>
    <m/>
    <m/>
    <m/>
    <m/>
    <m/>
    <m/>
    <m/>
    <m/>
    <n v="0"/>
    <n v="0"/>
    <n v="0"/>
    <m/>
    <m/>
    <m/>
    <n v="1517"/>
    <n v="1489"/>
    <n v="1666"/>
    <n v="1540"/>
    <n v="1948"/>
    <n v="3389"/>
    <n v="859"/>
    <n v="985"/>
    <n v="1067"/>
    <n v="1053"/>
    <n v="1184"/>
    <n v="1215"/>
    <n v="1557"/>
    <n v="1611"/>
    <m/>
    <m/>
    <m/>
    <m/>
    <m/>
    <m/>
    <m/>
    <m/>
    <n v="859"/>
    <n v="859"/>
    <n v="985"/>
    <n v="985"/>
    <n v="1067"/>
    <n v="1067"/>
    <n v="1053"/>
    <n v="1053"/>
    <n v="1053"/>
    <n v="1184"/>
    <n v="1184"/>
    <n v="1184"/>
    <n v="1215"/>
    <n v="1215"/>
    <n v="1215"/>
    <n v="1215"/>
    <n v="1557"/>
    <n v="1557"/>
    <n v="1557"/>
    <n v="1611"/>
    <n v="1611"/>
    <n v="1611"/>
    <n v="736"/>
    <n v="894"/>
    <n v="941"/>
    <n v="88"/>
    <n v="74"/>
    <n v="88"/>
    <n v="391"/>
    <n v="589"/>
    <n v="582"/>
    <n v="101"/>
    <n v="102"/>
    <n v="156"/>
    <n v="255"/>
    <n v="264"/>
    <n v="332"/>
    <n v="245"/>
    <n v="252"/>
    <n v="299"/>
    <n v="452"/>
    <n v="566"/>
    <n v="428"/>
    <n v="193"/>
    <n v="202"/>
    <n v="251"/>
  </r>
  <r>
    <x v="12"/>
    <s v="Southwest Tennessee Community College"/>
    <m/>
    <n v="221485"/>
    <x v="5"/>
    <m/>
    <m/>
    <m/>
    <m/>
    <m/>
    <m/>
    <m/>
    <m/>
    <m/>
    <m/>
    <m/>
    <m/>
    <m/>
    <m/>
    <m/>
    <m/>
    <m/>
    <m/>
    <m/>
    <m/>
    <m/>
    <m/>
    <m/>
    <m/>
    <m/>
    <m/>
    <m/>
    <m/>
    <m/>
    <m/>
    <m/>
    <n v="0"/>
    <n v="0"/>
    <n v="0"/>
    <n v="0"/>
    <n v="0"/>
    <n v="0"/>
    <n v="0"/>
    <n v="0"/>
    <n v="0"/>
    <n v="0"/>
    <n v="0"/>
    <n v="0"/>
    <n v="0"/>
    <n v="0"/>
    <n v="0"/>
    <n v="0"/>
    <n v="0"/>
    <n v="0"/>
    <n v="0"/>
    <n v="0"/>
    <n v="0"/>
    <n v="0"/>
    <n v="0"/>
    <n v="0"/>
    <n v="0"/>
    <n v="0"/>
    <n v="0"/>
    <n v="0"/>
    <m/>
    <m/>
    <m/>
    <m/>
    <m/>
    <m/>
    <n v="0"/>
    <n v="0"/>
    <n v="0"/>
    <m/>
    <m/>
    <m/>
    <m/>
    <m/>
    <m/>
    <m/>
    <m/>
    <m/>
    <n v="0"/>
    <n v="0"/>
    <n v="0"/>
    <m/>
    <m/>
    <m/>
    <n v="2263"/>
    <n v="2335"/>
    <n v="2133"/>
    <n v="2183"/>
    <n v="2674"/>
    <n v="4219"/>
    <n v="1314"/>
    <n v="1461"/>
    <n v="1478"/>
    <n v="1547"/>
    <n v="1330"/>
    <n v="1520"/>
    <n v="1948"/>
    <n v="1675"/>
    <m/>
    <m/>
    <m/>
    <m/>
    <m/>
    <m/>
    <m/>
    <m/>
    <n v="1314"/>
    <n v="1314"/>
    <n v="1461"/>
    <n v="1461"/>
    <n v="1478"/>
    <n v="1478"/>
    <n v="1547"/>
    <n v="1547"/>
    <n v="1547"/>
    <n v="1330"/>
    <n v="1330"/>
    <n v="1330"/>
    <n v="1520"/>
    <n v="1520"/>
    <n v="1520"/>
    <n v="1520"/>
    <n v="1948"/>
    <n v="1948"/>
    <n v="1948"/>
    <n v="1675"/>
    <n v="1675"/>
    <n v="1675"/>
    <n v="727"/>
    <n v="926"/>
    <n v="783"/>
    <n v="85"/>
    <n v="70"/>
    <n v="53"/>
    <n v="708"/>
    <n v="952"/>
    <n v="839"/>
    <n v="59"/>
    <n v="69"/>
    <n v="83"/>
    <n v="267"/>
    <n v="252"/>
    <n v="351"/>
    <n v="148"/>
    <n v="164"/>
    <n v="278"/>
    <n v="1073"/>
    <n v="845"/>
    <n v="808"/>
    <n v="127"/>
    <n v="143"/>
    <n v="187"/>
  </r>
  <r>
    <x v="12"/>
    <s v="Volunteer State Community College "/>
    <s v="Reclassified: Met the criteria for Two-year 1 in 2009-10, 2010-11, and 2011-12."/>
    <n v="222053"/>
    <x v="5"/>
    <m/>
    <m/>
    <m/>
    <m/>
    <m/>
    <m/>
    <m/>
    <m/>
    <m/>
    <m/>
    <m/>
    <m/>
    <m/>
    <m/>
    <m/>
    <m/>
    <m/>
    <m/>
    <m/>
    <m/>
    <m/>
    <m/>
    <m/>
    <m/>
    <m/>
    <m/>
    <m/>
    <m/>
    <m/>
    <m/>
    <m/>
    <n v="0"/>
    <n v="0"/>
    <n v="0"/>
    <n v="0"/>
    <n v="0"/>
    <n v="0"/>
    <n v="0"/>
    <n v="0"/>
    <n v="0"/>
    <n v="0"/>
    <n v="0"/>
    <n v="0"/>
    <n v="0"/>
    <n v="0"/>
    <n v="0"/>
    <n v="0"/>
    <n v="0"/>
    <n v="0"/>
    <n v="0"/>
    <n v="0"/>
    <n v="0"/>
    <n v="0"/>
    <n v="0"/>
    <n v="0"/>
    <n v="0"/>
    <n v="0"/>
    <n v="0"/>
    <n v="0"/>
    <m/>
    <m/>
    <m/>
    <m/>
    <m/>
    <m/>
    <n v="0"/>
    <n v="0"/>
    <n v="0"/>
    <m/>
    <m/>
    <m/>
    <m/>
    <m/>
    <m/>
    <m/>
    <m/>
    <m/>
    <n v="0"/>
    <n v="0"/>
    <n v="0"/>
    <m/>
    <m/>
    <m/>
    <n v="1360"/>
    <n v="1432"/>
    <n v="1379"/>
    <n v="1429"/>
    <n v="1696"/>
    <n v="2698"/>
    <n v="933"/>
    <n v="986"/>
    <n v="1019"/>
    <n v="1082"/>
    <n v="1050"/>
    <n v="1193"/>
    <n v="1427"/>
    <n v="1427"/>
    <m/>
    <m/>
    <m/>
    <m/>
    <m/>
    <m/>
    <m/>
    <m/>
    <n v="933"/>
    <n v="933"/>
    <n v="986"/>
    <n v="986"/>
    <n v="1019"/>
    <n v="1019"/>
    <n v="1082"/>
    <n v="1082"/>
    <n v="1082"/>
    <n v="1050"/>
    <n v="1050"/>
    <n v="1050"/>
    <n v="1193"/>
    <n v="1193"/>
    <n v="1193"/>
    <n v="1193"/>
    <n v="1427"/>
    <n v="1427"/>
    <n v="1427"/>
    <n v="1427"/>
    <n v="1427"/>
    <n v="1427"/>
    <n v="661"/>
    <n v="751"/>
    <n v="655"/>
    <n v="66"/>
    <n v="81"/>
    <n v="79"/>
    <n v="466"/>
    <n v="595"/>
    <n v="693"/>
    <n v="126"/>
    <n v="110"/>
    <n v="160"/>
    <n v="181"/>
    <n v="196"/>
    <n v="234"/>
    <n v="157"/>
    <n v="173"/>
    <n v="204"/>
    <n v="618"/>
    <n v="571"/>
    <n v="595"/>
    <n v="206"/>
    <n v="202"/>
    <n v="202"/>
  </r>
  <r>
    <x v="12"/>
    <s v="Cleveland State Community College "/>
    <m/>
    <n v="219879"/>
    <x v="6"/>
    <m/>
    <m/>
    <m/>
    <m/>
    <m/>
    <m/>
    <m/>
    <m/>
    <m/>
    <m/>
    <m/>
    <m/>
    <m/>
    <m/>
    <m/>
    <m/>
    <m/>
    <m/>
    <m/>
    <m/>
    <m/>
    <m/>
    <m/>
    <m/>
    <m/>
    <m/>
    <m/>
    <m/>
    <m/>
    <m/>
    <m/>
    <n v="0"/>
    <n v="0"/>
    <n v="0"/>
    <n v="0"/>
    <n v="0"/>
    <n v="0"/>
    <n v="0"/>
    <n v="0"/>
    <n v="0"/>
    <n v="0"/>
    <n v="0"/>
    <n v="0"/>
    <n v="0"/>
    <n v="0"/>
    <n v="0"/>
    <n v="0"/>
    <n v="0"/>
    <n v="0"/>
    <n v="0"/>
    <n v="0"/>
    <n v="0"/>
    <n v="0"/>
    <n v="0"/>
    <n v="0"/>
    <n v="0"/>
    <n v="0"/>
    <n v="0"/>
    <n v="0"/>
    <m/>
    <m/>
    <m/>
    <m/>
    <m/>
    <m/>
    <n v="0"/>
    <n v="0"/>
    <n v="0"/>
    <m/>
    <m/>
    <m/>
    <m/>
    <m/>
    <m/>
    <m/>
    <m/>
    <m/>
    <n v="0"/>
    <n v="0"/>
    <n v="0"/>
    <m/>
    <m/>
    <m/>
    <n v="604"/>
    <n v="609"/>
    <n v="588"/>
    <n v="639"/>
    <n v="713"/>
    <n v="1151"/>
    <n v="536"/>
    <n v="509"/>
    <n v="503"/>
    <n v="501"/>
    <n v="476"/>
    <n v="525"/>
    <n v="632"/>
    <n v="611"/>
    <m/>
    <m/>
    <m/>
    <m/>
    <m/>
    <m/>
    <m/>
    <m/>
    <n v="536"/>
    <n v="536"/>
    <n v="509"/>
    <n v="509"/>
    <n v="503"/>
    <n v="503"/>
    <n v="501"/>
    <n v="501"/>
    <n v="501"/>
    <n v="476"/>
    <n v="476"/>
    <n v="476"/>
    <n v="525"/>
    <n v="525"/>
    <n v="525"/>
    <n v="525"/>
    <n v="632"/>
    <n v="632"/>
    <n v="632"/>
    <n v="611"/>
    <n v="611"/>
    <n v="611"/>
    <n v="263"/>
    <n v="356"/>
    <n v="329"/>
    <n v="24"/>
    <n v="31"/>
    <n v="29"/>
    <n v="238"/>
    <n v="245"/>
    <n v="253"/>
    <n v="64"/>
    <n v="69"/>
    <n v="82"/>
    <n v="91"/>
    <n v="69"/>
    <n v="94"/>
    <n v="97"/>
    <n v="102"/>
    <n v="80"/>
    <n v="249"/>
    <n v="236"/>
    <n v="269"/>
    <n v="118"/>
    <n v="103"/>
    <n v="103"/>
  </r>
  <r>
    <x v="12"/>
    <s v="Columbia State Community College "/>
    <m/>
    <n v="219888"/>
    <x v="6"/>
    <m/>
    <m/>
    <m/>
    <m/>
    <m/>
    <m/>
    <m/>
    <m/>
    <m/>
    <m/>
    <m/>
    <m/>
    <m/>
    <m/>
    <m/>
    <m/>
    <m/>
    <m/>
    <m/>
    <m/>
    <m/>
    <m/>
    <m/>
    <m/>
    <m/>
    <m/>
    <m/>
    <m/>
    <m/>
    <m/>
    <m/>
    <n v="0"/>
    <n v="0"/>
    <n v="0"/>
    <n v="0"/>
    <n v="0"/>
    <n v="0"/>
    <n v="0"/>
    <n v="0"/>
    <n v="0"/>
    <n v="0"/>
    <n v="0"/>
    <n v="0"/>
    <n v="0"/>
    <n v="0"/>
    <n v="0"/>
    <n v="0"/>
    <n v="0"/>
    <n v="0"/>
    <n v="0"/>
    <n v="0"/>
    <n v="0"/>
    <n v="0"/>
    <n v="0"/>
    <n v="0"/>
    <n v="0"/>
    <n v="0"/>
    <n v="0"/>
    <n v="0"/>
    <m/>
    <m/>
    <m/>
    <m/>
    <m/>
    <m/>
    <n v="0"/>
    <n v="0"/>
    <n v="0"/>
    <m/>
    <m/>
    <m/>
    <m/>
    <m/>
    <m/>
    <m/>
    <m/>
    <m/>
    <n v="0"/>
    <n v="0"/>
    <n v="0"/>
    <m/>
    <m/>
    <m/>
    <n v="882"/>
    <n v="989"/>
    <n v="1091"/>
    <n v="944"/>
    <n v="1277"/>
    <n v="2151"/>
    <n v="661"/>
    <n v="729"/>
    <n v="684"/>
    <n v="779"/>
    <n v="793"/>
    <n v="657"/>
    <n v="836"/>
    <n v="850"/>
    <m/>
    <m/>
    <m/>
    <m/>
    <m/>
    <m/>
    <m/>
    <m/>
    <n v="661"/>
    <n v="661"/>
    <n v="729"/>
    <n v="729"/>
    <n v="684"/>
    <n v="684"/>
    <n v="779"/>
    <n v="779"/>
    <n v="779"/>
    <n v="793"/>
    <n v="793"/>
    <n v="793"/>
    <n v="657"/>
    <n v="657"/>
    <n v="657"/>
    <n v="657"/>
    <n v="836"/>
    <n v="836"/>
    <n v="836"/>
    <n v="850"/>
    <n v="850"/>
    <n v="850"/>
    <n v="405"/>
    <n v="437"/>
    <n v="498"/>
    <n v="51"/>
    <n v="54"/>
    <n v="63"/>
    <n v="201"/>
    <n v="345"/>
    <n v="289"/>
    <n v="110"/>
    <n v="113"/>
    <n v="116"/>
    <n v="136"/>
    <n v="130"/>
    <n v="154"/>
    <n v="151"/>
    <n v="173"/>
    <n v="212"/>
    <n v="382"/>
    <n v="377"/>
    <n v="175"/>
    <n v="181"/>
    <n v="180"/>
    <n v="168"/>
  </r>
  <r>
    <x v="12"/>
    <s v="Dyersburg State Community College "/>
    <s v="Reclassified: Met the criteria for Two-year 2 in 2009-10, 2010-11, and 2011-12."/>
    <n v="220057"/>
    <x v="6"/>
    <m/>
    <m/>
    <m/>
    <m/>
    <m/>
    <m/>
    <m/>
    <m/>
    <m/>
    <m/>
    <m/>
    <m/>
    <m/>
    <m/>
    <m/>
    <m/>
    <m/>
    <m/>
    <m/>
    <m/>
    <m/>
    <m/>
    <m/>
    <m/>
    <m/>
    <m/>
    <m/>
    <m/>
    <m/>
    <m/>
    <m/>
    <n v="0"/>
    <n v="0"/>
    <n v="0"/>
    <n v="0"/>
    <n v="0"/>
    <n v="0"/>
    <n v="0"/>
    <n v="0"/>
    <n v="0"/>
    <n v="0"/>
    <n v="0"/>
    <n v="0"/>
    <n v="0"/>
    <n v="0"/>
    <n v="0"/>
    <n v="0"/>
    <n v="0"/>
    <n v="0"/>
    <n v="0"/>
    <n v="0"/>
    <n v="0"/>
    <n v="0"/>
    <n v="0"/>
    <n v="0"/>
    <n v="0"/>
    <n v="0"/>
    <n v="0"/>
    <n v="0"/>
    <m/>
    <m/>
    <m/>
    <m/>
    <m/>
    <m/>
    <n v="0"/>
    <n v="0"/>
    <n v="0"/>
    <m/>
    <m/>
    <m/>
    <m/>
    <m/>
    <m/>
    <m/>
    <m/>
    <m/>
    <n v="0"/>
    <n v="0"/>
    <n v="0"/>
    <m/>
    <m/>
    <m/>
    <n v="625"/>
    <n v="583"/>
    <n v="636"/>
    <n v="631"/>
    <n v="852"/>
    <n v="1278"/>
    <n v="599"/>
    <n v="491"/>
    <n v="476"/>
    <n v="464"/>
    <n v="503"/>
    <n v="523"/>
    <n v="724"/>
    <n v="729"/>
    <m/>
    <m/>
    <m/>
    <m/>
    <m/>
    <m/>
    <m/>
    <m/>
    <n v="599"/>
    <n v="599"/>
    <n v="491"/>
    <n v="491"/>
    <n v="476"/>
    <n v="476"/>
    <n v="464"/>
    <n v="464"/>
    <n v="464"/>
    <n v="503"/>
    <n v="503"/>
    <n v="503"/>
    <n v="523"/>
    <n v="523"/>
    <n v="523"/>
    <n v="523"/>
    <n v="724"/>
    <n v="724"/>
    <n v="724"/>
    <n v="729"/>
    <n v="729"/>
    <n v="729"/>
    <n v="281"/>
    <n v="356"/>
    <n v="345"/>
    <n v="38"/>
    <n v="47"/>
    <n v="26"/>
    <n v="204"/>
    <n v="321"/>
    <n v="358"/>
    <n v="32"/>
    <n v="40"/>
    <n v="42"/>
    <n v="75"/>
    <n v="65"/>
    <n v="93"/>
    <n v="77"/>
    <n v="96"/>
    <n v="111"/>
    <n v="280"/>
    <n v="302"/>
    <n v="277"/>
    <n v="98"/>
    <n v="79"/>
    <n v="79"/>
  </r>
  <r>
    <x v="12"/>
    <s v="Jackson State Community College "/>
    <m/>
    <n v="220400"/>
    <x v="6"/>
    <m/>
    <m/>
    <m/>
    <m/>
    <m/>
    <m/>
    <m/>
    <m/>
    <m/>
    <m/>
    <m/>
    <m/>
    <m/>
    <m/>
    <m/>
    <m/>
    <m/>
    <m/>
    <m/>
    <m/>
    <m/>
    <m/>
    <m/>
    <m/>
    <m/>
    <m/>
    <m/>
    <m/>
    <m/>
    <m/>
    <m/>
    <n v="0"/>
    <n v="0"/>
    <n v="0"/>
    <n v="0"/>
    <n v="0"/>
    <n v="0"/>
    <n v="0"/>
    <n v="0"/>
    <n v="0"/>
    <n v="0"/>
    <n v="0"/>
    <n v="0"/>
    <n v="0"/>
    <n v="0"/>
    <n v="0"/>
    <n v="0"/>
    <n v="0"/>
    <n v="0"/>
    <n v="0"/>
    <n v="0"/>
    <n v="0"/>
    <n v="0"/>
    <n v="0"/>
    <n v="0"/>
    <n v="0"/>
    <n v="0"/>
    <n v="0"/>
    <n v="0"/>
    <m/>
    <m/>
    <m/>
    <m/>
    <m/>
    <m/>
    <n v="0"/>
    <n v="0"/>
    <n v="0"/>
    <m/>
    <m/>
    <m/>
    <m/>
    <m/>
    <m/>
    <m/>
    <m/>
    <m/>
    <n v="0"/>
    <n v="0"/>
    <n v="0"/>
    <m/>
    <m/>
    <m/>
    <n v="808"/>
    <n v="953"/>
    <n v="1045"/>
    <n v="892"/>
    <n v="1106"/>
    <n v="1650"/>
    <n v="641"/>
    <n v="685"/>
    <n v="623"/>
    <n v="759"/>
    <n v="835"/>
    <n v="748"/>
    <n v="949"/>
    <n v="980"/>
    <m/>
    <m/>
    <m/>
    <m/>
    <m/>
    <m/>
    <m/>
    <m/>
    <n v="641"/>
    <n v="641"/>
    <n v="685"/>
    <n v="685"/>
    <n v="623"/>
    <n v="623"/>
    <n v="759"/>
    <n v="759"/>
    <n v="759"/>
    <n v="835"/>
    <n v="835"/>
    <n v="835"/>
    <n v="748"/>
    <n v="748"/>
    <n v="748"/>
    <n v="748"/>
    <n v="949"/>
    <n v="949"/>
    <n v="949"/>
    <n v="980"/>
    <n v="980"/>
    <n v="980"/>
    <n v="406"/>
    <n v="451"/>
    <n v="448"/>
    <n v="50"/>
    <n v="61"/>
    <n v="48"/>
    <n v="292"/>
    <n v="437"/>
    <n v="484"/>
    <n v="59"/>
    <n v="77"/>
    <n v="94"/>
    <n v="133"/>
    <n v="143"/>
    <n v="145"/>
    <n v="99"/>
    <n v="112"/>
    <n v="142"/>
    <n v="468"/>
    <n v="503"/>
    <n v="367"/>
    <n v="121"/>
    <n v="132"/>
    <n v="125"/>
  </r>
  <r>
    <x v="12"/>
    <s v="Motlow State Community College "/>
    <m/>
    <n v="221096"/>
    <x v="6"/>
    <m/>
    <m/>
    <m/>
    <m/>
    <m/>
    <m/>
    <m/>
    <m/>
    <m/>
    <m/>
    <m/>
    <m/>
    <m/>
    <m/>
    <m/>
    <m/>
    <m/>
    <m/>
    <m/>
    <m/>
    <m/>
    <m/>
    <m/>
    <m/>
    <m/>
    <m/>
    <m/>
    <m/>
    <m/>
    <m/>
    <m/>
    <n v="0"/>
    <n v="0"/>
    <n v="0"/>
    <n v="0"/>
    <n v="0"/>
    <n v="0"/>
    <n v="0"/>
    <n v="0"/>
    <n v="0"/>
    <n v="0"/>
    <n v="0"/>
    <n v="0"/>
    <n v="0"/>
    <n v="0"/>
    <n v="0"/>
    <n v="0"/>
    <n v="0"/>
    <n v="0"/>
    <n v="0"/>
    <n v="0"/>
    <n v="0"/>
    <n v="0"/>
    <n v="0"/>
    <n v="0"/>
    <n v="0"/>
    <n v="0"/>
    <n v="0"/>
    <n v="0"/>
    <m/>
    <m/>
    <m/>
    <m/>
    <m/>
    <m/>
    <n v="0"/>
    <n v="0"/>
    <n v="0"/>
    <m/>
    <m/>
    <m/>
    <m/>
    <m/>
    <m/>
    <m/>
    <m/>
    <m/>
    <n v="0"/>
    <n v="0"/>
    <n v="0"/>
    <m/>
    <m/>
    <m/>
    <n v="982"/>
    <n v="1028"/>
    <n v="1101"/>
    <n v="1088"/>
    <n v="1310"/>
    <n v="1740"/>
    <n v="721"/>
    <n v="790"/>
    <n v="802"/>
    <n v="832"/>
    <n v="883"/>
    <n v="924"/>
    <n v="1069"/>
    <n v="997"/>
    <m/>
    <m/>
    <m/>
    <m/>
    <m/>
    <m/>
    <m/>
    <m/>
    <n v="721"/>
    <n v="721"/>
    <n v="790"/>
    <n v="790"/>
    <n v="802"/>
    <n v="802"/>
    <n v="832"/>
    <n v="832"/>
    <n v="832"/>
    <n v="883"/>
    <n v="883"/>
    <n v="883"/>
    <n v="924"/>
    <n v="924"/>
    <n v="924"/>
    <n v="924"/>
    <n v="1069"/>
    <n v="1069"/>
    <n v="1069"/>
    <n v="997"/>
    <n v="997"/>
    <n v="997"/>
    <n v="525"/>
    <n v="621"/>
    <n v="522"/>
    <n v="68"/>
    <n v="71"/>
    <n v="64"/>
    <n v="331"/>
    <n v="377"/>
    <n v="411"/>
    <n v="138"/>
    <n v="146"/>
    <n v="144"/>
    <n v="100"/>
    <n v="111"/>
    <n v="124"/>
    <n v="198"/>
    <n v="211"/>
    <n v="254"/>
    <n v="396"/>
    <n v="415"/>
    <n v="402"/>
    <n v="182"/>
    <n v="177"/>
    <n v="192"/>
  </r>
  <r>
    <x v="12"/>
    <s v="Northeast State Technical Community College"/>
    <m/>
    <n v="221908"/>
    <x v="6"/>
    <m/>
    <m/>
    <m/>
    <m/>
    <m/>
    <m/>
    <m/>
    <m/>
    <m/>
    <m/>
    <m/>
    <m/>
    <m/>
    <m/>
    <m/>
    <m/>
    <m/>
    <m/>
    <m/>
    <m/>
    <m/>
    <m/>
    <m/>
    <m/>
    <m/>
    <m/>
    <m/>
    <m/>
    <m/>
    <m/>
    <m/>
    <n v="0"/>
    <n v="0"/>
    <n v="0"/>
    <n v="0"/>
    <n v="0"/>
    <n v="0"/>
    <n v="0"/>
    <n v="0"/>
    <n v="0"/>
    <n v="0"/>
    <n v="0"/>
    <n v="0"/>
    <n v="0"/>
    <n v="0"/>
    <n v="0"/>
    <n v="0"/>
    <n v="0"/>
    <n v="0"/>
    <n v="0"/>
    <n v="0"/>
    <n v="0"/>
    <n v="0"/>
    <n v="0"/>
    <n v="0"/>
    <n v="0"/>
    <n v="0"/>
    <n v="0"/>
    <n v="0"/>
    <m/>
    <m/>
    <m/>
    <m/>
    <m/>
    <m/>
    <n v="0"/>
    <n v="0"/>
    <n v="0"/>
    <m/>
    <m/>
    <m/>
    <m/>
    <m/>
    <m/>
    <m/>
    <m/>
    <m/>
    <n v="0"/>
    <n v="0"/>
    <n v="0"/>
    <m/>
    <m/>
    <m/>
    <n v="987"/>
    <n v="1023"/>
    <n v="1080"/>
    <n v="1068"/>
    <n v="1314"/>
    <n v="2152"/>
    <n v="734"/>
    <n v="789"/>
    <n v="775"/>
    <n v="814"/>
    <n v="772"/>
    <n v="907"/>
    <n v="1134"/>
    <n v="1112"/>
    <m/>
    <m/>
    <m/>
    <m/>
    <m/>
    <m/>
    <m/>
    <m/>
    <n v="734"/>
    <n v="734"/>
    <n v="789"/>
    <n v="789"/>
    <n v="775"/>
    <n v="775"/>
    <n v="814"/>
    <n v="814"/>
    <n v="814"/>
    <n v="772"/>
    <n v="772"/>
    <n v="772"/>
    <n v="907"/>
    <n v="907"/>
    <n v="907"/>
    <n v="907"/>
    <n v="1134"/>
    <n v="1134"/>
    <n v="1134"/>
    <n v="1112"/>
    <n v="1112"/>
    <n v="1112"/>
    <n v="552"/>
    <n v="697"/>
    <n v="620"/>
    <n v="16"/>
    <n v="31"/>
    <n v="26"/>
    <n v="339"/>
    <n v="406"/>
    <n v="466"/>
    <n v="129"/>
    <n v="136"/>
    <n v="145"/>
    <n v="147"/>
    <n v="177"/>
    <n v="210"/>
    <n v="103"/>
    <n v="110"/>
    <n v="141"/>
    <n v="435"/>
    <n v="349"/>
    <n v="411"/>
    <n v="190"/>
    <n v="200"/>
    <n v="217"/>
  </r>
  <r>
    <x v="12"/>
    <s v="Roane State Community College "/>
    <m/>
    <n v="221397"/>
    <x v="6"/>
    <m/>
    <m/>
    <m/>
    <m/>
    <m/>
    <m/>
    <m/>
    <m/>
    <m/>
    <m/>
    <m/>
    <m/>
    <m/>
    <m/>
    <m/>
    <m/>
    <m/>
    <m/>
    <m/>
    <m/>
    <m/>
    <m/>
    <m/>
    <m/>
    <m/>
    <m/>
    <m/>
    <m/>
    <m/>
    <m/>
    <m/>
    <n v="0"/>
    <n v="0"/>
    <n v="0"/>
    <n v="0"/>
    <n v="0"/>
    <n v="0"/>
    <n v="0"/>
    <n v="0"/>
    <n v="0"/>
    <n v="0"/>
    <n v="0"/>
    <n v="0"/>
    <n v="0"/>
    <n v="0"/>
    <n v="0"/>
    <n v="0"/>
    <n v="0"/>
    <n v="0"/>
    <n v="0"/>
    <n v="0"/>
    <n v="0"/>
    <n v="0"/>
    <n v="0"/>
    <n v="0"/>
    <n v="0"/>
    <n v="0"/>
    <n v="0"/>
    <n v="0"/>
    <m/>
    <m/>
    <m/>
    <m/>
    <m/>
    <m/>
    <n v="0"/>
    <n v="0"/>
    <n v="0"/>
    <m/>
    <m/>
    <m/>
    <m/>
    <m/>
    <m/>
    <m/>
    <m/>
    <m/>
    <n v="0"/>
    <n v="0"/>
    <n v="0"/>
    <m/>
    <m/>
    <m/>
    <n v="1044"/>
    <n v="1166"/>
    <n v="1173"/>
    <n v="1071"/>
    <n v="1467"/>
    <n v="2011"/>
    <n v="878"/>
    <n v="907"/>
    <n v="850"/>
    <n v="956"/>
    <n v="949"/>
    <n v="904"/>
    <n v="1234"/>
    <n v="953"/>
    <m/>
    <m/>
    <m/>
    <m/>
    <m/>
    <m/>
    <m/>
    <m/>
    <n v="878"/>
    <n v="878"/>
    <n v="907"/>
    <n v="907"/>
    <n v="850"/>
    <n v="850"/>
    <n v="956"/>
    <n v="956"/>
    <n v="956"/>
    <n v="949"/>
    <n v="949"/>
    <n v="949"/>
    <n v="904"/>
    <n v="904"/>
    <n v="904"/>
    <n v="904"/>
    <n v="1234"/>
    <n v="1234"/>
    <n v="1234"/>
    <n v="953"/>
    <n v="953"/>
    <n v="953"/>
    <n v="559"/>
    <n v="737"/>
    <n v="518"/>
    <n v="47"/>
    <n v="55"/>
    <n v="46"/>
    <n v="298"/>
    <n v="442"/>
    <n v="389"/>
    <n v="133"/>
    <n v="132"/>
    <n v="162"/>
    <n v="143"/>
    <n v="170"/>
    <n v="166"/>
    <n v="168"/>
    <n v="214"/>
    <n v="190"/>
    <n v="512"/>
    <n v="433"/>
    <n v="386"/>
    <n v="228"/>
    <n v="219"/>
    <n v="215"/>
  </r>
  <r>
    <x v="12"/>
    <s v="Walters State Community College "/>
    <m/>
    <n v="222062"/>
    <x v="6"/>
    <m/>
    <m/>
    <m/>
    <m/>
    <m/>
    <m/>
    <m/>
    <m/>
    <m/>
    <m/>
    <m/>
    <m/>
    <m/>
    <m/>
    <m/>
    <m/>
    <m/>
    <m/>
    <m/>
    <m/>
    <m/>
    <m/>
    <m/>
    <m/>
    <m/>
    <m/>
    <m/>
    <m/>
    <m/>
    <m/>
    <m/>
    <n v="0"/>
    <n v="0"/>
    <n v="0"/>
    <n v="0"/>
    <n v="0"/>
    <n v="0"/>
    <n v="0"/>
    <n v="0"/>
    <n v="0"/>
    <n v="0"/>
    <n v="0"/>
    <n v="0"/>
    <n v="0"/>
    <n v="0"/>
    <n v="0"/>
    <n v="0"/>
    <n v="0"/>
    <n v="0"/>
    <n v="0"/>
    <n v="0"/>
    <n v="0"/>
    <n v="0"/>
    <n v="0"/>
    <n v="0"/>
    <n v="0"/>
    <n v="0"/>
    <n v="0"/>
    <n v="0"/>
    <m/>
    <m/>
    <m/>
    <m/>
    <m/>
    <m/>
    <n v="0"/>
    <n v="0"/>
    <n v="0"/>
    <m/>
    <m/>
    <m/>
    <m/>
    <m/>
    <m/>
    <m/>
    <m/>
    <m/>
    <n v="0"/>
    <n v="0"/>
    <n v="0"/>
    <m/>
    <m/>
    <m/>
    <n v="1250"/>
    <n v="1254"/>
    <n v="1237"/>
    <n v="1219"/>
    <n v="1644"/>
    <n v="2111"/>
    <n v="1080"/>
    <n v="894"/>
    <n v="1018"/>
    <n v="1005"/>
    <n v="1004"/>
    <n v="1080"/>
    <n v="1448"/>
    <n v="1346"/>
    <m/>
    <m/>
    <m/>
    <m/>
    <m/>
    <m/>
    <m/>
    <m/>
    <n v="1080"/>
    <n v="1080"/>
    <n v="894"/>
    <n v="894"/>
    <n v="1018"/>
    <n v="1018"/>
    <n v="1005"/>
    <n v="1005"/>
    <n v="1005"/>
    <n v="1004"/>
    <n v="1004"/>
    <n v="1004"/>
    <n v="1080"/>
    <n v="1080"/>
    <n v="1080"/>
    <n v="1080"/>
    <n v="1448"/>
    <n v="1448"/>
    <n v="1448"/>
    <n v="1346"/>
    <n v="1346"/>
    <n v="1346"/>
    <n v="694"/>
    <n v="862"/>
    <n v="729"/>
    <n v="49"/>
    <n v="54"/>
    <n v="76"/>
    <n v="337"/>
    <n v="532"/>
    <n v="541"/>
    <n v="154"/>
    <n v="161"/>
    <n v="223"/>
    <n v="174"/>
    <n v="172"/>
    <n v="203"/>
    <n v="167"/>
    <n v="172"/>
    <n v="160"/>
    <n v="510"/>
    <n v="499"/>
    <n v="494"/>
    <n v="250"/>
    <n v="223"/>
    <n v="267"/>
  </r>
  <r>
    <x v="12"/>
    <s v="Tennessee Technology Center at Athens"/>
    <m/>
    <n v="219596"/>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Chattanooga"/>
    <s v="Met the criteria for Technical Institute or College 1 in 2010-11 and 2011-12."/>
    <s v="219824B"/>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Covington"/>
    <m/>
    <n v="219921"/>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Crossville"/>
    <m/>
    <n v="221591"/>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Crump"/>
    <m/>
    <n v="221430"/>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Dickson"/>
    <m/>
    <n v="219994"/>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Elizabethton"/>
    <m/>
    <n v="220127"/>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Harriman"/>
    <m/>
    <n v="220251"/>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Hartsville"/>
    <m/>
    <n v="220279"/>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Hohenwald"/>
    <m/>
    <n v="220321"/>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Jacksboro"/>
    <m/>
    <n v="220394"/>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Jackson"/>
    <m/>
    <n v="221616"/>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Knoxville"/>
    <m/>
    <n v="221625"/>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Livingston"/>
    <m/>
    <n v="220640"/>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McKenzie"/>
    <m/>
    <n v="220756"/>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McMinnville"/>
    <m/>
    <n v="221607"/>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Memphis"/>
    <s v="Met the criteria for Technical Institute or College 1 in 2011-12."/>
    <n v="220853"/>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Morristown"/>
    <m/>
    <n v="221050"/>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Murfreesboro"/>
    <m/>
    <n v="221102"/>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Nashville"/>
    <s v="Met the criteria for Technical Institute or College 1 in 2011-12."/>
    <n v="248925"/>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Newbern"/>
    <m/>
    <n v="221236"/>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Oneida"/>
    <m/>
    <n v="221582"/>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Paris"/>
    <m/>
    <n v="221281"/>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Pulaski"/>
    <m/>
    <n v="221333"/>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Ripley"/>
    <m/>
    <n v="221388"/>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Shelbyville"/>
    <m/>
    <n v="221494"/>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2"/>
    <s v="Tennessee Technology Center at Whiteville"/>
    <m/>
    <n v="221634"/>
    <x v="9"/>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3"/>
    <s v="Texas A &amp; M University "/>
    <m/>
    <n v="228723"/>
    <x v="0"/>
    <n v="7068"/>
    <n v="7104"/>
    <n v="7804"/>
    <n v="8094"/>
    <n v="8093"/>
    <n v="8071"/>
    <n v="8176"/>
    <n v="6660"/>
    <n v="6652"/>
    <n v="6313"/>
    <n v="6589"/>
    <n v="6389"/>
    <n v="6677"/>
    <n v="6734"/>
    <n v="7472"/>
    <n v="7587"/>
    <n v="7465"/>
    <n v="7439"/>
    <n v="7448"/>
    <m/>
    <m/>
    <m/>
    <n v="24"/>
    <n v="29"/>
    <n v="33"/>
    <n v="22"/>
    <m/>
    <m/>
    <m/>
    <m/>
    <m/>
    <n v="6660"/>
    <n v="6660"/>
    <n v="6652"/>
    <n v="6652"/>
    <n v="6313"/>
    <n v="6313"/>
    <n v="6565"/>
    <n v="6360"/>
    <n v="6360"/>
    <n v="6644"/>
    <n v="6644"/>
    <n v="6644"/>
    <n v="6712"/>
    <n v="6712"/>
    <n v="6712"/>
    <n v="7472"/>
    <n v="7472"/>
    <n v="7587"/>
    <n v="7587"/>
    <n v="7465"/>
    <n v="7465"/>
    <n v="7465"/>
    <n v="7439"/>
    <n v="7439"/>
    <n v="7439"/>
    <n v="7448"/>
    <n v="7448"/>
    <n v="7448"/>
    <n v="6896"/>
    <n v="6775"/>
    <n v="6828"/>
    <n v="379"/>
    <n v="425"/>
    <n v="385"/>
    <n v="190"/>
    <n v="239"/>
    <n v="235"/>
    <n v="5067"/>
    <n v="5306"/>
    <n v="5409"/>
    <n v="86"/>
    <n v="107"/>
    <n v="105"/>
    <n v="860"/>
    <n v="890"/>
    <n v="863"/>
    <n v="347"/>
    <n v="341"/>
    <n v="335"/>
    <n v="5327"/>
    <n v="5291"/>
    <n v="5072"/>
    <m/>
    <m/>
    <m/>
    <m/>
    <m/>
    <m/>
    <m/>
    <m/>
    <m/>
    <m/>
    <m/>
    <m/>
    <m/>
    <m/>
    <m/>
    <m/>
    <m/>
    <m/>
    <m/>
    <m/>
    <m/>
    <m/>
    <n v="0"/>
    <n v="0"/>
    <n v="0"/>
    <n v="0"/>
    <n v="0"/>
    <n v="0"/>
    <n v="0"/>
    <n v="0"/>
    <n v="0"/>
    <n v="0"/>
    <n v="0"/>
    <n v="0"/>
    <n v="0"/>
    <n v="0"/>
    <n v="0"/>
    <n v="0"/>
    <n v="0"/>
    <n v="0"/>
    <n v="0"/>
    <n v="0"/>
    <n v="0"/>
    <n v="0"/>
    <m/>
    <m/>
    <m/>
    <m/>
    <m/>
    <m/>
    <n v="0"/>
    <n v="0"/>
    <n v="0"/>
    <m/>
    <m/>
    <m/>
    <m/>
    <m/>
    <m/>
    <m/>
    <m/>
    <m/>
    <n v="0"/>
    <n v="0"/>
    <n v="0"/>
    <m/>
    <m/>
    <m/>
  </r>
  <r>
    <x v="13"/>
    <s v="Texas Tech University "/>
    <m/>
    <n v="229115"/>
    <x v="0"/>
    <n v="3951"/>
    <n v="3802"/>
    <n v="3922"/>
    <n v="4518"/>
    <n v="4408"/>
    <n v="4471"/>
    <n v="4832"/>
    <n v="3410"/>
    <n v="3971"/>
    <n v="4057"/>
    <n v="4285"/>
    <n v="4326"/>
    <n v="3833"/>
    <n v="3743"/>
    <n v="3862"/>
    <n v="4442"/>
    <n v="4339"/>
    <n v="4364"/>
    <n v="4730"/>
    <m/>
    <m/>
    <m/>
    <n v="20"/>
    <n v="35"/>
    <n v="28"/>
    <n v="24"/>
    <m/>
    <m/>
    <m/>
    <m/>
    <m/>
    <n v="3410"/>
    <n v="3410"/>
    <n v="3971"/>
    <n v="3971"/>
    <n v="4057"/>
    <n v="4057"/>
    <n v="4265"/>
    <n v="4291"/>
    <n v="4291"/>
    <n v="3805"/>
    <n v="3805"/>
    <n v="3805"/>
    <n v="3719"/>
    <n v="3719"/>
    <n v="3719"/>
    <n v="3862"/>
    <n v="3862"/>
    <n v="4442"/>
    <n v="4442"/>
    <n v="4339"/>
    <n v="4339"/>
    <n v="4339"/>
    <n v="4364"/>
    <n v="4364"/>
    <n v="4364"/>
    <n v="4730"/>
    <n v="4730"/>
    <n v="4730"/>
    <n v="3509"/>
    <n v="3525"/>
    <n v="3851"/>
    <n v="488"/>
    <n v="486"/>
    <n v="497"/>
    <n v="342"/>
    <n v="353"/>
    <n v="382"/>
    <n v="2584"/>
    <n v="2384"/>
    <n v="2280"/>
    <n v="162"/>
    <n v="140"/>
    <n v="141"/>
    <n v="1105"/>
    <n v="938"/>
    <n v="970"/>
    <n v="440"/>
    <n v="343"/>
    <n v="328"/>
    <n v="2025"/>
    <n v="2371"/>
    <n v="2416"/>
    <m/>
    <m/>
    <m/>
    <m/>
    <m/>
    <m/>
    <m/>
    <m/>
    <m/>
    <m/>
    <m/>
    <m/>
    <m/>
    <m/>
    <m/>
    <m/>
    <m/>
    <m/>
    <m/>
    <m/>
    <m/>
    <m/>
    <n v="0"/>
    <n v="0"/>
    <n v="0"/>
    <n v="0"/>
    <n v="0"/>
    <n v="0"/>
    <n v="0"/>
    <n v="0"/>
    <n v="0"/>
    <n v="0"/>
    <n v="0"/>
    <n v="0"/>
    <n v="0"/>
    <n v="0"/>
    <n v="0"/>
    <n v="0"/>
    <n v="0"/>
    <n v="0"/>
    <n v="0"/>
    <n v="0"/>
    <n v="0"/>
    <n v="0"/>
    <m/>
    <m/>
    <m/>
    <m/>
    <m/>
    <m/>
    <n v="0"/>
    <n v="0"/>
    <n v="0"/>
    <m/>
    <m/>
    <m/>
    <m/>
    <m/>
    <m/>
    <m/>
    <m/>
    <m/>
    <n v="0"/>
    <n v="0"/>
    <n v="0"/>
    <m/>
    <m/>
    <m/>
  </r>
  <r>
    <x v="13"/>
    <s v="University of Houston"/>
    <m/>
    <n v="225511"/>
    <x v="0"/>
    <n v="3389"/>
    <n v="3461"/>
    <n v="3472"/>
    <n v="3609"/>
    <n v="3874"/>
    <n v="3316"/>
    <n v="3646"/>
    <n v="2941"/>
    <n v="2847"/>
    <n v="3213"/>
    <n v="3142"/>
    <n v="3092"/>
    <n v="3044"/>
    <n v="3218"/>
    <n v="3250"/>
    <n v="3292"/>
    <n v="3507"/>
    <n v="3107"/>
    <n v="3459"/>
    <m/>
    <m/>
    <m/>
    <n v="17"/>
    <n v="19"/>
    <n v="15"/>
    <n v="30"/>
    <m/>
    <m/>
    <m/>
    <m/>
    <m/>
    <n v="2941"/>
    <n v="2941"/>
    <n v="2847"/>
    <n v="2847"/>
    <n v="3213"/>
    <n v="3213"/>
    <n v="3125"/>
    <n v="3073"/>
    <n v="3073"/>
    <n v="3029"/>
    <n v="3029"/>
    <n v="3029"/>
    <n v="3188"/>
    <n v="3188"/>
    <n v="3188"/>
    <n v="3250"/>
    <n v="3250"/>
    <n v="3292"/>
    <n v="3292"/>
    <n v="3507"/>
    <n v="3507"/>
    <n v="3507"/>
    <n v="3107"/>
    <n v="3107"/>
    <n v="3107"/>
    <n v="3459"/>
    <n v="3459"/>
    <n v="3459"/>
    <n v="2754"/>
    <n v="2533"/>
    <n v="2804"/>
    <n v="394"/>
    <n v="293"/>
    <n v="314"/>
    <n v="359"/>
    <n v="281"/>
    <n v="341"/>
    <n v="1258"/>
    <n v="1379"/>
    <n v="1485"/>
    <n v="268"/>
    <n v="241"/>
    <n v="245"/>
    <n v="1055"/>
    <n v="937"/>
    <n v="969"/>
    <n v="492"/>
    <n v="472"/>
    <n v="489"/>
    <n v="1420"/>
    <n v="1504"/>
    <n v="1652"/>
    <m/>
    <m/>
    <m/>
    <m/>
    <m/>
    <m/>
    <m/>
    <m/>
    <m/>
    <m/>
    <m/>
    <m/>
    <m/>
    <m/>
    <m/>
    <m/>
    <m/>
    <m/>
    <m/>
    <m/>
    <m/>
    <m/>
    <n v="0"/>
    <n v="0"/>
    <n v="0"/>
    <n v="0"/>
    <n v="0"/>
    <n v="0"/>
    <n v="0"/>
    <n v="0"/>
    <n v="0"/>
    <n v="0"/>
    <n v="0"/>
    <n v="0"/>
    <n v="0"/>
    <n v="0"/>
    <n v="0"/>
    <n v="0"/>
    <n v="0"/>
    <n v="0"/>
    <n v="0"/>
    <n v="0"/>
    <n v="0"/>
    <n v="0"/>
    <m/>
    <m/>
    <m/>
    <m/>
    <m/>
    <m/>
    <n v="0"/>
    <n v="0"/>
    <n v="0"/>
    <m/>
    <m/>
    <m/>
    <m/>
    <m/>
    <m/>
    <m/>
    <m/>
    <m/>
    <n v="0"/>
    <n v="0"/>
    <n v="0"/>
    <m/>
    <m/>
    <m/>
  </r>
  <r>
    <x v="13"/>
    <s v="University of North Texas"/>
    <m/>
    <n v="227216"/>
    <x v="0"/>
    <n v="3356"/>
    <n v="3643"/>
    <n v="3696"/>
    <n v="3570"/>
    <n v="3544"/>
    <n v="3363"/>
    <n v="3578"/>
    <n v="2691"/>
    <n v="2844"/>
    <n v="2816"/>
    <n v="2882"/>
    <n v="3308"/>
    <n v="3212"/>
    <n v="3498"/>
    <n v="3535"/>
    <n v="3473"/>
    <n v="3423"/>
    <n v="3222"/>
    <n v="3454"/>
    <m/>
    <m/>
    <m/>
    <n v="20"/>
    <n v="35"/>
    <n v="22"/>
    <n v="32"/>
    <m/>
    <m/>
    <m/>
    <m/>
    <m/>
    <n v="2691"/>
    <n v="2691"/>
    <n v="2844"/>
    <n v="2844"/>
    <n v="2816"/>
    <n v="2816"/>
    <n v="2862"/>
    <n v="3273"/>
    <n v="3273"/>
    <n v="3190"/>
    <n v="3190"/>
    <n v="3190"/>
    <n v="3466"/>
    <n v="3466"/>
    <n v="3466"/>
    <n v="3535"/>
    <n v="3535"/>
    <n v="3473"/>
    <n v="3473"/>
    <n v="3423"/>
    <n v="3423"/>
    <n v="3423"/>
    <n v="3222"/>
    <n v="3222"/>
    <n v="3222"/>
    <n v="3454"/>
    <n v="3454"/>
    <n v="3454"/>
    <n v="2545"/>
    <n v="2487"/>
    <n v="2691"/>
    <n v="502"/>
    <n v="381"/>
    <n v="370"/>
    <n v="376"/>
    <n v="354"/>
    <n v="393"/>
    <n v="1558"/>
    <n v="1553"/>
    <n v="1751"/>
    <n v="191"/>
    <n v="196"/>
    <n v="183"/>
    <n v="1008"/>
    <n v="978"/>
    <n v="1010"/>
    <n v="516"/>
    <n v="463"/>
    <n v="522"/>
    <n v="1339"/>
    <n v="1493"/>
    <n v="1424"/>
    <m/>
    <m/>
    <m/>
    <m/>
    <m/>
    <m/>
    <m/>
    <m/>
    <m/>
    <m/>
    <m/>
    <m/>
    <m/>
    <m/>
    <m/>
    <m/>
    <m/>
    <m/>
    <m/>
    <m/>
    <m/>
    <m/>
    <n v="0"/>
    <n v="0"/>
    <n v="0"/>
    <n v="0"/>
    <n v="0"/>
    <n v="0"/>
    <n v="0"/>
    <n v="0"/>
    <n v="0"/>
    <n v="0"/>
    <n v="0"/>
    <n v="0"/>
    <n v="0"/>
    <n v="0"/>
    <n v="0"/>
    <n v="0"/>
    <n v="0"/>
    <n v="0"/>
    <n v="0"/>
    <n v="0"/>
    <n v="0"/>
    <n v="0"/>
    <m/>
    <m/>
    <m/>
    <m/>
    <m/>
    <m/>
    <n v="0"/>
    <n v="0"/>
    <n v="0"/>
    <m/>
    <m/>
    <m/>
    <m/>
    <m/>
    <m/>
    <m/>
    <m/>
    <m/>
    <n v="0"/>
    <n v="0"/>
    <n v="0"/>
    <m/>
    <m/>
    <m/>
  </r>
  <r>
    <x v="13"/>
    <s v="University of Texas at Arlington"/>
    <m/>
    <n v="228769"/>
    <x v="0"/>
    <n v="2072"/>
    <n v="2104"/>
    <n v="2120"/>
    <n v="2159"/>
    <n v="2340"/>
    <n v="2629"/>
    <n v="2805"/>
    <n v="1389"/>
    <n v="1586"/>
    <n v="1833"/>
    <n v="2114"/>
    <n v="2414"/>
    <n v="1714"/>
    <n v="1781"/>
    <n v="2028"/>
    <n v="2096"/>
    <n v="2254"/>
    <n v="2435"/>
    <n v="2587"/>
    <m/>
    <m/>
    <m/>
    <n v="10"/>
    <n v="21"/>
    <n v="17"/>
    <n v="28"/>
    <m/>
    <m/>
    <m/>
    <m/>
    <m/>
    <n v="1389"/>
    <n v="1389"/>
    <n v="1586"/>
    <n v="1586"/>
    <n v="1833"/>
    <n v="1833"/>
    <n v="2104"/>
    <n v="2393"/>
    <n v="2393"/>
    <n v="1697"/>
    <n v="1697"/>
    <n v="1697"/>
    <n v="1753"/>
    <n v="1753"/>
    <n v="1753"/>
    <n v="2028"/>
    <n v="2028"/>
    <n v="2096"/>
    <n v="2096"/>
    <n v="2254"/>
    <n v="2254"/>
    <n v="2254"/>
    <n v="2435"/>
    <n v="2435"/>
    <n v="2435"/>
    <n v="2587"/>
    <n v="2587"/>
    <n v="2587"/>
    <n v="1458"/>
    <n v="1704"/>
    <n v="1839"/>
    <n v="447"/>
    <n v="411"/>
    <n v="417"/>
    <n v="349"/>
    <n v="320"/>
    <n v="331"/>
    <n v="890"/>
    <n v="711"/>
    <n v="741"/>
    <n v="134"/>
    <n v="121"/>
    <n v="111"/>
    <n v="1033"/>
    <n v="583"/>
    <n v="667"/>
    <n v="336"/>
    <n v="282"/>
    <n v="234"/>
    <n v="634"/>
    <n v="764"/>
    <n v="825"/>
    <m/>
    <m/>
    <m/>
    <m/>
    <m/>
    <m/>
    <m/>
    <m/>
    <m/>
    <m/>
    <m/>
    <m/>
    <m/>
    <m/>
    <m/>
    <m/>
    <m/>
    <m/>
    <m/>
    <m/>
    <m/>
    <m/>
    <n v="0"/>
    <n v="0"/>
    <n v="0"/>
    <n v="0"/>
    <n v="0"/>
    <n v="0"/>
    <n v="0"/>
    <n v="0"/>
    <n v="0"/>
    <n v="0"/>
    <n v="0"/>
    <n v="0"/>
    <n v="0"/>
    <n v="0"/>
    <n v="0"/>
    <n v="0"/>
    <n v="0"/>
    <n v="0"/>
    <n v="0"/>
    <n v="0"/>
    <n v="0"/>
    <n v="0"/>
    <m/>
    <m/>
    <m/>
    <m/>
    <m/>
    <m/>
    <n v="0"/>
    <n v="0"/>
    <n v="0"/>
    <m/>
    <m/>
    <m/>
    <m/>
    <m/>
    <m/>
    <m/>
    <m/>
    <m/>
    <n v="0"/>
    <n v="0"/>
    <n v="0"/>
    <m/>
    <m/>
    <m/>
  </r>
  <r>
    <x v="13"/>
    <s v="University of Texas at Austin"/>
    <m/>
    <n v="228778"/>
    <x v="0"/>
    <n v="6782"/>
    <n v="6833"/>
    <n v="7410"/>
    <n v="7435"/>
    <n v="6698"/>
    <n v="7242"/>
    <n v="7273"/>
    <n v="6921"/>
    <n v="7558"/>
    <n v="7197"/>
    <n v="7832"/>
    <n v="6480"/>
    <n v="6741"/>
    <n v="6789"/>
    <n v="7364"/>
    <n v="7378"/>
    <n v="6663"/>
    <n v="7199"/>
    <n v="7231"/>
    <m/>
    <m/>
    <m/>
    <n v="17"/>
    <n v="13"/>
    <n v="17"/>
    <n v="19"/>
    <m/>
    <m/>
    <m/>
    <m/>
    <m/>
    <n v="6921"/>
    <n v="6921"/>
    <n v="7558"/>
    <n v="7558"/>
    <n v="7197"/>
    <n v="7197"/>
    <n v="7815"/>
    <n v="6467"/>
    <n v="6467"/>
    <n v="6724"/>
    <n v="6724"/>
    <n v="6724"/>
    <n v="6770"/>
    <n v="6770"/>
    <n v="6770"/>
    <n v="7364"/>
    <n v="7364"/>
    <n v="7378"/>
    <n v="7378"/>
    <n v="6663"/>
    <n v="6663"/>
    <n v="6663"/>
    <n v="7199"/>
    <n v="7199"/>
    <n v="7199"/>
    <n v="7231"/>
    <n v="7231"/>
    <n v="7231"/>
    <n v="6132"/>
    <n v="6566"/>
    <n v="6426"/>
    <n v="285"/>
    <n v="333"/>
    <n v="313"/>
    <n v="246"/>
    <n v="300"/>
    <n v="492"/>
    <n v="5177"/>
    <n v="5367"/>
    <n v="5422"/>
    <n v="147"/>
    <n v="146"/>
    <n v="138"/>
    <n v="625"/>
    <n v="698"/>
    <n v="701"/>
    <n v="518"/>
    <n v="513"/>
    <n v="509"/>
    <n v="5454"/>
    <n v="6040"/>
    <n v="5785"/>
    <m/>
    <m/>
    <m/>
    <m/>
    <m/>
    <m/>
    <m/>
    <m/>
    <m/>
    <m/>
    <m/>
    <m/>
    <m/>
    <m/>
    <m/>
    <m/>
    <m/>
    <m/>
    <m/>
    <m/>
    <m/>
    <m/>
    <n v="0"/>
    <n v="0"/>
    <n v="0"/>
    <n v="0"/>
    <n v="0"/>
    <n v="0"/>
    <n v="0"/>
    <n v="0"/>
    <n v="0"/>
    <n v="0"/>
    <n v="0"/>
    <n v="0"/>
    <n v="0"/>
    <n v="0"/>
    <n v="0"/>
    <n v="0"/>
    <n v="0"/>
    <n v="0"/>
    <n v="0"/>
    <n v="0"/>
    <n v="0"/>
    <n v="0"/>
    <m/>
    <m/>
    <m/>
    <m/>
    <m/>
    <m/>
    <n v="0"/>
    <n v="0"/>
    <n v="0"/>
    <m/>
    <m/>
    <m/>
    <m/>
    <m/>
    <m/>
    <m/>
    <m/>
    <m/>
    <n v="0"/>
    <n v="0"/>
    <n v="0"/>
    <m/>
    <m/>
    <m/>
  </r>
  <r>
    <x v="13"/>
    <s v="University of Texas at Dallas"/>
    <m/>
    <n v="228787"/>
    <x v="0"/>
    <n v="1167"/>
    <n v="1099"/>
    <n v="1085"/>
    <n v="1057"/>
    <n v="1117"/>
    <n v="1330"/>
    <n v="1377"/>
    <n v="601"/>
    <n v="801"/>
    <n v="984"/>
    <n v="905"/>
    <n v="1048"/>
    <n v="1134"/>
    <n v="1064"/>
    <n v="1053"/>
    <n v="1030"/>
    <n v="1090"/>
    <n v="1293"/>
    <n v="1346"/>
    <m/>
    <m/>
    <m/>
    <n v="3"/>
    <n v="5"/>
    <n v="5"/>
    <n v="6"/>
    <m/>
    <m/>
    <m/>
    <m/>
    <m/>
    <n v="601"/>
    <n v="601"/>
    <n v="801"/>
    <n v="801"/>
    <n v="984"/>
    <n v="984"/>
    <n v="902"/>
    <n v="1043"/>
    <n v="1043"/>
    <n v="1129"/>
    <n v="1129"/>
    <n v="1129"/>
    <n v="1058"/>
    <n v="1058"/>
    <n v="1058"/>
    <n v="1053"/>
    <n v="1053"/>
    <n v="1030"/>
    <n v="1030"/>
    <n v="1090"/>
    <n v="1090"/>
    <n v="1090"/>
    <n v="1293"/>
    <n v="1293"/>
    <n v="1293"/>
    <n v="1346"/>
    <n v="1346"/>
    <n v="1346"/>
    <n v="908"/>
    <n v="1110"/>
    <n v="1121"/>
    <n v="83"/>
    <n v="95"/>
    <n v="134"/>
    <n v="99"/>
    <n v="88"/>
    <n v="91"/>
    <n v="658"/>
    <n v="713"/>
    <n v="643"/>
    <n v="28"/>
    <n v="42"/>
    <n v="36"/>
    <n v="234"/>
    <n v="250"/>
    <n v="248"/>
    <n v="123"/>
    <n v="124"/>
    <n v="131"/>
    <n v="371"/>
    <n v="487"/>
    <n v="597"/>
    <m/>
    <m/>
    <m/>
    <m/>
    <m/>
    <m/>
    <m/>
    <m/>
    <m/>
    <m/>
    <m/>
    <m/>
    <m/>
    <m/>
    <m/>
    <m/>
    <m/>
    <m/>
    <m/>
    <m/>
    <m/>
    <m/>
    <n v="0"/>
    <n v="0"/>
    <n v="0"/>
    <n v="0"/>
    <n v="0"/>
    <n v="0"/>
    <n v="0"/>
    <n v="0"/>
    <n v="0"/>
    <n v="0"/>
    <n v="0"/>
    <n v="0"/>
    <n v="0"/>
    <n v="0"/>
    <n v="0"/>
    <n v="0"/>
    <n v="0"/>
    <n v="0"/>
    <n v="0"/>
    <n v="0"/>
    <n v="0"/>
    <n v="0"/>
    <m/>
    <m/>
    <m/>
    <m/>
    <m/>
    <m/>
    <n v="0"/>
    <n v="0"/>
    <n v="0"/>
    <m/>
    <m/>
    <m/>
    <m/>
    <m/>
    <m/>
    <m/>
    <m/>
    <m/>
    <n v="0"/>
    <n v="0"/>
    <n v="0"/>
    <m/>
    <m/>
    <m/>
  </r>
  <r>
    <x v="13"/>
    <s v="Texas Woman's University"/>
    <s v="Met the criteria for Four-Year 1 in 2010-11 and 2011-12."/>
    <n v="229179"/>
    <x v="1"/>
    <n v="665"/>
    <n v="688"/>
    <n v="751"/>
    <n v="740"/>
    <n v="769"/>
    <n v="696"/>
    <n v="930"/>
    <n v="336"/>
    <n v="391"/>
    <n v="546"/>
    <n v="593"/>
    <n v="605"/>
    <n v="649"/>
    <n v="677"/>
    <n v="734"/>
    <n v="726"/>
    <n v="751"/>
    <n v="682"/>
    <n v="907"/>
    <m/>
    <m/>
    <m/>
    <n v="1"/>
    <n v="1"/>
    <n v="2"/>
    <n v="3"/>
    <m/>
    <m/>
    <m/>
    <m/>
    <m/>
    <n v="336"/>
    <n v="336"/>
    <n v="391"/>
    <n v="391"/>
    <n v="546"/>
    <n v="546"/>
    <n v="592"/>
    <n v="604"/>
    <n v="604"/>
    <n v="647"/>
    <n v="647"/>
    <n v="647"/>
    <n v="674"/>
    <n v="674"/>
    <n v="674"/>
    <n v="734"/>
    <n v="734"/>
    <n v="726"/>
    <n v="726"/>
    <n v="751"/>
    <n v="751"/>
    <n v="751"/>
    <n v="682"/>
    <n v="682"/>
    <n v="682"/>
    <n v="907"/>
    <n v="907"/>
    <n v="907"/>
    <n v="564"/>
    <n v="494"/>
    <n v="615"/>
    <n v="103"/>
    <n v="103"/>
    <n v="142"/>
    <n v="84"/>
    <n v="85"/>
    <n v="150"/>
    <n v="263"/>
    <n v="303"/>
    <n v="265"/>
    <n v="29"/>
    <n v="42"/>
    <n v="31"/>
    <n v="216"/>
    <n v="199"/>
    <n v="255"/>
    <n v="96"/>
    <n v="103"/>
    <n v="123"/>
    <n v="134"/>
    <n v="177"/>
    <n v="256"/>
    <m/>
    <m/>
    <m/>
    <m/>
    <m/>
    <m/>
    <m/>
    <m/>
    <m/>
    <m/>
    <m/>
    <m/>
    <m/>
    <m/>
    <m/>
    <m/>
    <m/>
    <m/>
    <m/>
    <m/>
    <m/>
    <m/>
    <n v="0"/>
    <n v="0"/>
    <n v="0"/>
    <n v="0"/>
    <n v="0"/>
    <n v="0"/>
    <n v="0"/>
    <n v="0"/>
    <n v="0"/>
    <n v="0"/>
    <n v="0"/>
    <n v="0"/>
    <n v="0"/>
    <n v="0"/>
    <n v="0"/>
    <n v="0"/>
    <n v="0"/>
    <n v="0"/>
    <n v="0"/>
    <n v="0"/>
    <n v="0"/>
    <n v="0"/>
    <m/>
    <m/>
    <m/>
    <m/>
    <m/>
    <m/>
    <n v="0"/>
    <n v="0"/>
    <n v="0"/>
    <m/>
    <m/>
    <m/>
    <m/>
    <m/>
    <m/>
    <m/>
    <m/>
    <m/>
    <n v="0"/>
    <n v="0"/>
    <n v="0"/>
    <m/>
    <m/>
    <m/>
  </r>
  <r>
    <x v="13"/>
    <s v="University of Texas at El Paso"/>
    <m/>
    <n v="228796"/>
    <x v="1"/>
    <n v="2573"/>
    <n v="2604"/>
    <n v="2706"/>
    <n v="2346"/>
    <n v="2597"/>
    <n v="2539"/>
    <n v="2736"/>
    <n v="1662"/>
    <n v="2018"/>
    <n v="2156"/>
    <n v="2310"/>
    <n v="2421"/>
    <n v="2321"/>
    <n v="2181"/>
    <n v="2446"/>
    <n v="2017"/>
    <n v="2060"/>
    <n v="2281"/>
    <n v="2450"/>
    <m/>
    <m/>
    <m/>
    <n v="31"/>
    <n v="35"/>
    <n v="25"/>
    <n v="27"/>
    <m/>
    <m/>
    <m/>
    <m/>
    <m/>
    <n v="1662"/>
    <n v="1662"/>
    <n v="2018"/>
    <n v="2018"/>
    <n v="2156"/>
    <n v="2156"/>
    <n v="2279"/>
    <n v="2386"/>
    <n v="2386"/>
    <n v="2296"/>
    <n v="2296"/>
    <n v="2296"/>
    <n v="2154"/>
    <n v="2154"/>
    <n v="2154"/>
    <n v="2446"/>
    <n v="2446"/>
    <n v="2017"/>
    <n v="2017"/>
    <n v="2060"/>
    <n v="2060"/>
    <n v="2060"/>
    <n v="2281"/>
    <n v="2281"/>
    <n v="2281"/>
    <n v="2450"/>
    <n v="2450"/>
    <n v="2450"/>
    <n v="1469"/>
    <n v="1670"/>
    <n v="1833"/>
    <n v="234"/>
    <n v="244"/>
    <n v="216"/>
    <n v="357"/>
    <n v="367"/>
    <n v="401"/>
    <n v="763"/>
    <n v="814"/>
    <n v="796"/>
    <n v="400"/>
    <n v="322"/>
    <n v="284"/>
    <n v="680"/>
    <n v="631"/>
    <n v="584"/>
    <n v="543"/>
    <n v="529"/>
    <n v="490"/>
    <n v="657"/>
    <n v="841"/>
    <n v="931"/>
    <m/>
    <m/>
    <m/>
    <m/>
    <m/>
    <m/>
    <m/>
    <m/>
    <m/>
    <m/>
    <m/>
    <m/>
    <m/>
    <m/>
    <m/>
    <m/>
    <m/>
    <m/>
    <m/>
    <m/>
    <m/>
    <m/>
    <n v="0"/>
    <n v="0"/>
    <n v="0"/>
    <n v="0"/>
    <n v="0"/>
    <n v="0"/>
    <n v="0"/>
    <n v="0"/>
    <n v="0"/>
    <n v="0"/>
    <n v="0"/>
    <n v="0"/>
    <n v="0"/>
    <n v="0"/>
    <n v="0"/>
    <n v="0"/>
    <n v="0"/>
    <n v="0"/>
    <n v="0"/>
    <n v="0"/>
    <n v="0"/>
    <n v="0"/>
    <m/>
    <m/>
    <m/>
    <m/>
    <m/>
    <m/>
    <n v="0"/>
    <n v="0"/>
    <n v="0"/>
    <m/>
    <m/>
    <m/>
    <m/>
    <m/>
    <m/>
    <m/>
    <m/>
    <m/>
    <n v="0"/>
    <n v="0"/>
    <n v="0"/>
    <m/>
    <m/>
    <m/>
  </r>
  <r>
    <x v="13"/>
    <s v="University of Texas at San Antonio"/>
    <m/>
    <n v="229027"/>
    <x v="1"/>
    <n v="4421"/>
    <n v="4482"/>
    <n v="4783"/>
    <n v="4928"/>
    <n v="4842"/>
    <n v="4626"/>
    <n v="4936"/>
    <n v="1670"/>
    <n v="1729"/>
    <n v="1911"/>
    <n v="3002"/>
    <n v="4132"/>
    <n v="4246"/>
    <n v="3455"/>
    <n v="3600"/>
    <n v="4809"/>
    <n v="4762"/>
    <n v="4561"/>
    <n v="4816"/>
    <m/>
    <m/>
    <m/>
    <n v="25"/>
    <n v="40"/>
    <n v="53"/>
    <n v="57"/>
    <m/>
    <m/>
    <m/>
    <m/>
    <m/>
    <n v="1670"/>
    <n v="1670"/>
    <n v="1729"/>
    <n v="1729"/>
    <n v="1911"/>
    <n v="1911"/>
    <n v="2977"/>
    <n v="4092"/>
    <n v="4092"/>
    <n v="4193"/>
    <n v="4193"/>
    <n v="4193"/>
    <n v="3398"/>
    <n v="3398"/>
    <n v="3398"/>
    <n v="3600"/>
    <n v="3600"/>
    <n v="4809"/>
    <n v="4809"/>
    <n v="4762"/>
    <n v="4762"/>
    <n v="4762"/>
    <n v="4561"/>
    <n v="4561"/>
    <n v="4561"/>
    <n v="4816"/>
    <n v="4816"/>
    <n v="4816"/>
    <n v="2667"/>
    <n v="2579"/>
    <n v="2993"/>
    <n v="1507"/>
    <n v="1345"/>
    <n v="1218"/>
    <n v="588"/>
    <n v="637"/>
    <n v="605"/>
    <n v="1035"/>
    <n v="1117"/>
    <n v="996"/>
    <n v="288"/>
    <n v="287"/>
    <n v="268"/>
    <n v="2166"/>
    <n v="2121"/>
    <n v="1484"/>
    <n v="603"/>
    <n v="668"/>
    <n v="650"/>
    <n v="633"/>
    <n v="635"/>
    <n v="675"/>
    <m/>
    <m/>
    <m/>
    <m/>
    <m/>
    <m/>
    <m/>
    <m/>
    <m/>
    <m/>
    <m/>
    <m/>
    <m/>
    <m/>
    <m/>
    <m/>
    <m/>
    <m/>
    <m/>
    <m/>
    <m/>
    <m/>
    <n v="0"/>
    <n v="0"/>
    <n v="0"/>
    <n v="0"/>
    <n v="0"/>
    <n v="0"/>
    <n v="0"/>
    <n v="0"/>
    <n v="0"/>
    <n v="0"/>
    <n v="0"/>
    <n v="0"/>
    <n v="0"/>
    <n v="0"/>
    <n v="0"/>
    <n v="0"/>
    <n v="0"/>
    <n v="0"/>
    <n v="0"/>
    <n v="0"/>
    <n v="0"/>
    <n v="0"/>
    <m/>
    <m/>
    <m/>
    <m/>
    <m/>
    <m/>
    <n v="0"/>
    <n v="0"/>
    <n v="0"/>
    <m/>
    <m/>
    <m/>
    <m/>
    <m/>
    <m/>
    <m/>
    <m/>
    <m/>
    <n v="0"/>
    <n v="0"/>
    <n v="0"/>
    <m/>
    <m/>
    <m/>
  </r>
  <r>
    <x v="13"/>
    <s v="Angelo State University"/>
    <m/>
    <n v="222831"/>
    <x v="2"/>
    <n v="1246"/>
    <n v="1308"/>
    <n v="1450"/>
    <n v="1475"/>
    <n v="1467"/>
    <n v="1473"/>
    <n v="1478"/>
    <n v="1180"/>
    <n v="1236"/>
    <n v="1240"/>
    <n v="1250"/>
    <n v="1096"/>
    <n v="763"/>
    <n v="816"/>
    <n v="1406"/>
    <n v="1429"/>
    <n v="1418"/>
    <n v="1422"/>
    <n v="1306"/>
    <m/>
    <m/>
    <m/>
    <n v="9"/>
    <n v="23"/>
    <n v="15"/>
    <n v="14"/>
    <m/>
    <m/>
    <m/>
    <m/>
    <m/>
    <n v="1180"/>
    <n v="1180"/>
    <n v="1236"/>
    <n v="1236"/>
    <n v="1240"/>
    <n v="1240"/>
    <n v="1241"/>
    <n v="1073"/>
    <n v="1073"/>
    <n v="748"/>
    <n v="748"/>
    <n v="748"/>
    <n v="802"/>
    <n v="802"/>
    <n v="802"/>
    <n v="1406"/>
    <n v="1406"/>
    <n v="1429"/>
    <n v="1429"/>
    <n v="1418"/>
    <n v="1418"/>
    <n v="1418"/>
    <n v="1422"/>
    <n v="1422"/>
    <n v="1422"/>
    <n v="1306"/>
    <n v="1306"/>
    <n v="1306"/>
    <n v="825"/>
    <n v="900"/>
    <n v="814"/>
    <n v="283"/>
    <n v="235"/>
    <n v="202"/>
    <n v="310"/>
    <n v="287"/>
    <n v="290"/>
    <n v="308"/>
    <n v="252"/>
    <n v="273"/>
    <n v="71"/>
    <n v="38"/>
    <n v="37"/>
    <n v="410"/>
    <n v="286"/>
    <n v="307"/>
    <n v="284"/>
    <n v="172"/>
    <n v="185"/>
    <n v="461"/>
    <n v="451"/>
    <n v="460"/>
    <m/>
    <m/>
    <m/>
    <m/>
    <m/>
    <m/>
    <m/>
    <m/>
    <m/>
    <m/>
    <m/>
    <m/>
    <m/>
    <m/>
    <m/>
    <m/>
    <m/>
    <m/>
    <m/>
    <m/>
    <m/>
    <m/>
    <n v="0"/>
    <n v="0"/>
    <n v="0"/>
    <n v="0"/>
    <n v="0"/>
    <n v="0"/>
    <n v="0"/>
    <n v="0"/>
    <n v="0"/>
    <n v="0"/>
    <n v="0"/>
    <n v="0"/>
    <n v="0"/>
    <n v="0"/>
    <n v="0"/>
    <n v="0"/>
    <n v="0"/>
    <n v="0"/>
    <n v="0"/>
    <n v="0"/>
    <n v="0"/>
    <n v="0"/>
    <m/>
    <m/>
    <m/>
    <m/>
    <m/>
    <m/>
    <n v="0"/>
    <n v="0"/>
    <n v="0"/>
    <m/>
    <m/>
    <m/>
    <m/>
    <m/>
    <m/>
    <m/>
    <m/>
    <m/>
    <n v="0"/>
    <n v="0"/>
    <n v="0"/>
    <m/>
    <m/>
    <m/>
  </r>
  <r>
    <x v="13"/>
    <s v="Lamar University"/>
    <m/>
    <n v="226091"/>
    <x v="2"/>
    <n v="1735"/>
    <n v="1735"/>
    <n v="1543"/>
    <n v="1511"/>
    <n v="1522"/>
    <n v="1557"/>
    <n v="1600"/>
    <n v="987"/>
    <n v="1021"/>
    <n v="1036"/>
    <n v="1254"/>
    <n v="1384"/>
    <n v="1047"/>
    <n v="1629"/>
    <n v="1445"/>
    <n v="1418"/>
    <n v="1435"/>
    <n v="1492"/>
    <n v="1502"/>
    <m/>
    <m/>
    <m/>
    <n v="14"/>
    <n v="22"/>
    <n v="26"/>
    <n v="30"/>
    <m/>
    <m/>
    <m/>
    <m/>
    <m/>
    <n v="987"/>
    <n v="987"/>
    <n v="1021"/>
    <n v="1021"/>
    <n v="1036"/>
    <n v="1036"/>
    <n v="1240"/>
    <n v="1362"/>
    <n v="1362"/>
    <n v="1021"/>
    <n v="1021"/>
    <n v="1021"/>
    <n v="1599"/>
    <n v="1599"/>
    <n v="1599"/>
    <n v="1445"/>
    <n v="1445"/>
    <n v="1418"/>
    <n v="1418"/>
    <n v="1435"/>
    <n v="1435"/>
    <n v="1435"/>
    <n v="1492"/>
    <n v="1492"/>
    <n v="1492"/>
    <n v="1502"/>
    <n v="1502"/>
    <n v="1502"/>
    <n v="948"/>
    <n v="973"/>
    <n v="967"/>
    <n v="166"/>
    <n v="215"/>
    <n v="177"/>
    <n v="321"/>
    <n v="304"/>
    <n v="358"/>
    <n v="402"/>
    <n v="297"/>
    <n v="484"/>
    <n v="110"/>
    <n v="86"/>
    <n v="109"/>
    <n v="465"/>
    <n v="334"/>
    <n v="590"/>
    <n v="385"/>
    <n v="304"/>
    <n v="416"/>
    <n v="385"/>
    <n v="413"/>
    <n v="444"/>
    <m/>
    <m/>
    <m/>
    <m/>
    <m/>
    <m/>
    <m/>
    <m/>
    <m/>
    <m/>
    <m/>
    <m/>
    <m/>
    <m/>
    <m/>
    <m/>
    <m/>
    <m/>
    <m/>
    <m/>
    <m/>
    <m/>
    <n v="0"/>
    <n v="0"/>
    <n v="0"/>
    <n v="0"/>
    <n v="0"/>
    <n v="0"/>
    <n v="0"/>
    <n v="0"/>
    <n v="0"/>
    <n v="0"/>
    <n v="0"/>
    <n v="0"/>
    <n v="0"/>
    <n v="0"/>
    <n v="0"/>
    <n v="0"/>
    <n v="0"/>
    <n v="0"/>
    <n v="0"/>
    <n v="0"/>
    <n v="0"/>
    <n v="0"/>
    <m/>
    <m/>
    <m/>
    <m/>
    <m/>
    <m/>
    <n v="0"/>
    <n v="0"/>
    <n v="0"/>
    <m/>
    <m/>
    <m/>
    <m/>
    <m/>
    <m/>
    <m/>
    <m/>
    <m/>
    <n v="0"/>
    <n v="0"/>
    <n v="0"/>
    <m/>
    <m/>
    <m/>
  </r>
  <r>
    <x v="13"/>
    <s v="Midwestern State University  "/>
    <m/>
    <n v="226833"/>
    <x v="2"/>
    <n v="838"/>
    <n v="859"/>
    <n v="680"/>
    <n v="744"/>
    <n v="686"/>
    <n v="711"/>
    <n v="758"/>
    <n v="290"/>
    <n v="618"/>
    <n v="594"/>
    <n v="584"/>
    <n v="805"/>
    <n v="808"/>
    <n v="827"/>
    <n v="656"/>
    <n v="716"/>
    <n v="671"/>
    <n v="695"/>
    <n v="740"/>
    <m/>
    <m/>
    <m/>
    <n v="5"/>
    <n v="13"/>
    <n v="16"/>
    <n v="11"/>
    <m/>
    <m/>
    <m/>
    <m/>
    <m/>
    <n v="290"/>
    <n v="290"/>
    <n v="618"/>
    <n v="618"/>
    <n v="594"/>
    <n v="594"/>
    <n v="579"/>
    <n v="792"/>
    <n v="792"/>
    <n v="792"/>
    <n v="792"/>
    <n v="792"/>
    <n v="816"/>
    <n v="816"/>
    <n v="816"/>
    <n v="656"/>
    <n v="656"/>
    <n v="716"/>
    <n v="716"/>
    <n v="671"/>
    <n v="671"/>
    <n v="671"/>
    <n v="695"/>
    <n v="695"/>
    <n v="695"/>
    <n v="740"/>
    <n v="740"/>
    <n v="740"/>
    <n v="492"/>
    <n v="500"/>
    <n v="498"/>
    <n v="78"/>
    <n v="92"/>
    <n v="107"/>
    <n v="101"/>
    <n v="103"/>
    <n v="135"/>
    <n v="268"/>
    <n v="243"/>
    <n v="280"/>
    <n v="50"/>
    <n v="59"/>
    <n v="49"/>
    <n v="258"/>
    <n v="313"/>
    <n v="302"/>
    <n v="216"/>
    <n v="177"/>
    <n v="185"/>
    <n v="106"/>
    <n v="239"/>
    <n v="240"/>
    <m/>
    <m/>
    <m/>
    <m/>
    <m/>
    <m/>
    <m/>
    <m/>
    <m/>
    <m/>
    <m/>
    <m/>
    <m/>
    <m/>
    <m/>
    <m/>
    <m/>
    <m/>
    <m/>
    <m/>
    <m/>
    <m/>
    <n v="0"/>
    <n v="0"/>
    <n v="0"/>
    <n v="0"/>
    <n v="0"/>
    <n v="0"/>
    <n v="0"/>
    <n v="0"/>
    <n v="0"/>
    <n v="0"/>
    <n v="0"/>
    <n v="0"/>
    <n v="0"/>
    <n v="0"/>
    <n v="0"/>
    <n v="0"/>
    <n v="0"/>
    <n v="0"/>
    <n v="0"/>
    <n v="0"/>
    <n v="0"/>
    <n v="0"/>
    <m/>
    <m/>
    <m/>
    <m/>
    <m/>
    <m/>
    <n v="0"/>
    <n v="0"/>
    <n v="0"/>
    <m/>
    <m/>
    <m/>
    <m/>
    <m/>
    <m/>
    <m/>
    <m/>
    <m/>
    <n v="0"/>
    <n v="0"/>
    <n v="0"/>
    <m/>
    <m/>
    <m/>
  </r>
  <r>
    <x v="13"/>
    <s v="Prairie View A &amp; M University"/>
    <m/>
    <n v="227526"/>
    <x v="2"/>
    <n v="1613"/>
    <n v="1183"/>
    <n v="1292"/>
    <n v="1402"/>
    <n v="1364"/>
    <n v="1651"/>
    <n v="1754"/>
    <n v="968"/>
    <n v="1337"/>
    <n v="1383"/>
    <n v="1458"/>
    <n v="1580"/>
    <n v="1600"/>
    <n v="1170"/>
    <n v="1285"/>
    <n v="1396"/>
    <n v="1359"/>
    <n v="1646"/>
    <n v="1739"/>
    <m/>
    <m/>
    <m/>
    <n v="15"/>
    <n v="27"/>
    <n v="27"/>
    <n v="15"/>
    <m/>
    <m/>
    <m/>
    <m/>
    <m/>
    <n v="968"/>
    <n v="968"/>
    <n v="1337"/>
    <n v="1337"/>
    <n v="1383"/>
    <n v="1383"/>
    <n v="1443"/>
    <n v="1553"/>
    <n v="1553"/>
    <n v="1573"/>
    <n v="1573"/>
    <n v="1573"/>
    <n v="1155"/>
    <n v="1155"/>
    <n v="1155"/>
    <n v="1285"/>
    <n v="1285"/>
    <n v="1396"/>
    <n v="1396"/>
    <n v="1359"/>
    <n v="1359"/>
    <n v="1359"/>
    <n v="1646"/>
    <n v="1646"/>
    <n v="1646"/>
    <n v="1739"/>
    <n v="1739"/>
    <n v="1739"/>
    <n v="976"/>
    <n v="1141"/>
    <n v="1079"/>
    <n v="148"/>
    <n v="185"/>
    <n v="217"/>
    <n v="235"/>
    <n v="320"/>
    <n v="443"/>
    <n v="500"/>
    <n v="498"/>
    <n v="394"/>
    <n v="103"/>
    <n v="118"/>
    <n v="97"/>
    <n v="547"/>
    <n v="521"/>
    <n v="359"/>
    <n v="403"/>
    <n v="436"/>
    <n v="305"/>
    <n v="341"/>
    <n v="511"/>
    <n v="566"/>
    <m/>
    <m/>
    <m/>
    <m/>
    <m/>
    <m/>
    <m/>
    <m/>
    <m/>
    <m/>
    <m/>
    <m/>
    <m/>
    <m/>
    <m/>
    <m/>
    <m/>
    <m/>
    <m/>
    <m/>
    <m/>
    <m/>
    <n v="0"/>
    <n v="0"/>
    <n v="0"/>
    <n v="0"/>
    <n v="0"/>
    <n v="0"/>
    <n v="0"/>
    <n v="0"/>
    <n v="0"/>
    <n v="0"/>
    <n v="0"/>
    <n v="0"/>
    <n v="0"/>
    <n v="0"/>
    <n v="0"/>
    <n v="0"/>
    <n v="0"/>
    <n v="0"/>
    <n v="0"/>
    <n v="0"/>
    <n v="0"/>
    <n v="0"/>
    <m/>
    <m/>
    <m/>
    <m/>
    <m/>
    <m/>
    <n v="0"/>
    <n v="0"/>
    <n v="0"/>
    <m/>
    <m/>
    <m/>
    <m/>
    <m/>
    <m/>
    <m/>
    <m/>
    <m/>
    <n v="0"/>
    <n v="0"/>
    <n v="0"/>
    <m/>
    <m/>
    <m/>
  </r>
  <r>
    <x v="13"/>
    <s v="Sam Houston State University "/>
    <m/>
    <n v="227881"/>
    <x v="2"/>
    <n v="2144"/>
    <n v="2236"/>
    <n v="2224"/>
    <n v="2266"/>
    <n v="2143"/>
    <n v="2170"/>
    <n v="2259"/>
    <n v="1557"/>
    <n v="1648"/>
    <n v="1717"/>
    <n v="1603"/>
    <n v="1772"/>
    <n v="2082"/>
    <n v="2179"/>
    <n v="2166"/>
    <n v="2213"/>
    <n v="2090"/>
    <n v="2122"/>
    <n v="2211"/>
    <m/>
    <m/>
    <m/>
    <n v="21"/>
    <n v="14"/>
    <n v="31"/>
    <n v="20"/>
    <m/>
    <m/>
    <m/>
    <m/>
    <m/>
    <n v="1557"/>
    <n v="1557"/>
    <n v="1648"/>
    <n v="1648"/>
    <n v="1717"/>
    <n v="1717"/>
    <n v="1582"/>
    <n v="1758"/>
    <n v="1758"/>
    <n v="2051"/>
    <n v="2051"/>
    <n v="2051"/>
    <n v="2159"/>
    <n v="2159"/>
    <n v="2159"/>
    <n v="2166"/>
    <n v="2166"/>
    <n v="2213"/>
    <n v="2213"/>
    <n v="2090"/>
    <n v="2090"/>
    <n v="2090"/>
    <n v="2122"/>
    <n v="2122"/>
    <n v="2122"/>
    <n v="2211"/>
    <n v="2211"/>
    <n v="2211"/>
    <n v="1566"/>
    <n v="1518"/>
    <n v="1607"/>
    <n v="284"/>
    <n v="313"/>
    <n v="325"/>
    <n v="240"/>
    <n v="291"/>
    <n v="279"/>
    <n v="799"/>
    <n v="1026"/>
    <n v="1086"/>
    <n v="70"/>
    <n v="66"/>
    <n v="78"/>
    <n v="635"/>
    <n v="675"/>
    <n v="711"/>
    <n v="254"/>
    <n v="284"/>
    <n v="284"/>
    <n v="664"/>
    <n v="804"/>
    <n v="774"/>
    <m/>
    <m/>
    <m/>
    <m/>
    <m/>
    <m/>
    <m/>
    <m/>
    <m/>
    <m/>
    <m/>
    <m/>
    <m/>
    <m/>
    <m/>
    <m/>
    <m/>
    <m/>
    <m/>
    <m/>
    <m/>
    <m/>
    <n v="0"/>
    <n v="0"/>
    <n v="0"/>
    <n v="0"/>
    <n v="0"/>
    <n v="0"/>
    <n v="0"/>
    <n v="0"/>
    <n v="0"/>
    <n v="0"/>
    <n v="0"/>
    <n v="0"/>
    <n v="0"/>
    <n v="0"/>
    <n v="0"/>
    <n v="0"/>
    <n v="0"/>
    <n v="0"/>
    <n v="0"/>
    <n v="0"/>
    <n v="0"/>
    <n v="0"/>
    <m/>
    <m/>
    <m/>
    <m/>
    <m/>
    <m/>
    <n v="0"/>
    <n v="0"/>
    <n v="0"/>
    <m/>
    <m/>
    <m/>
    <m/>
    <m/>
    <m/>
    <m/>
    <m/>
    <m/>
    <n v="0"/>
    <n v="0"/>
    <n v="0"/>
    <m/>
    <m/>
    <m/>
  </r>
  <r>
    <x v="13"/>
    <s v="Stephen F. Austin State University"/>
    <m/>
    <n v="228431"/>
    <x v="2"/>
    <n v="1771"/>
    <n v="2020"/>
    <n v="2369"/>
    <n v="2288"/>
    <n v="2528"/>
    <n v="2592"/>
    <n v="2365"/>
    <n v="2266"/>
    <n v="2227"/>
    <n v="2191"/>
    <n v="2024"/>
    <n v="1852"/>
    <n v="1748"/>
    <n v="1994"/>
    <n v="2318"/>
    <n v="2263"/>
    <n v="2480"/>
    <n v="2553"/>
    <n v="2280"/>
    <m/>
    <m/>
    <m/>
    <n v="18"/>
    <n v="13"/>
    <n v="12"/>
    <n v="27"/>
    <m/>
    <m/>
    <m/>
    <m/>
    <m/>
    <n v="2266"/>
    <n v="2266"/>
    <n v="2227"/>
    <n v="2227"/>
    <n v="2191"/>
    <n v="2191"/>
    <n v="2006"/>
    <n v="1839"/>
    <n v="1839"/>
    <n v="1736"/>
    <n v="1736"/>
    <n v="1736"/>
    <n v="1967"/>
    <n v="1967"/>
    <n v="1967"/>
    <n v="2318"/>
    <n v="2318"/>
    <n v="2263"/>
    <n v="2263"/>
    <n v="2480"/>
    <n v="2480"/>
    <n v="2480"/>
    <n v="2553"/>
    <n v="2553"/>
    <n v="2553"/>
    <n v="2280"/>
    <n v="2280"/>
    <n v="2280"/>
    <n v="1618"/>
    <n v="1629"/>
    <n v="1475"/>
    <n v="508"/>
    <n v="504"/>
    <n v="450"/>
    <n v="354"/>
    <n v="420"/>
    <n v="355"/>
    <n v="808"/>
    <n v="775"/>
    <n v="866"/>
    <n v="66"/>
    <n v="48"/>
    <n v="65"/>
    <n v="709"/>
    <n v="665"/>
    <n v="744"/>
    <n v="256"/>
    <n v="248"/>
    <n v="292"/>
    <n v="858"/>
    <n v="928"/>
    <n v="930"/>
    <m/>
    <m/>
    <m/>
    <m/>
    <m/>
    <m/>
    <m/>
    <m/>
    <m/>
    <m/>
    <m/>
    <m/>
    <m/>
    <m/>
    <m/>
    <m/>
    <m/>
    <m/>
    <m/>
    <m/>
    <m/>
    <m/>
    <n v="0"/>
    <n v="0"/>
    <n v="0"/>
    <n v="0"/>
    <n v="0"/>
    <n v="0"/>
    <n v="0"/>
    <n v="0"/>
    <n v="0"/>
    <n v="0"/>
    <n v="0"/>
    <n v="0"/>
    <n v="0"/>
    <n v="0"/>
    <n v="0"/>
    <n v="0"/>
    <n v="0"/>
    <n v="0"/>
    <n v="0"/>
    <n v="0"/>
    <n v="0"/>
    <n v="0"/>
    <m/>
    <m/>
    <m/>
    <m/>
    <m/>
    <m/>
    <n v="0"/>
    <n v="0"/>
    <n v="0"/>
    <m/>
    <m/>
    <m/>
    <m/>
    <m/>
    <m/>
    <m/>
    <m/>
    <m/>
    <n v="0"/>
    <n v="0"/>
    <n v="0"/>
    <m/>
    <m/>
    <m/>
  </r>
  <r>
    <x v="13"/>
    <s v="Sul Ross State University "/>
    <m/>
    <n v="228501"/>
    <x v="2"/>
    <n v="299"/>
    <n v="341"/>
    <n v="272"/>
    <n v="265"/>
    <n v="333"/>
    <n v="382"/>
    <n v="337"/>
    <n v="227"/>
    <n v="252"/>
    <n v="333"/>
    <n v="324"/>
    <n v="361"/>
    <n v="200"/>
    <n v="260"/>
    <n v="190"/>
    <n v="253"/>
    <n v="314"/>
    <n v="374"/>
    <n v="330"/>
    <m/>
    <m/>
    <m/>
    <n v="6"/>
    <n v="4"/>
    <n v="5"/>
    <n v="8"/>
    <m/>
    <m/>
    <m/>
    <m/>
    <m/>
    <n v="227"/>
    <n v="227"/>
    <n v="252"/>
    <n v="252"/>
    <n v="333"/>
    <n v="333"/>
    <n v="318"/>
    <n v="357"/>
    <n v="357"/>
    <n v="195"/>
    <n v="195"/>
    <n v="195"/>
    <n v="252"/>
    <n v="252"/>
    <n v="252"/>
    <n v="190"/>
    <n v="190"/>
    <n v="253"/>
    <n v="253"/>
    <n v="314"/>
    <n v="314"/>
    <n v="314"/>
    <n v="374"/>
    <n v="374"/>
    <n v="374"/>
    <n v="330"/>
    <n v="330"/>
    <n v="330"/>
    <n v="150"/>
    <n v="166"/>
    <n v="167"/>
    <n v="56"/>
    <n v="81"/>
    <n v="57"/>
    <n v="108"/>
    <n v="127"/>
    <n v="106"/>
    <n v="82"/>
    <n v="44"/>
    <n v="63"/>
    <n v="18"/>
    <n v="5"/>
    <n v="13"/>
    <n v="128"/>
    <n v="79"/>
    <n v="97"/>
    <n v="129"/>
    <n v="67"/>
    <n v="79"/>
    <n v="59"/>
    <n v="55"/>
    <n v="83"/>
    <m/>
    <m/>
    <m/>
    <m/>
    <m/>
    <m/>
    <m/>
    <m/>
    <m/>
    <m/>
    <m/>
    <m/>
    <m/>
    <m/>
    <m/>
    <m/>
    <m/>
    <m/>
    <m/>
    <m/>
    <m/>
    <m/>
    <n v="0"/>
    <n v="0"/>
    <n v="0"/>
    <n v="0"/>
    <n v="0"/>
    <n v="0"/>
    <n v="0"/>
    <n v="0"/>
    <n v="0"/>
    <n v="0"/>
    <n v="0"/>
    <n v="0"/>
    <n v="0"/>
    <n v="0"/>
    <n v="0"/>
    <n v="0"/>
    <n v="0"/>
    <n v="0"/>
    <n v="0"/>
    <n v="0"/>
    <n v="0"/>
    <n v="0"/>
    <m/>
    <m/>
    <m/>
    <m/>
    <m/>
    <m/>
    <n v="0"/>
    <n v="0"/>
    <n v="0"/>
    <m/>
    <m/>
    <m/>
    <m/>
    <m/>
    <m/>
    <m/>
    <m/>
    <m/>
    <n v="0"/>
    <n v="0"/>
    <n v="0"/>
    <m/>
    <m/>
    <m/>
  </r>
  <r>
    <x v="13"/>
    <s v="Tarleton State University  "/>
    <m/>
    <n v="228529"/>
    <x v="2"/>
    <n v="1220"/>
    <n v="1233"/>
    <n v="1278"/>
    <n v="1216"/>
    <n v="1295"/>
    <n v="1232"/>
    <n v="1468"/>
    <n v="590"/>
    <n v="453"/>
    <n v="751"/>
    <n v="952"/>
    <n v="1285"/>
    <n v="1196"/>
    <n v="1204"/>
    <n v="1256"/>
    <n v="1190"/>
    <n v="1274"/>
    <n v="1207"/>
    <n v="1439"/>
    <m/>
    <m/>
    <m/>
    <n v="10"/>
    <n v="9"/>
    <n v="18"/>
    <n v="16"/>
    <m/>
    <m/>
    <m/>
    <m/>
    <m/>
    <n v="590"/>
    <n v="590"/>
    <n v="453"/>
    <n v="453"/>
    <n v="751"/>
    <n v="751"/>
    <n v="942"/>
    <n v="1276"/>
    <n v="1276"/>
    <n v="1178"/>
    <n v="1178"/>
    <n v="1178"/>
    <n v="1188"/>
    <n v="1188"/>
    <n v="1188"/>
    <n v="1256"/>
    <n v="1256"/>
    <n v="1190"/>
    <n v="1190"/>
    <n v="1274"/>
    <n v="1274"/>
    <n v="1274"/>
    <n v="1207"/>
    <n v="1207"/>
    <n v="1207"/>
    <n v="1439"/>
    <n v="1439"/>
    <n v="1439"/>
    <n v="845"/>
    <n v="818"/>
    <n v="960"/>
    <n v="232"/>
    <n v="183"/>
    <n v="227"/>
    <n v="197"/>
    <n v="206"/>
    <n v="252"/>
    <n v="498"/>
    <n v="442"/>
    <n v="466"/>
    <n v="50"/>
    <n v="72"/>
    <n v="62"/>
    <n v="446"/>
    <n v="448"/>
    <n v="420"/>
    <n v="282"/>
    <n v="216"/>
    <n v="240"/>
    <n v="291"/>
    <n v="225"/>
    <n v="304"/>
    <m/>
    <m/>
    <m/>
    <m/>
    <m/>
    <m/>
    <m/>
    <m/>
    <m/>
    <m/>
    <m/>
    <m/>
    <m/>
    <m/>
    <m/>
    <m/>
    <m/>
    <m/>
    <m/>
    <m/>
    <m/>
    <m/>
    <n v="0"/>
    <n v="0"/>
    <n v="0"/>
    <n v="0"/>
    <n v="0"/>
    <n v="0"/>
    <n v="0"/>
    <n v="0"/>
    <n v="0"/>
    <n v="0"/>
    <n v="0"/>
    <n v="0"/>
    <n v="0"/>
    <n v="0"/>
    <n v="0"/>
    <n v="0"/>
    <n v="0"/>
    <n v="0"/>
    <n v="0"/>
    <n v="0"/>
    <n v="0"/>
    <n v="0"/>
    <m/>
    <m/>
    <m/>
    <m/>
    <m/>
    <m/>
    <n v="0"/>
    <n v="0"/>
    <n v="0"/>
    <m/>
    <m/>
    <m/>
    <m/>
    <m/>
    <m/>
    <m/>
    <m/>
    <m/>
    <n v="0"/>
    <n v="0"/>
    <n v="0"/>
    <m/>
    <m/>
    <m/>
  </r>
  <r>
    <x v="13"/>
    <s v="Texas A&amp;M International University"/>
    <m/>
    <n v="226152"/>
    <x v="2"/>
    <n v="525"/>
    <n v="434"/>
    <n v="650"/>
    <n v="703"/>
    <n v="713"/>
    <n v="804"/>
    <n v="980"/>
    <n v="264"/>
    <n v="263"/>
    <n v="320"/>
    <n v="346"/>
    <n v="440"/>
    <n v="446"/>
    <n v="394"/>
    <n v="602"/>
    <n v="674"/>
    <n v="685"/>
    <n v="795"/>
    <n v="953"/>
    <m/>
    <m/>
    <m/>
    <n v="2"/>
    <n v="3"/>
    <n v="3"/>
    <n v="2"/>
    <m/>
    <m/>
    <m/>
    <m/>
    <m/>
    <n v="264"/>
    <n v="264"/>
    <n v="263"/>
    <n v="263"/>
    <n v="320"/>
    <n v="320"/>
    <n v="344"/>
    <n v="437"/>
    <n v="437"/>
    <n v="443"/>
    <n v="443"/>
    <n v="443"/>
    <n v="392"/>
    <n v="392"/>
    <n v="392"/>
    <n v="602"/>
    <n v="602"/>
    <n v="674"/>
    <n v="674"/>
    <n v="685"/>
    <n v="685"/>
    <n v="685"/>
    <n v="795"/>
    <n v="795"/>
    <n v="795"/>
    <n v="953"/>
    <n v="953"/>
    <n v="953"/>
    <n v="434"/>
    <n v="579"/>
    <n v="655"/>
    <n v="141"/>
    <n v="102"/>
    <n v="135"/>
    <n v="110"/>
    <n v="114"/>
    <n v="163"/>
    <n v="155"/>
    <n v="169"/>
    <n v="164"/>
    <n v="32"/>
    <n v="41"/>
    <n v="30"/>
    <n v="174"/>
    <n v="146"/>
    <n v="142"/>
    <n v="76"/>
    <n v="87"/>
    <n v="56"/>
    <n v="108"/>
    <n v="135"/>
    <n v="147"/>
    <m/>
    <m/>
    <m/>
    <m/>
    <m/>
    <m/>
    <m/>
    <m/>
    <m/>
    <m/>
    <m/>
    <m/>
    <m/>
    <m/>
    <m/>
    <m/>
    <m/>
    <m/>
    <m/>
    <m/>
    <m/>
    <m/>
    <n v="0"/>
    <n v="0"/>
    <n v="0"/>
    <n v="0"/>
    <n v="0"/>
    <n v="0"/>
    <n v="0"/>
    <n v="0"/>
    <n v="0"/>
    <n v="0"/>
    <n v="0"/>
    <n v="0"/>
    <n v="0"/>
    <n v="0"/>
    <n v="0"/>
    <n v="0"/>
    <n v="0"/>
    <n v="0"/>
    <n v="0"/>
    <n v="0"/>
    <n v="0"/>
    <n v="0"/>
    <m/>
    <m/>
    <m/>
    <m/>
    <m/>
    <m/>
    <n v="0"/>
    <n v="0"/>
    <n v="0"/>
    <m/>
    <m/>
    <m/>
    <m/>
    <m/>
    <m/>
    <m/>
    <m/>
    <m/>
    <n v="0"/>
    <n v="0"/>
    <n v="0"/>
    <m/>
    <m/>
    <m/>
  </r>
  <r>
    <x v="13"/>
    <s v="Texas A&amp;M University-Commerce"/>
    <m/>
    <n v="224554"/>
    <x v="2"/>
    <n v="589"/>
    <n v="532"/>
    <n v="750"/>
    <n v="693"/>
    <n v="715"/>
    <n v="719"/>
    <n v="784"/>
    <n v="537"/>
    <n v="518"/>
    <n v="547"/>
    <n v="604"/>
    <n v="586"/>
    <n v="504"/>
    <n v="441"/>
    <n v="579"/>
    <n v="602"/>
    <n v="603"/>
    <n v="551"/>
    <n v="597"/>
    <m/>
    <m/>
    <m/>
    <n v="9"/>
    <n v="8"/>
    <n v="8"/>
    <n v="11"/>
    <m/>
    <m/>
    <m/>
    <m/>
    <m/>
    <n v="537"/>
    <n v="537"/>
    <n v="518"/>
    <n v="518"/>
    <n v="547"/>
    <n v="547"/>
    <n v="595"/>
    <n v="578"/>
    <n v="578"/>
    <n v="496"/>
    <n v="496"/>
    <n v="496"/>
    <n v="430"/>
    <n v="430"/>
    <n v="430"/>
    <n v="579"/>
    <n v="579"/>
    <n v="602"/>
    <n v="602"/>
    <n v="603"/>
    <n v="603"/>
    <n v="603"/>
    <n v="551"/>
    <n v="551"/>
    <n v="551"/>
    <n v="597"/>
    <n v="597"/>
    <n v="597"/>
    <n v="411"/>
    <n v="354"/>
    <n v="428"/>
    <n v="80"/>
    <n v="77"/>
    <n v="86"/>
    <n v="112"/>
    <n v="120"/>
    <n v="83"/>
    <n v="244"/>
    <n v="182"/>
    <n v="158"/>
    <n v="22"/>
    <n v="24"/>
    <n v="24"/>
    <n v="208"/>
    <n v="192"/>
    <n v="153"/>
    <n v="104"/>
    <n v="98"/>
    <n v="95"/>
    <n v="215"/>
    <n v="214"/>
    <n v="230"/>
    <m/>
    <m/>
    <m/>
    <m/>
    <m/>
    <m/>
    <m/>
    <m/>
    <m/>
    <m/>
    <m/>
    <m/>
    <m/>
    <m/>
    <m/>
    <m/>
    <m/>
    <m/>
    <m/>
    <m/>
    <m/>
    <m/>
    <n v="0"/>
    <n v="0"/>
    <n v="0"/>
    <n v="0"/>
    <n v="0"/>
    <n v="0"/>
    <n v="0"/>
    <n v="0"/>
    <n v="0"/>
    <n v="0"/>
    <n v="0"/>
    <n v="0"/>
    <n v="0"/>
    <n v="0"/>
    <n v="0"/>
    <n v="0"/>
    <n v="0"/>
    <n v="0"/>
    <n v="0"/>
    <n v="0"/>
    <n v="0"/>
    <n v="0"/>
    <m/>
    <m/>
    <m/>
    <m/>
    <m/>
    <m/>
    <n v="0"/>
    <n v="0"/>
    <n v="0"/>
    <m/>
    <m/>
    <m/>
    <m/>
    <m/>
    <m/>
    <m/>
    <m/>
    <m/>
    <n v="0"/>
    <n v="0"/>
    <n v="0"/>
    <m/>
    <m/>
    <m/>
  </r>
  <r>
    <x v="13"/>
    <s v="Texas A&amp;M University-Corpus Christi "/>
    <m/>
    <n v="224147"/>
    <x v="2"/>
    <n v="1186"/>
    <n v="1275"/>
    <n v="1317"/>
    <n v="1767"/>
    <n v="1274"/>
    <n v="1327"/>
    <n v="1429"/>
    <n v="743"/>
    <n v="813"/>
    <n v="1034"/>
    <n v="1026"/>
    <n v="1111"/>
    <n v="1164"/>
    <n v="1244"/>
    <n v="1256"/>
    <n v="1512"/>
    <n v="1249"/>
    <n v="1287"/>
    <n v="1399"/>
    <m/>
    <m/>
    <m/>
    <n v="7"/>
    <n v="10"/>
    <n v="15"/>
    <n v="12"/>
    <m/>
    <m/>
    <m/>
    <m/>
    <m/>
    <n v="743"/>
    <n v="743"/>
    <n v="813"/>
    <n v="813"/>
    <n v="1034"/>
    <n v="1034"/>
    <n v="1019"/>
    <n v="1101"/>
    <n v="1101"/>
    <n v="1149"/>
    <n v="1149"/>
    <n v="1149"/>
    <n v="1232"/>
    <n v="1232"/>
    <n v="1232"/>
    <n v="1256"/>
    <n v="1256"/>
    <n v="1512"/>
    <n v="1512"/>
    <n v="1249"/>
    <n v="1249"/>
    <n v="1249"/>
    <n v="1287"/>
    <n v="1287"/>
    <n v="1287"/>
    <n v="1399"/>
    <n v="1399"/>
    <n v="1399"/>
    <n v="766"/>
    <n v="832"/>
    <n v="840"/>
    <n v="251"/>
    <n v="216"/>
    <n v="260"/>
    <n v="232"/>
    <n v="239"/>
    <n v="299"/>
    <n v="442"/>
    <n v="448"/>
    <n v="489"/>
    <n v="55"/>
    <n v="61"/>
    <n v="54"/>
    <n v="450"/>
    <n v="471"/>
    <n v="519"/>
    <n v="154"/>
    <n v="169"/>
    <n v="170"/>
    <n v="307"/>
    <n v="362"/>
    <n v="397"/>
    <m/>
    <m/>
    <m/>
    <m/>
    <m/>
    <m/>
    <m/>
    <m/>
    <m/>
    <m/>
    <m/>
    <m/>
    <m/>
    <m/>
    <m/>
    <m/>
    <m/>
    <m/>
    <m/>
    <m/>
    <m/>
    <m/>
    <n v="0"/>
    <n v="0"/>
    <n v="0"/>
    <n v="0"/>
    <n v="0"/>
    <n v="0"/>
    <n v="0"/>
    <n v="0"/>
    <n v="0"/>
    <n v="0"/>
    <n v="0"/>
    <n v="0"/>
    <n v="0"/>
    <n v="0"/>
    <n v="0"/>
    <n v="0"/>
    <n v="0"/>
    <n v="0"/>
    <n v="0"/>
    <n v="0"/>
    <n v="0"/>
    <n v="0"/>
    <m/>
    <m/>
    <m/>
    <m/>
    <m/>
    <m/>
    <n v="0"/>
    <n v="0"/>
    <n v="0"/>
    <m/>
    <m/>
    <m/>
    <m/>
    <m/>
    <m/>
    <m/>
    <m/>
    <m/>
    <n v="0"/>
    <n v="0"/>
    <n v="0"/>
    <m/>
    <m/>
    <m/>
  </r>
  <r>
    <x v="13"/>
    <s v="Texas A&amp;M University-Kingsville"/>
    <m/>
    <n v="228705"/>
    <x v="2"/>
    <n v="950"/>
    <n v="760"/>
    <n v="847"/>
    <n v="803"/>
    <n v="986"/>
    <n v="1121"/>
    <n v="1317"/>
    <n v="730"/>
    <n v="928"/>
    <n v="889"/>
    <n v="938"/>
    <n v="881"/>
    <n v="763"/>
    <n v="618"/>
    <n v="733"/>
    <n v="651"/>
    <n v="739"/>
    <n v="973"/>
    <n v="1289"/>
    <m/>
    <m/>
    <m/>
    <n v="21"/>
    <n v="12"/>
    <n v="16"/>
    <n v="12"/>
    <m/>
    <m/>
    <m/>
    <m/>
    <m/>
    <n v="730"/>
    <n v="730"/>
    <n v="928"/>
    <n v="928"/>
    <n v="889"/>
    <n v="889"/>
    <n v="917"/>
    <n v="869"/>
    <n v="869"/>
    <n v="747"/>
    <n v="747"/>
    <n v="747"/>
    <n v="606"/>
    <n v="606"/>
    <n v="606"/>
    <n v="733"/>
    <n v="733"/>
    <n v="651"/>
    <n v="651"/>
    <n v="739"/>
    <n v="739"/>
    <n v="739"/>
    <n v="973"/>
    <n v="973"/>
    <n v="973"/>
    <n v="1289"/>
    <n v="1289"/>
    <n v="1289"/>
    <n v="433"/>
    <n v="565"/>
    <n v="718"/>
    <n v="135"/>
    <n v="173"/>
    <n v="212"/>
    <n v="171"/>
    <n v="235"/>
    <n v="359"/>
    <n v="221"/>
    <n v="257"/>
    <n v="205"/>
    <n v="58"/>
    <n v="43"/>
    <n v="46"/>
    <n v="350"/>
    <n v="275"/>
    <n v="186"/>
    <n v="240"/>
    <n v="172"/>
    <n v="169"/>
    <n v="261"/>
    <n v="331"/>
    <n v="315"/>
    <m/>
    <m/>
    <m/>
    <m/>
    <m/>
    <m/>
    <m/>
    <m/>
    <m/>
    <m/>
    <m/>
    <m/>
    <m/>
    <m/>
    <m/>
    <m/>
    <m/>
    <m/>
    <m/>
    <m/>
    <m/>
    <m/>
    <n v="0"/>
    <n v="0"/>
    <n v="0"/>
    <n v="0"/>
    <n v="0"/>
    <n v="0"/>
    <n v="0"/>
    <n v="0"/>
    <n v="0"/>
    <n v="0"/>
    <n v="0"/>
    <n v="0"/>
    <n v="0"/>
    <n v="0"/>
    <n v="0"/>
    <n v="0"/>
    <n v="0"/>
    <n v="0"/>
    <n v="0"/>
    <n v="0"/>
    <n v="0"/>
    <n v="0"/>
    <m/>
    <m/>
    <m/>
    <m/>
    <m/>
    <m/>
    <n v="0"/>
    <n v="0"/>
    <n v="0"/>
    <m/>
    <m/>
    <m/>
    <m/>
    <m/>
    <m/>
    <m/>
    <m/>
    <m/>
    <n v="0"/>
    <n v="0"/>
    <n v="0"/>
    <m/>
    <m/>
    <m/>
  </r>
  <r>
    <x v="13"/>
    <s v="Texas Southern University "/>
    <m/>
    <n v="229063"/>
    <x v="2"/>
    <n v="2149"/>
    <n v="2004"/>
    <n v="1762"/>
    <n v="1307"/>
    <n v="1395"/>
    <n v="1191"/>
    <n v="1204"/>
    <n v="771"/>
    <n v="1047"/>
    <n v="1499"/>
    <n v="1814"/>
    <n v="2358"/>
    <n v="2039"/>
    <n v="1806"/>
    <n v="1648"/>
    <n v="1177"/>
    <n v="1316"/>
    <n v="1108"/>
    <n v="1136"/>
    <m/>
    <m/>
    <m/>
    <n v="24"/>
    <n v="42"/>
    <n v="40"/>
    <n v="26"/>
    <m/>
    <m/>
    <m/>
    <m/>
    <m/>
    <n v="771"/>
    <n v="771"/>
    <n v="1047"/>
    <n v="1047"/>
    <n v="1499"/>
    <n v="1499"/>
    <n v="1790"/>
    <n v="2316"/>
    <n v="2316"/>
    <n v="1999"/>
    <n v="1999"/>
    <n v="1999"/>
    <n v="1780"/>
    <n v="1780"/>
    <n v="1780"/>
    <n v="1648"/>
    <n v="1648"/>
    <n v="1177"/>
    <n v="1177"/>
    <n v="1316"/>
    <n v="1316"/>
    <n v="1316"/>
    <n v="1108"/>
    <n v="1108"/>
    <n v="1108"/>
    <n v="1136"/>
    <n v="1136"/>
    <n v="1136"/>
    <n v="881"/>
    <n v="659"/>
    <n v="667"/>
    <n v="82"/>
    <n v="103"/>
    <n v="119"/>
    <n v="353"/>
    <n v="346"/>
    <n v="350"/>
    <n v="245"/>
    <n v="257"/>
    <n v="205"/>
    <n v="174"/>
    <n v="163"/>
    <n v="140"/>
    <n v="613"/>
    <n v="602"/>
    <n v="527"/>
    <n v="1284"/>
    <n v="977"/>
    <n v="908"/>
    <n v="165"/>
    <n v="210"/>
    <n v="267"/>
    <m/>
    <m/>
    <m/>
    <m/>
    <m/>
    <m/>
    <m/>
    <m/>
    <m/>
    <m/>
    <m/>
    <m/>
    <m/>
    <m/>
    <m/>
    <m/>
    <m/>
    <m/>
    <m/>
    <m/>
    <m/>
    <m/>
    <n v="0"/>
    <n v="0"/>
    <n v="0"/>
    <n v="0"/>
    <n v="0"/>
    <n v="0"/>
    <n v="0"/>
    <n v="0"/>
    <n v="0"/>
    <n v="0"/>
    <n v="0"/>
    <n v="0"/>
    <n v="0"/>
    <n v="0"/>
    <n v="0"/>
    <n v="0"/>
    <n v="0"/>
    <n v="0"/>
    <n v="0"/>
    <n v="0"/>
    <n v="0"/>
    <n v="0"/>
    <m/>
    <m/>
    <m/>
    <m/>
    <m/>
    <m/>
    <n v="0"/>
    <n v="0"/>
    <n v="0"/>
    <m/>
    <m/>
    <m/>
    <m/>
    <m/>
    <m/>
    <m/>
    <m/>
    <m/>
    <n v="0"/>
    <n v="0"/>
    <n v="0"/>
    <m/>
    <m/>
    <m/>
  </r>
  <r>
    <x v="13"/>
    <s v="Texas State University - San Marcos "/>
    <m/>
    <n v="228459"/>
    <x v="2"/>
    <n v="2833"/>
    <n v="3125"/>
    <n v="3050"/>
    <n v="3298"/>
    <n v="3523"/>
    <n v="3864"/>
    <n v="4101"/>
    <n v="2427"/>
    <n v="2520"/>
    <n v="2462"/>
    <n v="2659"/>
    <n v="2807"/>
    <n v="2753"/>
    <n v="3040"/>
    <n v="2976"/>
    <n v="3238"/>
    <n v="3443"/>
    <n v="3804"/>
    <n v="4039"/>
    <m/>
    <m/>
    <m/>
    <n v="16"/>
    <n v="25"/>
    <n v="19"/>
    <n v="13"/>
    <m/>
    <m/>
    <m/>
    <m/>
    <m/>
    <n v="2427"/>
    <n v="2427"/>
    <n v="2520"/>
    <n v="2520"/>
    <n v="2462"/>
    <n v="2462"/>
    <n v="2643"/>
    <n v="2782"/>
    <n v="2782"/>
    <n v="2734"/>
    <n v="2734"/>
    <n v="2734"/>
    <n v="3027"/>
    <n v="3027"/>
    <n v="3027"/>
    <n v="2976"/>
    <n v="2976"/>
    <n v="3238"/>
    <n v="3238"/>
    <n v="3443"/>
    <n v="3443"/>
    <n v="3443"/>
    <n v="3804"/>
    <n v="3804"/>
    <n v="3804"/>
    <n v="4039"/>
    <n v="4039"/>
    <n v="4039"/>
    <n v="2706"/>
    <n v="2989"/>
    <n v="3168"/>
    <n v="462"/>
    <n v="491"/>
    <n v="479"/>
    <n v="275"/>
    <n v="324"/>
    <n v="392"/>
    <n v="1544"/>
    <n v="1492"/>
    <n v="1666"/>
    <n v="147"/>
    <n v="146"/>
    <n v="170"/>
    <n v="738"/>
    <n v="747"/>
    <n v="815"/>
    <n v="353"/>
    <n v="349"/>
    <n v="376"/>
    <n v="1379"/>
    <n v="1467"/>
    <n v="1477"/>
    <m/>
    <m/>
    <m/>
    <m/>
    <m/>
    <m/>
    <m/>
    <m/>
    <m/>
    <m/>
    <m/>
    <m/>
    <m/>
    <m/>
    <m/>
    <m/>
    <m/>
    <m/>
    <m/>
    <m/>
    <m/>
    <m/>
    <n v="0"/>
    <n v="0"/>
    <n v="0"/>
    <n v="0"/>
    <n v="0"/>
    <n v="0"/>
    <n v="0"/>
    <n v="0"/>
    <n v="0"/>
    <n v="0"/>
    <n v="0"/>
    <n v="0"/>
    <n v="0"/>
    <n v="0"/>
    <n v="0"/>
    <n v="0"/>
    <n v="0"/>
    <n v="0"/>
    <n v="0"/>
    <n v="0"/>
    <n v="0"/>
    <n v="0"/>
    <m/>
    <m/>
    <m/>
    <m/>
    <m/>
    <m/>
    <n v="0"/>
    <n v="0"/>
    <n v="0"/>
    <m/>
    <m/>
    <m/>
    <m/>
    <m/>
    <m/>
    <m/>
    <m/>
    <m/>
    <n v="0"/>
    <n v="0"/>
    <n v="0"/>
    <m/>
    <m/>
    <m/>
  </r>
  <r>
    <x v="13"/>
    <s v="University of Houston-Clear Lake "/>
    <m/>
    <n v="225414"/>
    <x v="2"/>
    <n v="3"/>
    <m/>
    <m/>
    <m/>
    <n v="25"/>
    <n v="20"/>
    <n v="13"/>
    <m/>
    <m/>
    <m/>
    <m/>
    <m/>
    <n v="2"/>
    <m/>
    <m/>
    <m/>
    <n v="9"/>
    <n v="5"/>
    <n v="8"/>
    <m/>
    <m/>
    <m/>
    <m/>
    <m/>
    <n v="0"/>
    <m/>
    <m/>
    <m/>
    <m/>
    <m/>
    <m/>
    <n v="0"/>
    <n v="0"/>
    <n v="0"/>
    <n v="0"/>
    <n v="0"/>
    <n v="0"/>
    <n v="0"/>
    <n v="0"/>
    <n v="0"/>
    <n v="2"/>
    <n v="2"/>
    <n v="2"/>
    <n v="0"/>
    <n v="0"/>
    <n v="0"/>
    <n v="0"/>
    <n v="0"/>
    <n v="0"/>
    <n v="0"/>
    <n v="9"/>
    <n v="9"/>
    <n v="9"/>
    <n v="5"/>
    <n v="5"/>
    <n v="5"/>
    <n v="8"/>
    <n v="8"/>
    <n v="8"/>
    <n v="7"/>
    <n v="1"/>
    <n v="6"/>
    <n v="0"/>
    <n v="0"/>
    <n v="1"/>
    <n v="2"/>
    <n v="4"/>
    <n v="1"/>
    <m/>
    <n v="2"/>
    <m/>
    <m/>
    <n v="0"/>
    <m/>
    <m/>
    <m/>
    <m/>
    <n v="0"/>
    <n v="0"/>
    <n v="0"/>
    <m/>
    <m/>
    <m/>
    <m/>
    <m/>
    <m/>
    <m/>
    <m/>
    <m/>
    <m/>
    <m/>
    <m/>
    <m/>
    <m/>
    <m/>
    <m/>
    <m/>
    <m/>
    <m/>
    <m/>
    <m/>
    <m/>
    <m/>
    <m/>
    <m/>
    <n v="0"/>
    <n v="0"/>
    <n v="0"/>
    <n v="0"/>
    <n v="0"/>
    <n v="0"/>
    <n v="0"/>
    <n v="0"/>
    <n v="0"/>
    <n v="0"/>
    <n v="0"/>
    <n v="0"/>
    <n v="0"/>
    <n v="0"/>
    <n v="0"/>
    <n v="0"/>
    <n v="0"/>
    <n v="0"/>
    <n v="0"/>
    <n v="0"/>
    <n v="0"/>
    <n v="0"/>
    <m/>
    <m/>
    <m/>
    <m/>
    <m/>
    <m/>
    <n v="0"/>
    <n v="0"/>
    <n v="0"/>
    <m/>
    <m/>
    <m/>
    <m/>
    <m/>
    <m/>
    <m/>
    <m/>
    <m/>
    <n v="0"/>
    <n v="0"/>
    <n v="0"/>
    <m/>
    <m/>
    <m/>
  </r>
  <r>
    <x v="13"/>
    <s v="University of Texas at Tyler"/>
    <m/>
    <n v="228802"/>
    <x v="2"/>
    <n v="521"/>
    <n v="583"/>
    <n v="636"/>
    <n v="626"/>
    <n v="587"/>
    <n v="613"/>
    <n v="573"/>
    <n v="191"/>
    <n v="175"/>
    <n v="243"/>
    <n v="293"/>
    <n v="425"/>
    <n v="508"/>
    <n v="576"/>
    <n v="585"/>
    <n v="612"/>
    <n v="584"/>
    <n v="588"/>
    <n v="542"/>
    <m/>
    <m/>
    <m/>
    <n v="1"/>
    <n v="6"/>
    <n v="10"/>
    <n v="8"/>
    <m/>
    <m/>
    <m/>
    <m/>
    <m/>
    <n v="191"/>
    <n v="191"/>
    <n v="175"/>
    <n v="175"/>
    <n v="243"/>
    <n v="243"/>
    <n v="292"/>
    <n v="419"/>
    <n v="419"/>
    <n v="498"/>
    <n v="498"/>
    <n v="498"/>
    <n v="568"/>
    <n v="568"/>
    <n v="568"/>
    <n v="585"/>
    <n v="585"/>
    <n v="612"/>
    <n v="612"/>
    <n v="584"/>
    <n v="584"/>
    <n v="584"/>
    <n v="588"/>
    <n v="588"/>
    <n v="588"/>
    <n v="542"/>
    <n v="542"/>
    <n v="542"/>
    <n v="375"/>
    <n v="370"/>
    <n v="347"/>
    <n v="129"/>
    <n v="138"/>
    <n v="123"/>
    <n v="80"/>
    <n v="80"/>
    <n v="72"/>
    <n v="148"/>
    <n v="187"/>
    <n v="226"/>
    <n v="15"/>
    <n v="13"/>
    <n v="24"/>
    <n v="193"/>
    <n v="225"/>
    <n v="234"/>
    <n v="63"/>
    <n v="73"/>
    <n v="84"/>
    <n v="124"/>
    <n v="81"/>
    <n v="105"/>
    <m/>
    <m/>
    <m/>
    <m/>
    <m/>
    <m/>
    <m/>
    <m/>
    <m/>
    <m/>
    <m/>
    <m/>
    <m/>
    <m/>
    <m/>
    <m/>
    <m/>
    <m/>
    <m/>
    <m/>
    <m/>
    <m/>
    <n v="0"/>
    <n v="0"/>
    <n v="0"/>
    <n v="0"/>
    <n v="0"/>
    <n v="0"/>
    <n v="0"/>
    <n v="0"/>
    <n v="0"/>
    <n v="0"/>
    <n v="0"/>
    <n v="0"/>
    <n v="0"/>
    <n v="0"/>
    <n v="0"/>
    <n v="0"/>
    <n v="0"/>
    <n v="0"/>
    <n v="0"/>
    <n v="0"/>
    <n v="0"/>
    <n v="0"/>
    <m/>
    <m/>
    <m/>
    <m/>
    <m/>
    <m/>
    <n v="0"/>
    <n v="0"/>
    <n v="0"/>
    <m/>
    <m/>
    <m/>
    <m/>
    <m/>
    <m/>
    <m/>
    <m/>
    <m/>
    <n v="0"/>
    <n v="0"/>
    <n v="0"/>
    <m/>
    <m/>
    <m/>
  </r>
  <r>
    <x v="13"/>
    <s v="University of Texas of the Permian Basin"/>
    <s v="Reclassified: Met the criteria for Four-Year 3 in 2009-10, 2010-11 and 2011-12."/>
    <n v="229018"/>
    <x v="2"/>
    <n v="265"/>
    <n v="313"/>
    <n v="339"/>
    <n v="383"/>
    <n v="342"/>
    <n v="332"/>
    <n v="356"/>
    <n v="97"/>
    <n v="144"/>
    <n v="165"/>
    <n v="218"/>
    <n v="295"/>
    <n v="260"/>
    <n v="302"/>
    <n v="315"/>
    <n v="372"/>
    <n v="332"/>
    <n v="326"/>
    <n v="341"/>
    <m/>
    <m/>
    <m/>
    <n v="2"/>
    <n v="3"/>
    <n v="1"/>
    <n v="2"/>
    <m/>
    <m/>
    <m/>
    <m/>
    <m/>
    <n v="97"/>
    <n v="97"/>
    <n v="144"/>
    <n v="144"/>
    <n v="165"/>
    <n v="165"/>
    <n v="216"/>
    <n v="292"/>
    <n v="292"/>
    <n v="259"/>
    <n v="259"/>
    <n v="259"/>
    <n v="300"/>
    <n v="300"/>
    <n v="300"/>
    <n v="315"/>
    <n v="315"/>
    <n v="372"/>
    <n v="372"/>
    <n v="332"/>
    <n v="332"/>
    <n v="332"/>
    <n v="326"/>
    <n v="326"/>
    <n v="326"/>
    <n v="341"/>
    <n v="341"/>
    <n v="341"/>
    <n v="204"/>
    <n v="198"/>
    <n v="201"/>
    <n v="68"/>
    <n v="64"/>
    <n v="64"/>
    <n v="60"/>
    <n v="64"/>
    <n v="76"/>
    <n v="92"/>
    <n v="83"/>
    <n v="101"/>
    <n v="16"/>
    <n v="16"/>
    <n v="18"/>
    <n v="120"/>
    <n v="106"/>
    <n v="115"/>
    <n v="64"/>
    <n v="54"/>
    <n v="66"/>
    <n v="38"/>
    <n v="53"/>
    <n v="69"/>
    <m/>
    <m/>
    <m/>
    <m/>
    <m/>
    <m/>
    <m/>
    <m/>
    <m/>
    <m/>
    <m/>
    <m/>
    <m/>
    <m/>
    <m/>
    <m/>
    <m/>
    <m/>
    <m/>
    <m/>
    <m/>
    <m/>
    <n v="0"/>
    <n v="0"/>
    <n v="0"/>
    <n v="0"/>
    <n v="0"/>
    <n v="0"/>
    <n v="0"/>
    <n v="0"/>
    <n v="0"/>
    <n v="0"/>
    <n v="0"/>
    <n v="0"/>
    <n v="0"/>
    <n v="0"/>
    <n v="0"/>
    <n v="0"/>
    <n v="0"/>
    <n v="0"/>
    <n v="0"/>
    <n v="0"/>
    <n v="0"/>
    <n v="0"/>
    <m/>
    <m/>
    <m/>
    <m/>
    <m/>
    <m/>
    <n v="0"/>
    <n v="0"/>
    <n v="0"/>
    <m/>
    <m/>
    <m/>
    <m/>
    <m/>
    <m/>
    <m/>
    <m/>
    <m/>
    <n v="0"/>
    <n v="0"/>
    <n v="0"/>
    <m/>
    <m/>
    <m/>
  </r>
  <r>
    <x v="13"/>
    <s v="University of Texas-Pan American"/>
    <m/>
    <n v="227368"/>
    <x v="2"/>
    <n v="2823"/>
    <n v="2425"/>
    <n v="2803"/>
    <n v="2623"/>
    <n v="2659"/>
    <n v="2881"/>
    <n v="2925"/>
    <n v="1692"/>
    <n v="1771"/>
    <n v="1945"/>
    <n v="2082"/>
    <n v="2485"/>
    <n v="2620"/>
    <n v="2279"/>
    <n v="2691"/>
    <n v="2524"/>
    <n v="2520"/>
    <n v="2691"/>
    <n v="2721"/>
    <m/>
    <m/>
    <m/>
    <n v="11"/>
    <n v="19"/>
    <n v="28"/>
    <n v="16"/>
    <m/>
    <m/>
    <m/>
    <m/>
    <m/>
    <n v="1692"/>
    <n v="1692"/>
    <n v="1771"/>
    <n v="1771"/>
    <n v="1945"/>
    <n v="1945"/>
    <n v="2071"/>
    <n v="2466"/>
    <n v="2466"/>
    <n v="2592"/>
    <n v="2592"/>
    <n v="2592"/>
    <n v="2263"/>
    <n v="2263"/>
    <n v="2263"/>
    <n v="2691"/>
    <n v="2691"/>
    <n v="2524"/>
    <n v="2524"/>
    <n v="2520"/>
    <n v="2520"/>
    <n v="2520"/>
    <n v="2691"/>
    <n v="2691"/>
    <n v="2691"/>
    <n v="2721"/>
    <n v="2721"/>
    <n v="2721"/>
    <n v="1873"/>
    <n v="1940"/>
    <n v="1990"/>
    <n v="260"/>
    <n v="245"/>
    <n v="238"/>
    <n v="387"/>
    <n v="506"/>
    <n v="493"/>
    <n v="867"/>
    <n v="892"/>
    <n v="942"/>
    <n v="256"/>
    <n v="276"/>
    <n v="201"/>
    <n v="795"/>
    <n v="816"/>
    <n v="651"/>
    <n v="548"/>
    <n v="608"/>
    <n v="469"/>
    <n v="684"/>
    <n v="744"/>
    <n v="829"/>
    <m/>
    <m/>
    <m/>
    <m/>
    <m/>
    <m/>
    <m/>
    <m/>
    <m/>
    <m/>
    <m/>
    <m/>
    <m/>
    <m/>
    <m/>
    <m/>
    <m/>
    <m/>
    <m/>
    <m/>
    <m/>
    <m/>
    <n v="0"/>
    <n v="0"/>
    <n v="0"/>
    <n v="0"/>
    <n v="0"/>
    <n v="0"/>
    <n v="0"/>
    <n v="0"/>
    <n v="0"/>
    <n v="0"/>
    <n v="0"/>
    <n v="0"/>
    <n v="0"/>
    <n v="0"/>
    <n v="0"/>
    <n v="0"/>
    <n v="0"/>
    <n v="0"/>
    <n v="0"/>
    <n v="0"/>
    <n v="0"/>
    <n v="0"/>
    <m/>
    <m/>
    <m/>
    <m/>
    <m/>
    <m/>
    <n v="0"/>
    <n v="0"/>
    <n v="0"/>
    <m/>
    <m/>
    <m/>
    <m/>
    <m/>
    <m/>
    <m/>
    <m/>
    <m/>
    <n v="0"/>
    <n v="0"/>
    <n v="0"/>
    <m/>
    <m/>
    <m/>
  </r>
  <r>
    <x v="13"/>
    <s v="West Texas A &amp; M University"/>
    <m/>
    <n v="229814"/>
    <x v="2"/>
    <n v="838"/>
    <n v="799"/>
    <n v="949"/>
    <n v="960"/>
    <n v="1175"/>
    <n v="1212"/>
    <n v="1245"/>
    <n v="981"/>
    <n v="866"/>
    <n v="776"/>
    <n v="831"/>
    <n v="802"/>
    <n v="813"/>
    <n v="768"/>
    <n v="920"/>
    <n v="923"/>
    <n v="1149"/>
    <n v="1193"/>
    <n v="1227"/>
    <m/>
    <m/>
    <m/>
    <n v="10"/>
    <n v="12"/>
    <n v="14"/>
    <n v="8"/>
    <m/>
    <m/>
    <m/>
    <m/>
    <m/>
    <n v="981"/>
    <n v="981"/>
    <n v="866"/>
    <n v="866"/>
    <n v="776"/>
    <n v="776"/>
    <n v="821"/>
    <n v="790"/>
    <n v="790"/>
    <n v="799"/>
    <n v="799"/>
    <n v="799"/>
    <n v="760"/>
    <n v="760"/>
    <n v="760"/>
    <n v="920"/>
    <n v="920"/>
    <n v="923"/>
    <n v="923"/>
    <n v="1149"/>
    <n v="1149"/>
    <n v="1149"/>
    <n v="1193"/>
    <n v="1193"/>
    <n v="1193"/>
    <n v="1227"/>
    <n v="1227"/>
    <n v="1227"/>
    <n v="732"/>
    <n v="733"/>
    <n v="786"/>
    <n v="191"/>
    <n v="226"/>
    <n v="194"/>
    <n v="226"/>
    <n v="234"/>
    <n v="247"/>
    <n v="303"/>
    <n v="323"/>
    <n v="319"/>
    <n v="54"/>
    <n v="41"/>
    <n v="36"/>
    <n v="256"/>
    <n v="237"/>
    <n v="236"/>
    <n v="177"/>
    <n v="198"/>
    <n v="169"/>
    <n v="390"/>
    <n v="385"/>
    <n v="360"/>
    <m/>
    <m/>
    <m/>
    <m/>
    <m/>
    <m/>
    <m/>
    <m/>
    <m/>
    <m/>
    <m/>
    <m/>
    <m/>
    <m/>
    <m/>
    <m/>
    <m/>
    <m/>
    <m/>
    <m/>
    <m/>
    <m/>
    <n v="0"/>
    <n v="0"/>
    <n v="0"/>
    <n v="0"/>
    <n v="0"/>
    <n v="0"/>
    <n v="0"/>
    <n v="0"/>
    <n v="0"/>
    <n v="0"/>
    <n v="0"/>
    <n v="0"/>
    <n v="0"/>
    <n v="0"/>
    <n v="0"/>
    <n v="0"/>
    <n v="0"/>
    <n v="0"/>
    <n v="0"/>
    <n v="0"/>
    <n v="0"/>
    <n v="0"/>
    <m/>
    <m/>
    <m/>
    <m/>
    <m/>
    <m/>
    <n v="0"/>
    <n v="0"/>
    <n v="0"/>
    <m/>
    <m/>
    <m/>
    <m/>
    <m/>
    <m/>
    <m/>
    <m/>
    <m/>
    <n v="0"/>
    <n v="0"/>
    <n v="0"/>
    <m/>
    <m/>
    <m/>
  </r>
  <r>
    <x v="13"/>
    <s v="Texas A &amp; M -Texarkana"/>
    <m/>
    <n v="224545"/>
    <x v="3"/>
    <m/>
    <m/>
    <m/>
    <m/>
    <m/>
    <m/>
    <n v="97"/>
    <m/>
    <m/>
    <m/>
    <m/>
    <m/>
    <m/>
    <m/>
    <m/>
    <m/>
    <m/>
    <m/>
    <n v="86"/>
    <m/>
    <m/>
    <m/>
    <m/>
    <m/>
    <m/>
    <m/>
    <m/>
    <m/>
    <m/>
    <m/>
    <m/>
    <n v="0"/>
    <n v="0"/>
    <n v="0"/>
    <n v="0"/>
    <n v="0"/>
    <n v="0"/>
    <n v="0"/>
    <n v="0"/>
    <n v="0"/>
    <n v="0"/>
    <n v="0"/>
    <n v="0"/>
    <n v="0"/>
    <n v="0"/>
    <n v="0"/>
    <n v="0"/>
    <n v="0"/>
    <n v="0"/>
    <n v="0"/>
    <n v="0"/>
    <n v="0"/>
    <n v="0"/>
    <n v="0"/>
    <n v="0"/>
    <n v="0"/>
    <n v="86"/>
    <n v="86"/>
    <n v="86"/>
    <m/>
    <m/>
    <n v="40"/>
    <m/>
    <m/>
    <n v="17"/>
    <n v="0"/>
    <n v="0"/>
    <n v="29"/>
    <m/>
    <m/>
    <m/>
    <m/>
    <m/>
    <m/>
    <m/>
    <m/>
    <m/>
    <n v="0"/>
    <n v="0"/>
    <n v="0"/>
    <m/>
    <m/>
    <m/>
    <m/>
    <m/>
    <m/>
    <m/>
    <m/>
    <m/>
    <m/>
    <m/>
    <m/>
    <m/>
    <m/>
    <m/>
    <m/>
    <m/>
    <m/>
    <m/>
    <m/>
    <m/>
    <m/>
    <m/>
    <m/>
    <m/>
    <n v="0"/>
    <n v="0"/>
    <n v="0"/>
    <n v="0"/>
    <n v="0"/>
    <n v="0"/>
    <n v="0"/>
    <n v="0"/>
    <n v="0"/>
    <n v="0"/>
    <n v="0"/>
    <n v="0"/>
    <n v="0"/>
    <n v="0"/>
    <n v="0"/>
    <n v="0"/>
    <n v="0"/>
    <n v="0"/>
    <n v="0"/>
    <n v="0"/>
    <n v="0"/>
    <n v="0"/>
    <m/>
    <m/>
    <m/>
    <m/>
    <m/>
    <m/>
    <n v="0"/>
    <n v="0"/>
    <n v="0"/>
    <m/>
    <m/>
    <m/>
    <m/>
    <m/>
    <m/>
    <m/>
    <m/>
    <m/>
    <n v="0"/>
    <n v="0"/>
    <n v="0"/>
    <m/>
    <m/>
    <m/>
  </r>
  <r>
    <x v="13"/>
    <s v="University of Houston-Victoria"/>
    <m/>
    <n v="225502"/>
    <x v="3"/>
    <m/>
    <m/>
    <m/>
    <m/>
    <m/>
    <n v="7"/>
    <n v="190"/>
    <m/>
    <m/>
    <m/>
    <m/>
    <m/>
    <m/>
    <m/>
    <m/>
    <m/>
    <m/>
    <n v="6"/>
    <n v="174"/>
    <m/>
    <m/>
    <m/>
    <m/>
    <m/>
    <m/>
    <m/>
    <m/>
    <m/>
    <m/>
    <m/>
    <m/>
    <n v="0"/>
    <n v="0"/>
    <n v="0"/>
    <n v="0"/>
    <n v="0"/>
    <n v="0"/>
    <n v="0"/>
    <n v="0"/>
    <n v="0"/>
    <n v="0"/>
    <n v="0"/>
    <n v="0"/>
    <n v="0"/>
    <n v="0"/>
    <n v="0"/>
    <n v="0"/>
    <n v="0"/>
    <n v="0"/>
    <n v="0"/>
    <n v="0"/>
    <n v="0"/>
    <n v="0"/>
    <n v="6"/>
    <n v="6"/>
    <n v="6"/>
    <n v="174"/>
    <n v="174"/>
    <n v="174"/>
    <m/>
    <n v="1"/>
    <n v="93"/>
    <m/>
    <m/>
    <n v="44"/>
    <n v="0"/>
    <n v="5"/>
    <n v="37"/>
    <m/>
    <m/>
    <m/>
    <m/>
    <m/>
    <m/>
    <m/>
    <m/>
    <m/>
    <n v="0"/>
    <n v="0"/>
    <n v="0"/>
    <m/>
    <m/>
    <m/>
    <m/>
    <m/>
    <m/>
    <m/>
    <m/>
    <m/>
    <m/>
    <m/>
    <m/>
    <m/>
    <m/>
    <m/>
    <m/>
    <m/>
    <m/>
    <m/>
    <m/>
    <m/>
    <m/>
    <m/>
    <m/>
    <m/>
    <n v="0"/>
    <n v="0"/>
    <n v="0"/>
    <n v="0"/>
    <n v="0"/>
    <n v="0"/>
    <n v="0"/>
    <n v="0"/>
    <n v="0"/>
    <n v="0"/>
    <n v="0"/>
    <n v="0"/>
    <n v="0"/>
    <n v="0"/>
    <n v="0"/>
    <n v="0"/>
    <n v="0"/>
    <n v="0"/>
    <n v="0"/>
    <n v="0"/>
    <n v="0"/>
    <n v="0"/>
    <m/>
    <m/>
    <m/>
    <m/>
    <m/>
    <m/>
    <n v="0"/>
    <n v="0"/>
    <n v="0"/>
    <m/>
    <m/>
    <m/>
    <m/>
    <m/>
    <m/>
    <m/>
    <m/>
    <m/>
    <n v="0"/>
    <n v="0"/>
    <n v="0"/>
    <m/>
    <m/>
    <m/>
  </r>
  <r>
    <x v="13"/>
    <s v="University of Texas at Brownsville"/>
    <m/>
    <n v="227377"/>
    <x v="3"/>
    <n v="32"/>
    <n v="18"/>
    <n v="16"/>
    <n v="297"/>
    <n v="433"/>
    <n v="440"/>
    <n v="652"/>
    <m/>
    <n v="22"/>
    <n v="120"/>
    <n v="86"/>
    <m/>
    <m/>
    <m/>
    <m/>
    <n v="297"/>
    <n v="418"/>
    <n v="428"/>
    <n v="627"/>
    <m/>
    <m/>
    <m/>
    <n v="3"/>
    <m/>
    <m/>
    <m/>
    <m/>
    <m/>
    <m/>
    <m/>
    <m/>
    <n v="0"/>
    <n v="0"/>
    <n v="22"/>
    <n v="22"/>
    <n v="120"/>
    <n v="120"/>
    <n v="83"/>
    <n v="0"/>
    <n v="0"/>
    <n v="0"/>
    <n v="0"/>
    <n v="0"/>
    <n v="0"/>
    <n v="0"/>
    <n v="0"/>
    <n v="0"/>
    <n v="0"/>
    <n v="297"/>
    <n v="297"/>
    <n v="418"/>
    <n v="418"/>
    <n v="418"/>
    <n v="428"/>
    <n v="428"/>
    <n v="428"/>
    <n v="627"/>
    <n v="627"/>
    <n v="627"/>
    <n v="233"/>
    <n v="151"/>
    <n v="244"/>
    <n v="87"/>
    <n v="183"/>
    <n v="238"/>
    <n v="98"/>
    <n v="94"/>
    <n v="145"/>
    <m/>
    <m/>
    <m/>
    <m/>
    <m/>
    <m/>
    <m/>
    <m/>
    <m/>
    <n v="0"/>
    <n v="0"/>
    <n v="0"/>
    <m/>
    <n v="9"/>
    <n v="43"/>
    <m/>
    <m/>
    <m/>
    <m/>
    <m/>
    <m/>
    <m/>
    <m/>
    <m/>
    <m/>
    <m/>
    <m/>
    <m/>
    <m/>
    <m/>
    <m/>
    <m/>
    <m/>
    <m/>
    <m/>
    <m/>
    <m/>
    <n v="0"/>
    <n v="0"/>
    <n v="0"/>
    <n v="0"/>
    <n v="0"/>
    <n v="0"/>
    <n v="0"/>
    <n v="0"/>
    <n v="0"/>
    <n v="0"/>
    <n v="0"/>
    <n v="0"/>
    <n v="0"/>
    <n v="0"/>
    <n v="0"/>
    <n v="0"/>
    <n v="0"/>
    <n v="0"/>
    <n v="0"/>
    <n v="0"/>
    <n v="0"/>
    <n v="0"/>
    <m/>
    <m/>
    <m/>
    <m/>
    <m/>
    <m/>
    <n v="0"/>
    <n v="0"/>
    <n v="0"/>
    <m/>
    <m/>
    <m/>
    <m/>
    <m/>
    <m/>
    <m/>
    <m/>
    <m/>
    <n v="0"/>
    <n v="0"/>
    <n v="0"/>
    <m/>
    <m/>
    <m/>
  </r>
  <r>
    <x v="13"/>
    <s v="Sul Ross State University-Rio Grande College"/>
    <m/>
    <s v="228501B"/>
    <x v="4"/>
    <m/>
    <m/>
    <m/>
    <m/>
    <m/>
    <n v="1"/>
    <n v="1"/>
    <m/>
    <m/>
    <m/>
    <m/>
    <m/>
    <m/>
    <m/>
    <m/>
    <m/>
    <m/>
    <n v="0"/>
    <n v="0"/>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3"/>
    <s v="University of Houston-Downtown"/>
    <m/>
    <n v="225432"/>
    <x v="4"/>
    <n v="1139"/>
    <n v="1051"/>
    <n v="1013"/>
    <n v="1014"/>
    <n v="990"/>
    <n v="1071"/>
    <n v="1114"/>
    <n v="728"/>
    <n v="794"/>
    <n v="869"/>
    <n v="911"/>
    <n v="1012"/>
    <n v="664"/>
    <n v="624"/>
    <n v="671"/>
    <n v="737"/>
    <n v="621"/>
    <n v="722"/>
    <n v="824"/>
    <m/>
    <m/>
    <m/>
    <n v="5"/>
    <n v="10"/>
    <n v="5"/>
    <n v="13"/>
    <m/>
    <m/>
    <m/>
    <m/>
    <m/>
    <n v="728"/>
    <n v="728"/>
    <n v="794"/>
    <n v="794"/>
    <n v="869"/>
    <n v="869"/>
    <n v="906"/>
    <n v="1002"/>
    <n v="1002"/>
    <n v="659"/>
    <n v="659"/>
    <n v="659"/>
    <n v="611"/>
    <n v="611"/>
    <n v="611"/>
    <n v="671"/>
    <n v="671"/>
    <n v="737"/>
    <n v="737"/>
    <n v="621"/>
    <n v="621"/>
    <n v="621"/>
    <n v="722"/>
    <n v="722"/>
    <n v="722"/>
    <n v="824"/>
    <n v="824"/>
    <n v="824"/>
    <n v="387"/>
    <n v="428"/>
    <n v="491"/>
    <n v="73"/>
    <n v="130"/>
    <n v="116"/>
    <n v="161"/>
    <n v="164"/>
    <n v="217"/>
    <n v="114"/>
    <n v="91"/>
    <n v="107"/>
    <n v="128"/>
    <n v="85"/>
    <n v="49"/>
    <n v="454"/>
    <n v="260"/>
    <n v="241"/>
    <n v="306"/>
    <n v="223"/>
    <n v="214"/>
    <n v="136"/>
    <n v="189"/>
    <n v="206"/>
    <m/>
    <m/>
    <m/>
    <m/>
    <m/>
    <m/>
    <m/>
    <m/>
    <m/>
    <m/>
    <m/>
    <m/>
    <m/>
    <m/>
    <m/>
    <m/>
    <m/>
    <m/>
    <m/>
    <m/>
    <m/>
    <m/>
    <n v="0"/>
    <n v="0"/>
    <n v="0"/>
    <n v="0"/>
    <n v="0"/>
    <n v="0"/>
    <n v="0"/>
    <n v="0"/>
    <n v="0"/>
    <n v="0"/>
    <n v="0"/>
    <n v="0"/>
    <n v="0"/>
    <n v="0"/>
    <n v="0"/>
    <n v="0"/>
    <n v="0"/>
    <n v="0"/>
    <n v="0"/>
    <n v="0"/>
    <n v="0"/>
    <n v="0"/>
    <m/>
    <m/>
    <m/>
    <m/>
    <m/>
    <m/>
    <n v="0"/>
    <n v="0"/>
    <n v="0"/>
    <m/>
    <m/>
    <m/>
    <m/>
    <m/>
    <m/>
    <m/>
    <m/>
    <m/>
    <n v="0"/>
    <n v="0"/>
    <n v="0"/>
    <m/>
    <m/>
    <m/>
  </r>
  <r>
    <x v="13"/>
    <s v="Texas A &amp; M University at Galveston"/>
    <m/>
    <n v="228714"/>
    <x v="10"/>
    <n v="380"/>
    <n v="466"/>
    <n v="416"/>
    <n v="444"/>
    <n v="518"/>
    <n v="497"/>
    <n v="588"/>
    <n v="395"/>
    <n v="423"/>
    <n v="347"/>
    <n v="409"/>
    <n v="406"/>
    <n v="377"/>
    <n v="461"/>
    <n v="412"/>
    <n v="438"/>
    <n v="491"/>
    <n v="493"/>
    <n v="586"/>
    <m/>
    <m/>
    <m/>
    <n v="3"/>
    <n v="5"/>
    <n v="4"/>
    <n v="4"/>
    <m/>
    <m/>
    <m/>
    <m/>
    <m/>
    <n v="395"/>
    <n v="395"/>
    <n v="423"/>
    <n v="423"/>
    <n v="347"/>
    <n v="347"/>
    <n v="406"/>
    <n v="401"/>
    <n v="401"/>
    <n v="373"/>
    <n v="373"/>
    <n v="373"/>
    <n v="457"/>
    <n v="457"/>
    <n v="457"/>
    <n v="412"/>
    <n v="412"/>
    <n v="438"/>
    <n v="438"/>
    <n v="491"/>
    <n v="491"/>
    <n v="491"/>
    <n v="493"/>
    <n v="493"/>
    <n v="493"/>
    <n v="586"/>
    <n v="586"/>
    <n v="586"/>
    <n v="265"/>
    <n v="244"/>
    <n v="274"/>
    <n v="182"/>
    <n v="202"/>
    <n v="247"/>
    <n v="44"/>
    <n v="47"/>
    <n v="65"/>
    <n v="127"/>
    <n v="115"/>
    <n v="134"/>
    <n v="4"/>
    <n v="5"/>
    <n v="9"/>
    <n v="232"/>
    <n v="210"/>
    <n v="276"/>
    <n v="38"/>
    <n v="43"/>
    <n v="38"/>
    <n v="110"/>
    <n v="135"/>
    <n v="132"/>
    <m/>
    <m/>
    <m/>
    <m/>
    <m/>
    <m/>
    <m/>
    <m/>
    <m/>
    <m/>
    <m/>
    <m/>
    <m/>
    <m/>
    <m/>
    <m/>
    <m/>
    <m/>
    <m/>
    <m/>
    <m/>
    <m/>
    <n v="0"/>
    <n v="0"/>
    <n v="0"/>
    <n v="0"/>
    <n v="0"/>
    <n v="0"/>
    <n v="0"/>
    <n v="0"/>
    <n v="0"/>
    <n v="0"/>
    <n v="0"/>
    <n v="0"/>
    <n v="0"/>
    <n v="0"/>
    <n v="0"/>
    <n v="0"/>
    <n v="0"/>
    <n v="0"/>
    <n v="0"/>
    <n v="0"/>
    <n v="0"/>
    <n v="0"/>
    <m/>
    <m/>
    <m/>
    <m/>
    <m/>
    <m/>
    <n v="0"/>
    <n v="0"/>
    <n v="0"/>
    <m/>
    <m/>
    <m/>
    <m/>
    <m/>
    <m/>
    <m/>
    <m/>
    <m/>
    <n v="0"/>
    <n v="0"/>
    <n v="0"/>
    <m/>
    <m/>
    <m/>
  </r>
  <r>
    <x v="13"/>
    <s v="Brazosport College "/>
    <m/>
    <n v="223506"/>
    <x v="11"/>
    <m/>
    <m/>
    <m/>
    <m/>
    <m/>
    <m/>
    <m/>
    <m/>
    <m/>
    <m/>
    <m/>
    <m/>
    <m/>
    <m/>
    <m/>
    <m/>
    <m/>
    <m/>
    <m/>
    <m/>
    <m/>
    <m/>
    <m/>
    <m/>
    <m/>
    <m/>
    <m/>
    <m/>
    <m/>
    <m/>
    <m/>
    <n v="0"/>
    <n v="0"/>
    <n v="0"/>
    <n v="0"/>
    <n v="0"/>
    <n v="0"/>
    <n v="0"/>
    <n v="0"/>
    <n v="0"/>
    <n v="0"/>
    <n v="0"/>
    <n v="0"/>
    <n v="0"/>
    <n v="0"/>
    <n v="0"/>
    <n v="0"/>
    <n v="0"/>
    <n v="0"/>
    <n v="0"/>
    <n v="0"/>
    <n v="0"/>
    <n v="0"/>
    <n v="0"/>
    <n v="0"/>
    <n v="0"/>
    <n v="0"/>
    <n v="0"/>
    <n v="0"/>
    <m/>
    <m/>
    <m/>
    <m/>
    <m/>
    <m/>
    <n v="0"/>
    <n v="0"/>
    <n v="0"/>
    <m/>
    <m/>
    <m/>
    <m/>
    <m/>
    <m/>
    <m/>
    <m/>
    <m/>
    <n v="0"/>
    <n v="0"/>
    <n v="0"/>
    <m/>
    <m/>
    <m/>
    <n v="376"/>
    <n v="793"/>
    <n v="659"/>
    <n v="742"/>
    <n v="703"/>
    <n v="743"/>
    <n v="389"/>
    <n v="48"/>
    <n v="119"/>
    <n v="366"/>
    <n v="366"/>
    <n v="349"/>
    <n v="420"/>
    <n v="414"/>
    <m/>
    <m/>
    <n v="1"/>
    <n v="2"/>
    <n v="9"/>
    <n v="5"/>
    <m/>
    <m/>
    <n v="389"/>
    <n v="389"/>
    <n v="48"/>
    <n v="48"/>
    <n v="118"/>
    <n v="118"/>
    <n v="364"/>
    <n v="364"/>
    <n v="364"/>
    <n v="357"/>
    <n v="357"/>
    <n v="357"/>
    <n v="344"/>
    <n v="344"/>
    <n v="344"/>
    <n v="344"/>
    <n v="420"/>
    <n v="420"/>
    <n v="420"/>
    <n v="414"/>
    <n v="414"/>
    <n v="414"/>
    <n v="205"/>
    <n v="254"/>
    <n v="227"/>
    <n v="48"/>
    <n v="56"/>
    <n v="53"/>
    <n v="91"/>
    <n v="110"/>
    <n v="134"/>
    <n v="48"/>
    <n v="40"/>
    <n v="63"/>
    <n v="57"/>
    <n v="75"/>
    <n v="61"/>
    <n v="111"/>
    <n v="118"/>
    <n v="87"/>
    <n v="148"/>
    <n v="124"/>
    <n v="133"/>
    <n v="72"/>
    <n v="11"/>
    <n v="25"/>
  </r>
  <r>
    <x v="13"/>
    <s v="Midland College "/>
    <m/>
    <n v="226806"/>
    <x v="11"/>
    <m/>
    <m/>
    <m/>
    <m/>
    <m/>
    <m/>
    <m/>
    <m/>
    <m/>
    <m/>
    <m/>
    <m/>
    <m/>
    <m/>
    <m/>
    <m/>
    <m/>
    <m/>
    <m/>
    <m/>
    <m/>
    <m/>
    <m/>
    <m/>
    <m/>
    <m/>
    <m/>
    <m/>
    <m/>
    <m/>
    <m/>
    <n v="0"/>
    <n v="0"/>
    <n v="0"/>
    <n v="0"/>
    <n v="0"/>
    <n v="0"/>
    <n v="0"/>
    <n v="0"/>
    <n v="0"/>
    <n v="0"/>
    <n v="0"/>
    <n v="0"/>
    <n v="0"/>
    <n v="0"/>
    <n v="0"/>
    <n v="0"/>
    <n v="0"/>
    <n v="0"/>
    <n v="0"/>
    <n v="0"/>
    <n v="0"/>
    <n v="0"/>
    <n v="0"/>
    <n v="0"/>
    <n v="0"/>
    <n v="0"/>
    <n v="0"/>
    <n v="0"/>
    <m/>
    <m/>
    <m/>
    <m/>
    <m/>
    <m/>
    <n v="0"/>
    <n v="0"/>
    <n v="0"/>
    <m/>
    <m/>
    <m/>
    <m/>
    <m/>
    <m/>
    <m/>
    <m/>
    <m/>
    <n v="0"/>
    <n v="0"/>
    <n v="0"/>
    <m/>
    <m/>
    <m/>
    <n v="1312"/>
    <n v="817"/>
    <n v="788"/>
    <n v="927"/>
    <n v="1066"/>
    <n v="1070"/>
    <n v="502"/>
    <n v="505"/>
    <n v="423"/>
    <n v="520"/>
    <n v="487"/>
    <n v="648"/>
    <n v="679"/>
    <n v="626"/>
    <m/>
    <m/>
    <n v="4"/>
    <n v="4"/>
    <n v="9"/>
    <n v="2"/>
    <m/>
    <m/>
    <n v="502"/>
    <n v="502"/>
    <n v="505"/>
    <n v="505"/>
    <n v="419"/>
    <n v="419"/>
    <n v="516"/>
    <n v="516"/>
    <n v="516"/>
    <n v="478"/>
    <n v="478"/>
    <n v="478"/>
    <n v="646"/>
    <n v="646"/>
    <n v="646"/>
    <n v="646"/>
    <n v="679"/>
    <n v="679"/>
    <n v="679"/>
    <n v="626"/>
    <n v="626"/>
    <n v="626"/>
    <n v="353"/>
    <n v="373"/>
    <n v="348"/>
    <n v="80"/>
    <n v="83"/>
    <n v="69"/>
    <n v="213"/>
    <n v="223"/>
    <n v="209"/>
    <n v="61"/>
    <n v="58"/>
    <n v="106"/>
    <n v="75"/>
    <n v="85"/>
    <n v="100"/>
    <n v="112"/>
    <n v="92"/>
    <n v="163"/>
    <n v="268"/>
    <n v="243"/>
    <n v="277"/>
    <n v="110"/>
    <n v="104"/>
    <n v="71"/>
  </r>
  <r>
    <x v="13"/>
    <s v="South Texas College"/>
    <m/>
    <n v="409315"/>
    <x v="11"/>
    <m/>
    <m/>
    <m/>
    <m/>
    <m/>
    <m/>
    <m/>
    <m/>
    <m/>
    <m/>
    <m/>
    <m/>
    <m/>
    <m/>
    <m/>
    <m/>
    <m/>
    <m/>
    <m/>
    <m/>
    <m/>
    <m/>
    <m/>
    <m/>
    <m/>
    <m/>
    <m/>
    <m/>
    <m/>
    <m/>
    <m/>
    <n v="0"/>
    <n v="0"/>
    <n v="0"/>
    <n v="0"/>
    <n v="0"/>
    <n v="0"/>
    <n v="0"/>
    <n v="0"/>
    <n v="0"/>
    <n v="0"/>
    <n v="0"/>
    <n v="0"/>
    <n v="0"/>
    <n v="0"/>
    <n v="0"/>
    <n v="0"/>
    <n v="0"/>
    <n v="0"/>
    <n v="0"/>
    <n v="0"/>
    <n v="0"/>
    <n v="0"/>
    <n v="0"/>
    <n v="0"/>
    <n v="0"/>
    <n v="0"/>
    <n v="0"/>
    <n v="0"/>
    <m/>
    <m/>
    <m/>
    <m/>
    <m/>
    <m/>
    <n v="0"/>
    <n v="0"/>
    <n v="0"/>
    <m/>
    <m/>
    <m/>
    <m/>
    <m/>
    <m/>
    <m/>
    <m/>
    <m/>
    <n v="0"/>
    <n v="0"/>
    <n v="0"/>
    <m/>
    <m/>
    <m/>
    <n v="2341"/>
    <n v="3248"/>
    <n v="3102"/>
    <n v="3038"/>
    <n v="4567"/>
    <n v="4630"/>
    <n v="1492"/>
    <n v="1857"/>
    <n v="1593"/>
    <n v="1945"/>
    <n v="1913"/>
    <n v="1918"/>
    <n v="2656"/>
    <n v="2910"/>
    <m/>
    <m/>
    <n v="9"/>
    <n v="5"/>
    <n v="18"/>
    <n v="7"/>
    <m/>
    <m/>
    <n v="1492"/>
    <n v="1492"/>
    <n v="1857"/>
    <n v="1857"/>
    <n v="1584"/>
    <n v="1584"/>
    <n v="1940"/>
    <n v="1940"/>
    <n v="1940"/>
    <n v="1895"/>
    <n v="1895"/>
    <n v="1895"/>
    <n v="1911"/>
    <n v="1911"/>
    <n v="1911"/>
    <n v="1911"/>
    <n v="2656"/>
    <n v="2656"/>
    <n v="2656"/>
    <n v="2910"/>
    <n v="2910"/>
    <n v="2910"/>
    <n v="1227"/>
    <n v="1594"/>
    <n v="1665"/>
    <n v="67"/>
    <n v="70"/>
    <n v="114"/>
    <n v="617"/>
    <n v="992"/>
    <n v="1131"/>
    <n v="252"/>
    <n v="277"/>
    <n v="311"/>
    <n v="483"/>
    <n v="460"/>
    <n v="454"/>
    <n v="155"/>
    <n v="158"/>
    <n v="156"/>
    <n v="1050"/>
    <n v="1000"/>
    <n v="990"/>
    <n v="344"/>
    <n v="454"/>
    <n v="414"/>
  </r>
  <r>
    <x v="13"/>
    <s v="Amarillo College "/>
    <m/>
    <n v="222576"/>
    <x v="5"/>
    <m/>
    <m/>
    <m/>
    <m/>
    <m/>
    <m/>
    <m/>
    <m/>
    <m/>
    <m/>
    <m/>
    <m/>
    <m/>
    <m/>
    <m/>
    <m/>
    <m/>
    <m/>
    <m/>
    <m/>
    <m/>
    <m/>
    <m/>
    <m/>
    <m/>
    <m/>
    <m/>
    <m/>
    <m/>
    <m/>
    <m/>
    <n v="0"/>
    <n v="0"/>
    <n v="0"/>
    <n v="0"/>
    <n v="0"/>
    <n v="0"/>
    <n v="0"/>
    <n v="0"/>
    <n v="0"/>
    <n v="0"/>
    <n v="0"/>
    <n v="0"/>
    <n v="0"/>
    <n v="0"/>
    <n v="0"/>
    <n v="0"/>
    <n v="0"/>
    <n v="0"/>
    <n v="0"/>
    <n v="0"/>
    <n v="0"/>
    <n v="0"/>
    <n v="0"/>
    <n v="0"/>
    <n v="0"/>
    <n v="0"/>
    <n v="0"/>
    <n v="0"/>
    <m/>
    <m/>
    <m/>
    <m/>
    <m/>
    <m/>
    <n v="0"/>
    <n v="0"/>
    <n v="0"/>
    <m/>
    <m/>
    <m/>
    <m/>
    <m/>
    <m/>
    <m/>
    <m/>
    <m/>
    <n v="0"/>
    <n v="0"/>
    <n v="0"/>
    <m/>
    <m/>
    <m/>
    <n v="1750"/>
    <n v="3562"/>
    <n v="1540"/>
    <n v="1597"/>
    <n v="1888"/>
    <n v="1910"/>
    <n v="828"/>
    <n v="947"/>
    <n v="742"/>
    <n v="899"/>
    <n v="655"/>
    <n v="736"/>
    <n v="965"/>
    <n v="1061"/>
    <m/>
    <m/>
    <n v="2"/>
    <n v="2"/>
    <n v="11"/>
    <n v="12"/>
    <m/>
    <m/>
    <n v="828"/>
    <n v="828"/>
    <n v="947"/>
    <n v="947"/>
    <n v="740"/>
    <n v="740"/>
    <n v="897"/>
    <n v="897"/>
    <n v="897"/>
    <n v="644"/>
    <n v="644"/>
    <n v="644"/>
    <n v="724"/>
    <n v="724"/>
    <n v="724"/>
    <n v="724"/>
    <n v="965"/>
    <n v="965"/>
    <n v="965"/>
    <n v="1061"/>
    <n v="1061"/>
    <n v="1061"/>
    <n v="418"/>
    <n v="558"/>
    <n v="559"/>
    <n v="36"/>
    <n v="53"/>
    <n v="60"/>
    <n v="270"/>
    <n v="354"/>
    <n v="442"/>
    <n v="98"/>
    <n v="56"/>
    <n v="103"/>
    <n v="199"/>
    <n v="138"/>
    <n v="154"/>
    <n v="173"/>
    <n v="84"/>
    <n v="82"/>
    <n v="427"/>
    <n v="366"/>
    <n v="385"/>
    <n v="166"/>
    <n v="187"/>
    <n v="155"/>
  </r>
  <r>
    <x v="13"/>
    <s v="Austin Community College "/>
    <m/>
    <n v="222992"/>
    <x v="5"/>
    <m/>
    <m/>
    <m/>
    <m/>
    <m/>
    <m/>
    <m/>
    <m/>
    <m/>
    <m/>
    <m/>
    <m/>
    <m/>
    <m/>
    <m/>
    <m/>
    <m/>
    <m/>
    <m/>
    <m/>
    <m/>
    <m/>
    <m/>
    <m/>
    <m/>
    <m/>
    <m/>
    <m/>
    <m/>
    <m/>
    <m/>
    <n v="0"/>
    <n v="0"/>
    <n v="0"/>
    <n v="0"/>
    <n v="0"/>
    <n v="0"/>
    <n v="0"/>
    <n v="0"/>
    <n v="0"/>
    <n v="0"/>
    <n v="0"/>
    <n v="0"/>
    <n v="0"/>
    <n v="0"/>
    <n v="0"/>
    <n v="0"/>
    <n v="0"/>
    <n v="0"/>
    <n v="0"/>
    <n v="0"/>
    <n v="0"/>
    <n v="0"/>
    <n v="0"/>
    <n v="0"/>
    <n v="0"/>
    <n v="0"/>
    <n v="0"/>
    <n v="0"/>
    <m/>
    <m/>
    <m/>
    <m/>
    <m/>
    <m/>
    <n v="0"/>
    <n v="0"/>
    <n v="0"/>
    <m/>
    <m/>
    <m/>
    <m/>
    <m/>
    <m/>
    <m/>
    <m/>
    <m/>
    <n v="0"/>
    <n v="0"/>
    <n v="0"/>
    <m/>
    <m/>
    <m/>
    <n v="8605"/>
    <n v="8868"/>
    <n v="8405"/>
    <n v="4609"/>
    <n v="5374"/>
    <n v="5856"/>
    <n v="1860"/>
    <n v="2449"/>
    <n v="2676"/>
    <n v="2977"/>
    <n v="2718"/>
    <n v="1500"/>
    <n v="1764"/>
    <n v="1783"/>
    <m/>
    <m/>
    <n v="16"/>
    <n v="10"/>
    <n v="33"/>
    <n v="14"/>
    <m/>
    <m/>
    <n v="1860"/>
    <n v="1860"/>
    <n v="2449"/>
    <n v="2449"/>
    <n v="2660"/>
    <n v="2660"/>
    <n v="2967"/>
    <n v="2967"/>
    <n v="2967"/>
    <n v="2685"/>
    <n v="2685"/>
    <n v="2685"/>
    <n v="1486"/>
    <n v="1486"/>
    <n v="1486"/>
    <n v="1486"/>
    <n v="1764"/>
    <n v="1764"/>
    <n v="1764"/>
    <n v="1783"/>
    <n v="1783"/>
    <n v="1783"/>
    <n v="821"/>
    <n v="1005"/>
    <n v="935"/>
    <n v="158"/>
    <n v="191"/>
    <n v="169"/>
    <n v="507"/>
    <n v="568"/>
    <n v="679"/>
    <n v="86"/>
    <n v="103"/>
    <n v="30"/>
    <n v="455"/>
    <n v="403"/>
    <n v="297"/>
    <n v="1170"/>
    <n v="1056"/>
    <n v="424"/>
    <n v="1256"/>
    <n v="1123"/>
    <n v="735"/>
    <n v="134"/>
    <n v="160"/>
    <n v="170"/>
  </r>
  <r>
    <x v="13"/>
    <s v="Blinn College "/>
    <m/>
    <n v="223427"/>
    <x v="5"/>
    <m/>
    <m/>
    <m/>
    <m/>
    <m/>
    <m/>
    <m/>
    <m/>
    <m/>
    <m/>
    <m/>
    <m/>
    <m/>
    <m/>
    <m/>
    <m/>
    <m/>
    <m/>
    <m/>
    <m/>
    <m/>
    <m/>
    <m/>
    <m/>
    <m/>
    <m/>
    <m/>
    <m/>
    <m/>
    <m/>
    <m/>
    <n v="0"/>
    <n v="0"/>
    <n v="0"/>
    <n v="0"/>
    <n v="0"/>
    <n v="0"/>
    <n v="0"/>
    <n v="0"/>
    <n v="0"/>
    <n v="0"/>
    <n v="0"/>
    <n v="0"/>
    <n v="0"/>
    <n v="0"/>
    <n v="0"/>
    <n v="0"/>
    <n v="0"/>
    <n v="0"/>
    <n v="0"/>
    <n v="0"/>
    <n v="0"/>
    <n v="0"/>
    <n v="0"/>
    <n v="0"/>
    <n v="0"/>
    <n v="0"/>
    <n v="0"/>
    <n v="0"/>
    <m/>
    <m/>
    <m/>
    <m/>
    <m/>
    <m/>
    <n v="0"/>
    <n v="0"/>
    <n v="0"/>
    <m/>
    <m/>
    <m/>
    <m/>
    <m/>
    <m/>
    <m/>
    <m/>
    <m/>
    <n v="0"/>
    <n v="0"/>
    <n v="0"/>
    <m/>
    <m/>
    <m/>
    <n v="4060"/>
    <n v="3749"/>
    <n v="3658"/>
    <n v="3648"/>
    <n v="3539"/>
    <n v="3429"/>
    <n v="4342"/>
    <n v="2812"/>
    <n v="2518"/>
    <n v="2389"/>
    <n v="2713"/>
    <n v="2741"/>
    <n v="2713"/>
    <n v="2599"/>
    <m/>
    <m/>
    <n v="25"/>
    <n v="24"/>
    <n v="39"/>
    <n v="20"/>
    <m/>
    <m/>
    <n v="4342"/>
    <n v="4342"/>
    <n v="2812"/>
    <n v="2812"/>
    <n v="2493"/>
    <n v="2493"/>
    <n v="2365"/>
    <n v="2365"/>
    <n v="2365"/>
    <n v="2674"/>
    <n v="2674"/>
    <n v="2674"/>
    <n v="2721"/>
    <n v="2721"/>
    <n v="2721"/>
    <n v="2721"/>
    <n v="2713"/>
    <n v="2713"/>
    <n v="2713"/>
    <n v="2599"/>
    <n v="2599"/>
    <n v="2599"/>
    <n v="1400"/>
    <n v="1345"/>
    <n v="1267"/>
    <n v="548"/>
    <n v="517"/>
    <n v="458"/>
    <n v="773"/>
    <n v="851"/>
    <n v="874"/>
    <n v="167"/>
    <n v="173"/>
    <n v="153"/>
    <n v="232"/>
    <n v="232"/>
    <n v="226"/>
    <n v="1188"/>
    <n v="1376"/>
    <n v="1426"/>
    <n v="778"/>
    <n v="893"/>
    <n v="916"/>
    <n v="660"/>
    <n v="301"/>
    <n v="245"/>
  </r>
  <r>
    <x v="13"/>
    <s v="Brookhaven College  (DCCCD)"/>
    <m/>
    <n v="223524"/>
    <x v="5"/>
    <m/>
    <m/>
    <m/>
    <m/>
    <m/>
    <m/>
    <m/>
    <m/>
    <m/>
    <m/>
    <m/>
    <m/>
    <m/>
    <m/>
    <m/>
    <m/>
    <m/>
    <m/>
    <m/>
    <m/>
    <m/>
    <m/>
    <m/>
    <m/>
    <m/>
    <m/>
    <m/>
    <m/>
    <m/>
    <m/>
    <m/>
    <n v="0"/>
    <n v="0"/>
    <n v="0"/>
    <n v="0"/>
    <n v="0"/>
    <n v="0"/>
    <n v="0"/>
    <n v="0"/>
    <n v="0"/>
    <n v="0"/>
    <n v="0"/>
    <n v="0"/>
    <n v="0"/>
    <n v="0"/>
    <n v="0"/>
    <n v="0"/>
    <n v="0"/>
    <n v="0"/>
    <n v="0"/>
    <n v="0"/>
    <n v="0"/>
    <n v="0"/>
    <n v="0"/>
    <n v="0"/>
    <n v="0"/>
    <n v="0"/>
    <n v="0"/>
    <n v="0"/>
    <m/>
    <m/>
    <m/>
    <m/>
    <m/>
    <m/>
    <n v="0"/>
    <n v="0"/>
    <n v="0"/>
    <m/>
    <m/>
    <m/>
    <m/>
    <m/>
    <m/>
    <m/>
    <m/>
    <m/>
    <n v="0"/>
    <n v="0"/>
    <n v="0"/>
    <m/>
    <m/>
    <m/>
    <n v="2135"/>
    <n v="2318"/>
    <n v="1898"/>
    <n v="2186"/>
    <n v="1819"/>
    <n v="2050"/>
    <n v="620"/>
    <n v="798"/>
    <n v="623"/>
    <n v="628"/>
    <n v="530"/>
    <n v="524"/>
    <n v="561"/>
    <n v="566"/>
    <m/>
    <m/>
    <n v="5"/>
    <n v="2"/>
    <n v="9"/>
    <n v="5"/>
    <m/>
    <m/>
    <n v="620"/>
    <n v="620"/>
    <n v="798"/>
    <n v="798"/>
    <n v="618"/>
    <n v="618"/>
    <n v="626"/>
    <n v="626"/>
    <n v="626"/>
    <n v="521"/>
    <n v="521"/>
    <n v="521"/>
    <n v="519"/>
    <n v="519"/>
    <n v="519"/>
    <n v="519"/>
    <n v="561"/>
    <n v="561"/>
    <n v="561"/>
    <n v="566"/>
    <n v="566"/>
    <n v="566"/>
    <n v="267"/>
    <n v="294"/>
    <n v="315"/>
    <n v="66"/>
    <n v="71"/>
    <n v="64"/>
    <n v="186"/>
    <n v="196"/>
    <n v="187"/>
    <n v="51"/>
    <n v="38"/>
    <n v="33"/>
    <n v="107"/>
    <n v="68"/>
    <n v="72"/>
    <n v="231"/>
    <n v="187"/>
    <n v="155"/>
    <n v="237"/>
    <n v="228"/>
    <n v="259"/>
    <n v="46"/>
    <n v="88"/>
    <n v="66"/>
  </r>
  <r>
    <x v="13"/>
    <s v="Central Texas College "/>
    <m/>
    <n v="223816"/>
    <x v="5"/>
    <m/>
    <m/>
    <m/>
    <m/>
    <m/>
    <m/>
    <m/>
    <m/>
    <m/>
    <m/>
    <m/>
    <m/>
    <m/>
    <m/>
    <m/>
    <m/>
    <m/>
    <m/>
    <m/>
    <m/>
    <m/>
    <m/>
    <m/>
    <m/>
    <m/>
    <m/>
    <m/>
    <m/>
    <m/>
    <m/>
    <m/>
    <n v="0"/>
    <n v="0"/>
    <n v="0"/>
    <n v="0"/>
    <n v="0"/>
    <n v="0"/>
    <n v="0"/>
    <n v="0"/>
    <n v="0"/>
    <n v="0"/>
    <n v="0"/>
    <n v="0"/>
    <n v="0"/>
    <n v="0"/>
    <n v="0"/>
    <n v="0"/>
    <n v="0"/>
    <n v="0"/>
    <n v="0"/>
    <n v="0"/>
    <n v="0"/>
    <n v="0"/>
    <n v="0"/>
    <n v="0"/>
    <n v="0"/>
    <n v="0"/>
    <n v="0"/>
    <n v="0"/>
    <m/>
    <m/>
    <m/>
    <m/>
    <m/>
    <m/>
    <n v="0"/>
    <n v="0"/>
    <n v="0"/>
    <m/>
    <m/>
    <m/>
    <m/>
    <m/>
    <m/>
    <m/>
    <m/>
    <m/>
    <n v="0"/>
    <n v="0"/>
    <n v="0"/>
    <m/>
    <m/>
    <m/>
    <n v="1888"/>
    <n v="1560"/>
    <n v="1548"/>
    <n v="1195"/>
    <n v="1826"/>
    <n v="1934"/>
    <n v="486"/>
    <n v="469"/>
    <n v="585"/>
    <n v="665"/>
    <n v="498"/>
    <n v="441"/>
    <n v="512"/>
    <n v="634"/>
    <m/>
    <m/>
    <n v="11"/>
    <n v="15"/>
    <n v="16"/>
    <n v="8"/>
    <m/>
    <m/>
    <n v="486"/>
    <n v="486"/>
    <n v="469"/>
    <n v="469"/>
    <n v="574"/>
    <n v="574"/>
    <n v="650"/>
    <n v="650"/>
    <n v="650"/>
    <n v="482"/>
    <n v="482"/>
    <n v="482"/>
    <n v="433"/>
    <n v="433"/>
    <n v="433"/>
    <n v="433"/>
    <n v="512"/>
    <n v="512"/>
    <n v="512"/>
    <n v="634"/>
    <n v="634"/>
    <n v="634"/>
    <n v="228"/>
    <n v="252"/>
    <n v="289"/>
    <n v="35"/>
    <n v="28"/>
    <n v="53"/>
    <n v="170"/>
    <n v="232"/>
    <n v="292"/>
    <n v="37"/>
    <n v="31"/>
    <n v="19"/>
    <n v="91"/>
    <n v="90"/>
    <n v="83"/>
    <n v="156"/>
    <n v="92"/>
    <n v="83"/>
    <n v="366"/>
    <n v="269"/>
    <n v="248"/>
    <n v="66"/>
    <n v="63"/>
    <n v="96"/>
  </r>
  <r>
    <x v="13"/>
    <s v="Collin County Community College District"/>
    <m/>
    <n v="247834"/>
    <x v="5"/>
    <m/>
    <m/>
    <m/>
    <m/>
    <m/>
    <m/>
    <m/>
    <m/>
    <m/>
    <m/>
    <m/>
    <m/>
    <m/>
    <m/>
    <m/>
    <m/>
    <m/>
    <m/>
    <m/>
    <m/>
    <m/>
    <m/>
    <m/>
    <m/>
    <m/>
    <m/>
    <m/>
    <m/>
    <m/>
    <m/>
    <m/>
    <n v="0"/>
    <n v="0"/>
    <n v="0"/>
    <n v="0"/>
    <n v="0"/>
    <n v="0"/>
    <n v="0"/>
    <n v="0"/>
    <n v="0"/>
    <n v="0"/>
    <n v="0"/>
    <n v="0"/>
    <n v="0"/>
    <n v="0"/>
    <n v="0"/>
    <n v="0"/>
    <n v="0"/>
    <n v="0"/>
    <n v="0"/>
    <n v="0"/>
    <n v="0"/>
    <n v="0"/>
    <n v="0"/>
    <n v="0"/>
    <n v="0"/>
    <n v="0"/>
    <n v="0"/>
    <n v="0"/>
    <m/>
    <m/>
    <m/>
    <m/>
    <m/>
    <m/>
    <n v="0"/>
    <n v="0"/>
    <n v="0"/>
    <m/>
    <m/>
    <m/>
    <m/>
    <m/>
    <m/>
    <m/>
    <m/>
    <m/>
    <n v="0"/>
    <n v="0"/>
    <n v="0"/>
    <m/>
    <m/>
    <m/>
    <n v="3664"/>
    <n v="3782"/>
    <n v="4088"/>
    <n v="4233"/>
    <n v="4757"/>
    <n v="4851"/>
    <n v="1971"/>
    <n v="1934"/>
    <n v="2234"/>
    <n v="2371"/>
    <n v="2560"/>
    <n v="2613"/>
    <n v="2775"/>
    <n v="2779"/>
    <m/>
    <m/>
    <n v="19"/>
    <n v="20"/>
    <n v="51"/>
    <n v="32"/>
    <m/>
    <m/>
    <n v="1971"/>
    <n v="1971"/>
    <n v="1934"/>
    <n v="1934"/>
    <n v="2215"/>
    <n v="2215"/>
    <n v="2351"/>
    <n v="2351"/>
    <n v="2351"/>
    <n v="2509"/>
    <n v="2509"/>
    <n v="2509"/>
    <n v="2581"/>
    <n v="2581"/>
    <n v="2581"/>
    <n v="2581"/>
    <n v="2775"/>
    <n v="2775"/>
    <n v="2775"/>
    <n v="2779"/>
    <n v="2779"/>
    <n v="2779"/>
    <n v="1672"/>
    <n v="1712"/>
    <n v="1588"/>
    <n v="276"/>
    <n v="310"/>
    <n v="322"/>
    <n v="633"/>
    <n v="753"/>
    <n v="869"/>
    <n v="236"/>
    <n v="273"/>
    <n v="270"/>
    <n v="507"/>
    <n v="525"/>
    <n v="516"/>
    <n v="741"/>
    <n v="744"/>
    <n v="773"/>
    <n v="867"/>
    <n v="967"/>
    <n v="1022"/>
    <n v="311"/>
    <n v="346"/>
    <n v="363"/>
  </r>
  <r>
    <x v="13"/>
    <s v="Del Mar College "/>
    <m/>
    <n v="224350"/>
    <x v="5"/>
    <m/>
    <m/>
    <m/>
    <m/>
    <m/>
    <m/>
    <m/>
    <m/>
    <m/>
    <m/>
    <m/>
    <m/>
    <m/>
    <m/>
    <m/>
    <m/>
    <m/>
    <m/>
    <m/>
    <m/>
    <m/>
    <m/>
    <m/>
    <m/>
    <m/>
    <m/>
    <m/>
    <m/>
    <m/>
    <m/>
    <m/>
    <n v="0"/>
    <n v="0"/>
    <n v="0"/>
    <n v="0"/>
    <n v="0"/>
    <n v="0"/>
    <n v="0"/>
    <n v="0"/>
    <n v="0"/>
    <n v="0"/>
    <n v="0"/>
    <n v="0"/>
    <n v="0"/>
    <n v="0"/>
    <n v="0"/>
    <n v="0"/>
    <n v="0"/>
    <n v="0"/>
    <n v="0"/>
    <n v="0"/>
    <n v="0"/>
    <n v="0"/>
    <n v="0"/>
    <n v="0"/>
    <n v="0"/>
    <n v="0"/>
    <n v="0"/>
    <n v="0"/>
    <m/>
    <m/>
    <m/>
    <m/>
    <m/>
    <m/>
    <n v="0"/>
    <n v="0"/>
    <n v="0"/>
    <m/>
    <m/>
    <m/>
    <m/>
    <m/>
    <m/>
    <m/>
    <m/>
    <m/>
    <n v="0"/>
    <n v="0"/>
    <n v="0"/>
    <m/>
    <m/>
    <m/>
    <n v="1943"/>
    <n v="1763"/>
    <n v="1315"/>
    <n v="1846"/>
    <n v="1934"/>
    <n v="1694"/>
    <n v="984"/>
    <n v="776"/>
    <n v="598"/>
    <n v="461"/>
    <n v="577"/>
    <n v="793"/>
    <n v="887"/>
    <n v="792"/>
    <m/>
    <m/>
    <n v="2"/>
    <n v="2"/>
    <n v="13"/>
    <n v="17"/>
    <m/>
    <m/>
    <n v="984"/>
    <n v="984"/>
    <n v="776"/>
    <n v="776"/>
    <n v="596"/>
    <n v="596"/>
    <n v="459"/>
    <n v="459"/>
    <n v="459"/>
    <n v="564"/>
    <n v="564"/>
    <n v="564"/>
    <n v="776"/>
    <n v="776"/>
    <n v="776"/>
    <n v="776"/>
    <n v="887"/>
    <n v="887"/>
    <n v="887"/>
    <n v="792"/>
    <n v="792"/>
    <n v="792"/>
    <n v="453"/>
    <n v="512"/>
    <n v="447"/>
    <n v="41"/>
    <n v="34"/>
    <n v="24"/>
    <n v="282"/>
    <n v="341"/>
    <n v="321"/>
    <n v="59"/>
    <n v="53"/>
    <n v="71"/>
    <n v="91"/>
    <n v="144"/>
    <n v="205"/>
    <n v="55"/>
    <n v="78"/>
    <n v="102"/>
    <n v="254"/>
    <n v="289"/>
    <n v="398"/>
    <n v="183"/>
    <n v="136"/>
    <n v="120"/>
  </r>
  <r>
    <x v="13"/>
    <s v="Eastfield College  (DCCCD)"/>
    <m/>
    <n v="224572"/>
    <x v="5"/>
    <m/>
    <m/>
    <m/>
    <m/>
    <m/>
    <m/>
    <m/>
    <m/>
    <m/>
    <m/>
    <m/>
    <m/>
    <m/>
    <m/>
    <m/>
    <m/>
    <m/>
    <m/>
    <m/>
    <m/>
    <m/>
    <m/>
    <m/>
    <m/>
    <m/>
    <m/>
    <m/>
    <m/>
    <m/>
    <m/>
    <m/>
    <n v="0"/>
    <n v="0"/>
    <n v="0"/>
    <n v="0"/>
    <n v="0"/>
    <n v="0"/>
    <n v="0"/>
    <n v="0"/>
    <n v="0"/>
    <n v="0"/>
    <n v="0"/>
    <n v="0"/>
    <n v="0"/>
    <n v="0"/>
    <n v="0"/>
    <n v="0"/>
    <n v="0"/>
    <n v="0"/>
    <n v="0"/>
    <n v="0"/>
    <n v="0"/>
    <n v="0"/>
    <n v="0"/>
    <n v="0"/>
    <n v="0"/>
    <n v="0"/>
    <n v="0"/>
    <n v="0"/>
    <m/>
    <m/>
    <m/>
    <m/>
    <m/>
    <m/>
    <n v="0"/>
    <n v="0"/>
    <n v="0"/>
    <m/>
    <m/>
    <m/>
    <m/>
    <m/>
    <m/>
    <m/>
    <m/>
    <m/>
    <n v="0"/>
    <n v="0"/>
    <n v="0"/>
    <m/>
    <m/>
    <m/>
    <n v="2208"/>
    <n v="2112"/>
    <n v="2069"/>
    <n v="2110"/>
    <n v="2264"/>
    <n v="2408"/>
    <n v="938"/>
    <n v="871"/>
    <n v="835"/>
    <n v="748"/>
    <n v="786"/>
    <n v="679"/>
    <n v="724"/>
    <n v="786"/>
    <m/>
    <m/>
    <n v="9"/>
    <n v="5"/>
    <n v="16"/>
    <n v="8"/>
    <m/>
    <m/>
    <n v="938"/>
    <n v="938"/>
    <n v="871"/>
    <n v="871"/>
    <n v="826"/>
    <n v="826"/>
    <n v="743"/>
    <n v="743"/>
    <n v="743"/>
    <n v="770"/>
    <n v="770"/>
    <n v="770"/>
    <n v="671"/>
    <n v="671"/>
    <n v="671"/>
    <n v="671"/>
    <n v="724"/>
    <n v="724"/>
    <n v="724"/>
    <n v="786"/>
    <n v="786"/>
    <n v="786"/>
    <n v="388"/>
    <n v="398"/>
    <n v="430"/>
    <n v="71"/>
    <n v="73"/>
    <n v="84"/>
    <n v="212"/>
    <n v="253"/>
    <n v="272"/>
    <n v="54"/>
    <n v="46"/>
    <n v="38"/>
    <n v="109"/>
    <n v="142"/>
    <n v="123"/>
    <n v="289"/>
    <n v="249"/>
    <n v="182"/>
    <n v="291"/>
    <n v="333"/>
    <n v="328"/>
    <n v="109"/>
    <n v="100"/>
    <n v="87"/>
  </r>
  <r>
    <x v="13"/>
    <s v="El Paso County Community College District"/>
    <m/>
    <n v="224642"/>
    <x v="5"/>
    <m/>
    <m/>
    <m/>
    <m/>
    <m/>
    <m/>
    <m/>
    <m/>
    <m/>
    <m/>
    <m/>
    <m/>
    <m/>
    <m/>
    <m/>
    <m/>
    <m/>
    <m/>
    <m/>
    <m/>
    <m/>
    <m/>
    <m/>
    <m/>
    <m/>
    <m/>
    <m/>
    <m/>
    <m/>
    <m/>
    <m/>
    <n v="0"/>
    <n v="0"/>
    <n v="0"/>
    <n v="0"/>
    <n v="0"/>
    <n v="0"/>
    <n v="0"/>
    <n v="0"/>
    <n v="0"/>
    <n v="0"/>
    <n v="0"/>
    <n v="0"/>
    <n v="0"/>
    <n v="0"/>
    <n v="0"/>
    <n v="0"/>
    <n v="0"/>
    <n v="0"/>
    <n v="0"/>
    <n v="0"/>
    <n v="0"/>
    <n v="0"/>
    <n v="0"/>
    <n v="0"/>
    <n v="0"/>
    <n v="0"/>
    <n v="0"/>
    <n v="0"/>
    <m/>
    <m/>
    <m/>
    <m/>
    <m/>
    <m/>
    <n v="0"/>
    <n v="0"/>
    <n v="0"/>
    <m/>
    <m/>
    <m/>
    <m/>
    <m/>
    <m/>
    <m/>
    <m/>
    <m/>
    <n v="0"/>
    <n v="0"/>
    <n v="0"/>
    <m/>
    <m/>
    <m/>
    <n v="4742"/>
    <n v="3946"/>
    <n v="4353"/>
    <n v="4608"/>
    <n v="5456"/>
    <n v="5472"/>
    <n v="4990"/>
    <n v="2508"/>
    <n v="2494"/>
    <n v="2039"/>
    <n v="2326"/>
    <n v="2506"/>
    <n v="3017"/>
    <n v="3046"/>
    <m/>
    <m/>
    <n v="26"/>
    <n v="21"/>
    <n v="46"/>
    <n v="15"/>
    <m/>
    <m/>
    <n v="4990"/>
    <n v="4990"/>
    <n v="2508"/>
    <n v="2508"/>
    <n v="2468"/>
    <n v="2468"/>
    <n v="2018"/>
    <n v="2018"/>
    <n v="2018"/>
    <n v="2280"/>
    <n v="2280"/>
    <n v="2280"/>
    <n v="2491"/>
    <n v="2491"/>
    <n v="2491"/>
    <n v="2491"/>
    <n v="3017"/>
    <n v="3017"/>
    <n v="3017"/>
    <n v="3046"/>
    <n v="3046"/>
    <n v="3046"/>
    <n v="1719"/>
    <n v="2023"/>
    <n v="1996"/>
    <n v="61"/>
    <n v="82"/>
    <n v="74"/>
    <n v="711"/>
    <n v="912"/>
    <n v="976"/>
    <n v="168"/>
    <n v="218"/>
    <n v="229"/>
    <n v="562"/>
    <n v="678"/>
    <n v="695"/>
    <n v="194"/>
    <n v="230"/>
    <n v="276"/>
    <n v="1094"/>
    <n v="1154"/>
    <n v="1291"/>
    <n v="1123"/>
    <n v="498"/>
    <n v="521"/>
  </r>
  <r>
    <x v="13"/>
    <s v="Houston Community College"/>
    <m/>
    <n v="225423"/>
    <x v="5"/>
    <m/>
    <m/>
    <m/>
    <m/>
    <m/>
    <m/>
    <m/>
    <m/>
    <m/>
    <m/>
    <m/>
    <m/>
    <m/>
    <m/>
    <m/>
    <m/>
    <m/>
    <m/>
    <m/>
    <m/>
    <m/>
    <m/>
    <m/>
    <m/>
    <m/>
    <m/>
    <m/>
    <m/>
    <m/>
    <m/>
    <m/>
    <n v="0"/>
    <n v="0"/>
    <n v="0"/>
    <n v="0"/>
    <n v="0"/>
    <n v="0"/>
    <n v="0"/>
    <n v="0"/>
    <n v="0"/>
    <n v="0"/>
    <n v="0"/>
    <n v="0"/>
    <n v="0"/>
    <n v="0"/>
    <n v="0"/>
    <n v="0"/>
    <n v="0"/>
    <n v="0"/>
    <n v="0"/>
    <n v="0"/>
    <n v="0"/>
    <n v="0"/>
    <n v="0"/>
    <n v="0"/>
    <n v="0"/>
    <n v="0"/>
    <n v="0"/>
    <n v="0"/>
    <m/>
    <m/>
    <m/>
    <m/>
    <m/>
    <m/>
    <n v="0"/>
    <n v="0"/>
    <n v="0"/>
    <m/>
    <m/>
    <m/>
    <m/>
    <m/>
    <m/>
    <m/>
    <m/>
    <m/>
    <n v="0"/>
    <n v="0"/>
    <n v="0"/>
    <m/>
    <m/>
    <m/>
    <n v="3580"/>
    <n v="3926"/>
    <n v="3562"/>
    <n v="5631"/>
    <n v="6655"/>
    <n v="10166"/>
    <n v="1431"/>
    <n v="1468"/>
    <n v="1393"/>
    <n v="1120"/>
    <n v="1366"/>
    <n v="1679"/>
    <n v="1791"/>
    <n v="2519"/>
    <m/>
    <m/>
    <n v="10"/>
    <n v="8"/>
    <n v="11"/>
    <n v="9"/>
    <m/>
    <m/>
    <n v="1431"/>
    <n v="1431"/>
    <n v="1468"/>
    <n v="1468"/>
    <n v="1383"/>
    <n v="1383"/>
    <n v="1112"/>
    <n v="1112"/>
    <n v="1112"/>
    <n v="1355"/>
    <n v="1355"/>
    <n v="1355"/>
    <n v="1670"/>
    <n v="1670"/>
    <n v="1670"/>
    <n v="1670"/>
    <n v="1791"/>
    <n v="1791"/>
    <n v="1791"/>
    <n v="2519"/>
    <n v="2519"/>
    <n v="2519"/>
    <n v="1052"/>
    <n v="1133"/>
    <n v="1466"/>
    <n v="115"/>
    <n v="95"/>
    <n v="208"/>
    <n v="503"/>
    <n v="563"/>
    <n v="845"/>
    <n v="143"/>
    <n v="149"/>
    <n v="182"/>
    <n v="234"/>
    <n v="331"/>
    <n v="412"/>
    <n v="281"/>
    <n v="285"/>
    <n v="305"/>
    <n v="454"/>
    <n v="590"/>
    <n v="771"/>
    <n v="243"/>
    <n v="235"/>
    <n v="256"/>
  </r>
  <r>
    <x v="13"/>
    <s v="Kilgore College "/>
    <s v="Reclassified: Met criteria for Two-Year 1 in 2009-10, 2010-11 and 2011-12."/>
    <n v="226019"/>
    <x v="5"/>
    <m/>
    <m/>
    <m/>
    <m/>
    <m/>
    <m/>
    <m/>
    <m/>
    <m/>
    <m/>
    <m/>
    <m/>
    <m/>
    <m/>
    <m/>
    <m/>
    <m/>
    <m/>
    <m/>
    <m/>
    <m/>
    <m/>
    <m/>
    <m/>
    <m/>
    <m/>
    <m/>
    <m/>
    <m/>
    <m/>
    <m/>
    <n v="0"/>
    <n v="0"/>
    <n v="0"/>
    <n v="0"/>
    <n v="0"/>
    <n v="0"/>
    <n v="0"/>
    <n v="0"/>
    <n v="0"/>
    <n v="0"/>
    <n v="0"/>
    <n v="0"/>
    <n v="0"/>
    <n v="0"/>
    <n v="0"/>
    <n v="0"/>
    <n v="0"/>
    <n v="0"/>
    <n v="0"/>
    <n v="0"/>
    <n v="0"/>
    <n v="0"/>
    <n v="0"/>
    <n v="0"/>
    <n v="0"/>
    <n v="0"/>
    <n v="0"/>
    <n v="0"/>
    <m/>
    <m/>
    <m/>
    <m/>
    <m/>
    <m/>
    <n v="0"/>
    <n v="0"/>
    <n v="0"/>
    <m/>
    <m/>
    <m/>
    <m/>
    <m/>
    <m/>
    <m/>
    <m/>
    <m/>
    <n v="0"/>
    <n v="0"/>
    <n v="0"/>
    <m/>
    <m/>
    <m/>
    <n v="1367"/>
    <n v="1068"/>
    <n v="1267"/>
    <n v="1264"/>
    <n v="1490"/>
    <n v="1445"/>
    <n v="826"/>
    <n v="697"/>
    <n v="868"/>
    <n v="769"/>
    <n v="983"/>
    <n v="933"/>
    <n v="1077"/>
    <n v="1052"/>
    <m/>
    <m/>
    <n v="5"/>
    <n v="4"/>
    <n v="11"/>
    <n v="16"/>
    <m/>
    <m/>
    <n v="826"/>
    <n v="826"/>
    <n v="697"/>
    <n v="697"/>
    <n v="863"/>
    <n v="863"/>
    <n v="765"/>
    <n v="765"/>
    <n v="765"/>
    <n v="972"/>
    <n v="972"/>
    <n v="972"/>
    <n v="917"/>
    <n v="917"/>
    <n v="917"/>
    <n v="917"/>
    <n v="1077"/>
    <n v="1077"/>
    <n v="1077"/>
    <n v="1052"/>
    <n v="1052"/>
    <n v="1052"/>
    <n v="502"/>
    <n v="591"/>
    <n v="524"/>
    <n v="121"/>
    <n v="99"/>
    <n v="97"/>
    <n v="294"/>
    <n v="387"/>
    <n v="431"/>
    <n v="117"/>
    <n v="138"/>
    <n v="133"/>
    <n v="107"/>
    <n v="133"/>
    <n v="126"/>
    <n v="183"/>
    <n v="268"/>
    <n v="267"/>
    <n v="358"/>
    <n v="433"/>
    <n v="391"/>
    <n v="176"/>
    <n v="143"/>
    <n v="190"/>
  </r>
  <r>
    <x v="13"/>
    <s v="Laredo Community College "/>
    <m/>
    <n v="226134"/>
    <x v="5"/>
    <m/>
    <m/>
    <m/>
    <m/>
    <m/>
    <m/>
    <m/>
    <m/>
    <m/>
    <m/>
    <m/>
    <m/>
    <m/>
    <m/>
    <m/>
    <m/>
    <m/>
    <m/>
    <m/>
    <m/>
    <m/>
    <m/>
    <m/>
    <m/>
    <m/>
    <m/>
    <m/>
    <m/>
    <m/>
    <m/>
    <m/>
    <n v="0"/>
    <n v="0"/>
    <n v="0"/>
    <n v="0"/>
    <n v="0"/>
    <n v="0"/>
    <n v="0"/>
    <n v="0"/>
    <n v="0"/>
    <n v="0"/>
    <n v="0"/>
    <n v="0"/>
    <n v="0"/>
    <n v="0"/>
    <n v="0"/>
    <n v="0"/>
    <n v="0"/>
    <n v="0"/>
    <n v="0"/>
    <n v="0"/>
    <n v="0"/>
    <n v="0"/>
    <n v="0"/>
    <n v="0"/>
    <n v="0"/>
    <n v="0"/>
    <n v="0"/>
    <n v="0"/>
    <m/>
    <m/>
    <m/>
    <m/>
    <m/>
    <m/>
    <n v="0"/>
    <n v="0"/>
    <n v="0"/>
    <m/>
    <m/>
    <m/>
    <m/>
    <m/>
    <m/>
    <m/>
    <m/>
    <m/>
    <n v="0"/>
    <n v="0"/>
    <n v="0"/>
    <m/>
    <m/>
    <m/>
    <n v="1394"/>
    <n v="1051"/>
    <n v="1289"/>
    <n v="1734"/>
    <n v="1913"/>
    <n v="2198"/>
    <n v="632"/>
    <n v="936"/>
    <n v="860"/>
    <n v="638"/>
    <n v="750"/>
    <n v="887"/>
    <n v="1022"/>
    <n v="1127"/>
    <m/>
    <m/>
    <n v="1"/>
    <n v="3"/>
    <n v="5"/>
    <n v="3"/>
    <m/>
    <m/>
    <n v="632"/>
    <n v="632"/>
    <n v="936"/>
    <n v="936"/>
    <n v="859"/>
    <n v="859"/>
    <n v="635"/>
    <n v="635"/>
    <n v="635"/>
    <n v="745"/>
    <n v="745"/>
    <n v="745"/>
    <n v="884"/>
    <n v="884"/>
    <n v="884"/>
    <n v="884"/>
    <n v="1022"/>
    <n v="1022"/>
    <n v="1022"/>
    <n v="1127"/>
    <n v="1127"/>
    <n v="1127"/>
    <n v="624"/>
    <n v="734"/>
    <n v="782"/>
    <n v="23"/>
    <n v="34"/>
    <n v="37"/>
    <n v="237"/>
    <n v="254"/>
    <n v="308"/>
    <n v="79"/>
    <n v="92"/>
    <n v="162"/>
    <n v="191"/>
    <n v="193"/>
    <n v="212"/>
    <n v="93"/>
    <n v="128"/>
    <n v="91"/>
    <n v="272"/>
    <n v="332"/>
    <n v="419"/>
    <n v="173"/>
    <n v="245"/>
    <n v="247"/>
  </r>
  <r>
    <x v="13"/>
    <s v="Lone Star College System District"/>
    <m/>
    <n v="227182"/>
    <x v="5"/>
    <m/>
    <m/>
    <m/>
    <m/>
    <m/>
    <m/>
    <m/>
    <m/>
    <m/>
    <m/>
    <m/>
    <m/>
    <m/>
    <m/>
    <m/>
    <m/>
    <m/>
    <m/>
    <m/>
    <m/>
    <m/>
    <m/>
    <m/>
    <m/>
    <m/>
    <m/>
    <m/>
    <m/>
    <m/>
    <m/>
    <m/>
    <n v="0"/>
    <n v="0"/>
    <n v="0"/>
    <n v="0"/>
    <n v="0"/>
    <n v="0"/>
    <n v="0"/>
    <n v="0"/>
    <n v="0"/>
    <n v="0"/>
    <n v="0"/>
    <n v="0"/>
    <n v="0"/>
    <n v="0"/>
    <n v="0"/>
    <n v="0"/>
    <n v="0"/>
    <n v="0"/>
    <n v="0"/>
    <n v="0"/>
    <n v="0"/>
    <n v="0"/>
    <n v="0"/>
    <n v="0"/>
    <n v="0"/>
    <n v="0"/>
    <n v="0"/>
    <n v="0"/>
    <m/>
    <m/>
    <m/>
    <m/>
    <m/>
    <m/>
    <n v="0"/>
    <n v="0"/>
    <n v="0"/>
    <m/>
    <m/>
    <m/>
    <m/>
    <m/>
    <m/>
    <m/>
    <m/>
    <m/>
    <n v="0"/>
    <n v="0"/>
    <n v="0"/>
    <m/>
    <m/>
    <m/>
    <n v="8238"/>
    <n v="7863"/>
    <n v="8173"/>
    <n v="10774"/>
    <n v="12056"/>
    <n v="13750"/>
    <n v="2775"/>
    <n v="2239"/>
    <n v="2566"/>
    <n v="2301"/>
    <n v="2696"/>
    <n v="2945"/>
    <n v="3375"/>
    <n v="3535"/>
    <m/>
    <m/>
    <n v="21"/>
    <n v="16"/>
    <n v="55"/>
    <n v="42"/>
    <m/>
    <m/>
    <n v="2775"/>
    <n v="2775"/>
    <n v="2239"/>
    <n v="2239"/>
    <n v="2545"/>
    <n v="2545"/>
    <n v="2285"/>
    <n v="2285"/>
    <n v="2285"/>
    <n v="2641"/>
    <n v="2641"/>
    <n v="2641"/>
    <n v="2903"/>
    <n v="2903"/>
    <n v="2903"/>
    <n v="2903"/>
    <n v="3375"/>
    <n v="3375"/>
    <n v="3375"/>
    <n v="3535"/>
    <n v="3535"/>
    <n v="3535"/>
    <n v="1776"/>
    <n v="2077"/>
    <n v="2250"/>
    <n v="374"/>
    <n v="416"/>
    <n v="394"/>
    <n v="753"/>
    <n v="882"/>
    <n v="891"/>
    <n v="184"/>
    <n v="203"/>
    <n v="275"/>
    <n v="461"/>
    <n v="531"/>
    <n v="564"/>
    <n v="886"/>
    <n v="900"/>
    <n v="962"/>
    <n v="754"/>
    <n v="1007"/>
    <n v="1102"/>
    <n v="321"/>
    <n v="286"/>
    <n v="350"/>
  </r>
  <r>
    <x v="13"/>
    <s v="McLennan Community College "/>
    <m/>
    <n v="226578"/>
    <x v="5"/>
    <m/>
    <m/>
    <m/>
    <m/>
    <m/>
    <m/>
    <m/>
    <m/>
    <m/>
    <m/>
    <m/>
    <m/>
    <m/>
    <m/>
    <m/>
    <m/>
    <m/>
    <m/>
    <m/>
    <m/>
    <m/>
    <m/>
    <m/>
    <m/>
    <m/>
    <m/>
    <m/>
    <m/>
    <m/>
    <m/>
    <m/>
    <n v="0"/>
    <n v="0"/>
    <n v="0"/>
    <n v="0"/>
    <n v="0"/>
    <n v="0"/>
    <n v="0"/>
    <n v="0"/>
    <n v="0"/>
    <n v="0"/>
    <n v="0"/>
    <n v="0"/>
    <n v="0"/>
    <n v="0"/>
    <n v="0"/>
    <n v="0"/>
    <n v="0"/>
    <n v="0"/>
    <n v="0"/>
    <n v="0"/>
    <n v="0"/>
    <n v="0"/>
    <n v="0"/>
    <n v="0"/>
    <n v="0"/>
    <n v="0"/>
    <n v="0"/>
    <n v="0"/>
    <m/>
    <m/>
    <m/>
    <m/>
    <m/>
    <m/>
    <n v="0"/>
    <n v="0"/>
    <n v="0"/>
    <m/>
    <m/>
    <m/>
    <m/>
    <m/>
    <m/>
    <m/>
    <m/>
    <m/>
    <n v="0"/>
    <n v="0"/>
    <n v="0"/>
    <m/>
    <m/>
    <m/>
    <n v="1324"/>
    <n v="1375"/>
    <n v="1391"/>
    <n v="1218"/>
    <n v="1574"/>
    <n v="1630"/>
    <n v="865"/>
    <n v="869"/>
    <n v="923"/>
    <n v="975"/>
    <n v="1012"/>
    <n v="908"/>
    <n v="970"/>
    <n v="1028"/>
    <m/>
    <m/>
    <n v="3"/>
    <n v="10"/>
    <n v="12"/>
    <n v="4"/>
    <m/>
    <m/>
    <n v="865"/>
    <n v="865"/>
    <n v="869"/>
    <n v="869"/>
    <n v="920"/>
    <n v="920"/>
    <n v="965"/>
    <n v="965"/>
    <n v="965"/>
    <n v="1000"/>
    <n v="1000"/>
    <n v="1000"/>
    <n v="904"/>
    <n v="904"/>
    <n v="904"/>
    <n v="904"/>
    <n v="970"/>
    <n v="970"/>
    <n v="970"/>
    <n v="1028"/>
    <n v="1028"/>
    <n v="1028"/>
    <n v="570"/>
    <n v="556"/>
    <n v="579"/>
    <n v="99"/>
    <n v="91"/>
    <n v="108"/>
    <n v="235"/>
    <n v="323"/>
    <n v="341"/>
    <n v="101"/>
    <n v="109"/>
    <n v="114"/>
    <n v="194"/>
    <n v="214"/>
    <n v="198"/>
    <n v="266"/>
    <n v="261"/>
    <n v="247"/>
    <n v="404"/>
    <n v="416"/>
    <n v="345"/>
    <n v="195"/>
    <n v="171"/>
    <n v="169"/>
  </r>
  <r>
    <x v="13"/>
    <s v="Navarro College "/>
    <m/>
    <n v="227146"/>
    <x v="5"/>
    <m/>
    <m/>
    <m/>
    <m/>
    <m/>
    <m/>
    <m/>
    <m/>
    <m/>
    <m/>
    <m/>
    <m/>
    <m/>
    <m/>
    <m/>
    <m/>
    <m/>
    <m/>
    <m/>
    <m/>
    <m/>
    <m/>
    <m/>
    <m/>
    <m/>
    <m/>
    <m/>
    <m/>
    <m/>
    <m/>
    <m/>
    <n v="0"/>
    <n v="0"/>
    <n v="0"/>
    <n v="0"/>
    <n v="0"/>
    <n v="0"/>
    <n v="0"/>
    <n v="0"/>
    <n v="0"/>
    <n v="0"/>
    <n v="0"/>
    <n v="0"/>
    <n v="0"/>
    <n v="0"/>
    <n v="0"/>
    <n v="0"/>
    <n v="0"/>
    <n v="0"/>
    <n v="0"/>
    <n v="0"/>
    <n v="0"/>
    <n v="0"/>
    <n v="0"/>
    <n v="0"/>
    <n v="0"/>
    <n v="0"/>
    <n v="0"/>
    <n v="0"/>
    <m/>
    <m/>
    <m/>
    <m/>
    <m/>
    <m/>
    <n v="0"/>
    <n v="0"/>
    <n v="0"/>
    <m/>
    <m/>
    <m/>
    <m/>
    <m/>
    <m/>
    <m/>
    <m/>
    <m/>
    <n v="0"/>
    <n v="0"/>
    <n v="0"/>
    <m/>
    <m/>
    <m/>
    <n v="1461"/>
    <n v="1641"/>
    <n v="1577"/>
    <n v="1749"/>
    <n v="2099"/>
    <n v="2318"/>
    <n v="1106"/>
    <n v="1103"/>
    <n v="1068"/>
    <n v="1224"/>
    <n v="1040"/>
    <n v="1350"/>
    <n v="1591"/>
    <n v="1716"/>
    <m/>
    <m/>
    <n v="9"/>
    <n v="10"/>
    <n v="18"/>
    <n v="11"/>
    <m/>
    <m/>
    <n v="1106"/>
    <n v="1106"/>
    <n v="1103"/>
    <n v="1103"/>
    <n v="1059"/>
    <n v="1059"/>
    <n v="1214"/>
    <n v="1214"/>
    <n v="1214"/>
    <n v="1022"/>
    <n v="1022"/>
    <n v="1022"/>
    <n v="1339"/>
    <n v="1339"/>
    <n v="1339"/>
    <n v="1339"/>
    <n v="1591"/>
    <n v="1591"/>
    <n v="1591"/>
    <n v="1716"/>
    <n v="1716"/>
    <n v="1716"/>
    <n v="762"/>
    <n v="873"/>
    <n v="927"/>
    <n v="176"/>
    <n v="193"/>
    <n v="228"/>
    <n v="401"/>
    <n v="525"/>
    <n v="561"/>
    <n v="182"/>
    <n v="162"/>
    <n v="238"/>
    <n v="152"/>
    <n v="92"/>
    <n v="150"/>
    <n v="379"/>
    <n v="323"/>
    <n v="370"/>
    <n v="501"/>
    <n v="445"/>
    <n v="581"/>
    <n v="215"/>
    <n v="206"/>
    <n v="204"/>
  </r>
  <r>
    <x v="13"/>
    <s v="North Lake College  (DCCCD)"/>
    <m/>
    <n v="227191"/>
    <x v="5"/>
    <m/>
    <m/>
    <m/>
    <m/>
    <m/>
    <m/>
    <m/>
    <m/>
    <m/>
    <m/>
    <m/>
    <m/>
    <m/>
    <m/>
    <m/>
    <m/>
    <m/>
    <m/>
    <m/>
    <m/>
    <m/>
    <m/>
    <m/>
    <m/>
    <m/>
    <m/>
    <m/>
    <m/>
    <m/>
    <m/>
    <m/>
    <n v="0"/>
    <n v="0"/>
    <n v="0"/>
    <n v="0"/>
    <n v="0"/>
    <n v="0"/>
    <n v="0"/>
    <n v="0"/>
    <n v="0"/>
    <n v="0"/>
    <n v="0"/>
    <n v="0"/>
    <n v="0"/>
    <n v="0"/>
    <n v="0"/>
    <n v="0"/>
    <n v="0"/>
    <n v="0"/>
    <n v="0"/>
    <n v="0"/>
    <n v="0"/>
    <n v="0"/>
    <n v="0"/>
    <n v="0"/>
    <n v="0"/>
    <n v="0"/>
    <n v="0"/>
    <n v="0"/>
    <m/>
    <m/>
    <m/>
    <m/>
    <m/>
    <m/>
    <n v="0"/>
    <n v="0"/>
    <n v="0"/>
    <m/>
    <m/>
    <m/>
    <m/>
    <m/>
    <m/>
    <m/>
    <m/>
    <m/>
    <n v="0"/>
    <n v="0"/>
    <n v="0"/>
    <m/>
    <m/>
    <m/>
    <n v="2008"/>
    <n v="1989"/>
    <n v="2031"/>
    <n v="2241"/>
    <n v="1908"/>
    <n v="2075"/>
    <n v="772"/>
    <n v="788"/>
    <n v="743"/>
    <n v="768"/>
    <n v="842"/>
    <n v="851"/>
    <n v="822"/>
    <n v="884"/>
    <m/>
    <m/>
    <n v="3"/>
    <n v="7"/>
    <n v="6"/>
    <n v="2"/>
    <m/>
    <m/>
    <n v="772"/>
    <n v="772"/>
    <n v="788"/>
    <n v="788"/>
    <n v="740"/>
    <n v="740"/>
    <n v="761"/>
    <n v="761"/>
    <n v="761"/>
    <n v="836"/>
    <n v="836"/>
    <n v="836"/>
    <n v="849"/>
    <n v="849"/>
    <n v="849"/>
    <n v="849"/>
    <n v="822"/>
    <n v="822"/>
    <n v="822"/>
    <n v="884"/>
    <n v="884"/>
    <n v="884"/>
    <n v="503"/>
    <n v="456"/>
    <n v="495"/>
    <n v="87"/>
    <n v="91"/>
    <n v="94"/>
    <n v="259"/>
    <n v="275"/>
    <n v="295"/>
    <n v="71"/>
    <n v="78"/>
    <n v="106"/>
    <n v="149"/>
    <n v="127"/>
    <n v="130"/>
    <n v="271"/>
    <n v="267"/>
    <n v="225"/>
    <n v="270"/>
    <n v="364"/>
    <n v="388"/>
    <n v="90"/>
    <n v="103"/>
    <n v="97"/>
  </r>
  <r>
    <x v="13"/>
    <s v="Northwest Vista College (ACCD)"/>
    <m/>
    <n v="420398"/>
    <x v="5"/>
    <m/>
    <m/>
    <m/>
    <m/>
    <m/>
    <m/>
    <m/>
    <m/>
    <m/>
    <m/>
    <m/>
    <m/>
    <m/>
    <m/>
    <m/>
    <m/>
    <m/>
    <m/>
    <m/>
    <m/>
    <m/>
    <m/>
    <m/>
    <m/>
    <m/>
    <m/>
    <m/>
    <m/>
    <m/>
    <m/>
    <m/>
    <n v="0"/>
    <n v="0"/>
    <n v="0"/>
    <n v="0"/>
    <n v="0"/>
    <n v="0"/>
    <n v="0"/>
    <n v="0"/>
    <n v="0"/>
    <n v="0"/>
    <n v="0"/>
    <n v="0"/>
    <n v="0"/>
    <n v="0"/>
    <n v="0"/>
    <n v="0"/>
    <n v="0"/>
    <n v="0"/>
    <n v="0"/>
    <n v="0"/>
    <n v="0"/>
    <n v="0"/>
    <n v="0"/>
    <n v="0"/>
    <n v="0"/>
    <n v="0"/>
    <n v="0"/>
    <n v="0"/>
    <m/>
    <m/>
    <m/>
    <m/>
    <m/>
    <m/>
    <n v="0"/>
    <n v="0"/>
    <n v="0"/>
    <m/>
    <m/>
    <m/>
    <m/>
    <m/>
    <m/>
    <m/>
    <m/>
    <m/>
    <n v="0"/>
    <n v="0"/>
    <n v="0"/>
    <m/>
    <m/>
    <m/>
    <n v="1491"/>
    <n v="1645"/>
    <n v="1520"/>
    <n v="1901"/>
    <n v="2313"/>
    <n v="2619"/>
    <n v="733"/>
    <n v="640"/>
    <n v="676"/>
    <n v="577"/>
    <n v="563"/>
    <n v="636"/>
    <n v="764"/>
    <n v="1641"/>
    <m/>
    <m/>
    <n v="6"/>
    <n v="8"/>
    <n v="13"/>
    <n v="16"/>
    <m/>
    <m/>
    <n v="733"/>
    <n v="733"/>
    <n v="640"/>
    <n v="640"/>
    <n v="670"/>
    <n v="670"/>
    <n v="569"/>
    <n v="569"/>
    <n v="569"/>
    <n v="550"/>
    <n v="550"/>
    <n v="550"/>
    <n v="620"/>
    <n v="620"/>
    <n v="620"/>
    <n v="620"/>
    <n v="764"/>
    <n v="764"/>
    <n v="764"/>
    <n v="1641"/>
    <n v="1641"/>
    <n v="1641"/>
    <n v="459"/>
    <n v="524"/>
    <n v="1020"/>
    <n v="37"/>
    <n v="57"/>
    <n v="106"/>
    <n v="124"/>
    <n v="183"/>
    <n v="515"/>
    <n v="65"/>
    <n v="82"/>
    <n v="76"/>
    <n v="133"/>
    <n v="122"/>
    <n v="136"/>
    <n v="158"/>
    <n v="121"/>
    <n v="146"/>
    <n v="213"/>
    <n v="225"/>
    <n v="262"/>
    <n v="137"/>
    <n v="128"/>
    <n v="123"/>
  </r>
  <r>
    <x v="13"/>
    <s v="Palo Alto College (ACCD)"/>
    <m/>
    <n v="246354"/>
    <x v="5"/>
    <m/>
    <m/>
    <m/>
    <m/>
    <m/>
    <m/>
    <m/>
    <m/>
    <m/>
    <m/>
    <m/>
    <m/>
    <m/>
    <m/>
    <m/>
    <m/>
    <m/>
    <m/>
    <m/>
    <m/>
    <m/>
    <m/>
    <m/>
    <m/>
    <m/>
    <m/>
    <m/>
    <m/>
    <m/>
    <m/>
    <m/>
    <n v="0"/>
    <n v="0"/>
    <n v="0"/>
    <n v="0"/>
    <n v="0"/>
    <n v="0"/>
    <n v="0"/>
    <n v="0"/>
    <n v="0"/>
    <n v="0"/>
    <n v="0"/>
    <n v="0"/>
    <n v="0"/>
    <n v="0"/>
    <n v="0"/>
    <n v="0"/>
    <n v="0"/>
    <n v="0"/>
    <n v="0"/>
    <n v="0"/>
    <n v="0"/>
    <n v="0"/>
    <n v="0"/>
    <n v="0"/>
    <n v="0"/>
    <n v="0"/>
    <n v="0"/>
    <n v="0"/>
    <m/>
    <m/>
    <m/>
    <m/>
    <m/>
    <m/>
    <n v="0"/>
    <n v="0"/>
    <n v="0"/>
    <m/>
    <m/>
    <m/>
    <m/>
    <m/>
    <m/>
    <m/>
    <m/>
    <m/>
    <n v="0"/>
    <n v="0"/>
    <n v="0"/>
    <m/>
    <m/>
    <m/>
    <n v="1276"/>
    <n v="1175"/>
    <n v="1286"/>
    <n v="1346"/>
    <n v="1455"/>
    <n v="1558"/>
    <n v="798"/>
    <n v="819"/>
    <n v="759"/>
    <n v="726"/>
    <n v="809"/>
    <n v="812"/>
    <n v="809"/>
    <n v="495"/>
    <m/>
    <m/>
    <n v="6"/>
    <n v="2"/>
    <n v="27"/>
    <n v="9"/>
    <m/>
    <m/>
    <n v="798"/>
    <n v="798"/>
    <n v="819"/>
    <n v="819"/>
    <n v="753"/>
    <n v="753"/>
    <n v="724"/>
    <n v="724"/>
    <n v="724"/>
    <n v="782"/>
    <n v="782"/>
    <n v="782"/>
    <n v="803"/>
    <n v="803"/>
    <n v="803"/>
    <n v="803"/>
    <n v="809"/>
    <n v="809"/>
    <n v="809"/>
    <n v="495"/>
    <n v="495"/>
    <n v="495"/>
    <n v="471"/>
    <n v="444"/>
    <n v="279"/>
    <n v="54"/>
    <n v="60"/>
    <n v="28"/>
    <n v="278"/>
    <n v="305"/>
    <n v="188"/>
    <n v="59"/>
    <n v="64"/>
    <n v="66"/>
    <n v="156"/>
    <n v="158"/>
    <n v="142"/>
    <n v="128"/>
    <n v="148"/>
    <n v="161"/>
    <n v="381"/>
    <n v="412"/>
    <n v="434"/>
    <n v="112"/>
    <n v="130"/>
    <n v="100"/>
  </r>
  <r>
    <x v="13"/>
    <s v="Richland College  (DCCCD)"/>
    <m/>
    <n v="227766"/>
    <x v="5"/>
    <m/>
    <m/>
    <m/>
    <m/>
    <m/>
    <m/>
    <m/>
    <m/>
    <m/>
    <m/>
    <m/>
    <m/>
    <m/>
    <m/>
    <m/>
    <m/>
    <m/>
    <m/>
    <m/>
    <m/>
    <m/>
    <m/>
    <m/>
    <m/>
    <m/>
    <m/>
    <m/>
    <m/>
    <m/>
    <m/>
    <m/>
    <n v="0"/>
    <n v="0"/>
    <n v="0"/>
    <n v="0"/>
    <n v="0"/>
    <n v="0"/>
    <n v="0"/>
    <n v="0"/>
    <n v="0"/>
    <n v="0"/>
    <n v="0"/>
    <n v="0"/>
    <n v="0"/>
    <n v="0"/>
    <n v="0"/>
    <n v="0"/>
    <n v="0"/>
    <n v="0"/>
    <n v="0"/>
    <n v="0"/>
    <n v="0"/>
    <n v="0"/>
    <n v="0"/>
    <n v="0"/>
    <n v="0"/>
    <n v="0"/>
    <n v="0"/>
    <n v="0"/>
    <m/>
    <m/>
    <m/>
    <m/>
    <m/>
    <m/>
    <n v="0"/>
    <n v="0"/>
    <n v="0"/>
    <m/>
    <m/>
    <m/>
    <m/>
    <m/>
    <m/>
    <m/>
    <m/>
    <m/>
    <n v="0"/>
    <n v="0"/>
    <n v="0"/>
    <m/>
    <m/>
    <m/>
    <n v="2686"/>
    <n v="2713"/>
    <n v="2710"/>
    <n v="2869"/>
    <n v="2624"/>
    <n v="3009"/>
    <n v="1001"/>
    <n v="1150"/>
    <n v="887"/>
    <n v="888"/>
    <n v="970"/>
    <n v="874"/>
    <n v="903"/>
    <n v="985"/>
    <m/>
    <m/>
    <n v="6"/>
    <n v="6"/>
    <n v="16"/>
    <n v="8"/>
    <m/>
    <m/>
    <n v="1001"/>
    <n v="1001"/>
    <n v="1150"/>
    <n v="1150"/>
    <n v="881"/>
    <n v="881"/>
    <n v="882"/>
    <n v="882"/>
    <n v="882"/>
    <n v="954"/>
    <n v="954"/>
    <n v="954"/>
    <n v="866"/>
    <n v="866"/>
    <n v="866"/>
    <n v="866"/>
    <n v="903"/>
    <n v="903"/>
    <n v="903"/>
    <n v="985"/>
    <n v="985"/>
    <n v="985"/>
    <n v="525"/>
    <n v="552"/>
    <n v="612"/>
    <n v="105"/>
    <n v="104"/>
    <n v="110"/>
    <n v="236"/>
    <n v="247"/>
    <n v="263"/>
    <n v="105"/>
    <n v="89"/>
    <n v="85"/>
    <n v="168"/>
    <n v="176"/>
    <n v="159"/>
    <n v="320"/>
    <n v="331"/>
    <n v="274"/>
    <n v="289"/>
    <n v="358"/>
    <n v="348"/>
    <n v="148"/>
    <n v="183"/>
    <n v="145"/>
  </r>
  <r>
    <x v="13"/>
    <s v="San Antonio College (ACCD)"/>
    <m/>
    <n v="227924"/>
    <x v="5"/>
    <m/>
    <m/>
    <m/>
    <m/>
    <m/>
    <m/>
    <m/>
    <m/>
    <m/>
    <m/>
    <m/>
    <m/>
    <m/>
    <m/>
    <m/>
    <m/>
    <m/>
    <m/>
    <m/>
    <m/>
    <m/>
    <m/>
    <m/>
    <m/>
    <m/>
    <m/>
    <m/>
    <m/>
    <m/>
    <m/>
    <m/>
    <n v="0"/>
    <n v="0"/>
    <n v="0"/>
    <n v="0"/>
    <n v="0"/>
    <n v="0"/>
    <n v="0"/>
    <n v="0"/>
    <n v="0"/>
    <n v="0"/>
    <n v="0"/>
    <n v="0"/>
    <n v="0"/>
    <n v="0"/>
    <n v="0"/>
    <n v="0"/>
    <n v="0"/>
    <n v="0"/>
    <n v="0"/>
    <n v="0"/>
    <n v="0"/>
    <n v="0"/>
    <n v="0"/>
    <n v="0"/>
    <n v="0"/>
    <n v="0"/>
    <n v="0"/>
    <n v="0"/>
    <m/>
    <m/>
    <m/>
    <m/>
    <m/>
    <m/>
    <n v="0"/>
    <n v="0"/>
    <n v="0"/>
    <m/>
    <m/>
    <m/>
    <m/>
    <m/>
    <m/>
    <m/>
    <m/>
    <m/>
    <n v="0"/>
    <n v="0"/>
    <n v="0"/>
    <m/>
    <m/>
    <m/>
    <n v="3284"/>
    <n v="3401"/>
    <n v="3303"/>
    <n v="3289"/>
    <n v="4090"/>
    <n v="3568"/>
    <n v="1973"/>
    <n v="1853"/>
    <n v="1858"/>
    <n v="1997"/>
    <n v="1976"/>
    <n v="1912"/>
    <n v="2181"/>
    <n v="1564"/>
    <m/>
    <m/>
    <n v="18"/>
    <n v="18"/>
    <n v="43"/>
    <n v="25"/>
    <m/>
    <m/>
    <n v="1973"/>
    <n v="1973"/>
    <n v="1853"/>
    <n v="1853"/>
    <n v="1840"/>
    <n v="1840"/>
    <n v="1979"/>
    <n v="1979"/>
    <n v="1979"/>
    <n v="1933"/>
    <n v="1933"/>
    <n v="1933"/>
    <n v="1887"/>
    <n v="1887"/>
    <n v="1887"/>
    <n v="1887"/>
    <n v="2181"/>
    <n v="2181"/>
    <n v="2181"/>
    <n v="1564"/>
    <n v="1564"/>
    <n v="1564"/>
    <n v="1114"/>
    <n v="1237"/>
    <n v="895"/>
    <n v="106"/>
    <n v="145"/>
    <n v="85"/>
    <n v="667"/>
    <n v="799"/>
    <n v="584"/>
    <n v="60"/>
    <n v="76"/>
    <n v="92"/>
    <n v="470"/>
    <n v="424"/>
    <n v="402"/>
    <n v="353"/>
    <n v="334"/>
    <n v="323"/>
    <n v="1096"/>
    <n v="1099"/>
    <n v="1070"/>
    <n v="141"/>
    <n v="150"/>
    <n v="142"/>
  </r>
  <r>
    <x v="13"/>
    <s v="San Jacinto College"/>
    <m/>
    <n v="227979"/>
    <x v="5"/>
    <m/>
    <m/>
    <m/>
    <m/>
    <m/>
    <m/>
    <m/>
    <m/>
    <m/>
    <m/>
    <m/>
    <m/>
    <m/>
    <m/>
    <m/>
    <m/>
    <m/>
    <m/>
    <m/>
    <m/>
    <m/>
    <m/>
    <m/>
    <m/>
    <m/>
    <m/>
    <m/>
    <m/>
    <m/>
    <m/>
    <m/>
    <n v="0"/>
    <n v="0"/>
    <n v="0"/>
    <n v="0"/>
    <n v="0"/>
    <n v="0"/>
    <n v="0"/>
    <n v="0"/>
    <n v="0"/>
    <n v="0"/>
    <n v="0"/>
    <n v="0"/>
    <n v="0"/>
    <n v="0"/>
    <n v="0"/>
    <n v="0"/>
    <n v="0"/>
    <n v="0"/>
    <n v="0"/>
    <n v="0"/>
    <n v="0"/>
    <n v="0"/>
    <n v="0"/>
    <n v="0"/>
    <n v="0"/>
    <n v="0"/>
    <n v="0"/>
    <n v="0"/>
    <m/>
    <m/>
    <m/>
    <m/>
    <m/>
    <m/>
    <n v="0"/>
    <n v="0"/>
    <n v="0"/>
    <m/>
    <m/>
    <m/>
    <m/>
    <m/>
    <m/>
    <m/>
    <m/>
    <m/>
    <n v="0"/>
    <n v="0"/>
    <n v="0"/>
    <m/>
    <m/>
    <m/>
    <n v="5334"/>
    <n v="5165"/>
    <n v="4854"/>
    <n v="5241"/>
    <n v="5859"/>
    <n v="6160"/>
    <n v="2152"/>
    <n v="2708"/>
    <n v="2688"/>
    <n v="2735"/>
    <n v="2523"/>
    <n v="2744"/>
    <n v="2813"/>
    <n v="2914"/>
    <m/>
    <m/>
    <n v="15"/>
    <n v="11"/>
    <n v="36"/>
    <n v="22"/>
    <m/>
    <m/>
    <n v="2152"/>
    <n v="2152"/>
    <n v="2708"/>
    <n v="2708"/>
    <n v="2673"/>
    <n v="2673"/>
    <n v="2724"/>
    <n v="2724"/>
    <n v="2724"/>
    <n v="2487"/>
    <n v="2487"/>
    <n v="2487"/>
    <n v="2722"/>
    <n v="2722"/>
    <n v="2722"/>
    <n v="2722"/>
    <n v="2813"/>
    <n v="2813"/>
    <n v="2813"/>
    <n v="2914"/>
    <n v="2914"/>
    <n v="2914"/>
    <n v="1682"/>
    <n v="1719"/>
    <n v="1790"/>
    <n v="269"/>
    <n v="269"/>
    <n v="250"/>
    <n v="771"/>
    <n v="825"/>
    <n v="874"/>
    <n v="256"/>
    <n v="294"/>
    <n v="309"/>
    <n v="565"/>
    <n v="554"/>
    <n v="583"/>
    <n v="1023"/>
    <n v="633"/>
    <n v="731"/>
    <n v="880"/>
    <n v="1006"/>
    <n v="1099"/>
    <n v="403"/>
    <n v="548"/>
    <n v="511"/>
  </r>
  <r>
    <x v="13"/>
    <s v="South Plains College "/>
    <m/>
    <n v="228158"/>
    <x v="5"/>
    <m/>
    <m/>
    <m/>
    <m/>
    <m/>
    <m/>
    <m/>
    <m/>
    <m/>
    <m/>
    <m/>
    <m/>
    <m/>
    <m/>
    <m/>
    <m/>
    <m/>
    <m/>
    <m/>
    <m/>
    <m/>
    <m/>
    <m/>
    <m/>
    <m/>
    <m/>
    <m/>
    <m/>
    <m/>
    <m/>
    <m/>
    <n v="0"/>
    <n v="0"/>
    <n v="0"/>
    <n v="0"/>
    <n v="0"/>
    <n v="0"/>
    <n v="0"/>
    <n v="0"/>
    <n v="0"/>
    <n v="0"/>
    <n v="0"/>
    <n v="0"/>
    <n v="0"/>
    <n v="0"/>
    <n v="0"/>
    <n v="0"/>
    <n v="0"/>
    <n v="0"/>
    <n v="0"/>
    <n v="0"/>
    <n v="0"/>
    <n v="0"/>
    <n v="0"/>
    <n v="0"/>
    <n v="0"/>
    <n v="0"/>
    <n v="0"/>
    <n v="0"/>
    <m/>
    <m/>
    <m/>
    <m/>
    <m/>
    <m/>
    <n v="0"/>
    <n v="0"/>
    <n v="0"/>
    <m/>
    <m/>
    <m/>
    <m/>
    <m/>
    <m/>
    <m/>
    <m/>
    <m/>
    <n v="0"/>
    <n v="0"/>
    <n v="0"/>
    <m/>
    <m/>
    <m/>
    <n v="2441"/>
    <n v="2490"/>
    <n v="1946"/>
    <n v="1831"/>
    <n v="1939"/>
    <n v="2065"/>
    <n v="1455"/>
    <n v="1339"/>
    <n v="1128"/>
    <n v="1108"/>
    <n v="1457"/>
    <n v="1420"/>
    <n v="1517"/>
    <n v="1636"/>
    <m/>
    <m/>
    <n v="11"/>
    <n v="13"/>
    <n v="19"/>
    <n v="17"/>
    <m/>
    <m/>
    <n v="1455"/>
    <n v="1455"/>
    <n v="1339"/>
    <n v="1339"/>
    <n v="1117"/>
    <n v="1117"/>
    <n v="1095"/>
    <n v="1095"/>
    <n v="1095"/>
    <n v="1438"/>
    <n v="1438"/>
    <n v="1438"/>
    <n v="1403"/>
    <n v="1403"/>
    <n v="1403"/>
    <n v="1403"/>
    <n v="1517"/>
    <n v="1517"/>
    <n v="1517"/>
    <n v="1636"/>
    <n v="1636"/>
    <n v="1636"/>
    <n v="737"/>
    <n v="768"/>
    <n v="802"/>
    <n v="115"/>
    <n v="121"/>
    <n v="143"/>
    <n v="551"/>
    <n v="628"/>
    <n v="691"/>
    <n v="114"/>
    <n v="198"/>
    <n v="239"/>
    <n v="149"/>
    <n v="208"/>
    <n v="195"/>
    <n v="257"/>
    <n v="313"/>
    <n v="255"/>
    <n v="575"/>
    <n v="719"/>
    <n v="714"/>
    <n v="251"/>
    <n v="211"/>
    <n v="224"/>
  </r>
  <r>
    <x v="13"/>
    <s v="St. Philip's College  (ACCD)"/>
    <m/>
    <n v="227854"/>
    <x v="5"/>
    <m/>
    <m/>
    <m/>
    <m/>
    <m/>
    <m/>
    <m/>
    <m/>
    <m/>
    <m/>
    <m/>
    <m/>
    <m/>
    <m/>
    <m/>
    <m/>
    <m/>
    <m/>
    <m/>
    <m/>
    <m/>
    <m/>
    <m/>
    <m/>
    <m/>
    <m/>
    <m/>
    <m/>
    <m/>
    <m/>
    <m/>
    <n v="0"/>
    <n v="0"/>
    <n v="0"/>
    <n v="0"/>
    <n v="0"/>
    <n v="0"/>
    <n v="0"/>
    <n v="0"/>
    <n v="0"/>
    <n v="0"/>
    <n v="0"/>
    <n v="0"/>
    <n v="0"/>
    <n v="0"/>
    <n v="0"/>
    <n v="0"/>
    <n v="0"/>
    <n v="0"/>
    <n v="0"/>
    <n v="0"/>
    <n v="0"/>
    <n v="0"/>
    <n v="0"/>
    <n v="0"/>
    <n v="0"/>
    <n v="0"/>
    <n v="0"/>
    <n v="0"/>
    <m/>
    <m/>
    <m/>
    <m/>
    <m/>
    <m/>
    <n v="0"/>
    <n v="0"/>
    <n v="0"/>
    <m/>
    <m/>
    <m/>
    <m/>
    <m/>
    <m/>
    <m/>
    <m/>
    <m/>
    <n v="0"/>
    <n v="0"/>
    <n v="0"/>
    <m/>
    <m/>
    <m/>
    <n v="1647"/>
    <n v="1627"/>
    <n v="1443"/>
    <n v="1583"/>
    <n v="1748"/>
    <n v="1686"/>
    <n v="965"/>
    <n v="986"/>
    <n v="904"/>
    <n v="1009"/>
    <n v="889"/>
    <n v="851"/>
    <n v="919"/>
    <n v="1176"/>
    <m/>
    <m/>
    <n v="9"/>
    <n v="5"/>
    <n v="20"/>
    <n v="14"/>
    <m/>
    <m/>
    <n v="965"/>
    <n v="965"/>
    <n v="986"/>
    <n v="986"/>
    <n v="895"/>
    <n v="895"/>
    <n v="1004"/>
    <n v="1004"/>
    <n v="1004"/>
    <n v="869"/>
    <n v="869"/>
    <n v="869"/>
    <n v="837"/>
    <n v="837"/>
    <n v="837"/>
    <n v="837"/>
    <n v="919"/>
    <n v="919"/>
    <n v="919"/>
    <n v="1176"/>
    <n v="1176"/>
    <n v="1176"/>
    <n v="433"/>
    <n v="382"/>
    <n v="487"/>
    <n v="52"/>
    <n v="142"/>
    <n v="66"/>
    <n v="352"/>
    <n v="395"/>
    <n v="623"/>
    <n v="57"/>
    <n v="51"/>
    <n v="53"/>
    <n v="184"/>
    <n v="149"/>
    <n v="116"/>
    <n v="176"/>
    <n v="161"/>
    <n v="189"/>
    <n v="587"/>
    <n v="508"/>
    <n v="479"/>
    <n v="138"/>
    <n v="148"/>
    <n v="115"/>
  </r>
  <r>
    <x v="13"/>
    <s v="Tarrant County College"/>
    <m/>
    <n v="228547"/>
    <x v="5"/>
    <m/>
    <m/>
    <m/>
    <m/>
    <m/>
    <m/>
    <m/>
    <m/>
    <m/>
    <m/>
    <m/>
    <m/>
    <m/>
    <m/>
    <m/>
    <m/>
    <m/>
    <m/>
    <m/>
    <m/>
    <m/>
    <m/>
    <m/>
    <m/>
    <m/>
    <m/>
    <m/>
    <m/>
    <m/>
    <m/>
    <m/>
    <n v="0"/>
    <n v="0"/>
    <n v="0"/>
    <n v="0"/>
    <n v="0"/>
    <n v="0"/>
    <n v="0"/>
    <n v="0"/>
    <n v="0"/>
    <n v="0"/>
    <n v="0"/>
    <n v="0"/>
    <n v="0"/>
    <n v="0"/>
    <n v="0"/>
    <n v="0"/>
    <n v="0"/>
    <n v="0"/>
    <n v="0"/>
    <n v="0"/>
    <n v="0"/>
    <n v="0"/>
    <n v="0"/>
    <n v="0"/>
    <n v="0"/>
    <n v="0"/>
    <n v="0"/>
    <n v="0"/>
    <m/>
    <m/>
    <m/>
    <m/>
    <m/>
    <m/>
    <n v="0"/>
    <n v="0"/>
    <n v="0"/>
    <m/>
    <m/>
    <m/>
    <m/>
    <m/>
    <m/>
    <m/>
    <m/>
    <m/>
    <n v="0"/>
    <n v="0"/>
    <n v="0"/>
    <m/>
    <m/>
    <m/>
    <n v="7231"/>
    <n v="7343"/>
    <n v="7495"/>
    <n v="7684"/>
    <n v="8395"/>
    <n v="9381"/>
    <n v="3101"/>
    <n v="3198"/>
    <n v="3165"/>
    <n v="3261"/>
    <n v="3121"/>
    <n v="3039"/>
    <n v="3094"/>
    <n v="2966"/>
    <m/>
    <m/>
    <n v="27"/>
    <n v="14"/>
    <n v="62"/>
    <n v="28"/>
    <m/>
    <m/>
    <n v="3101"/>
    <n v="3101"/>
    <n v="3198"/>
    <n v="3198"/>
    <n v="3138"/>
    <n v="3138"/>
    <n v="3247"/>
    <n v="3247"/>
    <n v="3247"/>
    <n v="3059"/>
    <n v="3059"/>
    <n v="3059"/>
    <n v="3011"/>
    <n v="3011"/>
    <n v="3011"/>
    <n v="3011"/>
    <n v="3094"/>
    <n v="3094"/>
    <n v="3094"/>
    <n v="2966"/>
    <n v="2966"/>
    <n v="2966"/>
    <n v="1630"/>
    <n v="1653"/>
    <n v="1499"/>
    <n v="377"/>
    <n v="346"/>
    <n v="298"/>
    <n v="1004"/>
    <n v="1095"/>
    <n v="1169"/>
    <n v="229"/>
    <n v="257"/>
    <n v="236"/>
    <n v="636"/>
    <n v="550"/>
    <n v="458"/>
    <n v="1370"/>
    <n v="987"/>
    <n v="1054"/>
    <n v="1012"/>
    <n v="1265"/>
    <n v="1263"/>
    <n v="382"/>
    <n v="450"/>
    <n v="457"/>
  </r>
  <r>
    <x v="13"/>
    <s v="Texas Southmost College "/>
    <m/>
    <n v="229072"/>
    <x v="5"/>
    <m/>
    <m/>
    <m/>
    <m/>
    <m/>
    <m/>
    <m/>
    <m/>
    <m/>
    <m/>
    <m/>
    <m/>
    <m/>
    <m/>
    <m/>
    <m/>
    <m/>
    <m/>
    <m/>
    <m/>
    <m/>
    <m/>
    <m/>
    <m/>
    <m/>
    <m/>
    <m/>
    <m/>
    <m/>
    <m/>
    <m/>
    <n v="0"/>
    <n v="0"/>
    <n v="0"/>
    <n v="0"/>
    <n v="0"/>
    <n v="0"/>
    <n v="0"/>
    <n v="0"/>
    <n v="0"/>
    <n v="0"/>
    <n v="0"/>
    <n v="0"/>
    <n v="0"/>
    <n v="0"/>
    <n v="0"/>
    <n v="0"/>
    <n v="0"/>
    <n v="0"/>
    <n v="0"/>
    <n v="0"/>
    <n v="0"/>
    <n v="0"/>
    <n v="0"/>
    <n v="0"/>
    <n v="0"/>
    <n v="0"/>
    <n v="0"/>
    <n v="0"/>
    <m/>
    <m/>
    <m/>
    <m/>
    <m/>
    <m/>
    <n v="0"/>
    <n v="0"/>
    <n v="0"/>
    <m/>
    <m/>
    <m/>
    <m/>
    <m/>
    <m/>
    <m/>
    <m/>
    <m/>
    <n v="0"/>
    <n v="0"/>
    <n v="0"/>
    <m/>
    <m/>
    <m/>
    <n v="1608"/>
    <n v="1451"/>
    <n v="1463"/>
    <n v="1542"/>
    <n v="1761"/>
    <n v="1674"/>
    <n v="1240"/>
    <n v="1355"/>
    <n v="1168"/>
    <n v="1031"/>
    <n v="997"/>
    <n v="1049"/>
    <n v="1211"/>
    <n v="1107"/>
    <m/>
    <m/>
    <n v="3"/>
    <n v="8"/>
    <n v="12"/>
    <n v="10"/>
    <m/>
    <m/>
    <n v="1240"/>
    <n v="1240"/>
    <n v="1355"/>
    <n v="1355"/>
    <n v="1165"/>
    <n v="1165"/>
    <n v="1023"/>
    <n v="1023"/>
    <n v="1023"/>
    <n v="985"/>
    <n v="985"/>
    <n v="985"/>
    <n v="1039"/>
    <n v="1039"/>
    <n v="1039"/>
    <n v="1039"/>
    <n v="1211"/>
    <n v="1211"/>
    <n v="1211"/>
    <n v="1107"/>
    <n v="1107"/>
    <n v="1107"/>
    <n v="589"/>
    <n v="686"/>
    <n v="560"/>
    <n v="75"/>
    <n v="97"/>
    <n v="143"/>
    <n v="375"/>
    <n v="428"/>
    <n v="404"/>
    <n v="72"/>
    <n v="73"/>
    <n v="76"/>
    <n v="259"/>
    <n v="260"/>
    <n v="291"/>
    <n v="331"/>
    <n v="190"/>
    <n v="205"/>
    <n v="361"/>
    <n v="462"/>
    <n v="467"/>
    <n v="283"/>
    <n v="267"/>
    <n v="192"/>
  </r>
  <r>
    <x v="13"/>
    <s v="Texas State Technical College-Waco"/>
    <s v="Reclassified: Met criteria for Two-Year 1 in 2009-10, 2010-11 and 2011-12."/>
    <n v="228680"/>
    <x v="5"/>
    <m/>
    <m/>
    <m/>
    <m/>
    <m/>
    <m/>
    <m/>
    <m/>
    <m/>
    <m/>
    <m/>
    <m/>
    <m/>
    <m/>
    <m/>
    <m/>
    <m/>
    <m/>
    <m/>
    <m/>
    <m/>
    <m/>
    <m/>
    <m/>
    <m/>
    <m/>
    <m/>
    <m/>
    <m/>
    <m/>
    <m/>
    <n v="0"/>
    <n v="0"/>
    <n v="0"/>
    <n v="0"/>
    <n v="0"/>
    <n v="0"/>
    <n v="0"/>
    <n v="0"/>
    <n v="0"/>
    <n v="0"/>
    <n v="0"/>
    <n v="0"/>
    <n v="0"/>
    <n v="0"/>
    <n v="0"/>
    <n v="0"/>
    <n v="0"/>
    <n v="0"/>
    <n v="0"/>
    <n v="0"/>
    <n v="0"/>
    <n v="0"/>
    <n v="0"/>
    <n v="0"/>
    <n v="0"/>
    <n v="0"/>
    <n v="0"/>
    <n v="0"/>
    <m/>
    <m/>
    <m/>
    <m/>
    <m/>
    <m/>
    <n v="0"/>
    <n v="0"/>
    <n v="0"/>
    <m/>
    <m/>
    <m/>
    <m/>
    <m/>
    <m/>
    <m/>
    <m/>
    <m/>
    <n v="0"/>
    <n v="0"/>
    <n v="0"/>
    <m/>
    <m/>
    <m/>
    <n v="1478"/>
    <n v="1272"/>
    <n v="1240"/>
    <n v="1233"/>
    <n v="1530"/>
    <n v="1273"/>
    <n v="1234"/>
    <n v="1366"/>
    <n v="1213"/>
    <n v="1087"/>
    <n v="1049"/>
    <n v="989"/>
    <n v="1239"/>
    <n v="1008"/>
    <m/>
    <m/>
    <n v="11"/>
    <n v="11"/>
    <n v="23"/>
    <n v="16"/>
    <m/>
    <m/>
    <n v="1234"/>
    <n v="1234"/>
    <n v="1366"/>
    <n v="1366"/>
    <n v="1202"/>
    <n v="1202"/>
    <n v="1076"/>
    <n v="1076"/>
    <n v="1076"/>
    <n v="1026"/>
    <n v="1026"/>
    <n v="1026"/>
    <n v="973"/>
    <n v="973"/>
    <n v="973"/>
    <n v="973"/>
    <n v="1239"/>
    <n v="1239"/>
    <n v="1239"/>
    <n v="1008"/>
    <n v="1008"/>
    <n v="1008"/>
    <n v="509"/>
    <n v="576"/>
    <n v="473"/>
    <n v="55"/>
    <n v="93"/>
    <n v="77"/>
    <n v="409"/>
    <n v="570"/>
    <n v="458"/>
    <n v="249"/>
    <n v="239"/>
    <n v="253"/>
    <n v="88"/>
    <n v="77"/>
    <n v="72"/>
    <n v="174"/>
    <n v="165"/>
    <n v="161"/>
    <n v="565"/>
    <n v="545"/>
    <n v="487"/>
    <n v="354"/>
    <n v="411"/>
    <n v="392"/>
  </r>
  <r>
    <x v="13"/>
    <s v="Trinity Valley Community College"/>
    <s v="Reclassified: Met criteria for Two-Year 1 in 2009-10, 2010-11 and 2011-12."/>
    <n v="225308"/>
    <x v="5"/>
    <m/>
    <m/>
    <m/>
    <m/>
    <m/>
    <m/>
    <m/>
    <m/>
    <m/>
    <m/>
    <m/>
    <m/>
    <m/>
    <m/>
    <m/>
    <m/>
    <m/>
    <m/>
    <m/>
    <m/>
    <m/>
    <m/>
    <m/>
    <m/>
    <m/>
    <m/>
    <m/>
    <m/>
    <m/>
    <m/>
    <m/>
    <n v="0"/>
    <n v="0"/>
    <n v="0"/>
    <n v="0"/>
    <n v="0"/>
    <n v="0"/>
    <n v="0"/>
    <n v="0"/>
    <n v="0"/>
    <n v="0"/>
    <n v="0"/>
    <n v="0"/>
    <n v="0"/>
    <n v="0"/>
    <n v="0"/>
    <n v="0"/>
    <n v="0"/>
    <n v="0"/>
    <n v="0"/>
    <n v="0"/>
    <n v="0"/>
    <n v="0"/>
    <n v="0"/>
    <n v="0"/>
    <n v="0"/>
    <n v="0"/>
    <n v="0"/>
    <n v="0"/>
    <m/>
    <m/>
    <m/>
    <m/>
    <m/>
    <m/>
    <n v="0"/>
    <n v="0"/>
    <n v="0"/>
    <m/>
    <m/>
    <m/>
    <m/>
    <m/>
    <m/>
    <m/>
    <m/>
    <m/>
    <n v="0"/>
    <n v="0"/>
    <n v="0"/>
    <m/>
    <m/>
    <m/>
    <n v="1484"/>
    <n v="1469"/>
    <n v="1031"/>
    <n v="892"/>
    <n v="1046"/>
    <n v="1134"/>
    <n v="651"/>
    <n v="661"/>
    <n v="664"/>
    <n v="611"/>
    <n v="594"/>
    <n v="567"/>
    <n v="703"/>
    <n v="679"/>
    <m/>
    <m/>
    <n v="8"/>
    <n v="4"/>
    <n v="12"/>
    <n v="10"/>
    <m/>
    <m/>
    <n v="651"/>
    <n v="651"/>
    <n v="661"/>
    <n v="661"/>
    <n v="656"/>
    <n v="656"/>
    <n v="607"/>
    <n v="607"/>
    <n v="607"/>
    <n v="582"/>
    <n v="582"/>
    <n v="582"/>
    <n v="557"/>
    <n v="557"/>
    <n v="557"/>
    <n v="557"/>
    <n v="703"/>
    <n v="703"/>
    <n v="703"/>
    <n v="679"/>
    <n v="679"/>
    <n v="679"/>
    <n v="313"/>
    <n v="352"/>
    <n v="333"/>
    <n v="41"/>
    <n v="57"/>
    <n v="51"/>
    <n v="203"/>
    <n v="294"/>
    <n v="295"/>
    <n v="119"/>
    <n v="115"/>
    <n v="104"/>
    <n v="66"/>
    <n v="66"/>
    <n v="61"/>
    <n v="125"/>
    <n v="120"/>
    <n v="132"/>
    <n v="297"/>
    <n v="281"/>
    <n v="260"/>
    <n v="165"/>
    <n v="166"/>
    <n v="159"/>
  </r>
  <r>
    <x v="13"/>
    <s v="Tyler Junior College "/>
    <m/>
    <n v="229355"/>
    <x v="5"/>
    <m/>
    <m/>
    <m/>
    <m/>
    <m/>
    <m/>
    <m/>
    <m/>
    <m/>
    <m/>
    <m/>
    <m/>
    <m/>
    <m/>
    <m/>
    <m/>
    <m/>
    <m/>
    <m/>
    <m/>
    <m/>
    <m/>
    <m/>
    <m/>
    <m/>
    <m/>
    <m/>
    <m/>
    <m/>
    <m/>
    <m/>
    <n v="0"/>
    <n v="0"/>
    <n v="0"/>
    <n v="0"/>
    <n v="0"/>
    <n v="0"/>
    <n v="0"/>
    <n v="0"/>
    <n v="0"/>
    <n v="0"/>
    <n v="0"/>
    <n v="0"/>
    <n v="0"/>
    <n v="0"/>
    <n v="0"/>
    <n v="0"/>
    <n v="0"/>
    <n v="0"/>
    <n v="0"/>
    <n v="0"/>
    <n v="0"/>
    <n v="0"/>
    <n v="0"/>
    <n v="0"/>
    <n v="0"/>
    <n v="0"/>
    <n v="0"/>
    <n v="0"/>
    <m/>
    <m/>
    <m/>
    <m/>
    <m/>
    <m/>
    <n v="0"/>
    <n v="0"/>
    <n v="0"/>
    <m/>
    <m/>
    <m/>
    <m/>
    <m/>
    <m/>
    <m/>
    <m/>
    <m/>
    <n v="0"/>
    <n v="0"/>
    <n v="0"/>
    <m/>
    <m/>
    <m/>
    <n v="2557"/>
    <n v="2714"/>
    <n v="2168"/>
    <n v="2587"/>
    <n v="2788"/>
    <n v="3148"/>
    <n v="1643"/>
    <n v="1574"/>
    <n v="1544"/>
    <n v="1664"/>
    <n v="1766"/>
    <n v="2115"/>
    <n v="2275"/>
    <n v="2397"/>
    <m/>
    <m/>
    <n v="10"/>
    <n v="12"/>
    <n v="29"/>
    <n v="19"/>
    <m/>
    <m/>
    <n v="1643"/>
    <n v="1643"/>
    <n v="1574"/>
    <n v="1574"/>
    <n v="1534"/>
    <n v="1534"/>
    <n v="1652"/>
    <n v="1652"/>
    <n v="1652"/>
    <n v="1737"/>
    <n v="1737"/>
    <n v="1737"/>
    <n v="2096"/>
    <n v="2096"/>
    <n v="2096"/>
    <n v="2096"/>
    <n v="2275"/>
    <n v="2275"/>
    <n v="2275"/>
    <n v="2397"/>
    <n v="2397"/>
    <n v="2397"/>
    <n v="1071"/>
    <n v="1024"/>
    <n v="1163"/>
    <n v="239"/>
    <n v="310"/>
    <n v="302"/>
    <n v="786"/>
    <n v="941"/>
    <n v="932"/>
    <n v="145"/>
    <n v="204"/>
    <n v="195"/>
    <n v="243"/>
    <n v="206"/>
    <n v="241"/>
    <n v="455"/>
    <n v="486"/>
    <n v="559"/>
    <n v="809"/>
    <n v="841"/>
    <n v="1101"/>
    <n v="277"/>
    <n v="259"/>
    <n v="267"/>
  </r>
  <r>
    <x v="13"/>
    <s v="Alvin Community College "/>
    <m/>
    <n v="222567"/>
    <x v="6"/>
    <m/>
    <m/>
    <m/>
    <m/>
    <m/>
    <m/>
    <m/>
    <m/>
    <m/>
    <m/>
    <m/>
    <m/>
    <m/>
    <m/>
    <m/>
    <m/>
    <m/>
    <m/>
    <m/>
    <m/>
    <m/>
    <m/>
    <m/>
    <m/>
    <m/>
    <m/>
    <m/>
    <m/>
    <m/>
    <m/>
    <m/>
    <n v="0"/>
    <n v="0"/>
    <n v="0"/>
    <n v="0"/>
    <n v="0"/>
    <n v="0"/>
    <n v="0"/>
    <n v="0"/>
    <n v="0"/>
    <n v="0"/>
    <n v="0"/>
    <n v="0"/>
    <n v="0"/>
    <n v="0"/>
    <n v="0"/>
    <n v="0"/>
    <n v="0"/>
    <n v="0"/>
    <n v="0"/>
    <n v="0"/>
    <n v="0"/>
    <n v="0"/>
    <n v="0"/>
    <n v="0"/>
    <n v="0"/>
    <n v="0"/>
    <n v="0"/>
    <n v="0"/>
    <m/>
    <m/>
    <m/>
    <m/>
    <m/>
    <m/>
    <n v="0"/>
    <n v="0"/>
    <n v="0"/>
    <m/>
    <m/>
    <m/>
    <m/>
    <m/>
    <m/>
    <m/>
    <m/>
    <m/>
    <n v="0"/>
    <n v="0"/>
    <n v="0"/>
    <m/>
    <m/>
    <m/>
    <n v="676"/>
    <n v="637"/>
    <n v="666"/>
    <n v="675"/>
    <n v="716"/>
    <n v="657"/>
    <n v="450"/>
    <n v="402"/>
    <n v="411"/>
    <n v="369"/>
    <n v="379"/>
    <n v="371"/>
    <n v="409"/>
    <n v="356"/>
    <m/>
    <m/>
    <n v="2"/>
    <n v="4"/>
    <n v="4"/>
    <n v="4"/>
    <m/>
    <m/>
    <n v="450"/>
    <n v="450"/>
    <n v="402"/>
    <n v="402"/>
    <n v="409"/>
    <n v="409"/>
    <n v="365"/>
    <n v="365"/>
    <n v="365"/>
    <n v="375"/>
    <n v="375"/>
    <n v="375"/>
    <n v="367"/>
    <n v="367"/>
    <n v="367"/>
    <n v="367"/>
    <n v="409"/>
    <n v="409"/>
    <n v="409"/>
    <n v="356"/>
    <n v="356"/>
    <n v="356"/>
    <n v="197"/>
    <n v="230"/>
    <n v="189"/>
    <n v="43"/>
    <n v="39"/>
    <n v="37"/>
    <n v="127"/>
    <n v="140"/>
    <n v="130"/>
    <n v="41"/>
    <n v="49"/>
    <n v="43"/>
    <n v="61"/>
    <n v="69"/>
    <n v="68"/>
    <n v="92"/>
    <n v="93"/>
    <n v="100"/>
    <n v="171"/>
    <n v="164"/>
    <n v="156"/>
    <n v="115"/>
    <n v="74"/>
    <n v="93"/>
  </r>
  <r>
    <x v="13"/>
    <s v="Angelina College "/>
    <m/>
    <n v="222822"/>
    <x v="6"/>
    <m/>
    <m/>
    <m/>
    <m/>
    <m/>
    <m/>
    <m/>
    <m/>
    <m/>
    <m/>
    <m/>
    <m/>
    <m/>
    <m/>
    <m/>
    <m/>
    <m/>
    <m/>
    <m/>
    <m/>
    <m/>
    <m/>
    <m/>
    <m/>
    <m/>
    <m/>
    <m/>
    <m/>
    <m/>
    <m/>
    <m/>
    <n v="0"/>
    <n v="0"/>
    <n v="0"/>
    <n v="0"/>
    <n v="0"/>
    <n v="0"/>
    <n v="0"/>
    <n v="0"/>
    <n v="0"/>
    <n v="0"/>
    <n v="0"/>
    <n v="0"/>
    <n v="0"/>
    <n v="0"/>
    <n v="0"/>
    <n v="0"/>
    <n v="0"/>
    <n v="0"/>
    <n v="0"/>
    <n v="0"/>
    <n v="0"/>
    <n v="0"/>
    <n v="0"/>
    <n v="0"/>
    <n v="0"/>
    <n v="0"/>
    <n v="0"/>
    <n v="0"/>
    <m/>
    <m/>
    <m/>
    <m/>
    <m/>
    <m/>
    <n v="0"/>
    <n v="0"/>
    <n v="0"/>
    <m/>
    <m/>
    <m/>
    <m/>
    <m/>
    <m/>
    <m/>
    <m/>
    <m/>
    <n v="0"/>
    <n v="0"/>
    <n v="0"/>
    <m/>
    <m/>
    <m/>
    <n v="881"/>
    <n v="635"/>
    <n v="1234"/>
    <n v="1097"/>
    <n v="1030"/>
    <n v="1148"/>
    <n v="565"/>
    <n v="717"/>
    <n v="579"/>
    <n v="264"/>
    <n v="571"/>
    <n v="519"/>
    <n v="720"/>
    <n v="798"/>
    <m/>
    <m/>
    <n v="3"/>
    <n v="2"/>
    <n v="13"/>
    <n v="9"/>
    <m/>
    <m/>
    <n v="565"/>
    <n v="565"/>
    <n v="717"/>
    <n v="717"/>
    <n v="576"/>
    <n v="576"/>
    <n v="262"/>
    <n v="262"/>
    <n v="262"/>
    <n v="558"/>
    <n v="558"/>
    <n v="558"/>
    <n v="510"/>
    <n v="510"/>
    <n v="510"/>
    <n v="510"/>
    <n v="720"/>
    <n v="720"/>
    <n v="720"/>
    <n v="798"/>
    <n v="798"/>
    <n v="798"/>
    <n v="239"/>
    <n v="301"/>
    <n v="373"/>
    <n v="34"/>
    <n v="41"/>
    <n v="48"/>
    <n v="237"/>
    <n v="378"/>
    <n v="377"/>
    <n v="25"/>
    <n v="52"/>
    <n v="48"/>
    <n v="26"/>
    <n v="90"/>
    <n v="76"/>
    <n v="75"/>
    <n v="111"/>
    <n v="93"/>
    <n v="136"/>
    <n v="305"/>
    <n v="293"/>
    <n v="108"/>
    <n v="123"/>
    <n v="97"/>
  </r>
  <r>
    <x v="13"/>
    <s v="Cedar Valley College (DCCCD)"/>
    <m/>
    <n v="223773"/>
    <x v="6"/>
    <m/>
    <m/>
    <m/>
    <m/>
    <m/>
    <m/>
    <m/>
    <m/>
    <m/>
    <m/>
    <m/>
    <m/>
    <m/>
    <m/>
    <m/>
    <m/>
    <m/>
    <m/>
    <m/>
    <m/>
    <m/>
    <m/>
    <m/>
    <m/>
    <m/>
    <m/>
    <m/>
    <m/>
    <m/>
    <m/>
    <m/>
    <n v="0"/>
    <n v="0"/>
    <n v="0"/>
    <n v="0"/>
    <n v="0"/>
    <n v="0"/>
    <n v="0"/>
    <n v="0"/>
    <n v="0"/>
    <n v="0"/>
    <n v="0"/>
    <n v="0"/>
    <n v="0"/>
    <n v="0"/>
    <n v="0"/>
    <n v="0"/>
    <n v="0"/>
    <n v="0"/>
    <n v="0"/>
    <n v="0"/>
    <n v="0"/>
    <n v="0"/>
    <n v="0"/>
    <n v="0"/>
    <n v="0"/>
    <n v="0"/>
    <n v="0"/>
    <n v="0"/>
    <m/>
    <m/>
    <m/>
    <m/>
    <m/>
    <m/>
    <n v="0"/>
    <n v="0"/>
    <n v="0"/>
    <m/>
    <m/>
    <m/>
    <m/>
    <m/>
    <m/>
    <m/>
    <m/>
    <m/>
    <n v="0"/>
    <n v="0"/>
    <n v="0"/>
    <m/>
    <m/>
    <m/>
    <n v="1007"/>
    <n v="705"/>
    <n v="830"/>
    <n v="1092"/>
    <n v="940"/>
    <n v="980"/>
    <n v="385"/>
    <n v="312"/>
    <n v="409"/>
    <n v="304"/>
    <n v="342"/>
    <n v="352"/>
    <n v="397"/>
    <n v="367"/>
    <m/>
    <m/>
    <n v="3"/>
    <n v="0"/>
    <n v="7"/>
    <n v="4"/>
    <m/>
    <m/>
    <n v="385"/>
    <n v="385"/>
    <n v="312"/>
    <n v="312"/>
    <n v="406"/>
    <n v="406"/>
    <n v="304"/>
    <n v="304"/>
    <n v="304"/>
    <n v="335"/>
    <n v="335"/>
    <n v="335"/>
    <n v="348"/>
    <n v="348"/>
    <n v="348"/>
    <n v="348"/>
    <n v="397"/>
    <n v="397"/>
    <n v="397"/>
    <n v="367"/>
    <n v="367"/>
    <n v="367"/>
    <n v="147"/>
    <n v="167"/>
    <n v="158"/>
    <n v="41"/>
    <n v="50"/>
    <n v="45"/>
    <n v="160"/>
    <n v="180"/>
    <n v="164"/>
    <n v="24"/>
    <n v="24"/>
    <n v="27"/>
    <n v="37"/>
    <n v="44"/>
    <n v="39"/>
    <n v="89"/>
    <n v="108"/>
    <n v="101"/>
    <n v="154"/>
    <n v="159"/>
    <n v="181"/>
    <n v="78"/>
    <n v="51"/>
    <n v="61"/>
  </r>
  <r>
    <x v="13"/>
    <s v="Cisco Junior College "/>
    <m/>
    <n v="223898"/>
    <x v="6"/>
    <m/>
    <m/>
    <m/>
    <m/>
    <m/>
    <m/>
    <m/>
    <m/>
    <m/>
    <m/>
    <m/>
    <m/>
    <m/>
    <m/>
    <m/>
    <m/>
    <m/>
    <m/>
    <m/>
    <m/>
    <m/>
    <m/>
    <m/>
    <m/>
    <m/>
    <m/>
    <m/>
    <m/>
    <m/>
    <m/>
    <m/>
    <n v="0"/>
    <n v="0"/>
    <n v="0"/>
    <n v="0"/>
    <n v="0"/>
    <n v="0"/>
    <n v="0"/>
    <n v="0"/>
    <n v="0"/>
    <n v="0"/>
    <n v="0"/>
    <n v="0"/>
    <n v="0"/>
    <n v="0"/>
    <n v="0"/>
    <n v="0"/>
    <n v="0"/>
    <n v="0"/>
    <n v="0"/>
    <n v="0"/>
    <n v="0"/>
    <n v="0"/>
    <n v="0"/>
    <n v="0"/>
    <n v="0"/>
    <n v="0"/>
    <n v="0"/>
    <n v="0"/>
    <m/>
    <m/>
    <m/>
    <m/>
    <m/>
    <m/>
    <n v="0"/>
    <n v="0"/>
    <n v="0"/>
    <m/>
    <m/>
    <m/>
    <m/>
    <m/>
    <m/>
    <m/>
    <m/>
    <m/>
    <n v="0"/>
    <n v="0"/>
    <n v="0"/>
    <m/>
    <m/>
    <m/>
    <n v="1206"/>
    <n v="1000"/>
    <n v="919"/>
    <n v="1079"/>
    <n v="1095"/>
    <n v="1175"/>
    <n v="705"/>
    <n v="782"/>
    <n v="678"/>
    <n v="687"/>
    <n v="636"/>
    <n v="758"/>
    <n v="800"/>
    <n v="774"/>
    <m/>
    <m/>
    <n v="7"/>
    <n v="3"/>
    <n v="2"/>
    <n v="8"/>
    <m/>
    <m/>
    <n v="705"/>
    <n v="705"/>
    <n v="782"/>
    <n v="782"/>
    <n v="671"/>
    <n v="671"/>
    <n v="684"/>
    <n v="684"/>
    <n v="684"/>
    <n v="634"/>
    <n v="634"/>
    <n v="634"/>
    <n v="750"/>
    <n v="750"/>
    <n v="750"/>
    <n v="750"/>
    <n v="800"/>
    <n v="800"/>
    <n v="800"/>
    <n v="774"/>
    <n v="774"/>
    <n v="774"/>
    <n v="331"/>
    <n v="347"/>
    <n v="343"/>
    <n v="120"/>
    <n v="119"/>
    <n v="89"/>
    <n v="299"/>
    <n v="334"/>
    <n v="342"/>
    <n v="74"/>
    <n v="75"/>
    <n v="102"/>
    <n v="44"/>
    <n v="38"/>
    <n v="64"/>
    <n v="210"/>
    <n v="199"/>
    <n v="239"/>
    <n v="356"/>
    <n v="322"/>
    <n v="345"/>
    <n v="118"/>
    <n v="101"/>
    <n v="110"/>
  </r>
  <r>
    <x v="13"/>
    <s v="Coastal Bend College"/>
    <m/>
    <n v="223320"/>
    <x v="6"/>
    <m/>
    <m/>
    <m/>
    <m/>
    <m/>
    <m/>
    <m/>
    <m/>
    <m/>
    <m/>
    <m/>
    <m/>
    <m/>
    <m/>
    <m/>
    <m/>
    <m/>
    <m/>
    <m/>
    <m/>
    <m/>
    <m/>
    <m/>
    <m/>
    <m/>
    <m/>
    <m/>
    <m/>
    <m/>
    <m/>
    <m/>
    <n v="0"/>
    <n v="0"/>
    <n v="0"/>
    <n v="0"/>
    <n v="0"/>
    <n v="0"/>
    <n v="0"/>
    <n v="0"/>
    <n v="0"/>
    <n v="0"/>
    <n v="0"/>
    <n v="0"/>
    <n v="0"/>
    <n v="0"/>
    <n v="0"/>
    <n v="0"/>
    <n v="0"/>
    <n v="0"/>
    <n v="0"/>
    <n v="0"/>
    <n v="0"/>
    <n v="0"/>
    <n v="0"/>
    <n v="0"/>
    <n v="0"/>
    <n v="0"/>
    <n v="0"/>
    <n v="0"/>
    <m/>
    <m/>
    <m/>
    <m/>
    <m/>
    <m/>
    <n v="0"/>
    <n v="0"/>
    <n v="0"/>
    <m/>
    <m/>
    <m/>
    <m/>
    <m/>
    <m/>
    <m/>
    <m/>
    <m/>
    <n v="0"/>
    <n v="0"/>
    <n v="0"/>
    <m/>
    <m/>
    <m/>
    <n v="1342"/>
    <n v="827"/>
    <n v="769"/>
    <n v="850"/>
    <n v="1035"/>
    <n v="1070"/>
    <n v="519"/>
    <n v="533"/>
    <n v="343"/>
    <n v="410"/>
    <n v="530"/>
    <n v="595"/>
    <n v="724"/>
    <n v="714"/>
    <m/>
    <m/>
    <n v="3"/>
    <n v="4"/>
    <n v="9"/>
    <n v="4"/>
    <m/>
    <m/>
    <n v="519"/>
    <n v="519"/>
    <n v="533"/>
    <n v="533"/>
    <n v="340"/>
    <n v="340"/>
    <n v="406"/>
    <n v="406"/>
    <n v="406"/>
    <n v="521"/>
    <n v="521"/>
    <n v="521"/>
    <n v="591"/>
    <n v="591"/>
    <n v="591"/>
    <n v="591"/>
    <n v="724"/>
    <n v="724"/>
    <n v="724"/>
    <n v="714"/>
    <n v="714"/>
    <n v="714"/>
    <n v="305"/>
    <n v="340"/>
    <n v="305"/>
    <n v="40"/>
    <n v="71"/>
    <n v="60"/>
    <n v="246"/>
    <n v="313"/>
    <n v="349"/>
    <n v="94"/>
    <n v="113"/>
    <n v="121"/>
    <n v="41"/>
    <n v="71"/>
    <n v="75"/>
    <n v="70"/>
    <n v="101"/>
    <n v="91"/>
    <n v="201"/>
    <n v="236"/>
    <n v="304"/>
    <n v="141"/>
    <n v="120"/>
    <n v="99"/>
  </r>
  <r>
    <x v="13"/>
    <s v="College of the Mainland"/>
    <m/>
    <n v="226408"/>
    <x v="6"/>
    <m/>
    <m/>
    <m/>
    <m/>
    <m/>
    <m/>
    <m/>
    <m/>
    <m/>
    <m/>
    <m/>
    <m/>
    <m/>
    <m/>
    <m/>
    <m/>
    <m/>
    <m/>
    <m/>
    <m/>
    <m/>
    <m/>
    <m/>
    <m/>
    <m/>
    <m/>
    <m/>
    <m/>
    <m/>
    <m/>
    <m/>
    <n v="0"/>
    <n v="0"/>
    <n v="0"/>
    <n v="0"/>
    <n v="0"/>
    <n v="0"/>
    <n v="0"/>
    <n v="0"/>
    <n v="0"/>
    <n v="0"/>
    <n v="0"/>
    <n v="0"/>
    <n v="0"/>
    <n v="0"/>
    <n v="0"/>
    <n v="0"/>
    <n v="0"/>
    <n v="0"/>
    <n v="0"/>
    <n v="0"/>
    <n v="0"/>
    <n v="0"/>
    <n v="0"/>
    <n v="0"/>
    <n v="0"/>
    <n v="0"/>
    <n v="0"/>
    <n v="0"/>
    <m/>
    <m/>
    <m/>
    <m/>
    <m/>
    <m/>
    <n v="0"/>
    <n v="0"/>
    <n v="0"/>
    <m/>
    <m/>
    <m/>
    <m/>
    <m/>
    <m/>
    <m/>
    <m/>
    <m/>
    <n v="0"/>
    <n v="0"/>
    <n v="0"/>
    <m/>
    <m/>
    <m/>
    <n v="543"/>
    <n v="812"/>
    <n v="467"/>
    <n v="496"/>
    <n v="491"/>
    <n v="585"/>
    <n v="371"/>
    <n v="346"/>
    <n v="291"/>
    <n v="401"/>
    <n v="209"/>
    <n v="221"/>
    <n v="234"/>
    <n v="278"/>
    <m/>
    <m/>
    <n v="5"/>
    <n v="1"/>
    <n v="5"/>
    <n v="4"/>
    <m/>
    <m/>
    <n v="371"/>
    <n v="371"/>
    <n v="346"/>
    <n v="346"/>
    <n v="286"/>
    <n v="286"/>
    <n v="400"/>
    <n v="400"/>
    <n v="400"/>
    <n v="204"/>
    <n v="204"/>
    <n v="204"/>
    <n v="217"/>
    <n v="217"/>
    <n v="217"/>
    <n v="217"/>
    <n v="234"/>
    <n v="234"/>
    <n v="234"/>
    <n v="278"/>
    <n v="278"/>
    <n v="278"/>
    <n v="125"/>
    <n v="140"/>
    <n v="154"/>
    <n v="17"/>
    <n v="14"/>
    <n v="11"/>
    <n v="75"/>
    <n v="80"/>
    <n v="113"/>
    <n v="44"/>
    <n v="24"/>
    <n v="26"/>
    <n v="71"/>
    <n v="47"/>
    <n v="48"/>
    <n v="85"/>
    <n v="38"/>
    <n v="41"/>
    <n v="200"/>
    <n v="95"/>
    <n v="102"/>
    <n v="60"/>
    <n v="42"/>
    <n v="44"/>
  </r>
  <r>
    <x v="13"/>
    <s v="El Centro College  (DCCCD)"/>
    <m/>
    <n v="224615"/>
    <x v="6"/>
    <m/>
    <m/>
    <m/>
    <m/>
    <m/>
    <m/>
    <m/>
    <m/>
    <m/>
    <m/>
    <m/>
    <m/>
    <m/>
    <m/>
    <m/>
    <m/>
    <m/>
    <m/>
    <m/>
    <m/>
    <m/>
    <m/>
    <m/>
    <m/>
    <m/>
    <m/>
    <m/>
    <m/>
    <m/>
    <m/>
    <m/>
    <n v="0"/>
    <n v="0"/>
    <n v="0"/>
    <n v="0"/>
    <n v="0"/>
    <n v="0"/>
    <n v="0"/>
    <n v="0"/>
    <n v="0"/>
    <n v="0"/>
    <n v="0"/>
    <n v="0"/>
    <n v="0"/>
    <n v="0"/>
    <n v="0"/>
    <n v="0"/>
    <n v="0"/>
    <n v="0"/>
    <n v="0"/>
    <n v="0"/>
    <n v="0"/>
    <n v="0"/>
    <n v="0"/>
    <n v="0"/>
    <n v="0"/>
    <n v="0"/>
    <n v="0"/>
    <n v="0"/>
    <m/>
    <m/>
    <m/>
    <m/>
    <m/>
    <m/>
    <n v="0"/>
    <n v="0"/>
    <n v="0"/>
    <m/>
    <m/>
    <m/>
    <m/>
    <m/>
    <m/>
    <m/>
    <m/>
    <m/>
    <n v="0"/>
    <n v="0"/>
    <n v="0"/>
    <m/>
    <m/>
    <m/>
    <n v="1413"/>
    <n v="1132"/>
    <n v="1223"/>
    <n v="1823"/>
    <n v="1377"/>
    <n v="1615"/>
    <n v="353"/>
    <n v="350"/>
    <n v="376"/>
    <n v="396"/>
    <n v="428"/>
    <n v="475"/>
    <n v="405"/>
    <n v="531"/>
    <m/>
    <m/>
    <n v="1"/>
    <n v="4"/>
    <n v="5"/>
    <n v="4"/>
    <m/>
    <m/>
    <n v="353"/>
    <n v="353"/>
    <n v="350"/>
    <n v="350"/>
    <n v="375"/>
    <n v="375"/>
    <n v="392"/>
    <n v="392"/>
    <n v="392"/>
    <n v="423"/>
    <n v="423"/>
    <n v="423"/>
    <n v="471"/>
    <n v="471"/>
    <n v="471"/>
    <n v="471"/>
    <n v="405"/>
    <n v="405"/>
    <n v="405"/>
    <n v="531"/>
    <n v="531"/>
    <n v="531"/>
    <n v="221"/>
    <n v="190"/>
    <n v="253"/>
    <n v="64"/>
    <n v="43"/>
    <n v="54"/>
    <n v="186"/>
    <n v="172"/>
    <n v="224"/>
    <n v="20"/>
    <n v="25"/>
    <n v="25"/>
    <n v="48"/>
    <n v="54"/>
    <n v="71"/>
    <n v="119"/>
    <n v="119"/>
    <n v="140"/>
    <n v="205"/>
    <n v="225"/>
    <n v="235"/>
    <n v="33"/>
    <n v="55"/>
    <n v="62"/>
  </r>
  <r>
    <x v="13"/>
    <s v="Grayson County College "/>
    <m/>
    <n v="225070"/>
    <x v="6"/>
    <m/>
    <m/>
    <m/>
    <m/>
    <m/>
    <m/>
    <m/>
    <m/>
    <m/>
    <m/>
    <m/>
    <m/>
    <m/>
    <m/>
    <m/>
    <m/>
    <m/>
    <m/>
    <m/>
    <m/>
    <m/>
    <m/>
    <m/>
    <m/>
    <m/>
    <m/>
    <m/>
    <m/>
    <m/>
    <m/>
    <m/>
    <n v="0"/>
    <n v="0"/>
    <n v="0"/>
    <n v="0"/>
    <n v="0"/>
    <n v="0"/>
    <n v="0"/>
    <n v="0"/>
    <n v="0"/>
    <n v="0"/>
    <n v="0"/>
    <n v="0"/>
    <n v="0"/>
    <n v="0"/>
    <n v="0"/>
    <n v="0"/>
    <n v="0"/>
    <n v="0"/>
    <n v="0"/>
    <n v="0"/>
    <n v="0"/>
    <n v="0"/>
    <n v="0"/>
    <n v="0"/>
    <n v="0"/>
    <n v="0"/>
    <n v="0"/>
    <n v="0"/>
    <m/>
    <m/>
    <m/>
    <m/>
    <m/>
    <m/>
    <n v="0"/>
    <n v="0"/>
    <n v="0"/>
    <m/>
    <m/>
    <m/>
    <m/>
    <m/>
    <m/>
    <m/>
    <m/>
    <m/>
    <n v="0"/>
    <n v="0"/>
    <n v="0"/>
    <m/>
    <m/>
    <m/>
    <n v="634"/>
    <n v="758"/>
    <n v="734"/>
    <n v="748"/>
    <n v="1035"/>
    <n v="1073"/>
    <n v="516"/>
    <n v="491"/>
    <n v="439"/>
    <n v="572"/>
    <n v="532"/>
    <n v="566"/>
    <n v="732"/>
    <n v="813"/>
    <m/>
    <m/>
    <n v="4"/>
    <n v="8"/>
    <n v="10"/>
    <n v="6"/>
    <m/>
    <m/>
    <n v="516"/>
    <n v="516"/>
    <n v="491"/>
    <n v="491"/>
    <n v="435"/>
    <n v="435"/>
    <n v="564"/>
    <n v="564"/>
    <n v="564"/>
    <n v="522"/>
    <n v="522"/>
    <n v="522"/>
    <n v="560"/>
    <n v="560"/>
    <n v="560"/>
    <n v="560"/>
    <n v="732"/>
    <n v="732"/>
    <n v="732"/>
    <n v="813"/>
    <n v="813"/>
    <n v="813"/>
    <n v="315"/>
    <n v="414"/>
    <n v="408"/>
    <n v="44"/>
    <n v="52"/>
    <n v="51"/>
    <n v="201"/>
    <n v="266"/>
    <n v="354"/>
    <n v="97"/>
    <n v="112"/>
    <n v="89"/>
    <n v="74"/>
    <n v="91"/>
    <n v="80"/>
    <n v="80"/>
    <n v="73"/>
    <n v="83"/>
    <n v="313"/>
    <n v="246"/>
    <n v="308"/>
    <n v="163"/>
    <n v="116"/>
    <n v="97"/>
  </r>
  <r>
    <x v="13"/>
    <s v="Hill College"/>
    <m/>
    <n v="225371"/>
    <x v="6"/>
    <m/>
    <m/>
    <m/>
    <m/>
    <m/>
    <m/>
    <m/>
    <m/>
    <m/>
    <m/>
    <m/>
    <m/>
    <m/>
    <m/>
    <m/>
    <m/>
    <m/>
    <m/>
    <m/>
    <m/>
    <m/>
    <m/>
    <m/>
    <m/>
    <m/>
    <m/>
    <m/>
    <m/>
    <m/>
    <m/>
    <m/>
    <n v="0"/>
    <n v="0"/>
    <n v="0"/>
    <n v="0"/>
    <n v="0"/>
    <n v="0"/>
    <n v="0"/>
    <n v="0"/>
    <n v="0"/>
    <n v="0"/>
    <n v="0"/>
    <n v="0"/>
    <n v="0"/>
    <n v="0"/>
    <n v="0"/>
    <n v="0"/>
    <n v="0"/>
    <n v="0"/>
    <n v="0"/>
    <n v="0"/>
    <n v="0"/>
    <n v="0"/>
    <n v="0"/>
    <n v="0"/>
    <n v="0"/>
    <n v="0"/>
    <n v="0"/>
    <n v="0"/>
    <m/>
    <m/>
    <m/>
    <m/>
    <m/>
    <m/>
    <n v="0"/>
    <n v="0"/>
    <n v="0"/>
    <m/>
    <m/>
    <m/>
    <m/>
    <m/>
    <m/>
    <m/>
    <m/>
    <m/>
    <n v="0"/>
    <n v="0"/>
    <n v="0"/>
    <m/>
    <m/>
    <m/>
    <n v="1063"/>
    <n v="769"/>
    <n v="705"/>
    <n v="833"/>
    <n v="1034"/>
    <n v="905"/>
    <n v="525"/>
    <n v="477"/>
    <n v="336"/>
    <n v="522"/>
    <n v="464"/>
    <n v="573"/>
    <n v="650"/>
    <n v="658"/>
    <m/>
    <m/>
    <n v="1"/>
    <n v="2"/>
    <n v="5"/>
    <n v="4"/>
    <m/>
    <m/>
    <n v="525"/>
    <n v="525"/>
    <n v="477"/>
    <n v="477"/>
    <n v="335"/>
    <n v="335"/>
    <n v="520"/>
    <n v="520"/>
    <n v="520"/>
    <n v="459"/>
    <n v="459"/>
    <n v="459"/>
    <n v="569"/>
    <n v="569"/>
    <n v="569"/>
    <n v="569"/>
    <n v="650"/>
    <n v="650"/>
    <n v="650"/>
    <n v="658"/>
    <n v="658"/>
    <n v="658"/>
    <n v="264"/>
    <n v="318"/>
    <n v="311"/>
    <n v="62"/>
    <n v="72"/>
    <n v="66"/>
    <n v="243"/>
    <n v="260"/>
    <n v="281"/>
    <n v="82"/>
    <n v="96"/>
    <n v="101"/>
    <n v="55"/>
    <n v="40"/>
    <n v="56"/>
    <n v="144"/>
    <n v="114"/>
    <n v="137"/>
    <n v="239"/>
    <n v="209"/>
    <n v="275"/>
    <n v="132"/>
    <n v="106"/>
    <n v="76"/>
  </r>
  <r>
    <x v="13"/>
    <s v="Howard College (HCJCD)"/>
    <m/>
    <n v="225520"/>
    <x v="6"/>
    <m/>
    <m/>
    <m/>
    <m/>
    <m/>
    <m/>
    <m/>
    <m/>
    <m/>
    <m/>
    <m/>
    <m/>
    <m/>
    <m/>
    <m/>
    <m/>
    <m/>
    <m/>
    <m/>
    <m/>
    <m/>
    <m/>
    <m/>
    <m/>
    <m/>
    <m/>
    <m/>
    <m/>
    <m/>
    <m/>
    <m/>
    <n v="0"/>
    <n v="0"/>
    <n v="0"/>
    <n v="0"/>
    <n v="0"/>
    <n v="0"/>
    <n v="0"/>
    <n v="0"/>
    <n v="0"/>
    <n v="0"/>
    <n v="0"/>
    <n v="0"/>
    <n v="0"/>
    <n v="0"/>
    <n v="0"/>
    <n v="0"/>
    <n v="0"/>
    <n v="0"/>
    <n v="0"/>
    <n v="0"/>
    <n v="0"/>
    <n v="0"/>
    <n v="0"/>
    <n v="0"/>
    <n v="0"/>
    <n v="0"/>
    <n v="0"/>
    <n v="0"/>
    <m/>
    <m/>
    <m/>
    <m/>
    <m/>
    <m/>
    <n v="0"/>
    <n v="0"/>
    <n v="0"/>
    <m/>
    <m/>
    <m/>
    <m/>
    <m/>
    <m/>
    <m/>
    <m/>
    <m/>
    <n v="0"/>
    <n v="0"/>
    <n v="0"/>
    <m/>
    <m/>
    <m/>
    <n v="831"/>
    <n v="470"/>
    <n v="544"/>
    <n v="470"/>
    <n v="677"/>
    <n v="760"/>
    <n v="330"/>
    <n v="351"/>
    <n v="303"/>
    <n v="277"/>
    <n v="283"/>
    <n v="268"/>
    <n v="422"/>
    <n v="468"/>
    <m/>
    <m/>
    <n v="2"/>
    <n v="5"/>
    <n v="1"/>
    <n v="3"/>
    <m/>
    <m/>
    <n v="330"/>
    <n v="330"/>
    <n v="351"/>
    <n v="351"/>
    <n v="301"/>
    <n v="301"/>
    <n v="272"/>
    <n v="272"/>
    <n v="272"/>
    <n v="282"/>
    <n v="282"/>
    <n v="282"/>
    <n v="265"/>
    <n v="265"/>
    <n v="265"/>
    <n v="265"/>
    <n v="422"/>
    <n v="422"/>
    <n v="422"/>
    <n v="468"/>
    <n v="468"/>
    <n v="468"/>
    <n v="114"/>
    <n v="207"/>
    <n v="222"/>
    <n v="19"/>
    <n v="51"/>
    <n v="46"/>
    <n v="132"/>
    <n v="164"/>
    <n v="200"/>
    <n v="52"/>
    <n v="47"/>
    <n v="47"/>
    <n v="20"/>
    <n v="20"/>
    <n v="23"/>
    <n v="58"/>
    <n v="69"/>
    <n v="48"/>
    <n v="142"/>
    <n v="146"/>
    <n v="147"/>
    <n v="69"/>
    <n v="85"/>
    <n v="67"/>
  </r>
  <r>
    <x v="13"/>
    <s v="Lamar Institute of Technology"/>
    <m/>
    <n v="229337"/>
    <x v="6"/>
    <m/>
    <m/>
    <m/>
    <m/>
    <m/>
    <m/>
    <m/>
    <m/>
    <m/>
    <m/>
    <m/>
    <m/>
    <m/>
    <m/>
    <m/>
    <m/>
    <m/>
    <m/>
    <m/>
    <m/>
    <m/>
    <m/>
    <m/>
    <m/>
    <m/>
    <m/>
    <m/>
    <m/>
    <m/>
    <m/>
    <m/>
    <n v="0"/>
    <n v="0"/>
    <n v="0"/>
    <n v="0"/>
    <n v="0"/>
    <n v="0"/>
    <n v="0"/>
    <n v="0"/>
    <n v="0"/>
    <n v="0"/>
    <n v="0"/>
    <n v="0"/>
    <n v="0"/>
    <n v="0"/>
    <n v="0"/>
    <n v="0"/>
    <n v="0"/>
    <n v="0"/>
    <n v="0"/>
    <n v="0"/>
    <n v="0"/>
    <n v="0"/>
    <n v="0"/>
    <n v="0"/>
    <n v="0"/>
    <n v="0"/>
    <n v="0"/>
    <n v="0"/>
    <m/>
    <m/>
    <m/>
    <m/>
    <m/>
    <m/>
    <n v="0"/>
    <n v="0"/>
    <n v="0"/>
    <m/>
    <m/>
    <m/>
    <m/>
    <m/>
    <m/>
    <m/>
    <m/>
    <m/>
    <n v="0"/>
    <n v="0"/>
    <n v="0"/>
    <m/>
    <m/>
    <m/>
    <n v="702"/>
    <n v="590"/>
    <n v="630"/>
    <n v="692"/>
    <n v="853"/>
    <n v="1041"/>
    <n v="417"/>
    <n v="390"/>
    <n v="423"/>
    <n v="402"/>
    <n v="404"/>
    <n v="502"/>
    <n v="627"/>
    <n v="662"/>
    <m/>
    <m/>
    <n v="2"/>
    <n v="5"/>
    <n v="4"/>
    <n v="8"/>
    <m/>
    <m/>
    <n v="417"/>
    <n v="417"/>
    <n v="390"/>
    <n v="390"/>
    <n v="421"/>
    <n v="421"/>
    <n v="397"/>
    <n v="397"/>
    <n v="397"/>
    <n v="400"/>
    <n v="400"/>
    <n v="400"/>
    <n v="494"/>
    <n v="494"/>
    <n v="494"/>
    <n v="494"/>
    <n v="627"/>
    <n v="627"/>
    <n v="627"/>
    <n v="662"/>
    <n v="662"/>
    <n v="662"/>
    <n v="236"/>
    <n v="241"/>
    <n v="238"/>
    <n v="38"/>
    <n v="66"/>
    <n v="62"/>
    <n v="220"/>
    <n v="320"/>
    <n v="362"/>
    <n v="85"/>
    <n v="86"/>
    <n v="87"/>
    <n v="66"/>
    <n v="49"/>
    <n v="69"/>
    <n v="67"/>
    <n v="72"/>
    <n v="84"/>
    <n v="179"/>
    <n v="193"/>
    <n v="254"/>
    <n v="123"/>
    <n v="91"/>
    <n v="84"/>
  </r>
  <r>
    <x v="13"/>
    <s v="Lee College "/>
    <m/>
    <n v="226204"/>
    <x v="6"/>
    <m/>
    <m/>
    <m/>
    <m/>
    <m/>
    <m/>
    <m/>
    <m/>
    <m/>
    <m/>
    <m/>
    <m/>
    <m/>
    <m/>
    <m/>
    <m/>
    <m/>
    <m/>
    <m/>
    <m/>
    <m/>
    <m/>
    <m/>
    <m/>
    <m/>
    <m/>
    <m/>
    <m/>
    <m/>
    <m/>
    <m/>
    <n v="0"/>
    <n v="0"/>
    <n v="0"/>
    <n v="0"/>
    <n v="0"/>
    <n v="0"/>
    <n v="0"/>
    <n v="0"/>
    <n v="0"/>
    <n v="0"/>
    <n v="0"/>
    <n v="0"/>
    <n v="0"/>
    <n v="0"/>
    <n v="0"/>
    <n v="0"/>
    <n v="0"/>
    <n v="0"/>
    <n v="0"/>
    <n v="0"/>
    <n v="0"/>
    <n v="0"/>
    <n v="0"/>
    <n v="0"/>
    <n v="0"/>
    <n v="0"/>
    <n v="0"/>
    <n v="0"/>
    <m/>
    <m/>
    <m/>
    <m/>
    <m/>
    <m/>
    <n v="0"/>
    <n v="0"/>
    <n v="0"/>
    <m/>
    <m/>
    <m/>
    <m/>
    <m/>
    <m/>
    <m/>
    <m/>
    <m/>
    <n v="0"/>
    <n v="0"/>
    <n v="0"/>
    <m/>
    <m/>
    <m/>
    <n v="667"/>
    <n v="828"/>
    <n v="763"/>
    <n v="967"/>
    <n v="1082"/>
    <n v="1040"/>
    <n v="614"/>
    <n v="378"/>
    <n v="422"/>
    <n v="405"/>
    <n v="331"/>
    <n v="459"/>
    <n v="502"/>
    <n v="436"/>
    <m/>
    <m/>
    <n v="2"/>
    <n v="2"/>
    <n v="7"/>
    <n v="10"/>
    <m/>
    <m/>
    <n v="614"/>
    <n v="614"/>
    <n v="378"/>
    <n v="378"/>
    <n v="420"/>
    <n v="420"/>
    <n v="403"/>
    <n v="403"/>
    <n v="403"/>
    <n v="324"/>
    <n v="324"/>
    <n v="324"/>
    <n v="449"/>
    <n v="449"/>
    <n v="449"/>
    <n v="449"/>
    <n v="502"/>
    <n v="502"/>
    <n v="502"/>
    <n v="436"/>
    <n v="436"/>
    <n v="436"/>
    <n v="303"/>
    <n v="314"/>
    <n v="277"/>
    <n v="32"/>
    <n v="40"/>
    <n v="27"/>
    <n v="114"/>
    <n v="148"/>
    <n v="132"/>
    <n v="58"/>
    <n v="50"/>
    <n v="84"/>
    <n v="85"/>
    <n v="64"/>
    <n v="109"/>
    <n v="73"/>
    <n v="72"/>
    <n v="91"/>
    <n v="187"/>
    <n v="138"/>
    <n v="165"/>
    <n v="135"/>
    <n v="92"/>
    <n v="112"/>
  </r>
  <r>
    <x v="13"/>
    <s v="Mountain View College (DCCCD)"/>
    <s v="Met the criteria for Two-Year 1 in 2010-11 amd 2011-12."/>
    <n v="226930"/>
    <x v="6"/>
    <m/>
    <m/>
    <m/>
    <m/>
    <m/>
    <m/>
    <m/>
    <m/>
    <m/>
    <m/>
    <m/>
    <m/>
    <m/>
    <m/>
    <m/>
    <m/>
    <m/>
    <m/>
    <m/>
    <m/>
    <m/>
    <m/>
    <m/>
    <m/>
    <m/>
    <m/>
    <m/>
    <m/>
    <m/>
    <m/>
    <m/>
    <n v="0"/>
    <n v="0"/>
    <n v="0"/>
    <n v="0"/>
    <n v="0"/>
    <n v="0"/>
    <n v="0"/>
    <n v="0"/>
    <n v="0"/>
    <n v="0"/>
    <n v="0"/>
    <n v="0"/>
    <n v="0"/>
    <n v="0"/>
    <n v="0"/>
    <n v="0"/>
    <n v="0"/>
    <n v="0"/>
    <n v="0"/>
    <n v="0"/>
    <n v="0"/>
    <n v="0"/>
    <n v="0"/>
    <n v="0"/>
    <n v="0"/>
    <n v="0"/>
    <n v="0"/>
    <n v="0"/>
    <m/>
    <m/>
    <m/>
    <m/>
    <m/>
    <m/>
    <n v="0"/>
    <n v="0"/>
    <n v="0"/>
    <m/>
    <m/>
    <m/>
    <m/>
    <m/>
    <m/>
    <m/>
    <m/>
    <m/>
    <n v="0"/>
    <n v="0"/>
    <n v="0"/>
    <m/>
    <m/>
    <m/>
    <n v="1450"/>
    <n v="1310"/>
    <n v="1217"/>
    <n v="1532"/>
    <n v="1384"/>
    <n v="1669"/>
    <n v="430"/>
    <n v="496"/>
    <n v="466"/>
    <n v="477"/>
    <n v="486"/>
    <n v="486"/>
    <n v="650"/>
    <n v="720"/>
    <m/>
    <m/>
    <n v="4"/>
    <n v="2"/>
    <n v="5"/>
    <n v="1"/>
    <m/>
    <m/>
    <n v="430"/>
    <n v="430"/>
    <n v="496"/>
    <n v="496"/>
    <n v="462"/>
    <n v="462"/>
    <n v="475"/>
    <n v="475"/>
    <n v="475"/>
    <n v="481"/>
    <n v="481"/>
    <n v="481"/>
    <n v="485"/>
    <n v="485"/>
    <n v="485"/>
    <n v="485"/>
    <n v="650"/>
    <n v="650"/>
    <n v="650"/>
    <n v="720"/>
    <n v="720"/>
    <n v="720"/>
    <n v="293"/>
    <n v="360"/>
    <n v="422"/>
    <n v="45"/>
    <n v="46"/>
    <n v="54"/>
    <n v="147"/>
    <n v="244"/>
    <n v="244"/>
    <n v="42"/>
    <n v="42"/>
    <n v="53"/>
    <n v="81"/>
    <n v="87"/>
    <n v="92"/>
    <n v="132"/>
    <n v="116"/>
    <n v="120"/>
    <n v="220"/>
    <n v="236"/>
    <n v="220"/>
    <n v="51"/>
    <n v="71"/>
    <n v="62"/>
  </r>
  <r>
    <x v="13"/>
    <s v="North Central Texas Community College"/>
    <m/>
    <n v="224110"/>
    <x v="6"/>
    <m/>
    <m/>
    <m/>
    <m/>
    <m/>
    <m/>
    <m/>
    <m/>
    <m/>
    <m/>
    <m/>
    <m/>
    <m/>
    <m/>
    <m/>
    <m/>
    <m/>
    <m/>
    <m/>
    <m/>
    <m/>
    <m/>
    <m/>
    <m/>
    <m/>
    <m/>
    <m/>
    <m/>
    <m/>
    <m/>
    <m/>
    <n v="0"/>
    <n v="0"/>
    <n v="0"/>
    <n v="0"/>
    <n v="0"/>
    <n v="0"/>
    <n v="0"/>
    <n v="0"/>
    <n v="0"/>
    <n v="0"/>
    <n v="0"/>
    <n v="0"/>
    <n v="0"/>
    <n v="0"/>
    <n v="0"/>
    <n v="0"/>
    <n v="0"/>
    <n v="0"/>
    <n v="0"/>
    <n v="0"/>
    <n v="0"/>
    <n v="0"/>
    <n v="0"/>
    <n v="0"/>
    <n v="0"/>
    <n v="0"/>
    <n v="0"/>
    <n v="0"/>
    <m/>
    <m/>
    <m/>
    <m/>
    <m/>
    <m/>
    <n v="0"/>
    <n v="0"/>
    <n v="0"/>
    <m/>
    <m/>
    <m/>
    <m/>
    <m/>
    <m/>
    <m/>
    <m/>
    <m/>
    <n v="0"/>
    <n v="0"/>
    <n v="0"/>
    <m/>
    <m/>
    <m/>
    <n v="2147"/>
    <n v="2416"/>
    <n v="1958"/>
    <n v="1395"/>
    <n v="1588"/>
    <n v="1667"/>
    <n v="902"/>
    <n v="933"/>
    <n v="919"/>
    <n v="1000"/>
    <n v="911"/>
    <n v="992"/>
    <n v="1100"/>
    <n v="1012"/>
    <m/>
    <m/>
    <n v="5"/>
    <n v="12"/>
    <n v="19"/>
    <n v="10"/>
    <m/>
    <m/>
    <n v="902"/>
    <n v="902"/>
    <n v="933"/>
    <n v="933"/>
    <n v="914"/>
    <n v="914"/>
    <n v="988"/>
    <n v="988"/>
    <n v="988"/>
    <n v="892"/>
    <n v="892"/>
    <n v="892"/>
    <n v="982"/>
    <n v="982"/>
    <n v="982"/>
    <n v="982"/>
    <n v="1100"/>
    <n v="1100"/>
    <n v="1100"/>
    <n v="1012"/>
    <n v="1012"/>
    <n v="1012"/>
    <n v="492"/>
    <n v="559"/>
    <n v="520"/>
    <n v="128"/>
    <n v="109"/>
    <n v="92"/>
    <n v="362"/>
    <n v="432"/>
    <n v="400"/>
    <n v="78"/>
    <n v="82"/>
    <n v="132"/>
    <n v="149"/>
    <n v="125"/>
    <n v="155"/>
    <n v="321"/>
    <n v="277"/>
    <n v="283"/>
    <n v="440"/>
    <n v="408"/>
    <n v="412"/>
    <n v="157"/>
    <n v="143"/>
    <n v="118"/>
  </r>
  <r>
    <x v="13"/>
    <s v="Northeast Texas Community College "/>
    <s v="Reclassified: Met criteria for Two-Year 2 in 2009-10, 2010-11 and 2011-12."/>
    <n v="227225"/>
    <x v="6"/>
    <m/>
    <m/>
    <m/>
    <m/>
    <m/>
    <m/>
    <m/>
    <m/>
    <m/>
    <m/>
    <m/>
    <m/>
    <m/>
    <m/>
    <m/>
    <m/>
    <m/>
    <m/>
    <m/>
    <m/>
    <m/>
    <m/>
    <m/>
    <m/>
    <m/>
    <m/>
    <m/>
    <m/>
    <m/>
    <m/>
    <m/>
    <n v="0"/>
    <n v="0"/>
    <n v="0"/>
    <n v="0"/>
    <n v="0"/>
    <n v="0"/>
    <n v="0"/>
    <n v="0"/>
    <n v="0"/>
    <n v="0"/>
    <n v="0"/>
    <n v="0"/>
    <n v="0"/>
    <n v="0"/>
    <n v="0"/>
    <n v="0"/>
    <n v="0"/>
    <n v="0"/>
    <n v="0"/>
    <n v="0"/>
    <n v="0"/>
    <n v="0"/>
    <n v="0"/>
    <n v="0"/>
    <n v="0"/>
    <n v="0"/>
    <n v="0"/>
    <n v="0"/>
    <m/>
    <m/>
    <m/>
    <m/>
    <m/>
    <m/>
    <n v="0"/>
    <n v="0"/>
    <n v="0"/>
    <m/>
    <m/>
    <m/>
    <m/>
    <m/>
    <m/>
    <m/>
    <m/>
    <m/>
    <n v="0"/>
    <n v="0"/>
    <n v="0"/>
    <m/>
    <m/>
    <m/>
    <n v="659"/>
    <n v="577"/>
    <n v="599"/>
    <n v="789"/>
    <n v="676"/>
    <n v="720"/>
    <n v="410"/>
    <n v="336"/>
    <n v="296"/>
    <n v="312"/>
    <n v="362"/>
    <n v="452"/>
    <n v="454"/>
    <n v="544"/>
    <m/>
    <m/>
    <n v="4"/>
    <n v="1"/>
    <n v="9"/>
    <n v="5"/>
    <m/>
    <m/>
    <n v="410"/>
    <n v="410"/>
    <n v="336"/>
    <n v="336"/>
    <n v="292"/>
    <n v="292"/>
    <n v="311"/>
    <n v="311"/>
    <n v="311"/>
    <n v="353"/>
    <n v="353"/>
    <n v="353"/>
    <n v="447"/>
    <n v="447"/>
    <n v="447"/>
    <n v="447"/>
    <n v="454"/>
    <n v="454"/>
    <n v="454"/>
    <n v="544"/>
    <n v="544"/>
    <n v="544"/>
    <n v="251"/>
    <n v="227"/>
    <n v="262"/>
    <n v="42"/>
    <n v="35"/>
    <n v="49"/>
    <n v="154"/>
    <n v="192"/>
    <n v="233"/>
    <n v="68"/>
    <n v="70"/>
    <n v="86"/>
    <n v="55"/>
    <n v="57"/>
    <n v="66"/>
    <n v="55"/>
    <n v="64"/>
    <n v="95"/>
    <n v="133"/>
    <n v="162"/>
    <n v="200"/>
    <n v="113"/>
    <n v="87"/>
    <n v="63"/>
  </r>
  <r>
    <x v="13"/>
    <s v="Odessa College "/>
    <m/>
    <n v="227304"/>
    <x v="6"/>
    <m/>
    <m/>
    <m/>
    <m/>
    <m/>
    <m/>
    <m/>
    <m/>
    <m/>
    <m/>
    <m/>
    <m/>
    <m/>
    <m/>
    <m/>
    <m/>
    <m/>
    <m/>
    <m/>
    <m/>
    <m/>
    <m/>
    <m/>
    <m/>
    <m/>
    <m/>
    <m/>
    <m/>
    <m/>
    <m/>
    <m/>
    <n v="0"/>
    <n v="0"/>
    <n v="0"/>
    <n v="0"/>
    <n v="0"/>
    <n v="0"/>
    <n v="0"/>
    <n v="0"/>
    <n v="0"/>
    <n v="0"/>
    <n v="0"/>
    <n v="0"/>
    <n v="0"/>
    <n v="0"/>
    <n v="0"/>
    <n v="0"/>
    <n v="0"/>
    <n v="0"/>
    <n v="0"/>
    <n v="0"/>
    <n v="0"/>
    <n v="0"/>
    <n v="0"/>
    <n v="0"/>
    <n v="0"/>
    <n v="0"/>
    <n v="0"/>
    <n v="0"/>
    <m/>
    <m/>
    <m/>
    <m/>
    <m/>
    <m/>
    <n v="0"/>
    <n v="0"/>
    <n v="0"/>
    <m/>
    <m/>
    <m/>
    <m/>
    <m/>
    <m/>
    <m/>
    <m/>
    <m/>
    <n v="0"/>
    <n v="0"/>
    <n v="0"/>
    <m/>
    <m/>
    <m/>
    <n v="1205"/>
    <n v="1172"/>
    <n v="761"/>
    <n v="717"/>
    <n v="833"/>
    <n v="816"/>
    <n v="436"/>
    <n v="501"/>
    <n v="513"/>
    <n v="416"/>
    <n v="399"/>
    <n v="416"/>
    <n v="469"/>
    <n v="475"/>
    <m/>
    <m/>
    <n v="2"/>
    <n v="3"/>
    <n v="7"/>
    <n v="3"/>
    <m/>
    <m/>
    <n v="436"/>
    <n v="436"/>
    <n v="501"/>
    <n v="501"/>
    <n v="511"/>
    <n v="511"/>
    <n v="413"/>
    <n v="413"/>
    <n v="413"/>
    <n v="392"/>
    <n v="392"/>
    <n v="392"/>
    <n v="413"/>
    <n v="413"/>
    <n v="413"/>
    <n v="413"/>
    <n v="469"/>
    <n v="469"/>
    <n v="469"/>
    <n v="475"/>
    <n v="475"/>
    <n v="475"/>
    <n v="215"/>
    <n v="251"/>
    <n v="229"/>
    <n v="24"/>
    <n v="30"/>
    <n v="21"/>
    <n v="174"/>
    <n v="188"/>
    <n v="225"/>
    <n v="37"/>
    <n v="31"/>
    <n v="43"/>
    <n v="62"/>
    <n v="65"/>
    <n v="70"/>
    <n v="68"/>
    <n v="64"/>
    <n v="66"/>
    <n v="246"/>
    <n v="232"/>
    <n v="234"/>
    <n v="82"/>
    <n v="97"/>
    <n v="85"/>
  </r>
  <r>
    <x v="13"/>
    <s v="Paris Junior College"/>
    <m/>
    <n v="227401"/>
    <x v="6"/>
    <m/>
    <m/>
    <m/>
    <m/>
    <m/>
    <m/>
    <m/>
    <m/>
    <m/>
    <m/>
    <m/>
    <m/>
    <m/>
    <m/>
    <m/>
    <m/>
    <m/>
    <m/>
    <m/>
    <m/>
    <m/>
    <m/>
    <m/>
    <m/>
    <m/>
    <m/>
    <m/>
    <m/>
    <m/>
    <m/>
    <m/>
    <n v="0"/>
    <n v="0"/>
    <n v="0"/>
    <n v="0"/>
    <n v="0"/>
    <n v="0"/>
    <n v="0"/>
    <n v="0"/>
    <n v="0"/>
    <n v="0"/>
    <n v="0"/>
    <n v="0"/>
    <n v="0"/>
    <n v="0"/>
    <n v="0"/>
    <n v="0"/>
    <n v="0"/>
    <n v="0"/>
    <n v="0"/>
    <n v="0"/>
    <n v="0"/>
    <n v="0"/>
    <n v="0"/>
    <n v="0"/>
    <n v="0"/>
    <n v="0"/>
    <n v="0"/>
    <n v="0"/>
    <m/>
    <m/>
    <m/>
    <m/>
    <m/>
    <m/>
    <n v="0"/>
    <n v="0"/>
    <n v="0"/>
    <m/>
    <m/>
    <m/>
    <m/>
    <m/>
    <m/>
    <m/>
    <m/>
    <m/>
    <n v="0"/>
    <n v="0"/>
    <n v="0"/>
    <m/>
    <m/>
    <m/>
    <n v="1590"/>
    <n v="1213"/>
    <n v="1035"/>
    <n v="1081"/>
    <n v="1380"/>
    <n v="1382"/>
    <n v="386"/>
    <n v="278"/>
    <n v="279"/>
    <n v="526"/>
    <n v="670"/>
    <n v="722"/>
    <n v="986"/>
    <n v="973"/>
    <m/>
    <m/>
    <n v="1"/>
    <n v="4"/>
    <n v="11"/>
    <n v="9"/>
    <m/>
    <m/>
    <n v="386"/>
    <n v="386"/>
    <n v="278"/>
    <n v="278"/>
    <n v="278"/>
    <n v="278"/>
    <n v="522"/>
    <n v="522"/>
    <n v="522"/>
    <n v="659"/>
    <n v="659"/>
    <n v="659"/>
    <n v="713"/>
    <n v="713"/>
    <n v="713"/>
    <n v="713"/>
    <n v="986"/>
    <n v="986"/>
    <n v="986"/>
    <n v="973"/>
    <n v="973"/>
    <n v="973"/>
    <n v="369"/>
    <n v="493"/>
    <n v="456"/>
    <n v="67"/>
    <n v="80"/>
    <n v="83"/>
    <n v="277"/>
    <n v="413"/>
    <n v="434"/>
    <n v="93"/>
    <n v="123"/>
    <n v="136"/>
    <n v="53"/>
    <n v="78"/>
    <n v="68"/>
    <n v="86"/>
    <n v="119"/>
    <n v="140"/>
    <n v="290"/>
    <n v="339"/>
    <n v="369"/>
    <n v="92"/>
    <n v="58"/>
    <n v="57"/>
  </r>
  <r>
    <x v="13"/>
    <s v="Southwest Texas Junior College "/>
    <m/>
    <n v="228316"/>
    <x v="6"/>
    <m/>
    <m/>
    <m/>
    <m/>
    <m/>
    <m/>
    <m/>
    <m/>
    <m/>
    <m/>
    <m/>
    <m/>
    <m/>
    <m/>
    <m/>
    <m/>
    <m/>
    <m/>
    <m/>
    <m/>
    <m/>
    <m/>
    <m/>
    <m/>
    <m/>
    <m/>
    <m/>
    <m/>
    <m/>
    <m/>
    <m/>
    <n v="0"/>
    <n v="0"/>
    <n v="0"/>
    <n v="0"/>
    <n v="0"/>
    <n v="0"/>
    <n v="0"/>
    <n v="0"/>
    <n v="0"/>
    <n v="0"/>
    <n v="0"/>
    <n v="0"/>
    <n v="0"/>
    <n v="0"/>
    <n v="0"/>
    <n v="0"/>
    <n v="0"/>
    <n v="0"/>
    <n v="0"/>
    <n v="0"/>
    <n v="0"/>
    <n v="0"/>
    <n v="0"/>
    <n v="0"/>
    <n v="0"/>
    <n v="0"/>
    <n v="0"/>
    <n v="0"/>
    <m/>
    <m/>
    <m/>
    <m/>
    <m/>
    <m/>
    <n v="0"/>
    <n v="0"/>
    <n v="0"/>
    <m/>
    <m/>
    <m/>
    <m/>
    <m/>
    <m/>
    <m/>
    <m/>
    <m/>
    <n v="0"/>
    <n v="0"/>
    <n v="0"/>
    <m/>
    <m/>
    <m/>
    <n v="895"/>
    <n v="880"/>
    <n v="832"/>
    <n v="816"/>
    <n v="949"/>
    <n v="1263"/>
    <n v="527"/>
    <n v="495"/>
    <n v="587"/>
    <n v="542"/>
    <n v="514"/>
    <n v="491"/>
    <n v="618"/>
    <n v="795"/>
    <m/>
    <m/>
    <n v="1"/>
    <n v="7"/>
    <n v="6"/>
    <n v="2"/>
    <m/>
    <m/>
    <n v="527"/>
    <n v="527"/>
    <n v="495"/>
    <n v="495"/>
    <n v="586"/>
    <n v="586"/>
    <n v="535"/>
    <n v="535"/>
    <n v="535"/>
    <n v="508"/>
    <n v="508"/>
    <n v="508"/>
    <n v="489"/>
    <n v="489"/>
    <n v="489"/>
    <n v="489"/>
    <n v="618"/>
    <n v="618"/>
    <n v="618"/>
    <n v="795"/>
    <n v="795"/>
    <n v="795"/>
    <n v="273"/>
    <n v="361"/>
    <n v="396"/>
    <n v="22"/>
    <n v="23"/>
    <n v="57"/>
    <n v="194"/>
    <n v="234"/>
    <n v="342"/>
    <n v="102"/>
    <n v="102"/>
    <n v="96"/>
    <n v="72"/>
    <n v="87"/>
    <n v="71"/>
    <n v="70"/>
    <n v="76"/>
    <n v="64"/>
    <n v="291"/>
    <n v="243"/>
    <n v="258"/>
    <n v="134"/>
    <n v="116"/>
    <n v="155"/>
  </r>
  <r>
    <x v="13"/>
    <s v="Temple College "/>
    <m/>
    <n v="228608"/>
    <x v="6"/>
    <m/>
    <m/>
    <m/>
    <m/>
    <m/>
    <m/>
    <m/>
    <m/>
    <m/>
    <m/>
    <m/>
    <m/>
    <m/>
    <m/>
    <m/>
    <m/>
    <m/>
    <m/>
    <m/>
    <m/>
    <m/>
    <m/>
    <m/>
    <m/>
    <m/>
    <m/>
    <m/>
    <m/>
    <m/>
    <m/>
    <m/>
    <n v="0"/>
    <n v="0"/>
    <n v="0"/>
    <n v="0"/>
    <n v="0"/>
    <n v="0"/>
    <n v="0"/>
    <n v="0"/>
    <n v="0"/>
    <n v="0"/>
    <n v="0"/>
    <n v="0"/>
    <n v="0"/>
    <n v="0"/>
    <n v="0"/>
    <n v="0"/>
    <n v="0"/>
    <n v="0"/>
    <n v="0"/>
    <n v="0"/>
    <n v="0"/>
    <n v="0"/>
    <n v="0"/>
    <n v="0"/>
    <n v="0"/>
    <n v="0"/>
    <n v="0"/>
    <n v="0"/>
    <m/>
    <m/>
    <m/>
    <m/>
    <m/>
    <m/>
    <n v="0"/>
    <n v="0"/>
    <n v="0"/>
    <m/>
    <m/>
    <m/>
    <m/>
    <m/>
    <m/>
    <m/>
    <m/>
    <m/>
    <n v="0"/>
    <n v="0"/>
    <n v="0"/>
    <m/>
    <m/>
    <m/>
    <n v="752"/>
    <n v="886"/>
    <n v="860"/>
    <n v="733"/>
    <n v="857"/>
    <n v="871"/>
    <n v="481"/>
    <n v="482"/>
    <n v="425"/>
    <n v="535"/>
    <n v="540"/>
    <n v="458"/>
    <n v="526"/>
    <n v="526"/>
    <m/>
    <m/>
    <n v="4"/>
    <n v="2"/>
    <n v="7"/>
    <n v="4"/>
    <m/>
    <m/>
    <n v="481"/>
    <n v="481"/>
    <n v="482"/>
    <n v="482"/>
    <n v="421"/>
    <n v="421"/>
    <n v="533"/>
    <n v="533"/>
    <n v="533"/>
    <n v="533"/>
    <n v="533"/>
    <n v="533"/>
    <n v="454"/>
    <n v="454"/>
    <n v="454"/>
    <n v="454"/>
    <n v="526"/>
    <n v="526"/>
    <n v="526"/>
    <n v="526"/>
    <n v="526"/>
    <n v="526"/>
    <n v="233"/>
    <n v="282"/>
    <n v="241"/>
    <n v="45"/>
    <n v="49"/>
    <n v="59"/>
    <n v="176"/>
    <n v="195"/>
    <n v="226"/>
    <n v="51"/>
    <n v="57"/>
    <n v="36"/>
    <n v="76"/>
    <n v="64"/>
    <n v="72"/>
    <n v="156"/>
    <n v="177"/>
    <n v="107"/>
    <n v="250"/>
    <n v="235"/>
    <n v="239"/>
    <n v="89"/>
    <n v="78"/>
    <n v="72"/>
  </r>
  <r>
    <x v="13"/>
    <s v="Texarkana College "/>
    <m/>
    <n v="228699"/>
    <x v="6"/>
    <m/>
    <m/>
    <m/>
    <m/>
    <m/>
    <m/>
    <m/>
    <m/>
    <m/>
    <m/>
    <m/>
    <m/>
    <m/>
    <m/>
    <m/>
    <m/>
    <m/>
    <m/>
    <m/>
    <m/>
    <m/>
    <m/>
    <m/>
    <m/>
    <m/>
    <m/>
    <m/>
    <m/>
    <m/>
    <m/>
    <m/>
    <n v="0"/>
    <n v="0"/>
    <n v="0"/>
    <n v="0"/>
    <n v="0"/>
    <n v="0"/>
    <n v="0"/>
    <n v="0"/>
    <n v="0"/>
    <n v="0"/>
    <n v="0"/>
    <n v="0"/>
    <n v="0"/>
    <n v="0"/>
    <n v="0"/>
    <n v="0"/>
    <n v="0"/>
    <n v="0"/>
    <n v="0"/>
    <n v="0"/>
    <n v="0"/>
    <n v="0"/>
    <n v="0"/>
    <n v="0"/>
    <n v="0"/>
    <n v="0"/>
    <n v="0"/>
    <n v="0"/>
    <m/>
    <m/>
    <m/>
    <m/>
    <m/>
    <m/>
    <n v="0"/>
    <n v="0"/>
    <n v="0"/>
    <m/>
    <m/>
    <m/>
    <m/>
    <m/>
    <m/>
    <m/>
    <m/>
    <m/>
    <n v="0"/>
    <n v="0"/>
    <n v="0"/>
    <m/>
    <m/>
    <m/>
    <n v="1093"/>
    <n v="915"/>
    <n v="770"/>
    <n v="577"/>
    <n v="627"/>
    <n v="370"/>
    <n v="660"/>
    <n v="548"/>
    <n v="521"/>
    <n v="413"/>
    <n v="612"/>
    <n v="457"/>
    <n v="525"/>
    <n v="316"/>
    <m/>
    <m/>
    <n v="5"/>
    <n v="1"/>
    <n v="15"/>
    <n v="7"/>
    <m/>
    <m/>
    <n v="660"/>
    <n v="660"/>
    <n v="548"/>
    <n v="548"/>
    <n v="516"/>
    <n v="516"/>
    <n v="412"/>
    <n v="412"/>
    <n v="412"/>
    <n v="597"/>
    <n v="597"/>
    <n v="597"/>
    <n v="450"/>
    <n v="450"/>
    <n v="450"/>
    <n v="450"/>
    <n v="525"/>
    <n v="525"/>
    <n v="525"/>
    <n v="316"/>
    <n v="316"/>
    <n v="316"/>
    <n v="203"/>
    <n v="209"/>
    <n v="136"/>
    <n v="10"/>
    <n v="19"/>
    <n v="13"/>
    <n v="237"/>
    <n v="297"/>
    <n v="167"/>
    <n v="40"/>
    <n v="80"/>
    <n v="36"/>
    <n v="67"/>
    <n v="84"/>
    <n v="65"/>
    <n v="47"/>
    <n v="64"/>
    <n v="36"/>
    <n v="258"/>
    <n v="369"/>
    <n v="313"/>
    <n v="126"/>
    <n v="120"/>
    <n v="96"/>
  </r>
  <r>
    <x v="13"/>
    <s v="Texas State Technical College-Harlingen "/>
    <m/>
    <n v="229319"/>
    <x v="6"/>
    <m/>
    <m/>
    <m/>
    <m/>
    <m/>
    <m/>
    <m/>
    <m/>
    <m/>
    <m/>
    <m/>
    <m/>
    <m/>
    <m/>
    <m/>
    <m/>
    <m/>
    <m/>
    <m/>
    <m/>
    <m/>
    <m/>
    <m/>
    <m/>
    <m/>
    <m/>
    <m/>
    <m/>
    <m/>
    <m/>
    <m/>
    <n v="0"/>
    <n v="0"/>
    <n v="0"/>
    <n v="0"/>
    <n v="0"/>
    <n v="0"/>
    <n v="0"/>
    <n v="0"/>
    <n v="0"/>
    <n v="0"/>
    <n v="0"/>
    <n v="0"/>
    <n v="0"/>
    <n v="0"/>
    <n v="0"/>
    <n v="0"/>
    <n v="0"/>
    <n v="0"/>
    <n v="0"/>
    <n v="0"/>
    <n v="0"/>
    <n v="0"/>
    <n v="0"/>
    <n v="0"/>
    <n v="0"/>
    <n v="0"/>
    <n v="0"/>
    <n v="0"/>
    <m/>
    <m/>
    <m/>
    <m/>
    <m/>
    <m/>
    <n v="0"/>
    <n v="0"/>
    <n v="0"/>
    <m/>
    <m/>
    <m/>
    <m/>
    <m/>
    <m/>
    <m/>
    <m/>
    <m/>
    <n v="0"/>
    <n v="0"/>
    <n v="0"/>
    <m/>
    <m/>
    <m/>
    <n v="1463"/>
    <n v="1020"/>
    <n v="965"/>
    <n v="834"/>
    <n v="903"/>
    <n v="940"/>
    <n v="742"/>
    <n v="895"/>
    <n v="802"/>
    <n v="735"/>
    <n v="651"/>
    <n v="568"/>
    <n v="608"/>
    <n v="659"/>
    <m/>
    <m/>
    <n v="5"/>
    <n v="5"/>
    <n v="12"/>
    <n v="3"/>
    <m/>
    <m/>
    <n v="742"/>
    <n v="742"/>
    <n v="895"/>
    <n v="895"/>
    <n v="797"/>
    <n v="797"/>
    <n v="730"/>
    <n v="730"/>
    <n v="730"/>
    <n v="639"/>
    <n v="639"/>
    <n v="639"/>
    <n v="565"/>
    <n v="565"/>
    <n v="565"/>
    <n v="565"/>
    <n v="608"/>
    <n v="608"/>
    <n v="608"/>
    <n v="659"/>
    <n v="659"/>
    <n v="659"/>
    <n v="266"/>
    <n v="310"/>
    <n v="303"/>
    <n v="26"/>
    <n v="29"/>
    <n v="20"/>
    <n v="273"/>
    <n v="269"/>
    <n v="336"/>
    <n v="136"/>
    <n v="109"/>
    <n v="96"/>
    <n v="66"/>
    <n v="87"/>
    <n v="54"/>
    <n v="109"/>
    <n v="66"/>
    <n v="60"/>
    <n v="419"/>
    <n v="377"/>
    <n v="355"/>
    <n v="153"/>
    <n v="223"/>
    <n v="180"/>
  </r>
  <r>
    <x v="13"/>
    <s v="Vernon College "/>
    <m/>
    <n v="229504"/>
    <x v="6"/>
    <m/>
    <m/>
    <m/>
    <m/>
    <m/>
    <m/>
    <m/>
    <m/>
    <m/>
    <m/>
    <m/>
    <m/>
    <m/>
    <m/>
    <m/>
    <m/>
    <m/>
    <m/>
    <m/>
    <m/>
    <m/>
    <m/>
    <m/>
    <m/>
    <m/>
    <m/>
    <m/>
    <m/>
    <m/>
    <m/>
    <m/>
    <n v="0"/>
    <n v="0"/>
    <n v="0"/>
    <n v="0"/>
    <n v="0"/>
    <n v="0"/>
    <n v="0"/>
    <n v="0"/>
    <n v="0"/>
    <n v="0"/>
    <n v="0"/>
    <n v="0"/>
    <n v="0"/>
    <n v="0"/>
    <n v="0"/>
    <n v="0"/>
    <n v="0"/>
    <n v="0"/>
    <n v="0"/>
    <n v="0"/>
    <n v="0"/>
    <n v="0"/>
    <n v="0"/>
    <n v="0"/>
    <n v="0"/>
    <n v="0"/>
    <n v="0"/>
    <n v="0"/>
    <m/>
    <m/>
    <m/>
    <m/>
    <m/>
    <m/>
    <n v="0"/>
    <n v="0"/>
    <n v="0"/>
    <m/>
    <m/>
    <m/>
    <m/>
    <m/>
    <m/>
    <m/>
    <m/>
    <m/>
    <n v="0"/>
    <n v="0"/>
    <n v="0"/>
    <m/>
    <m/>
    <m/>
    <n v="790"/>
    <n v="814"/>
    <n v="489"/>
    <n v="527"/>
    <n v="538"/>
    <n v="529"/>
    <n v="313"/>
    <n v="278"/>
    <n v="305"/>
    <n v="323"/>
    <n v="311"/>
    <n v="231"/>
    <n v="266"/>
    <n v="236"/>
    <m/>
    <m/>
    <n v="2"/>
    <n v="1"/>
    <n v="0"/>
    <n v="3"/>
    <m/>
    <m/>
    <n v="313"/>
    <n v="313"/>
    <n v="278"/>
    <n v="278"/>
    <n v="303"/>
    <n v="303"/>
    <n v="322"/>
    <n v="322"/>
    <n v="322"/>
    <n v="311"/>
    <n v="311"/>
    <n v="311"/>
    <n v="228"/>
    <n v="228"/>
    <n v="228"/>
    <n v="228"/>
    <n v="266"/>
    <n v="266"/>
    <n v="266"/>
    <n v="236"/>
    <n v="236"/>
    <n v="236"/>
    <n v="125"/>
    <n v="138"/>
    <n v="116"/>
    <n v="18"/>
    <n v="25"/>
    <n v="13"/>
    <n v="85"/>
    <n v="103"/>
    <n v="107"/>
    <n v="60"/>
    <n v="51"/>
    <n v="64"/>
    <n v="26"/>
    <n v="43"/>
    <n v="26"/>
    <n v="62"/>
    <n v="52"/>
    <n v="51"/>
    <n v="174"/>
    <n v="165"/>
    <n v="87"/>
    <n v="77"/>
    <n v="83"/>
    <n v="76"/>
  </r>
  <r>
    <x v="13"/>
    <s v="Victoria College "/>
    <m/>
    <n v="229540"/>
    <x v="6"/>
    <m/>
    <m/>
    <m/>
    <m/>
    <m/>
    <m/>
    <m/>
    <m/>
    <m/>
    <m/>
    <m/>
    <m/>
    <m/>
    <m/>
    <m/>
    <m/>
    <m/>
    <m/>
    <m/>
    <m/>
    <m/>
    <m/>
    <m/>
    <m/>
    <m/>
    <m/>
    <m/>
    <m/>
    <m/>
    <m/>
    <m/>
    <n v="0"/>
    <n v="0"/>
    <n v="0"/>
    <n v="0"/>
    <n v="0"/>
    <n v="0"/>
    <n v="0"/>
    <n v="0"/>
    <n v="0"/>
    <n v="0"/>
    <n v="0"/>
    <n v="0"/>
    <n v="0"/>
    <n v="0"/>
    <n v="0"/>
    <n v="0"/>
    <n v="0"/>
    <n v="0"/>
    <n v="0"/>
    <n v="0"/>
    <n v="0"/>
    <n v="0"/>
    <n v="0"/>
    <n v="0"/>
    <n v="0"/>
    <n v="0"/>
    <n v="0"/>
    <n v="0"/>
    <m/>
    <m/>
    <m/>
    <m/>
    <m/>
    <m/>
    <n v="0"/>
    <n v="0"/>
    <n v="0"/>
    <m/>
    <m/>
    <m/>
    <m/>
    <m/>
    <m/>
    <m/>
    <m/>
    <m/>
    <n v="0"/>
    <n v="0"/>
    <n v="0"/>
    <m/>
    <m/>
    <m/>
    <n v="699"/>
    <n v="722"/>
    <n v="748"/>
    <n v="540"/>
    <n v="607"/>
    <n v="793"/>
    <n v="59"/>
    <n v="89"/>
    <n v="66"/>
    <n v="78"/>
    <n v="82"/>
    <n v="53"/>
    <n v="62"/>
    <n v="239"/>
    <m/>
    <m/>
    <n v="0"/>
    <n v="0"/>
    <n v="1"/>
    <n v="0"/>
    <m/>
    <m/>
    <n v="59"/>
    <n v="59"/>
    <n v="89"/>
    <n v="89"/>
    <n v="66"/>
    <n v="66"/>
    <n v="78"/>
    <n v="78"/>
    <n v="78"/>
    <n v="81"/>
    <n v="81"/>
    <n v="81"/>
    <n v="53"/>
    <n v="53"/>
    <n v="53"/>
    <n v="53"/>
    <n v="62"/>
    <n v="62"/>
    <n v="62"/>
    <n v="239"/>
    <n v="239"/>
    <n v="239"/>
    <n v="17"/>
    <n v="23"/>
    <n v="129"/>
    <n v="4"/>
    <n v="3"/>
    <n v="11"/>
    <n v="32"/>
    <n v="36"/>
    <n v="99"/>
    <n v="18"/>
    <n v="19"/>
    <n v="11"/>
    <n v="12"/>
    <n v="17"/>
    <n v="8"/>
    <n v="10"/>
    <n v="16"/>
    <n v="7"/>
    <n v="38"/>
    <n v="29"/>
    <n v="27"/>
    <n v="18"/>
    <n v="28"/>
    <n v="20"/>
  </r>
  <r>
    <x v="13"/>
    <s v="Weatherford College "/>
    <m/>
    <n v="229799"/>
    <x v="6"/>
    <m/>
    <m/>
    <m/>
    <m/>
    <m/>
    <m/>
    <m/>
    <m/>
    <m/>
    <m/>
    <m/>
    <m/>
    <m/>
    <m/>
    <m/>
    <m/>
    <m/>
    <m/>
    <m/>
    <m/>
    <m/>
    <m/>
    <m/>
    <m/>
    <m/>
    <m/>
    <m/>
    <m/>
    <m/>
    <m/>
    <m/>
    <n v="0"/>
    <n v="0"/>
    <n v="0"/>
    <n v="0"/>
    <n v="0"/>
    <n v="0"/>
    <n v="0"/>
    <n v="0"/>
    <n v="0"/>
    <n v="0"/>
    <n v="0"/>
    <n v="0"/>
    <n v="0"/>
    <n v="0"/>
    <n v="0"/>
    <n v="0"/>
    <n v="0"/>
    <n v="0"/>
    <n v="0"/>
    <n v="0"/>
    <n v="0"/>
    <n v="0"/>
    <n v="0"/>
    <n v="0"/>
    <n v="0"/>
    <n v="0"/>
    <n v="0"/>
    <n v="0"/>
    <m/>
    <m/>
    <m/>
    <m/>
    <m/>
    <m/>
    <n v="0"/>
    <n v="0"/>
    <n v="0"/>
    <m/>
    <m/>
    <m/>
    <m/>
    <m/>
    <m/>
    <m/>
    <m/>
    <m/>
    <n v="0"/>
    <n v="0"/>
    <n v="0"/>
    <m/>
    <m/>
    <m/>
    <n v="945"/>
    <n v="960"/>
    <n v="1190"/>
    <n v="1249"/>
    <n v="1428"/>
    <n v="1298"/>
    <n v="664"/>
    <n v="725"/>
    <n v="662"/>
    <n v="695"/>
    <n v="841"/>
    <n v="933"/>
    <n v="1048"/>
    <n v="981"/>
    <m/>
    <m/>
    <n v="5"/>
    <n v="8"/>
    <n v="13"/>
    <n v="10"/>
    <m/>
    <m/>
    <n v="664"/>
    <n v="664"/>
    <n v="725"/>
    <n v="725"/>
    <n v="657"/>
    <n v="657"/>
    <n v="687"/>
    <n v="687"/>
    <n v="687"/>
    <n v="828"/>
    <n v="828"/>
    <n v="828"/>
    <n v="923"/>
    <n v="923"/>
    <n v="923"/>
    <n v="923"/>
    <n v="1048"/>
    <n v="1048"/>
    <n v="1048"/>
    <n v="981"/>
    <n v="981"/>
    <n v="981"/>
    <n v="482"/>
    <n v="502"/>
    <n v="478"/>
    <n v="109"/>
    <n v="121"/>
    <n v="116"/>
    <n v="332"/>
    <n v="425"/>
    <n v="387"/>
    <n v="76"/>
    <n v="92"/>
    <n v="139"/>
    <n v="66"/>
    <n v="88"/>
    <n v="97"/>
    <n v="191"/>
    <n v="241"/>
    <n v="255"/>
    <n v="354"/>
    <n v="407"/>
    <n v="432"/>
    <n v="112"/>
    <n v="119"/>
    <n v="87"/>
  </r>
  <r>
    <x v="13"/>
    <s v="Wharton County Junior College "/>
    <m/>
    <n v="229841"/>
    <x v="6"/>
    <m/>
    <m/>
    <m/>
    <m/>
    <m/>
    <m/>
    <m/>
    <m/>
    <m/>
    <m/>
    <m/>
    <m/>
    <m/>
    <m/>
    <m/>
    <m/>
    <m/>
    <m/>
    <m/>
    <m/>
    <m/>
    <m/>
    <m/>
    <m/>
    <m/>
    <m/>
    <m/>
    <m/>
    <m/>
    <m/>
    <m/>
    <n v="0"/>
    <n v="0"/>
    <n v="0"/>
    <n v="0"/>
    <n v="0"/>
    <n v="0"/>
    <n v="0"/>
    <n v="0"/>
    <n v="0"/>
    <n v="0"/>
    <n v="0"/>
    <n v="0"/>
    <n v="0"/>
    <n v="0"/>
    <n v="0"/>
    <n v="0"/>
    <n v="0"/>
    <n v="0"/>
    <n v="0"/>
    <n v="0"/>
    <n v="0"/>
    <n v="0"/>
    <n v="0"/>
    <n v="0"/>
    <n v="0"/>
    <n v="0"/>
    <n v="0"/>
    <n v="0"/>
    <m/>
    <m/>
    <m/>
    <m/>
    <m/>
    <m/>
    <n v="0"/>
    <n v="0"/>
    <n v="0"/>
    <m/>
    <m/>
    <m/>
    <m/>
    <m/>
    <m/>
    <m/>
    <m/>
    <m/>
    <n v="0"/>
    <n v="0"/>
    <n v="0"/>
    <m/>
    <m/>
    <m/>
    <n v="1496"/>
    <n v="1570"/>
    <n v="1416"/>
    <n v="1471"/>
    <n v="1614"/>
    <n v="1616"/>
    <n v="1106"/>
    <n v="1094"/>
    <n v="1013"/>
    <n v="1090"/>
    <n v="1006"/>
    <n v="1035"/>
    <n v="1174"/>
    <n v="1202"/>
    <m/>
    <m/>
    <n v="5"/>
    <n v="8"/>
    <n v="17"/>
    <n v="7"/>
    <m/>
    <m/>
    <n v="1106"/>
    <n v="1106"/>
    <n v="1094"/>
    <n v="1094"/>
    <n v="1008"/>
    <n v="1008"/>
    <n v="1082"/>
    <n v="1082"/>
    <n v="1082"/>
    <n v="989"/>
    <n v="989"/>
    <n v="989"/>
    <n v="1028"/>
    <n v="1028"/>
    <n v="1028"/>
    <n v="1028"/>
    <n v="1174"/>
    <n v="1174"/>
    <n v="1174"/>
    <n v="1202"/>
    <n v="1202"/>
    <n v="1202"/>
    <n v="624"/>
    <n v="657"/>
    <n v="682"/>
    <n v="116"/>
    <n v="151"/>
    <n v="164"/>
    <n v="288"/>
    <n v="366"/>
    <n v="356"/>
    <n v="148"/>
    <n v="141"/>
    <n v="149"/>
    <n v="179"/>
    <n v="153"/>
    <n v="165"/>
    <n v="380"/>
    <n v="345"/>
    <n v="358"/>
    <n v="375"/>
    <n v="350"/>
    <n v="356"/>
    <n v="221"/>
    <n v="234"/>
    <n v="225"/>
  </r>
  <r>
    <x v="13"/>
    <s v="Clarendon College "/>
    <m/>
    <n v="223922"/>
    <x v="7"/>
    <m/>
    <m/>
    <m/>
    <m/>
    <m/>
    <m/>
    <m/>
    <m/>
    <m/>
    <m/>
    <m/>
    <m/>
    <m/>
    <m/>
    <m/>
    <m/>
    <m/>
    <m/>
    <m/>
    <m/>
    <m/>
    <m/>
    <m/>
    <m/>
    <m/>
    <m/>
    <m/>
    <m/>
    <m/>
    <m/>
    <m/>
    <n v="0"/>
    <n v="0"/>
    <n v="0"/>
    <n v="0"/>
    <n v="0"/>
    <n v="0"/>
    <n v="0"/>
    <n v="0"/>
    <n v="0"/>
    <n v="0"/>
    <n v="0"/>
    <n v="0"/>
    <n v="0"/>
    <n v="0"/>
    <n v="0"/>
    <n v="0"/>
    <n v="0"/>
    <n v="0"/>
    <n v="0"/>
    <n v="0"/>
    <n v="0"/>
    <n v="0"/>
    <n v="0"/>
    <n v="0"/>
    <n v="0"/>
    <n v="0"/>
    <n v="0"/>
    <n v="0"/>
    <m/>
    <m/>
    <m/>
    <m/>
    <m/>
    <m/>
    <n v="0"/>
    <n v="0"/>
    <n v="0"/>
    <m/>
    <m/>
    <m/>
    <m/>
    <m/>
    <m/>
    <m/>
    <m/>
    <m/>
    <n v="0"/>
    <n v="0"/>
    <n v="0"/>
    <m/>
    <m/>
    <m/>
    <n v="493"/>
    <n v="261"/>
    <n v="279"/>
    <n v="302"/>
    <n v="354"/>
    <n v="305"/>
    <n v="168"/>
    <n v="208"/>
    <n v="226"/>
    <n v="185"/>
    <n v="225"/>
    <n v="250"/>
    <n v="255"/>
    <n v="243"/>
    <m/>
    <m/>
    <n v="0"/>
    <n v="1"/>
    <n v="2"/>
    <n v="0"/>
    <m/>
    <m/>
    <n v="168"/>
    <n v="168"/>
    <n v="208"/>
    <n v="208"/>
    <n v="226"/>
    <n v="226"/>
    <n v="184"/>
    <n v="184"/>
    <n v="184"/>
    <n v="223"/>
    <n v="223"/>
    <n v="223"/>
    <n v="250"/>
    <n v="250"/>
    <n v="250"/>
    <n v="250"/>
    <n v="255"/>
    <n v="255"/>
    <n v="255"/>
    <n v="243"/>
    <n v="243"/>
    <n v="243"/>
    <n v="113"/>
    <n v="109"/>
    <n v="89"/>
    <n v="46"/>
    <n v="45"/>
    <n v="38"/>
    <n v="91"/>
    <n v="101"/>
    <n v="116"/>
    <n v="64"/>
    <n v="63"/>
    <n v="65"/>
    <n v="5"/>
    <n v="11"/>
    <n v="11"/>
    <n v="51"/>
    <n v="78"/>
    <n v="76"/>
    <n v="64"/>
    <n v="71"/>
    <n v="98"/>
    <n v="66"/>
    <n v="66"/>
    <n v="85"/>
  </r>
  <r>
    <x v="13"/>
    <s v="Frank Phillips College "/>
    <m/>
    <n v="224891"/>
    <x v="7"/>
    <m/>
    <m/>
    <m/>
    <m/>
    <m/>
    <m/>
    <m/>
    <m/>
    <m/>
    <m/>
    <m/>
    <m/>
    <m/>
    <m/>
    <m/>
    <m/>
    <m/>
    <m/>
    <m/>
    <m/>
    <m/>
    <m/>
    <m/>
    <m/>
    <m/>
    <m/>
    <m/>
    <m/>
    <m/>
    <m/>
    <m/>
    <n v="0"/>
    <n v="0"/>
    <n v="0"/>
    <n v="0"/>
    <n v="0"/>
    <n v="0"/>
    <n v="0"/>
    <n v="0"/>
    <n v="0"/>
    <n v="0"/>
    <n v="0"/>
    <n v="0"/>
    <n v="0"/>
    <n v="0"/>
    <n v="0"/>
    <n v="0"/>
    <n v="0"/>
    <n v="0"/>
    <n v="0"/>
    <n v="0"/>
    <n v="0"/>
    <n v="0"/>
    <n v="0"/>
    <n v="0"/>
    <n v="0"/>
    <n v="0"/>
    <n v="0"/>
    <n v="0"/>
    <m/>
    <m/>
    <m/>
    <m/>
    <m/>
    <m/>
    <n v="0"/>
    <n v="0"/>
    <n v="0"/>
    <m/>
    <m/>
    <m/>
    <m/>
    <m/>
    <m/>
    <m/>
    <m/>
    <m/>
    <n v="0"/>
    <n v="0"/>
    <n v="0"/>
    <m/>
    <m/>
    <m/>
    <n v="241"/>
    <n v="331"/>
    <n v="271"/>
    <n v="297"/>
    <n v="299"/>
    <n v="307"/>
    <n v="230"/>
    <n v="231"/>
    <n v="172"/>
    <n v="266"/>
    <n v="210"/>
    <n v="234"/>
    <n v="246"/>
    <n v="257"/>
    <m/>
    <m/>
    <n v="0"/>
    <n v="1"/>
    <n v="1"/>
    <n v="3"/>
    <m/>
    <m/>
    <n v="230"/>
    <n v="230"/>
    <n v="231"/>
    <n v="231"/>
    <n v="172"/>
    <n v="172"/>
    <n v="265"/>
    <n v="265"/>
    <n v="265"/>
    <n v="209"/>
    <n v="209"/>
    <n v="209"/>
    <n v="231"/>
    <n v="231"/>
    <n v="231"/>
    <n v="231"/>
    <n v="246"/>
    <n v="246"/>
    <n v="246"/>
    <n v="257"/>
    <n v="257"/>
    <n v="257"/>
    <n v="104"/>
    <n v="125"/>
    <n v="102"/>
    <n v="31"/>
    <n v="28"/>
    <n v="31"/>
    <n v="96"/>
    <n v="93"/>
    <n v="124"/>
    <n v="40"/>
    <n v="42"/>
    <n v="50"/>
    <n v="12"/>
    <n v="12"/>
    <n v="5"/>
    <n v="70"/>
    <n v="36"/>
    <n v="64"/>
    <n v="143"/>
    <n v="119"/>
    <n v="112"/>
    <n v="68"/>
    <n v="61"/>
    <n v="44"/>
  </r>
  <r>
    <x v="13"/>
    <s v="Galveston College "/>
    <m/>
    <n v="224961"/>
    <x v="7"/>
    <m/>
    <m/>
    <m/>
    <m/>
    <m/>
    <m/>
    <m/>
    <m/>
    <m/>
    <m/>
    <m/>
    <m/>
    <m/>
    <m/>
    <m/>
    <m/>
    <m/>
    <m/>
    <m/>
    <m/>
    <m/>
    <m/>
    <m/>
    <m/>
    <m/>
    <m/>
    <m/>
    <m/>
    <m/>
    <m/>
    <m/>
    <n v="0"/>
    <n v="0"/>
    <n v="0"/>
    <n v="0"/>
    <n v="0"/>
    <n v="0"/>
    <n v="0"/>
    <n v="0"/>
    <n v="0"/>
    <n v="0"/>
    <n v="0"/>
    <n v="0"/>
    <n v="0"/>
    <n v="0"/>
    <n v="0"/>
    <n v="0"/>
    <n v="0"/>
    <n v="0"/>
    <n v="0"/>
    <n v="0"/>
    <n v="0"/>
    <n v="0"/>
    <n v="0"/>
    <n v="0"/>
    <n v="0"/>
    <n v="0"/>
    <n v="0"/>
    <n v="0"/>
    <m/>
    <m/>
    <m/>
    <m/>
    <m/>
    <m/>
    <n v="0"/>
    <n v="0"/>
    <n v="0"/>
    <m/>
    <m/>
    <m/>
    <m/>
    <m/>
    <m/>
    <m/>
    <m/>
    <m/>
    <n v="0"/>
    <n v="0"/>
    <n v="0"/>
    <m/>
    <m/>
    <m/>
    <n v="344"/>
    <n v="385"/>
    <n v="314"/>
    <n v="352"/>
    <n v="365"/>
    <n v="381"/>
    <n v="268"/>
    <n v="368"/>
    <n v="203"/>
    <n v="220"/>
    <n v="183"/>
    <n v="197"/>
    <n v="203"/>
    <n v="234"/>
    <m/>
    <m/>
    <n v="0"/>
    <n v="1"/>
    <n v="3"/>
    <n v="2"/>
    <m/>
    <m/>
    <n v="268"/>
    <n v="268"/>
    <n v="368"/>
    <n v="368"/>
    <n v="203"/>
    <n v="203"/>
    <n v="219"/>
    <n v="219"/>
    <n v="219"/>
    <n v="180"/>
    <n v="180"/>
    <n v="180"/>
    <n v="195"/>
    <n v="195"/>
    <n v="195"/>
    <n v="195"/>
    <n v="203"/>
    <n v="203"/>
    <n v="203"/>
    <n v="234"/>
    <n v="234"/>
    <n v="234"/>
    <n v="95"/>
    <n v="110"/>
    <n v="102"/>
    <n v="28"/>
    <n v="16"/>
    <n v="15"/>
    <n v="72"/>
    <n v="77"/>
    <n v="117"/>
    <n v="31"/>
    <n v="32"/>
    <n v="23"/>
    <n v="39"/>
    <n v="27"/>
    <n v="25"/>
    <n v="53"/>
    <n v="46"/>
    <n v="64"/>
    <n v="96"/>
    <n v="75"/>
    <n v="83"/>
    <n v="49"/>
    <n v="62"/>
    <n v="37"/>
  </r>
  <r>
    <x v="13"/>
    <s v="Lamar State College-Orange"/>
    <m/>
    <n v="226107"/>
    <x v="7"/>
    <m/>
    <m/>
    <m/>
    <m/>
    <m/>
    <m/>
    <m/>
    <m/>
    <m/>
    <m/>
    <m/>
    <m/>
    <m/>
    <m/>
    <m/>
    <m/>
    <m/>
    <m/>
    <m/>
    <m/>
    <m/>
    <m/>
    <m/>
    <m/>
    <m/>
    <m/>
    <m/>
    <m/>
    <m/>
    <m/>
    <m/>
    <n v="0"/>
    <n v="0"/>
    <n v="0"/>
    <n v="0"/>
    <n v="0"/>
    <n v="0"/>
    <n v="0"/>
    <n v="0"/>
    <n v="0"/>
    <n v="0"/>
    <n v="0"/>
    <n v="0"/>
    <n v="0"/>
    <n v="0"/>
    <n v="0"/>
    <n v="0"/>
    <n v="0"/>
    <n v="0"/>
    <n v="0"/>
    <n v="0"/>
    <n v="0"/>
    <n v="0"/>
    <n v="0"/>
    <n v="0"/>
    <n v="0"/>
    <n v="0"/>
    <n v="0"/>
    <n v="0"/>
    <m/>
    <m/>
    <m/>
    <m/>
    <m/>
    <m/>
    <n v="0"/>
    <n v="0"/>
    <n v="0"/>
    <m/>
    <m/>
    <m/>
    <m/>
    <m/>
    <m/>
    <m/>
    <m/>
    <m/>
    <n v="0"/>
    <n v="0"/>
    <n v="0"/>
    <m/>
    <m/>
    <m/>
    <n v="313"/>
    <n v="307"/>
    <n v="405"/>
    <n v="396"/>
    <n v="464"/>
    <n v="609"/>
    <n v="262"/>
    <n v="256"/>
    <n v="218"/>
    <n v="223"/>
    <n v="309"/>
    <n v="307"/>
    <n v="353"/>
    <n v="447"/>
    <m/>
    <m/>
    <n v="4"/>
    <n v="1"/>
    <n v="8"/>
    <n v="3"/>
    <m/>
    <m/>
    <n v="262"/>
    <n v="262"/>
    <n v="256"/>
    <n v="256"/>
    <n v="214"/>
    <n v="214"/>
    <n v="222"/>
    <n v="222"/>
    <n v="222"/>
    <n v="301"/>
    <n v="301"/>
    <n v="301"/>
    <n v="304"/>
    <n v="304"/>
    <n v="304"/>
    <n v="304"/>
    <n v="353"/>
    <n v="353"/>
    <n v="353"/>
    <n v="447"/>
    <n v="447"/>
    <n v="447"/>
    <n v="135"/>
    <n v="184"/>
    <n v="220"/>
    <n v="22"/>
    <n v="34"/>
    <n v="32"/>
    <n v="147"/>
    <n v="135"/>
    <n v="195"/>
    <n v="40"/>
    <n v="68"/>
    <n v="57"/>
    <n v="29"/>
    <n v="37"/>
    <n v="28"/>
    <n v="42"/>
    <n v="56"/>
    <n v="40"/>
    <n v="111"/>
    <n v="140"/>
    <n v="179"/>
    <n v="59"/>
    <n v="58"/>
    <n v="56"/>
  </r>
  <r>
    <x v="13"/>
    <s v="Lamar State College-Port Arthur"/>
    <s v="Met the criteria for Two-Year 2 in 2010-11 and 2011-12."/>
    <n v="226116"/>
    <x v="7"/>
    <m/>
    <m/>
    <m/>
    <m/>
    <m/>
    <m/>
    <m/>
    <m/>
    <m/>
    <m/>
    <m/>
    <m/>
    <m/>
    <m/>
    <m/>
    <m/>
    <m/>
    <m/>
    <m/>
    <m/>
    <m/>
    <m/>
    <m/>
    <m/>
    <m/>
    <m/>
    <m/>
    <m/>
    <m/>
    <m/>
    <m/>
    <n v="0"/>
    <n v="0"/>
    <n v="0"/>
    <n v="0"/>
    <n v="0"/>
    <n v="0"/>
    <n v="0"/>
    <n v="0"/>
    <n v="0"/>
    <n v="0"/>
    <n v="0"/>
    <n v="0"/>
    <n v="0"/>
    <n v="0"/>
    <n v="0"/>
    <n v="0"/>
    <n v="0"/>
    <n v="0"/>
    <n v="0"/>
    <n v="0"/>
    <n v="0"/>
    <n v="0"/>
    <n v="0"/>
    <n v="0"/>
    <n v="0"/>
    <n v="0"/>
    <n v="0"/>
    <n v="0"/>
    <m/>
    <m/>
    <m/>
    <m/>
    <m/>
    <m/>
    <n v="0"/>
    <n v="0"/>
    <n v="0"/>
    <m/>
    <m/>
    <m/>
    <m/>
    <m/>
    <m/>
    <m/>
    <m/>
    <m/>
    <n v="0"/>
    <n v="0"/>
    <n v="0"/>
    <m/>
    <m/>
    <m/>
    <n v="450"/>
    <n v="453"/>
    <n v="406"/>
    <n v="358"/>
    <n v="445"/>
    <n v="587"/>
    <n v="293"/>
    <n v="284"/>
    <n v="257"/>
    <n v="323"/>
    <n v="286"/>
    <n v="254"/>
    <n v="336"/>
    <n v="406"/>
    <m/>
    <m/>
    <n v="3"/>
    <n v="2"/>
    <n v="2"/>
    <n v="1"/>
    <m/>
    <m/>
    <n v="293"/>
    <n v="293"/>
    <n v="284"/>
    <n v="284"/>
    <n v="254"/>
    <n v="254"/>
    <n v="321"/>
    <n v="321"/>
    <n v="321"/>
    <n v="284"/>
    <n v="284"/>
    <n v="284"/>
    <n v="253"/>
    <n v="253"/>
    <n v="253"/>
    <n v="253"/>
    <n v="336"/>
    <n v="336"/>
    <n v="336"/>
    <n v="406"/>
    <n v="406"/>
    <n v="406"/>
    <n v="136"/>
    <n v="167"/>
    <n v="209"/>
    <n v="24"/>
    <n v="29"/>
    <n v="29"/>
    <n v="93"/>
    <n v="140"/>
    <n v="168"/>
    <n v="40"/>
    <n v="45"/>
    <n v="41"/>
    <n v="45"/>
    <n v="42"/>
    <n v="42"/>
    <n v="87"/>
    <n v="85"/>
    <n v="60"/>
    <n v="149"/>
    <n v="112"/>
    <n v="110"/>
    <n v="75"/>
    <n v="60"/>
    <n v="56"/>
  </r>
  <r>
    <x v="13"/>
    <s v="Northeast Lakeview College (ACCD)"/>
    <m/>
    <s v="???"/>
    <x v="7"/>
    <m/>
    <m/>
    <m/>
    <m/>
    <m/>
    <m/>
    <m/>
    <m/>
    <m/>
    <m/>
    <m/>
    <m/>
    <m/>
    <m/>
    <m/>
    <m/>
    <m/>
    <m/>
    <m/>
    <m/>
    <m/>
    <m/>
    <m/>
    <m/>
    <m/>
    <m/>
    <m/>
    <m/>
    <m/>
    <m/>
    <m/>
    <n v="0"/>
    <n v="0"/>
    <n v="0"/>
    <n v="0"/>
    <n v="0"/>
    <n v="0"/>
    <n v="0"/>
    <n v="0"/>
    <n v="0"/>
    <n v="0"/>
    <n v="0"/>
    <n v="0"/>
    <n v="0"/>
    <n v="0"/>
    <n v="0"/>
    <n v="0"/>
    <n v="0"/>
    <n v="0"/>
    <n v="0"/>
    <n v="0"/>
    <n v="0"/>
    <n v="0"/>
    <n v="0"/>
    <n v="0"/>
    <n v="0"/>
    <n v="0"/>
    <n v="0"/>
    <n v="0"/>
    <m/>
    <m/>
    <m/>
    <m/>
    <m/>
    <m/>
    <n v="0"/>
    <n v="0"/>
    <n v="0"/>
    <m/>
    <m/>
    <m/>
    <m/>
    <m/>
    <m/>
    <m/>
    <m/>
    <m/>
    <n v="0"/>
    <n v="0"/>
    <n v="0"/>
    <m/>
    <m/>
    <m/>
    <m/>
    <m/>
    <n v="59"/>
    <n v="228"/>
    <n v="228"/>
    <n v="413"/>
    <m/>
    <m/>
    <m/>
    <m/>
    <n v="25"/>
    <n v="112"/>
    <n v="106"/>
    <n v="99"/>
    <m/>
    <m/>
    <m/>
    <m/>
    <n v="0"/>
    <n v="2"/>
    <m/>
    <m/>
    <n v="0"/>
    <n v="0"/>
    <n v="0"/>
    <n v="0"/>
    <n v="0"/>
    <n v="0"/>
    <n v="0"/>
    <n v="0"/>
    <n v="0"/>
    <n v="25"/>
    <n v="25"/>
    <n v="25"/>
    <n v="110"/>
    <n v="110"/>
    <n v="110"/>
    <n v="110"/>
    <n v="106"/>
    <n v="106"/>
    <n v="106"/>
    <n v="99"/>
    <n v="99"/>
    <n v="99"/>
    <n v="40"/>
    <n v="43"/>
    <n v="18"/>
    <n v="47"/>
    <n v="33"/>
    <n v="52"/>
    <n v="23"/>
    <n v="30"/>
    <n v="29"/>
    <m/>
    <n v="1"/>
    <n v="2"/>
    <m/>
    <n v="4"/>
    <n v="5"/>
    <m/>
    <n v="15"/>
    <n v="80"/>
    <n v="0"/>
    <n v="5"/>
    <n v="23"/>
    <m/>
    <m/>
    <m/>
  </r>
  <r>
    <x v="13"/>
    <s v="Panola College"/>
    <m/>
    <n v="227386"/>
    <x v="7"/>
    <m/>
    <m/>
    <m/>
    <m/>
    <m/>
    <m/>
    <m/>
    <m/>
    <m/>
    <m/>
    <m/>
    <m/>
    <m/>
    <m/>
    <m/>
    <m/>
    <m/>
    <m/>
    <m/>
    <m/>
    <m/>
    <m/>
    <m/>
    <m/>
    <m/>
    <m/>
    <m/>
    <m/>
    <m/>
    <m/>
    <m/>
    <n v="0"/>
    <n v="0"/>
    <n v="0"/>
    <n v="0"/>
    <n v="0"/>
    <n v="0"/>
    <n v="0"/>
    <n v="0"/>
    <n v="0"/>
    <n v="0"/>
    <n v="0"/>
    <n v="0"/>
    <n v="0"/>
    <n v="0"/>
    <n v="0"/>
    <n v="0"/>
    <n v="0"/>
    <n v="0"/>
    <n v="0"/>
    <n v="0"/>
    <n v="0"/>
    <n v="0"/>
    <n v="0"/>
    <n v="0"/>
    <n v="0"/>
    <n v="0"/>
    <n v="0"/>
    <n v="0"/>
    <m/>
    <m/>
    <m/>
    <m/>
    <m/>
    <m/>
    <n v="0"/>
    <n v="0"/>
    <n v="0"/>
    <m/>
    <m/>
    <m/>
    <m/>
    <m/>
    <m/>
    <m/>
    <m/>
    <m/>
    <n v="0"/>
    <n v="0"/>
    <n v="0"/>
    <m/>
    <m/>
    <m/>
    <n v="418"/>
    <n v="372"/>
    <n v="378"/>
    <n v="408"/>
    <n v="419"/>
    <n v="458"/>
    <n v="298"/>
    <n v="297"/>
    <n v="321"/>
    <n v="325"/>
    <n v="332"/>
    <n v="337"/>
    <n v="333"/>
    <n v="369"/>
    <m/>
    <m/>
    <n v="2"/>
    <n v="2"/>
    <n v="7"/>
    <n v="2"/>
    <m/>
    <m/>
    <n v="298"/>
    <n v="298"/>
    <n v="297"/>
    <n v="297"/>
    <n v="319"/>
    <n v="319"/>
    <n v="323"/>
    <n v="323"/>
    <n v="323"/>
    <n v="325"/>
    <n v="325"/>
    <n v="325"/>
    <n v="335"/>
    <n v="335"/>
    <n v="335"/>
    <n v="335"/>
    <n v="333"/>
    <n v="333"/>
    <n v="333"/>
    <n v="369"/>
    <n v="369"/>
    <n v="369"/>
    <n v="151"/>
    <n v="153"/>
    <n v="153"/>
    <n v="36"/>
    <n v="37"/>
    <n v="35"/>
    <n v="148"/>
    <n v="143"/>
    <n v="181"/>
    <n v="82"/>
    <n v="81"/>
    <n v="76"/>
    <n v="29"/>
    <n v="27"/>
    <n v="36"/>
    <n v="65"/>
    <n v="67"/>
    <n v="73"/>
    <n v="147"/>
    <n v="150"/>
    <n v="150"/>
    <n v="80"/>
    <n v="79"/>
    <n v="81"/>
  </r>
  <r>
    <x v="13"/>
    <s v="Ranger College "/>
    <m/>
    <n v="227687"/>
    <x v="7"/>
    <m/>
    <m/>
    <m/>
    <m/>
    <m/>
    <m/>
    <m/>
    <m/>
    <m/>
    <m/>
    <m/>
    <m/>
    <m/>
    <m/>
    <m/>
    <m/>
    <m/>
    <m/>
    <m/>
    <m/>
    <m/>
    <m/>
    <m/>
    <m/>
    <m/>
    <m/>
    <m/>
    <m/>
    <m/>
    <m/>
    <m/>
    <n v="0"/>
    <n v="0"/>
    <n v="0"/>
    <n v="0"/>
    <n v="0"/>
    <n v="0"/>
    <n v="0"/>
    <n v="0"/>
    <n v="0"/>
    <n v="0"/>
    <n v="0"/>
    <n v="0"/>
    <n v="0"/>
    <n v="0"/>
    <n v="0"/>
    <n v="0"/>
    <n v="0"/>
    <n v="0"/>
    <n v="0"/>
    <n v="0"/>
    <n v="0"/>
    <n v="0"/>
    <n v="0"/>
    <n v="0"/>
    <n v="0"/>
    <n v="0"/>
    <n v="0"/>
    <n v="0"/>
    <m/>
    <m/>
    <m/>
    <m/>
    <m/>
    <m/>
    <n v="0"/>
    <n v="0"/>
    <n v="0"/>
    <m/>
    <m/>
    <m/>
    <m/>
    <m/>
    <m/>
    <m/>
    <m/>
    <m/>
    <n v="0"/>
    <n v="0"/>
    <n v="0"/>
    <m/>
    <m/>
    <m/>
    <n v="319"/>
    <n v="308"/>
    <n v="320"/>
    <n v="317"/>
    <n v="312"/>
    <n v="464"/>
    <n v="258"/>
    <n v="242"/>
    <n v="303"/>
    <n v="300"/>
    <n v="298"/>
    <n v="299"/>
    <n v="294"/>
    <n v="364"/>
    <m/>
    <m/>
    <n v="2"/>
    <n v="3"/>
    <n v="2"/>
    <n v="2"/>
    <m/>
    <m/>
    <n v="258"/>
    <n v="258"/>
    <n v="242"/>
    <n v="242"/>
    <n v="301"/>
    <n v="301"/>
    <n v="297"/>
    <n v="297"/>
    <n v="297"/>
    <n v="296"/>
    <n v="296"/>
    <n v="296"/>
    <n v="297"/>
    <n v="297"/>
    <n v="297"/>
    <n v="297"/>
    <n v="294"/>
    <n v="294"/>
    <n v="294"/>
    <n v="364"/>
    <n v="364"/>
    <n v="364"/>
    <n v="73"/>
    <n v="70"/>
    <n v="108"/>
    <n v="88"/>
    <n v="84"/>
    <n v="95"/>
    <n v="136"/>
    <n v="140"/>
    <n v="161"/>
    <n v="81"/>
    <n v="65"/>
    <n v="53"/>
    <n v="2"/>
    <n v="1"/>
    <n v="3"/>
    <n v="102"/>
    <n v="127"/>
    <n v="148"/>
    <n v="112"/>
    <n v="103"/>
    <n v="93"/>
    <n v="67"/>
    <n v="57"/>
    <n v="62"/>
  </r>
  <r>
    <x v="13"/>
    <s v="Southwest Collegiate Institute for the Deaf (HCJCD)"/>
    <m/>
    <n v="382911"/>
    <x v="7"/>
    <m/>
    <m/>
    <m/>
    <m/>
    <m/>
    <m/>
    <m/>
    <m/>
    <m/>
    <m/>
    <m/>
    <m/>
    <m/>
    <m/>
    <m/>
    <m/>
    <m/>
    <m/>
    <m/>
    <m/>
    <m/>
    <m/>
    <m/>
    <m/>
    <m/>
    <m/>
    <m/>
    <m/>
    <m/>
    <m/>
    <m/>
    <n v="0"/>
    <n v="0"/>
    <n v="0"/>
    <n v="0"/>
    <n v="0"/>
    <n v="0"/>
    <n v="0"/>
    <n v="0"/>
    <n v="0"/>
    <n v="0"/>
    <n v="0"/>
    <n v="0"/>
    <n v="0"/>
    <n v="0"/>
    <n v="0"/>
    <n v="0"/>
    <n v="0"/>
    <n v="0"/>
    <n v="0"/>
    <n v="0"/>
    <n v="0"/>
    <n v="0"/>
    <n v="0"/>
    <n v="0"/>
    <n v="0"/>
    <n v="0"/>
    <n v="0"/>
    <n v="0"/>
    <m/>
    <m/>
    <m/>
    <m/>
    <m/>
    <m/>
    <n v="0"/>
    <n v="0"/>
    <n v="0"/>
    <m/>
    <m/>
    <m/>
    <m/>
    <m/>
    <m/>
    <m/>
    <m/>
    <m/>
    <n v="0"/>
    <n v="0"/>
    <n v="0"/>
    <m/>
    <m/>
    <m/>
    <n v="42"/>
    <n v="37"/>
    <n v="54"/>
    <n v="32"/>
    <n v="26"/>
    <n v="22"/>
    <n v="26"/>
    <n v="27"/>
    <n v="32"/>
    <n v="19"/>
    <n v="34"/>
    <n v="21"/>
    <n v="7"/>
    <n v="17"/>
    <m/>
    <m/>
    <n v="0"/>
    <n v="0"/>
    <n v="0"/>
    <n v="0"/>
    <m/>
    <m/>
    <n v="26"/>
    <n v="26"/>
    <n v="27"/>
    <n v="27"/>
    <n v="32"/>
    <n v="32"/>
    <n v="19"/>
    <n v="19"/>
    <n v="19"/>
    <n v="34"/>
    <n v="34"/>
    <n v="34"/>
    <n v="21"/>
    <n v="21"/>
    <n v="21"/>
    <n v="21"/>
    <n v="7"/>
    <n v="7"/>
    <n v="7"/>
    <n v="17"/>
    <n v="17"/>
    <n v="17"/>
    <n v="12"/>
    <n v="3"/>
    <n v="8"/>
    <n v="1"/>
    <n v="1"/>
    <n v="1"/>
    <n v="8"/>
    <n v="3"/>
    <n v="8"/>
    <n v="2"/>
    <n v="3"/>
    <n v="2"/>
    <n v="4"/>
    <n v="4"/>
    <n v="4"/>
    <n v="11"/>
    <n v="2"/>
    <n v="3"/>
    <n v="2"/>
    <n v="25"/>
    <n v="12"/>
    <n v="12"/>
    <n v="8"/>
    <n v="9"/>
  </r>
  <r>
    <x v="13"/>
    <s v="Texas State Technical College-Marshall"/>
    <m/>
    <n v="408394"/>
    <x v="7"/>
    <m/>
    <m/>
    <m/>
    <m/>
    <m/>
    <m/>
    <m/>
    <m/>
    <m/>
    <m/>
    <m/>
    <m/>
    <m/>
    <m/>
    <m/>
    <m/>
    <m/>
    <m/>
    <m/>
    <m/>
    <m/>
    <m/>
    <m/>
    <m/>
    <m/>
    <m/>
    <m/>
    <m/>
    <m/>
    <m/>
    <m/>
    <n v="0"/>
    <n v="0"/>
    <n v="0"/>
    <n v="0"/>
    <n v="0"/>
    <n v="0"/>
    <n v="0"/>
    <n v="0"/>
    <n v="0"/>
    <n v="0"/>
    <n v="0"/>
    <n v="0"/>
    <n v="0"/>
    <n v="0"/>
    <n v="0"/>
    <n v="0"/>
    <n v="0"/>
    <n v="0"/>
    <n v="0"/>
    <n v="0"/>
    <n v="0"/>
    <n v="0"/>
    <n v="0"/>
    <n v="0"/>
    <n v="0"/>
    <n v="0"/>
    <n v="0"/>
    <n v="0"/>
    <m/>
    <m/>
    <m/>
    <m/>
    <m/>
    <m/>
    <n v="0"/>
    <n v="0"/>
    <n v="0"/>
    <m/>
    <m/>
    <m/>
    <m/>
    <m/>
    <m/>
    <m/>
    <m/>
    <m/>
    <n v="0"/>
    <n v="0"/>
    <n v="0"/>
    <m/>
    <m/>
    <m/>
    <n v="178"/>
    <n v="143"/>
    <n v="159"/>
    <n v="148"/>
    <n v="190"/>
    <n v="168"/>
    <n v="120"/>
    <n v="154"/>
    <n v="100"/>
    <n v="90"/>
    <n v="106"/>
    <n v="107"/>
    <n v="116"/>
    <n v="95"/>
    <m/>
    <m/>
    <n v="0"/>
    <n v="0"/>
    <n v="0"/>
    <n v="1"/>
    <m/>
    <m/>
    <n v="120"/>
    <n v="120"/>
    <n v="154"/>
    <n v="154"/>
    <n v="100"/>
    <n v="100"/>
    <n v="90"/>
    <n v="90"/>
    <n v="90"/>
    <n v="106"/>
    <n v="106"/>
    <n v="106"/>
    <n v="106"/>
    <n v="106"/>
    <n v="106"/>
    <n v="106"/>
    <n v="116"/>
    <n v="116"/>
    <n v="116"/>
    <n v="95"/>
    <n v="95"/>
    <n v="95"/>
    <n v="68"/>
    <n v="54"/>
    <n v="51"/>
    <n v="9"/>
    <n v="4"/>
    <n v="0"/>
    <n v="29"/>
    <n v="58"/>
    <n v="44"/>
    <n v="21"/>
    <n v="42"/>
    <n v="45"/>
    <n v="5"/>
    <n v="4"/>
    <n v="3"/>
    <n v="9"/>
    <n v="11"/>
    <n v="14"/>
    <n v="55"/>
    <n v="49"/>
    <n v="44"/>
    <n v="31"/>
    <n v="31"/>
    <n v="36"/>
  </r>
  <r>
    <x v="13"/>
    <s v="Texas State Technical College-West Texas"/>
    <m/>
    <n v="229328"/>
    <x v="7"/>
    <m/>
    <m/>
    <m/>
    <m/>
    <m/>
    <m/>
    <m/>
    <m/>
    <m/>
    <m/>
    <m/>
    <m/>
    <m/>
    <m/>
    <m/>
    <m/>
    <m/>
    <m/>
    <m/>
    <m/>
    <m/>
    <m/>
    <m/>
    <m/>
    <m/>
    <m/>
    <m/>
    <m/>
    <m/>
    <m/>
    <m/>
    <n v="0"/>
    <n v="0"/>
    <n v="0"/>
    <n v="0"/>
    <n v="0"/>
    <n v="0"/>
    <n v="0"/>
    <n v="0"/>
    <n v="0"/>
    <n v="0"/>
    <n v="0"/>
    <n v="0"/>
    <n v="0"/>
    <n v="0"/>
    <n v="0"/>
    <n v="0"/>
    <n v="0"/>
    <n v="0"/>
    <n v="0"/>
    <n v="0"/>
    <n v="0"/>
    <n v="0"/>
    <n v="0"/>
    <n v="0"/>
    <n v="0"/>
    <n v="0"/>
    <n v="0"/>
    <n v="0"/>
    <m/>
    <m/>
    <m/>
    <m/>
    <m/>
    <m/>
    <n v="0"/>
    <n v="0"/>
    <n v="0"/>
    <m/>
    <m/>
    <m/>
    <m/>
    <m/>
    <m/>
    <m/>
    <m/>
    <m/>
    <n v="0"/>
    <n v="0"/>
    <n v="0"/>
    <m/>
    <m/>
    <m/>
    <n v="663"/>
    <n v="426"/>
    <n v="358"/>
    <n v="339"/>
    <n v="396"/>
    <n v="228"/>
    <n v="376"/>
    <n v="472"/>
    <n v="276"/>
    <n v="268"/>
    <n v="107"/>
    <n v="115"/>
    <n v="86"/>
    <n v="38"/>
    <m/>
    <m/>
    <n v="3"/>
    <n v="2"/>
    <n v="1"/>
    <n v="1"/>
    <m/>
    <m/>
    <n v="376"/>
    <n v="376"/>
    <n v="472"/>
    <n v="472"/>
    <n v="273"/>
    <n v="273"/>
    <n v="266"/>
    <n v="266"/>
    <n v="266"/>
    <n v="106"/>
    <n v="106"/>
    <n v="106"/>
    <n v="114"/>
    <n v="114"/>
    <n v="114"/>
    <n v="114"/>
    <n v="86"/>
    <n v="86"/>
    <n v="86"/>
    <n v="38"/>
    <n v="38"/>
    <n v="38"/>
    <n v="37"/>
    <n v="42"/>
    <n v="12"/>
    <n v="10"/>
    <n v="3"/>
    <n v="2"/>
    <n v="67"/>
    <n v="41"/>
    <n v="24"/>
    <n v="85"/>
    <n v="23"/>
    <n v="32"/>
    <n v="13"/>
    <n v="5"/>
    <n v="0"/>
    <n v="26"/>
    <n v="13"/>
    <n v="16"/>
    <n v="142"/>
    <n v="65"/>
    <n v="66"/>
    <n v="149"/>
    <n v="130"/>
    <n v="70"/>
  </r>
  <r>
    <x v="13"/>
    <s v="Western Texas College "/>
    <m/>
    <n v="229832"/>
    <x v="7"/>
    <m/>
    <m/>
    <m/>
    <m/>
    <m/>
    <m/>
    <m/>
    <m/>
    <m/>
    <m/>
    <m/>
    <m/>
    <m/>
    <m/>
    <m/>
    <m/>
    <m/>
    <m/>
    <m/>
    <m/>
    <m/>
    <m/>
    <m/>
    <m/>
    <m/>
    <m/>
    <m/>
    <m/>
    <m/>
    <m/>
    <m/>
    <n v="0"/>
    <n v="0"/>
    <n v="0"/>
    <n v="0"/>
    <n v="0"/>
    <n v="0"/>
    <n v="0"/>
    <n v="0"/>
    <n v="0"/>
    <n v="0"/>
    <n v="0"/>
    <n v="0"/>
    <n v="0"/>
    <n v="0"/>
    <n v="0"/>
    <n v="0"/>
    <n v="0"/>
    <n v="0"/>
    <n v="0"/>
    <n v="0"/>
    <n v="0"/>
    <n v="0"/>
    <n v="0"/>
    <n v="0"/>
    <n v="0"/>
    <n v="0"/>
    <n v="0"/>
    <n v="0"/>
    <m/>
    <m/>
    <m/>
    <m/>
    <m/>
    <m/>
    <n v="0"/>
    <n v="0"/>
    <n v="0"/>
    <m/>
    <m/>
    <m/>
    <m/>
    <m/>
    <m/>
    <m/>
    <m/>
    <m/>
    <n v="0"/>
    <n v="0"/>
    <n v="0"/>
    <m/>
    <m/>
    <m/>
    <n v="854"/>
    <n v="1091"/>
    <n v="1153"/>
    <n v="582"/>
    <n v="449"/>
    <n v="431"/>
    <n v="138"/>
    <n v="161"/>
    <n v="172"/>
    <n v="268"/>
    <n v="250"/>
    <n v="248"/>
    <n v="326"/>
    <n v="326"/>
    <m/>
    <m/>
    <n v="1"/>
    <n v="2"/>
    <n v="3"/>
    <n v="1"/>
    <m/>
    <m/>
    <n v="138"/>
    <n v="138"/>
    <n v="161"/>
    <n v="161"/>
    <n v="171"/>
    <n v="171"/>
    <n v="266"/>
    <n v="266"/>
    <n v="266"/>
    <n v="247"/>
    <n v="247"/>
    <n v="247"/>
    <n v="247"/>
    <n v="247"/>
    <n v="247"/>
    <n v="247"/>
    <n v="326"/>
    <n v="326"/>
    <n v="326"/>
    <n v="326"/>
    <n v="326"/>
    <n v="326"/>
    <n v="123"/>
    <n v="123"/>
    <n v="135"/>
    <n v="38"/>
    <n v="49"/>
    <n v="31"/>
    <n v="86"/>
    <n v="154"/>
    <n v="160"/>
    <n v="65"/>
    <n v="49"/>
    <n v="61"/>
    <n v="6"/>
    <n v="9"/>
    <n v="9"/>
    <n v="96"/>
    <n v="78"/>
    <n v="64"/>
    <n v="99"/>
    <n v="111"/>
    <n v="113"/>
    <n v="36"/>
    <n v="46"/>
    <n v="48"/>
  </r>
  <r>
    <x v="14"/>
    <s v="George Mason University "/>
    <m/>
    <n v="232186"/>
    <x v="0"/>
    <n v="4478"/>
    <n v="4503"/>
    <n v="4542"/>
    <n v="4451"/>
    <n v="4817"/>
    <n v="5256"/>
    <n v="5059"/>
    <n v="2035"/>
    <n v="2100"/>
    <n v="2074"/>
    <n v="2163"/>
    <n v="2192"/>
    <n v="2210"/>
    <n v="2458"/>
    <n v="2414"/>
    <n v="2190"/>
    <n v="2497"/>
    <n v="2628"/>
    <n v="2580"/>
    <n v="4"/>
    <n v="2"/>
    <n v="3"/>
    <n v="2"/>
    <n v="1"/>
    <m/>
    <m/>
    <m/>
    <m/>
    <m/>
    <m/>
    <m/>
    <n v="2031"/>
    <n v="2031"/>
    <n v="2098"/>
    <n v="2098"/>
    <n v="2071"/>
    <n v="2071"/>
    <n v="2161"/>
    <n v="2191"/>
    <n v="2191"/>
    <n v="2210"/>
    <n v="2210"/>
    <n v="2210"/>
    <n v="2458"/>
    <n v="2458"/>
    <n v="2458"/>
    <n v="2414"/>
    <n v="2414"/>
    <n v="2190"/>
    <n v="2190"/>
    <n v="2497"/>
    <n v="2497"/>
    <n v="2497"/>
    <n v="2628"/>
    <n v="2628"/>
    <n v="2628"/>
    <n v="2580"/>
    <n v="2580"/>
    <n v="2580"/>
    <n v="2097"/>
    <n v="2251"/>
    <n v="2251"/>
    <n v="85"/>
    <n v="153"/>
    <n v="139"/>
    <n v="315"/>
    <n v="224"/>
    <n v="190"/>
    <n v="1297"/>
    <n v="1312"/>
    <n v="1461"/>
    <n v="127"/>
    <n v="144"/>
    <n v="141"/>
    <n v="154"/>
    <n v="156"/>
    <n v="158"/>
    <n v="613"/>
    <n v="598"/>
    <n v="698"/>
    <n v="1151"/>
    <n v="1234"/>
    <n v="1183"/>
    <m/>
    <m/>
    <m/>
    <m/>
    <m/>
    <m/>
    <m/>
    <m/>
    <m/>
    <m/>
    <m/>
    <m/>
    <m/>
    <m/>
    <m/>
    <m/>
    <m/>
    <m/>
    <m/>
    <m/>
    <m/>
    <m/>
    <n v="0"/>
    <n v="0"/>
    <n v="0"/>
    <n v="0"/>
    <n v="0"/>
    <n v="0"/>
    <n v="0"/>
    <n v="0"/>
    <n v="0"/>
    <n v="0"/>
    <n v="0"/>
    <n v="0"/>
    <n v="0"/>
    <n v="0"/>
    <n v="0"/>
    <n v="0"/>
    <n v="0"/>
    <n v="0"/>
    <n v="0"/>
    <n v="0"/>
    <n v="0"/>
    <n v="0"/>
    <m/>
    <m/>
    <m/>
    <m/>
    <m/>
    <m/>
    <n v="0"/>
    <n v="0"/>
    <n v="0"/>
    <m/>
    <m/>
    <m/>
    <m/>
    <m/>
    <m/>
    <m/>
    <m/>
    <m/>
    <n v="0"/>
    <n v="0"/>
    <n v="0"/>
    <m/>
    <m/>
    <m/>
  </r>
  <r>
    <x v="14"/>
    <s v="Old Dominion University "/>
    <m/>
    <n v="232982"/>
    <x v="0"/>
    <n v="3504"/>
    <n v="3860"/>
    <n v="3790"/>
    <n v="4691"/>
    <n v="4787"/>
    <n v="4929"/>
    <n v="4961"/>
    <n v="1504"/>
    <n v="1407"/>
    <n v="1504"/>
    <n v="1701"/>
    <n v="2001"/>
    <n v="1918"/>
    <n v="2055"/>
    <n v="2058"/>
    <n v="2507"/>
    <n v="2757"/>
    <n v="2707"/>
    <n v="2611"/>
    <n v="4"/>
    <n v="1"/>
    <n v="2"/>
    <n v="0"/>
    <n v="1"/>
    <m/>
    <m/>
    <m/>
    <m/>
    <m/>
    <m/>
    <m/>
    <n v="1500"/>
    <n v="1500"/>
    <n v="1406"/>
    <n v="1406"/>
    <n v="1502"/>
    <n v="1502"/>
    <n v="1701"/>
    <n v="2000"/>
    <n v="2000"/>
    <n v="1918"/>
    <n v="1918"/>
    <n v="1918"/>
    <n v="2055"/>
    <n v="2055"/>
    <n v="2055"/>
    <n v="2058"/>
    <n v="2058"/>
    <n v="2507"/>
    <n v="2507"/>
    <n v="2757"/>
    <n v="2757"/>
    <n v="2757"/>
    <n v="2707"/>
    <n v="2707"/>
    <n v="2707"/>
    <n v="2611"/>
    <n v="2611"/>
    <n v="2611"/>
    <n v="2205"/>
    <n v="2155"/>
    <n v="2080"/>
    <n v="75"/>
    <n v="260"/>
    <n v="260"/>
    <n v="477"/>
    <n v="292"/>
    <n v="271"/>
    <n v="958"/>
    <n v="915"/>
    <n v="992"/>
    <n v="151"/>
    <n v="112"/>
    <n v="114"/>
    <n v="131"/>
    <n v="170"/>
    <n v="155"/>
    <n v="760"/>
    <n v="721"/>
    <n v="794"/>
    <n v="776"/>
    <n v="729"/>
    <n v="688"/>
    <m/>
    <m/>
    <m/>
    <m/>
    <m/>
    <m/>
    <m/>
    <m/>
    <m/>
    <m/>
    <m/>
    <m/>
    <m/>
    <m/>
    <m/>
    <m/>
    <m/>
    <m/>
    <m/>
    <m/>
    <m/>
    <m/>
    <n v="0"/>
    <n v="0"/>
    <n v="0"/>
    <n v="0"/>
    <n v="0"/>
    <n v="0"/>
    <n v="0"/>
    <n v="0"/>
    <n v="0"/>
    <n v="0"/>
    <n v="0"/>
    <n v="0"/>
    <n v="0"/>
    <n v="0"/>
    <n v="0"/>
    <n v="0"/>
    <n v="0"/>
    <n v="0"/>
    <n v="0"/>
    <n v="0"/>
    <n v="0"/>
    <n v="0"/>
    <m/>
    <m/>
    <m/>
    <m/>
    <m/>
    <m/>
    <n v="0"/>
    <n v="0"/>
    <n v="0"/>
    <m/>
    <m/>
    <m/>
    <m/>
    <m/>
    <m/>
    <m/>
    <m/>
    <m/>
    <n v="0"/>
    <n v="0"/>
    <n v="0"/>
    <m/>
    <m/>
    <m/>
  </r>
  <r>
    <x v="14"/>
    <s v="University of Virginia"/>
    <m/>
    <n v="234076"/>
    <x v="0"/>
    <n v="3665"/>
    <n v="3689"/>
    <n v="3641"/>
    <n v="3838"/>
    <n v="3843"/>
    <n v="3887"/>
    <n v="3875"/>
    <n v="2922"/>
    <n v="2924"/>
    <n v="2975"/>
    <n v="2987"/>
    <n v="3088"/>
    <n v="3091"/>
    <n v="3105"/>
    <n v="3075"/>
    <n v="3246"/>
    <n v="3253"/>
    <n v="3239"/>
    <n v="3241"/>
    <n v="2"/>
    <n v="4"/>
    <n v="1"/>
    <n v="2"/>
    <n v="3"/>
    <m/>
    <m/>
    <m/>
    <m/>
    <m/>
    <m/>
    <m/>
    <n v="2920"/>
    <n v="2920"/>
    <n v="2920"/>
    <n v="2920"/>
    <n v="2974"/>
    <n v="2974"/>
    <n v="2985"/>
    <n v="3085"/>
    <n v="3085"/>
    <n v="3091"/>
    <n v="3091"/>
    <n v="3091"/>
    <n v="3105"/>
    <n v="3105"/>
    <n v="3105"/>
    <n v="3075"/>
    <n v="3075"/>
    <n v="3246"/>
    <n v="3246"/>
    <n v="3253"/>
    <n v="3253"/>
    <n v="3253"/>
    <n v="3239"/>
    <n v="3239"/>
    <n v="3239"/>
    <n v="3241"/>
    <n v="3241"/>
    <n v="3241"/>
    <n v="3163"/>
    <n v="3117"/>
    <n v="3149"/>
    <n v="11"/>
    <n v="32"/>
    <n v="21"/>
    <n v="79"/>
    <n v="90"/>
    <n v="71"/>
    <n v="2865"/>
    <n v="2859"/>
    <n v="2906"/>
    <n v="22"/>
    <n v="15"/>
    <n v="13"/>
    <n v="53"/>
    <n v="44"/>
    <n v="44"/>
    <n v="145"/>
    <n v="173"/>
    <n v="142"/>
    <n v="2711"/>
    <n v="2700"/>
    <n v="2764"/>
    <m/>
    <m/>
    <m/>
    <m/>
    <m/>
    <m/>
    <m/>
    <m/>
    <m/>
    <m/>
    <m/>
    <m/>
    <m/>
    <m/>
    <m/>
    <m/>
    <m/>
    <m/>
    <m/>
    <m/>
    <m/>
    <m/>
    <n v="0"/>
    <n v="0"/>
    <n v="0"/>
    <n v="0"/>
    <n v="0"/>
    <n v="0"/>
    <n v="0"/>
    <n v="0"/>
    <n v="0"/>
    <n v="0"/>
    <n v="0"/>
    <n v="0"/>
    <n v="0"/>
    <n v="0"/>
    <n v="0"/>
    <n v="0"/>
    <n v="0"/>
    <n v="0"/>
    <n v="0"/>
    <n v="0"/>
    <n v="0"/>
    <n v="0"/>
    <m/>
    <m/>
    <m/>
    <m/>
    <m/>
    <m/>
    <n v="0"/>
    <n v="0"/>
    <n v="0"/>
    <m/>
    <m/>
    <m/>
    <m/>
    <m/>
    <m/>
    <m/>
    <m/>
    <m/>
    <n v="0"/>
    <n v="0"/>
    <n v="0"/>
    <m/>
    <m/>
    <m/>
  </r>
  <r>
    <x v="14"/>
    <s v="Virginia Tech "/>
    <m/>
    <n v="233921"/>
    <x v="0"/>
    <n v="5618"/>
    <n v="5760"/>
    <n v="5911"/>
    <n v="6076"/>
    <n v="6441"/>
    <n v="5983"/>
    <n v="6202"/>
    <n v="4608"/>
    <n v="4525"/>
    <n v="4960"/>
    <n v="4663"/>
    <n v="4860"/>
    <n v="4878"/>
    <n v="4976"/>
    <n v="5030"/>
    <n v="5119"/>
    <n v="5457"/>
    <n v="4994"/>
    <n v="5136"/>
    <m/>
    <n v="0"/>
    <n v="0"/>
    <n v="0"/>
    <n v="5"/>
    <m/>
    <m/>
    <m/>
    <m/>
    <m/>
    <m/>
    <m/>
    <n v="4608"/>
    <n v="4608"/>
    <n v="4525"/>
    <n v="4525"/>
    <n v="4960"/>
    <n v="4960"/>
    <n v="4663"/>
    <n v="4855"/>
    <n v="4855"/>
    <n v="4878"/>
    <n v="4878"/>
    <n v="4878"/>
    <n v="4976"/>
    <n v="4976"/>
    <n v="4976"/>
    <n v="5030"/>
    <n v="5030"/>
    <n v="5119"/>
    <n v="5119"/>
    <n v="5457"/>
    <n v="5457"/>
    <n v="5457"/>
    <n v="4994"/>
    <n v="4994"/>
    <n v="4994"/>
    <n v="5136"/>
    <n v="5136"/>
    <n v="5136"/>
    <n v="4947"/>
    <n v="4581"/>
    <n v="4674"/>
    <n v="88"/>
    <n v="139"/>
    <n v="148"/>
    <n v="422"/>
    <n v="274"/>
    <n v="314"/>
    <n v="3894"/>
    <n v="3896"/>
    <n v="4084"/>
    <n v="94"/>
    <n v="91"/>
    <n v="102"/>
    <n v="216"/>
    <n v="249"/>
    <n v="239"/>
    <n v="651"/>
    <n v="642"/>
    <n v="551"/>
    <n v="3512"/>
    <n v="3688"/>
    <n v="3779"/>
    <m/>
    <m/>
    <m/>
    <m/>
    <m/>
    <m/>
    <m/>
    <m/>
    <m/>
    <m/>
    <m/>
    <m/>
    <m/>
    <m/>
    <m/>
    <m/>
    <m/>
    <m/>
    <m/>
    <m/>
    <m/>
    <m/>
    <n v="0"/>
    <n v="0"/>
    <n v="0"/>
    <n v="0"/>
    <n v="0"/>
    <n v="0"/>
    <n v="0"/>
    <n v="0"/>
    <n v="0"/>
    <n v="0"/>
    <n v="0"/>
    <n v="0"/>
    <n v="0"/>
    <n v="0"/>
    <n v="0"/>
    <n v="0"/>
    <n v="0"/>
    <n v="0"/>
    <n v="0"/>
    <n v="0"/>
    <n v="0"/>
    <n v="0"/>
    <m/>
    <m/>
    <m/>
    <m/>
    <m/>
    <m/>
    <n v="0"/>
    <n v="0"/>
    <n v="0"/>
    <m/>
    <m/>
    <m/>
    <m/>
    <m/>
    <m/>
    <m/>
    <m/>
    <m/>
    <n v="0"/>
    <n v="0"/>
    <n v="0"/>
    <m/>
    <m/>
    <m/>
  </r>
  <r>
    <x v="14"/>
    <s v="College of William &amp; Mary"/>
    <m/>
    <n v="231624"/>
    <x v="1"/>
    <n v="1475"/>
    <n v="1502"/>
    <n v="1534"/>
    <n v="1538"/>
    <n v="1596"/>
    <n v="1569"/>
    <n v="1600"/>
    <n v="1299"/>
    <n v="1348"/>
    <n v="1359"/>
    <n v="1317"/>
    <n v="1325"/>
    <n v="1339"/>
    <n v="1340"/>
    <n v="1344"/>
    <n v="1345"/>
    <n v="1386"/>
    <n v="1391"/>
    <n v="1397"/>
    <m/>
    <n v="1"/>
    <n v="1"/>
    <n v="3"/>
    <n v="6"/>
    <m/>
    <m/>
    <m/>
    <m/>
    <m/>
    <m/>
    <m/>
    <n v="1299"/>
    <n v="1299"/>
    <n v="1347"/>
    <n v="1347"/>
    <n v="1358"/>
    <n v="1358"/>
    <n v="1314"/>
    <n v="1319"/>
    <n v="1319"/>
    <n v="1339"/>
    <n v="1339"/>
    <n v="1339"/>
    <n v="1340"/>
    <n v="1340"/>
    <n v="1340"/>
    <n v="1344"/>
    <n v="1344"/>
    <n v="1345"/>
    <n v="1345"/>
    <n v="1386"/>
    <n v="1386"/>
    <n v="1386"/>
    <n v="1391"/>
    <n v="1391"/>
    <n v="1391"/>
    <n v="1397"/>
    <n v="1397"/>
    <n v="1397"/>
    <n v="1293"/>
    <n v="1306"/>
    <n v="1328"/>
    <n v="16"/>
    <n v="23"/>
    <n v="22"/>
    <n v="77"/>
    <n v="62"/>
    <n v="47"/>
    <n v="1179"/>
    <n v="1175"/>
    <n v="1213"/>
    <n v="4"/>
    <n v="6"/>
    <n v="5"/>
    <n v="26"/>
    <n v="34"/>
    <n v="37"/>
    <n v="110"/>
    <n v="124"/>
    <n v="85"/>
    <n v="1181"/>
    <n v="1221"/>
    <n v="1232"/>
    <m/>
    <m/>
    <m/>
    <m/>
    <m/>
    <m/>
    <m/>
    <m/>
    <m/>
    <m/>
    <m/>
    <m/>
    <m/>
    <m/>
    <m/>
    <m/>
    <m/>
    <m/>
    <m/>
    <m/>
    <m/>
    <m/>
    <n v="0"/>
    <n v="0"/>
    <n v="0"/>
    <n v="0"/>
    <n v="0"/>
    <n v="0"/>
    <n v="0"/>
    <n v="0"/>
    <n v="0"/>
    <n v="0"/>
    <n v="0"/>
    <n v="0"/>
    <n v="0"/>
    <n v="0"/>
    <n v="0"/>
    <n v="0"/>
    <n v="0"/>
    <n v="0"/>
    <n v="0"/>
    <n v="0"/>
    <n v="0"/>
    <n v="0"/>
    <m/>
    <m/>
    <m/>
    <m/>
    <m/>
    <m/>
    <n v="0"/>
    <n v="0"/>
    <n v="0"/>
    <m/>
    <m/>
    <m/>
    <m/>
    <m/>
    <m/>
    <m/>
    <m/>
    <m/>
    <n v="0"/>
    <n v="0"/>
    <n v="0"/>
    <m/>
    <m/>
    <m/>
  </r>
  <r>
    <x v="14"/>
    <s v="Virginia Commonwealth University"/>
    <s v="Met the criteria for Four-Year 1 in 2011-12."/>
    <n v="234030"/>
    <x v="1"/>
    <n v="5198"/>
    <n v="5330"/>
    <n v="5294"/>
    <n v="5617"/>
    <n v="5674"/>
    <n v="5717"/>
    <n v="5628"/>
    <n v="2410"/>
    <n v="2673"/>
    <n v="2675"/>
    <n v="3017"/>
    <n v="3276"/>
    <n v="3321"/>
    <n v="3481"/>
    <n v="3499"/>
    <n v="3859"/>
    <n v="3691"/>
    <n v="3645"/>
    <n v="3593"/>
    <n v="2"/>
    <n v="3"/>
    <n v="0"/>
    <n v="3"/>
    <n v="6"/>
    <m/>
    <m/>
    <m/>
    <m/>
    <m/>
    <m/>
    <m/>
    <n v="2408"/>
    <n v="2408"/>
    <n v="2670"/>
    <n v="2670"/>
    <n v="2675"/>
    <n v="2675"/>
    <n v="3014"/>
    <n v="3270"/>
    <n v="3270"/>
    <n v="3321"/>
    <n v="3321"/>
    <n v="3321"/>
    <n v="3481"/>
    <n v="3481"/>
    <n v="3481"/>
    <n v="3499"/>
    <n v="3499"/>
    <n v="3859"/>
    <n v="3859"/>
    <n v="3691"/>
    <n v="3691"/>
    <n v="3691"/>
    <n v="3645"/>
    <n v="3645"/>
    <n v="3645"/>
    <n v="3593"/>
    <n v="3593"/>
    <n v="3593"/>
    <n v="3076"/>
    <n v="3115"/>
    <n v="3087"/>
    <n v="95"/>
    <n v="251"/>
    <n v="224"/>
    <n v="520"/>
    <n v="279"/>
    <n v="282"/>
    <n v="1620"/>
    <n v="1650"/>
    <n v="1835"/>
    <n v="183"/>
    <n v="172"/>
    <n v="175"/>
    <n v="227"/>
    <n v="264"/>
    <n v="268"/>
    <n v="1240"/>
    <n v="1235"/>
    <n v="1203"/>
    <n v="1158"/>
    <n v="1309"/>
    <n v="1227"/>
    <m/>
    <m/>
    <m/>
    <m/>
    <m/>
    <m/>
    <m/>
    <m/>
    <m/>
    <m/>
    <m/>
    <m/>
    <m/>
    <m/>
    <m/>
    <m/>
    <m/>
    <m/>
    <m/>
    <m/>
    <m/>
    <m/>
    <n v="0"/>
    <n v="0"/>
    <n v="0"/>
    <n v="0"/>
    <n v="0"/>
    <n v="0"/>
    <n v="0"/>
    <n v="0"/>
    <n v="0"/>
    <n v="0"/>
    <n v="0"/>
    <n v="0"/>
    <n v="0"/>
    <n v="0"/>
    <n v="0"/>
    <n v="0"/>
    <n v="0"/>
    <n v="0"/>
    <n v="0"/>
    <n v="0"/>
    <n v="0"/>
    <n v="0"/>
    <m/>
    <m/>
    <m/>
    <m/>
    <m/>
    <m/>
    <n v="0"/>
    <n v="0"/>
    <n v="0"/>
    <m/>
    <m/>
    <m/>
    <m/>
    <m/>
    <m/>
    <m/>
    <m/>
    <m/>
    <n v="0"/>
    <n v="0"/>
    <n v="0"/>
    <m/>
    <m/>
    <m/>
  </r>
  <r>
    <x v="14"/>
    <s v="James Madison University  "/>
    <m/>
    <n v="232423"/>
    <x v="2"/>
    <n v="3887"/>
    <n v="4437"/>
    <n v="4450"/>
    <n v="4526"/>
    <n v="4608"/>
    <n v="4635"/>
    <n v="4661"/>
    <n v="3039"/>
    <n v="3223"/>
    <n v="3244"/>
    <n v="3283"/>
    <n v="3386"/>
    <n v="3281"/>
    <n v="3796"/>
    <n v="3745"/>
    <n v="3864"/>
    <n v="3956"/>
    <n v="3950"/>
    <n v="4000"/>
    <m/>
    <n v="0"/>
    <n v="0"/>
    <n v="0"/>
    <n v="0"/>
    <m/>
    <m/>
    <m/>
    <m/>
    <m/>
    <m/>
    <m/>
    <n v="3039"/>
    <n v="3039"/>
    <n v="3223"/>
    <n v="3223"/>
    <n v="3244"/>
    <n v="3244"/>
    <n v="3283"/>
    <n v="3386"/>
    <n v="3386"/>
    <n v="3281"/>
    <n v="3281"/>
    <n v="3281"/>
    <n v="3796"/>
    <n v="3796"/>
    <n v="3796"/>
    <n v="3745"/>
    <n v="3745"/>
    <n v="3864"/>
    <n v="3864"/>
    <n v="3956"/>
    <n v="3956"/>
    <n v="3956"/>
    <n v="3950"/>
    <n v="3950"/>
    <n v="3950"/>
    <n v="4000"/>
    <n v="4000"/>
    <n v="4000"/>
    <n v="3629"/>
    <n v="3593"/>
    <n v="3652"/>
    <n v="68"/>
    <n v="120"/>
    <n v="154"/>
    <n v="259"/>
    <n v="237"/>
    <n v="194"/>
    <n v="2729"/>
    <n v="2698"/>
    <n v="3075"/>
    <n v="22"/>
    <n v="20"/>
    <n v="22"/>
    <n v="195"/>
    <n v="168"/>
    <n v="189"/>
    <n v="440"/>
    <n v="395"/>
    <n v="510"/>
    <n v="2451"/>
    <n v="2595"/>
    <n v="2618"/>
    <m/>
    <m/>
    <m/>
    <m/>
    <m/>
    <m/>
    <m/>
    <m/>
    <m/>
    <m/>
    <m/>
    <m/>
    <m/>
    <m/>
    <m/>
    <m/>
    <m/>
    <m/>
    <m/>
    <m/>
    <m/>
    <m/>
    <n v="0"/>
    <n v="0"/>
    <n v="0"/>
    <n v="0"/>
    <n v="0"/>
    <n v="0"/>
    <n v="0"/>
    <n v="0"/>
    <n v="0"/>
    <n v="0"/>
    <n v="0"/>
    <n v="0"/>
    <n v="0"/>
    <n v="0"/>
    <n v="0"/>
    <n v="0"/>
    <n v="0"/>
    <n v="0"/>
    <n v="0"/>
    <n v="0"/>
    <n v="0"/>
    <n v="0"/>
    <m/>
    <m/>
    <m/>
    <m/>
    <m/>
    <m/>
    <n v="0"/>
    <n v="0"/>
    <n v="0"/>
    <m/>
    <m/>
    <m/>
    <m/>
    <m/>
    <m/>
    <m/>
    <m/>
    <m/>
    <n v="0"/>
    <n v="0"/>
    <n v="0"/>
    <m/>
    <m/>
    <m/>
  </r>
  <r>
    <x v="14"/>
    <s v="Norfolk State University "/>
    <m/>
    <n v="232937"/>
    <x v="2"/>
    <n v="1379"/>
    <n v="1377"/>
    <n v="1419"/>
    <n v="1353"/>
    <n v="1558"/>
    <n v="1635"/>
    <n v="1418"/>
    <n v="1029"/>
    <n v="1171"/>
    <n v="997"/>
    <n v="1026"/>
    <n v="987"/>
    <n v="901"/>
    <n v="874"/>
    <n v="916"/>
    <n v="938"/>
    <n v="1145"/>
    <n v="1028"/>
    <n v="776"/>
    <n v="7"/>
    <n v="4"/>
    <n v="8"/>
    <n v="8"/>
    <n v="5"/>
    <m/>
    <m/>
    <m/>
    <m/>
    <m/>
    <m/>
    <m/>
    <n v="1022"/>
    <n v="1022"/>
    <n v="1167"/>
    <n v="1167"/>
    <n v="989"/>
    <n v="989"/>
    <n v="1018"/>
    <n v="982"/>
    <n v="982"/>
    <n v="901"/>
    <n v="901"/>
    <n v="901"/>
    <n v="874"/>
    <n v="874"/>
    <n v="874"/>
    <n v="916"/>
    <n v="916"/>
    <n v="938"/>
    <n v="938"/>
    <n v="1145"/>
    <n v="1145"/>
    <n v="1145"/>
    <n v="1028"/>
    <n v="1028"/>
    <n v="1028"/>
    <n v="776"/>
    <n v="776"/>
    <n v="776"/>
    <n v="802"/>
    <n v="681"/>
    <n v="570"/>
    <n v="29"/>
    <n v="80"/>
    <n v="55"/>
    <n v="314"/>
    <n v="267"/>
    <n v="151"/>
    <n v="326"/>
    <n v="324"/>
    <n v="298"/>
    <n v="77"/>
    <n v="52"/>
    <n v="77"/>
    <n v="66"/>
    <n v="64"/>
    <n v="54"/>
    <n v="513"/>
    <n v="461"/>
    <n v="445"/>
    <n v="354"/>
    <n v="427"/>
    <n v="303"/>
    <m/>
    <m/>
    <m/>
    <m/>
    <m/>
    <m/>
    <m/>
    <m/>
    <m/>
    <m/>
    <m/>
    <m/>
    <m/>
    <m/>
    <m/>
    <m/>
    <m/>
    <m/>
    <m/>
    <m/>
    <m/>
    <m/>
    <n v="0"/>
    <n v="0"/>
    <n v="0"/>
    <n v="0"/>
    <n v="0"/>
    <n v="0"/>
    <n v="0"/>
    <n v="0"/>
    <n v="0"/>
    <n v="0"/>
    <n v="0"/>
    <n v="0"/>
    <n v="0"/>
    <n v="0"/>
    <n v="0"/>
    <n v="0"/>
    <n v="0"/>
    <n v="0"/>
    <n v="0"/>
    <n v="0"/>
    <n v="0"/>
    <n v="0"/>
    <m/>
    <m/>
    <m/>
    <m/>
    <m/>
    <m/>
    <n v="0"/>
    <n v="0"/>
    <n v="0"/>
    <m/>
    <m/>
    <m/>
    <m/>
    <m/>
    <m/>
    <m/>
    <m/>
    <m/>
    <n v="0"/>
    <n v="0"/>
    <n v="0"/>
    <m/>
    <m/>
    <m/>
  </r>
  <r>
    <x v="14"/>
    <s v="Longwood University "/>
    <s v="Met the criteria for Four-Year 3 in 2011-12."/>
    <n v="232566"/>
    <x v="3"/>
    <n v="1145"/>
    <n v="1171"/>
    <n v="1188"/>
    <n v="1195"/>
    <n v="1218"/>
    <n v="1177"/>
    <n v="1188"/>
    <n v="815"/>
    <n v="895"/>
    <n v="893"/>
    <n v="879"/>
    <n v="880"/>
    <n v="980"/>
    <n v="956"/>
    <n v="989"/>
    <n v="988"/>
    <n v="1048"/>
    <n v="991"/>
    <n v="975"/>
    <m/>
    <n v="0"/>
    <n v="2"/>
    <n v="0"/>
    <n v="0"/>
    <m/>
    <m/>
    <m/>
    <m/>
    <m/>
    <m/>
    <m/>
    <n v="815"/>
    <n v="815"/>
    <n v="895"/>
    <n v="895"/>
    <n v="891"/>
    <n v="891"/>
    <n v="879"/>
    <n v="880"/>
    <n v="880"/>
    <n v="980"/>
    <n v="980"/>
    <n v="980"/>
    <n v="956"/>
    <n v="956"/>
    <n v="956"/>
    <n v="989"/>
    <n v="989"/>
    <n v="988"/>
    <n v="988"/>
    <n v="1048"/>
    <n v="1048"/>
    <n v="1048"/>
    <n v="991"/>
    <n v="991"/>
    <n v="991"/>
    <n v="975"/>
    <n v="975"/>
    <n v="975"/>
    <n v="819"/>
    <n v="783"/>
    <n v="762"/>
    <n v="56"/>
    <n v="134"/>
    <n v="146"/>
    <n v="173"/>
    <n v="74"/>
    <n v="67"/>
    <n v="503"/>
    <n v="570"/>
    <n v="566"/>
    <n v="5"/>
    <n v="11"/>
    <n v="6"/>
    <n v="168"/>
    <n v="150"/>
    <n v="148"/>
    <n v="204"/>
    <n v="249"/>
    <n v="236"/>
    <n v="537"/>
    <n v="596"/>
    <n v="565"/>
    <m/>
    <m/>
    <m/>
    <m/>
    <m/>
    <m/>
    <m/>
    <m/>
    <m/>
    <m/>
    <m/>
    <m/>
    <m/>
    <m/>
    <m/>
    <m/>
    <m/>
    <m/>
    <m/>
    <m/>
    <m/>
    <m/>
    <n v="0"/>
    <n v="0"/>
    <n v="0"/>
    <n v="0"/>
    <n v="0"/>
    <n v="0"/>
    <n v="0"/>
    <n v="0"/>
    <n v="0"/>
    <n v="0"/>
    <n v="0"/>
    <n v="0"/>
    <n v="0"/>
    <n v="0"/>
    <n v="0"/>
    <n v="0"/>
    <n v="0"/>
    <n v="0"/>
    <n v="0"/>
    <n v="0"/>
    <n v="0"/>
    <n v="0"/>
    <m/>
    <m/>
    <m/>
    <m/>
    <m/>
    <m/>
    <n v="0"/>
    <n v="0"/>
    <n v="0"/>
    <m/>
    <m/>
    <m/>
    <m/>
    <m/>
    <m/>
    <m/>
    <m/>
    <m/>
    <n v="0"/>
    <n v="0"/>
    <n v="0"/>
    <m/>
    <m/>
    <m/>
  </r>
  <r>
    <x v="14"/>
    <s v="Radford University"/>
    <s v="Met the criteria for Four-Year 3 in 2011-12."/>
    <n v="233277"/>
    <x v="3"/>
    <n v="2557"/>
    <n v="2605"/>
    <n v="2374"/>
    <n v="2432"/>
    <n v="2546"/>
    <n v="2092"/>
    <n v="2548"/>
    <n v="1655"/>
    <n v="1753"/>
    <n v="1875"/>
    <n v="1813"/>
    <n v="1800"/>
    <n v="1828"/>
    <n v="1894"/>
    <n v="1731"/>
    <n v="1839"/>
    <n v="1873"/>
    <n v="1447"/>
    <n v="1837"/>
    <m/>
    <n v="0"/>
    <n v="0"/>
    <n v="0"/>
    <n v="0"/>
    <m/>
    <m/>
    <m/>
    <m/>
    <m/>
    <m/>
    <m/>
    <n v="1655"/>
    <n v="1655"/>
    <n v="1753"/>
    <n v="1753"/>
    <n v="1875"/>
    <n v="1875"/>
    <n v="1813"/>
    <n v="1800"/>
    <n v="1800"/>
    <n v="1828"/>
    <n v="1828"/>
    <n v="1828"/>
    <n v="1894"/>
    <n v="1894"/>
    <n v="1894"/>
    <n v="1731"/>
    <n v="1731"/>
    <n v="1839"/>
    <n v="1839"/>
    <n v="1873"/>
    <n v="1873"/>
    <n v="1873"/>
    <n v="1447"/>
    <n v="1447"/>
    <n v="1447"/>
    <n v="1837"/>
    <n v="1837"/>
    <n v="1837"/>
    <n v="1464"/>
    <n v="1099"/>
    <n v="1398"/>
    <n v="105"/>
    <n v="241"/>
    <n v="282"/>
    <n v="304"/>
    <n v="107"/>
    <n v="157"/>
    <n v="1020"/>
    <n v="1026"/>
    <n v="1046"/>
    <n v="14"/>
    <n v="18"/>
    <n v="19"/>
    <n v="259"/>
    <n v="301"/>
    <n v="311"/>
    <n v="507"/>
    <n v="483"/>
    <n v="518"/>
    <n v="890"/>
    <n v="1023"/>
    <n v="1055"/>
    <m/>
    <m/>
    <m/>
    <m/>
    <m/>
    <m/>
    <m/>
    <m/>
    <m/>
    <m/>
    <m/>
    <m/>
    <m/>
    <m/>
    <m/>
    <m/>
    <m/>
    <m/>
    <m/>
    <m/>
    <m/>
    <m/>
    <n v="0"/>
    <n v="0"/>
    <n v="0"/>
    <n v="0"/>
    <n v="0"/>
    <n v="0"/>
    <n v="0"/>
    <n v="0"/>
    <n v="0"/>
    <n v="0"/>
    <n v="0"/>
    <n v="0"/>
    <n v="0"/>
    <n v="0"/>
    <n v="0"/>
    <n v="0"/>
    <n v="0"/>
    <n v="0"/>
    <n v="0"/>
    <n v="0"/>
    <n v="0"/>
    <n v="0"/>
    <m/>
    <m/>
    <m/>
    <m/>
    <m/>
    <m/>
    <n v="0"/>
    <n v="0"/>
    <n v="0"/>
    <m/>
    <m/>
    <m/>
    <m/>
    <m/>
    <m/>
    <m/>
    <m/>
    <m/>
    <n v="0"/>
    <n v="0"/>
    <n v="0"/>
    <m/>
    <m/>
    <m/>
  </r>
  <r>
    <x v="14"/>
    <s v="Virginia State University "/>
    <s v="Met the criteria for Four-Year 3 in 2011-12."/>
    <n v="234155"/>
    <x v="3"/>
    <n v="1231"/>
    <n v="1326"/>
    <n v="1050"/>
    <n v="1316"/>
    <n v="1534"/>
    <n v="1431"/>
    <n v="1556"/>
    <n v="937"/>
    <n v="885"/>
    <n v="1085"/>
    <n v="1129"/>
    <n v="959"/>
    <n v="1025"/>
    <n v="1112"/>
    <n v="825"/>
    <n v="1037"/>
    <n v="1286"/>
    <n v="1202"/>
    <n v="1250"/>
    <m/>
    <n v="0"/>
    <n v="0"/>
    <n v="0"/>
    <n v="0"/>
    <m/>
    <m/>
    <m/>
    <m/>
    <m/>
    <m/>
    <m/>
    <n v="937"/>
    <n v="937"/>
    <n v="885"/>
    <n v="885"/>
    <n v="1085"/>
    <n v="1085"/>
    <n v="1129"/>
    <n v="959"/>
    <n v="959"/>
    <n v="1025"/>
    <n v="1025"/>
    <n v="1025"/>
    <n v="1112"/>
    <n v="1112"/>
    <n v="1112"/>
    <n v="825"/>
    <n v="825"/>
    <n v="1037"/>
    <n v="1037"/>
    <n v="1286"/>
    <n v="1286"/>
    <n v="1286"/>
    <n v="1202"/>
    <n v="1202"/>
    <n v="1202"/>
    <n v="1250"/>
    <n v="1250"/>
    <n v="1250"/>
    <n v="872"/>
    <n v="890"/>
    <n v="885"/>
    <n v="46"/>
    <n v="85"/>
    <n v="102"/>
    <n v="368"/>
    <n v="227"/>
    <n v="263"/>
    <n v="420"/>
    <n v="423"/>
    <n v="445"/>
    <n v="27"/>
    <n v="33"/>
    <n v="26"/>
    <n v="62"/>
    <n v="77"/>
    <n v="90"/>
    <n v="450"/>
    <n v="492"/>
    <n v="551"/>
    <n v="407"/>
    <n v="394"/>
    <n v="458"/>
    <m/>
    <m/>
    <m/>
    <m/>
    <m/>
    <m/>
    <m/>
    <m/>
    <m/>
    <m/>
    <m/>
    <m/>
    <m/>
    <m/>
    <m/>
    <m/>
    <m/>
    <m/>
    <m/>
    <m/>
    <m/>
    <m/>
    <n v="0"/>
    <n v="0"/>
    <n v="0"/>
    <n v="0"/>
    <n v="0"/>
    <n v="0"/>
    <n v="0"/>
    <n v="0"/>
    <n v="0"/>
    <n v="0"/>
    <n v="0"/>
    <n v="0"/>
    <n v="0"/>
    <n v="0"/>
    <n v="0"/>
    <n v="0"/>
    <n v="0"/>
    <n v="0"/>
    <n v="0"/>
    <n v="0"/>
    <n v="0"/>
    <n v="0"/>
    <m/>
    <m/>
    <m/>
    <m/>
    <m/>
    <m/>
    <n v="0"/>
    <n v="0"/>
    <n v="0"/>
    <m/>
    <m/>
    <m/>
    <m/>
    <m/>
    <m/>
    <m/>
    <m/>
    <m/>
    <n v="0"/>
    <n v="0"/>
    <n v="0"/>
    <m/>
    <m/>
    <m/>
  </r>
  <r>
    <x v="14"/>
    <s v="Christopher Newport University"/>
    <s v="Met the criteria for Four-Year 4 in 2011-12."/>
    <n v="231712"/>
    <x v="4"/>
    <n v="1293"/>
    <n v="1357"/>
    <n v="1303"/>
    <n v="1392"/>
    <n v="1293"/>
    <n v="1389"/>
    <n v="1342"/>
    <n v="811"/>
    <n v="1002"/>
    <n v="1043"/>
    <n v="1176"/>
    <n v="1207"/>
    <n v="1175"/>
    <n v="1248"/>
    <n v="1173"/>
    <n v="1242"/>
    <n v="1139"/>
    <n v="1213"/>
    <n v="1150"/>
    <n v="3"/>
    <n v="3"/>
    <n v="1"/>
    <n v="0"/>
    <n v="2"/>
    <m/>
    <m/>
    <m/>
    <m/>
    <m/>
    <m/>
    <m/>
    <n v="808"/>
    <n v="808"/>
    <n v="999"/>
    <n v="999"/>
    <n v="1042"/>
    <n v="1042"/>
    <n v="1176"/>
    <n v="1205"/>
    <n v="1205"/>
    <n v="1175"/>
    <n v="1175"/>
    <n v="1175"/>
    <n v="1248"/>
    <n v="1248"/>
    <n v="1248"/>
    <n v="1173"/>
    <n v="1173"/>
    <n v="1242"/>
    <n v="1242"/>
    <n v="1139"/>
    <n v="1139"/>
    <n v="1139"/>
    <n v="1213"/>
    <n v="1213"/>
    <n v="1213"/>
    <n v="1150"/>
    <n v="1150"/>
    <n v="1150"/>
    <n v="907"/>
    <n v="988"/>
    <n v="970"/>
    <n v="92"/>
    <n v="153"/>
    <n v="124"/>
    <n v="140"/>
    <n v="72"/>
    <n v="56"/>
    <n v="695"/>
    <n v="703"/>
    <n v="32"/>
    <n v="19"/>
    <n v="7"/>
    <n v="13"/>
    <n v="240"/>
    <n v="196"/>
    <n v="193"/>
    <n v="251"/>
    <n v="269"/>
    <n v="1010"/>
    <n v="376"/>
    <n v="520"/>
    <n v="535"/>
    <m/>
    <m/>
    <m/>
    <m/>
    <m/>
    <m/>
    <m/>
    <m/>
    <m/>
    <m/>
    <m/>
    <m/>
    <m/>
    <m/>
    <m/>
    <m/>
    <m/>
    <m/>
    <m/>
    <m/>
    <m/>
    <m/>
    <n v="0"/>
    <n v="0"/>
    <n v="0"/>
    <n v="0"/>
    <n v="0"/>
    <n v="0"/>
    <n v="0"/>
    <n v="0"/>
    <n v="0"/>
    <n v="0"/>
    <n v="0"/>
    <n v="0"/>
    <n v="0"/>
    <n v="0"/>
    <n v="0"/>
    <n v="0"/>
    <n v="0"/>
    <n v="0"/>
    <n v="0"/>
    <n v="0"/>
    <n v="0"/>
    <n v="0"/>
    <m/>
    <m/>
    <m/>
    <m/>
    <m/>
    <m/>
    <n v="0"/>
    <n v="0"/>
    <n v="0"/>
    <m/>
    <m/>
    <m/>
    <m/>
    <m/>
    <m/>
    <m/>
    <m/>
    <m/>
    <n v="0"/>
    <n v="0"/>
    <n v="0"/>
    <m/>
    <m/>
    <m/>
  </r>
  <r>
    <x v="14"/>
    <s v="University of Mary Washington "/>
    <s v="Met the criteria for Four-Year 3 in 2011-12."/>
    <n v="232681"/>
    <x v="4"/>
    <n v="1111"/>
    <n v="1191"/>
    <n v="1201"/>
    <n v="1193"/>
    <n v="1156"/>
    <n v="1238"/>
    <n v="1248"/>
    <n v="834"/>
    <n v="873"/>
    <n v="840"/>
    <n v="882"/>
    <n v="879"/>
    <n v="869"/>
    <n v="877"/>
    <n v="909"/>
    <n v="949"/>
    <n v="848"/>
    <n v="925"/>
    <n v="950"/>
    <m/>
    <n v="0"/>
    <n v="0"/>
    <n v="0"/>
    <n v="0"/>
    <m/>
    <m/>
    <m/>
    <m/>
    <m/>
    <m/>
    <m/>
    <n v="834"/>
    <n v="834"/>
    <n v="873"/>
    <n v="873"/>
    <n v="840"/>
    <n v="840"/>
    <n v="882"/>
    <n v="879"/>
    <n v="879"/>
    <n v="869"/>
    <n v="869"/>
    <n v="869"/>
    <n v="877"/>
    <n v="877"/>
    <n v="877"/>
    <n v="909"/>
    <n v="909"/>
    <n v="949"/>
    <n v="949"/>
    <n v="848"/>
    <n v="848"/>
    <n v="848"/>
    <n v="925"/>
    <n v="925"/>
    <n v="925"/>
    <n v="950"/>
    <n v="950"/>
    <n v="950"/>
    <n v="707"/>
    <n v="769"/>
    <n v="807"/>
    <n v="32"/>
    <n v="69"/>
    <n v="68"/>
    <n v="109"/>
    <n v="87"/>
    <n v="75"/>
    <n v="661"/>
    <n v="655"/>
    <n v="619"/>
    <n v="6"/>
    <n v="4"/>
    <n v="7"/>
    <n v="69"/>
    <n v="89"/>
    <n v="104"/>
    <n v="143"/>
    <n v="121"/>
    <n v="147"/>
    <n v="639"/>
    <n v="677"/>
    <n v="637"/>
    <m/>
    <m/>
    <m/>
    <m/>
    <m/>
    <m/>
    <m/>
    <m/>
    <m/>
    <m/>
    <m/>
    <m/>
    <m/>
    <m/>
    <m/>
    <m/>
    <m/>
    <m/>
    <m/>
    <m/>
    <m/>
    <m/>
    <n v="0"/>
    <n v="0"/>
    <n v="0"/>
    <n v="0"/>
    <n v="0"/>
    <n v="0"/>
    <n v="0"/>
    <n v="0"/>
    <n v="0"/>
    <n v="0"/>
    <n v="0"/>
    <n v="0"/>
    <n v="0"/>
    <n v="0"/>
    <n v="0"/>
    <n v="0"/>
    <n v="0"/>
    <n v="0"/>
    <n v="0"/>
    <n v="0"/>
    <n v="0"/>
    <n v="0"/>
    <m/>
    <m/>
    <m/>
    <m/>
    <m/>
    <m/>
    <n v="0"/>
    <n v="0"/>
    <n v="0"/>
    <m/>
    <m/>
    <m/>
    <m/>
    <m/>
    <m/>
    <m/>
    <m/>
    <m/>
    <n v="0"/>
    <n v="0"/>
    <n v="0"/>
    <m/>
    <m/>
    <m/>
  </r>
  <r>
    <x v="14"/>
    <s v="University of Virginia's College at Wise "/>
    <m/>
    <n v="233897"/>
    <x v="10"/>
    <n v="508"/>
    <n v="526"/>
    <n v="535"/>
    <n v="536"/>
    <n v="542"/>
    <n v="542"/>
    <n v="564"/>
    <n v="299"/>
    <n v="277"/>
    <n v="325"/>
    <n v="345"/>
    <n v="348"/>
    <n v="373"/>
    <n v="366"/>
    <n v="400"/>
    <n v="400"/>
    <n v="427"/>
    <n v="397"/>
    <n v="399"/>
    <m/>
    <n v="0"/>
    <n v="0"/>
    <n v="0"/>
    <n v="0"/>
    <m/>
    <m/>
    <m/>
    <m/>
    <m/>
    <m/>
    <m/>
    <n v="299"/>
    <n v="299"/>
    <n v="277"/>
    <n v="277"/>
    <n v="325"/>
    <n v="325"/>
    <n v="345"/>
    <n v="348"/>
    <n v="348"/>
    <n v="373"/>
    <n v="373"/>
    <n v="373"/>
    <n v="366"/>
    <n v="366"/>
    <n v="366"/>
    <n v="400"/>
    <n v="400"/>
    <n v="400"/>
    <n v="400"/>
    <n v="427"/>
    <n v="427"/>
    <n v="427"/>
    <n v="397"/>
    <n v="397"/>
    <n v="397"/>
    <n v="399"/>
    <n v="399"/>
    <n v="399"/>
    <n v="288"/>
    <n v="278"/>
    <n v="251"/>
    <n v="22"/>
    <n v="50"/>
    <n v="76"/>
    <n v="117"/>
    <n v="69"/>
    <n v="72"/>
    <n v="160"/>
    <n v="178"/>
    <n v="141"/>
    <n v="5"/>
    <n v="4"/>
    <n v="5"/>
    <n v="50"/>
    <n v="54"/>
    <n v="47"/>
    <n v="133"/>
    <n v="137"/>
    <n v="173"/>
    <n v="141"/>
    <n v="128"/>
    <n v="134"/>
    <m/>
    <m/>
    <m/>
    <m/>
    <m/>
    <m/>
    <m/>
    <m/>
    <m/>
    <m/>
    <m/>
    <m/>
    <m/>
    <m/>
    <m/>
    <m/>
    <m/>
    <m/>
    <m/>
    <m/>
    <m/>
    <m/>
    <n v="0"/>
    <n v="0"/>
    <n v="0"/>
    <n v="0"/>
    <n v="0"/>
    <n v="0"/>
    <n v="0"/>
    <n v="0"/>
    <n v="0"/>
    <n v="0"/>
    <n v="0"/>
    <n v="0"/>
    <n v="0"/>
    <n v="0"/>
    <n v="0"/>
    <n v="0"/>
    <n v="0"/>
    <n v="0"/>
    <n v="0"/>
    <n v="0"/>
    <n v="0"/>
    <n v="0"/>
    <m/>
    <m/>
    <m/>
    <m/>
    <m/>
    <m/>
    <n v="0"/>
    <n v="0"/>
    <n v="0"/>
    <m/>
    <m/>
    <m/>
    <m/>
    <m/>
    <m/>
    <m/>
    <m/>
    <m/>
    <n v="0"/>
    <n v="0"/>
    <n v="0"/>
    <m/>
    <m/>
    <m/>
  </r>
  <r>
    <x v="14"/>
    <s v="J.S. Reynolds Community College"/>
    <m/>
    <n v="232414"/>
    <x v="5"/>
    <m/>
    <m/>
    <m/>
    <m/>
    <m/>
    <m/>
    <m/>
    <m/>
    <m/>
    <m/>
    <m/>
    <m/>
    <m/>
    <m/>
    <m/>
    <m/>
    <m/>
    <m/>
    <m/>
    <m/>
    <m/>
    <m/>
    <m/>
    <m/>
    <m/>
    <m/>
    <m/>
    <m/>
    <m/>
    <m/>
    <m/>
    <n v="0"/>
    <n v="0"/>
    <n v="0"/>
    <n v="0"/>
    <n v="0"/>
    <n v="0"/>
    <n v="0"/>
    <n v="0"/>
    <n v="0"/>
    <n v="0"/>
    <n v="0"/>
    <n v="0"/>
    <n v="0"/>
    <n v="0"/>
    <n v="0"/>
    <n v="0"/>
    <n v="0"/>
    <n v="0"/>
    <n v="0"/>
    <n v="0"/>
    <n v="0"/>
    <n v="0"/>
    <n v="0"/>
    <n v="0"/>
    <n v="0"/>
    <n v="0"/>
    <n v="0"/>
    <n v="0"/>
    <m/>
    <m/>
    <m/>
    <m/>
    <m/>
    <m/>
    <n v="0"/>
    <n v="0"/>
    <n v="0"/>
    <m/>
    <m/>
    <m/>
    <m/>
    <m/>
    <m/>
    <m/>
    <m/>
    <m/>
    <n v="0"/>
    <n v="0"/>
    <n v="0"/>
    <m/>
    <m/>
    <m/>
    <n v="2278"/>
    <n v="2552"/>
    <n v="2893"/>
    <n v="2929"/>
    <n v="3266"/>
    <n v="3138"/>
    <n v="644"/>
    <n v="615"/>
    <n v="510"/>
    <n v="595"/>
    <n v="821"/>
    <n v="930"/>
    <n v="979"/>
    <n v="935"/>
    <m/>
    <m/>
    <m/>
    <m/>
    <m/>
    <m/>
    <m/>
    <m/>
    <n v="644"/>
    <n v="644"/>
    <n v="615"/>
    <n v="615"/>
    <n v="510"/>
    <n v="510"/>
    <n v="595"/>
    <n v="595"/>
    <n v="595"/>
    <n v="821"/>
    <n v="821"/>
    <n v="821"/>
    <n v="930"/>
    <n v="930"/>
    <n v="930"/>
    <n v="930"/>
    <n v="979"/>
    <n v="979"/>
    <n v="979"/>
    <n v="935"/>
    <n v="935"/>
    <n v="935"/>
    <n v="524"/>
    <n v="585"/>
    <n v="556"/>
    <n v="76"/>
    <n v="48"/>
    <n v="51"/>
    <n v="330"/>
    <n v="346"/>
    <n v="328"/>
    <n v="76"/>
    <n v="75"/>
    <n v="70"/>
    <n v="127"/>
    <n v="163"/>
    <n v="169"/>
    <n v="85"/>
    <n v="132"/>
    <n v="136"/>
    <n v="307"/>
    <n v="451"/>
    <n v="555"/>
    <n v="146"/>
    <n v="104"/>
    <n v="115"/>
  </r>
  <r>
    <x v="14"/>
    <s v="Northern Virginia Community College "/>
    <m/>
    <n v="232946"/>
    <x v="5"/>
    <m/>
    <m/>
    <m/>
    <m/>
    <m/>
    <m/>
    <m/>
    <m/>
    <m/>
    <m/>
    <m/>
    <m/>
    <m/>
    <m/>
    <m/>
    <m/>
    <m/>
    <m/>
    <m/>
    <m/>
    <m/>
    <m/>
    <m/>
    <m/>
    <m/>
    <m/>
    <m/>
    <m/>
    <m/>
    <m/>
    <m/>
    <n v="0"/>
    <n v="0"/>
    <n v="0"/>
    <n v="0"/>
    <n v="0"/>
    <n v="0"/>
    <n v="0"/>
    <n v="0"/>
    <n v="0"/>
    <n v="0"/>
    <n v="0"/>
    <n v="0"/>
    <n v="0"/>
    <n v="0"/>
    <n v="0"/>
    <n v="0"/>
    <n v="0"/>
    <n v="0"/>
    <n v="0"/>
    <n v="0"/>
    <n v="0"/>
    <n v="0"/>
    <n v="0"/>
    <n v="0"/>
    <n v="0"/>
    <n v="0"/>
    <n v="0"/>
    <n v="0"/>
    <m/>
    <m/>
    <m/>
    <m/>
    <m/>
    <m/>
    <n v="0"/>
    <n v="0"/>
    <n v="0"/>
    <m/>
    <m/>
    <m/>
    <m/>
    <m/>
    <m/>
    <m/>
    <m/>
    <m/>
    <n v="0"/>
    <n v="0"/>
    <n v="0"/>
    <m/>
    <m/>
    <m/>
    <n v="9074"/>
    <n v="9471"/>
    <n v="10400"/>
    <n v="10539"/>
    <n v="11762"/>
    <n v="11827"/>
    <n v="1650"/>
    <n v="3015"/>
    <n v="3071"/>
    <n v="3959"/>
    <n v="4586"/>
    <n v="4107"/>
    <n v="4738"/>
    <n v="4577"/>
    <m/>
    <m/>
    <m/>
    <m/>
    <m/>
    <m/>
    <m/>
    <m/>
    <n v="1650"/>
    <n v="1650"/>
    <n v="3015"/>
    <n v="3015"/>
    <n v="3071"/>
    <n v="3071"/>
    <n v="3959"/>
    <n v="3959"/>
    <n v="3959"/>
    <n v="4586"/>
    <n v="4586"/>
    <n v="4586"/>
    <n v="4107"/>
    <n v="4107"/>
    <n v="4107"/>
    <n v="4107"/>
    <n v="4738"/>
    <n v="4738"/>
    <n v="4738"/>
    <n v="4577"/>
    <n v="4577"/>
    <n v="4577"/>
    <n v="2522"/>
    <n v="3324"/>
    <n v="3207"/>
    <n v="191"/>
    <n v="197"/>
    <n v="201"/>
    <n v="1394"/>
    <n v="1217"/>
    <n v="1169"/>
    <n v="559"/>
    <n v="628"/>
    <n v="649"/>
    <n v="939"/>
    <n v="1051"/>
    <n v="945"/>
    <n v="760"/>
    <n v="939"/>
    <n v="786"/>
    <n v="1701"/>
    <n v="1968"/>
    <n v="1727"/>
    <n v="437"/>
    <n v="663"/>
    <n v="760"/>
  </r>
  <r>
    <x v="14"/>
    <s v="Thomas Nelson Community College "/>
    <m/>
    <n v="233754"/>
    <x v="5"/>
    <m/>
    <m/>
    <m/>
    <m/>
    <m/>
    <m/>
    <m/>
    <m/>
    <m/>
    <m/>
    <m/>
    <m/>
    <m/>
    <m/>
    <m/>
    <m/>
    <m/>
    <m/>
    <m/>
    <m/>
    <m/>
    <m/>
    <m/>
    <m/>
    <m/>
    <m/>
    <m/>
    <m/>
    <m/>
    <m/>
    <m/>
    <n v="0"/>
    <n v="0"/>
    <n v="0"/>
    <n v="0"/>
    <n v="0"/>
    <n v="0"/>
    <n v="0"/>
    <n v="0"/>
    <n v="0"/>
    <n v="0"/>
    <n v="0"/>
    <n v="0"/>
    <n v="0"/>
    <n v="0"/>
    <n v="0"/>
    <n v="0"/>
    <n v="0"/>
    <n v="0"/>
    <n v="0"/>
    <n v="0"/>
    <n v="0"/>
    <n v="0"/>
    <n v="0"/>
    <n v="0"/>
    <n v="0"/>
    <n v="0"/>
    <n v="0"/>
    <n v="0"/>
    <m/>
    <m/>
    <m/>
    <m/>
    <m/>
    <m/>
    <n v="0"/>
    <n v="0"/>
    <n v="0"/>
    <m/>
    <m/>
    <m/>
    <m/>
    <m/>
    <m/>
    <m/>
    <m/>
    <m/>
    <n v="0"/>
    <n v="0"/>
    <n v="0"/>
    <m/>
    <m/>
    <m/>
    <n v="1993"/>
    <n v="2594"/>
    <n v="2630"/>
    <n v="2646"/>
    <n v="2927"/>
    <n v="2931"/>
    <n v="770"/>
    <n v="780"/>
    <n v="674"/>
    <n v="862"/>
    <n v="842"/>
    <n v="951"/>
    <n v="1104"/>
    <n v="934"/>
    <m/>
    <m/>
    <m/>
    <m/>
    <m/>
    <m/>
    <m/>
    <m/>
    <n v="770"/>
    <n v="770"/>
    <n v="780"/>
    <n v="780"/>
    <n v="674"/>
    <n v="674"/>
    <n v="862"/>
    <n v="862"/>
    <n v="862"/>
    <n v="842"/>
    <n v="842"/>
    <n v="842"/>
    <n v="951"/>
    <n v="951"/>
    <n v="951"/>
    <n v="951"/>
    <n v="1104"/>
    <n v="1104"/>
    <n v="1104"/>
    <n v="934"/>
    <n v="934"/>
    <n v="934"/>
    <n v="491"/>
    <n v="678"/>
    <n v="557"/>
    <n v="45"/>
    <n v="54"/>
    <n v="45"/>
    <n v="415"/>
    <n v="372"/>
    <n v="332"/>
    <n v="110"/>
    <n v="82"/>
    <n v="83"/>
    <n v="143"/>
    <n v="148"/>
    <n v="174"/>
    <n v="114"/>
    <n v="111"/>
    <n v="134"/>
    <n v="495"/>
    <n v="501"/>
    <n v="560"/>
    <n v="178"/>
    <n v="137"/>
    <n v="162"/>
  </r>
  <r>
    <x v="14"/>
    <s v="Tidewater Community College "/>
    <m/>
    <n v="233772"/>
    <x v="5"/>
    <m/>
    <m/>
    <m/>
    <m/>
    <m/>
    <m/>
    <m/>
    <m/>
    <m/>
    <m/>
    <m/>
    <m/>
    <m/>
    <m/>
    <m/>
    <m/>
    <m/>
    <m/>
    <m/>
    <m/>
    <m/>
    <m/>
    <m/>
    <m/>
    <m/>
    <m/>
    <m/>
    <m/>
    <m/>
    <m/>
    <m/>
    <n v="0"/>
    <n v="0"/>
    <n v="0"/>
    <n v="0"/>
    <n v="0"/>
    <n v="0"/>
    <n v="0"/>
    <n v="0"/>
    <n v="0"/>
    <n v="0"/>
    <n v="0"/>
    <n v="0"/>
    <n v="0"/>
    <n v="0"/>
    <n v="0"/>
    <n v="0"/>
    <n v="0"/>
    <n v="0"/>
    <n v="0"/>
    <n v="0"/>
    <n v="0"/>
    <n v="0"/>
    <n v="0"/>
    <n v="0"/>
    <n v="0"/>
    <n v="0"/>
    <n v="0"/>
    <n v="0"/>
    <m/>
    <m/>
    <m/>
    <m/>
    <m/>
    <m/>
    <n v="0"/>
    <n v="0"/>
    <n v="0"/>
    <m/>
    <m/>
    <m/>
    <m/>
    <m/>
    <m/>
    <m/>
    <m/>
    <m/>
    <n v="0"/>
    <n v="0"/>
    <n v="0"/>
    <m/>
    <m/>
    <m/>
    <n v="5797"/>
    <n v="7272"/>
    <n v="7669"/>
    <n v="7265"/>
    <n v="8869"/>
    <n v="7970"/>
    <n v="1923"/>
    <n v="2014"/>
    <n v="2072"/>
    <n v="2595"/>
    <n v="3029"/>
    <n v="3220"/>
    <n v="3760"/>
    <n v="3327"/>
    <m/>
    <m/>
    <m/>
    <m/>
    <m/>
    <m/>
    <m/>
    <m/>
    <n v="1923"/>
    <n v="1923"/>
    <n v="2014"/>
    <n v="2014"/>
    <n v="2072"/>
    <n v="2072"/>
    <n v="2595"/>
    <n v="2595"/>
    <n v="2595"/>
    <n v="3029"/>
    <n v="3029"/>
    <n v="3029"/>
    <n v="3220"/>
    <n v="3220"/>
    <n v="3220"/>
    <n v="3220"/>
    <n v="3760"/>
    <n v="3760"/>
    <n v="3760"/>
    <n v="3327"/>
    <n v="3327"/>
    <n v="3327"/>
    <n v="1912"/>
    <n v="2366"/>
    <n v="2076"/>
    <n v="126"/>
    <n v="99"/>
    <n v="111"/>
    <n v="1182"/>
    <n v="1295"/>
    <n v="1140"/>
    <n v="285"/>
    <n v="323"/>
    <n v="371"/>
    <n v="618"/>
    <n v="693"/>
    <n v="676"/>
    <n v="325"/>
    <n v="386"/>
    <n v="395"/>
    <n v="1367"/>
    <n v="1627"/>
    <n v="1778"/>
    <n v="422"/>
    <n v="447"/>
    <n v="533"/>
  </r>
  <r>
    <x v="14"/>
    <s v="Blue Ridge Community College "/>
    <m/>
    <n v="231536"/>
    <x v="6"/>
    <m/>
    <m/>
    <m/>
    <m/>
    <m/>
    <m/>
    <m/>
    <m/>
    <m/>
    <m/>
    <m/>
    <m/>
    <m/>
    <m/>
    <m/>
    <m/>
    <m/>
    <m/>
    <m/>
    <m/>
    <m/>
    <m/>
    <m/>
    <m/>
    <m/>
    <m/>
    <m/>
    <m/>
    <m/>
    <m/>
    <m/>
    <n v="0"/>
    <n v="0"/>
    <n v="0"/>
    <n v="0"/>
    <n v="0"/>
    <n v="0"/>
    <n v="0"/>
    <n v="0"/>
    <n v="0"/>
    <n v="0"/>
    <n v="0"/>
    <n v="0"/>
    <n v="0"/>
    <n v="0"/>
    <n v="0"/>
    <n v="0"/>
    <n v="0"/>
    <n v="0"/>
    <n v="0"/>
    <n v="0"/>
    <n v="0"/>
    <n v="0"/>
    <n v="0"/>
    <n v="0"/>
    <n v="0"/>
    <n v="0"/>
    <n v="0"/>
    <n v="0"/>
    <m/>
    <m/>
    <m/>
    <m/>
    <m/>
    <m/>
    <n v="0"/>
    <n v="0"/>
    <n v="0"/>
    <m/>
    <m/>
    <m/>
    <m/>
    <m/>
    <m/>
    <m/>
    <m/>
    <m/>
    <n v="0"/>
    <n v="0"/>
    <n v="0"/>
    <m/>
    <m/>
    <m/>
    <n v="1049"/>
    <n v="1271"/>
    <n v="1274"/>
    <n v="1260"/>
    <n v="1429"/>
    <n v="1363"/>
    <n v="390"/>
    <n v="401"/>
    <n v="398"/>
    <n v="509"/>
    <n v="595"/>
    <n v="616"/>
    <n v="652"/>
    <n v="564"/>
    <m/>
    <m/>
    <m/>
    <m/>
    <m/>
    <m/>
    <m/>
    <m/>
    <n v="390"/>
    <n v="390"/>
    <n v="401"/>
    <n v="401"/>
    <n v="398"/>
    <n v="398"/>
    <n v="509"/>
    <n v="509"/>
    <n v="509"/>
    <n v="595"/>
    <n v="595"/>
    <n v="595"/>
    <n v="616"/>
    <n v="616"/>
    <n v="616"/>
    <n v="616"/>
    <n v="652"/>
    <n v="652"/>
    <n v="652"/>
    <n v="564"/>
    <n v="564"/>
    <n v="564"/>
    <n v="346"/>
    <n v="404"/>
    <n v="334"/>
    <n v="39"/>
    <n v="41"/>
    <n v="36"/>
    <n v="231"/>
    <n v="207"/>
    <n v="194"/>
    <n v="104"/>
    <n v="112"/>
    <n v="121"/>
    <n v="74"/>
    <n v="89"/>
    <n v="86"/>
    <n v="90"/>
    <n v="113"/>
    <n v="103"/>
    <n v="241"/>
    <n v="281"/>
    <n v="306"/>
    <n v="128"/>
    <n v="120"/>
    <n v="139"/>
  </r>
  <r>
    <x v="14"/>
    <s v="Central Virginia Community College "/>
    <m/>
    <n v="231697"/>
    <x v="6"/>
    <m/>
    <m/>
    <m/>
    <m/>
    <m/>
    <m/>
    <m/>
    <m/>
    <m/>
    <m/>
    <m/>
    <m/>
    <m/>
    <m/>
    <m/>
    <m/>
    <m/>
    <m/>
    <m/>
    <m/>
    <m/>
    <m/>
    <m/>
    <m/>
    <m/>
    <m/>
    <m/>
    <m/>
    <m/>
    <m/>
    <m/>
    <n v="0"/>
    <n v="0"/>
    <n v="0"/>
    <n v="0"/>
    <n v="0"/>
    <n v="0"/>
    <n v="0"/>
    <n v="0"/>
    <n v="0"/>
    <n v="0"/>
    <n v="0"/>
    <n v="0"/>
    <n v="0"/>
    <n v="0"/>
    <n v="0"/>
    <n v="0"/>
    <n v="0"/>
    <n v="0"/>
    <n v="0"/>
    <n v="0"/>
    <n v="0"/>
    <n v="0"/>
    <n v="0"/>
    <n v="0"/>
    <n v="0"/>
    <n v="0"/>
    <n v="0"/>
    <n v="0"/>
    <m/>
    <m/>
    <m/>
    <m/>
    <m/>
    <m/>
    <n v="0"/>
    <n v="0"/>
    <n v="0"/>
    <m/>
    <m/>
    <m/>
    <m/>
    <m/>
    <m/>
    <m/>
    <m/>
    <m/>
    <n v="0"/>
    <n v="0"/>
    <n v="0"/>
    <m/>
    <m/>
    <m/>
    <n v="938"/>
    <n v="1107"/>
    <n v="1215"/>
    <n v="1263"/>
    <n v="1341"/>
    <n v="1372"/>
    <n v="346"/>
    <n v="311"/>
    <n v="210"/>
    <n v="400"/>
    <n v="435"/>
    <n v="518"/>
    <n v="539"/>
    <n v="560"/>
    <m/>
    <m/>
    <m/>
    <m/>
    <m/>
    <m/>
    <m/>
    <m/>
    <n v="346"/>
    <n v="346"/>
    <n v="311"/>
    <n v="311"/>
    <n v="210"/>
    <n v="210"/>
    <n v="400"/>
    <n v="400"/>
    <n v="400"/>
    <n v="435"/>
    <n v="435"/>
    <n v="435"/>
    <n v="518"/>
    <n v="518"/>
    <n v="518"/>
    <n v="518"/>
    <n v="539"/>
    <n v="539"/>
    <n v="539"/>
    <n v="560"/>
    <n v="560"/>
    <n v="560"/>
    <n v="291"/>
    <n v="317"/>
    <n v="296"/>
    <n v="42"/>
    <n v="27"/>
    <n v="44"/>
    <n v="185"/>
    <n v="195"/>
    <n v="220"/>
    <n v="91"/>
    <n v="65"/>
    <n v="92"/>
    <n v="59"/>
    <n v="79"/>
    <n v="82"/>
    <n v="94"/>
    <n v="83"/>
    <n v="122"/>
    <n v="156"/>
    <n v="208"/>
    <n v="222"/>
    <n v="78"/>
    <n v="90"/>
    <n v="57"/>
  </r>
  <r>
    <x v="14"/>
    <s v="Danville Community College "/>
    <m/>
    <n v="231882"/>
    <x v="6"/>
    <m/>
    <m/>
    <m/>
    <m/>
    <m/>
    <m/>
    <m/>
    <m/>
    <m/>
    <m/>
    <m/>
    <m/>
    <m/>
    <m/>
    <m/>
    <m/>
    <m/>
    <m/>
    <m/>
    <m/>
    <m/>
    <m/>
    <m/>
    <m/>
    <m/>
    <m/>
    <m/>
    <m/>
    <m/>
    <m/>
    <m/>
    <n v="0"/>
    <n v="0"/>
    <n v="0"/>
    <n v="0"/>
    <n v="0"/>
    <n v="0"/>
    <n v="0"/>
    <n v="0"/>
    <n v="0"/>
    <n v="0"/>
    <n v="0"/>
    <n v="0"/>
    <n v="0"/>
    <n v="0"/>
    <n v="0"/>
    <n v="0"/>
    <n v="0"/>
    <n v="0"/>
    <n v="0"/>
    <n v="0"/>
    <n v="0"/>
    <n v="0"/>
    <n v="0"/>
    <n v="0"/>
    <n v="0"/>
    <n v="0"/>
    <n v="0"/>
    <n v="0"/>
    <m/>
    <m/>
    <m/>
    <m/>
    <m/>
    <m/>
    <n v="0"/>
    <n v="0"/>
    <n v="0"/>
    <m/>
    <m/>
    <m/>
    <m/>
    <m/>
    <m/>
    <m/>
    <m/>
    <m/>
    <n v="0"/>
    <n v="0"/>
    <n v="0"/>
    <m/>
    <m/>
    <m/>
    <n v="489"/>
    <n v="628"/>
    <n v="643"/>
    <n v="665"/>
    <n v="796"/>
    <n v="801"/>
    <n v="298"/>
    <n v="292"/>
    <n v="276"/>
    <n v="426"/>
    <n v="360"/>
    <n v="409"/>
    <n v="444"/>
    <n v="458"/>
    <m/>
    <m/>
    <m/>
    <m/>
    <m/>
    <m/>
    <m/>
    <m/>
    <n v="298"/>
    <n v="298"/>
    <n v="292"/>
    <n v="292"/>
    <n v="276"/>
    <n v="276"/>
    <n v="426"/>
    <n v="426"/>
    <n v="426"/>
    <n v="360"/>
    <n v="360"/>
    <n v="360"/>
    <n v="409"/>
    <n v="409"/>
    <n v="409"/>
    <n v="409"/>
    <n v="444"/>
    <n v="444"/>
    <n v="444"/>
    <n v="458"/>
    <n v="458"/>
    <n v="458"/>
    <n v="246"/>
    <n v="272"/>
    <n v="258"/>
    <n v="21"/>
    <n v="28"/>
    <n v="33"/>
    <n v="142"/>
    <n v="144"/>
    <n v="167"/>
    <n v="136"/>
    <n v="53"/>
    <n v="56"/>
    <n v="52"/>
    <n v="51"/>
    <n v="66"/>
    <n v="54"/>
    <n v="55"/>
    <n v="52"/>
    <n v="184"/>
    <n v="201"/>
    <n v="235"/>
    <n v="116"/>
    <n v="130"/>
    <n v="97"/>
  </r>
  <r>
    <x v="14"/>
    <s v="Germanna Community College"/>
    <m/>
    <n v="232195"/>
    <x v="6"/>
    <m/>
    <m/>
    <m/>
    <m/>
    <m/>
    <m/>
    <m/>
    <m/>
    <m/>
    <m/>
    <m/>
    <m/>
    <m/>
    <m/>
    <m/>
    <m/>
    <m/>
    <m/>
    <m/>
    <m/>
    <m/>
    <m/>
    <m/>
    <m/>
    <m/>
    <m/>
    <m/>
    <m/>
    <m/>
    <m/>
    <m/>
    <n v="0"/>
    <n v="0"/>
    <n v="0"/>
    <n v="0"/>
    <n v="0"/>
    <n v="0"/>
    <n v="0"/>
    <n v="0"/>
    <n v="0"/>
    <n v="0"/>
    <n v="0"/>
    <n v="0"/>
    <n v="0"/>
    <n v="0"/>
    <n v="0"/>
    <n v="0"/>
    <n v="0"/>
    <n v="0"/>
    <n v="0"/>
    <n v="0"/>
    <n v="0"/>
    <n v="0"/>
    <n v="0"/>
    <n v="0"/>
    <n v="0"/>
    <n v="0"/>
    <n v="0"/>
    <n v="0"/>
    <m/>
    <m/>
    <m/>
    <m/>
    <m/>
    <m/>
    <n v="0"/>
    <n v="0"/>
    <n v="0"/>
    <m/>
    <m/>
    <m/>
    <m/>
    <m/>
    <m/>
    <m/>
    <m/>
    <m/>
    <n v="0"/>
    <n v="0"/>
    <n v="0"/>
    <m/>
    <m/>
    <m/>
    <n v="1286"/>
    <n v="1540"/>
    <n v="1629"/>
    <n v="1692"/>
    <n v="1760"/>
    <n v="1917"/>
    <n v="391"/>
    <n v="393"/>
    <n v="407"/>
    <n v="593"/>
    <n v="599"/>
    <n v="691"/>
    <n v="679"/>
    <n v="758"/>
    <m/>
    <m/>
    <m/>
    <m/>
    <m/>
    <m/>
    <m/>
    <m/>
    <n v="391"/>
    <n v="391"/>
    <n v="393"/>
    <n v="393"/>
    <n v="407"/>
    <n v="407"/>
    <n v="593"/>
    <n v="593"/>
    <n v="593"/>
    <n v="599"/>
    <n v="599"/>
    <n v="599"/>
    <n v="691"/>
    <n v="691"/>
    <n v="691"/>
    <n v="691"/>
    <n v="679"/>
    <n v="679"/>
    <n v="679"/>
    <n v="758"/>
    <n v="758"/>
    <n v="758"/>
    <n v="390"/>
    <n v="425"/>
    <n v="476"/>
    <n v="46"/>
    <n v="32"/>
    <n v="44"/>
    <n v="255"/>
    <n v="222"/>
    <n v="238"/>
    <n v="126"/>
    <n v="104"/>
    <n v="108"/>
    <n v="99"/>
    <n v="104"/>
    <n v="120"/>
    <n v="126"/>
    <n v="108"/>
    <n v="114"/>
    <n v="242"/>
    <n v="283"/>
    <n v="349"/>
    <n v="128"/>
    <n v="119"/>
    <n v="149"/>
  </r>
  <r>
    <x v="14"/>
    <s v="John Tyler Community College"/>
    <s v="Met the criteria for Two-Year 1 in 2011-12."/>
    <n v="232450"/>
    <x v="6"/>
    <m/>
    <m/>
    <m/>
    <m/>
    <m/>
    <m/>
    <m/>
    <m/>
    <m/>
    <m/>
    <m/>
    <m/>
    <m/>
    <m/>
    <m/>
    <m/>
    <m/>
    <m/>
    <m/>
    <m/>
    <m/>
    <m/>
    <m/>
    <m/>
    <m/>
    <m/>
    <m/>
    <m/>
    <m/>
    <m/>
    <m/>
    <n v="0"/>
    <n v="0"/>
    <n v="0"/>
    <n v="0"/>
    <n v="0"/>
    <n v="0"/>
    <n v="0"/>
    <n v="0"/>
    <n v="0"/>
    <n v="0"/>
    <n v="0"/>
    <n v="0"/>
    <n v="0"/>
    <n v="0"/>
    <n v="0"/>
    <n v="0"/>
    <n v="0"/>
    <n v="0"/>
    <n v="0"/>
    <n v="0"/>
    <n v="0"/>
    <n v="0"/>
    <n v="0"/>
    <n v="0"/>
    <n v="0"/>
    <n v="0"/>
    <n v="0"/>
    <n v="0"/>
    <m/>
    <m/>
    <m/>
    <m/>
    <m/>
    <m/>
    <n v="0"/>
    <n v="0"/>
    <n v="0"/>
    <m/>
    <m/>
    <m/>
    <m/>
    <m/>
    <m/>
    <m/>
    <m/>
    <m/>
    <n v="0"/>
    <n v="0"/>
    <n v="0"/>
    <m/>
    <m/>
    <m/>
    <n v="1260"/>
    <n v="1715"/>
    <n v="1870"/>
    <n v="1795"/>
    <n v="2152"/>
    <n v="2290"/>
    <n v="196"/>
    <n v="315"/>
    <n v="358"/>
    <n v="562"/>
    <n v="620"/>
    <n v="733"/>
    <n v="854"/>
    <n v="860"/>
    <m/>
    <m/>
    <m/>
    <m/>
    <m/>
    <m/>
    <m/>
    <m/>
    <n v="196"/>
    <n v="196"/>
    <n v="315"/>
    <n v="315"/>
    <n v="358"/>
    <n v="358"/>
    <n v="562"/>
    <n v="562"/>
    <n v="562"/>
    <n v="620"/>
    <n v="620"/>
    <n v="620"/>
    <n v="733"/>
    <n v="733"/>
    <n v="733"/>
    <n v="733"/>
    <n v="854"/>
    <n v="854"/>
    <n v="854"/>
    <n v="860"/>
    <n v="860"/>
    <n v="860"/>
    <n v="412"/>
    <n v="484"/>
    <n v="512"/>
    <n v="39"/>
    <n v="55"/>
    <n v="51"/>
    <n v="282"/>
    <n v="315"/>
    <n v="297"/>
    <n v="81"/>
    <n v="66"/>
    <n v="79"/>
    <n v="109"/>
    <n v="115"/>
    <n v="139"/>
    <n v="117"/>
    <n v="100"/>
    <n v="112"/>
    <n v="255"/>
    <n v="339"/>
    <n v="403"/>
    <n v="56"/>
    <n v="91"/>
    <n v="94"/>
  </r>
  <r>
    <x v="14"/>
    <s v="Lord Fairfax Community College  "/>
    <m/>
    <n v="232575"/>
    <x v="6"/>
    <m/>
    <m/>
    <m/>
    <m/>
    <m/>
    <m/>
    <m/>
    <m/>
    <m/>
    <m/>
    <m/>
    <m/>
    <m/>
    <m/>
    <m/>
    <m/>
    <m/>
    <m/>
    <m/>
    <m/>
    <m/>
    <m/>
    <m/>
    <m/>
    <m/>
    <m/>
    <m/>
    <m/>
    <m/>
    <m/>
    <m/>
    <n v="0"/>
    <n v="0"/>
    <n v="0"/>
    <n v="0"/>
    <n v="0"/>
    <n v="0"/>
    <n v="0"/>
    <n v="0"/>
    <n v="0"/>
    <n v="0"/>
    <n v="0"/>
    <n v="0"/>
    <n v="0"/>
    <n v="0"/>
    <n v="0"/>
    <n v="0"/>
    <n v="0"/>
    <n v="0"/>
    <n v="0"/>
    <n v="0"/>
    <n v="0"/>
    <n v="0"/>
    <n v="0"/>
    <n v="0"/>
    <n v="0"/>
    <n v="0"/>
    <n v="0"/>
    <n v="0"/>
    <m/>
    <m/>
    <m/>
    <m/>
    <m/>
    <m/>
    <n v="0"/>
    <n v="0"/>
    <n v="0"/>
    <m/>
    <m/>
    <m/>
    <m/>
    <m/>
    <m/>
    <m/>
    <m/>
    <m/>
    <n v="0"/>
    <n v="0"/>
    <n v="0"/>
    <m/>
    <m/>
    <m/>
    <n v="1085"/>
    <n v="1387"/>
    <n v="1280"/>
    <n v="1437"/>
    <n v="1524"/>
    <n v="1587"/>
    <n v="381"/>
    <n v="351"/>
    <n v="342"/>
    <n v="523"/>
    <n v="511"/>
    <n v="623"/>
    <n v="614"/>
    <n v="614"/>
    <m/>
    <m/>
    <m/>
    <m/>
    <m/>
    <m/>
    <m/>
    <m/>
    <n v="381"/>
    <n v="381"/>
    <n v="351"/>
    <n v="351"/>
    <n v="342"/>
    <n v="342"/>
    <n v="523"/>
    <n v="523"/>
    <n v="523"/>
    <n v="511"/>
    <n v="511"/>
    <n v="511"/>
    <n v="623"/>
    <n v="623"/>
    <n v="623"/>
    <n v="623"/>
    <n v="614"/>
    <n v="614"/>
    <n v="614"/>
    <n v="614"/>
    <n v="614"/>
    <n v="614"/>
    <n v="349"/>
    <n v="370"/>
    <n v="395"/>
    <n v="41"/>
    <n v="38"/>
    <n v="36"/>
    <n v="233"/>
    <n v="206"/>
    <n v="183"/>
    <n v="119"/>
    <n v="130"/>
    <n v="131"/>
    <n v="67"/>
    <n v="74"/>
    <n v="102"/>
    <n v="108"/>
    <n v="111"/>
    <n v="117"/>
    <n v="229"/>
    <n v="196"/>
    <n v="273"/>
    <n v="161"/>
    <n v="167"/>
    <n v="133"/>
  </r>
  <r>
    <x v="14"/>
    <s v="New River Community College "/>
    <m/>
    <n v="232867"/>
    <x v="6"/>
    <m/>
    <m/>
    <m/>
    <m/>
    <m/>
    <m/>
    <m/>
    <m/>
    <m/>
    <m/>
    <m/>
    <m/>
    <m/>
    <m/>
    <m/>
    <m/>
    <m/>
    <m/>
    <m/>
    <m/>
    <m/>
    <m/>
    <m/>
    <m/>
    <m/>
    <m/>
    <m/>
    <m/>
    <m/>
    <m/>
    <m/>
    <n v="0"/>
    <n v="0"/>
    <n v="0"/>
    <n v="0"/>
    <n v="0"/>
    <n v="0"/>
    <n v="0"/>
    <n v="0"/>
    <n v="0"/>
    <n v="0"/>
    <n v="0"/>
    <n v="0"/>
    <n v="0"/>
    <n v="0"/>
    <n v="0"/>
    <n v="0"/>
    <n v="0"/>
    <n v="0"/>
    <n v="0"/>
    <n v="0"/>
    <n v="0"/>
    <n v="0"/>
    <n v="0"/>
    <n v="0"/>
    <n v="0"/>
    <n v="0"/>
    <n v="0"/>
    <n v="0"/>
    <m/>
    <m/>
    <m/>
    <m/>
    <m/>
    <m/>
    <n v="0"/>
    <n v="0"/>
    <n v="0"/>
    <m/>
    <m/>
    <m/>
    <m/>
    <m/>
    <m/>
    <m/>
    <m/>
    <m/>
    <n v="0"/>
    <n v="0"/>
    <n v="0"/>
    <m/>
    <m/>
    <m/>
    <n v="980"/>
    <n v="1104"/>
    <n v="1241"/>
    <n v="1276"/>
    <n v="1288"/>
    <n v="1324"/>
    <n v="427"/>
    <n v="313"/>
    <n v="287"/>
    <n v="374"/>
    <n v="454"/>
    <n v="458"/>
    <n v="466"/>
    <n v="464"/>
    <m/>
    <m/>
    <m/>
    <m/>
    <m/>
    <m/>
    <m/>
    <m/>
    <n v="427"/>
    <n v="427"/>
    <n v="313"/>
    <n v="313"/>
    <n v="287"/>
    <n v="287"/>
    <n v="374"/>
    <n v="374"/>
    <n v="374"/>
    <n v="454"/>
    <n v="454"/>
    <n v="454"/>
    <n v="458"/>
    <n v="458"/>
    <n v="458"/>
    <n v="458"/>
    <n v="466"/>
    <n v="466"/>
    <n v="466"/>
    <n v="464"/>
    <n v="464"/>
    <n v="464"/>
    <n v="246"/>
    <n v="273"/>
    <n v="278"/>
    <n v="49"/>
    <n v="34"/>
    <n v="24"/>
    <n v="163"/>
    <n v="159"/>
    <n v="162"/>
    <n v="61"/>
    <n v="83"/>
    <n v="80"/>
    <n v="55"/>
    <n v="76"/>
    <n v="70"/>
    <n v="68"/>
    <n v="106"/>
    <n v="107"/>
    <n v="190"/>
    <n v="189"/>
    <n v="201"/>
    <n v="104"/>
    <n v="112"/>
    <n v="80"/>
  </r>
  <r>
    <x v="14"/>
    <s v="Patrick Henry Community College "/>
    <s v="Reclassified: Met the criteria for Two-Year 2 in 2009-10, 2010-11, and 2011-12."/>
    <n v="233019"/>
    <x v="6"/>
    <m/>
    <m/>
    <m/>
    <m/>
    <m/>
    <m/>
    <m/>
    <m/>
    <m/>
    <m/>
    <m/>
    <m/>
    <m/>
    <m/>
    <m/>
    <m/>
    <m/>
    <m/>
    <m/>
    <m/>
    <m/>
    <m/>
    <m/>
    <m/>
    <m/>
    <m/>
    <m/>
    <m/>
    <m/>
    <m/>
    <m/>
    <n v="0"/>
    <n v="0"/>
    <n v="0"/>
    <n v="0"/>
    <n v="0"/>
    <n v="0"/>
    <n v="0"/>
    <n v="0"/>
    <n v="0"/>
    <n v="0"/>
    <n v="0"/>
    <n v="0"/>
    <n v="0"/>
    <n v="0"/>
    <n v="0"/>
    <n v="0"/>
    <n v="0"/>
    <n v="0"/>
    <n v="0"/>
    <n v="0"/>
    <n v="0"/>
    <n v="0"/>
    <n v="0"/>
    <n v="0"/>
    <n v="0"/>
    <n v="0"/>
    <n v="0"/>
    <n v="0"/>
    <m/>
    <m/>
    <m/>
    <m/>
    <m/>
    <m/>
    <n v="0"/>
    <n v="0"/>
    <n v="0"/>
    <m/>
    <m/>
    <m/>
    <m/>
    <m/>
    <m/>
    <m/>
    <m/>
    <m/>
    <n v="0"/>
    <n v="0"/>
    <n v="0"/>
    <m/>
    <m/>
    <m/>
    <n v="433"/>
    <n v="585"/>
    <n v="709"/>
    <n v="688"/>
    <n v="775"/>
    <n v="713"/>
    <n v="229"/>
    <n v="234"/>
    <n v="191"/>
    <n v="305"/>
    <n v="314"/>
    <n v="361"/>
    <n v="425"/>
    <n v="526"/>
    <m/>
    <m/>
    <m/>
    <m/>
    <m/>
    <m/>
    <m/>
    <m/>
    <n v="229"/>
    <n v="229"/>
    <n v="234"/>
    <n v="234"/>
    <n v="191"/>
    <n v="191"/>
    <n v="305"/>
    <n v="305"/>
    <n v="305"/>
    <n v="314"/>
    <n v="314"/>
    <n v="314"/>
    <n v="361"/>
    <n v="361"/>
    <n v="361"/>
    <n v="361"/>
    <n v="425"/>
    <n v="425"/>
    <n v="425"/>
    <n v="526"/>
    <n v="526"/>
    <n v="526"/>
    <n v="218"/>
    <n v="209"/>
    <n v="287"/>
    <n v="21"/>
    <n v="24"/>
    <n v="13"/>
    <n v="122"/>
    <n v="192"/>
    <n v="226"/>
    <n v="63"/>
    <n v="64"/>
    <n v="77"/>
    <n v="85"/>
    <n v="50"/>
    <n v="80"/>
    <n v="32"/>
    <n v="51"/>
    <n v="52"/>
    <n v="125"/>
    <n v="149"/>
    <n v="152"/>
    <n v="88"/>
    <n v="99"/>
    <n v="81"/>
  </r>
  <r>
    <x v="14"/>
    <s v="Piedmont Virginia Community College "/>
    <m/>
    <n v="233116"/>
    <x v="6"/>
    <m/>
    <m/>
    <m/>
    <m/>
    <m/>
    <m/>
    <m/>
    <m/>
    <m/>
    <m/>
    <m/>
    <m/>
    <m/>
    <m/>
    <m/>
    <m/>
    <m/>
    <m/>
    <m/>
    <m/>
    <m/>
    <m/>
    <m/>
    <m/>
    <m/>
    <m/>
    <m/>
    <m/>
    <m/>
    <m/>
    <m/>
    <n v="0"/>
    <n v="0"/>
    <n v="0"/>
    <n v="0"/>
    <n v="0"/>
    <n v="0"/>
    <n v="0"/>
    <n v="0"/>
    <n v="0"/>
    <n v="0"/>
    <n v="0"/>
    <n v="0"/>
    <n v="0"/>
    <n v="0"/>
    <n v="0"/>
    <n v="0"/>
    <n v="0"/>
    <n v="0"/>
    <n v="0"/>
    <n v="0"/>
    <n v="0"/>
    <n v="0"/>
    <n v="0"/>
    <n v="0"/>
    <n v="0"/>
    <n v="0"/>
    <n v="0"/>
    <n v="0"/>
    <m/>
    <m/>
    <m/>
    <m/>
    <m/>
    <m/>
    <n v="0"/>
    <n v="0"/>
    <n v="0"/>
    <m/>
    <m/>
    <m/>
    <m/>
    <m/>
    <m/>
    <m/>
    <m/>
    <m/>
    <n v="0"/>
    <n v="0"/>
    <n v="0"/>
    <m/>
    <m/>
    <m/>
    <n v="824"/>
    <n v="1066"/>
    <n v="1067"/>
    <n v="1119"/>
    <n v="1187"/>
    <n v="1197"/>
    <n v="230"/>
    <n v="263"/>
    <n v="239"/>
    <n v="386"/>
    <n v="360"/>
    <n v="401"/>
    <n v="345"/>
    <n v="377"/>
    <m/>
    <m/>
    <m/>
    <m/>
    <m/>
    <m/>
    <m/>
    <m/>
    <n v="230"/>
    <n v="230"/>
    <n v="263"/>
    <n v="263"/>
    <n v="239"/>
    <n v="239"/>
    <n v="386"/>
    <n v="386"/>
    <n v="386"/>
    <n v="360"/>
    <n v="360"/>
    <n v="360"/>
    <n v="401"/>
    <n v="401"/>
    <n v="401"/>
    <n v="401"/>
    <n v="345"/>
    <n v="345"/>
    <n v="345"/>
    <n v="377"/>
    <n v="377"/>
    <n v="377"/>
    <n v="218"/>
    <n v="228"/>
    <n v="195"/>
    <n v="21"/>
    <n v="25"/>
    <n v="27"/>
    <n v="162"/>
    <n v="92"/>
    <n v="155"/>
    <n v="67"/>
    <n v="59"/>
    <n v="74"/>
    <n v="61"/>
    <n v="59"/>
    <n v="81"/>
    <n v="55"/>
    <n v="76"/>
    <n v="45"/>
    <n v="203"/>
    <n v="166"/>
    <n v="201"/>
    <n v="89"/>
    <n v="103"/>
    <n v="59"/>
  </r>
  <r>
    <x v="14"/>
    <s v="Southside Virginia Community College  "/>
    <m/>
    <n v="233639"/>
    <x v="6"/>
    <m/>
    <m/>
    <m/>
    <m/>
    <m/>
    <m/>
    <m/>
    <m/>
    <m/>
    <m/>
    <m/>
    <m/>
    <m/>
    <m/>
    <m/>
    <m/>
    <m/>
    <m/>
    <m/>
    <m/>
    <m/>
    <m/>
    <m/>
    <m/>
    <m/>
    <m/>
    <m/>
    <m/>
    <m/>
    <m/>
    <m/>
    <n v="0"/>
    <n v="0"/>
    <n v="0"/>
    <n v="0"/>
    <n v="0"/>
    <n v="0"/>
    <n v="0"/>
    <n v="0"/>
    <n v="0"/>
    <n v="0"/>
    <n v="0"/>
    <n v="0"/>
    <n v="0"/>
    <n v="0"/>
    <n v="0"/>
    <n v="0"/>
    <n v="0"/>
    <n v="0"/>
    <n v="0"/>
    <n v="0"/>
    <n v="0"/>
    <n v="0"/>
    <n v="0"/>
    <n v="0"/>
    <n v="0"/>
    <n v="0"/>
    <n v="0"/>
    <n v="0"/>
    <m/>
    <m/>
    <m/>
    <m/>
    <m/>
    <m/>
    <n v="0"/>
    <n v="0"/>
    <n v="0"/>
    <m/>
    <m/>
    <m/>
    <m/>
    <m/>
    <m/>
    <m/>
    <m/>
    <m/>
    <n v="0"/>
    <n v="0"/>
    <n v="0"/>
    <m/>
    <m/>
    <m/>
    <n v="383"/>
    <n v="693"/>
    <n v="861"/>
    <n v="973"/>
    <n v="1236"/>
    <n v="1067"/>
    <n v="219"/>
    <n v="224"/>
    <n v="233"/>
    <n v="374"/>
    <n v="446"/>
    <n v="517"/>
    <n v="540"/>
    <n v="328"/>
    <m/>
    <m/>
    <m/>
    <m/>
    <m/>
    <m/>
    <m/>
    <m/>
    <n v="219"/>
    <n v="219"/>
    <n v="224"/>
    <n v="224"/>
    <n v="233"/>
    <n v="233"/>
    <n v="374"/>
    <n v="374"/>
    <n v="374"/>
    <n v="446"/>
    <n v="446"/>
    <n v="446"/>
    <n v="517"/>
    <n v="517"/>
    <n v="517"/>
    <n v="517"/>
    <n v="540"/>
    <n v="540"/>
    <n v="540"/>
    <n v="328"/>
    <n v="328"/>
    <n v="328"/>
    <n v="239"/>
    <n v="266"/>
    <n v="206"/>
    <n v="31"/>
    <n v="23"/>
    <n v="22"/>
    <n v="247"/>
    <n v="251"/>
    <n v="100"/>
    <n v="53"/>
    <n v="120"/>
    <n v="65"/>
    <n v="62"/>
    <n v="73"/>
    <n v="88"/>
    <n v="79"/>
    <n v="74"/>
    <n v="79"/>
    <n v="180"/>
    <n v="179"/>
    <n v="285"/>
    <n v="47"/>
    <n v="144"/>
    <n v="59"/>
  </r>
  <r>
    <x v="14"/>
    <s v="Southwest Virginia Community College "/>
    <m/>
    <n v="233648"/>
    <x v="6"/>
    <m/>
    <m/>
    <m/>
    <m/>
    <m/>
    <m/>
    <m/>
    <m/>
    <m/>
    <m/>
    <m/>
    <m/>
    <m/>
    <m/>
    <m/>
    <m/>
    <m/>
    <m/>
    <m/>
    <m/>
    <m/>
    <m/>
    <m/>
    <m/>
    <m/>
    <m/>
    <m/>
    <m/>
    <m/>
    <m/>
    <m/>
    <n v="0"/>
    <n v="0"/>
    <n v="0"/>
    <n v="0"/>
    <n v="0"/>
    <n v="0"/>
    <n v="0"/>
    <n v="0"/>
    <n v="0"/>
    <n v="0"/>
    <n v="0"/>
    <n v="0"/>
    <n v="0"/>
    <n v="0"/>
    <n v="0"/>
    <n v="0"/>
    <n v="0"/>
    <n v="0"/>
    <n v="0"/>
    <n v="0"/>
    <n v="0"/>
    <n v="0"/>
    <n v="0"/>
    <n v="0"/>
    <n v="0"/>
    <n v="0"/>
    <n v="0"/>
    <n v="0"/>
    <m/>
    <m/>
    <m/>
    <m/>
    <m/>
    <m/>
    <n v="0"/>
    <n v="0"/>
    <n v="0"/>
    <m/>
    <m/>
    <m/>
    <m/>
    <m/>
    <m/>
    <m/>
    <m/>
    <m/>
    <n v="0"/>
    <n v="0"/>
    <n v="0"/>
    <m/>
    <m/>
    <m/>
    <n v="533"/>
    <n v="666"/>
    <n v="693"/>
    <n v="817"/>
    <n v="870"/>
    <n v="728"/>
    <n v="307"/>
    <n v="303"/>
    <n v="275"/>
    <n v="372"/>
    <n v="446"/>
    <n v="518"/>
    <n v="524"/>
    <n v="450"/>
    <m/>
    <m/>
    <m/>
    <m/>
    <m/>
    <m/>
    <m/>
    <m/>
    <n v="307"/>
    <n v="307"/>
    <n v="303"/>
    <n v="303"/>
    <n v="275"/>
    <n v="275"/>
    <n v="372"/>
    <n v="372"/>
    <n v="372"/>
    <n v="446"/>
    <n v="446"/>
    <n v="446"/>
    <n v="518"/>
    <n v="518"/>
    <n v="518"/>
    <n v="518"/>
    <n v="524"/>
    <n v="524"/>
    <n v="524"/>
    <n v="450"/>
    <n v="450"/>
    <n v="450"/>
    <n v="266"/>
    <n v="253"/>
    <n v="237"/>
    <n v="25"/>
    <n v="18"/>
    <n v="18"/>
    <n v="227"/>
    <n v="253"/>
    <n v="195"/>
    <n v="114"/>
    <n v="110"/>
    <n v="129"/>
    <n v="66"/>
    <n v="68"/>
    <n v="83"/>
    <n v="52"/>
    <n v="49"/>
    <n v="75"/>
    <n v="140"/>
    <n v="219"/>
    <n v="231"/>
    <n v="72"/>
    <n v="155"/>
    <n v="78"/>
  </r>
  <r>
    <x v="14"/>
    <s v="Virginia Western Community College "/>
    <m/>
    <n v="233949"/>
    <x v="6"/>
    <m/>
    <m/>
    <m/>
    <m/>
    <m/>
    <m/>
    <m/>
    <m/>
    <m/>
    <m/>
    <m/>
    <m/>
    <m/>
    <m/>
    <m/>
    <m/>
    <m/>
    <m/>
    <m/>
    <m/>
    <m/>
    <m/>
    <m/>
    <m/>
    <m/>
    <m/>
    <m/>
    <m/>
    <m/>
    <m/>
    <m/>
    <n v="0"/>
    <n v="0"/>
    <n v="0"/>
    <n v="0"/>
    <n v="0"/>
    <n v="0"/>
    <n v="0"/>
    <n v="0"/>
    <n v="0"/>
    <n v="0"/>
    <n v="0"/>
    <n v="0"/>
    <n v="0"/>
    <n v="0"/>
    <n v="0"/>
    <n v="0"/>
    <n v="0"/>
    <n v="0"/>
    <n v="0"/>
    <n v="0"/>
    <n v="0"/>
    <n v="0"/>
    <n v="0"/>
    <n v="0"/>
    <n v="0"/>
    <n v="0"/>
    <n v="0"/>
    <n v="0"/>
    <m/>
    <m/>
    <m/>
    <m/>
    <m/>
    <m/>
    <n v="0"/>
    <n v="0"/>
    <n v="0"/>
    <m/>
    <m/>
    <m/>
    <m/>
    <m/>
    <m/>
    <m/>
    <m/>
    <m/>
    <n v="0"/>
    <n v="0"/>
    <n v="0"/>
    <m/>
    <m/>
    <m/>
    <n v="1304"/>
    <n v="1646"/>
    <n v="1915"/>
    <n v="1821"/>
    <n v="1955"/>
    <n v="1873"/>
    <n v="433"/>
    <n v="422"/>
    <n v="414"/>
    <n v="619"/>
    <n v="410"/>
    <n v="871"/>
    <n v="937"/>
    <n v="412"/>
    <m/>
    <m/>
    <m/>
    <m/>
    <m/>
    <m/>
    <m/>
    <m/>
    <n v="433"/>
    <n v="433"/>
    <n v="422"/>
    <n v="422"/>
    <n v="414"/>
    <n v="414"/>
    <n v="619"/>
    <n v="619"/>
    <n v="619"/>
    <n v="410"/>
    <n v="410"/>
    <n v="410"/>
    <n v="871"/>
    <n v="871"/>
    <n v="871"/>
    <n v="871"/>
    <n v="937"/>
    <n v="937"/>
    <n v="937"/>
    <n v="412"/>
    <n v="412"/>
    <n v="412"/>
    <n v="491"/>
    <n v="569"/>
    <n v="212"/>
    <n v="62"/>
    <n v="54"/>
    <n v="16"/>
    <n v="318"/>
    <n v="314"/>
    <n v="184"/>
    <n v="84"/>
    <n v="103"/>
    <n v="145"/>
    <n v="73"/>
    <n v="131"/>
    <n v="66"/>
    <n v="33"/>
    <n v="140"/>
    <n v="81"/>
    <n v="429"/>
    <n v="36"/>
    <n v="579"/>
    <n v="102"/>
    <n v="138"/>
    <n v="84"/>
  </r>
  <r>
    <x v="14"/>
    <s v="Wytheville Community College "/>
    <s v="Reclassified: Met the criteria for Two-Year 2 in 2009-10, 2010-11, and 2011-12."/>
    <n v="234377"/>
    <x v="6"/>
    <m/>
    <m/>
    <m/>
    <m/>
    <m/>
    <m/>
    <m/>
    <m/>
    <m/>
    <m/>
    <m/>
    <m/>
    <m/>
    <m/>
    <m/>
    <m/>
    <m/>
    <m/>
    <m/>
    <m/>
    <m/>
    <m/>
    <m/>
    <m/>
    <m/>
    <m/>
    <m/>
    <m/>
    <m/>
    <m/>
    <m/>
    <n v="0"/>
    <n v="0"/>
    <n v="0"/>
    <n v="0"/>
    <n v="0"/>
    <n v="0"/>
    <n v="0"/>
    <n v="0"/>
    <n v="0"/>
    <n v="0"/>
    <n v="0"/>
    <n v="0"/>
    <n v="0"/>
    <n v="0"/>
    <n v="0"/>
    <n v="0"/>
    <n v="0"/>
    <n v="0"/>
    <n v="0"/>
    <n v="0"/>
    <n v="0"/>
    <n v="0"/>
    <n v="0"/>
    <n v="0"/>
    <n v="0"/>
    <n v="0"/>
    <n v="0"/>
    <n v="0"/>
    <m/>
    <m/>
    <m/>
    <m/>
    <m/>
    <m/>
    <n v="0"/>
    <n v="0"/>
    <n v="0"/>
    <m/>
    <m/>
    <m/>
    <m/>
    <m/>
    <m/>
    <m/>
    <m/>
    <m/>
    <n v="0"/>
    <n v="0"/>
    <n v="0"/>
    <m/>
    <m/>
    <m/>
    <n v="217"/>
    <n v="515"/>
    <n v="618"/>
    <n v="762"/>
    <n v="896"/>
    <n v="899"/>
    <n v="148"/>
    <n v="140"/>
    <n v="86"/>
    <n v="277"/>
    <n v="359"/>
    <n v="475"/>
    <n v="501"/>
    <n v="462"/>
    <m/>
    <m/>
    <m/>
    <m/>
    <m/>
    <m/>
    <m/>
    <m/>
    <n v="148"/>
    <n v="148"/>
    <n v="140"/>
    <n v="140"/>
    <n v="86"/>
    <n v="86"/>
    <n v="277"/>
    <n v="277"/>
    <n v="277"/>
    <n v="359"/>
    <n v="359"/>
    <n v="359"/>
    <n v="475"/>
    <n v="475"/>
    <n v="475"/>
    <n v="475"/>
    <n v="501"/>
    <n v="501"/>
    <n v="501"/>
    <n v="462"/>
    <n v="462"/>
    <n v="462"/>
    <n v="296"/>
    <n v="292"/>
    <n v="239"/>
    <n v="23"/>
    <n v="16"/>
    <n v="26"/>
    <n v="156"/>
    <n v="193"/>
    <n v="197"/>
    <n v="97"/>
    <n v="125"/>
    <n v="134"/>
    <n v="44"/>
    <n v="60"/>
    <n v="71"/>
    <n v="32"/>
    <n v="58"/>
    <n v="66"/>
    <n v="104"/>
    <n v="116"/>
    <n v="204"/>
    <n v="63"/>
    <n v="195"/>
    <n v="29"/>
  </r>
  <r>
    <x v="14"/>
    <s v="D.S. Lancaster Community College "/>
    <m/>
    <n v="231873"/>
    <x v="7"/>
    <m/>
    <m/>
    <m/>
    <m/>
    <m/>
    <m/>
    <m/>
    <m/>
    <m/>
    <m/>
    <m/>
    <m/>
    <m/>
    <m/>
    <m/>
    <m/>
    <m/>
    <m/>
    <m/>
    <m/>
    <m/>
    <m/>
    <m/>
    <m/>
    <m/>
    <m/>
    <m/>
    <m/>
    <m/>
    <m/>
    <m/>
    <n v="0"/>
    <n v="0"/>
    <n v="0"/>
    <n v="0"/>
    <n v="0"/>
    <n v="0"/>
    <n v="0"/>
    <n v="0"/>
    <n v="0"/>
    <n v="0"/>
    <n v="0"/>
    <n v="0"/>
    <n v="0"/>
    <n v="0"/>
    <n v="0"/>
    <n v="0"/>
    <n v="0"/>
    <n v="0"/>
    <n v="0"/>
    <n v="0"/>
    <n v="0"/>
    <n v="0"/>
    <n v="0"/>
    <n v="0"/>
    <n v="0"/>
    <n v="0"/>
    <n v="0"/>
    <n v="0"/>
    <m/>
    <m/>
    <m/>
    <m/>
    <m/>
    <m/>
    <n v="0"/>
    <n v="0"/>
    <n v="0"/>
    <m/>
    <m/>
    <m/>
    <m/>
    <m/>
    <m/>
    <m/>
    <m/>
    <m/>
    <n v="0"/>
    <n v="0"/>
    <n v="0"/>
    <m/>
    <m/>
    <m/>
    <n v="150"/>
    <n v="279"/>
    <n v="300"/>
    <n v="323"/>
    <n v="319"/>
    <n v="335"/>
    <n v="139"/>
    <n v="111"/>
    <n v="86"/>
    <n v="167"/>
    <n v="690"/>
    <n v="192"/>
    <n v="160"/>
    <n v="892"/>
    <m/>
    <m/>
    <m/>
    <m/>
    <m/>
    <m/>
    <m/>
    <m/>
    <n v="139"/>
    <n v="139"/>
    <n v="111"/>
    <n v="111"/>
    <n v="86"/>
    <n v="86"/>
    <n v="167"/>
    <n v="167"/>
    <n v="167"/>
    <n v="690"/>
    <n v="690"/>
    <n v="690"/>
    <n v="192"/>
    <n v="192"/>
    <n v="192"/>
    <n v="192"/>
    <n v="160"/>
    <n v="160"/>
    <n v="160"/>
    <n v="892"/>
    <n v="892"/>
    <n v="892"/>
    <n v="110"/>
    <n v="82"/>
    <n v="546"/>
    <n v="17"/>
    <n v="10"/>
    <n v="62"/>
    <n v="65"/>
    <n v="68"/>
    <n v="284"/>
    <n v="81"/>
    <n v="47"/>
    <n v="164"/>
    <n v="109"/>
    <n v="17"/>
    <n v="158"/>
    <n v="11"/>
    <n v="29"/>
    <n v="179"/>
    <n v="-34"/>
    <n v="597"/>
    <n v="-309"/>
    <n v="106"/>
    <n v="71"/>
    <n v="109"/>
  </r>
  <r>
    <x v="14"/>
    <s v="Eastern Shore Community College  "/>
    <m/>
    <n v="232052"/>
    <x v="7"/>
    <m/>
    <m/>
    <m/>
    <m/>
    <m/>
    <m/>
    <m/>
    <m/>
    <m/>
    <m/>
    <m/>
    <m/>
    <m/>
    <m/>
    <m/>
    <m/>
    <m/>
    <m/>
    <m/>
    <m/>
    <m/>
    <m/>
    <m/>
    <m/>
    <m/>
    <m/>
    <m/>
    <m/>
    <m/>
    <m/>
    <m/>
    <n v="0"/>
    <n v="0"/>
    <n v="0"/>
    <n v="0"/>
    <n v="0"/>
    <n v="0"/>
    <n v="0"/>
    <n v="0"/>
    <n v="0"/>
    <n v="0"/>
    <n v="0"/>
    <n v="0"/>
    <n v="0"/>
    <n v="0"/>
    <n v="0"/>
    <n v="0"/>
    <n v="0"/>
    <n v="0"/>
    <n v="0"/>
    <n v="0"/>
    <n v="0"/>
    <n v="0"/>
    <n v="0"/>
    <n v="0"/>
    <n v="0"/>
    <n v="0"/>
    <n v="0"/>
    <n v="0"/>
    <m/>
    <m/>
    <m/>
    <m/>
    <m/>
    <m/>
    <n v="0"/>
    <n v="0"/>
    <n v="0"/>
    <m/>
    <m/>
    <m/>
    <m/>
    <m/>
    <m/>
    <m/>
    <m/>
    <m/>
    <n v="0"/>
    <n v="0"/>
    <n v="0"/>
    <m/>
    <m/>
    <m/>
    <n v="160"/>
    <n v="217"/>
    <n v="211"/>
    <n v="212"/>
    <n v="230"/>
    <n v="236"/>
    <n v="65"/>
    <n v="73"/>
    <n v="69"/>
    <n v="94"/>
    <n v="175"/>
    <n v="105"/>
    <n v="113"/>
    <n v="173"/>
    <m/>
    <m/>
    <m/>
    <m/>
    <m/>
    <m/>
    <m/>
    <m/>
    <n v="65"/>
    <n v="65"/>
    <n v="73"/>
    <n v="73"/>
    <n v="69"/>
    <n v="69"/>
    <n v="94"/>
    <n v="94"/>
    <n v="94"/>
    <n v="175"/>
    <n v="175"/>
    <n v="175"/>
    <n v="105"/>
    <n v="105"/>
    <n v="105"/>
    <n v="105"/>
    <n v="113"/>
    <n v="113"/>
    <n v="113"/>
    <n v="173"/>
    <n v="173"/>
    <n v="173"/>
    <n v="63"/>
    <n v="69"/>
    <n v="96"/>
    <n v="5"/>
    <n v="9"/>
    <n v="11"/>
    <n v="37"/>
    <n v="35"/>
    <n v="66"/>
    <n v="33"/>
    <n v="19"/>
    <n v="54"/>
    <n v="21"/>
    <n v="13"/>
    <n v="25"/>
    <n v="24"/>
    <n v="16"/>
    <n v="34"/>
    <n v="16"/>
    <n v="127"/>
    <n v="-8"/>
    <n v="55"/>
    <n v="31"/>
    <n v="39"/>
  </r>
  <r>
    <x v="14"/>
    <s v="Mountain Empire Community College"/>
    <s v="Met the criteria for Two-Year 2 in 2010-11 and 2011-12."/>
    <n v="232788"/>
    <x v="7"/>
    <m/>
    <m/>
    <m/>
    <m/>
    <m/>
    <m/>
    <m/>
    <m/>
    <m/>
    <m/>
    <m/>
    <m/>
    <m/>
    <m/>
    <m/>
    <m/>
    <m/>
    <m/>
    <m/>
    <m/>
    <m/>
    <m/>
    <m/>
    <m/>
    <m/>
    <m/>
    <m/>
    <m/>
    <m/>
    <m/>
    <m/>
    <n v="0"/>
    <n v="0"/>
    <n v="0"/>
    <n v="0"/>
    <n v="0"/>
    <n v="0"/>
    <n v="0"/>
    <n v="0"/>
    <n v="0"/>
    <n v="0"/>
    <n v="0"/>
    <n v="0"/>
    <n v="0"/>
    <n v="0"/>
    <n v="0"/>
    <n v="0"/>
    <n v="0"/>
    <n v="0"/>
    <n v="0"/>
    <n v="0"/>
    <n v="0"/>
    <n v="0"/>
    <n v="0"/>
    <n v="0"/>
    <n v="0"/>
    <n v="0"/>
    <n v="0"/>
    <n v="0"/>
    <m/>
    <m/>
    <m/>
    <m/>
    <m/>
    <m/>
    <n v="0"/>
    <n v="0"/>
    <n v="0"/>
    <m/>
    <m/>
    <m/>
    <m/>
    <m/>
    <m/>
    <m/>
    <m/>
    <m/>
    <n v="0"/>
    <n v="0"/>
    <n v="0"/>
    <m/>
    <m/>
    <m/>
    <n v="521"/>
    <n v="703"/>
    <n v="671"/>
    <n v="692"/>
    <n v="751"/>
    <n v="818"/>
    <n v="290"/>
    <n v="261"/>
    <n v="224"/>
    <n v="411"/>
    <n v="380"/>
    <n v="453"/>
    <n v="458"/>
    <n v="114"/>
    <m/>
    <m/>
    <m/>
    <m/>
    <m/>
    <m/>
    <m/>
    <m/>
    <n v="290"/>
    <n v="290"/>
    <n v="261"/>
    <n v="261"/>
    <n v="224"/>
    <n v="224"/>
    <n v="411"/>
    <n v="411"/>
    <n v="411"/>
    <n v="380"/>
    <n v="380"/>
    <n v="380"/>
    <n v="453"/>
    <n v="453"/>
    <n v="453"/>
    <n v="453"/>
    <n v="458"/>
    <n v="458"/>
    <n v="458"/>
    <n v="114"/>
    <n v="114"/>
    <n v="114"/>
    <n v="243"/>
    <n v="241"/>
    <n v="62"/>
    <n v="20"/>
    <n v="13"/>
    <n v="8"/>
    <n v="190"/>
    <n v="204"/>
    <n v="44"/>
    <n v="25"/>
    <n v="72"/>
    <n v="23"/>
    <n v="8"/>
    <n v="72"/>
    <n v="20"/>
    <n v="14"/>
    <n v="36"/>
    <n v="19"/>
    <n v="364"/>
    <n v="200"/>
    <n v="391"/>
    <n v="21"/>
    <n v="145"/>
    <n v="25"/>
  </r>
  <r>
    <x v="14"/>
    <s v="Paul D. Camp Community College  "/>
    <m/>
    <n v="233037"/>
    <x v="7"/>
    <m/>
    <m/>
    <m/>
    <m/>
    <m/>
    <m/>
    <m/>
    <m/>
    <m/>
    <m/>
    <m/>
    <m/>
    <m/>
    <m/>
    <m/>
    <m/>
    <m/>
    <m/>
    <m/>
    <m/>
    <m/>
    <m/>
    <m/>
    <m/>
    <m/>
    <m/>
    <m/>
    <m/>
    <m/>
    <m/>
    <m/>
    <n v="0"/>
    <n v="0"/>
    <n v="0"/>
    <n v="0"/>
    <n v="0"/>
    <n v="0"/>
    <n v="0"/>
    <n v="0"/>
    <n v="0"/>
    <n v="0"/>
    <n v="0"/>
    <n v="0"/>
    <n v="0"/>
    <n v="0"/>
    <n v="0"/>
    <n v="0"/>
    <n v="0"/>
    <n v="0"/>
    <n v="0"/>
    <n v="0"/>
    <n v="0"/>
    <n v="0"/>
    <n v="0"/>
    <n v="0"/>
    <n v="0"/>
    <n v="0"/>
    <n v="0"/>
    <n v="0"/>
    <m/>
    <m/>
    <m/>
    <m/>
    <m/>
    <m/>
    <n v="0"/>
    <n v="0"/>
    <n v="0"/>
    <m/>
    <m/>
    <m/>
    <m/>
    <m/>
    <m/>
    <m/>
    <m/>
    <m/>
    <n v="0"/>
    <n v="0"/>
    <n v="0"/>
    <m/>
    <m/>
    <m/>
    <n v="268"/>
    <n v="310"/>
    <n v="349"/>
    <n v="343"/>
    <n v="399"/>
    <n v="363"/>
    <n v="148"/>
    <n v="102"/>
    <n v="98"/>
    <n v="136"/>
    <n v="167"/>
    <n v="148"/>
    <n v="144"/>
    <n v="149"/>
    <m/>
    <m/>
    <m/>
    <m/>
    <m/>
    <m/>
    <m/>
    <m/>
    <n v="148"/>
    <n v="148"/>
    <n v="102"/>
    <n v="102"/>
    <n v="98"/>
    <n v="98"/>
    <n v="136"/>
    <n v="136"/>
    <n v="136"/>
    <n v="167"/>
    <n v="167"/>
    <n v="167"/>
    <n v="148"/>
    <n v="148"/>
    <n v="148"/>
    <n v="148"/>
    <n v="144"/>
    <n v="144"/>
    <n v="144"/>
    <n v="149"/>
    <n v="149"/>
    <n v="149"/>
    <n v="71"/>
    <n v="69"/>
    <n v="73"/>
    <n v="11"/>
    <n v="7"/>
    <n v="8"/>
    <n v="66"/>
    <n v="68"/>
    <n v="68"/>
    <n v="32"/>
    <n v="27"/>
    <n v="37"/>
    <n v="20"/>
    <n v="26"/>
    <n v="9"/>
    <n v="20"/>
    <n v="20"/>
    <n v="18"/>
    <n v="64"/>
    <n v="94"/>
    <n v="84"/>
    <n v="32"/>
    <n v="36"/>
    <n v="18"/>
  </r>
  <r>
    <x v="14"/>
    <s v="Rappahannock Community College  "/>
    <s v="Met the criteria for Two-Year 2 in 2011-12."/>
    <n v="233310"/>
    <x v="7"/>
    <m/>
    <m/>
    <m/>
    <m/>
    <m/>
    <m/>
    <m/>
    <m/>
    <m/>
    <m/>
    <m/>
    <m/>
    <m/>
    <m/>
    <m/>
    <m/>
    <m/>
    <m/>
    <m/>
    <m/>
    <m/>
    <m/>
    <m/>
    <m/>
    <m/>
    <m/>
    <m/>
    <m/>
    <m/>
    <m/>
    <m/>
    <n v="0"/>
    <n v="0"/>
    <n v="0"/>
    <n v="0"/>
    <n v="0"/>
    <n v="0"/>
    <n v="0"/>
    <n v="0"/>
    <n v="0"/>
    <n v="0"/>
    <n v="0"/>
    <n v="0"/>
    <n v="0"/>
    <n v="0"/>
    <n v="0"/>
    <n v="0"/>
    <n v="0"/>
    <n v="0"/>
    <n v="0"/>
    <n v="0"/>
    <n v="0"/>
    <n v="0"/>
    <n v="0"/>
    <n v="0"/>
    <n v="0"/>
    <n v="0"/>
    <n v="0"/>
    <n v="0"/>
    <m/>
    <m/>
    <m/>
    <m/>
    <m/>
    <m/>
    <n v="0"/>
    <n v="0"/>
    <n v="0"/>
    <m/>
    <m/>
    <m/>
    <m/>
    <m/>
    <m/>
    <m/>
    <m/>
    <m/>
    <n v="0"/>
    <n v="0"/>
    <n v="0"/>
    <m/>
    <m/>
    <m/>
    <n v="384"/>
    <n v="470"/>
    <n v="547"/>
    <n v="608"/>
    <n v="673"/>
    <n v="689"/>
    <n v="123"/>
    <n v="115"/>
    <n v="158"/>
    <n v="214"/>
    <n v="238"/>
    <n v="262"/>
    <n v="317"/>
    <n v="299"/>
    <m/>
    <m/>
    <m/>
    <m/>
    <m/>
    <m/>
    <m/>
    <m/>
    <n v="123"/>
    <n v="123"/>
    <n v="115"/>
    <n v="115"/>
    <n v="158"/>
    <n v="158"/>
    <n v="214"/>
    <n v="214"/>
    <n v="214"/>
    <n v="238"/>
    <n v="238"/>
    <n v="238"/>
    <n v="262"/>
    <n v="262"/>
    <n v="262"/>
    <n v="262"/>
    <n v="317"/>
    <n v="317"/>
    <n v="317"/>
    <n v="299"/>
    <n v="299"/>
    <n v="299"/>
    <n v="145"/>
    <n v="191"/>
    <n v="177"/>
    <n v="21"/>
    <n v="21"/>
    <n v="20"/>
    <n v="96"/>
    <n v="105"/>
    <n v="102"/>
    <n v="44"/>
    <n v="54"/>
    <n v="59"/>
    <n v="36"/>
    <n v="35"/>
    <n v="29"/>
    <n v="46"/>
    <n v="52"/>
    <n v="45"/>
    <n v="88"/>
    <n v="97"/>
    <n v="129"/>
    <n v="38"/>
    <n v="86"/>
    <n v="59"/>
  </r>
  <r>
    <x v="14"/>
    <s v="Richard Bland College "/>
    <m/>
    <n v="233338"/>
    <x v="7"/>
    <m/>
    <m/>
    <m/>
    <m/>
    <m/>
    <m/>
    <m/>
    <m/>
    <m/>
    <m/>
    <m/>
    <m/>
    <m/>
    <m/>
    <m/>
    <m/>
    <m/>
    <m/>
    <m/>
    <m/>
    <m/>
    <m/>
    <m/>
    <m/>
    <m/>
    <m/>
    <m/>
    <m/>
    <m/>
    <m/>
    <m/>
    <n v="0"/>
    <n v="0"/>
    <n v="0"/>
    <n v="0"/>
    <n v="0"/>
    <n v="0"/>
    <n v="0"/>
    <n v="0"/>
    <n v="0"/>
    <n v="0"/>
    <n v="0"/>
    <n v="0"/>
    <n v="0"/>
    <n v="0"/>
    <n v="0"/>
    <n v="0"/>
    <n v="0"/>
    <n v="0"/>
    <n v="0"/>
    <n v="0"/>
    <n v="0"/>
    <n v="0"/>
    <n v="0"/>
    <n v="0"/>
    <n v="0"/>
    <n v="0"/>
    <n v="0"/>
    <n v="0"/>
    <m/>
    <m/>
    <m/>
    <m/>
    <m/>
    <m/>
    <n v="0"/>
    <n v="0"/>
    <n v="0"/>
    <m/>
    <m/>
    <m/>
    <m/>
    <m/>
    <m/>
    <m/>
    <m/>
    <m/>
    <n v="0"/>
    <n v="0"/>
    <n v="0"/>
    <m/>
    <m/>
    <m/>
    <n v="494"/>
    <n v="472"/>
    <n v="493"/>
    <n v="695"/>
    <n v="594"/>
    <n v="577"/>
    <n v="393"/>
    <n v="367"/>
    <n v="357"/>
    <n v="371"/>
    <n v="375"/>
    <n v="567"/>
    <n v="491"/>
    <n v="486"/>
    <m/>
    <m/>
    <m/>
    <m/>
    <m/>
    <m/>
    <m/>
    <m/>
    <n v="393"/>
    <n v="393"/>
    <n v="367"/>
    <n v="367"/>
    <n v="357"/>
    <n v="357"/>
    <n v="371"/>
    <n v="371"/>
    <n v="371"/>
    <n v="375"/>
    <n v="375"/>
    <n v="375"/>
    <n v="567"/>
    <n v="567"/>
    <n v="567"/>
    <n v="567"/>
    <n v="491"/>
    <n v="491"/>
    <n v="491"/>
    <n v="486"/>
    <n v="486"/>
    <n v="486"/>
    <n v="287"/>
    <n v="258"/>
    <n v="274"/>
    <n v="97"/>
    <n v="85"/>
    <n v="71"/>
    <n v="183"/>
    <n v="148"/>
    <n v="141"/>
    <n v="91"/>
    <n v="105"/>
    <n v="118"/>
    <n v="35"/>
    <n v="47"/>
    <n v="34"/>
    <n v="79"/>
    <n v="97"/>
    <n v="127"/>
    <n v="166"/>
    <n v="126"/>
    <n v="288"/>
    <n v="159"/>
    <n v="106"/>
    <n v="130"/>
  </r>
  <r>
    <x v="14"/>
    <s v="Virginia Highlands Community College "/>
    <m/>
    <n v="233903"/>
    <x v="7"/>
    <m/>
    <m/>
    <m/>
    <m/>
    <m/>
    <m/>
    <m/>
    <m/>
    <m/>
    <m/>
    <m/>
    <m/>
    <m/>
    <m/>
    <m/>
    <m/>
    <m/>
    <m/>
    <m/>
    <m/>
    <m/>
    <m/>
    <m/>
    <m/>
    <m/>
    <m/>
    <m/>
    <m/>
    <m/>
    <m/>
    <m/>
    <n v="0"/>
    <n v="0"/>
    <n v="0"/>
    <n v="0"/>
    <n v="0"/>
    <n v="0"/>
    <n v="0"/>
    <n v="0"/>
    <n v="0"/>
    <n v="0"/>
    <n v="0"/>
    <n v="0"/>
    <n v="0"/>
    <n v="0"/>
    <n v="0"/>
    <n v="0"/>
    <n v="0"/>
    <n v="0"/>
    <n v="0"/>
    <n v="0"/>
    <n v="0"/>
    <n v="0"/>
    <n v="0"/>
    <n v="0"/>
    <n v="0"/>
    <n v="0"/>
    <n v="0"/>
    <n v="0"/>
    <m/>
    <m/>
    <m/>
    <m/>
    <m/>
    <m/>
    <n v="0"/>
    <n v="0"/>
    <n v="0"/>
    <m/>
    <m/>
    <m/>
    <m/>
    <m/>
    <m/>
    <m/>
    <m/>
    <m/>
    <n v="0"/>
    <n v="0"/>
    <n v="0"/>
    <m/>
    <m/>
    <m/>
    <n v="493"/>
    <n v="569"/>
    <n v="599"/>
    <n v="599"/>
    <n v="764"/>
    <n v="688"/>
    <n v="198"/>
    <n v="181"/>
    <n v="237"/>
    <n v="309"/>
    <n v="321"/>
    <n v="356"/>
    <n v="417"/>
    <n v="396"/>
    <m/>
    <m/>
    <m/>
    <m/>
    <m/>
    <m/>
    <m/>
    <m/>
    <n v="198"/>
    <n v="198"/>
    <n v="181"/>
    <n v="181"/>
    <n v="237"/>
    <n v="237"/>
    <n v="309"/>
    <n v="309"/>
    <n v="309"/>
    <n v="321"/>
    <n v="321"/>
    <n v="321"/>
    <n v="356"/>
    <n v="356"/>
    <n v="356"/>
    <n v="356"/>
    <n v="417"/>
    <n v="417"/>
    <n v="417"/>
    <n v="396"/>
    <n v="396"/>
    <n v="396"/>
    <n v="192"/>
    <n v="238"/>
    <n v="229"/>
    <n v="10"/>
    <n v="17"/>
    <n v="20"/>
    <n v="154"/>
    <n v="162"/>
    <n v="147"/>
    <n v="47"/>
    <n v="71"/>
    <n v="64"/>
    <n v="63"/>
    <n v="55"/>
    <n v="59"/>
    <n v="30"/>
    <n v="31"/>
    <n v="32"/>
    <n v="169"/>
    <n v="164"/>
    <n v="201"/>
    <n v="69"/>
    <n v="112"/>
    <n v="91"/>
  </r>
  <r>
    <x v="15"/>
    <s v="West Virginia University"/>
    <m/>
    <n v="238032"/>
    <x v="0"/>
    <n v="4359"/>
    <n v="4574"/>
    <n v="4828"/>
    <n v="4731"/>
    <n v="5135"/>
    <n v="4589"/>
    <n v="6138"/>
    <n v="3482"/>
    <n v="3469"/>
    <n v="3584"/>
    <n v="3899"/>
    <n v="4390"/>
    <n v="4330"/>
    <n v="4539"/>
    <n v="4787"/>
    <n v="4678"/>
    <n v="5099"/>
    <n v="4558"/>
    <n v="5011"/>
    <n v="0"/>
    <n v="25"/>
    <n v="24"/>
    <n v="20"/>
    <n v="28"/>
    <n v="22"/>
    <n v="22"/>
    <n v="0"/>
    <n v="7"/>
    <n v="14"/>
    <m/>
    <m/>
    <n v="3482"/>
    <n v="3482"/>
    <n v="3444"/>
    <n v="3444"/>
    <n v="3560"/>
    <n v="3560"/>
    <n v="3879"/>
    <n v="4362"/>
    <n v="4362"/>
    <n v="4308"/>
    <n v="4308"/>
    <n v="4308"/>
    <n v="4517"/>
    <n v="4517"/>
    <n v="4517"/>
    <n v="4787"/>
    <n v="4787"/>
    <n v="4671"/>
    <n v="4671"/>
    <n v="5085"/>
    <n v="5085"/>
    <n v="5085"/>
    <n v="4558"/>
    <n v="4558"/>
    <n v="4558"/>
    <n v="5011"/>
    <n v="5011"/>
    <n v="5011"/>
    <n v="4054"/>
    <n v="3603"/>
    <n v="3861"/>
    <n v="163"/>
    <n v="133"/>
    <n v="152"/>
    <n v="868"/>
    <n v="822"/>
    <n v="998"/>
    <n v="2511"/>
    <n v="2501"/>
    <n v="2558"/>
    <n v="173"/>
    <n v="162"/>
    <n v="151"/>
    <n v="447"/>
    <n v="1148"/>
    <n v="1242"/>
    <n v="1231"/>
    <n v="497"/>
    <n v="566"/>
    <n v="1993"/>
    <n v="1992"/>
    <n v="2068"/>
    <m/>
    <m/>
    <m/>
    <m/>
    <m/>
    <m/>
    <m/>
    <m/>
    <m/>
    <m/>
    <m/>
    <m/>
    <m/>
    <m/>
    <m/>
    <m/>
    <m/>
    <m/>
    <m/>
    <m/>
    <m/>
    <m/>
    <n v="0"/>
    <n v="0"/>
    <n v="0"/>
    <n v="0"/>
    <n v="0"/>
    <n v="0"/>
    <n v="0"/>
    <n v="0"/>
    <n v="0"/>
    <n v="0"/>
    <n v="0"/>
    <n v="0"/>
    <n v="0"/>
    <n v="0"/>
    <n v="0"/>
    <n v="0"/>
    <n v="0"/>
    <n v="0"/>
    <n v="0"/>
    <n v="0"/>
    <n v="0"/>
    <n v="0"/>
    <m/>
    <m/>
    <m/>
    <m/>
    <m/>
    <m/>
    <n v="0"/>
    <n v="0"/>
    <n v="0"/>
    <m/>
    <m/>
    <m/>
    <m/>
    <m/>
    <m/>
    <m/>
    <m/>
    <m/>
    <n v="0"/>
    <n v="0"/>
    <n v="0"/>
    <m/>
    <m/>
    <m/>
  </r>
  <r>
    <x v="15"/>
    <s v="Marshall University "/>
    <m/>
    <n v="237525"/>
    <x v="2"/>
    <n v="1803"/>
    <n v="1724"/>
    <n v="1549"/>
    <n v="1686"/>
    <n v="1690"/>
    <n v="1885"/>
    <n v="2797"/>
    <n v="1783"/>
    <n v="1779"/>
    <n v="1754"/>
    <n v="1864"/>
    <n v="1912"/>
    <n v="1764"/>
    <n v="1689"/>
    <n v="1523"/>
    <n v="1492"/>
    <n v="1664"/>
    <n v="1859"/>
    <n v="1945"/>
    <n v="7"/>
    <m/>
    <n v="5"/>
    <n v="5"/>
    <n v="4"/>
    <n v="2"/>
    <n v="3"/>
    <m/>
    <m/>
    <n v="0"/>
    <m/>
    <n v="0"/>
    <n v="1776"/>
    <n v="1776"/>
    <n v="1779"/>
    <n v="1779"/>
    <n v="1749"/>
    <n v="1749"/>
    <n v="1859"/>
    <n v="1908"/>
    <n v="1908"/>
    <n v="1762"/>
    <n v="1762"/>
    <n v="1762"/>
    <n v="1686"/>
    <n v="1686"/>
    <n v="1686"/>
    <n v="1523"/>
    <n v="1523"/>
    <n v="1492"/>
    <n v="1492"/>
    <n v="1664"/>
    <n v="1664"/>
    <n v="1664"/>
    <n v="1859"/>
    <n v="1859"/>
    <n v="1859"/>
    <n v="1945"/>
    <n v="1945"/>
    <n v="1945"/>
    <n v="1175"/>
    <n v="1300"/>
    <n v="1353"/>
    <n v="103"/>
    <n v="131"/>
    <n v="122"/>
    <n v="386"/>
    <n v="428"/>
    <n v="470"/>
    <n v="855"/>
    <n v="799"/>
    <n v="738"/>
    <n v="118"/>
    <n v="125"/>
    <n v="125"/>
    <n v="358"/>
    <n v="291"/>
    <n v="315"/>
    <n v="577"/>
    <n v="547"/>
    <n v="508"/>
    <n v="871"/>
    <n v="904"/>
    <n v="789"/>
    <m/>
    <m/>
    <m/>
    <m/>
    <m/>
    <m/>
    <m/>
    <m/>
    <m/>
    <m/>
    <m/>
    <m/>
    <m/>
    <m/>
    <m/>
    <m/>
    <m/>
    <m/>
    <m/>
    <m/>
    <m/>
    <m/>
    <n v="0"/>
    <n v="0"/>
    <n v="0"/>
    <n v="0"/>
    <n v="0"/>
    <n v="0"/>
    <n v="0"/>
    <n v="0"/>
    <n v="0"/>
    <n v="0"/>
    <n v="0"/>
    <n v="0"/>
    <n v="0"/>
    <n v="0"/>
    <n v="0"/>
    <n v="0"/>
    <n v="0"/>
    <n v="0"/>
    <n v="0"/>
    <n v="0"/>
    <n v="0"/>
    <n v="0"/>
    <m/>
    <m/>
    <m/>
    <m/>
    <m/>
    <m/>
    <n v="0"/>
    <n v="0"/>
    <n v="0"/>
    <m/>
    <m/>
    <m/>
    <m/>
    <m/>
    <m/>
    <m/>
    <m/>
    <m/>
    <n v="0"/>
    <n v="0"/>
    <n v="0"/>
    <m/>
    <m/>
    <m/>
  </r>
  <r>
    <x v="15"/>
    <s v="Fairmont State University"/>
    <m/>
    <n v="237367"/>
    <x v="4"/>
    <n v="615"/>
    <n v="672"/>
    <n v="649"/>
    <n v="618"/>
    <n v="771"/>
    <n v="820"/>
    <n v="1239"/>
    <n v="534"/>
    <n v="592"/>
    <n v="553"/>
    <n v="659"/>
    <n v="610"/>
    <n v="581"/>
    <n v="639"/>
    <n v="622"/>
    <n v="581"/>
    <n v="728"/>
    <n v="778"/>
    <n v="744"/>
    <n v="0"/>
    <m/>
    <n v="0"/>
    <n v="0"/>
    <n v="0"/>
    <n v="0"/>
    <n v="0"/>
    <n v="0"/>
    <n v="0"/>
    <n v="0"/>
    <n v="0"/>
    <m/>
    <n v="534"/>
    <n v="534"/>
    <n v="592"/>
    <n v="592"/>
    <n v="553"/>
    <n v="553"/>
    <n v="659"/>
    <n v="610"/>
    <n v="610"/>
    <n v="581"/>
    <n v="581"/>
    <n v="581"/>
    <n v="639"/>
    <n v="639"/>
    <n v="639"/>
    <n v="622"/>
    <n v="622"/>
    <n v="581"/>
    <n v="581"/>
    <n v="728"/>
    <n v="728"/>
    <n v="728"/>
    <n v="778"/>
    <n v="778"/>
    <n v="778"/>
    <n v="744"/>
    <n v="744"/>
    <n v="744"/>
    <n v="429"/>
    <n v="482"/>
    <n v="454"/>
    <n v="85"/>
    <n v="90"/>
    <n v="88"/>
    <n v="214"/>
    <n v="206"/>
    <n v="202"/>
    <n v="225"/>
    <n v="207"/>
    <n v="209"/>
    <n v="44"/>
    <n v="40"/>
    <n v="49"/>
    <n v="131"/>
    <n v="134"/>
    <n v="203"/>
    <n v="210"/>
    <n v="200"/>
    <n v="178"/>
    <n v="257"/>
    <n v="237"/>
    <n v="321"/>
    <m/>
    <m/>
    <m/>
    <m/>
    <m/>
    <m/>
    <m/>
    <m/>
    <m/>
    <m/>
    <m/>
    <m/>
    <m/>
    <m/>
    <m/>
    <m/>
    <m/>
    <m/>
    <m/>
    <m/>
    <m/>
    <m/>
    <n v="0"/>
    <n v="0"/>
    <n v="0"/>
    <n v="0"/>
    <n v="0"/>
    <n v="0"/>
    <n v="0"/>
    <n v="0"/>
    <n v="0"/>
    <n v="0"/>
    <n v="0"/>
    <n v="0"/>
    <n v="0"/>
    <n v="0"/>
    <n v="0"/>
    <n v="0"/>
    <n v="0"/>
    <n v="0"/>
    <n v="0"/>
    <n v="0"/>
    <n v="0"/>
    <n v="0"/>
    <m/>
    <m/>
    <m/>
    <m/>
    <m/>
    <m/>
    <n v="0"/>
    <n v="0"/>
    <n v="0"/>
    <m/>
    <m/>
    <m/>
    <m/>
    <m/>
    <m/>
    <m/>
    <m/>
    <m/>
    <n v="0"/>
    <n v="0"/>
    <n v="0"/>
    <m/>
    <m/>
    <m/>
  </r>
  <r>
    <x v="15"/>
    <s v="Shepherd University "/>
    <m/>
    <n v="237792"/>
    <x v="4"/>
    <n v="688"/>
    <n v="675"/>
    <n v="699"/>
    <n v="706"/>
    <n v="707"/>
    <n v="802"/>
    <n v="1155"/>
    <n v="565"/>
    <n v="537"/>
    <n v="526"/>
    <n v="617"/>
    <n v="629"/>
    <n v="642"/>
    <n v="657"/>
    <n v="688"/>
    <n v="691"/>
    <n v="698"/>
    <n v="786"/>
    <n v="759"/>
    <n v="0"/>
    <m/>
    <n v="0"/>
    <n v="0"/>
    <n v="0"/>
    <n v="0"/>
    <n v="0"/>
    <n v="0"/>
    <n v="0"/>
    <n v="0"/>
    <n v="0"/>
    <n v="0"/>
    <n v="565"/>
    <n v="565"/>
    <n v="537"/>
    <n v="537"/>
    <n v="526"/>
    <n v="526"/>
    <n v="617"/>
    <n v="629"/>
    <n v="629"/>
    <n v="642"/>
    <n v="642"/>
    <n v="642"/>
    <n v="657"/>
    <n v="657"/>
    <n v="657"/>
    <n v="688"/>
    <n v="688"/>
    <n v="691"/>
    <n v="691"/>
    <n v="698"/>
    <n v="698"/>
    <n v="698"/>
    <n v="786"/>
    <n v="786"/>
    <n v="786"/>
    <n v="759"/>
    <n v="759"/>
    <n v="759"/>
    <n v="463"/>
    <n v="554"/>
    <n v="514"/>
    <n v="28"/>
    <n v="39"/>
    <n v="38"/>
    <n v="207"/>
    <n v="193"/>
    <n v="207"/>
    <n v="281"/>
    <n v="278"/>
    <n v="304"/>
    <n v="35"/>
    <n v="41"/>
    <n v="27"/>
    <n v="56"/>
    <n v="66"/>
    <n v="68"/>
    <n v="257"/>
    <n v="257"/>
    <n v="258"/>
    <n v="244"/>
    <n v="268"/>
    <n v="218"/>
    <m/>
    <m/>
    <m/>
    <m/>
    <m/>
    <m/>
    <m/>
    <m/>
    <m/>
    <m/>
    <m/>
    <m/>
    <m/>
    <m/>
    <m/>
    <m/>
    <m/>
    <m/>
    <m/>
    <m/>
    <m/>
    <m/>
    <n v="0"/>
    <n v="0"/>
    <n v="0"/>
    <n v="0"/>
    <n v="0"/>
    <n v="0"/>
    <n v="0"/>
    <n v="0"/>
    <n v="0"/>
    <n v="0"/>
    <n v="0"/>
    <n v="0"/>
    <n v="0"/>
    <n v="0"/>
    <n v="0"/>
    <n v="0"/>
    <n v="0"/>
    <n v="0"/>
    <n v="0"/>
    <n v="0"/>
    <n v="0"/>
    <n v="0"/>
    <m/>
    <m/>
    <m/>
    <m/>
    <m/>
    <m/>
    <n v="0"/>
    <n v="0"/>
    <n v="0"/>
    <m/>
    <m/>
    <m/>
    <m/>
    <m/>
    <m/>
    <m/>
    <m/>
    <m/>
    <n v="0"/>
    <n v="0"/>
    <n v="0"/>
    <m/>
    <m/>
    <m/>
  </r>
  <r>
    <x v="15"/>
    <s v="Bluefield State College "/>
    <m/>
    <n v="237215"/>
    <x v="10"/>
    <n v="282"/>
    <n v="251"/>
    <n v="261"/>
    <n v="307"/>
    <n v="283"/>
    <n v="314"/>
    <n v="543"/>
    <n v="33"/>
    <n v="14"/>
    <n v="38"/>
    <n v="29"/>
    <n v="81"/>
    <n v="246"/>
    <n v="238"/>
    <n v="246"/>
    <n v="288"/>
    <n v="259"/>
    <n v="297"/>
    <n v="175"/>
    <n v="0"/>
    <m/>
    <n v="0"/>
    <n v="0"/>
    <n v="0"/>
    <n v="0"/>
    <n v="0"/>
    <n v="0"/>
    <n v="0"/>
    <m/>
    <n v="0"/>
    <n v="0"/>
    <n v="33"/>
    <n v="33"/>
    <n v="14"/>
    <n v="14"/>
    <n v="38"/>
    <n v="38"/>
    <n v="29"/>
    <n v="81"/>
    <n v="81"/>
    <n v="246"/>
    <n v="246"/>
    <n v="246"/>
    <n v="238"/>
    <n v="238"/>
    <n v="238"/>
    <n v="246"/>
    <n v="246"/>
    <n v="288"/>
    <n v="288"/>
    <n v="259"/>
    <n v="259"/>
    <n v="259"/>
    <n v="297"/>
    <n v="297"/>
    <n v="297"/>
    <n v="175"/>
    <n v="175"/>
    <n v="175"/>
    <n v="152"/>
    <n v="175"/>
    <n v="93"/>
    <n v="15"/>
    <n v="17"/>
    <n v="7"/>
    <n v="92"/>
    <n v="105"/>
    <n v="75"/>
    <n v="18"/>
    <n v="59"/>
    <n v="67"/>
    <n v="4"/>
    <n v="16"/>
    <n v="14"/>
    <n v="8"/>
    <n v="13"/>
    <n v="24"/>
    <n v="51"/>
    <n v="158"/>
    <n v="133"/>
    <n v="77"/>
    <n v="85"/>
    <n v="55"/>
    <m/>
    <m/>
    <m/>
    <m/>
    <m/>
    <m/>
    <m/>
    <m/>
    <m/>
    <m/>
    <m/>
    <m/>
    <m/>
    <m/>
    <m/>
    <m/>
    <m/>
    <m/>
    <m/>
    <m/>
    <m/>
    <m/>
    <n v="0"/>
    <n v="0"/>
    <n v="0"/>
    <n v="0"/>
    <n v="0"/>
    <n v="0"/>
    <n v="0"/>
    <n v="0"/>
    <n v="0"/>
    <n v="0"/>
    <n v="0"/>
    <n v="0"/>
    <n v="0"/>
    <n v="0"/>
    <n v="0"/>
    <n v="0"/>
    <n v="0"/>
    <n v="0"/>
    <n v="0"/>
    <n v="0"/>
    <n v="0"/>
    <n v="0"/>
    <m/>
    <m/>
    <m/>
    <m/>
    <m/>
    <m/>
    <n v="0"/>
    <n v="0"/>
    <n v="0"/>
    <m/>
    <m/>
    <m/>
    <m/>
    <m/>
    <m/>
    <m/>
    <m/>
    <m/>
    <n v="0"/>
    <n v="0"/>
    <n v="0"/>
    <m/>
    <m/>
    <m/>
  </r>
  <r>
    <x v="15"/>
    <s v="Concord University "/>
    <m/>
    <n v="237330"/>
    <x v="10"/>
    <n v="578"/>
    <n v="653"/>
    <n v="603"/>
    <n v="627"/>
    <n v="719"/>
    <n v="611"/>
    <n v="743"/>
    <n v="611"/>
    <n v="695"/>
    <n v="480"/>
    <n v="498"/>
    <n v="606"/>
    <n v="566"/>
    <n v="642"/>
    <n v="593"/>
    <n v="618"/>
    <n v="710"/>
    <n v="608"/>
    <n v="571"/>
    <n v="0"/>
    <n v="3"/>
    <m/>
    <n v="0"/>
    <n v="0"/>
    <n v="0"/>
    <n v="0"/>
    <n v="0"/>
    <n v="0"/>
    <n v="0"/>
    <n v="0"/>
    <n v="0"/>
    <n v="611"/>
    <n v="611"/>
    <n v="692"/>
    <n v="692"/>
    <n v="480"/>
    <n v="480"/>
    <n v="498"/>
    <n v="606"/>
    <n v="606"/>
    <n v="566"/>
    <n v="566"/>
    <n v="566"/>
    <n v="642"/>
    <n v="642"/>
    <n v="642"/>
    <n v="593"/>
    <n v="593"/>
    <n v="618"/>
    <n v="618"/>
    <n v="710"/>
    <n v="710"/>
    <n v="710"/>
    <n v="608"/>
    <n v="608"/>
    <n v="608"/>
    <n v="571"/>
    <n v="571"/>
    <n v="571"/>
    <n v="430"/>
    <n v="386"/>
    <n v="342"/>
    <n v="71"/>
    <n v="60"/>
    <n v="63"/>
    <n v="209"/>
    <n v="162"/>
    <n v="166"/>
    <n v="196"/>
    <n v="191"/>
    <n v="215"/>
    <n v="31"/>
    <n v="24"/>
    <n v="25"/>
    <n v="146"/>
    <n v="239"/>
    <n v="300"/>
    <n v="233"/>
    <n v="112"/>
    <n v="102"/>
    <n v="227"/>
    <n v="244"/>
    <n v="261"/>
    <m/>
    <m/>
    <m/>
    <m/>
    <m/>
    <m/>
    <m/>
    <m/>
    <m/>
    <m/>
    <m/>
    <m/>
    <m/>
    <m/>
    <m/>
    <m/>
    <m/>
    <m/>
    <m/>
    <m/>
    <m/>
    <m/>
    <n v="0"/>
    <n v="0"/>
    <n v="0"/>
    <n v="0"/>
    <n v="0"/>
    <n v="0"/>
    <n v="0"/>
    <n v="0"/>
    <n v="0"/>
    <n v="0"/>
    <n v="0"/>
    <n v="0"/>
    <n v="0"/>
    <n v="0"/>
    <n v="0"/>
    <n v="0"/>
    <n v="0"/>
    <n v="0"/>
    <n v="0"/>
    <n v="0"/>
    <n v="0"/>
    <n v="0"/>
    <m/>
    <m/>
    <m/>
    <m/>
    <m/>
    <m/>
    <n v="0"/>
    <n v="0"/>
    <n v="0"/>
    <m/>
    <m/>
    <m/>
    <m/>
    <m/>
    <m/>
    <m/>
    <m/>
    <m/>
    <n v="0"/>
    <n v="0"/>
    <n v="0"/>
    <m/>
    <m/>
    <m/>
  </r>
  <r>
    <x v="15"/>
    <s v="Glenville State College "/>
    <m/>
    <n v="237385"/>
    <x v="10"/>
    <n v="292"/>
    <n v="304"/>
    <n v="268"/>
    <n v="291"/>
    <n v="303"/>
    <n v="331"/>
    <n v="576"/>
    <n v="250"/>
    <n v="226"/>
    <n v="291"/>
    <n v="266"/>
    <n v="248"/>
    <n v="262"/>
    <n v="275"/>
    <n v="248"/>
    <n v="269"/>
    <n v="278"/>
    <n v="291"/>
    <n v="149"/>
    <n v="0"/>
    <m/>
    <n v="3"/>
    <n v="4"/>
    <m/>
    <n v="0"/>
    <n v="0"/>
    <m/>
    <n v="0"/>
    <m/>
    <m/>
    <m/>
    <n v="250"/>
    <n v="250"/>
    <n v="226"/>
    <n v="226"/>
    <n v="288"/>
    <n v="288"/>
    <n v="262"/>
    <n v="248"/>
    <n v="248"/>
    <n v="262"/>
    <n v="262"/>
    <n v="262"/>
    <n v="275"/>
    <n v="275"/>
    <n v="275"/>
    <n v="248"/>
    <n v="248"/>
    <n v="269"/>
    <n v="269"/>
    <n v="278"/>
    <n v="278"/>
    <n v="278"/>
    <n v="291"/>
    <n v="291"/>
    <n v="291"/>
    <n v="149"/>
    <n v="149"/>
    <n v="149"/>
    <n v="157"/>
    <n v="169"/>
    <n v="105"/>
    <n v="16"/>
    <n v="23"/>
    <n v="8"/>
    <n v="105"/>
    <n v="99"/>
    <n v="36"/>
    <n v="85"/>
    <n v="85"/>
    <n v="91"/>
    <n v="9"/>
    <n v="10"/>
    <n v="15"/>
    <n v="58"/>
    <n v="77"/>
    <n v="48"/>
    <n v="96"/>
    <n v="90"/>
    <n v="121"/>
    <n v="131"/>
    <n v="102"/>
    <n v="123"/>
    <m/>
    <m/>
    <m/>
    <m/>
    <m/>
    <m/>
    <m/>
    <m/>
    <m/>
    <m/>
    <m/>
    <m/>
    <m/>
    <m/>
    <m/>
    <m/>
    <m/>
    <m/>
    <m/>
    <m/>
    <m/>
    <m/>
    <n v="0"/>
    <n v="0"/>
    <n v="0"/>
    <n v="0"/>
    <n v="0"/>
    <n v="0"/>
    <n v="0"/>
    <n v="0"/>
    <n v="0"/>
    <n v="0"/>
    <n v="0"/>
    <n v="0"/>
    <n v="0"/>
    <n v="0"/>
    <n v="0"/>
    <n v="0"/>
    <n v="0"/>
    <n v="0"/>
    <n v="0"/>
    <n v="0"/>
    <n v="0"/>
    <n v="0"/>
    <m/>
    <m/>
    <m/>
    <m/>
    <m/>
    <m/>
    <n v="0"/>
    <n v="0"/>
    <n v="0"/>
    <m/>
    <m/>
    <m/>
    <m/>
    <m/>
    <m/>
    <m/>
    <m/>
    <m/>
    <n v="0"/>
    <n v="0"/>
    <n v="0"/>
    <m/>
    <m/>
    <m/>
  </r>
  <r>
    <x v="15"/>
    <s v="West Liberty University"/>
    <m/>
    <n v="237932"/>
    <x v="10"/>
    <n v="462"/>
    <n v="402"/>
    <n v="473"/>
    <n v="475"/>
    <n v="507"/>
    <n v="578"/>
    <n v="762"/>
    <n v="492"/>
    <n v="519"/>
    <n v="510"/>
    <n v="460"/>
    <n v="449"/>
    <n v="445"/>
    <n v="303"/>
    <n v="368"/>
    <n v="393"/>
    <n v="441"/>
    <n v="501"/>
    <n v="443"/>
    <n v="3"/>
    <n v="3"/>
    <n v="3"/>
    <n v="4"/>
    <m/>
    <n v="0"/>
    <n v="0"/>
    <m/>
    <m/>
    <m/>
    <n v="0"/>
    <n v="0"/>
    <n v="489"/>
    <n v="489"/>
    <n v="516"/>
    <n v="516"/>
    <n v="507"/>
    <n v="507"/>
    <n v="456"/>
    <n v="449"/>
    <n v="449"/>
    <n v="445"/>
    <n v="445"/>
    <n v="445"/>
    <n v="303"/>
    <n v="303"/>
    <n v="303"/>
    <n v="368"/>
    <n v="368"/>
    <n v="393"/>
    <n v="393"/>
    <n v="441"/>
    <n v="441"/>
    <n v="441"/>
    <n v="501"/>
    <n v="501"/>
    <n v="501"/>
    <n v="443"/>
    <n v="443"/>
    <n v="443"/>
    <n v="288"/>
    <n v="374"/>
    <n v="290"/>
    <n v="29"/>
    <n v="33"/>
    <n v="42"/>
    <n v="124"/>
    <n v="94"/>
    <n v="111"/>
    <n v="154"/>
    <n v="176"/>
    <n v="189"/>
    <n v="19"/>
    <n v="14"/>
    <n v="5"/>
    <n v="113"/>
    <n v="92"/>
    <n v="98"/>
    <n v="163"/>
    <n v="163"/>
    <n v="11"/>
    <n v="222"/>
    <n v="234"/>
    <n v="240"/>
    <m/>
    <m/>
    <m/>
    <m/>
    <m/>
    <m/>
    <m/>
    <m/>
    <m/>
    <m/>
    <m/>
    <m/>
    <m/>
    <m/>
    <m/>
    <m/>
    <m/>
    <m/>
    <m/>
    <m/>
    <m/>
    <m/>
    <n v="0"/>
    <n v="0"/>
    <n v="0"/>
    <n v="0"/>
    <n v="0"/>
    <n v="0"/>
    <n v="0"/>
    <n v="0"/>
    <n v="0"/>
    <n v="0"/>
    <n v="0"/>
    <n v="0"/>
    <n v="0"/>
    <n v="0"/>
    <n v="0"/>
    <n v="0"/>
    <n v="0"/>
    <n v="0"/>
    <n v="0"/>
    <n v="0"/>
    <n v="0"/>
    <n v="0"/>
    <m/>
    <m/>
    <m/>
    <m/>
    <m/>
    <m/>
    <n v="0"/>
    <n v="0"/>
    <n v="0"/>
    <m/>
    <m/>
    <m/>
    <m/>
    <m/>
    <m/>
    <m/>
    <m/>
    <m/>
    <n v="0"/>
    <n v="0"/>
    <n v="0"/>
    <m/>
    <m/>
    <m/>
  </r>
  <r>
    <x v="15"/>
    <s v="West Virginia State University "/>
    <m/>
    <n v="237899"/>
    <x v="10"/>
    <n v="398"/>
    <n v="381"/>
    <n v="415"/>
    <n v="391"/>
    <n v="372"/>
    <n v="455"/>
    <n v="444"/>
    <n v="400"/>
    <n v="391"/>
    <n v="379"/>
    <n v="351"/>
    <n v="333"/>
    <n v="367"/>
    <n v="351"/>
    <n v="392"/>
    <n v="372"/>
    <n v="341"/>
    <n v="285"/>
    <n v="309"/>
    <n v="0"/>
    <m/>
    <n v="0"/>
    <n v="0"/>
    <n v="0"/>
    <n v="0"/>
    <n v="0"/>
    <n v="0"/>
    <n v="0"/>
    <n v="0"/>
    <n v="0"/>
    <n v="0"/>
    <n v="400"/>
    <n v="400"/>
    <n v="391"/>
    <n v="391"/>
    <n v="379"/>
    <n v="379"/>
    <n v="351"/>
    <n v="333"/>
    <n v="333"/>
    <n v="367"/>
    <n v="367"/>
    <n v="367"/>
    <n v="351"/>
    <n v="351"/>
    <n v="351"/>
    <n v="392"/>
    <n v="392"/>
    <n v="372"/>
    <n v="372"/>
    <n v="341"/>
    <n v="341"/>
    <n v="341"/>
    <n v="285"/>
    <n v="285"/>
    <n v="285"/>
    <n v="309"/>
    <n v="309"/>
    <n v="309"/>
    <n v="192"/>
    <n v="151"/>
    <n v="179"/>
    <n v="33"/>
    <n v="26"/>
    <n v="28"/>
    <n v="116"/>
    <n v="108"/>
    <n v="102"/>
    <n v="93"/>
    <n v="85"/>
    <n v="87"/>
    <n v="28"/>
    <n v="31"/>
    <n v="24"/>
    <n v="69"/>
    <n v="72"/>
    <n v="64"/>
    <n v="143"/>
    <n v="179"/>
    <n v="176"/>
    <n v="114"/>
    <n v="98"/>
    <n v="112"/>
    <m/>
    <m/>
    <m/>
    <m/>
    <m/>
    <m/>
    <m/>
    <m/>
    <m/>
    <m/>
    <m/>
    <m/>
    <m/>
    <m/>
    <m/>
    <m/>
    <m/>
    <m/>
    <m/>
    <m/>
    <m/>
    <m/>
    <n v="0"/>
    <n v="0"/>
    <n v="0"/>
    <n v="0"/>
    <n v="0"/>
    <n v="0"/>
    <n v="0"/>
    <n v="0"/>
    <n v="0"/>
    <n v="0"/>
    <n v="0"/>
    <n v="0"/>
    <n v="0"/>
    <n v="0"/>
    <n v="0"/>
    <n v="0"/>
    <n v="0"/>
    <n v="0"/>
    <n v="0"/>
    <n v="0"/>
    <n v="0"/>
    <n v="0"/>
    <m/>
    <m/>
    <m/>
    <m/>
    <m/>
    <m/>
    <n v="0"/>
    <n v="0"/>
    <n v="0"/>
    <m/>
    <m/>
    <m/>
    <m/>
    <m/>
    <m/>
    <m/>
    <m/>
    <m/>
    <n v="0"/>
    <n v="0"/>
    <n v="0"/>
    <m/>
    <m/>
    <m/>
  </r>
  <r>
    <x v="15"/>
    <s v="West Virginia University Institute of Technology"/>
    <m/>
    <n v="237950"/>
    <x v="10"/>
    <n v="254"/>
    <n v="182"/>
    <n v="212"/>
    <n v="253"/>
    <n v="232"/>
    <n v="291"/>
    <n v="386"/>
    <n v="256"/>
    <n v="257"/>
    <n v="320"/>
    <n v="242"/>
    <n v="239"/>
    <n v="253"/>
    <n v="178"/>
    <n v="209"/>
    <n v="249"/>
    <n v="229"/>
    <n v="285"/>
    <n v="248"/>
    <n v="0"/>
    <m/>
    <m/>
    <n v="0"/>
    <n v="0"/>
    <n v="0"/>
    <n v="0"/>
    <n v="0"/>
    <n v="0"/>
    <n v="0"/>
    <n v="0"/>
    <n v="0"/>
    <n v="256"/>
    <n v="256"/>
    <n v="257"/>
    <n v="257"/>
    <n v="320"/>
    <n v="320"/>
    <n v="242"/>
    <n v="239"/>
    <n v="239"/>
    <n v="253"/>
    <n v="253"/>
    <n v="253"/>
    <n v="178"/>
    <n v="178"/>
    <n v="178"/>
    <n v="209"/>
    <n v="209"/>
    <n v="249"/>
    <n v="249"/>
    <n v="229"/>
    <n v="229"/>
    <n v="229"/>
    <n v="285"/>
    <n v="285"/>
    <n v="285"/>
    <n v="248"/>
    <n v="248"/>
    <n v="248"/>
    <n v="115"/>
    <n v="113"/>
    <n v="124"/>
    <n v="26"/>
    <n v="47"/>
    <n v="45"/>
    <n v="88"/>
    <n v="125"/>
    <n v="79"/>
    <n v="55"/>
    <n v="67"/>
    <n v="52"/>
    <n v="4"/>
    <n v="7"/>
    <n v="4"/>
    <n v="94"/>
    <n v="58"/>
    <n v="55"/>
    <n v="86"/>
    <n v="121"/>
    <n v="67"/>
    <n v="89"/>
    <n v="75"/>
    <n v="119"/>
    <m/>
    <m/>
    <m/>
    <m/>
    <m/>
    <m/>
    <m/>
    <m/>
    <m/>
    <m/>
    <m/>
    <m/>
    <m/>
    <m/>
    <m/>
    <m/>
    <m/>
    <m/>
    <m/>
    <m/>
    <m/>
    <m/>
    <n v="0"/>
    <n v="0"/>
    <n v="0"/>
    <n v="0"/>
    <n v="0"/>
    <n v="0"/>
    <n v="0"/>
    <n v="0"/>
    <n v="0"/>
    <n v="0"/>
    <n v="0"/>
    <n v="0"/>
    <n v="0"/>
    <n v="0"/>
    <n v="0"/>
    <n v="0"/>
    <n v="0"/>
    <n v="0"/>
    <n v="0"/>
    <n v="0"/>
    <n v="0"/>
    <n v="0"/>
    <m/>
    <m/>
    <m/>
    <m/>
    <m/>
    <m/>
    <n v="0"/>
    <n v="0"/>
    <n v="0"/>
    <m/>
    <m/>
    <m/>
    <m/>
    <m/>
    <m/>
    <m/>
    <m/>
    <m/>
    <n v="0"/>
    <n v="0"/>
    <n v="0"/>
    <m/>
    <m/>
    <m/>
  </r>
  <r>
    <x v="15"/>
    <s v="Potomac State College of West Virginia University"/>
    <m/>
    <n v="237701"/>
    <x v="11"/>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5"/>
    <s v="West Virginia University at Parkersburg"/>
    <m/>
    <n v="237686"/>
    <x v="11"/>
    <m/>
    <m/>
    <m/>
    <m/>
    <m/>
    <m/>
    <m/>
    <m/>
    <m/>
    <m/>
    <m/>
    <m/>
    <m/>
    <m/>
    <m/>
    <m/>
    <m/>
    <m/>
    <m/>
    <m/>
    <m/>
    <m/>
    <m/>
    <m/>
    <m/>
    <m/>
    <m/>
    <m/>
    <m/>
    <m/>
    <m/>
    <n v="0"/>
    <n v="0"/>
    <n v="0"/>
    <n v="0"/>
    <n v="0"/>
    <n v="0"/>
    <n v="0"/>
    <n v="0"/>
    <n v="0"/>
    <n v="0"/>
    <n v="0"/>
    <n v="0"/>
    <n v="0"/>
    <n v="0"/>
    <n v="0"/>
    <n v="0"/>
    <n v="0"/>
    <n v="0"/>
    <n v="0"/>
    <n v="0"/>
    <n v="0"/>
    <n v="0"/>
    <n v="0"/>
    <n v="0"/>
    <n v="0"/>
    <n v="0"/>
    <n v="0"/>
    <n v="0"/>
    <m/>
    <m/>
    <m/>
    <m/>
    <m/>
    <m/>
    <n v="0"/>
    <n v="0"/>
    <n v="0"/>
    <m/>
    <m/>
    <m/>
    <m/>
    <m/>
    <m/>
    <m/>
    <m/>
    <m/>
    <n v="0"/>
    <n v="0"/>
    <n v="0"/>
    <m/>
    <m/>
    <m/>
    <m/>
    <m/>
    <m/>
    <m/>
    <m/>
    <m/>
    <m/>
    <m/>
    <m/>
    <m/>
    <m/>
    <m/>
    <m/>
    <m/>
    <m/>
    <m/>
    <m/>
    <m/>
    <m/>
    <m/>
    <m/>
    <m/>
    <n v="0"/>
    <n v="0"/>
    <n v="0"/>
    <n v="0"/>
    <n v="0"/>
    <n v="0"/>
    <n v="0"/>
    <n v="0"/>
    <n v="0"/>
    <n v="0"/>
    <n v="0"/>
    <n v="0"/>
    <n v="0"/>
    <n v="0"/>
    <n v="0"/>
    <n v="0"/>
    <n v="0"/>
    <n v="0"/>
    <n v="0"/>
    <n v="0"/>
    <n v="0"/>
    <n v="0"/>
    <m/>
    <m/>
    <m/>
    <m/>
    <m/>
    <m/>
    <n v="0"/>
    <n v="0"/>
    <n v="0"/>
    <m/>
    <m/>
    <m/>
    <m/>
    <m/>
    <m/>
    <m/>
    <m/>
    <m/>
    <n v="0"/>
    <n v="0"/>
    <n v="0"/>
    <m/>
    <m/>
    <m/>
  </r>
  <r>
    <x v="15"/>
    <s v="West Virginia Northern Community College"/>
    <s v="Reclassified: met the criteria for Two-Year 2 in 2009-10, 2010-11 and 2011-12."/>
    <n v="238014"/>
    <x v="6"/>
    <m/>
    <m/>
    <m/>
    <m/>
    <m/>
    <m/>
    <m/>
    <m/>
    <m/>
    <m/>
    <m/>
    <m/>
    <m/>
    <m/>
    <m/>
    <m/>
    <m/>
    <m/>
    <m/>
    <m/>
    <m/>
    <m/>
    <m/>
    <m/>
    <m/>
    <m/>
    <m/>
    <m/>
    <m/>
    <m/>
    <m/>
    <n v="0"/>
    <n v="0"/>
    <n v="0"/>
    <n v="0"/>
    <n v="0"/>
    <n v="0"/>
    <n v="0"/>
    <n v="0"/>
    <n v="0"/>
    <n v="0"/>
    <n v="0"/>
    <n v="0"/>
    <n v="0"/>
    <n v="0"/>
    <n v="0"/>
    <n v="0"/>
    <n v="0"/>
    <n v="0"/>
    <n v="0"/>
    <n v="0"/>
    <n v="0"/>
    <n v="0"/>
    <n v="0"/>
    <n v="0"/>
    <n v="0"/>
    <n v="0"/>
    <n v="0"/>
    <n v="0"/>
    <m/>
    <m/>
    <m/>
    <m/>
    <m/>
    <m/>
    <n v="0"/>
    <n v="0"/>
    <n v="0"/>
    <m/>
    <m/>
    <m/>
    <m/>
    <m/>
    <m/>
    <m/>
    <m/>
    <m/>
    <n v="0"/>
    <n v="0"/>
    <n v="0"/>
    <m/>
    <m/>
    <m/>
    <n v="415"/>
    <n v="420"/>
    <n v="435"/>
    <n v="409"/>
    <n v="541"/>
    <n v="956"/>
    <n v="327"/>
    <n v="346"/>
    <n v="333"/>
    <n v="352"/>
    <n v="363"/>
    <n v="325"/>
    <n v="437"/>
    <n v="452"/>
    <n v="0"/>
    <n v="0"/>
    <n v="0"/>
    <m/>
    <n v="0"/>
    <m/>
    <m/>
    <n v="0"/>
    <n v="327"/>
    <n v="327"/>
    <n v="346"/>
    <n v="346"/>
    <n v="333"/>
    <n v="333"/>
    <n v="352"/>
    <n v="352"/>
    <n v="352"/>
    <n v="363"/>
    <n v="363"/>
    <n v="363"/>
    <n v="325"/>
    <n v="325"/>
    <n v="325"/>
    <n v="325"/>
    <n v="437"/>
    <n v="437"/>
    <n v="437"/>
    <n v="452"/>
    <n v="452"/>
    <n v="452"/>
    <n v="185"/>
    <n v="250"/>
    <n v="227"/>
    <n v="9"/>
    <n v="14"/>
    <n v="9"/>
    <n v="131"/>
    <n v="173"/>
    <n v="216"/>
    <n v="52"/>
    <n v="45"/>
    <n v="40"/>
    <n v="67"/>
    <n v="65"/>
    <n v="53"/>
    <n v="29"/>
    <n v="40"/>
    <n v="30"/>
    <n v="204"/>
    <n v="213"/>
    <n v="202"/>
    <n v="68"/>
    <n v="76"/>
    <n v="66"/>
  </r>
  <r>
    <x v="15"/>
    <s v="Blue Ridge Community &amp; Technical College"/>
    <m/>
    <n v="446774"/>
    <x v="7"/>
    <m/>
    <m/>
    <m/>
    <m/>
    <m/>
    <m/>
    <m/>
    <m/>
    <m/>
    <m/>
    <m/>
    <m/>
    <m/>
    <m/>
    <m/>
    <m/>
    <m/>
    <m/>
    <m/>
    <m/>
    <m/>
    <m/>
    <m/>
    <m/>
    <m/>
    <m/>
    <m/>
    <m/>
    <m/>
    <m/>
    <m/>
    <n v="0"/>
    <n v="0"/>
    <n v="0"/>
    <n v="0"/>
    <n v="0"/>
    <n v="0"/>
    <n v="0"/>
    <n v="0"/>
    <n v="0"/>
    <n v="0"/>
    <n v="0"/>
    <n v="0"/>
    <n v="0"/>
    <n v="0"/>
    <n v="0"/>
    <n v="0"/>
    <n v="0"/>
    <n v="0"/>
    <n v="0"/>
    <n v="0"/>
    <n v="0"/>
    <n v="0"/>
    <n v="0"/>
    <n v="0"/>
    <n v="0"/>
    <n v="0"/>
    <n v="0"/>
    <n v="0"/>
    <m/>
    <m/>
    <m/>
    <m/>
    <m/>
    <m/>
    <n v="0"/>
    <n v="0"/>
    <n v="0"/>
    <m/>
    <m/>
    <m/>
    <m/>
    <m/>
    <m/>
    <m/>
    <m/>
    <m/>
    <n v="0"/>
    <n v="0"/>
    <n v="0"/>
    <m/>
    <m/>
    <m/>
    <n v="205"/>
    <n v="276"/>
    <n v="304"/>
    <n v="327"/>
    <n v="405"/>
    <n v="536"/>
    <m/>
    <m/>
    <n v="138"/>
    <n v="206"/>
    <n v="224"/>
    <n v="240"/>
    <n v="317"/>
    <n v="269"/>
    <m/>
    <m/>
    <m/>
    <n v="0"/>
    <n v="0"/>
    <n v="0"/>
    <m/>
    <m/>
    <n v="0"/>
    <n v="0"/>
    <n v="0"/>
    <n v="0"/>
    <n v="138"/>
    <n v="138"/>
    <n v="206"/>
    <n v="206"/>
    <n v="206"/>
    <n v="224"/>
    <n v="224"/>
    <n v="224"/>
    <n v="240"/>
    <n v="240"/>
    <n v="240"/>
    <n v="240"/>
    <n v="317"/>
    <n v="317"/>
    <n v="317"/>
    <n v="269"/>
    <n v="269"/>
    <n v="269"/>
    <n v="134"/>
    <n v="182"/>
    <n v="159"/>
    <n v="13"/>
    <n v="12"/>
    <n v="8"/>
    <n v="93"/>
    <n v="123"/>
    <n v="102"/>
    <n v="26"/>
    <n v="18"/>
    <n v="32"/>
    <n v="25"/>
    <n v="19"/>
    <n v="28"/>
    <n v="23"/>
    <n v="22"/>
    <n v="26"/>
    <n v="132"/>
    <n v="165"/>
    <n v="154"/>
    <m/>
    <m/>
    <n v="45"/>
  </r>
  <r>
    <x v="15"/>
    <s v="Bridgemont Community &amp; Technical College"/>
    <m/>
    <n v="445674"/>
    <x v="7"/>
    <m/>
    <m/>
    <m/>
    <m/>
    <m/>
    <m/>
    <m/>
    <m/>
    <m/>
    <m/>
    <m/>
    <m/>
    <m/>
    <m/>
    <m/>
    <m/>
    <m/>
    <m/>
    <m/>
    <m/>
    <m/>
    <m/>
    <m/>
    <m/>
    <m/>
    <m/>
    <m/>
    <m/>
    <m/>
    <m/>
    <m/>
    <n v="0"/>
    <n v="0"/>
    <n v="0"/>
    <n v="0"/>
    <n v="0"/>
    <n v="0"/>
    <n v="0"/>
    <n v="0"/>
    <n v="0"/>
    <n v="0"/>
    <n v="0"/>
    <n v="0"/>
    <n v="0"/>
    <n v="0"/>
    <n v="0"/>
    <n v="0"/>
    <n v="0"/>
    <n v="0"/>
    <n v="0"/>
    <n v="0"/>
    <n v="0"/>
    <n v="0"/>
    <n v="0"/>
    <n v="0"/>
    <n v="0"/>
    <n v="0"/>
    <n v="0"/>
    <n v="0"/>
    <m/>
    <m/>
    <m/>
    <m/>
    <m/>
    <m/>
    <n v="0"/>
    <n v="0"/>
    <n v="0"/>
    <m/>
    <m/>
    <m/>
    <m/>
    <m/>
    <m/>
    <m/>
    <m/>
    <m/>
    <n v="0"/>
    <n v="0"/>
    <n v="0"/>
    <m/>
    <m/>
    <m/>
    <n v="164"/>
    <n v="192"/>
    <n v="203"/>
    <n v="172"/>
    <n v="198"/>
    <n v="300"/>
    <n v="154"/>
    <n v="111"/>
    <n v="132"/>
    <n v="163"/>
    <n v="182"/>
    <n v="138"/>
    <n v="142"/>
    <n v="140"/>
    <n v="0"/>
    <n v="0"/>
    <n v="0"/>
    <n v="0"/>
    <n v="0"/>
    <n v="0"/>
    <m/>
    <n v="0"/>
    <n v="154"/>
    <n v="154"/>
    <n v="111"/>
    <n v="111"/>
    <n v="132"/>
    <n v="132"/>
    <n v="163"/>
    <n v="163"/>
    <n v="163"/>
    <n v="182"/>
    <n v="182"/>
    <n v="182"/>
    <n v="138"/>
    <n v="138"/>
    <n v="138"/>
    <n v="138"/>
    <n v="142"/>
    <n v="142"/>
    <n v="142"/>
    <n v="140"/>
    <n v="140"/>
    <n v="140"/>
    <n v="74"/>
    <n v="76"/>
    <n v="70"/>
    <n v="16"/>
    <n v="12"/>
    <n v="4"/>
    <n v="48"/>
    <n v="54"/>
    <n v="66"/>
    <n v="33"/>
    <n v="30"/>
    <n v="44"/>
    <n v="11"/>
    <n v="18"/>
    <n v="12"/>
    <n v="43"/>
    <n v="25"/>
    <n v="19"/>
    <n v="76"/>
    <n v="109"/>
    <n v="63"/>
    <n v="42"/>
    <n v="28"/>
    <n v="26"/>
  </r>
  <r>
    <x v="15"/>
    <s v="Eastern West Virginia Community &amp; Technical College"/>
    <m/>
    <n v="438708"/>
    <x v="7"/>
    <m/>
    <m/>
    <m/>
    <m/>
    <m/>
    <m/>
    <m/>
    <m/>
    <m/>
    <m/>
    <m/>
    <m/>
    <m/>
    <m/>
    <m/>
    <m/>
    <m/>
    <m/>
    <m/>
    <m/>
    <m/>
    <m/>
    <m/>
    <m/>
    <m/>
    <m/>
    <m/>
    <m/>
    <m/>
    <m/>
    <m/>
    <n v="0"/>
    <n v="0"/>
    <n v="0"/>
    <n v="0"/>
    <n v="0"/>
    <n v="0"/>
    <n v="0"/>
    <n v="0"/>
    <n v="0"/>
    <n v="0"/>
    <n v="0"/>
    <n v="0"/>
    <n v="0"/>
    <n v="0"/>
    <n v="0"/>
    <n v="0"/>
    <n v="0"/>
    <n v="0"/>
    <n v="0"/>
    <n v="0"/>
    <n v="0"/>
    <n v="0"/>
    <n v="0"/>
    <n v="0"/>
    <n v="0"/>
    <n v="0"/>
    <n v="0"/>
    <n v="0"/>
    <m/>
    <m/>
    <m/>
    <m/>
    <m/>
    <m/>
    <n v="0"/>
    <n v="0"/>
    <n v="0"/>
    <m/>
    <m/>
    <m/>
    <m/>
    <m/>
    <m/>
    <m/>
    <m/>
    <m/>
    <n v="0"/>
    <n v="0"/>
    <n v="0"/>
    <m/>
    <m/>
    <m/>
    <n v="77"/>
    <n v="70"/>
    <n v="52"/>
    <n v="84"/>
    <n v="102"/>
    <n v="154"/>
    <n v="10"/>
    <n v="20"/>
    <n v="14"/>
    <n v="20"/>
    <n v="17"/>
    <n v="42"/>
    <n v="69"/>
    <n v="74"/>
    <n v="0"/>
    <n v="0"/>
    <n v="0"/>
    <n v="0"/>
    <n v="0"/>
    <n v="0"/>
    <m/>
    <n v="0"/>
    <n v="10"/>
    <n v="0"/>
    <n v="20"/>
    <n v="20"/>
    <n v="14"/>
    <n v="0"/>
    <n v="20"/>
    <n v="20"/>
    <n v="20"/>
    <n v="17"/>
    <n v="17"/>
    <n v="0"/>
    <n v="42"/>
    <n v="42"/>
    <n v="42"/>
    <n v="42"/>
    <n v="69"/>
    <n v="69"/>
    <n v="69"/>
    <n v="74"/>
    <n v="74"/>
    <n v="74"/>
    <n v="27"/>
    <n v="32"/>
    <n v="39"/>
    <m/>
    <m/>
    <n v="4"/>
    <n v="15"/>
    <n v="37"/>
    <n v="31"/>
    <n v="5"/>
    <m/>
    <n v="3"/>
    <n v="0"/>
    <n v="5"/>
    <n v="6"/>
    <n v="3"/>
    <m/>
    <n v="6"/>
    <n v="12"/>
    <n v="-5"/>
    <n v="27"/>
    <n v="0"/>
    <n v="3"/>
    <m/>
  </r>
  <r>
    <x v="15"/>
    <s v="Kanawha Valley Community &amp; Technical College"/>
    <m/>
    <n v="445018"/>
    <x v="7"/>
    <m/>
    <m/>
    <m/>
    <m/>
    <m/>
    <m/>
    <m/>
    <m/>
    <m/>
    <m/>
    <m/>
    <m/>
    <m/>
    <m/>
    <m/>
    <m/>
    <m/>
    <m/>
    <m/>
    <m/>
    <m/>
    <m/>
    <m/>
    <m/>
    <m/>
    <m/>
    <m/>
    <m/>
    <m/>
    <m/>
    <m/>
    <n v="0"/>
    <n v="0"/>
    <n v="0"/>
    <n v="0"/>
    <n v="0"/>
    <n v="0"/>
    <n v="0"/>
    <n v="0"/>
    <n v="0"/>
    <n v="0"/>
    <n v="0"/>
    <n v="0"/>
    <n v="0"/>
    <n v="0"/>
    <n v="0"/>
    <n v="0"/>
    <n v="0"/>
    <n v="0"/>
    <n v="0"/>
    <n v="0"/>
    <n v="0"/>
    <n v="0"/>
    <n v="0"/>
    <n v="0"/>
    <n v="0"/>
    <n v="0"/>
    <n v="0"/>
    <n v="0"/>
    <m/>
    <m/>
    <m/>
    <m/>
    <m/>
    <m/>
    <n v="0"/>
    <n v="0"/>
    <n v="0"/>
    <m/>
    <m/>
    <m/>
    <m/>
    <m/>
    <m/>
    <m/>
    <m/>
    <m/>
    <n v="0"/>
    <n v="0"/>
    <n v="0"/>
    <m/>
    <m/>
    <m/>
    <n v="323"/>
    <n v="348"/>
    <n v="336"/>
    <n v="356"/>
    <n v="356"/>
    <n v="375"/>
    <n v="361"/>
    <n v="223"/>
    <n v="213"/>
    <n v="272"/>
    <n v="284"/>
    <n v="303"/>
    <n v="226"/>
    <n v="185"/>
    <n v="0"/>
    <n v="0"/>
    <n v="0"/>
    <n v="0"/>
    <n v="0"/>
    <n v="0"/>
    <m/>
    <n v="0"/>
    <n v="361"/>
    <n v="361"/>
    <n v="223"/>
    <n v="223"/>
    <n v="213"/>
    <n v="213"/>
    <n v="272"/>
    <n v="272"/>
    <n v="272"/>
    <n v="284"/>
    <n v="284"/>
    <n v="284"/>
    <n v="303"/>
    <n v="303"/>
    <n v="303"/>
    <n v="303"/>
    <n v="226"/>
    <n v="226"/>
    <n v="226"/>
    <n v="185"/>
    <n v="185"/>
    <n v="185"/>
    <n v="125"/>
    <n v="114"/>
    <n v="67"/>
    <n v="42"/>
    <n v="19"/>
    <n v="9"/>
    <n v="136"/>
    <n v="93"/>
    <n v="109"/>
    <n v="14"/>
    <n v="25"/>
    <n v="31"/>
    <n v="26"/>
    <n v="29"/>
    <n v="38"/>
    <n v="27"/>
    <n v="114"/>
    <n v="37"/>
    <n v="205"/>
    <n v="116"/>
    <n v="197"/>
    <n v="6"/>
    <n v="35"/>
    <n v="46"/>
  </r>
  <r>
    <x v="15"/>
    <s v="Mountwest Community &amp; Technical College"/>
    <m/>
    <n v="444954"/>
    <x v="7"/>
    <m/>
    <m/>
    <m/>
    <m/>
    <m/>
    <m/>
    <m/>
    <m/>
    <m/>
    <m/>
    <m/>
    <m/>
    <m/>
    <m/>
    <m/>
    <m/>
    <m/>
    <m/>
    <m/>
    <m/>
    <m/>
    <m/>
    <m/>
    <m/>
    <m/>
    <m/>
    <m/>
    <m/>
    <m/>
    <m/>
    <m/>
    <n v="0"/>
    <n v="0"/>
    <n v="0"/>
    <n v="0"/>
    <n v="0"/>
    <n v="0"/>
    <n v="0"/>
    <n v="0"/>
    <n v="0"/>
    <n v="0"/>
    <n v="0"/>
    <n v="0"/>
    <n v="0"/>
    <n v="0"/>
    <n v="0"/>
    <n v="0"/>
    <n v="0"/>
    <n v="0"/>
    <n v="0"/>
    <n v="0"/>
    <n v="0"/>
    <n v="0"/>
    <n v="0"/>
    <n v="0"/>
    <n v="0"/>
    <n v="0"/>
    <n v="0"/>
    <n v="0"/>
    <m/>
    <m/>
    <m/>
    <m/>
    <m/>
    <m/>
    <n v="0"/>
    <n v="0"/>
    <n v="0"/>
    <m/>
    <m/>
    <m/>
    <m/>
    <m/>
    <m/>
    <m/>
    <m/>
    <m/>
    <n v="0"/>
    <n v="0"/>
    <n v="0"/>
    <m/>
    <m/>
    <m/>
    <n v="438"/>
    <n v="464"/>
    <n v="461"/>
    <n v="455"/>
    <n v="528"/>
    <n v="1074"/>
    <n v="371"/>
    <n v="382"/>
    <n v="355"/>
    <n v="381"/>
    <n v="409"/>
    <n v="397"/>
    <n v="461"/>
    <n v="514"/>
    <n v="0"/>
    <n v="0"/>
    <n v="0"/>
    <n v="0"/>
    <m/>
    <n v="0"/>
    <m/>
    <m/>
    <n v="371"/>
    <n v="371"/>
    <n v="382"/>
    <n v="382"/>
    <n v="355"/>
    <n v="355"/>
    <n v="381"/>
    <n v="381"/>
    <n v="381"/>
    <n v="409"/>
    <n v="409"/>
    <n v="409"/>
    <n v="397"/>
    <n v="397"/>
    <n v="397"/>
    <n v="397"/>
    <n v="461"/>
    <n v="461"/>
    <n v="461"/>
    <n v="514"/>
    <n v="514"/>
    <n v="514"/>
    <n v="169"/>
    <n v="155"/>
    <n v="177"/>
    <n v="59"/>
    <n v="38"/>
    <n v="17"/>
    <n v="169"/>
    <n v="268"/>
    <n v="320"/>
    <n v="37"/>
    <n v="44"/>
    <n v="33"/>
    <n v="49"/>
    <n v="51"/>
    <n v="34"/>
    <n v="80"/>
    <n v="127"/>
    <n v="100"/>
    <n v="215"/>
    <n v="187"/>
    <n v="230"/>
    <n v="77"/>
    <n v="70"/>
    <n v="79"/>
  </r>
  <r>
    <x v="15"/>
    <s v="New River Community &amp; Technical College"/>
    <s v="Met criteria for Two-Year 2 in 2010-11 and 2011-12."/>
    <n v="447582"/>
    <x v="7"/>
    <m/>
    <m/>
    <m/>
    <m/>
    <m/>
    <m/>
    <m/>
    <m/>
    <m/>
    <m/>
    <m/>
    <m/>
    <m/>
    <m/>
    <m/>
    <m/>
    <m/>
    <m/>
    <m/>
    <m/>
    <m/>
    <m/>
    <m/>
    <m/>
    <m/>
    <m/>
    <m/>
    <m/>
    <m/>
    <m/>
    <m/>
    <n v="0"/>
    <n v="0"/>
    <n v="0"/>
    <n v="0"/>
    <n v="0"/>
    <n v="0"/>
    <n v="0"/>
    <n v="0"/>
    <n v="0"/>
    <n v="0"/>
    <n v="0"/>
    <n v="0"/>
    <n v="0"/>
    <n v="0"/>
    <n v="0"/>
    <n v="0"/>
    <n v="0"/>
    <n v="0"/>
    <n v="0"/>
    <n v="0"/>
    <n v="0"/>
    <n v="0"/>
    <n v="0"/>
    <n v="0"/>
    <n v="0"/>
    <n v="0"/>
    <n v="0"/>
    <n v="0"/>
    <m/>
    <m/>
    <m/>
    <m/>
    <m/>
    <m/>
    <n v="0"/>
    <n v="0"/>
    <n v="0"/>
    <m/>
    <m/>
    <m/>
    <m/>
    <m/>
    <m/>
    <m/>
    <m/>
    <m/>
    <n v="0"/>
    <n v="0"/>
    <n v="0"/>
    <m/>
    <m/>
    <m/>
    <n v="341"/>
    <n v="351"/>
    <n v="386"/>
    <n v="438"/>
    <n v="572"/>
    <n v="1009"/>
    <m/>
    <m/>
    <n v="293"/>
    <n v="241"/>
    <n v="310"/>
    <n v="376"/>
    <n v="495"/>
    <n v="469"/>
    <m/>
    <m/>
    <n v="0"/>
    <m/>
    <n v="0"/>
    <n v="0"/>
    <m/>
    <n v="0"/>
    <n v="0"/>
    <n v="0"/>
    <n v="0"/>
    <n v="0"/>
    <n v="293"/>
    <n v="293"/>
    <n v="241"/>
    <n v="241"/>
    <n v="241"/>
    <n v="310"/>
    <n v="310"/>
    <n v="310"/>
    <n v="376"/>
    <n v="376"/>
    <n v="376"/>
    <n v="376"/>
    <n v="495"/>
    <n v="495"/>
    <n v="495"/>
    <n v="469"/>
    <n v="469"/>
    <n v="469"/>
    <n v="203"/>
    <n v="259"/>
    <n v="224"/>
    <n v="29"/>
    <n v="18"/>
    <n v="25"/>
    <n v="144"/>
    <n v="218"/>
    <n v="220"/>
    <n v="34"/>
    <n v="14"/>
    <n v="17"/>
    <n v="51"/>
    <n v="58"/>
    <n v="59"/>
    <n v="34"/>
    <n v="62"/>
    <n v="69"/>
    <n v="122"/>
    <n v="176"/>
    <n v="231"/>
    <m/>
    <m/>
    <n v="56"/>
  </r>
  <r>
    <x v="15"/>
    <s v="Pierpont Community &amp; Technical College"/>
    <s v="Met criteria for Two-Year 2 in 2010-11 and 2011-12."/>
    <n v="443492"/>
    <x v="7"/>
    <m/>
    <m/>
    <m/>
    <m/>
    <m/>
    <m/>
    <m/>
    <m/>
    <m/>
    <m/>
    <m/>
    <m/>
    <m/>
    <m/>
    <m/>
    <m/>
    <m/>
    <m/>
    <m/>
    <m/>
    <m/>
    <m/>
    <m/>
    <m/>
    <m/>
    <m/>
    <m/>
    <m/>
    <m/>
    <m/>
    <m/>
    <n v="0"/>
    <n v="0"/>
    <n v="0"/>
    <n v="0"/>
    <n v="0"/>
    <n v="0"/>
    <n v="0"/>
    <n v="0"/>
    <n v="0"/>
    <n v="0"/>
    <n v="0"/>
    <n v="0"/>
    <n v="0"/>
    <n v="0"/>
    <n v="0"/>
    <n v="0"/>
    <n v="0"/>
    <n v="0"/>
    <n v="0"/>
    <n v="0"/>
    <n v="0"/>
    <n v="0"/>
    <n v="0"/>
    <n v="0"/>
    <n v="0"/>
    <n v="0"/>
    <n v="0"/>
    <n v="0"/>
    <m/>
    <m/>
    <m/>
    <m/>
    <m/>
    <m/>
    <n v="0"/>
    <n v="0"/>
    <n v="0"/>
    <m/>
    <m/>
    <m/>
    <m/>
    <m/>
    <m/>
    <m/>
    <m/>
    <m/>
    <n v="0"/>
    <n v="0"/>
    <n v="0"/>
    <m/>
    <m/>
    <m/>
    <n v="543"/>
    <n v="634"/>
    <n v="556"/>
    <n v="526"/>
    <n v="573"/>
    <n v="965"/>
    <n v="437"/>
    <n v="544"/>
    <n v="435"/>
    <n v="542"/>
    <n v="478"/>
    <n v="458"/>
    <n v="509"/>
    <n v="628"/>
    <n v="0"/>
    <n v="0"/>
    <n v="0"/>
    <n v="0"/>
    <n v="0"/>
    <n v="0"/>
    <m/>
    <m/>
    <n v="437"/>
    <n v="437"/>
    <n v="544"/>
    <n v="544"/>
    <n v="435"/>
    <n v="435"/>
    <n v="542"/>
    <n v="542"/>
    <n v="542"/>
    <n v="478"/>
    <n v="478"/>
    <n v="478"/>
    <n v="458"/>
    <n v="458"/>
    <n v="458"/>
    <n v="458"/>
    <n v="509"/>
    <n v="509"/>
    <n v="509"/>
    <n v="628"/>
    <n v="628"/>
    <n v="628"/>
    <n v="239"/>
    <n v="239"/>
    <n v="288"/>
    <n v="39"/>
    <n v="29"/>
    <n v="32"/>
    <n v="180"/>
    <n v="241"/>
    <n v="308"/>
    <n v="43"/>
    <n v="32"/>
    <n v="54"/>
    <n v="60"/>
    <n v="74"/>
    <n v="55"/>
    <n v="106"/>
    <n v="92"/>
    <n v="102"/>
    <n v="333"/>
    <n v="280"/>
    <n v="247"/>
    <n v="92"/>
    <n v="109"/>
    <n v="69"/>
  </r>
  <r>
    <x v="15"/>
    <s v="Southern West Virginia Community &amp; Technical College "/>
    <m/>
    <n v="237817"/>
    <x v="7"/>
    <m/>
    <m/>
    <m/>
    <m/>
    <m/>
    <m/>
    <m/>
    <m/>
    <m/>
    <m/>
    <m/>
    <m/>
    <m/>
    <m/>
    <m/>
    <m/>
    <m/>
    <m/>
    <m/>
    <m/>
    <m/>
    <m/>
    <m/>
    <m/>
    <m/>
    <m/>
    <m/>
    <m/>
    <m/>
    <m/>
    <m/>
    <n v="0"/>
    <n v="0"/>
    <n v="0"/>
    <n v="0"/>
    <n v="0"/>
    <n v="0"/>
    <n v="0"/>
    <n v="0"/>
    <n v="0"/>
    <n v="0"/>
    <n v="0"/>
    <n v="0"/>
    <n v="0"/>
    <n v="0"/>
    <n v="0"/>
    <n v="0"/>
    <n v="0"/>
    <n v="0"/>
    <n v="0"/>
    <n v="0"/>
    <n v="0"/>
    <n v="0"/>
    <n v="0"/>
    <n v="0"/>
    <n v="0"/>
    <n v="0"/>
    <n v="0"/>
    <n v="0"/>
    <m/>
    <m/>
    <m/>
    <m/>
    <m/>
    <m/>
    <n v="0"/>
    <n v="0"/>
    <n v="0"/>
    <m/>
    <m/>
    <m/>
    <m/>
    <m/>
    <m/>
    <m/>
    <m/>
    <m/>
    <n v="0"/>
    <n v="0"/>
    <n v="0"/>
    <m/>
    <m/>
    <m/>
    <n v="517"/>
    <n v="540"/>
    <n v="551"/>
    <n v="547"/>
    <n v="544"/>
    <n v="724"/>
    <n v="467"/>
    <n v="445"/>
    <n v="388"/>
    <n v="403"/>
    <n v="428"/>
    <n v="445"/>
    <n v="435"/>
    <n v="503"/>
    <n v="0"/>
    <n v="1"/>
    <n v="0"/>
    <n v="0"/>
    <n v="0"/>
    <n v="0"/>
    <m/>
    <n v="0"/>
    <n v="467"/>
    <n v="467"/>
    <n v="444"/>
    <n v="444"/>
    <n v="388"/>
    <n v="388"/>
    <n v="403"/>
    <n v="403"/>
    <n v="403"/>
    <n v="428"/>
    <n v="428"/>
    <n v="428"/>
    <n v="445"/>
    <n v="445"/>
    <n v="445"/>
    <n v="445"/>
    <n v="435"/>
    <n v="435"/>
    <n v="435"/>
    <n v="503"/>
    <n v="503"/>
    <n v="503"/>
    <n v="255"/>
    <n v="248"/>
    <n v="235"/>
    <n v="27"/>
    <n v="23"/>
    <n v="26"/>
    <n v="163"/>
    <n v="164"/>
    <n v="242"/>
    <n v="57"/>
    <n v="39"/>
    <n v="55"/>
    <n v="68"/>
    <n v="87"/>
    <n v="76"/>
    <n v="50"/>
    <n v="58"/>
    <n v="61"/>
    <n v="228"/>
    <n v="244"/>
    <n v="253"/>
    <n v="88"/>
    <n v="99"/>
    <n v="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dataOnRows="1" applyNumberFormats="0" applyBorderFormats="0" applyFontFormats="0" applyPatternFormats="0" applyAlignmentFormats="0" applyWidthHeightFormats="1" dataCaption="Data" grandTotalCaption="uuu" updatedVersion="4" minRefreshableVersion="3" showMemberPropertyTips="0" useAutoFormatting="1" colGrandTotals="0" itemPrintTitles="1" createdVersion="3" indent="0" compact="0" compactData="0" gridDropZones="1">
  <location ref="A2:I1007" firstHeaderRow="1" firstDataRow="3" firstDataCol="2"/>
  <pivotFields count="157">
    <pivotField axis="axisRow" compact="0" outline="0" subtotalTop="0" showAll="0" includeNewItemsInFilter="1">
      <items count="19">
        <item x="0"/>
        <item x="1"/>
        <item x="2"/>
        <item x="3"/>
        <item x="4"/>
        <item x="5"/>
        <item x="6"/>
        <item x="7"/>
        <item x="8"/>
        <item x="9"/>
        <item x="10"/>
        <item x="11"/>
        <item x="12"/>
        <item x="13"/>
        <item x="14"/>
        <item x="15"/>
        <item m="1" x="17"/>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6">
        <item x="0"/>
        <item x="1"/>
        <item x="2"/>
        <item x="3"/>
        <item x="4"/>
        <item x="10"/>
        <item h="1" x="11"/>
        <item h="1" x="5"/>
        <item h="1" x="6"/>
        <item h="1" x="7"/>
        <item h="1" x="8"/>
        <item h="1" x="9"/>
        <item h="1" m="1" x="12"/>
        <item h="1" m="1" x="13"/>
        <item m="1" x="14"/>
        <item t="default"/>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ubtotalTop="0" showAll="0" includeNewItemsInFilter="1">
      <items count="6">
        <item n="Four-Year" x="0"/>
        <item n="Two-Year" x="1"/>
        <item x="3"/>
        <item h="1" x="2"/>
        <item h="1" x="4"/>
        <item t="default"/>
      </items>
    </pivotField>
  </pivotFields>
  <rowFields count="2">
    <field x="0"/>
    <field x="-2"/>
  </rowFields>
  <rowItems count="100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i t="grand" i="52">
      <x/>
    </i>
    <i t="grand" i="53">
      <x/>
    </i>
    <i t="grand" i="54">
      <x/>
    </i>
    <i t="grand" i="55">
      <x/>
    </i>
    <i t="grand" i="56">
      <x/>
    </i>
    <i t="grand" i="57">
      <x/>
    </i>
    <i t="grand" i="58">
      <x/>
    </i>
  </rowItems>
  <colFields count="2">
    <field x="156"/>
    <field x="4"/>
  </colFields>
  <colItems count="7">
    <i>
      <x/>
      <x/>
    </i>
    <i r="1">
      <x v="1"/>
    </i>
    <i r="1">
      <x v="2"/>
    </i>
    <i r="1">
      <x v="3"/>
    </i>
    <i r="1">
      <x v="4"/>
    </i>
    <i r="1">
      <x v="5"/>
    </i>
    <i t="default">
      <x/>
    </i>
  </colItems>
  <dataFields count="59">
    <dataField name="Sum of  4y-Freshm 1" fld="5" baseField="0" baseItem="0" numFmtId="164"/>
    <dataField name="Sum of  4y-Freshm 2" fld="6" baseField="0" baseItem="0" numFmtId="164"/>
    <dataField name="Sum of  4y-Freshm 3" fld="7" baseField="0" baseItem="0" numFmtId="164"/>
    <dataField name="Sum of  4y-Freshm 4" fld="8" baseField="0" baseItem="0" numFmtId="164"/>
    <dataField name="Sum of  4y-Freshm 5" fld="9" baseField="0" baseItem="0" numFmtId="164"/>
    <dataField name="Sum of  4y-Freshm 6" fld="10" baseField="0" baseItem="0" numFmtId="164"/>
    <dataField name="Sum of  4y-Freshm 7" fld="11" baseField="0" baseItem="0" numFmtId="164"/>
    <dataField name="Sum of  4y-Adjcohort 1" fld="36" baseField="0" baseItem="0" numFmtId="164"/>
    <dataField name="Sum of  4y-Adjcohort 1_Prog10" fld="37" baseField="0" baseItem="0" numFmtId="164"/>
    <dataField name="Sum of  4y-Adjcohort 2" fld="38" baseField="0" baseItem="0" numFmtId="164"/>
    <dataField name="Sum of  4y-Adjcohort 2_Prog10" fld="39" baseField="0" baseItem="0" numFmtId="164"/>
    <dataField name="Sum of  4y-Adjcohort 3" fld="40" baseField="0" baseItem="0" numFmtId="164"/>
    <dataField name="Sum of  4y-Adjcohort 3_Prog10" fld="41" baseField="0" baseItem="0" numFmtId="164"/>
    <dataField name="Sum of  4y-Adjcohort 4" fld="42" baseField="0" baseItem="0" numFmtId="164"/>
    <dataField name="Sum of  4y-Adjcohort 5" fld="43" baseField="0" baseItem="0" numFmtId="164"/>
    <dataField name="Sum of  4y-Adjcohort 5_Prog6" fld="44" baseField="0" baseItem="0" numFmtId="164"/>
    <dataField name="Sum of  4y-Adjcohort 6" fld="45" baseField="0" baseItem="0" numFmtId="164"/>
    <dataField name="Sum of  4y-Adjcohort 6_%Of" fld="46" baseField="0" baseItem="0" numFmtId="164"/>
    <dataField name="Sum of  4y-Adjcohort 6_Prog6" fld="47" baseField="0" baseItem="0" numFmtId="164"/>
    <dataField name="Sum of  4y-Adjcohort 7" fld="48" baseField="0" baseItem="0" numFmtId="164"/>
    <dataField name="Sum of  4y-Adjcohort 7_%Of" fld="49" baseField="0" baseItem="0" numFmtId="164"/>
    <dataField name="Sum of  4y-Adjcohort 7_Prog6" fld="50" baseField="0" baseItem="0" numFmtId="164"/>
    <dataField name="Sum of  4y-Adjcohort 8" fld="51" baseField="0" baseItem="0" numFmtId="164"/>
    <dataField name="Sum of  4y-Adjcohort 8_%Of" fld="52" baseField="0" baseItem="0" numFmtId="164"/>
    <dataField name="Sum of  4y-Adjcohort 9" fld="53" baseField="0" baseItem="0" numFmtId="164"/>
    <dataField name="Sum of  4y-Adjcohort 9_%Of" fld="54" baseField="0" baseItem="0" numFmtId="164"/>
    <dataField name="Sum of  4y-Adjcohort 10" fld="55" baseField="0" baseItem="0" numFmtId="164"/>
    <dataField name="Sum of  4y-Adjcohort 10_%Of" fld="56" baseField="0" baseItem="0" numFmtId="164"/>
    <dataField name="Sum of  4y-Adjcohort 10_Perst" fld="57" baseField="0" baseItem="0" numFmtId="164"/>
    <dataField name="Sum of  4y-Adjcohort 11" fld="58" baseField="0" baseItem="0" numFmtId="164"/>
    <dataField name="Sum of  4y-Adjcohort 11_%Of" fld="59" baseField="0" baseItem="0" numFmtId="164"/>
    <dataField name="Sum of  4y-Adjcohort 11_Perst" fld="60" baseField="0" baseItem="0" numFmtId="164"/>
    <dataField name="Sum of  4y-Adjcohort 12" fld="61" baseField="0" baseItem="0" numFmtId="164"/>
    <dataField name="Sum of  4y-Adjcohort 12_%Of" fld="62" baseField="0" baseItem="0" numFmtId="164"/>
    <dataField name="Sum of  4y-Adjcohort 12_Perst" fld="63" baseField="0" baseItem="0" numFmtId="164"/>
    <dataField name="Sum of  4y-EnrlY2 1" fld="64" baseField="0" baseItem="0" numFmtId="164"/>
    <dataField name="Sum of  4y-EnrlY2 2" fld="65" baseField="0" baseItem="0" numFmtId="164"/>
    <dataField name="Sum of  4y-EnrlY2 3" fld="66" baseField="0" baseItem="0" numFmtId="164"/>
    <dataField name="Sum of  4y-TransfY2 1" fld="67" baseField="0" baseItem="0" numFmtId="164"/>
    <dataField name="Sum of  4y-TransfY2 2" fld="68" baseField="0" baseItem="0" numFmtId="164"/>
    <dataField name="Sum of  4y-TransfY2 3" fld="69" baseField="0" baseItem="0" numFmtId="164"/>
    <dataField name="Sum of  4y-OtherY2 1" fld="70" baseField="0" baseItem="0" numFmtId="164"/>
    <dataField name="Sum of  4y-OtherY2 2" fld="71" baseField="0" baseItem="0" numFmtId="164"/>
    <dataField name="Sum of  4y-OtherY2 3" fld="72" baseField="0" baseItem="0" numFmtId="164"/>
    <dataField name="Sum of  4y-CompY6 1" fld="73" baseField="0" baseItem="0" numFmtId="164"/>
    <dataField name="Sum of  4y-CompY6 2" fld="74" baseField="0" baseItem="0" numFmtId="164"/>
    <dataField name="Sum of  4y-CompY6 3" fld="75" baseField="0" baseItem="0" numFmtId="164"/>
    <dataField name="Sum of  4y-EnrlY6 1" fld="76" baseField="0" baseItem="0" numFmtId="164"/>
    <dataField name="Sum of  4y-EnrlY6 2" fld="77" baseField="0" baseItem="0" numFmtId="164"/>
    <dataField name="Sum of  4y-EnrlY6 3" fld="78" baseField="0" baseItem="0" numFmtId="164"/>
    <dataField name="Sum of  4y-TransfY6 1" fld="79" baseField="0" baseItem="0" numFmtId="164"/>
    <dataField name="Sum of  4y-TransfY6 2" fld="80" baseField="0" baseItem="0" numFmtId="164"/>
    <dataField name="Sum of  4y-TransfY6 3" fld="81" baseField="0" baseItem="0" numFmtId="164"/>
    <dataField name="Sum of  4y-OtherY6 1" fld="82" baseField="0" baseItem="0" numFmtId="164"/>
    <dataField name="Sum of  4y-OtherY6 2" fld="83" baseField="0" baseItem="0" numFmtId="164"/>
    <dataField name="Sum of  4y-OtherY6 3" fld="84" baseField="0" baseItem="0" numFmtId="164"/>
    <dataField name="Sum of  4y-CompY10 1" fld="85" baseField="0" baseItem="0" numFmtId="164"/>
    <dataField name="Sum of  4y-CompY10 2" fld="86" baseField="0" baseItem="0" numFmtId="164"/>
    <dataField name="Sum of  4y-CompY10 3" fld="87" baseField="0" baseItem="0" numFmtId="164"/>
  </dataFields>
  <formats count="172">
    <format dxfId="659">
      <pivotArea outline="0" fieldPosition="0">
        <references count="2">
          <reference field="4" count="5" selected="0">
            <x v="1"/>
            <x v="2"/>
            <x v="3"/>
            <x v="4"/>
            <x v="5"/>
          </reference>
          <reference field="156" count="1" selected="0">
            <x v="0"/>
          </reference>
        </references>
      </pivotArea>
    </format>
    <format dxfId="658">
      <pivotArea outline="0" fieldPosition="0">
        <references count="1">
          <reference field="156" count="1" selected="0" defaultSubtotal="1">
            <x v="0"/>
          </reference>
        </references>
      </pivotArea>
    </format>
    <format dxfId="657">
      <pivotArea outline="0" fieldPosition="0">
        <references count="1">
          <reference field="156" count="1" selected="0" defaultSubtotal="1">
            <x v="1"/>
          </reference>
        </references>
      </pivotArea>
    </format>
    <format dxfId="656">
      <pivotArea outline="0" fieldPosition="0"/>
    </format>
    <format dxfId="655">
      <pivotArea dataOnly="0" labelOnly="1" outline="0" fieldPosition="0">
        <references count="1">
          <reference field="156" count="1" defaultSubtotal="1">
            <x v="0"/>
          </reference>
        </references>
      </pivotArea>
    </format>
    <format dxfId="654">
      <pivotArea field="0" type="button" dataOnly="0" labelOnly="1" outline="0" axis="axisRow" fieldPosition="0"/>
    </format>
    <format dxfId="653">
      <pivotArea field="-2" type="button" dataOnly="0" labelOnly="1" outline="0" axis="axisRow" fieldPosition="1"/>
    </format>
    <format dxfId="652">
      <pivotArea dataOnly="0" labelOnly="1" outline="0" offset="IV256" fieldPosition="0">
        <references count="1">
          <reference field="156" count="1" defaultSubtotal="1">
            <x v="0"/>
          </reference>
        </references>
      </pivotArea>
    </format>
    <format dxfId="651">
      <pivotArea dataOnly="0" labelOnly="1" outline="0" fieldPosition="0">
        <references count="2">
          <reference field="4" count="0"/>
          <reference field="156" count="1" selected="0">
            <x v="0"/>
          </reference>
        </references>
      </pivotArea>
    </format>
    <format dxfId="650">
      <pivotArea dataOnly="0" labelOnly="1" outline="0" offset="IV1" fieldPosition="0">
        <references count="1">
          <reference field="0" count="1">
            <x v="1"/>
          </reference>
        </references>
      </pivotArea>
    </format>
    <format dxfId="649">
      <pivotArea dataOnly="0" labelOnly="1" outline="0" fieldPosition="0">
        <references count="1">
          <reference field="156" count="1">
            <x v="0"/>
          </reference>
        </references>
      </pivotArea>
    </format>
    <format dxfId="648">
      <pivotArea dataOnly="0" outline="0" fieldPosition="0">
        <references count="1">
          <reference field="4" count="1">
            <x v="3"/>
          </reference>
        </references>
      </pivotArea>
    </format>
    <format dxfId="647">
      <pivotArea outline="0" fieldPosition="0">
        <references count="2">
          <reference field="4" count="1" selected="0">
            <x v="3"/>
          </reference>
          <reference field="156" count="1" selected="0">
            <x v="0"/>
          </reference>
        </references>
      </pivotArea>
    </format>
    <format dxfId="646">
      <pivotArea type="topRight" dataOnly="0" labelOnly="1" outline="0" offset="B1" fieldPosition="0"/>
    </format>
    <format dxfId="645">
      <pivotArea dataOnly="0" labelOnly="1" outline="0" offset="D256" fieldPosition="0">
        <references count="1">
          <reference field="156" count="1">
            <x v="0"/>
          </reference>
        </references>
      </pivotArea>
    </format>
    <format dxfId="644">
      <pivotArea dataOnly="0" labelOnly="1" outline="0" fieldPosition="0">
        <references count="2">
          <reference field="4" count="1">
            <x v="3"/>
          </reference>
          <reference field="156" count="1" selected="0">
            <x v="0"/>
          </reference>
        </references>
      </pivotArea>
    </format>
    <format dxfId="643">
      <pivotArea outline="0" fieldPosition="0"/>
    </format>
    <format dxfId="642">
      <pivotArea field="156" type="button" dataOnly="0" labelOnly="1" outline="0" axis="axisCol" fieldPosition="0"/>
    </format>
    <format dxfId="641">
      <pivotArea field="4" type="button" dataOnly="0" labelOnly="1" outline="0" axis="axisCol" fieldPosition="1"/>
    </format>
    <format dxfId="640">
      <pivotArea type="topRight" dataOnly="0" labelOnly="1" outline="0" fieldPosition="0"/>
    </format>
    <format dxfId="639">
      <pivotArea dataOnly="0" labelOnly="1" outline="0" fieldPosition="0">
        <references count="1">
          <reference field="156" count="1">
            <x v="0"/>
          </reference>
        </references>
      </pivotArea>
    </format>
    <format dxfId="638">
      <pivotArea dataOnly="0" labelOnly="1" outline="0" fieldPosition="0">
        <references count="1">
          <reference field="156" count="1" defaultSubtotal="1">
            <x v="0"/>
          </reference>
        </references>
      </pivotArea>
    </format>
    <format dxfId="637">
      <pivotArea dataOnly="0" labelOnly="1" outline="0" fieldPosition="0">
        <references count="2">
          <reference field="4" count="0"/>
          <reference field="156" count="1" selected="0">
            <x v="0"/>
          </reference>
        </references>
      </pivotArea>
    </format>
    <format dxfId="636">
      <pivotArea dataOnly="0" labelOnly="1" outline="0" fieldPosition="0">
        <references count="1">
          <reference field="0" count="0"/>
        </references>
      </pivotArea>
    </format>
    <format dxfId="635">
      <pivotArea dataOnly="0" outline="0" fieldPosition="0">
        <references count="1">
          <reference field="156" count="0" defaultSubtotal="1"/>
        </references>
      </pivotArea>
    </format>
    <format dxfId="634">
      <pivotArea dataOnly="0" outline="0" fieldPosition="0">
        <references count="1">
          <reference field="156" count="0" defaultSubtotal="1"/>
        </references>
      </pivotArea>
    </format>
    <format dxfId="633">
      <pivotArea type="topRight" dataOnly="0" labelOnly="1" outline="0" offset="F1" fieldPosition="0"/>
    </format>
    <format dxfId="632">
      <pivotArea outline="0" fieldPosition="0">
        <references count="1">
          <reference field="0" count="15" selected="0">
            <x v="1"/>
            <x v="2"/>
            <x v="3"/>
            <x v="4"/>
            <x v="5"/>
            <x v="6"/>
            <x v="7"/>
            <x v="8"/>
            <x v="9"/>
            <x v="10"/>
            <x v="11"/>
            <x v="12"/>
            <x v="13"/>
            <x v="14"/>
            <x v="15"/>
          </reference>
        </references>
      </pivotArea>
    </format>
    <format dxfId="631">
      <pivotArea dataOnly="0" labelOnly="1" outline="0" fieldPosition="0">
        <references count="1">
          <reference field="0" count="15">
            <x v="1"/>
            <x v="2"/>
            <x v="3"/>
            <x v="4"/>
            <x v="5"/>
            <x v="6"/>
            <x v="7"/>
            <x v="8"/>
            <x v="9"/>
            <x v="10"/>
            <x v="11"/>
            <x v="12"/>
            <x v="13"/>
            <x v="14"/>
            <x v="15"/>
          </reference>
        </references>
      </pivotArea>
    </format>
    <format dxfId="630">
      <pivotArea type="origin" dataOnly="0" labelOnly="1" outline="0" fieldPosition="0"/>
    </format>
    <format dxfId="629">
      <pivotArea type="origin" dataOnly="0" labelOnly="1" outline="0" fieldPosition="0"/>
    </format>
    <format dxfId="628">
      <pivotArea field="0" type="button" dataOnly="0" labelOnly="1" outline="0" axis="axisRow" fieldPosition="0"/>
    </format>
    <format dxfId="627">
      <pivotArea outline="0" fieldPosition="0">
        <references count="1">
          <reference field="0" count="1" selected="0">
            <x v="0"/>
          </reference>
        </references>
      </pivotArea>
    </format>
    <format dxfId="626">
      <pivotArea dataOnly="0" labelOnly="1" outline="0" fieldPosition="0">
        <references count="2">
          <reference field="4294967294" count="0"/>
          <reference field="0" count="1" selected="0">
            <x v="0"/>
          </reference>
        </references>
      </pivotArea>
    </format>
    <format dxfId="625">
      <pivotArea dataOnly="0" labelOnly="1" outline="0" fieldPosition="0">
        <references count="1">
          <reference field="0" count="1">
            <x v="0"/>
          </reference>
        </references>
      </pivotArea>
    </format>
    <format dxfId="624">
      <pivotArea outline="0" fieldPosition="0">
        <references count="1">
          <reference field="0" count="14" selected="0">
            <x v="1"/>
            <x v="2"/>
            <x v="3"/>
            <x v="5"/>
            <x v="6"/>
            <x v="7"/>
            <x v="8"/>
            <x v="9"/>
            <x v="10"/>
            <x v="11"/>
            <x v="12"/>
            <x v="13"/>
            <x v="14"/>
            <x v="15"/>
          </reference>
        </references>
      </pivotArea>
    </format>
    <format dxfId="623">
      <pivotArea dataOnly="0" labelOnly="1" outline="0" fieldPosition="0">
        <references count="1">
          <reference field="0" count="14">
            <x v="1"/>
            <x v="2"/>
            <x v="3"/>
            <x v="5"/>
            <x v="6"/>
            <x v="7"/>
            <x v="8"/>
            <x v="9"/>
            <x v="10"/>
            <x v="11"/>
            <x v="12"/>
            <x v="13"/>
            <x v="14"/>
            <x v="15"/>
          </reference>
        </references>
      </pivotArea>
    </format>
    <format dxfId="622">
      <pivotArea dataOnly="0" labelOnly="1" outline="0" fieldPosition="0">
        <references count="2">
          <reference field="4294967294" count="0"/>
          <reference field="0" count="1" selected="0">
            <x v="1"/>
          </reference>
        </references>
      </pivotArea>
    </format>
    <format dxfId="621">
      <pivotArea dataOnly="0" labelOnly="1" outline="0" fieldPosition="0">
        <references count="2">
          <reference field="4294967294" count="0"/>
          <reference field="0" count="1" selected="0">
            <x v="2"/>
          </reference>
        </references>
      </pivotArea>
    </format>
    <format dxfId="620">
      <pivotArea dataOnly="0" labelOnly="1" outline="0" fieldPosition="0">
        <references count="2">
          <reference field="4294967294" count="0"/>
          <reference field="0" count="1" selected="0">
            <x v="3"/>
          </reference>
        </references>
      </pivotArea>
    </format>
    <format dxfId="619">
      <pivotArea dataOnly="0" labelOnly="1" outline="0" fieldPosition="0">
        <references count="2">
          <reference field="4294967294" count="0"/>
          <reference field="0" count="1" selected="0">
            <x v="5"/>
          </reference>
        </references>
      </pivotArea>
    </format>
    <format dxfId="618">
      <pivotArea dataOnly="0" labelOnly="1" outline="0" fieldPosition="0">
        <references count="2">
          <reference field="4294967294" count="0"/>
          <reference field="0" count="1" selected="0">
            <x v="6"/>
          </reference>
        </references>
      </pivotArea>
    </format>
    <format dxfId="617">
      <pivotArea dataOnly="0" labelOnly="1" outline="0" fieldPosition="0">
        <references count="2">
          <reference field="4294967294" count="0"/>
          <reference field="0" count="1" selected="0">
            <x v="7"/>
          </reference>
        </references>
      </pivotArea>
    </format>
    <format dxfId="616">
      <pivotArea dataOnly="0" labelOnly="1" outline="0" fieldPosition="0">
        <references count="2">
          <reference field="4294967294" count="0"/>
          <reference field="0" count="1" selected="0">
            <x v="8"/>
          </reference>
        </references>
      </pivotArea>
    </format>
    <format dxfId="615">
      <pivotArea dataOnly="0" labelOnly="1" outline="0" fieldPosition="0">
        <references count="2">
          <reference field="4294967294" count="0"/>
          <reference field="0" count="1" selected="0">
            <x v="9"/>
          </reference>
        </references>
      </pivotArea>
    </format>
    <format dxfId="614">
      <pivotArea dataOnly="0" labelOnly="1" outline="0" fieldPosition="0">
        <references count="2">
          <reference field="4294967294" count="0"/>
          <reference field="0" count="1" selected="0">
            <x v="10"/>
          </reference>
        </references>
      </pivotArea>
    </format>
    <format dxfId="613">
      <pivotArea dataOnly="0" labelOnly="1" outline="0" fieldPosition="0">
        <references count="2">
          <reference field="4294967294" count="0"/>
          <reference field="0" count="1" selected="0">
            <x v="11"/>
          </reference>
        </references>
      </pivotArea>
    </format>
    <format dxfId="612">
      <pivotArea dataOnly="0" labelOnly="1" outline="0" fieldPosition="0">
        <references count="2">
          <reference field="4294967294" count="0"/>
          <reference field="0" count="1" selected="0">
            <x v="12"/>
          </reference>
        </references>
      </pivotArea>
    </format>
    <format dxfId="611">
      <pivotArea dataOnly="0" labelOnly="1" outline="0" fieldPosition="0">
        <references count="2">
          <reference field="4294967294" count="0"/>
          <reference field="0" count="1" selected="0">
            <x v="13"/>
          </reference>
        </references>
      </pivotArea>
    </format>
    <format dxfId="610">
      <pivotArea dataOnly="0" labelOnly="1" outline="0" fieldPosition="0">
        <references count="2">
          <reference field="4294967294" count="0"/>
          <reference field="0" count="1" selected="0">
            <x v="14"/>
          </reference>
        </references>
      </pivotArea>
    </format>
    <format dxfId="609">
      <pivotArea outline="0" fieldPosition="0">
        <references count="1">
          <reference field="0" count="1" selected="0">
            <x v="15"/>
          </reference>
        </references>
      </pivotArea>
    </format>
    <format dxfId="608">
      <pivotArea field="0" grandRow="1" outline="0" axis="axisRow" fieldPosition="0">
        <references count="1">
          <reference field="4294967294" count="0" selected="0"/>
        </references>
      </pivotArea>
    </format>
    <format dxfId="607">
      <pivotArea dataOnly="0" labelOnly="1" outline="0" fieldPosition="0">
        <references count="1">
          <reference field="0" count="1">
            <x v="15"/>
          </reference>
        </references>
      </pivotArea>
    </format>
    <format dxfId="606">
      <pivotArea dataOnly="0" labelOnly="1" outline="0" fieldPosition="0">
        <references count="2">
          <reference field="4294967294" count="0"/>
          <reference field="0" count="1" selected="0">
            <x v="15"/>
          </reference>
        </references>
      </pivotArea>
    </format>
    <format dxfId="605">
      <pivotArea type="all" dataOnly="0" outline="0" fieldPosition="0"/>
    </format>
    <format dxfId="604">
      <pivotArea type="all" dataOnly="0" outline="0" fieldPosition="0"/>
    </format>
    <format dxfId="603">
      <pivotArea type="origin" dataOnly="0" labelOnly="1" outline="0" fieldPosition="0"/>
    </format>
    <format dxfId="602">
      <pivotArea field="0" type="button" dataOnly="0" labelOnly="1" outline="0" axis="axisRow" fieldPosition="0"/>
    </format>
    <format dxfId="601">
      <pivotArea dataOnly="0" labelOnly="1" outline="0" fieldPosition="0">
        <references count="1">
          <reference field="0" count="0"/>
        </references>
      </pivotArea>
    </format>
    <format dxfId="600">
      <pivotArea outline="0" collapsedLevelsAreSubtotals="1" fieldPosition="0"/>
    </format>
    <format dxfId="599">
      <pivotArea field="-2" type="button" dataOnly="0" labelOnly="1" outline="0" axis="axisRow" fieldPosition="1"/>
    </format>
    <format dxfId="598">
      <pivotArea field="156" type="button" dataOnly="0" labelOnly="1" outline="0" axis="axisCol" fieldPosition="0"/>
    </format>
    <format dxfId="597">
      <pivotArea field="4" type="button" dataOnly="0" labelOnly="1" outline="0" axis="axisCol" fieldPosition="1"/>
    </format>
    <format dxfId="596">
      <pivotArea type="topRight" dataOnly="0" labelOnly="1" outline="0" fieldPosition="0"/>
    </format>
    <format dxfId="595">
      <pivotArea dataOnly="0" labelOnly="1" outline="0" fieldPosition="0">
        <references count="1">
          <reference field="156" count="1">
            <x v="0"/>
          </reference>
        </references>
      </pivotArea>
    </format>
    <format dxfId="594">
      <pivotArea dataOnly="0" labelOnly="1" outline="0" fieldPosition="0">
        <references count="1">
          <reference field="156" count="1" defaultSubtotal="1">
            <x v="0"/>
          </reference>
        </references>
      </pivotArea>
    </format>
    <format dxfId="593">
      <pivotArea dataOnly="0" labelOnly="1" outline="0" fieldPosition="0">
        <references count="2">
          <reference field="4" count="0"/>
          <reference field="156" count="1" selected="0">
            <x v="0"/>
          </reference>
        </references>
      </pivotArea>
    </format>
    <format dxfId="592">
      <pivotArea outline="0" collapsedLevelsAreSubtotals="1" fieldPosition="0">
        <references count="2">
          <reference field="4294967294" count="1" selected="0">
            <x v="6"/>
          </reference>
          <reference field="0" count="1" selected="0">
            <x v="0"/>
          </reference>
        </references>
      </pivotArea>
    </format>
    <format dxfId="591">
      <pivotArea dataOnly="0" labelOnly="1" outline="0" fieldPosition="0">
        <references count="2">
          <reference field="4294967294" count="1">
            <x v="6"/>
          </reference>
          <reference field="0" count="1" selected="0">
            <x v="0"/>
          </reference>
        </references>
      </pivotArea>
    </format>
    <format dxfId="590">
      <pivotArea outline="0" collapsedLevelsAreSubtotals="1" fieldPosition="0">
        <references count="2">
          <reference field="4294967294" count="2" selected="0">
            <x v="42"/>
            <x v="43"/>
          </reference>
          <reference field="0" count="1" selected="0">
            <x v="0"/>
          </reference>
        </references>
      </pivotArea>
    </format>
    <format dxfId="589">
      <pivotArea dataOnly="0" labelOnly="1" outline="0" fieldPosition="0">
        <references count="2">
          <reference field="4294967294" count="2">
            <x v="42"/>
            <x v="43"/>
          </reference>
          <reference field="0" count="1" selected="0">
            <x v="0"/>
          </reference>
        </references>
      </pivotArea>
    </format>
    <format dxfId="588">
      <pivotArea outline="0" collapsedLevelsAreSubtotals="1" fieldPosition="0">
        <references count="2">
          <reference field="4294967294" count="1" selected="0">
            <x v="49"/>
          </reference>
          <reference field="0" count="1" selected="0">
            <x v="0"/>
          </reference>
        </references>
      </pivotArea>
    </format>
    <format dxfId="587">
      <pivotArea dataOnly="0" labelOnly="1" outline="0" fieldPosition="0">
        <references count="2">
          <reference field="4294967294" count="1">
            <x v="49"/>
          </reference>
          <reference field="0" count="1" selected="0">
            <x v="0"/>
          </reference>
        </references>
      </pivotArea>
    </format>
    <format dxfId="586">
      <pivotArea outline="0" collapsedLevelsAreSubtotals="1" fieldPosition="0">
        <references count="2">
          <reference field="4294967294" count="2" selected="0">
            <x v="51"/>
            <x v="52"/>
          </reference>
          <reference field="0" count="1" selected="0">
            <x v="0"/>
          </reference>
        </references>
      </pivotArea>
    </format>
    <format dxfId="585">
      <pivotArea dataOnly="0" labelOnly="1" outline="0" fieldPosition="0">
        <references count="2">
          <reference field="4294967294" count="2">
            <x v="51"/>
            <x v="52"/>
          </reference>
          <reference field="0" count="1" selected="0">
            <x v="0"/>
          </reference>
        </references>
      </pivotArea>
    </format>
    <format dxfId="584">
      <pivotArea outline="0" collapsedLevelsAreSubtotals="1" fieldPosition="0">
        <references count="2">
          <reference field="4294967294" count="17" selected="0">
            <x v="18"/>
            <x v="19"/>
            <x v="20"/>
            <x v="21"/>
            <x v="22"/>
            <x v="23"/>
            <x v="24"/>
            <x v="25"/>
            <x v="26"/>
            <x v="27"/>
            <x v="28"/>
            <x v="29"/>
            <x v="30"/>
            <x v="31"/>
            <x v="32"/>
            <x v="33"/>
            <x v="34"/>
          </reference>
          <reference field="0" count="1" selected="0">
            <x v="0"/>
          </reference>
        </references>
      </pivotArea>
    </format>
    <format dxfId="583">
      <pivotArea dataOnly="0" labelOnly="1" outline="0" offset="IV19:IV35" fieldPosition="0">
        <references count="1">
          <reference field="0" count="1">
            <x v="0"/>
          </reference>
        </references>
      </pivotArea>
    </format>
    <format dxfId="582">
      <pivotArea dataOnly="0" labelOnly="1" outline="0" fieldPosition="0">
        <references count="2">
          <reference field="4294967294" count="17">
            <x v="18"/>
            <x v="19"/>
            <x v="20"/>
            <x v="21"/>
            <x v="22"/>
            <x v="23"/>
            <x v="24"/>
            <x v="25"/>
            <x v="26"/>
            <x v="27"/>
            <x v="28"/>
            <x v="29"/>
            <x v="30"/>
            <x v="31"/>
            <x v="32"/>
            <x v="33"/>
            <x v="34"/>
          </reference>
          <reference field="0" count="1" selected="0">
            <x v="0"/>
          </reference>
        </references>
      </pivotArea>
    </format>
    <format dxfId="581">
      <pivotArea outline="0" collapsedLevelsAreSubtotals="1" fieldPosition="0">
        <references count="2">
          <reference field="4294967294" count="1" selected="0">
            <x v="34"/>
          </reference>
          <reference field="0" count="1" selected="0">
            <x v="0"/>
          </reference>
        </references>
      </pivotArea>
    </format>
    <format dxfId="580">
      <pivotArea dataOnly="0" labelOnly="1" outline="0" fieldPosition="0">
        <references count="2">
          <reference field="4294967294" count="1">
            <x v="34"/>
          </reference>
          <reference field="0" count="1" selected="0">
            <x v="0"/>
          </reference>
        </references>
      </pivotArea>
    </format>
    <format dxfId="579">
      <pivotArea outline="0" collapsedLevelsAreSubtotals="1" fieldPosition="0">
        <references count="2">
          <reference field="4294967294" count="1" selected="0">
            <x v="36"/>
          </reference>
          <reference field="0" count="1" selected="0">
            <x v="0"/>
          </reference>
        </references>
      </pivotArea>
    </format>
    <format dxfId="578">
      <pivotArea dataOnly="0" labelOnly="1" outline="0" offset="IV37" fieldPosition="0">
        <references count="1">
          <reference field="0" count="1">
            <x v="0"/>
          </reference>
        </references>
      </pivotArea>
    </format>
    <format dxfId="577">
      <pivotArea dataOnly="0" labelOnly="1" outline="0" fieldPosition="0">
        <references count="2">
          <reference field="4294967294" count="1">
            <x v="36"/>
          </reference>
          <reference field="0" count="1" selected="0">
            <x v="0"/>
          </reference>
        </references>
      </pivotArea>
    </format>
    <format dxfId="576">
      <pivotArea outline="0" collapsedLevelsAreSubtotals="1" fieldPosition="0">
        <references count="2">
          <reference field="4294967294" count="1" selected="0">
            <x v="37"/>
          </reference>
          <reference field="0" count="1" selected="0">
            <x v="0"/>
          </reference>
        </references>
      </pivotArea>
    </format>
    <format dxfId="575">
      <pivotArea dataOnly="0" labelOnly="1" outline="0" fieldPosition="0">
        <references count="2">
          <reference field="4294967294" count="1">
            <x v="37"/>
          </reference>
          <reference field="0" count="1" selected="0">
            <x v="0"/>
          </reference>
        </references>
      </pivotArea>
    </format>
    <format dxfId="574">
      <pivotArea outline="0" collapsedLevelsAreSubtotals="1" fieldPosition="0">
        <references count="2">
          <reference field="4294967294" count="1" selected="0">
            <x v="40"/>
          </reference>
          <reference field="0" count="1" selected="0">
            <x v="0"/>
          </reference>
        </references>
      </pivotArea>
    </format>
    <format dxfId="573">
      <pivotArea dataOnly="0" labelOnly="1" outline="0" fieldPosition="0">
        <references count="2">
          <reference field="4294967294" count="1">
            <x v="40"/>
          </reference>
          <reference field="0" count="1" selected="0">
            <x v="0"/>
          </reference>
        </references>
      </pivotArea>
    </format>
    <format dxfId="572">
      <pivotArea outline="0" collapsedLevelsAreSubtotals="1" fieldPosition="0">
        <references count="2">
          <reference field="4294967294" count="1" selected="0">
            <x v="40"/>
          </reference>
          <reference field="0" count="1" selected="0">
            <x v="0"/>
          </reference>
        </references>
      </pivotArea>
    </format>
    <format dxfId="571">
      <pivotArea dataOnly="0" labelOnly="1" outline="0" offset="IV41" fieldPosition="0">
        <references count="1">
          <reference field="0" count="1">
            <x v="0"/>
          </reference>
        </references>
      </pivotArea>
    </format>
    <format dxfId="570">
      <pivotArea dataOnly="0" labelOnly="1" outline="0" fieldPosition="0">
        <references count="2">
          <reference field="4294967294" count="1">
            <x v="40"/>
          </reference>
          <reference field="0" count="1" selected="0">
            <x v="0"/>
          </reference>
        </references>
      </pivotArea>
    </format>
    <format dxfId="569">
      <pivotArea outline="0" collapsedLevelsAreSubtotals="1" fieldPosition="0">
        <references count="2">
          <reference field="4294967294" count="1" selected="0">
            <x v="42"/>
          </reference>
          <reference field="0" count="1" selected="0">
            <x v="0"/>
          </reference>
        </references>
      </pivotArea>
    </format>
    <format dxfId="568">
      <pivotArea dataOnly="0" labelOnly="1" outline="0" offset="IV43" fieldPosition="0">
        <references count="1">
          <reference field="0" count="1">
            <x v="0"/>
          </reference>
        </references>
      </pivotArea>
    </format>
    <format dxfId="567">
      <pivotArea dataOnly="0" labelOnly="1" outline="0" fieldPosition="0">
        <references count="2">
          <reference field="4294967294" count="1">
            <x v="42"/>
          </reference>
          <reference field="0" count="1" selected="0">
            <x v="0"/>
          </reference>
        </references>
      </pivotArea>
    </format>
    <format dxfId="566">
      <pivotArea dataOnly="0" labelOnly="1" outline="0" offset="IV41" fieldPosition="0">
        <references count="1">
          <reference field="0" count="1">
            <x v="0"/>
          </reference>
        </references>
      </pivotArea>
    </format>
    <format dxfId="565">
      <pivotArea dataOnly="0" labelOnly="1" outline="0" offset="IV41" fieldPosition="0">
        <references count="1">
          <reference field="0" count="1">
            <x v="0"/>
          </reference>
        </references>
      </pivotArea>
    </format>
    <format dxfId="564">
      <pivotArea outline="0" collapsedLevelsAreSubtotals="1" fieldPosition="0">
        <references count="2">
          <reference field="4294967294" count="1" selected="0">
            <x v="43"/>
          </reference>
          <reference field="0" count="1" selected="0">
            <x v="0"/>
          </reference>
        </references>
      </pivotArea>
    </format>
    <format dxfId="563">
      <pivotArea dataOnly="0" labelOnly="1" outline="0" fieldPosition="0">
        <references count="2">
          <reference field="4294967294" count="1">
            <x v="43"/>
          </reference>
          <reference field="0" count="1" selected="0">
            <x v="0"/>
          </reference>
        </references>
      </pivotArea>
    </format>
    <format dxfId="562">
      <pivotArea outline="0" collapsedLevelsAreSubtotals="1" fieldPosition="0">
        <references count="2">
          <reference field="4294967294" count="1" selected="0">
            <x v="46"/>
          </reference>
          <reference field="0" count="1" selected="0">
            <x v="0"/>
          </reference>
        </references>
      </pivotArea>
    </format>
    <format dxfId="561">
      <pivotArea dataOnly="0" labelOnly="1" outline="0" fieldPosition="0">
        <references count="2">
          <reference field="4294967294" count="1">
            <x v="46"/>
          </reference>
          <reference field="0" count="1" selected="0">
            <x v="0"/>
          </reference>
        </references>
      </pivotArea>
    </format>
    <format dxfId="560">
      <pivotArea outline="0" collapsedLevelsAreSubtotals="1" fieldPosition="0">
        <references count="2">
          <reference field="4294967294" count="1" selected="0">
            <x v="52"/>
          </reference>
          <reference field="0" count="1" selected="0">
            <x v="0"/>
          </reference>
        </references>
      </pivotArea>
    </format>
    <format dxfId="559">
      <pivotArea dataOnly="0" labelOnly="1" outline="0" fieldPosition="0">
        <references count="2">
          <reference field="4294967294" count="1">
            <x v="52"/>
          </reference>
          <reference field="0" count="1" selected="0">
            <x v="0"/>
          </reference>
        </references>
      </pivotArea>
    </format>
    <format dxfId="558">
      <pivotArea outline="0" collapsedLevelsAreSubtotals="1" fieldPosition="0">
        <references count="2">
          <reference field="4294967294" count="1" selected="0">
            <x v="55"/>
          </reference>
          <reference field="0" count="1" selected="0">
            <x v="0"/>
          </reference>
        </references>
      </pivotArea>
    </format>
    <format dxfId="557">
      <pivotArea dataOnly="0" labelOnly="1" outline="0" fieldPosition="0">
        <references count="2">
          <reference field="4294967294" count="1">
            <x v="55"/>
          </reference>
          <reference field="0" count="1" selected="0">
            <x v="0"/>
          </reference>
        </references>
      </pivotArea>
    </format>
    <format dxfId="556">
      <pivotArea outline="0" collapsedLevelsAreSubtotals="1" fieldPosition="0">
        <references count="2">
          <reference field="4294967294" count="1" selected="0">
            <x v="58"/>
          </reference>
          <reference field="0" count="1" selected="0">
            <x v="0"/>
          </reference>
        </references>
      </pivotArea>
    </format>
    <format dxfId="555">
      <pivotArea dataOnly="0" labelOnly="1" outline="0" fieldPosition="0">
        <references count="2">
          <reference field="4294967294" count="1">
            <x v="58"/>
          </reference>
          <reference field="0" count="1" selected="0">
            <x v="0"/>
          </reference>
        </references>
      </pivotArea>
    </format>
    <format dxfId="554">
      <pivotArea dataOnly="0" labelOnly="1" outline="0" fieldPosition="0">
        <references count="1">
          <reference field="0" count="1">
            <x v="13"/>
          </reference>
        </references>
      </pivotArea>
    </format>
    <format dxfId="553">
      <pivotArea dataOnly="0" labelOnly="1" outline="0" fieldPosition="0">
        <references count="1">
          <reference field="0" count="1">
            <x v="14"/>
          </reference>
        </references>
      </pivotArea>
    </format>
    <format dxfId="552">
      <pivotArea dataOnly="0" labelOnly="1" outline="0" fieldPosition="0">
        <references count="1">
          <reference field="0" count="1">
            <x v="15"/>
          </reference>
        </references>
      </pivotArea>
    </format>
    <format dxfId="551">
      <pivotArea field="0" dataOnly="0" labelOnly="1" grandRow="1" outline="0" axis="axisRow" fieldPosition="0">
        <references count="1">
          <reference field="4294967294" count="1" selected="0">
            <x v="0"/>
          </reference>
        </references>
      </pivotArea>
    </format>
    <format dxfId="550">
      <pivotArea field="0" dataOnly="0" labelOnly="1" grandRow="1" outline="0" axis="axisRow" fieldPosition="0">
        <references count="1">
          <reference field="4294967294" count="1" selected="0">
            <x v="1"/>
          </reference>
        </references>
      </pivotArea>
    </format>
    <format dxfId="549">
      <pivotArea field="0" dataOnly="0" labelOnly="1" grandRow="1" outline="0" axis="axisRow" fieldPosition="0">
        <references count="1">
          <reference field="4294967294" count="1" selected="0">
            <x v="2"/>
          </reference>
        </references>
      </pivotArea>
    </format>
    <format dxfId="548">
      <pivotArea field="0" dataOnly="0" labelOnly="1" grandRow="1" outline="0" axis="axisRow" fieldPosition="0">
        <references count="1">
          <reference field="4294967294" count="1" selected="0">
            <x v="3"/>
          </reference>
        </references>
      </pivotArea>
    </format>
    <format dxfId="547">
      <pivotArea field="0" dataOnly="0" labelOnly="1" grandRow="1" outline="0" axis="axisRow" fieldPosition="0">
        <references count="1">
          <reference field="4294967294" count="1" selected="0">
            <x v="4"/>
          </reference>
        </references>
      </pivotArea>
    </format>
    <format dxfId="546">
      <pivotArea field="0" dataOnly="0" labelOnly="1" grandRow="1" outline="0" axis="axisRow" fieldPosition="0">
        <references count="1">
          <reference field="4294967294" count="1" selected="0">
            <x v="5"/>
          </reference>
        </references>
      </pivotArea>
    </format>
    <format dxfId="545">
      <pivotArea field="0" dataOnly="0" labelOnly="1" grandRow="1" outline="0" axis="axisRow" fieldPosition="0">
        <references count="1">
          <reference field="4294967294" count="1" selected="0">
            <x v="6"/>
          </reference>
        </references>
      </pivotArea>
    </format>
    <format dxfId="544">
      <pivotArea field="0" dataOnly="0" labelOnly="1" grandRow="1" outline="0" axis="axisRow" fieldPosition="0">
        <references count="1">
          <reference field="4294967294" count="1" selected="0">
            <x v="7"/>
          </reference>
        </references>
      </pivotArea>
    </format>
    <format dxfId="543">
      <pivotArea field="0" dataOnly="0" labelOnly="1" grandRow="1" outline="0" axis="axisRow" fieldPosition="0">
        <references count="1">
          <reference field="4294967294" count="1" selected="0">
            <x v="8"/>
          </reference>
        </references>
      </pivotArea>
    </format>
    <format dxfId="542">
      <pivotArea field="0" dataOnly="0" labelOnly="1" grandRow="1" outline="0" axis="axisRow" fieldPosition="0">
        <references count="1">
          <reference field="4294967294" count="1" selected="0">
            <x v="9"/>
          </reference>
        </references>
      </pivotArea>
    </format>
    <format dxfId="541">
      <pivotArea field="0" dataOnly="0" labelOnly="1" grandRow="1" outline="0" axis="axisRow" fieldPosition="0">
        <references count="1">
          <reference field="4294967294" count="1" selected="0">
            <x v="10"/>
          </reference>
        </references>
      </pivotArea>
    </format>
    <format dxfId="540">
      <pivotArea field="0" dataOnly="0" labelOnly="1" grandRow="1" outline="0" axis="axisRow" fieldPosition="0">
        <references count="1">
          <reference field="4294967294" count="1" selected="0">
            <x v="11"/>
          </reference>
        </references>
      </pivotArea>
    </format>
    <format dxfId="539">
      <pivotArea field="0" dataOnly="0" labelOnly="1" grandRow="1" outline="0" axis="axisRow" fieldPosition="0">
        <references count="1">
          <reference field="4294967294" count="1" selected="0">
            <x v="12"/>
          </reference>
        </references>
      </pivotArea>
    </format>
    <format dxfId="538">
      <pivotArea field="0" dataOnly="0" labelOnly="1" grandRow="1" outline="0" axis="axisRow" fieldPosition="0">
        <references count="1">
          <reference field="4294967294" count="1" selected="0">
            <x v="13"/>
          </reference>
        </references>
      </pivotArea>
    </format>
    <format dxfId="537">
      <pivotArea field="0" dataOnly="0" labelOnly="1" grandRow="1" outline="0" axis="axisRow" fieldPosition="0">
        <references count="1">
          <reference field="4294967294" count="1" selected="0">
            <x v="14"/>
          </reference>
        </references>
      </pivotArea>
    </format>
    <format dxfId="536">
      <pivotArea field="0" dataOnly="0" labelOnly="1" grandRow="1" outline="0" axis="axisRow" fieldPosition="0">
        <references count="1">
          <reference field="4294967294" count="1" selected="0">
            <x v="15"/>
          </reference>
        </references>
      </pivotArea>
    </format>
    <format dxfId="535">
      <pivotArea field="0" dataOnly="0" labelOnly="1" grandRow="1" outline="0" axis="axisRow" fieldPosition="0">
        <references count="1">
          <reference field="4294967294" count="1" selected="0">
            <x v="16"/>
          </reference>
        </references>
      </pivotArea>
    </format>
    <format dxfId="534">
      <pivotArea field="0" dataOnly="0" labelOnly="1" grandRow="1" outline="0" axis="axisRow" fieldPosition="0">
        <references count="1">
          <reference field="4294967294" count="1" selected="0">
            <x v="17"/>
          </reference>
        </references>
      </pivotArea>
    </format>
    <format dxfId="533">
      <pivotArea field="0" dataOnly="0" labelOnly="1" grandRow="1" outline="0" axis="axisRow" fieldPosition="0">
        <references count="1">
          <reference field="4294967294" count="1" selected="0">
            <x v="18"/>
          </reference>
        </references>
      </pivotArea>
    </format>
    <format dxfId="532">
      <pivotArea field="0" dataOnly="0" labelOnly="1" grandRow="1" outline="0" axis="axisRow" fieldPosition="0">
        <references count="1">
          <reference field="4294967294" count="1" selected="0">
            <x v="19"/>
          </reference>
        </references>
      </pivotArea>
    </format>
    <format dxfId="531">
      <pivotArea field="0" dataOnly="0" labelOnly="1" grandRow="1" outline="0" axis="axisRow" fieldPosition="0">
        <references count="1">
          <reference field="4294967294" count="1" selected="0">
            <x v="20"/>
          </reference>
        </references>
      </pivotArea>
    </format>
    <format dxfId="530">
      <pivotArea field="0" dataOnly="0" labelOnly="1" grandRow="1" outline="0" axis="axisRow" fieldPosition="0">
        <references count="1">
          <reference field="4294967294" count="1" selected="0">
            <x v="21"/>
          </reference>
        </references>
      </pivotArea>
    </format>
    <format dxfId="529">
      <pivotArea field="0" dataOnly="0" labelOnly="1" grandRow="1" outline="0" axis="axisRow" fieldPosition="0">
        <references count="1">
          <reference field="4294967294" count="1" selected="0">
            <x v="22"/>
          </reference>
        </references>
      </pivotArea>
    </format>
    <format dxfId="528">
      <pivotArea field="0" dataOnly="0" labelOnly="1" grandRow="1" outline="0" axis="axisRow" fieldPosition="0">
        <references count="1">
          <reference field="4294967294" count="1" selected="0">
            <x v="23"/>
          </reference>
        </references>
      </pivotArea>
    </format>
    <format dxfId="527">
      <pivotArea field="0" dataOnly="0" labelOnly="1" grandRow="1" outline="0" axis="axisRow" fieldPosition="0">
        <references count="1">
          <reference field="4294967294" count="1" selected="0">
            <x v="24"/>
          </reference>
        </references>
      </pivotArea>
    </format>
    <format dxfId="526">
      <pivotArea field="0" dataOnly="0" labelOnly="1" grandRow="1" outline="0" axis="axisRow" fieldPosition="0">
        <references count="1">
          <reference field="4294967294" count="1" selected="0">
            <x v="25"/>
          </reference>
        </references>
      </pivotArea>
    </format>
    <format dxfId="525">
      <pivotArea field="0" dataOnly="0" labelOnly="1" grandRow="1" outline="0" axis="axisRow" fieldPosition="0">
        <references count="1">
          <reference field="4294967294" count="1" selected="0">
            <x v="26"/>
          </reference>
        </references>
      </pivotArea>
    </format>
    <format dxfId="524">
      <pivotArea field="0" dataOnly="0" labelOnly="1" grandRow="1" outline="0" axis="axisRow" fieldPosition="0">
        <references count="1">
          <reference field="4294967294" count="1" selected="0">
            <x v="27"/>
          </reference>
        </references>
      </pivotArea>
    </format>
    <format dxfId="523">
      <pivotArea field="0" dataOnly="0" labelOnly="1" grandRow="1" outline="0" axis="axisRow" fieldPosition="0">
        <references count="1">
          <reference field="4294967294" count="1" selected="0">
            <x v="28"/>
          </reference>
        </references>
      </pivotArea>
    </format>
    <format dxfId="522">
      <pivotArea field="0" dataOnly="0" labelOnly="1" grandRow="1" outline="0" axis="axisRow" fieldPosition="0">
        <references count="1">
          <reference field="4294967294" count="1" selected="0">
            <x v="29"/>
          </reference>
        </references>
      </pivotArea>
    </format>
    <format dxfId="521">
      <pivotArea field="0" dataOnly="0" labelOnly="1" grandRow="1" outline="0" axis="axisRow" fieldPosition="0">
        <references count="1">
          <reference field="4294967294" count="1" selected="0">
            <x v="30"/>
          </reference>
        </references>
      </pivotArea>
    </format>
    <format dxfId="520">
      <pivotArea field="0" dataOnly="0" labelOnly="1" grandRow="1" outline="0" axis="axisRow" fieldPosition="0">
        <references count="1">
          <reference field="4294967294" count="1" selected="0">
            <x v="31"/>
          </reference>
        </references>
      </pivotArea>
    </format>
    <format dxfId="519">
      <pivotArea field="0" dataOnly="0" labelOnly="1" grandRow="1" outline="0" axis="axisRow" fieldPosition="0">
        <references count="1">
          <reference field="4294967294" count="1" selected="0">
            <x v="32"/>
          </reference>
        </references>
      </pivotArea>
    </format>
    <format dxfId="518">
      <pivotArea field="0" dataOnly="0" labelOnly="1" grandRow="1" outline="0" axis="axisRow" fieldPosition="0">
        <references count="1">
          <reference field="4294967294" count="1" selected="0">
            <x v="33"/>
          </reference>
        </references>
      </pivotArea>
    </format>
    <format dxfId="517">
      <pivotArea field="0" dataOnly="0" labelOnly="1" grandRow="1" outline="0" axis="axisRow" fieldPosition="0">
        <references count="1">
          <reference field="4294967294" count="1" selected="0">
            <x v="34"/>
          </reference>
        </references>
      </pivotArea>
    </format>
    <format dxfId="516">
      <pivotArea field="0" dataOnly="0" labelOnly="1" grandRow="1" outline="0" axis="axisRow" fieldPosition="0">
        <references count="1">
          <reference field="4294967294" count="1" selected="0">
            <x v="35"/>
          </reference>
        </references>
      </pivotArea>
    </format>
    <format dxfId="515">
      <pivotArea field="0" dataOnly="0" labelOnly="1" grandRow="1" outline="0" axis="axisRow" fieldPosition="0">
        <references count="1">
          <reference field="4294967294" count="1" selected="0">
            <x v="36"/>
          </reference>
        </references>
      </pivotArea>
    </format>
    <format dxfId="514">
      <pivotArea field="0" dataOnly="0" labelOnly="1" grandRow="1" outline="0" axis="axisRow" fieldPosition="0">
        <references count="1">
          <reference field="4294967294" count="1" selected="0">
            <x v="37"/>
          </reference>
        </references>
      </pivotArea>
    </format>
    <format dxfId="513">
      <pivotArea field="0" dataOnly="0" labelOnly="1" grandRow="1" outline="0" axis="axisRow" fieldPosition="0">
        <references count="1">
          <reference field="4294967294" count="1" selected="0">
            <x v="38"/>
          </reference>
        </references>
      </pivotArea>
    </format>
    <format dxfId="512">
      <pivotArea field="0" dataOnly="0" labelOnly="1" grandRow="1" outline="0" axis="axisRow" fieldPosition="0">
        <references count="1">
          <reference field="4294967294" count="1" selected="0">
            <x v="39"/>
          </reference>
        </references>
      </pivotArea>
    </format>
    <format dxfId="511">
      <pivotArea field="0" dataOnly="0" labelOnly="1" grandRow="1" outline="0" axis="axisRow" fieldPosition="0">
        <references count="1">
          <reference field="4294967294" count="1" selected="0">
            <x v="40"/>
          </reference>
        </references>
      </pivotArea>
    </format>
    <format dxfId="510">
      <pivotArea field="0" dataOnly="0" labelOnly="1" grandRow="1" outline="0" axis="axisRow" fieldPosition="0">
        <references count="1">
          <reference field="4294967294" count="1" selected="0">
            <x v="41"/>
          </reference>
        </references>
      </pivotArea>
    </format>
    <format dxfId="509">
      <pivotArea field="0" dataOnly="0" labelOnly="1" grandRow="1" outline="0" axis="axisRow" fieldPosition="0">
        <references count="1">
          <reference field="4294967294" count="1" selected="0">
            <x v="42"/>
          </reference>
        </references>
      </pivotArea>
    </format>
    <format dxfId="508">
      <pivotArea field="0" dataOnly="0" labelOnly="1" grandRow="1" outline="0" axis="axisRow" fieldPosition="0">
        <references count="1">
          <reference field="4294967294" count="1" selected="0">
            <x v="43"/>
          </reference>
        </references>
      </pivotArea>
    </format>
    <format dxfId="507">
      <pivotArea field="0" dataOnly="0" labelOnly="1" grandRow="1" outline="0" axis="axisRow" fieldPosition="0">
        <references count="1">
          <reference field="4294967294" count="1" selected="0">
            <x v="44"/>
          </reference>
        </references>
      </pivotArea>
    </format>
    <format dxfId="506">
      <pivotArea field="0" dataOnly="0" labelOnly="1" grandRow="1" outline="0" axis="axisRow" fieldPosition="0">
        <references count="1">
          <reference field="4294967294" count="1" selected="0">
            <x v="45"/>
          </reference>
        </references>
      </pivotArea>
    </format>
    <format dxfId="505">
      <pivotArea field="0" dataOnly="0" labelOnly="1" grandRow="1" outline="0" axis="axisRow" fieldPosition="0">
        <references count="1">
          <reference field="4294967294" count="1" selected="0">
            <x v="46"/>
          </reference>
        </references>
      </pivotArea>
    </format>
    <format dxfId="504">
      <pivotArea field="0" dataOnly="0" labelOnly="1" grandRow="1" outline="0" axis="axisRow" fieldPosition="0">
        <references count="1">
          <reference field="4294967294" count="1" selected="0">
            <x v="47"/>
          </reference>
        </references>
      </pivotArea>
    </format>
    <format dxfId="503">
      <pivotArea field="0" dataOnly="0" labelOnly="1" grandRow="1" outline="0" axis="axisRow" fieldPosition="0">
        <references count="1">
          <reference field="4294967294" count="1" selected="0">
            <x v="48"/>
          </reference>
        </references>
      </pivotArea>
    </format>
    <format dxfId="502">
      <pivotArea field="0" dataOnly="0" labelOnly="1" grandRow="1" outline="0" axis="axisRow" fieldPosition="0">
        <references count="1">
          <reference field="4294967294" count="1" selected="0">
            <x v="49"/>
          </reference>
        </references>
      </pivotArea>
    </format>
    <format dxfId="501">
      <pivotArea field="0" dataOnly="0" labelOnly="1" grandRow="1" outline="0" axis="axisRow" fieldPosition="0">
        <references count="1">
          <reference field="4294967294" count="1" selected="0">
            <x v="50"/>
          </reference>
        </references>
      </pivotArea>
    </format>
    <format dxfId="500">
      <pivotArea field="0" dataOnly="0" labelOnly="1" grandRow="1" outline="0" axis="axisRow" fieldPosition="0">
        <references count="1">
          <reference field="4294967294" count="1" selected="0">
            <x v="51"/>
          </reference>
        </references>
      </pivotArea>
    </format>
    <format dxfId="499">
      <pivotArea field="0" dataOnly="0" labelOnly="1" grandRow="1" outline="0" axis="axisRow" fieldPosition="0">
        <references count="1">
          <reference field="4294967294" count="1" selected="0">
            <x v="52"/>
          </reference>
        </references>
      </pivotArea>
    </format>
    <format dxfId="498">
      <pivotArea field="0" dataOnly="0" labelOnly="1" grandRow="1" outline="0" axis="axisRow" fieldPosition="0">
        <references count="1">
          <reference field="4294967294" count="1" selected="0">
            <x v="53"/>
          </reference>
        </references>
      </pivotArea>
    </format>
    <format dxfId="497">
      <pivotArea field="0" dataOnly="0" labelOnly="1" grandRow="1" outline="0" axis="axisRow" fieldPosition="0">
        <references count="1">
          <reference field="4294967294" count="1" selected="0">
            <x v="54"/>
          </reference>
        </references>
      </pivotArea>
    </format>
    <format dxfId="496">
      <pivotArea field="0" dataOnly="0" labelOnly="1" grandRow="1" outline="0" axis="axisRow" fieldPosition="0">
        <references count="1">
          <reference field="4294967294" count="1" selected="0">
            <x v="55"/>
          </reference>
        </references>
      </pivotArea>
    </format>
    <format dxfId="495">
      <pivotArea field="0" dataOnly="0" labelOnly="1" grandRow="1" outline="0" axis="axisRow" fieldPosition="0">
        <references count="1">
          <reference field="4294967294" count="1" selected="0">
            <x v="56"/>
          </reference>
        </references>
      </pivotArea>
    </format>
    <format dxfId="494">
      <pivotArea field="0" dataOnly="0" labelOnly="1" grandRow="1" outline="0" axis="axisRow" fieldPosition="0">
        <references count="1">
          <reference field="4294967294" count="1" selected="0">
            <x v="57"/>
          </reference>
        </references>
      </pivotArea>
    </format>
    <format dxfId="493">
      <pivotArea field="0" dataOnly="0" labelOnly="1" grandRow="1" outline="0" axis="axisRow" fieldPosition="0">
        <references count="1">
          <reference field="4294967294" count="1" selected="0">
            <x v="58"/>
          </reference>
        </references>
      </pivotArea>
    </format>
    <format dxfId="492">
      <pivotArea outline="0" collapsedLevelsAreSubtotals="1" fieldPosition="0">
        <references count="2">
          <reference field="4294967294" count="1" selected="0">
            <x v="8"/>
          </reference>
          <reference field="0" count="1" selected="0">
            <x v="0"/>
          </reference>
        </references>
      </pivotArea>
    </format>
    <format dxfId="491">
      <pivotArea dataOnly="0" labelOnly="1" outline="0" fieldPosition="0">
        <references count="2">
          <reference field="4294967294" count="1">
            <x v="8"/>
          </reference>
          <reference field="0" count="1" selected="0">
            <x v="0"/>
          </reference>
        </references>
      </pivotArea>
    </format>
    <format dxfId="490">
      <pivotArea outline="0" collapsedLevelsAreSubtotals="1" fieldPosition="0">
        <references count="2">
          <reference field="4294967294" count="1" selected="0">
            <x v="10"/>
          </reference>
          <reference field="0" count="1" selected="0">
            <x v="0"/>
          </reference>
        </references>
      </pivotArea>
    </format>
    <format dxfId="489">
      <pivotArea dataOnly="0" labelOnly="1" outline="0" fieldPosition="0">
        <references count="2">
          <reference field="4294967294" count="1">
            <x v="10"/>
          </reference>
          <reference field="0" count="1" selected="0">
            <x v="0"/>
          </reference>
        </references>
      </pivotArea>
    </format>
    <format dxfId="488">
      <pivotArea outline="0" collapsedLevelsAreSubtotals="1" fieldPosition="0">
        <references count="4">
          <reference field="4294967294" count="1" selected="0">
            <x v="58"/>
          </reference>
          <reference field="0" count="1" selected="0">
            <x v="2"/>
          </reference>
          <reference field="4" count="1" selected="0">
            <x v="0"/>
          </reference>
          <reference field="156" count="1" selected="0">
            <x v="0"/>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5" dataOnRows="1" applyNumberFormats="0" applyBorderFormats="0" applyFontFormats="0" applyPatternFormats="0" applyAlignmentFormats="0" applyWidthHeightFormats="1" dataCaption="Data" updatedVersion="4" minRefreshableVersion="3" showMemberPropertyTips="0" colGrandTotals="0" itemPrintTitles="1" createdVersion="3" indent="0" showHeaders="0" compact="0" compactData="0" gridDropZones="1">
  <location ref="A2:J888" firstHeaderRow="1" firstDataRow="3" firstDataCol="2"/>
  <pivotFields count="157">
    <pivotField axis="axisRow" compact="0" outline="0" subtotalTop="0" showAll="0" includeNewItemsInFilter="1">
      <items count="19">
        <item x="0"/>
        <item x="1"/>
        <item x="2"/>
        <item x="3"/>
        <item m="1" x="17"/>
        <item x="4"/>
        <item x="5"/>
        <item x="6"/>
        <item x="7"/>
        <item x="8"/>
        <item x="9"/>
        <item x="10"/>
        <item x="11"/>
        <item x="12"/>
        <item x="13"/>
        <item x="14"/>
        <item x="15"/>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6">
        <item h="1" x="0"/>
        <item h="1" x="1"/>
        <item h="1" x="2"/>
        <item h="1" x="3"/>
        <item h="1" x="4"/>
        <item h="1" x="10"/>
        <item x="11"/>
        <item x="5"/>
        <item x="6"/>
        <item x="7"/>
        <item x="8"/>
        <item x="9"/>
        <item m="1" x="12"/>
        <item h="1" m="1" x="13"/>
        <item m="1"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Col" subtotalCaption="Sub-Total" compact="0" outline="0" subtotalTop="0" showAll="0" includeNewItemsInFilter="1">
      <items count="6">
        <item n="Four-Year" x="0"/>
        <item n="Two-Year" x="1"/>
        <item n="Technical" x="3"/>
        <item h="1" x="2"/>
        <item h="1" x="4"/>
        <item t="default"/>
      </items>
    </pivotField>
  </pivotFields>
  <rowFields count="2">
    <field x="0"/>
    <field x="-2"/>
  </rowFields>
  <rowItems count="88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x v="1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rowItems>
  <colFields count="2">
    <field x="156"/>
    <field x="4"/>
  </colFields>
  <colItems count="8">
    <i>
      <x v="1"/>
      <x v="6"/>
    </i>
    <i r="1">
      <x v="7"/>
    </i>
    <i r="1">
      <x v="8"/>
    </i>
    <i r="1">
      <x v="9"/>
    </i>
    <i t="default">
      <x v="1"/>
    </i>
    <i>
      <x v="2"/>
      <x v="10"/>
    </i>
    <i r="1">
      <x v="11"/>
    </i>
    <i t="default">
      <x v="2"/>
    </i>
  </colItems>
  <dataFields count="52">
    <dataField name="Sum of  2y-Freshm 1" fld="88" baseField="0" baseItem="0" numFmtId="164"/>
    <dataField name="Sum of  2y-Freshm 2" fld="89" baseField="0" baseItem="0" numFmtId="164"/>
    <dataField name="Sum of  2y-Freshm 3" fld="90" baseField="0" baseItem="0" numFmtId="164"/>
    <dataField name="Sum of  2y-Freshm 4" fld="91" baseField="0" baseItem="0" numFmtId="164"/>
    <dataField name="Sum of  2y-Freshm 5" fld="92" baseField="0" baseItem="0" numFmtId="164"/>
    <dataField name="Sum of  2y-Freshm 6" fld="93" baseField="0" baseItem="0" numFmtId="164"/>
    <dataField name="Sum of  2y-Adjcohort 1" fld="110" baseField="0" baseItem="0" numFmtId="164"/>
    <dataField name="Sum of  2y-Adjcohort 1_Prog6" fld="111" baseField="0" baseItem="0" numFmtId="164"/>
    <dataField name="Sum of  2y-Adjcohort 2" fld="112" baseField="0" baseItem="0" numFmtId="164"/>
    <dataField name="Sum of  2y-Adjcohort 2_Prog6" fld="113" baseField="0" baseItem="0" numFmtId="164"/>
    <dataField name="Sum of  2y-Adjcohort 3" fld="114" baseField="0" baseItem="0" numFmtId="164"/>
    <dataField name="Sum of  2y-Adjcohort 3_Prog6" fld="115" baseField="0" baseItem="0" numFmtId="164"/>
    <dataField name="Sum of  2y-Adjcohort 4" fld="116" baseField="0" baseItem="0" numFmtId="164"/>
    <dataField name="Sum of  2y-Adjcohort 4_%Of" fld="117" baseField="0" baseItem="0" numFmtId="164"/>
    <dataField name="Sum of  2y-Adjcohort 4_Prog3" fld="118" baseField="0" baseItem="0" numFmtId="164"/>
    <dataField name="Sum of  2y-Adjcohort 5" fld="119" baseField="0" baseItem="0" numFmtId="164"/>
    <dataField name="Sum of  2y-Adjcohort 5_%Of" fld="120" baseField="0" baseItem="0" numFmtId="164"/>
    <dataField name="Sum of  2y-Adjcohort 5_Prog3" fld="121" baseField="0" baseItem="0" numFmtId="164"/>
    <dataField name="Sum of  2y-Adjcohort 6" fld="122" baseField="0" baseItem="0" numFmtId="164"/>
    <dataField name="Sum of  2y-Adjcohort 6_%Of" fld="123" baseField="0" baseItem="0" numFmtId="164"/>
    <dataField name="Sum of  2y-Adjcohort 6_Perst" fld="125" baseField="0" baseItem="0" numFmtId="164"/>
    <dataField name="Sum of  2y-Adjcohort 6_Prog3" fld="124" baseField="0" baseItem="0" numFmtId="164"/>
    <dataField name="Sum of  2y-Adjcohort 7" fld="126" baseField="0" baseItem="0" numFmtId="164"/>
    <dataField name="Sum of  2y-Adjcohort 7_%Of" fld="127" baseField="0" baseItem="0" numFmtId="164"/>
    <dataField name="Sum of  2y-Adjcohort 7_Perst" fld="128" baseField="0" baseItem="0" numFmtId="164"/>
    <dataField name="Sum of  2y-Adjcohort 8" fld="129" baseField="0" baseItem="0" numFmtId="164"/>
    <dataField name="Sum of  2y-Adjcohort 8_%Of" fld="130" baseField="0" baseItem="0" numFmtId="164"/>
    <dataField name="Sum of  2y-Adjcohort 8_Perst" fld="131" baseField="0" baseItem="0" numFmtId="164"/>
    <dataField name="Sum of  2y-EnrlY2 1" fld="132" baseField="0" baseItem="0" numFmtId="164"/>
    <dataField name="Sum of  2y-EnrlY2 2" fld="133" baseField="0" baseItem="0" numFmtId="164"/>
    <dataField name="Sum of  2y-EnrlY2 3" fld="134" baseField="0" baseItem="0" numFmtId="164"/>
    <dataField name="Sum of  2y-TransfY2 1" fld="135" baseField="0" baseItem="0" numFmtId="164"/>
    <dataField name="Sum of  2y-TransfY2 2" fld="136" baseField="0" baseItem="0" numFmtId="164"/>
    <dataField name="Sum of  2y-TransfY2 3" fld="137" baseField="0" baseItem="0" numFmtId="164"/>
    <dataField name="Sum of  2y-OtherY2 1" fld="138" baseField="0" baseItem="0" numFmtId="164"/>
    <dataField name="Sum of  2y-OtherY2 2" fld="139" baseField="0" baseItem="0" numFmtId="164"/>
    <dataField name="Sum of  2y-OtherY2 3" fld="140" baseField="0" baseItem="0" numFmtId="164"/>
    <dataField name="Sum of  2y-CompY3 1" fld="141" baseField="0" baseItem="0" numFmtId="164"/>
    <dataField name="Sum of  2y-CompY3 2" fld="142" baseField="0" baseItem="0" numFmtId="164"/>
    <dataField name="Sum of  2y-CompY3 3" fld="143" baseField="0" baseItem="0" numFmtId="164"/>
    <dataField name="Sum of  2y-EnrlY3 1" fld="144" baseField="0" baseItem="0" numFmtId="164"/>
    <dataField name="Sum of  2y-EnrlY3 2" fld="145" baseField="0" baseItem="0" numFmtId="164"/>
    <dataField name="Sum of  2y-EnrlY3 3" fld="146" baseField="0" baseItem="0" numFmtId="164"/>
    <dataField name="Sum of  2y-TransfY3 1" fld="147" baseField="0" baseItem="0" numFmtId="164"/>
    <dataField name="Sum of  2y-TransfY3 2" fld="148" baseField="0" baseItem="0" numFmtId="164"/>
    <dataField name="Sum of  2y-TransfY3 3" fld="149" baseField="0" baseItem="0" numFmtId="164"/>
    <dataField name="Sum of  2y-OtherY3 1" fld="150" baseField="0" baseItem="0" numFmtId="164"/>
    <dataField name="Sum of  2y-OtherY3 2" fld="151" baseField="0" baseItem="0" numFmtId="164"/>
    <dataField name="Sum of  2y-OtherY3 3" fld="152" baseField="0" baseItem="0" numFmtId="164"/>
    <dataField name="Sum of  2y-CompY6 1" fld="153" baseField="0" baseItem="0" numFmtId="164"/>
    <dataField name="Sum of  2y-CompY6 2" fld="154" baseField="0" baseItem="0" numFmtId="164"/>
    <dataField name="Sum of  2y-CompY6 3" fld="155" baseField="0" baseItem="0" numFmtId="164"/>
  </dataFields>
  <formats count="150">
    <format dxfId="487">
      <pivotArea outline="0" fieldPosition="0">
        <references count="2">
          <reference field="4" count="5" selected="0">
            <x v="1"/>
            <x v="2"/>
            <x v="3"/>
            <x v="4"/>
            <x v="5"/>
          </reference>
          <reference field="156" count="1" selected="0">
            <x v="0"/>
          </reference>
        </references>
      </pivotArea>
    </format>
    <format dxfId="486">
      <pivotArea outline="0" fieldPosition="0">
        <references count="1">
          <reference field="156" count="1" selected="0" defaultSubtotal="1">
            <x v="0"/>
          </reference>
        </references>
      </pivotArea>
    </format>
    <format dxfId="485">
      <pivotArea outline="0" fieldPosition="0">
        <references count="1">
          <reference field="156" count="1" selected="0" defaultSubtotal="1">
            <x v="1"/>
          </reference>
        </references>
      </pivotArea>
    </format>
    <format dxfId="484">
      <pivotArea dataOnly="0" labelOnly="1" outline="0" fieldPosition="0">
        <references count="1">
          <reference field="156" count="1" defaultSubtotal="1">
            <x v="0"/>
          </reference>
        </references>
      </pivotArea>
    </format>
    <format dxfId="483">
      <pivotArea dataOnly="0" labelOnly="1" outline="0" offset="IV256" fieldPosition="0">
        <references count="1">
          <reference field="156" count="1" defaultSubtotal="1">
            <x v="0"/>
          </reference>
        </references>
      </pivotArea>
    </format>
    <format dxfId="482">
      <pivotArea dataOnly="0" labelOnly="1" outline="0" fieldPosition="0">
        <references count="2">
          <reference field="4" count="0"/>
          <reference field="156" count="1" selected="0">
            <x v="0"/>
          </reference>
        </references>
      </pivotArea>
    </format>
    <format dxfId="481">
      <pivotArea dataOnly="0" outline="0" fieldPosition="0">
        <references count="1">
          <reference field="156" count="1">
            <x v="1"/>
          </reference>
        </references>
      </pivotArea>
    </format>
    <format dxfId="480">
      <pivotArea dataOnly="0" outline="0" fieldPosition="0">
        <references count="1">
          <reference field="156" count="0" defaultSubtotal="1"/>
        </references>
      </pivotArea>
    </format>
    <format dxfId="479">
      <pivotArea outline="0" fieldPosition="0">
        <references count="1">
          <reference field="0" count="1" selected="0">
            <x v="0"/>
          </reference>
        </references>
      </pivotArea>
    </format>
    <format dxfId="478">
      <pivotArea outline="0" fieldPosition="0">
        <references count="1">
          <reference field="156" count="1" selected="0" defaultSubtotal="1">
            <x v="2"/>
          </reference>
        </references>
      </pivotArea>
    </format>
    <format dxfId="477">
      <pivotArea type="topRight" dataOnly="0" labelOnly="1" outline="0" offset="G1" fieldPosition="0"/>
    </format>
    <format dxfId="476">
      <pivotArea dataOnly="0" labelOnly="1" outline="0" fieldPosition="0">
        <references count="1">
          <reference field="156" count="1" defaultSubtotal="1">
            <x v="2"/>
          </reference>
        </references>
      </pivotArea>
    </format>
    <format dxfId="475">
      <pivotArea field="0" type="button" dataOnly="0" labelOnly="1" outline="0" axis="axisRow" fieldPosition="0"/>
    </format>
    <format dxfId="474">
      <pivotArea field="-2" type="button" dataOnly="0" labelOnly="1" outline="0" axis="axisRow" fieldPosition="1"/>
    </format>
    <format dxfId="473">
      <pivotArea dataOnly="0" labelOnly="1" outline="0" offset="IV256" fieldPosition="0">
        <references count="1">
          <reference field="156" count="1" defaultSubtotal="1">
            <x v="1"/>
          </reference>
        </references>
      </pivotArea>
    </format>
    <format dxfId="472">
      <pivotArea dataOnly="0" labelOnly="1" outline="0" offset="IV256" fieldPosition="0">
        <references count="1">
          <reference field="156" count="1" defaultSubtotal="1">
            <x v="2"/>
          </reference>
        </references>
      </pivotArea>
    </format>
    <format dxfId="471">
      <pivotArea dataOnly="0" labelOnly="1" outline="0" fieldPosition="0">
        <references count="2">
          <reference field="4" count="4">
            <x v="6"/>
            <x v="7"/>
            <x v="8"/>
            <x v="9"/>
          </reference>
          <reference field="156" count="1" selected="0">
            <x v="1"/>
          </reference>
        </references>
      </pivotArea>
    </format>
    <format dxfId="470">
      <pivotArea dataOnly="0" labelOnly="1" outline="0" fieldPosition="0">
        <references count="2">
          <reference field="4" count="3">
            <x v="10"/>
            <x v="11"/>
            <x v="12"/>
          </reference>
          <reference field="156" count="1" selected="0">
            <x v="2"/>
          </reference>
        </references>
      </pivotArea>
    </format>
    <format dxfId="469">
      <pivotArea type="origin" dataOnly="0" labelOnly="1" outline="0" offset="A1:B1" fieldPosition="0"/>
    </format>
    <format dxfId="468">
      <pivotArea type="origin" dataOnly="0" labelOnly="1" outline="0" offset="B2" fieldPosition="0"/>
    </format>
    <format dxfId="467">
      <pivotArea outline="0" fieldPosition="0">
        <references count="1">
          <reference field="0" count="1" selected="0">
            <x v="0"/>
          </reference>
        </references>
      </pivotArea>
    </format>
    <format dxfId="466">
      <pivotArea dataOnly="0" labelOnly="1" outline="0" fieldPosition="0">
        <references count="1">
          <reference field="0" count="1">
            <x v="0"/>
          </reference>
        </references>
      </pivotArea>
    </format>
    <format dxfId="465">
      <pivotArea outline="0" fieldPosition="0">
        <references count="1">
          <reference field="0" count="1" selected="0">
            <x v="0"/>
          </reference>
        </references>
      </pivotArea>
    </format>
    <format dxfId="464">
      <pivotArea type="origin" dataOnly="0" labelOnly="1" outline="0" fieldPosition="0"/>
    </format>
    <format dxfId="463">
      <pivotArea field="0" type="button" dataOnly="0" labelOnly="1" outline="0" axis="axisRow" fieldPosition="0"/>
    </format>
    <format dxfId="462">
      <pivotArea field="-2" type="button" dataOnly="0" labelOnly="1" outline="0" axis="axisRow" fieldPosition="1"/>
    </format>
    <format dxfId="461">
      <pivotArea field="156" type="button" dataOnly="0" labelOnly="1" outline="0" axis="axisCol" fieldPosition="0"/>
    </format>
    <format dxfId="460">
      <pivotArea field="4" type="button" dataOnly="0" labelOnly="1" outline="0" axis="axisCol" fieldPosition="1"/>
    </format>
    <format dxfId="459">
      <pivotArea type="topRight" dataOnly="0" labelOnly="1" outline="0" fieldPosition="0"/>
    </format>
    <format dxfId="458">
      <pivotArea dataOnly="0" labelOnly="1" outline="0" fieldPosition="0">
        <references count="1">
          <reference field="0" count="1">
            <x v="0"/>
          </reference>
        </references>
      </pivotArea>
    </format>
    <format dxfId="457">
      <pivotArea dataOnly="0" labelOnly="1" outline="0" fieldPosition="0">
        <references count="1">
          <reference field="156" count="2">
            <x v="1"/>
            <x v="2"/>
          </reference>
        </references>
      </pivotArea>
    </format>
    <format dxfId="456">
      <pivotArea dataOnly="0" labelOnly="1" outline="0" fieldPosition="0">
        <references count="1">
          <reference field="156" count="2" defaultSubtotal="1">
            <x v="1"/>
            <x v="2"/>
          </reference>
        </references>
      </pivotArea>
    </format>
    <format dxfId="455">
      <pivotArea dataOnly="0" labelOnly="1" outline="0" fieldPosition="0">
        <references count="2">
          <reference field="4" count="4">
            <x v="6"/>
            <x v="7"/>
            <x v="8"/>
            <x v="9"/>
          </reference>
          <reference field="156" count="1" selected="0">
            <x v="1"/>
          </reference>
        </references>
      </pivotArea>
    </format>
    <format dxfId="454">
      <pivotArea dataOnly="0" labelOnly="1" outline="0" fieldPosition="0">
        <references count="2">
          <reference field="4" count="3">
            <x v="10"/>
            <x v="11"/>
            <x v="12"/>
          </reference>
          <reference field="156" count="1" selected="0">
            <x v="2"/>
          </reference>
        </references>
      </pivotArea>
    </format>
    <format dxfId="453">
      <pivotArea outline="0" fieldPosition="0"/>
    </format>
    <format dxfId="452">
      <pivotArea type="all" dataOnly="0" outline="0" fieldPosition="0"/>
    </format>
    <format dxfId="451">
      <pivotArea type="origin" dataOnly="0" labelOnly="1" outline="0" fieldPosition="0"/>
    </format>
    <format dxfId="450">
      <pivotArea field="0" type="button" dataOnly="0" labelOnly="1" outline="0" axis="axisRow" fieldPosition="0"/>
    </format>
    <format dxfId="449">
      <pivotArea dataOnly="0" labelOnly="1" outline="0" fieldPosition="0">
        <references count="1">
          <reference field="0" count="0"/>
        </references>
      </pivotArea>
    </format>
    <format dxfId="448">
      <pivotArea type="all" dataOnly="0" outline="0" fieldPosition="0"/>
    </format>
    <format dxfId="447">
      <pivotArea outline="0" fieldPosition="0">
        <references count="2">
          <reference field="0" count="1" selected="0">
            <x v="0"/>
          </reference>
          <reference field="156" count="1" selected="0" defaultSubtotal="1">
            <x v="1"/>
          </reference>
        </references>
      </pivotArea>
    </format>
    <format dxfId="446">
      <pivotArea outline="0" fieldPosition="0">
        <references count="2">
          <reference field="0" count="1" selected="0">
            <x v="0"/>
          </reference>
          <reference field="156" count="1" selected="0" defaultSubtotal="1">
            <x v="1"/>
          </reference>
        </references>
      </pivotArea>
    </format>
    <format dxfId="445">
      <pivotArea outline="0" fieldPosition="0">
        <references count="2">
          <reference field="0" count="1" selected="0">
            <x v="0"/>
          </reference>
          <reference field="156" count="1" selected="0" defaultSubtotal="1">
            <x v="1"/>
          </reference>
        </references>
      </pivotArea>
    </format>
    <format dxfId="444">
      <pivotArea outline="0" fieldPosition="0">
        <references count="3">
          <reference field="0" count="1" selected="0">
            <x v="0"/>
          </reference>
          <reference field="4" count="1" selected="0">
            <x v="11"/>
          </reference>
          <reference field="156" count="1" selected="0">
            <x v="2"/>
          </reference>
        </references>
      </pivotArea>
    </format>
    <format dxfId="443">
      <pivotArea outline="0" fieldPosition="0">
        <references count="3">
          <reference field="0" count="1" selected="0">
            <x v="0"/>
          </reference>
          <reference field="4" count="1" selected="0">
            <x v="12"/>
          </reference>
          <reference field="156" count="1" selected="0">
            <x v="2"/>
          </reference>
        </references>
      </pivotArea>
    </format>
    <format dxfId="442">
      <pivotArea dataOnly="0" labelOnly="1" outline="0" fieldPosition="0">
        <references count="2">
          <reference field="4" count="1">
            <x v="12"/>
          </reference>
          <reference field="156" count="1" selected="0">
            <x v="2"/>
          </reference>
        </references>
      </pivotArea>
    </format>
    <format dxfId="441">
      <pivotArea outline="0" fieldPosition="0">
        <references count="1">
          <reference field="156" count="1" selected="0" defaultSubtotal="1">
            <x v="2"/>
          </reference>
        </references>
      </pivotArea>
    </format>
    <format dxfId="440">
      <pivotArea type="all" dataOnly="0" outline="0" fieldPosition="0"/>
    </format>
    <format dxfId="439">
      <pivotArea outline="0" fieldPosition="0">
        <references count="1">
          <reference field="0" count="15" selected="0">
            <x v="1"/>
            <x v="2"/>
            <x v="3"/>
            <x v="5"/>
            <x v="6"/>
            <x v="7"/>
            <x v="8"/>
            <x v="9"/>
            <x v="10"/>
            <x v="11"/>
            <x v="12"/>
            <x v="13"/>
            <x v="14"/>
            <x v="15"/>
            <x v="16"/>
          </reference>
        </references>
      </pivotArea>
    </format>
    <format dxfId="438">
      <pivotArea dataOnly="0" labelOnly="1" outline="0" fieldPosition="0">
        <references count="1">
          <reference field="0" count="15">
            <x v="1"/>
            <x v="2"/>
            <x v="3"/>
            <x v="5"/>
            <x v="6"/>
            <x v="7"/>
            <x v="8"/>
            <x v="9"/>
            <x v="10"/>
            <x v="11"/>
            <x v="12"/>
            <x v="13"/>
            <x v="14"/>
            <x v="15"/>
            <x v="16"/>
          </reference>
        </references>
      </pivotArea>
    </format>
    <format dxfId="437">
      <pivotArea outline="0" collapsedLevelsAreSubtotals="1" fieldPosition="0"/>
    </format>
    <format dxfId="436">
      <pivotArea field="-2" type="button" dataOnly="0" labelOnly="1" outline="0" axis="axisRow" fieldPosition="1"/>
    </format>
    <format dxfId="435">
      <pivotArea field="156" type="button" dataOnly="0" labelOnly="1" outline="0" axis="axisCol" fieldPosition="0"/>
    </format>
    <format dxfId="434">
      <pivotArea field="4" type="button" dataOnly="0" labelOnly="1" outline="0" axis="axisCol" fieldPosition="1"/>
    </format>
    <format dxfId="433">
      <pivotArea type="topRight" dataOnly="0" labelOnly="1" outline="0" fieldPosition="0"/>
    </format>
    <format dxfId="432">
      <pivotArea dataOnly="0" labelOnly="1" outline="0" fieldPosition="0">
        <references count="1">
          <reference field="156" count="2">
            <x v="1"/>
            <x v="2"/>
          </reference>
        </references>
      </pivotArea>
    </format>
    <format dxfId="431">
      <pivotArea dataOnly="0" labelOnly="1" outline="0" fieldPosition="0">
        <references count="1">
          <reference field="156" count="2" defaultSubtotal="1">
            <x v="1"/>
            <x v="2"/>
          </reference>
        </references>
      </pivotArea>
    </format>
    <format dxfId="430">
      <pivotArea dataOnly="0" labelOnly="1" outline="0" fieldPosition="0">
        <references count="2">
          <reference field="4" count="4">
            <x v="6"/>
            <x v="7"/>
            <x v="8"/>
            <x v="9"/>
          </reference>
          <reference field="156" count="1" selected="0">
            <x v="1"/>
          </reference>
        </references>
      </pivotArea>
    </format>
    <format dxfId="429">
      <pivotArea dataOnly="0" labelOnly="1" outline="0" fieldPosition="0">
        <references count="2">
          <reference field="4" count="3">
            <x v="10"/>
            <x v="11"/>
            <x v="12"/>
          </reference>
          <reference field="156" count="1" selected="0">
            <x v="2"/>
          </reference>
        </references>
      </pivotArea>
    </format>
    <format dxfId="428">
      <pivotArea dataOnly="0" labelOnly="1" outline="0" fieldPosition="0">
        <references count="1">
          <reference field="0" count="1">
            <x v="1"/>
          </reference>
        </references>
      </pivotArea>
    </format>
    <format dxfId="427">
      <pivotArea type="origin" dataOnly="0" labelOnly="1" outline="0" fieldPosition="0"/>
    </format>
    <format dxfId="426">
      <pivotArea field="0" type="button" dataOnly="0" labelOnly="1" outline="0" axis="axisRow" fieldPosition="0"/>
    </format>
    <format dxfId="425">
      <pivotArea dataOnly="0" labelOnly="1" outline="0" fieldPosition="0">
        <references count="1">
          <reference field="0" count="0"/>
        </references>
      </pivotArea>
    </format>
    <format dxfId="424">
      <pivotArea dataOnly="0" labelOnly="1" outline="0" offset="IV256" fieldPosition="0">
        <references count="1">
          <reference field="0" count="1">
            <x v="0"/>
          </reference>
        </references>
      </pivotArea>
    </format>
    <format dxfId="423">
      <pivotArea dataOnly="0" labelOnly="1" outline="0" fieldPosition="0">
        <references count="1">
          <reference field="156" count="1" defaultSubtotal="1">
            <x v="1"/>
          </reference>
        </references>
      </pivotArea>
    </format>
    <format dxfId="422">
      <pivotArea dataOnly="0" labelOnly="1" outline="0" fieldPosition="0">
        <references count="1">
          <reference field="156" count="1" defaultSubtotal="1">
            <x v="2"/>
          </reference>
        </references>
      </pivotArea>
    </format>
    <format dxfId="421">
      <pivotArea dataOnly="0" labelOnly="1" outline="0" offset="IV256" fieldPosition="0">
        <references count="1">
          <reference field="0" count="1">
            <x v="11"/>
          </reference>
        </references>
      </pivotArea>
    </format>
    <format dxfId="420">
      <pivotArea outline="0" collapsedLevelsAreSubtotals="1" fieldPosition="0">
        <references count="2">
          <reference field="4" count="1" selected="0">
            <x v="12"/>
          </reference>
          <reference field="156" count="1" selected="0">
            <x v="2"/>
          </reference>
        </references>
      </pivotArea>
    </format>
    <format dxfId="419">
      <pivotArea type="topRight" dataOnly="0" labelOnly="1" outline="0" offset="F1" fieldPosition="0"/>
    </format>
    <format dxfId="418">
      <pivotArea dataOnly="0" labelOnly="1" outline="0" offset="IV256" fieldPosition="0">
        <references count="1">
          <reference field="156" count="1">
            <x v="2"/>
          </reference>
        </references>
      </pivotArea>
    </format>
    <format dxfId="417">
      <pivotArea dataOnly="0" labelOnly="1" outline="0" fieldPosition="0">
        <references count="2">
          <reference field="4" count="1">
            <x v="12"/>
          </reference>
          <reference field="156" count="1" selected="0">
            <x v="2"/>
          </reference>
        </references>
      </pivotArea>
    </format>
    <format dxfId="416">
      <pivotArea dataOnly="0" labelOnly="1" outline="0" offset="IV12" fieldPosition="0">
        <references count="1">
          <reference field="0" count="1">
            <x v="0"/>
          </reference>
        </references>
      </pivotArea>
    </format>
    <format dxfId="415">
      <pivotArea dataOnly="0" labelOnly="1" outline="0" offset="IV15" fieldPosition="0">
        <references count="1">
          <reference field="0" count="1">
            <x v="0"/>
          </reference>
        </references>
      </pivotArea>
    </format>
    <format dxfId="414">
      <pivotArea outline="0" collapsedLevelsAreSubtotals="1" fieldPosition="0"/>
    </format>
    <format dxfId="413">
      <pivotArea type="topRight" dataOnly="0" labelOnly="1" outline="0" fieldPosition="0"/>
    </format>
    <format dxfId="412">
      <pivotArea field="0" dataOnly="0" labelOnly="1" grandRow="1" outline="0" offset="IV256" axis="axisRow" fieldPosition="0">
        <references count="1">
          <reference field="4294967294" count="1" selected="0">
            <x v="0"/>
          </reference>
        </references>
      </pivotArea>
    </format>
    <format dxfId="411">
      <pivotArea field="0" dataOnly="0" labelOnly="1" grandRow="1" outline="0" offset="IV256" axis="axisRow" fieldPosition="0">
        <references count="1">
          <reference field="4294967294" count="1" selected="0">
            <x v="1"/>
          </reference>
        </references>
      </pivotArea>
    </format>
    <format dxfId="410">
      <pivotArea field="0" dataOnly="0" labelOnly="1" grandRow="1" outline="0" offset="IV256" axis="axisRow" fieldPosition="0">
        <references count="1">
          <reference field="4294967294" count="1" selected="0">
            <x v="2"/>
          </reference>
        </references>
      </pivotArea>
    </format>
    <format dxfId="409">
      <pivotArea field="0" dataOnly="0" labelOnly="1" grandRow="1" outline="0" offset="IV256" axis="axisRow" fieldPosition="0">
        <references count="1">
          <reference field="4294967294" count="1" selected="0">
            <x v="3"/>
          </reference>
        </references>
      </pivotArea>
    </format>
    <format dxfId="408">
      <pivotArea field="0" dataOnly="0" labelOnly="1" grandRow="1" outline="0" offset="IV256" axis="axisRow" fieldPosition="0">
        <references count="1">
          <reference field="4294967294" count="1" selected="0">
            <x v="4"/>
          </reference>
        </references>
      </pivotArea>
    </format>
    <format dxfId="407">
      <pivotArea field="0" dataOnly="0" labelOnly="1" grandRow="1" outline="0" offset="IV256" axis="axisRow" fieldPosition="0">
        <references count="1">
          <reference field="4294967294" count="1" selected="0">
            <x v="5"/>
          </reference>
        </references>
      </pivotArea>
    </format>
    <format dxfId="406">
      <pivotArea field="0" dataOnly="0" labelOnly="1" grandRow="1" outline="0" offset="IV256" axis="axisRow" fieldPosition="0">
        <references count="1">
          <reference field="4294967294" count="1" selected="0">
            <x v="6"/>
          </reference>
        </references>
      </pivotArea>
    </format>
    <format dxfId="405">
      <pivotArea field="0" dataOnly="0" labelOnly="1" grandRow="1" outline="0" offset="IV256" axis="axisRow" fieldPosition="0">
        <references count="1">
          <reference field="4294967294" count="1" selected="0">
            <x v="8"/>
          </reference>
        </references>
      </pivotArea>
    </format>
    <format dxfId="404">
      <pivotArea field="0" dataOnly="0" labelOnly="1" grandRow="1" outline="0" offset="IV256" axis="axisRow" fieldPosition="0">
        <references count="1">
          <reference field="4294967294" count="1" selected="0">
            <x v="10"/>
          </reference>
        </references>
      </pivotArea>
    </format>
    <format dxfId="403">
      <pivotArea field="0" dataOnly="0" labelOnly="1" grandRow="1" outline="0" offset="IV256" axis="axisRow" fieldPosition="0">
        <references count="1">
          <reference field="4294967294" count="1" selected="0">
            <x v="12"/>
          </reference>
        </references>
      </pivotArea>
    </format>
    <format dxfId="402">
      <pivotArea field="0" dataOnly="0" labelOnly="1" grandRow="1" outline="0" offset="IV256" axis="axisRow" fieldPosition="0">
        <references count="1">
          <reference field="4294967294" count="1" selected="0">
            <x v="15"/>
          </reference>
        </references>
      </pivotArea>
    </format>
    <format dxfId="401">
      <pivotArea field="0" dataOnly="0" labelOnly="1" grandRow="1" outline="0" offset="IV256" axis="axisRow" fieldPosition="0">
        <references count="1">
          <reference field="4294967294" count="1" selected="0">
            <x v="18"/>
          </reference>
        </references>
      </pivotArea>
    </format>
    <format dxfId="400">
      <pivotArea field="0" dataOnly="0" labelOnly="1" grandRow="1" outline="0" offset="IV256" axis="axisRow" fieldPosition="0">
        <references count="1">
          <reference field="4294967294" count="1" selected="0">
            <x v="22"/>
          </reference>
        </references>
      </pivotArea>
    </format>
    <format dxfId="399">
      <pivotArea field="0" dataOnly="0" labelOnly="1" grandRow="1" outline="0" offset="IV256" axis="axisRow" fieldPosition="0">
        <references count="1">
          <reference field="4294967294" count="1" selected="0">
            <x v="25"/>
          </reference>
        </references>
      </pivotArea>
    </format>
    <format dxfId="398">
      <pivotArea field="0" dataOnly="0" labelOnly="1" grandRow="1" outline="0" offset="IV256" axis="axisRow" fieldPosition="0">
        <references count="1">
          <reference field="4294967294" count="1" selected="0">
            <x v="28"/>
          </reference>
        </references>
      </pivotArea>
    </format>
    <format dxfId="397">
      <pivotArea field="0" dataOnly="0" labelOnly="1" grandRow="1" outline="0" offset="IV256" axis="axisRow" fieldPosition="0">
        <references count="1">
          <reference field="4294967294" count="1" selected="0">
            <x v="29"/>
          </reference>
        </references>
      </pivotArea>
    </format>
    <format dxfId="396">
      <pivotArea field="0" dataOnly="0" labelOnly="1" grandRow="1" outline="0" offset="IV256" axis="axisRow" fieldPosition="0">
        <references count="1">
          <reference field="4294967294" count="1" selected="0">
            <x v="30"/>
          </reference>
        </references>
      </pivotArea>
    </format>
    <format dxfId="395">
      <pivotArea field="0" dataOnly="0" labelOnly="1" grandRow="1" outline="0" offset="IV256" axis="axisRow" fieldPosition="0">
        <references count="1">
          <reference field="4294967294" count="1" selected="0">
            <x v="31"/>
          </reference>
        </references>
      </pivotArea>
    </format>
    <format dxfId="394">
      <pivotArea field="0" dataOnly="0" labelOnly="1" grandRow="1" outline="0" offset="IV256" axis="axisRow" fieldPosition="0">
        <references count="1">
          <reference field="4294967294" count="1" selected="0">
            <x v="32"/>
          </reference>
        </references>
      </pivotArea>
    </format>
    <format dxfId="393">
      <pivotArea field="0" dataOnly="0" labelOnly="1" grandRow="1" outline="0" offset="IV256" axis="axisRow" fieldPosition="0">
        <references count="1">
          <reference field="4294967294" count="1" selected="0">
            <x v="33"/>
          </reference>
        </references>
      </pivotArea>
    </format>
    <format dxfId="392">
      <pivotArea field="0" dataOnly="0" labelOnly="1" grandRow="1" outline="0" offset="IV256" axis="axisRow" fieldPosition="0">
        <references count="1">
          <reference field="4294967294" count="1" selected="0">
            <x v="34"/>
          </reference>
        </references>
      </pivotArea>
    </format>
    <format dxfId="391">
      <pivotArea field="0" dataOnly="0" labelOnly="1" grandRow="1" outline="0" offset="IV256" axis="axisRow" fieldPosition="0">
        <references count="1">
          <reference field="4294967294" count="1" selected="0">
            <x v="35"/>
          </reference>
        </references>
      </pivotArea>
    </format>
    <format dxfId="390">
      <pivotArea field="0" dataOnly="0" labelOnly="1" grandRow="1" outline="0" offset="IV256" axis="axisRow" fieldPosition="0">
        <references count="1">
          <reference field="4294967294" count="1" selected="0">
            <x v="36"/>
          </reference>
        </references>
      </pivotArea>
    </format>
    <format dxfId="389">
      <pivotArea field="0" dataOnly="0" labelOnly="1" grandRow="1" outline="0" offset="IV256" axis="axisRow" fieldPosition="0">
        <references count="1">
          <reference field="4294967294" count="1" selected="0">
            <x v="37"/>
          </reference>
        </references>
      </pivotArea>
    </format>
    <format dxfId="388">
      <pivotArea field="0" dataOnly="0" labelOnly="1" grandRow="1" outline="0" offset="IV256" axis="axisRow" fieldPosition="0">
        <references count="1">
          <reference field="4294967294" count="1" selected="0">
            <x v="38"/>
          </reference>
        </references>
      </pivotArea>
    </format>
    <format dxfId="387">
      <pivotArea field="0" dataOnly="0" labelOnly="1" grandRow="1" outline="0" offset="IV256" axis="axisRow" fieldPosition="0">
        <references count="1">
          <reference field="4294967294" count="1" selected="0">
            <x v="39"/>
          </reference>
        </references>
      </pivotArea>
    </format>
    <format dxfId="386">
      <pivotArea field="0" dataOnly="0" labelOnly="1" grandRow="1" outline="0" offset="IV256" axis="axisRow" fieldPosition="0">
        <references count="1">
          <reference field="4294967294" count="1" selected="0">
            <x v="40"/>
          </reference>
        </references>
      </pivotArea>
    </format>
    <format dxfId="385">
      <pivotArea field="0" dataOnly="0" labelOnly="1" grandRow="1" outline="0" offset="IV256" axis="axisRow" fieldPosition="0">
        <references count="1">
          <reference field="4294967294" count="1" selected="0">
            <x v="41"/>
          </reference>
        </references>
      </pivotArea>
    </format>
    <format dxfId="384">
      <pivotArea field="0" dataOnly="0" labelOnly="1" grandRow="1" outline="0" offset="IV256" axis="axisRow" fieldPosition="0">
        <references count="1">
          <reference field="4294967294" count="1" selected="0">
            <x v="42"/>
          </reference>
        </references>
      </pivotArea>
    </format>
    <format dxfId="383">
      <pivotArea field="0" dataOnly="0" labelOnly="1" grandRow="1" outline="0" offset="IV256" axis="axisRow" fieldPosition="0">
        <references count="1">
          <reference field="4294967294" count="1" selected="0">
            <x v="43"/>
          </reference>
        </references>
      </pivotArea>
    </format>
    <format dxfId="382">
      <pivotArea field="0" dataOnly="0" labelOnly="1" grandRow="1" outline="0" offset="IV256" axis="axisRow" fieldPosition="0">
        <references count="1">
          <reference field="4294967294" count="1" selected="0">
            <x v="44"/>
          </reference>
        </references>
      </pivotArea>
    </format>
    <format dxfId="381">
      <pivotArea field="0" dataOnly="0" labelOnly="1" grandRow="1" outline="0" offset="IV256" axis="axisRow" fieldPosition="0">
        <references count="1">
          <reference field="4294967294" count="1" selected="0">
            <x v="45"/>
          </reference>
        </references>
      </pivotArea>
    </format>
    <format dxfId="380">
      <pivotArea field="0" dataOnly="0" labelOnly="1" grandRow="1" outline="0" offset="IV256" axis="axisRow" fieldPosition="0">
        <references count="1">
          <reference field="4294967294" count="1" selected="0">
            <x v="46"/>
          </reference>
        </references>
      </pivotArea>
    </format>
    <format dxfId="379">
      <pivotArea field="0" dataOnly="0" labelOnly="1" grandRow="1" outline="0" offset="IV256" axis="axisRow" fieldPosition="0">
        <references count="1">
          <reference field="4294967294" count="1" selected="0">
            <x v="47"/>
          </reference>
        </references>
      </pivotArea>
    </format>
    <format dxfId="378">
      <pivotArea field="0" dataOnly="0" labelOnly="1" grandRow="1" outline="0" offset="IV256" axis="axisRow" fieldPosition="0">
        <references count="1">
          <reference field="4294967294" count="1" selected="0">
            <x v="48"/>
          </reference>
        </references>
      </pivotArea>
    </format>
    <format dxfId="377">
      <pivotArea field="0" dataOnly="0" labelOnly="1" grandRow="1" outline="0" offset="IV256" axis="axisRow" fieldPosition="0">
        <references count="1">
          <reference field="4294967294" count="1" selected="0">
            <x v="49"/>
          </reference>
        </references>
      </pivotArea>
    </format>
    <format dxfId="376">
      <pivotArea field="0" dataOnly="0" labelOnly="1" grandRow="1" outline="0" offset="IV256" axis="axisRow" fieldPosition="0">
        <references count="1">
          <reference field="4294967294" count="1" selected="0">
            <x v="50"/>
          </reference>
        </references>
      </pivotArea>
    </format>
    <format dxfId="375">
      <pivotArea field="0" dataOnly="0" labelOnly="1" grandRow="1" outline="0" offset="IV256" axis="axisRow" fieldPosition="0">
        <references count="1">
          <reference field="4294967294" count="1" selected="0">
            <x v="51"/>
          </reference>
        </references>
      </pivotArea>
    </format>
    <format dxfId="374">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0"/>
          </reference>
        </references>
      </pivotArea>
    </format>
    <format dxfId="373">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
          </reference>
        </references>
      </pivotArea>
    </format>
    <format dxfId="372">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2"/>
          </reference>
        </references>
      </pivotArea>
    </format>
    <format dxfId="371">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3"/>
          </reference>
        </references>
      </pivotArea>
    </format>
    <format dxfId="370">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5"/>
          </reference>
        </references>
      </pivotArea>
    </format>
    <format dxfId="369">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6"/>
          </reference>
        </references>
      </pivotArea>
    </format>
    <format dxfId="368">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7"/>
          </reference>
        </references>
      </pivotArea>
    </format>
    <format dxfId="367">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8"/>
          </reference>
        </references>
      </pivotArea>
    </format>
    <format dxfId="366">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9"/>
          </reference>
        </references>
      </pivotArea>
    </format>
    <format dxfId="365">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0"/>
          </reference>
        </references>
      </pivotArea>
    </format>
    <format dxfId="364">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1"/>
          </reference>
        </references>
      </pivotArea>
    </format>
    <format dxfId="363">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2"/>
          </reference>
        </references>
      </pivotArea>
    </format>
    <format dxfId="362">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3"/>
          </reference>
        </references>
      </pivotArea>
    </format>
    <format dxfId="361">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4"/>
          </reference>
        </references>
      </pivotArea>
    </format>
    <format dxfId="360">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5"/>
          </reference>
        </references>
      </pivotArea>
    </format>
    <format dxfId="359">
      <pivotArea dataOnly="0" labelOnly="1" outline="0" fieldPosition="0">
        <references count="2">
          <reference field="4294967294" count="38">
            <x v="0"/>
            <x v="1"/>
            <x v="2"/>
            <x v="3"/>
            <x v="4"/>
            <x v="5"/>
            <x v="6"/>
            <x v="8"/>
            <x v="10"/>
            <x v="12"/>
            <x v="15"/>
            <x v="18"/>
            <x v="22"/>
            <x v="25"/>
            <x v="28"/>
            <x v="29"/>
            <x v="30"/>
            <x v="31"/>
            <x v="32"/>
            <x v="33"/>
            <x v="34"/>
            <x v="35"/>
            <x v="36"/>
            <x v="37"/>
            <x v="38"/>
            <x v="39"/>
            <x v="40"/>
            <x v="41"/>
            <x v="42"/>
            <x v="43"/>
            <x v="44"/>
            <x v="45"/>
            <x v="46"/>
            <x v="47"/>
            <x v="48"/>
            <x v="49"/>
            <x v="50"/>
            <x v="51"/>
          </reference>
          <reference field="0" count="1" selected="0">
            <x v="16"/>
          </reference>
        </references>
      </pivotArea>
    </format>
    <format dxfId="358">
      <pivotArea dataOnly="0" labelOnly="1" outline="0" fieldPosition="0">
        <references count="1">
          <reference field="156" count="2">
            <x v="1"/>
            <x v="2"/>
          </reference>
        </references>
      </pivotArea>
    </format>
    <format dxfId="357">
      <pivotArea dataOnly="0" labelOnly="1" outline="0" fieldPosition="0">
        <references count="1">
          <reference field="156" count="2" defaultSubtotal="1">
            <x v="1"/>
            <x v="2"/>
          </reference>
        </references>
      </pivotArea>
    </format>
    <format dxfId="356">
      <pivotArea dataOnly="0" labelOnly="1" outline="0" fieldPosition="0">
        <references count="2">
          <reference field="4" count="4">
            <x v="6"/>
            <x v="7"/>
            <x v="8"/>
            <x v="9"/>
          </reference>
          <reference field="156" count="1" selected="0">
            <x v="1"/>
          </reference>
        </references>
      </pivotArea>
    </format>
    <format dxfId="355">
      <pivotArea dataOnly="0" labelOnly="1" outline="0" fieldPosition="0">
        <references count="2">
          <reference field="4" count="3">
            <x v="10"/>
            <x v="11"/>
            <x v="12"/>
          </reference>
          <reference field="156" count="1" selected="0">
            <x v="2"/>
          </reference>
        </references>
      </pivotArea>
    </format>
    <format dxfId="354">
      <pivotArea outline="0" collapsedLevelsAreSubtotals="1" fieldPosition="0">
        <references count="2">
          <reference field="4294967294" count="1" selected="0">
            <x v="5"/>
          </reference>
          <reference field="0" count="1" selected="0">
            <x v="0"/>
          </reference>
        </references>
      </pivotArea>
    </format>
    <format dxfId="353">
      <pivotArea dataOnly="0" labelOnly="1" outline="0" fieldPosition="0">
        <references count="2">
          <reference field="4294967294" count="1">
            <x v="5"/>
          </reference>
          <reference field="0" count="1" selected="0">
            <x v="0"/>
          </reference>
        </references>
      </pivotArea>
    </format>
    <format dxfId="352">
      <pivotArea outline="0" collapsedLevelsAreSubtotals="1" fieldPosition="0">
        <references count="2">
          <reference field="4294967294" count="1" selected="0">
            <x v="27"/>
          </reference>
          <reference field="0" count="1" selected="0">
            <x v="0"/>
          </reference>
        </references>
      </pivotArea>
    </format>
    <format dxfId="351">
      <pivotArea dataOnly="0" labelOnly="1" outline="0" fieldPosition="0">
        <references count="2">
          <reference field="4294967294" count="1">
            <x v="27"/>
          </reference>
          <reference field="0" count="1" selected="0">
            <x v="0"/>
          </reference>
        </references>
      </pivotArea>
    </format>
    <format dxfId="350">
      <pivotArea dataOnly="0" outline="0" fieldPosition="0">
        <references count="1">
          <reference field="4294967294" count="1">
            <x v="30"/>
          </reference>
        </references>
      </pivotArea>
    </format>
    <format dxfId="349">
      <pivotArea dataOnly="0" outline="0" fieldPosition="0">
        <references count="1">
          <reference field="4294967294" count="1">
            <x v="33"/>
          </reference>
        </references>
      </pivotArea>
    </format>
    <format dxfId="348">
      <pivotArea dataOnly="0" outline="0" fieldPosition="0">
        <references count="1">
          <reference field="4294967294" count="1">
            <x v="36"/>
          </reference>
        </references>
      </pivotArea>
    </format>
    <format dxfId="347">
      <pivotArea outline="0" collapsedLevelsAreSubtotals="1" fieldPosition="0">
        <references count="2">
          <reference field="4294967294" count="1" selected="0">
            <x v="39"/>
          </reference>
          <reference field="0" count="1" selected="0">
            <x v="0"/>
          </reference>
        </references>
      </pivotArea>
    </format>
    <format dxfId="346">
      <pivotArea dataOnly="0" labelOnly="1" outline="0" fieldPosition="0">
        <references count="2">
          <reference field="4294967294" count="1">
            <x v="39"/>
          </reference>
          <reference field="0" count="1" selected="0">
            <x v="0"/>
          </reference>
        </references>
      </pivotArea>
    </format>
    <format dxfId="345">
      <pivotArea outline="0" collapsedLevelsAreSubtotals="1" fieldPosition="0">
        <references count="2">
          <reference field="4294967294" count="1" selected="0">
            <x v="42"/>
          </reference>
          <reference field="0" count="1" selected="0">
            <x v="0"/>
          </reference>
        </references>
      </pivotArea>
    </format>
    <format dxfId="344">
      <pivotArea dataOnly="0" labelOnly="1" outline="0" fieldPosition="0">
        <references count="2">
          <reference field="4294967294" count="1">
            <x v="42"/>
          </reference>
          <reference field="0" count="1" selected="0">
            <x v="0"/>
          </reference>
        </references>
      </pivotArea>
    </format>
    <format dxfId="343">
      <pivotArea outline="0" collapsedLevelsAreSubtotals="1" fieldPosition="0">
        <references count="2">
          <reference field="4294967294" count="1" selected="0">
            <x v="45"/>
          </reference>
          <reference field="0" count="1" selected="0">
            <x v="0"/>
          </reference>
        </references>
      </pivotArea>
    </format>
    <format dxfId="342">
      <pivotArea dataOnly="0" labelOnly="1" outline="0" fieldPosition="0">
        <references count="2">
          <reference field="4294967294" count="1">
            <x v="45"/>
          </reference>
          <reference field="0" count="1" selected="0">
            <x v="0"/>
          </reference>
        </references>
      </pivotArea>
    </format>
    <format dxfId="341">
      <pivotArea dataOnly="0" outline="0" fieldPosition="0">
        <references count="1">
          <reference field="4294967294" count="1">
            <x v="48"/>
          </reference>
        </references>
      </pivotArea>
    </format>
    <format dxfId="340">
      <pivotArea dataOnly="0" labelOnly="1" outline="0" offset="IV256" fieldPosition="0">
        <references count="1">
          <reference field="0" count="1">
            <x v="6"/>
          </reference>
        </references>
      </pivotArea>
    </format>
    <format dxfId="339">
      <pivotArea outline="0" collapsedLevelsAreSubtotals="1" fieldPosition="0">
        <references count="4">
          <reference field="4294967294" count="1" selected="0">
            <x v="35"/>
          </reference>
          <reference field="0" count="1" selected="0">
            <x v="11"/>
          </reference>
          <reference field="4" count="1" selected="0">
            <x v="6"/>
          </reference>
          <reference field="156" count="1" selected="0">
            <x v="1"/>
          </reference>
        </references>
      </pivotArea>
    </format>
    <format dxfId="338">
      <pivotArea field="0" dataOnly="0" grandRow="1" outline="0" axis="axisRow" fieldPosition="0">
        <references count="1">
          <reference field="4294967294" count="1" selected="0">
            <x v="51"/>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pivotTable" Target="../pivotTables/pivotTable2.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6"/>
  </sheetPr>
  <dimension ref="A1:AK461"/>
  <sheetViews>
    <sheetView showZeros="0" view="pageLayout" topLeftCell="A385" zoomScaleNormal="100" workbookViewId="0">
      <selection activeCell="I13" sqref="I13"/>
    </sheetView>
  </sheetViews>
  <sheetFormatPr defaultColWidth="9" defaultRowHeight="15"/>
  <cols>
    <col min="1" max="1" width="11.44140625" style="25" customWidth="1"/>
    <col min="2" max="2" width="7.77734375" style="25" customWidth="1"/>
    <col min="3" max="3" width="5.88671875" style="25" customWidth="1"/>
    <col min="4" max="4" width="7.44140625" style="25" customWidth="1"/>
    <col min="5" max="5" width="3.44140625" style="25" customWidth="1"/>
    <col min="6" max="6" width="6.88671875" style="25" customWidth="1"/>
    <col min="7" max="7" width="4" style="25" customWidth="1"/>
    <col min="8" max="8" width="6.33203125" style="25" customWidth="1"/>
    <col min="9" max="9" width="4.33203125" style="25" customWidth="1"/>
    <col min="10" max="10" width="8" style="25" customWidth="1"/>
    <col min="11" max="11" width="2" style="25" customWidth="1"/>
    <col min="12" max="12" width="8.21875" style="25" customWidth="1"/>
    <col min="13" max="13" width="2.77734375" style="25" customWidth="1"/>
    <col min="14" max="14" width="2.109375" style="7" customWidth="1"/>
    <col min="15" max="15" width="7" style="340" customWidth="1"/>
    <col min="16" max="16" width="7.6640625" style="340" customWidth="1"/>
    <col min="17" max="17" width="7.109375" style="340" customWidth="1"/>
    <col min="18" max="18" width="7.109375" style="96" customWidth="1"/>
    <col min="19" max="19" width="9.77734375" style="96" customWidth="1"/>
    <col min="20" max="20" width="8.33203125" style="96" customWidth="1"/>
    <col min="21" max="21" width="11.44140625" style="7" bestFit="1" customWidth="1"/>
    <col min="22" max="22" width="9" style="7"/>
    <col min="23" max="23" width="11.44140625" style="74" bestFit="1" customWidth="1"/>
    <col min="24" max="25" width="9" style="7"/>
    <col min="26" max="27" width="9" style="75"/>
    <col min="28" max="28" width="3.44140625" style="7" customWidth="1"/>
    <col min="29" max="16384" width="9" style="7"/>
  </cols>
  <sheetData>
    <row r="1" spans="1:31" ht="18">
      <c r="A1" s="360" t="s">
        <v>119</v>
      </c>
      <c r="B1" s="1"/>
      <c r="C1" s="1"/>
      <c r="D1" s="1"/>
      <c r="E1" s="1"/>
      <c r="F1" s="1"/>
      <c r="G1" s="1"/>
      <c r="H1" s="1"/>
      <c r="I1" s="1"/>
      <c r="J1" s="1"/>
      <c r="K1" s="1"/>
      <c r="L1" s="1"/>
      <c r="M1" s="31"/>
    </row>
    <row r="2" spans="1:31" s="6" customFormat="1" ht="12.75">
      <c r="A2" s="11"/>
      <c r="B2" s="11"/>
      <c r="C2" s="11"/>
      <c r="D2" s="11"/>
      <c r="E2" s="11"/>
      <c r="F2" s="11"/>
      <c r="G2" s="11"/>
      <c r="H2" s="11"/>
      <c r="I2" s="11"/>
      <c r="J2" s="11"/>
      <c r="K2" s="11"/>
      <c r="L2" s="11"/>
      <c r="M2" s="76"/>
      <c r="O2" s="340" t="s">
        <v>37</v>
      </c>
      <c r="P2" s="340"/>
      <c r="Q2" s="340"/>
      <c r="R2" s="96"/>
      <c r="S2" s="96"/>
      <c r="T2" s="96"/>
      <c r="U2" s="16"/>
      <c r="V2" s="16"/>
      <c r="W2" s="77"/>
      <c r="X2" s="16"/>
      <c r="Y2" s="1131"/>
      <c r="Z2" s="1131"/>
      <c r="AA2" s="1131"/>
      <c r="AB2" s="16"/>
      <c r="AC2" s="16"/>
      <c r="AD2" s="16"/>
    </row>
    <row r="3" spans="1:31" ht="15.75">
      <c r="A3" s="1" t="s">
        <v>72</v>
      </c>
      <c r="B3" s="1"/>
      <c r="C3" s="1"/>
      <c r="D3" s="1"/>
      <c r="E3" s="1"/>
      <c r="F3" s="1"/>
      <c r="G3" s="1"/>
      <c r="H3" s="1"/>
      <c r="I3" s="1"/>
      <c r="J3" s="1"/>
      <c r="K3" s="1"/>
      <c r="L3" s="1"/>
      <c r="M3" s="31"/>
      <c r="U3" s="9"/>
      <c r="V3" s="9"/>
      <c r="W3" s="78"/>
      <c r="X3" s="9"/>
      <c r="Y3" s="1131"/>
      <c r="Z3" s="1131"/>
      <c r="AA3" s="1131"/>
      <c r="AB3" s="9"/>
      <c r="AC3" s="9"/>
      <c r="AD3" s="9"/>
    </row>
    <row r="4" spans="1:31" ht="18.75">
      <c r="A4" s="1" t="s">
        <v>126</v>
      </c>
      <c r="B4" s="1"/>
      <c r="C4" s="1"/>
      <c r="D4" s="1"/>
      <c r="E4" s="1"/>
      <c r="F4" s="1"/>
      <c r="G4" s="1"/>
      <c r="H4" s="1"/>
      <c r="I4" s="1"/>
      <c r="J4" s="1"/>
      <c r="K4" s="1"/>
      <c r="L4" s="1"/>
      <c r="M4" s="31"/>
      <c r="U4" s="9"/>
      <c r="V4" s="9"/>
      <c r="W4" s="81"/>
      <c r="X4" s="81"/>
      <c r="Y4" s="81"/>
      <c r="Z4" s="81"/>
      <c r="AA4" s="81"/>
      <c r="AB4" s="81"/>
      <c r="AC4" s="81"/>
      <c r="AD4" s="9"/>
    </row>
    <row r="5" spans="1:31" ht="15.75">
      <c r="A5" s="1" t="s">
        <v>1172</v>
      </c>
      <c r="B5" s="1"/>
      <c r="C5" s="1"/>
      <c r="D5" s="1"/>
      <c r="E5" s="1"/>
      <c r="F5" s="1"/>
      <c r="G5" s="1"/>
      <c r="H5" s="1"/>
      <c r="I5" s="1"/>
      <c r="J5" s="1"/>
      <c r="K5" s="1"/>
      <c r="L5" s="1"/>
      <c r="M5" s="31"/>
      <c r="O5" s="341" t="s">
        <v>179</v>
      </c>
      <c r="P5" s="342"/>
      <c r="Q5" s="342"/>
      <c r="R5" s="306"/>
      <c r="S5" s="306"/>
      <c r="T5" s="307"/>
      <c r="U5" s="9"/>
      <c r="V5" s="9"/>
      <c r="W5" s="81"/>
      <c r="X5" s="81"/>
      <c r="Y5" s="81"/>
      <c r="Z5" s="81"/>
      <c r="AA5" s="81"/>
      <c r="AB5" s="81"/>
      <c r="AC5" s="81"/>
      <c r="AD5" s="9"/>
    </row>
    <row r="6" spans="1:31" ht="9.75" customHeight="1">
      <c r="A6" s="1"/>
      <c r="B6" s="1"/>
      <c r="C6" s="1"/>
      <c r="D6" s="1"/>
      <c r="E6" s="1"/>
      <c r="F6" s="1"/>
      <c r="G6" s="1"/>
      <c r="H6" s="1"/>
      <c r="I6" s="1"/>
      <c r="J6" s="1"/>
      <c r="K6" s="1"/>
      <c r="L6" s="1"/>
      <c r="R6" s="308"/>
      <c r="S6" s="308"/>
      <c r="T6" s="309"/>
      <c r="U6" s="9"/>
      <c r="V6" s="9"/>
      <c r="W6" s="81"/>
      <c r="X6" s="81"/>
      <c r="Y6" s="81"/>
      <c r="Z6" s="81"/>
      <c r="AA6" s="81"/>
      <c r="AB6" s="81"/>
      <c r="AC6" s="81"/>
      <c r="AD6" s="9"/>
    </row>
    <row r="7" spans="1:31" ht="69" customHeight="1">
      <c r="A7" s="12"/>
      <c r="B7" s="361" t="s">
        <v>167</v>
      </c>
      <c r="C7" s="362"/>
      <c r="D7" s="361" t="s">
        <v>67</v>
      </c>
      <c r="E7" s="363"/>
      <c r="F7" s="361" t="s">
        <v>42</v>
      </c>
      <c r="G7" s="361"/>
      <c r="H7" s="361" t="s">
        <v>36</v>
      </c>
      <c r="I7" s="361"/>
      <c r="J7" s="361" t="s">
        <v>62</v>
      </c>
      <c r="K7" s="361"/>
      <c r="L7" s="361" t="s">
        <v>63</v>
      </c>
      <c r="M7" s="29"/>
      <c r="N7" s="2"/>
      <c r="O7" s="343" t="s">
        <v>30</v>
      </c>
      <c r="P7" s="343" t="s">
        <v>31</v>
      </c>
      <c r="Q7" s="343" t="s">
        <v>13</v>
      </c>
      <c r="R7" s="343" t="s">
        <v>14</v>
      </c>
      <c r="S7" s="343" t="s">
        <v>32</v>
      </c>
      <c r="T7" s="354" t="s">
        <v>93</v>
      </c>
      <c r="U7" s="9"/>
      <c r="V7" s="9"/>
      <c r="W7" s="81"/>
      <c r="X7" s="81"/>
      <c r="Y7" s="81"/>
      <c r="Z7" s="81"/>
      <c r="AA7" s="81"/>
      <c r="AB7" s="81"/>
      <c r="AC7" s="81"/>
      <c r="AD7" s="9"/>
    </row>
    <row r="8" spans="1:31" s="6" customFormat="1" ht="18" customHeight="1">
      <c r="A8" s="364" t="s">
        <v>45</v>
      </c>
      <c r="B8" s="365">
        <f>+'Pivot Table 4-Year Insts.'!Q982</f>
        <v>66.770943916156583</v>
      </c>
      <c r="C8" s="366"/>
      <c r="D8" s="367">
        <f>+F8+H8</f>
        <v>85.051646720108394</v>
      </c>
      <c r="E8" s="368"/>
      <c r="F8" s="369">
        <f>+'Pivot Table 4-Year Insts.'!Q986</f>
        <v>78.191543411990523</v>
      </c>
      <c r="G8" s="370"/>
      <c r="H8" s="370">
        <f>+'Pivot Table 4-Year Insts.'!Q989</f>
        <v>6.8601033081178739</v>
      </c>
      <c r="I8" s="370"/>
      <c r="J8" s="370">
        <f>+'Pivot Table 4-Year Insts.'!Q992</f>
        <v>14.948353279891609</v>
      </c>
      <c r="K8" s="370"/>
      <c r="L8" s="367">
        <f>SUM(F8:J8)</f>
        <v>100</v>
      </c>
      <c r="M8" s="33"/>
      <c r="N8" s="80"/>
      <c r="O8" s="100">
        <f>+'Pivot Table 4-Year Insts.'!Q985</f>
        <v>78.079157872795008</v>
      </c>
      <c r="P8" s="100">
        <f>+'Pivot Table 4-Year Insts.'!Q988</f>
        <v>6.8249855968686575</v>
      </c>
      <c r="Q8" s="100">
        <f>+'Pivot Table 4-Year Insts.'!Q991</f>
        <v>15.095856530336324</v>
      </c>
      <c r="R8" s="304">
        <f>SUM(O8:Q8)</f>
        <v>99.999999999999986</v>
      </c>
      <c r="S8" s="305">
        <f>SUM(O8:P8)</f>
        <v>84.904143469663666</v>
      </c>
      <c r="T8" s="336">
        <f>+D8-S8</f>
        <v>0.14750325044472845</v>
      </c>
      <c r="U8" s="81"/>
      <c r="V8" s="16"/>
      <c r="W8" s="81"/>
      <c r="X8" s="81"/>
      <c r="Y8" s="81"/>
      <c r="Z8" s="81"/>
      <c r="AA8" s="81"/>
      <c r="AB8" s="81"/>
      <c r="AC8" s="81"/>
      <c r="AD8" s="138"/>
      <c r="AE8" s="138"/>
    </row>
    <row r="9" spans="1:31" s="6" customFormat="1" ht="12.75">
      <c r="A9" s="364"/>
      <c r="B9" s="370"/>
      <c r="C9" s="366"/>
      <c r="D9" s="370"/>
      <c r="E9" s="368"/>
      <c r="F9" s="370"/>
      <c r="G9" s="370"/>
      <c r="H9" s="370"/>
      <c r="I9" s="370"/>
      <c r="J9" s="370"/>
      <c r="K9" s="370"/>
      <c r="L9" s="367"/>
      <c r="M9" s="33"/>
      <c r="N9" s="80"/>
      <c r="O9" s="101"/>
      <c r="P9" s="101"/>
      <c r="Q9" s="101"/>
      <c r="R9" s="304"/>
      <c r="S9" s="305"/>
      <c r="T9" s="336"/>
      <c r="U9" s="81"/>
      <c r="V9" s="16"/>
      <c r="W9" s="81"/>
      <c r="X9" s="81"/>
      <c r="Y9" s="81"/>
      <c r="Z9" s="81"/>
      <c r="AA9" s="81"/>
      <c r="AB9" s="81"/>
      <c r="AC9" s="81"/>
      <c r="AD9" s="138"/>
      <c r="AE9" s="138"/>
    </row>
    <row r="10" spans="1:31" s="15" customFormat="1" ht="12.75">
      <c r="A10" s="364" t="s">
        <v>46</v>
      </c>
      <c r="B10" s="365">
        <f>'Pivot Table 4-Year Insts.'!$Q$38</f>
        <v>63.23908243375859</v>
      </c>
      <c r="C10" s="366"/>
      <c r="D10" s="367">
        <f t="shared" ref="D10:D28" si="0">+F10+H10</f>
        <v>86.421609039328828</v>
      </c>
      <c r="E10" s="368"/>
      <c r="F10" s="369">
        <f>+'Pivot Table 4-Year Insts.'!Q42</f>
        <v>79.700305513796607</v>
      </c>
      <c r="G10" s="370"/>
      <c r="H10" s="370">
        <f>+'Pivot Table 4-Year Insts.'!Q45</f>
        <v>6.7213035255322238</v>
      </c>
      <c r="I10" s="370"/>
      <c r="J10" s="370">
        <f>+'Pivot Table 4-Year Insts.'!Q48</f>
        <v>13.578390960671161</v>
      </c>
      <c r="K10" s="370"/>
      <c r="L10" s="367">
        <f t="shared" ref="L10:L28" si="1">SUM(F10:J10)</f>
        <v>99.999999999999986</v>
      </c>
      <c r="M10" s="33"/>
      <c r="N10" s="82"/>
      <c r="O10" s="100">
        <f>+'Pivot Table 4-Year Insts.'!Q41</f>
        <v>79.510643503792508</v>
      </c>
      <c r="P10" s="100">
        <f>+'Pivot Table 4-Year Insts.'!Q44</f>
        <v>7.2375825789087358</v>
      </c>
      <c r="Q10" s="100">
        <f>+'Pivot Table 4-Year Insts.'!Q47</f>
        <v>13.251773917298751</v>
      </c>
      <c r="R10" s="304">
        <f t="shared" ref="R10:R28" si="2">SUM(O10:Q10)</f>
        <v>100</v>
      </c>
      <c r="S10" s="305">
        <f t="shared" ref="S10:S28" si="3">SUM(O10:P10)</f>
        <v>86.748226082701251</v>
      </c>
      <c r="T10" s="336">
        <f t="shared" ref="T10:T28" si="4">+D10-S10</f>
        <v>-0.3266170433724227</v>
      </c>
      <c r="U10" s="83"/>
      <c r="V10" s="17"/>
      <c r="W10" s="81"/>
      <c r="X10" s="81"/>
      <c r="Y10" s="81"/>
      <c r="Z10" s="81"/>
      <c r="AA10" s="81"/>
      <c r="AB10" s="81"/>
      <c r="AC10" s="81"/>
      <c r="AD10" s="138"/>
      <c r="AE10" s="138"/>
    </row>
    <row r="11" spans="1:31" s="15" customFormat="1" ht="12.75">
      <c r="A11" s="371" t="s">
        <v>47</v>
      </c>
      <c r="B11" s="365">
        <f>+'Pivot Table 4-Year Insts.'!Q97</f>
        <v>68.450745682888538</v>
      </c>
      <c r="C11" s="366"/>
      <c r="D11" s="367">
        <f t="shared" si="0"/>
        <v>75.954991758044869</v>
      </c>
      <c r="E11" s="368"/>
      <c r="F11" s="369">
        <f>+'Pivot Table 4-Year Insts.'!Q101</f>
        <v>67.978212570773309</v>
      </c>
      <c r="G11" s="370"/>
      <c r="H11" s="370">
        <f>+'Pivot Table 4-Year Insts.'!Q104</f>
        <v>7.9767791872715543</v>
      </c>
      <c r="I11" s="370"/>
      <c r="J11" s="370">
        <f>+'Pivot Table 4-Year Insts.'!Q107</f>
        <v>24.045008241955134</v>
      </c>
      <c r="K11" s="370"/>
      <c r="L11" s="367">
        <f t="shared" si="1"/>
        <v>100</v>
      </c>
      <c r="M11" s="33"/>
      <c r="N11" s="82"/>
      <c r="O11" s="100">
        <f>+'Pivot Table 4-Year Insts.'!Q100</f>
        <v>68.746587629670074</v>
      </c>
      <c r="P11" s="100">
        <f>+'Pivot Table 4-Year Insts.'!Q103</f>
        <v>3.8530535839638094</v>
      </c>
      <c r="Q11" s="100">
        <f>+'Pivot Table 4-Year Insts.'!Q106</f>
        <v>27.40035878636612</v>
      </c>
      <c r="R11" s="304">
        <f t="shared" si="2"/>
        <v>100</v>
      </c>
      <c r="S11" s="305">
        <f t="shared" si="3"/>
        <v>72.599641213633888</v>
      </c>
      <c r="T11" s="336">
        <f t="shared" si="4"/>
        <v>3.3553505444109817</v>
      </c>
      <c r="U11" s="83"/>
      <c r="V11" s="17"/>
      <c r="W11" s="81"/>
      <c r="X11" s="81"/>
      <c r="Y11" s="81"/>
      <c r="Z11" s="81"/>
      <c r="AA11" s="81"/>
      <c r="AB11" s="81"/>
      <c r="AC11" s="81"/>
      <c r="AD11" s="138"/>
      <c r="AE11" s="138"/>
    </row>
    <row r="12" spans="1:31" s="6" customFormat="1" ht="12.75">
      <c r="A12" s="371" t="s">
        <v>61</v>
      </c>
      <c r="B12" s="365">
        <f>+'Pivot Table 4-Year Insts.'!$Q$156</f>
        <v>85.884765989185155</v>
      </c>
      <c r="C12" s="366"/>
      <c r="D12" s="367">
        <f t="shared" si="0"/>
        <v>81.155015197568389</v>
      </c>
      <c r="E12" s="368"/>
      <c r="F12" s="369">
        <f>+'Pivot Table 4-Year Insts.'!Q160</f>
        <v>81.155015197568389</v>
      </c>
      <c r="G12" s="370"/>
      <c r="H12" s="370">
        <f>+'Pivot Table 4-Year Insts.'!Q163</f>
        <v>0</v>
      </c>
      <c r="I12" s="370"/>
      <c r="J12" s="370">
        <f>+'Pivot Table 4-Year Insts.'!Q166</f>
        <v>18.844984802431611</v>
      </c>
      <c r="K12" s="370"/>
      <c r="L12" s="367">
        <f t="shared" si="1"/>
        <v>100</v>
      </c>
      <c r="M12" s="33"/>
      <c r="N12" s="80"/>
      <c r="O12" s="100">
        <f>+'Pivot Table 4-Year Insts.'!Q159</f>
        <v>80.731165421127045</v>
      </c>
      <c r="P12" s="100">
        <f>+'Pivot Table 4-Year Insts.'!Q162</f>
        <v>0</v>
      </c>
      <c r="Q12" s="100">
        <f>+'Pivot Table 4-Year Insts.'!Q165</f>
        <v>19.268834578872955</v>
      </c>
      <c r="R12" s="304">
        <f t="shared" si="2"/>
        <v>100</v>
      </c>
      <c r="S12" s="305">
        <f t="shared" si="3"/>
        <v>80.731165421127045</v>
      </c>
      <c r="T12" s="336">
        <f t="shared" si="4"/>
        <v>0.42384977644134381</v>
      </c>
      <c r="U12" s="81"/>
      <c r="V12" s="16"/>
      <c r="W12" s="81"/>
      <c r="X12" s="81"/>
      <c r="Y12" s="81"/>
      <c r="Z12" s="81"/>
      <c r="AA12" s="81"/>
      <c r="AB12" s="81"/>
      <c r="AC12" s="81"/>
      <c r="AD12" s="138"/>
      <c r="AE12" s="138"/>
    </row>
    <row r="13" spans="1:31" s="6" customFormat="1" ht="12.75">
      <c r="A13" s="371" t="s">
        <v>48</v>
      </c>
      <c r="B13" s="365">
        <f>+'Pivot Table 4-Year Insts.'!Q215</f>
        <v>54.69054387509199</v>
      </c>
      <c r="C13" s="366"/>
      <c r="D13" s="367">
        <f t="shared" si="0"/>
        <v>85.51187335092348</v>
      </c>
      <c r="E13" s="368"/>
      <c r="F13" s="369">
        <f>+'Pivot Table 4-Year Insts.'!Q219</f>
        <v>85.51187335092348</v>
      </c>
      <c r="G13" s="370"/>
      <c r="H13" s="370">
        <f>+'Pivot Table 4-Year Insts.'!Q222</f>
        <v>0</v>
      </c>
      <c r="I13" s="370"/>
      <c r="J13" s="370">
        <f>+'Pivot Table 4-Year Insts.'!Q225</f>
        <v>14.488126649076516</v>
      </c>
      <c r="K13" s="370"/>
      <c r="L13" s="367">
        <f t="shared" si="1"/>
        <v>100</v>
      </c>
      <c r="M13" s="33"/>
      <c r="N13" s="80"/>
      <c r="O13" s="100">
        <f>+'Pivot Table 4-Year Insts.'!Q218</f>
        <v>85.933411279995539</v>
      </c>
      <c r="P13" s="100">
        <f>+'Pivot Table 4-Year Insts.'!Q221</f>
        <v>0</v>
      </c>
      <c r="Q13" s="100">
        <f>+'Pivot Table 4-Year Insts.'!Q224</f>
        <v>14.066588720004455</v>
      </c>
      <c r="R13" s="304">
        <f t="shared" si="2"/>
        <v>100</v>
      </c>
      <c r="S13" s="305">
        <f t="shared" si="3"/>
        <v>85.933411279995539</v>
      </c>
      <c r="T13" s="336">
        <f t="shared" si="4"/>
        <v>-0.42153792907205911</v>
      </c>
      <c r="U13" s="81"/>
      <c r="V13" s="16"/>
      <c r="W13" s="81"/>
      <c r="X13" s="81"/>
      <c r="Y13" s="81"/>
      <c r="Z13" s="81"/>
      <c r="AA13" s="81"/>
      <c r="AB13" s="81"/>
      <c r="AC13" s="81"/>
      <c r="AD13" s="138"/>
      <c r="AE13" s="138"/>
    </row>
    <row r="14" spans="1:31" s="6" customFormat="1" ht="12.75">
      <c r="A14" s="371"/>
      <c r="B14" s="365"/>
      <c r="C14" s="366"/>
      <c r="D14" s="367"/>
      <c r="E14" s="368"/>
      <c r="F14" s="369"/>
      <c r="G14" s="370"/>
      <c r="H14" s="370"/>
      <c r="I14" s="370"/>
      <c r="J14" s="370"/>
      <c r="K14" s="370"/>
      <c r="L14" s="367"/>
      <c r="M14" s="33"/>
      <c r="N14" s="80"/>
      <c r="O14" s="100"/>
      <c r="P14" s="100"/>
      <c r="Q14" s="100"/>
      <c r="R14" s="304"/>
      <c r="S14" s="305"/>
      <c r="T14" s="336"/>
      <c r="U14" s="81"/>
      <c r="V14" s="16"/>
      <c r="W14" s="81"/>
      <c r="X14" s="81"/>
      <c r="Y14" s="81"/>
      <c r="Z14" s="81"/>
      <c r="AA14" s="81"/>
      <c r="AB14" s="81"/>
      <c r="AC14" s="81"/>
      <c r="AD14" s="138"/>
      <c r="AE14" s="138"/>
    </row>
    <row r="15" spans="1:31" s="6" customFormat="1" ht="12.75">
      <c r="A15" s="371" t="s">
        <v>49</v>
      </c>
      <c r="B15" s="365">
        <f>+'Pivot Table 4-Year Insts.'!Q274</f>
        <v>59.531050536907713</v>
      </c>
      <c r="C15" s="366"/>
      <c r="D15" s="367">
        <f t="shared" si="0"/>
        <v>84.89167796663618</v>
      </c>
      <c r="E15" s="368"/>
      <c r="F15" s="369">
        <f>+'Pivot Table 4-Year Insts.'!Q278</f>
        <v>78.338746807101629</v>
      </c>
      <c r="G15" s="370"/>
      <c r="H15" s="370">
        <f>+'Pivot Table 4-Year Insts.'!Q281</f>
        <v>6.5529311595345456</v>
      </c>
      <c r="I15" s="370"/>
      <c r="J15" s="370">
        <f>+'Pivot Table 4-Year Insts.'!Q284</f>
        <v>15.108322033363816</v>
      </c>
      <c r="K15" s="370"/>
      <c r="L15" s="367">
        <f t="shared" si="1"/>
        <v>100</v>
      </c>
      <c r="M15" s="33"/>
      <c r="N15" s="80"/>
      <c r="O15" s="100">
        <f>+'Pivot Table 4-Year Insts.'!Q277</f>
        <v>77.950228340724067</v>
      </c>
      <c r="P15" s="100">
        <f>+'Pivot Table 4-Year Insts.'!Q280</f>
        <v>6.0725395459659808</v>
      </c>
      <c r="Q15" s="100">
        <f>+'Pivot Table 4-Year Insts.'!Q283</f>
        <v>15.977232113309947</v>
      </c>
      <c r="R15" s="304">
        <f t="shared" si="2"/>
        <v>100</v>
      </c>
      <c r="S15" s="305">
        <f t="shared" si="3"/>
        <v>84.022767886690048</v>
      </c>
      <c r="T15" s="336">
        <f t="shared" si="4"/>
        <v>0.8689100799461329</v>
      </c>
      <c r="U15" s="81"/>
      <c r="V15" s="16"/>
      <c r="W15" s="81"/>
      <c r="X15" s="81"/>
      <c r="Y15" s="81"/>
      <c r="Z15" s="81"/>
      <c r="AA15" s="81"/>
      <c r="AB15" s="81"/>
      <c r="AC15" s="81"/>
      <c r="AD15" s="138"/>
      <c r="AE15" s="138"/>
    </row>
    <row r="16" spans="1:31" s="6" customFormat="1" ht="12.75">
      <c r="A16" s="371" t="s">
        <v>50</v>
      </c>
      <c r="B16" s="365">
        <f>+'Pivot Table 4-Year Insts.'!Q333</f>
        <v>62.551760895412244</v>
      </c>
      <c r="C16" s="366"/>
      <c r="D16" s="367">
        <f t="shared" si="0"/>
        <v>83.135609883987669</v>
      </c>
      <c r="E16" s="368"/>
      <c r="F16" s="369">
        <f>+'Pivot Table 4-Year Insts.'!Q337</f>
        <v>75.27692206855869</v>
      </c>
      <c r="G16" s="370"/>
      <c r="H16" s="370">
        <f>+'Pivot Table 4-Year Insts.'!Q340</f>
        <v>7.8586878154289828</v>
      </c>
      <c r="I16" s="370"/>
      <c r="J16" s="370">
        <f>+'Pivot Table 4-Year Insts.'!Q343</f>
        <v>16.864390116012324</v>
      </c>
      <c r="K16" s="370"/>
      <c r="L16" s="367">
        <f t="shared" si="1"/>
        <v>100</v>
      </c>
      <c r="M16" s="33"/>
      <c r="N16" s="80"/>
      <c r="O16" s="100">
        <f>+'Pivot Table 4-Year Insts.'!Q336</f>
        <v>75.250215417246636</v>
      </c>
      <c r="P16" s="100">
        <f>+'Pivot Table 4-Year Insts.'!Q339</f>
        <v>8.0002651289189366</v>
      </c>
      <c r="Q16" s="100">
        <f>+'Pivot Table 4-Year Insts.'!Q342</f>
        <v>16.749519453834427</v>
      </c>
      <c r="R16" s="304">
        <f t="shared" si="2"/>
        <v>100</v>
      </c>
      <c r="S16" s="305">
        <f t="shared" si="3"/>
        <v>83.250480546165576</v>
      </c>
      <c r="T16" s="336">
        <f t="shared" si="4"/>
        <v>-0.11487066217790698</v>
      </c>
      <c r="U16" s="81"/>
      <c r="V16" s="16"/>
      <c r="W16" s="81"/>
      <c r="X16" s="81"/>
      <c r="Y16" s="81"/>
      <c r="Z16" s="81"/>
      <c r="AA16" s="81"/>
      <c r="AB16" s="81"/>
      <c r="AC16" s="81"/>
      <c r="AD16" s="138"/>
      <c r="AE16" s="138"/>
    </row>
    <row r="17" spans="1:31" s="15" customFormat="1" ht="12.75">
      <c r="A17" s="371" t="s">
        <v>51</v>
      </c>
      <c r="B17" s="365">
        <f>+'Pivot Table 4-Year Insts.'!Q392</f>
        <v>71.263574619547455</v>
      </c>
      <c r="C17" s="366"/>
      <c r="D17" s="367">
        <f t="shared" si="0"/>
        <v>82.381122266958869</v>
      </c>
      <c r="E17" s="368"/>
      <c r="F17" s="369">
        <f>+'Pivot Table 4-Year Insts.'!Q396</f>
        <v>73.905509403190464</v>
      </c>
      <c r="G17" s="370"/>
      <c r="H17" s="370">
        <f>+'Pivot Table 4-Year Insts.'!Q399</f>
        <v>8.4756128637684114</v>
      </c>
      <c r="I17" s="370"/>
      <c r="J17" s="370">
        <f>+'Pivot Table 4-Year Insts.'!Q402</f>
        <v>17.618877733041131</v>
      </c>
      <c r="K17" s="370"/>
      <c r="L17" s="367">
        <f t="shared" si="1"/>
        <v>100</v>
      </c>
      <c r="M17" s="33"/>
      <c r="N17" s="82"/>
      <c r="O17" s="100">
        <f>+'Pivot Table 4-Year Insts.'!Q395</f>
        <v>72.782319103844998</v>
      </c>
      <c r="P17" s="100">
        <f>+'Pivot Table 4-Year Insts.'!Q398</f>
        <v>8.0835603996366938</v>
      </c>
      <c r="Q17" s="100">
        <f>+'Pivot Table 4-Year Insts.'!Q401</f>
        <v>19.134120496518317</v>
      </c>
      <c r="R17" s="304">
        <f t="shared" si="2"/>
        <v>100.00000000000001</v>
      </c>
      <c r="S17" s="305">
        <f t="shared" si="3"/>
        <v>80.865879503481693</v>
      </c>
      <c r="T17" s="336">
        <f t="shared" si="4"/>
        <v>1.5152427634771755</v>
      </c>
      <c r="U17" s="81"/>
      <c r="V17" s="16"/>
      <c r="W17" s="81"/>
      <c r="X17" s="81"/>
      <c r="Y17" s="81"/>
      <c r="Z17" s="81"/>
      <c r="AA17" s="81"/>
      <c r="AB17" s="81"/>
      <c r="AC17" s="81"/>
      <c r="AD17" s="138"/>
      <c r="AE17" s="138"/>
    </row>
    <row r="18" spans="1:31" s="6" customFormat="1" ht="12.75">
      <c r="A18" s="371" t="s">
        <v>52</v>
      </c>
      <c r="B18" s="365">
        <f>+'Pivot Table 4-Year Insts.'!Q451</f>
        <v>60.090206185567006</v>
      </c>
      <c r="C18" s="366"/>
      <c r="D18" s="367">
        <f t="shared" si="0"/>
        <v>88.691114447065544</v>
      </c>
      <c r="E18" s="368"/>
      <c r="F18" s="369">
        <f>+'Pivot Table 4-Year Insts.'!Q455</f>
        <v>82.400457502323249</v>
      </c>
      <c r="G18" s="370"/>
      <c r="H18" s="370">
        <f>+'Pivot Table 4-Year Insts.'!Q458</f>
        <v>6.2906569447422971</v>
      </c>
      <c r="I18" s="370"/>
      <c r="J18" s="370">
        <f>+'Pivot Table 4-Year Insts.'!Q461</f>
        <v>11.308885552934449</v>
      </c>
      <c r="K18" s="370"/>
      <c r="L18" s="367">
        <f t="shared" si="1"/>
        <v>100</v>
      </c>
      <c r="M18" s="33"/>
      <c r="N18" s="80"/>
      <c r="O18" s="100">
        <f>+'Pivot Table 4-Year Insts.'!Q454</f>
        <v>82.398721423111667</v>
      </c>
      <c r="P18" s="100">
        <f>+'Pivot Table 4-Year Insts.'!Q457</f>
        <v>6.5318601903967748</v>
      </c>
      <c r="Q18" s="100">
        <f>+'Pivot Table 4-Year Insts.'!Q460</f>
        <v>11.069418386491558</v>
      </c>
      <c r="R18" s="304">
        <f t="shared" si="2"/>
        <v>100</v>
      </c>
      <c r="S18" s="305">
        <f t="shared" si="3"/>
        <v>88.930581613508437</v>
      </c>
      <c r="T18" s="336">
        <f t="shared" si="4"/>
        <v>-0.23946716644289268</v>
      </c>
      <c r="U18" s="81"/>
      <c r="V18" s="16"/>
      <c r="W18" s="81"/>
      <c r="X18" s="81"/>
      <c r="Y18" s="81"/>
      <c r="Z18" s="81"/>
      <c r="AA18" s="81"/>
      <c r="AB18" s="81"/>
      <c r="AC18" s="81"/>
      <c r="AD18" s="138"/>
      <c r="AE18" s="138"/>
    </row>
    <row r="19" spans="1:31" s="6" customFormat="1" ht="12.75">
      <c r="A19" s="371"/>
      <c r="B19" s="365"/>
      <c r="C19" s="366"/>
      <c r="D19" s="367"/>
      <c r="E19" s="368"/>
      <c r="F19" s="369"/>
      <c r="G19" s="370"/>
      <c r="H19" s="370"/>
      <c r="I19" s="370"/>
      <c r="J19" s="370"/>
      <c r="K19" s="370"/>
      <c r="L19" s="367"/>
      <c r="M19" s="33"/>
      <c r="N19" s="80"/>
      <c r="O19" s="100"/>
      <c r="P19" s="100"/>
      <c r="Q19" s="100"/>
      <c r="R19" s="304"/>
      <c r="S19" s="305"/>
      <c r="T19" s="336"/>
      <c r="U19" s="81"/>
      <c r="V19" s="16"/>
      <c r="W19" s="81"/>
      <c r="X19" s="81"/>
      <c r="Y19" s="81"/>
      <c r="Z19" s="81"/>
      <c r="AA19" s="81"/>
      <c r="AB19" s="81"/>
      <c r="AC19" s="81"/>
      <c r="AD19" s="138"/>
      <c r="AE19" s="138"/>
    </row>
    <row r="20" spans="1:31" s="6" customFormat="1" ht="12.75">
      <c r="A20" s="371" t="s">
        <v>53</v>
      </c>
      <c r="B20" s="365">
        <f>+'Pivot Table 4-Year Insts.'!Q510</f>
        <v>58.255675029868584</v>
      </c>
      <c r="C20" s="366"/>
      <c r="D20" s="367">
        <f t="shared" si="0"/>
        <v>77.563576702214931</v>
      </c>
      <c r="E20" s="368"/>
      <c r="F20" s="369">
        <f>+'Pivot Table 4-Year Insts.'!Q514</f>
        <v>77.563576702214931</v>
      </c>
      <c r="G20" s="370"/>
      <c r="H20" s="370">
        <f>+'Pivot Table 4-Year Insts.'!Q517</f>
        <v>0</v>
      </c>
      <c r="I20" s="370"/>
      <c r="J20" s="370">
        <f>+'Pivot Table 4-Year Insts.'!Q520</f>
        <v>22.436423297785069</v>
      </c>
      <c r="K20" s="370"/>
      <c r="L20" s="367">
        <f t="shared" si="1"/>
        <v>100</v>
      </c>
      <c r="M20" s="33"/>
      <c r="N20" s="80"/>
      <c r="O20" s="100">
        <f>+'Pivot Table 4-Year Insts.'!Q513</f>
        <v>77.563669145819247</v>
      </c>
      <c r="P20" s="100">
        <f>+'Pivot Table 4-Year Insts.'!Q516</f>
        <v>0</v>
      </c>
      <c r="Q20" s="100">
        <f>+'Pivot Table 4-Year Insts.'!Q519</f>
        <v>22.436330854180753</v>
      </c>
      <c r="R20" s="304">
        <f t="shared" si="2"/>
        <v>100</v>
      </c>
      <c r="S20" s="305">
        <f t="shared" si="3"/>
        <v>77.563669145819247</v>
      </c>
      <c r="T20" s="336">
        <f t="shared" si="4"/>
        <v>-9.244360431637233E-5</v>
      </c>
      <c r="U20" s="81"/>
      <c r="V20" s="16"/>
      <c r="W20" s="81"/>
      <c r="X20" s="81"/>
      <c r="Y20" s="81"/>
      <c r="Z20" s="81"/>
      <c r="AA20" s="81"/>
      <c r="AB20" s="81"/>
      <c r="AC20" s="81"/>
      <c r="AD20" s="138"/>
      <c r="AE20" s="138"/>
    </row>
    <row r="21" spans="1:31" s="6" customFormat="1" ht="12.75">
      <c r="A21" s="371" t="s">
        <v>54</v>
      </c>
      <c r="B21" s="365">
        <f>+'Pivot Table 4-Year Insts.'!Q569</f>
        <v>64.556462500259627</v>
      </c>
      <c r="C21" s="366"/>
      <c r="D21" s="367">
        <f t="shared" si="0"/>
        <v>84.669500032172962</v>
      </c>
      <c r="E21" s="368"/>
      <c r="F21" s="369">
        <f>+'Pivot Table 4-Year Insts.'!Q573</f>
        <v>82.134354288655814</v>
      </c>
      <c r="G21" s="370"/>
      <c r="H21" s="370">
        <f>+'Pivot Table 4-Year Insts.'!Q576</f>
        <v>2.5351457435171492</v>
      </c>
      <c r="I21" s="370"/>
      <c r="J21" s="370">
        <f>+'Pivot Table 4-Year Insts.'!Q579</f>
        <v>15.330499967827038</v>
      </c>
      <c r="K21" s="370"/>
      <c r="L21" s="367">
        <f t="shared" si="1"/>
        <v>100</v>
      </c>
      <c r="M21" s="33"/>
      <c r="N21" s="80"/>
      <c r="O21" s="100">
        <f>+'Pivot Table 4-Year Insts.'!Q572</f>
        <v>81.984202211690359</v>
      </c>
      <c r="P21" s="100">
        <f>+'Pivot Table 4-Year Insts.'!Q575</f>
        <v>2.9834154818325427</v>
      </c>
      <c r="Q21" s="100">
        <f>+'Pivot Table 4-Year Insts.'!Q578</f>
        <v>15.032382306477096</v>
      </c>
      <c r="R21" s="304">
        <f t="shared" si="2"/>
        <v>100</v>
      </c>
      <c r="S21" s="305">
        <f t="shared" si="3"/>
        <v>84.967617693522897</v>
      </c>
      <c r="T21" s="336">
        <f t="shared" si="4"/>
        <v>-0.29811766134993434</v>
      </c>
      <c r="U21" s="81"/>
      <c r="V21" s="16"/>
      <c r="W21" s="81"/>
      <c r="X21" s="81"/>
      <c r="Y21" s="81"/>
      <c r="Z21" s="81"/>
      <c r="AA21" s="81"/>
      <c r="AB21" s="81"/>
      <c r="AC21" s="81"/>
      <c r="AD21" s="138"/>
      <c r="AE21" s="138"/>
    </row>
    <row r="22" spans="1:31" s="6" customFormat="1" ht="12.75">
      <c r="A22" s="371" t="s">
        <v>55</v>
      </c>
      <c r="B22" s="365">
        <f>+'Pivot Table 4-Year Insts.'!Q628</f>
        <v>47.257255736210304</v>
      </c>
      <c r="C22" s="366"/>
      <c r="D22" s="367">
        <f t="shared" si="0"/>
        <v>82.805429864253384</v>
      </c>
      <c r="E22" s="368"/>
      <c r="F22" s="369">
        <f>+'Pivot Table 4-Year Insts.'!Q632</f>
        <v>72.131544925662567</v>
      </c>
      <c r="G22" s="370"/>
      <c r="H22" s="370">
        <f>+'Pivot Table 4-Year Insts.'!Q635</f>
        <v>10.67388493859082</v>
      </c>
      <c r="I22" s="370"/>
      <c r="J22" s="370">
        <f>+'Pivot Table 4-Year Insts.'!Q638</f>
        <v>17.194570135746606</v>
      </c>
      <c r="K22" s="370"/>
      <c r="L22" s="367">
        <f t="shared" si="1"/>
        <v>99.999999999999986</v>
      </c>
      <c r="M22" s="33"/>
      <c r="N22" s="80"/>
      <c r="O22" s="100">
        <f>+'Pivot Table 4-Year Insts.'!Q631</f>
        <v>68.409690573278965</v>
      </c>
      <c r="P22" s="100">
        <f>+'Pivot Table 4-Year Insts.'!Q634</f>
        <v>10.346206124570241</v>
      </c>
      <c r="Q22" s="100">
        <f>+'Pivot Table 4-Year Insts.'!Q637</f>
        <v>21.244103302150798</v>
      </c>
      <c r="R22" s="304">
        <f t="shared" si="2"/>
        <v>100</v>
      </c>
      <c r="S22" s="305">
        <f t="shared" si="3"/>
        <v>78.755896697849209</v>
      </c>
      <c r="T22" s="336">
        <f t="shared" si="4"/>
        <v>4.0495331664041743</v>
      </c>
      <c r="U22" s="81"/>
      <c r="V22" s="16"/>
      <c r="W22" s="81"/>
      <c r="X22" s="81"/>
      <c r="Y22" s="81"/>
      <c r="Z22" s="81"/>
      <c r="AA22" s="81"/>
      <c r="AB22" s="81"/>
      <c r="AC22" s="81"/>
      <c r="AD22" s="138"/>
      <c r="AE22" s="138"/>
    </row>
    <row r="23" spans="1:31" s="6" customFormat="1" ht="12.75">
      <c r="A23" s="371" t="s">
        <v>56</v>
      </c>
      <c r="B23" s="365">
        <f>+'Pivot Table 4-Year Insts.'!Q687</f>
        <v>66.289601554907676</v>
      </c>
      <c r="C23" s="366"/>
      <c r="D23" s="367">
        <f t="shared" si="0"/>
        <v>85.767453028393064</v>
      </c>
      <c r="E23" s="368"/>
      <c r="F23" s="369">
        <f>+'Pivot Table 4-Year Insts.'!Q691</f>
        <v>78.630169878143946</v>
      </c>
      <c r="G23" s="370"/>
      <c r="H23" s="370">
        <f>+'Pivot Table 4-Year Insts.'!Q694</f>
        <v>7.1372831502491145</v>
      </c>
      <c r="I23" s="370"/>
      <c r="J23" s="370">
        <f>+'Pivot Table 4-Year Insts.'!Q697</f>
        <v>14.232546971606938</v>
      </c>
      <c r="K23" s="370"/>
      <c r="L23" s="367">
        <f t="shared" si="1"/>
        <v>100</v>
      </c>
      <c r="M23" s="33"/>
      <c r="N23" s="80"/>
      <c r="O23" s="100">
        <f>+'Pivot Table 4-Year Insts.'!Q690</f>
        <v>78.421149481690492</v>
      </c>
      <c r="P23" s="100">
        <f>+'Pivot Table 4-Year Insts.'!Q693</f>
        <v>7.4464822425320492</v>
      </c>
      <c r="Q23" s="100">
        <f>+'Pivot Table 4-Year Insts.'!Q696</f>
        <v>14.132368275777466</v>
      </c>
      <c r="R23" s="304">
        <f t="shared" si="2"/>
        <v>100.00000000000001</v>
      </c>
      <c r="S23" s="305">
        <f t="shared" si="3"/>
        <v>85.867631724222548</v>
      </c>
      <c r="T23" s="336">
        <f t="shared" si="4"/>
        <v>-0.10017869582948435</v>
      </c>
      <c r="U23" s="81"/>
      <c r="V23" s="16"/>
      <c r="W23" s="81"/>
      <c r="X23" s="81"/>
      <c r="Y23" s="81"/>
      <c r="Z23" s="81"/>
      <c r="AA23" s="81"/>
      <c r="AB23" s="81"/>
      <c r="AC23" s="81"/>
      <c r="AD23" s="138"/>
      <c r="AE23" s="138"/>
    </row>
    <row r="24" spans="1:31" s="6" customFormat="1" ht="12.75">
      <c r="A24" s="371"/>
      <c r="B24" s="365"/>
      <c r="C24" s="366"/>
      <c r="D24" s="367"/>
      <c r="E24" s="368"/>
      <c r="F24" s="369"/>
      <c r="G24" s="370"/>
      <c r="H24" s="370"/>
      <c r="I24" s="370"/>
      <c r="J24" s="370"/>
      <c r="K24" s="370"/>
      <c r="L24" s="367"/>
      <c r="M24" s="33"/>
      <c r="N24" s="80"/>
      <c r="O24" s="100"/>
      <c r="P24" s="100"/>
      <c r="Q24" s="100"/>
      <c r="R24" s="304"/>
      <c r="S24" s="305"/>
      <c r="T24" s="336"/>
      <c r="U24" s="81"/>
      <c r="V24" s="16"/>
      <c r="W24" s="81"/>
      <c r="X24" s="81"/>
      <c r="Y24" s="81"/>
      <c r="Z24" s="81"/>
      <c r="AA24" s="81"/>
      <c r="AB24" s="81"/>
      <c r="AC24" s="81"/>
      <c r="AD24" s="138"/>
      <c r="AE24" s="138"/>
    </row>
    <row r="25" spans="1:31" s="6" customFormat="1" ht="12.75">
      <c r="A25" s="371" t="s">
        <v>57</v>
      </c>
      <c r="B25" s="365">
        <f>+'Pivot Table 4-Year Insts.'!Q746</f>
        <v>63.020439061317177</v>
      </c>
      <c r="C25" s="366"/>
      <c r="D25" s="367">
        <f t="shared" si="0"/>
        <v>83.64864864864866</v>
      </c>
      <c r="E25" s="368"/>
      <c r="F25" s="369">
        <f>+'Pivot Table 4-Year Insts.'!Q750</f>
        <v>73.978978978978986</v>
      </c>
      <c r="G25" s="370"/>
      <c r="H25" s="370">
        <f>+'Pivot Table 4-Year Insts.'!Q753</f>
        <v>9.6696696696696698</v>
      </c>
      <c r="I25" s="370"/>
      <c r="J25" s="370">
        <f>+'Pivot Table 4-Year Insts.'!Q756</f>
        <v>16.351351351351351</v>
      </c>
      <c r="K25" s="370"/>
      <c r="L25" s="367">
        <f t="shared" si="1"/>
        <v>100.00000000000001</v>
      </c>
      <c r="M25" s="33"/>
      <c r="N25" s="84"/>
      <c r="O25" s="100">
        <f>+'Pivot Table 4-Year Insts.'!Q749</f>
        <v>74.14923831655048</v>
      </c>
      <c r="P25" s="100">
        <f>+'Pivot Table 4-Year Insts.'!Q752</f>
        <v>9.821843532145623</v>
      </c>
      <c r="Q25" s="100">
        <f>+'Pivot Table 4-Year Insts.'!Q755</f>
        <v>16.028918151303898</v>
      </c>
      <c r="R25" s="304">
        <f t="shared" si="2"/>
        <v>100</v>
      </c>
      <c r="S25" s="305">
        <f t="shared" si="3"/>
        <v>83.971081848696102</v>
      </c>
      <c r="T25" s="336">
        <f t="shared" si="4"/>
        <v>-0.32243320004744191</v>
      </c>
      <c r="U25" s="81"/>
      <c r="V25" s="16"/>
      <c r="W25" s="81"/>
      <c r="X25" s="81"/>
      <c r="Y25" s="81"/>
      <c r="Z25" s="81"/>
      <c r="AA25" s="81"/>
      <c r="AB25" s="81"/>
      <c r="AC25" s="81"/>
      <c r="AD25" s="138"/>
      <c r="AE25" s="138"/>
    </row>
    <row r="26" spans="1:31" s="6" customFormat="1" ht="12.75">
      <c r="A26" s="371" t="s">
        <v>58</v>
      </c>
      <c r="B26" s="365">
        <f>+'Pivot Table 4-Year Insts.'!Q805</f>
        <v>95.201568470312111</v>
      </c>
      <c r="C26" s="366"/>
      <c r="D26" s="367">
        <f t="shared" si="0"/>
        <v>86.971619265227588</v>
      </c>
      <c r="E26" s="368"/>
      <c r="F26" s="369">
        <f>+'Pivot Table 4-Year Insts.'!Q809</f>
        <v>74.433287234682226</v>
      </c>
      <c r="G26" s="370"/>
      <c r="H26" s="370">
        <f>+'Pivot Table 4-Year Insts.'!Q812</f>
        <v>12.538332030545368</v>
      </c>
      <c r="I26" s="370"/>
      <c r="J26" s="370">
        <f>+'Pivot Table 4-Year Insts.'!Q815</f>
        <v>13.028380734772412</v>
      </c>
      <c r="K26" s="372"/>
      <c r="L26" s="367">
        <f t="shared" si="1"/>
        <v>100</v>
      </c>
      <c r="M26" s="33"/>
      <c r="N26" s="84"/>
      <c r="O26" s="100">
        <f>+'Pivot Table 4-Year Insts.'!Q808</f>
        <v>74.736775339337811</v>
      </c>
      <c r="P26" s="100">
        <f>+'Pivot Table 4-Year Insts.'!Q811</f>
        <v>13.120005074210326</v>
      </c>
      <c r="Q26" s="100">
        <f>+'Pivot Table 4-Year Insts.'!Q814</f>
        <v>12.14321958645186</v>
      </c>
      <c r="R26" s="304">
        <f t="shared" si="2"/>
        <v>100</v>
      </c>
      <c r="S26" s="305">
        <f t="shared" si="3"/>
        <v>87.856780413548137</v>
      </c>
      <c r="T26" s="336">
        <f t="shared" si="4"/>
        <v>-0.88516114832054882</v>
      </c>
      <c r="U26" s="81"/>
      <c r="V26" s="16"/>
      <c r="W26" s="81"/>
      <c r="X26" s="81"/>
      <c r="Y26" s="81"/>
      <c r="Z26" s="81"/>
      <c r="AA26" s="81"/>
      <c r="AB26" s="81"/>
      <c r="AC26" s="81"/>
      <c r="AD26" s="138"/>
      <c r="AE26" s="138"/>
    </row>
    <row r="27" spans="1:31" s="6" customFormat="1" ht="12.75">
      <c r="A27" s="371" t="s">
        <v>59</v>
      </c>
      <c r="B27" s="365">
        <f>+'Pivot Table 4-Year Insts.'!Q864</f>
        <v>71.433691756272395</v>
      </c>
      <c r="C27" s="366"/>
      <c r="D27" s="367">
        <f t="shared" si="0"/>
        <v>92.607459441378154</v>
      </c>
      <c r="E27" s="368"/>
      <c r="F27" s="369">
        <f>+'Pivot Table 4-Year Insts.'!Q868</f>
        <v>86.51613982271283</v>
      </c>
      <c r="G27" s="370"/>
      <c r="H27" s="370">
        <f>+'Pivot Table 4-Year Insts.'!Q871</f>
        <v>6.0913196186653282</v>
      </c>
      <c r="I27" s="370"/>
      <c r="J27" s="370">
        <f>+'Pivot Table 4-Year Insts.'!Q874</f>
        <v>7.3925405586218433</v>
      </c>
      <c r="K27" s="370"/>
      <c r="L27" s="367">
        <f t="shared" si="1"/>
        <v>100</v>
      </c>
      <c r="M27" s="33"/>
      <c r="N27" s="84"/>
      <c r="O27" s="100">
        <f>+'Pivot Table 4-Year Insts.'!Q867</f>
        <v>86.050341096212662</v>
      </c>
      <c r="P27" s="100">
        <f>+'Pivot Table 4-Year Insts.'!Q870</f>
        <v>6.0153913364922538</v>
      </c>
      <c r="Q27" s="100">
        <f>+'Pivot Table 4-Year Insts.'!Q873</f>
        <v>7.9342675672950902</v>
      </c>
      <c r="R27" s="304">
        <f t="shared" si="2"/>
        <v>100.00000000000001</v>
      </c>
      <c r="S27" s="305">
        <f t="shared" si="3"/>
        <v>92.06573243270492</v>
      </c>
      <c r="T27" s="336">
        <f t="shared" si="4"/>
        <v>0.54172700867323442</v>
      </c>
      <c r="U27" s="81"/>
      <c r="V27" s="16"/>
      <c r="W27" s="81"/>
      <c r="X27" s="81"/>
      <c r="Y27" s="81"/>
      <c r="Z27" s="81"/>
      <c r="AA27" s="81"/>
      <c r="AB27" s="81"/>
      <c r="AC27" s="81"/>
      <c r="AD27" s="138"/>
      <c r="AE27" s="138"/>
    </row>
    <row r="28" spans="1:31" s="6" customFormat="1" ht="12.75">
      <c r="A28" s="373" t="s">
        <v>60</v>
      </c>
      <c r="B28" s="374">
        <f>+'Pivot Table 4-Year Insts.'!Q923</f>
        <v>70.039910708245955</v>
      </c>
      <c r="C28" s="375"/>
      <c r="D28" s="376">
        <f t="shared" si="0"/>
        <v>76.37627969866719</v>
      </c>
      <c r="E28" s="377"/>
      <c r="F28" s="378">
        <f>+'Pivot Table 4-Year Insts.'!Q927</f>
        <v>70.649024531582</v>
      </c>
      <c r="G28" s="379"/>
      <c r="H28" s="379">
        <f>+'Pivot Table 4-Year Insts.'!Q930</f>
        <v>5.7272551670851843</v>
      </c>
      <c r="I28" s="379"/>
      <c r="J28" s="379">
        <f>+'Pivot Table 4-Year Insts.'!Q933</f>
        <v>23.623720301332817</v>
      </c>
      <c r="K28" s="379"/>
      <c r="L28" s="380">
        <f t="shared" si="1"/>
        <v>100</v>
      </c>
      <c r="M28" s="44"/>
      <c r="N28" s="84"/>
      <c r="O28" s="100">
        <f>+'Pivot Table 4-Year Insts.'!Q926</f>
        <v>71.301717408274783</v>
      </c>
      <c r="P28" s="100">
        <f>+'Pivot Table 4-Year Insts.'!Q929</f>
        <v>5.8450429352068696</v>
      </c>
      <c r="Q28" s="100">
        <f>+'Pivot Table 4-Year Insts.'!Q932</f>
        <v>22.853239656518344</v>
      </c>
      <c r="R28" s="304">
        <f t="shared" si="2"/>
        <v>99.999999999999986</v>
      </c>
      <c r="S28" s="305">
        <f t="shared" si="3"/>
        <v>77.146760343481645</v>
      </c>
      <c r="T28" s="336">
        <f t="shared" si="4"/>
        <v>-0.77048064481445522</v>
      </c>
      <c r="U28" s="81"/>
      <c r="V28" s="16"/>
      <c r="W28" s="81"/>
      <c r="X28" s="81"/>
      <c r="Y28" s="81"/>
      <c r="Z28" s="81"/>
      <c r="AA28" s="81"/>
      <c r="AB28" s="81"/>
      <c r="AC28" s="81"/>
      <c r="AD28" s="138"/>
      <c r="AE28" s="138"/>
    </row>
    <row r="29" spans="1:31" ht="54.75" customHeight="1">
      <c r="A29" s="1127" t="s">
        <v>29</v>
      </c>
      <c r="B29" s="1127"/>
      <c r="C29" s="1127"/>
      <c r="D29" s="1128"/>
      <c r="E29" s="1128"/>
      <c r="F29" s="1128"/>
      <c r="G29" s="1128"/>
      <c r="H29" s="1128"/>
      <c r="I29" s="1128"/>
      <c r="J29" s="1128"/>
      <c r="K29" s="1128"/>
      <c r="L29" s="1128"/>
      <c r="N29" s="9"/>
      <c r="U29" s="9"/>
      <c r="V29" s="9"/>
      <c r="W29" s="81"/>
      <c r="X29" s="81"/>
      <c r="Y29" s="81"/>
      <c r="Z29" s="81"/>
      <c r="AA29" s="81"/>
      <c r="AB29" s="81"/>
      <c r="AC29" s="81"/>
      <c r="AD29" s="9"/>
    </row>
    <row r="30" spans="1:31" s="85" customFormat="1" ht="12.75">
      <c r="A30" s="1004"/>
      <c r="B30" s="338"/>
      <c r="C30" s="19"/>
      <c r="D30" s="30"/>
      <c r="E30" s="30"/>
      <c r="F30" s="339"/>
      <c r="G30" s="339"/>
      <c r="H30" s="339"/>
      <c r="I30" s="339"/>
      <c r="J30" s="339"/>
      <c r="K30" s="30"/>
      <c r="L30" s="30"/>
      <c r="M30" s="137" t="s">
        <v>1303</v>
      </c>
      <c r="O30" s="340"/>
      <c r="P30" s="340"/>
      <c r="Q30" s="340"/>
      <c r="R30" s="96"/>
      <c r="S30" s="96"/>
      <c r="T30" s="96"/>
      <c r="U30" s="36"/>
      <c r="V30" s="36"/>
      <c r="W30" s="69"/>
      <c r="X30" s="16"/>
      <c r="Z30" s="86"/>
      <c r="AA30" s="86"/>
    </row>
    <row r="31" spans="1:31" ht="15.75" customHeight="1">
      <c r="A31" s="360" t="s">
        <v>120</v>
      </c>
      <c r="B31" s="1"/>
      <c r="C31" s="1"/>
      <c r="D31" s="1"/>
      <c r="E31" s="1"/>
      <c r="F31" s="1"/>
      <c r="G31" s="1"/>
      <c r="H31" s="1"/>
      <c r="I31" s="1"/>
      <c r="J31" s="1"/>
      <c r="K31" s="1"/>
      <c r="L31" s="1"/>
      <c r="M31" s="31"/>
      <c r="U31" s="36"/>
      <c r="V31" s="36"/>
      <c r="W31" s="69"/>
      <c r="X31" s="16"/>
    </row>
    <row r="32" spans="1:31" ht="15.75" customHeight="1">
      <c r="A32" s="1"/>
      <c r="B32" s="1"/>
      <c r="C32" s="1"/>
      <c r="D32" s="1"/>
      <c r="E32" s="1"/>
      <c r="F32" s="1"/>
      <c r="G32" s="1"/>
      <c r="H32" s="1"/>
      <c r="I32" s="1"/>
      <c r="J32" s="1"/>
      <c r="K32" s="1"/>
      <c r="L32" s="1"/>
      <c r="M32" s="31"/>
      <c r="U32" s="36"/>
      <c r="V32" s="36"/>
      <c r="W32" s="69"/>
      <c r="X32" s="16"/>
    </row>
    <row r="33" spans="1:27" ht="15.75">
      <c r="A33" s="1" t="s">
        <v>72</v>
      </c>
      <c r="B33" s="1"/>
      <c r="C33" s="1"/>
      <c r="D33" s="1"/>
      <c r="E33" s="1"/>
      <c r="F33" s="1"/>
      <c r="G33" s="1"/>
      <c r="H33" s="1"/>
      <c r="I33" s="1"/>
      <c r="J33" s="1"/>
      <c r="K33" s="1"/>
      <c r="L33" s="1"/>
      <c r="M33" s="31"/>
      <c r="U33" s="36"/>
      <c r="V33" s="36"/>
      <c r="W33" s="69"/>
      <c r="X33" s="9"/>
    </row>
    <row r="34" spans="1:27" ht="18.75">
      <c r="A34" s="1" t="s">
        <v>126</v>
      </c>
      <c r="B34" s="1"/>
      <c r="C34" s="1"/>
      <c r="D34" s="1"/>
      <c r="E34" s="1"/>
      <c r="F34" s="1"/>
      <c r="G34" s="1"/>
      <c r="H34" s="1"/>
      <c r="I34" s="1"/>
      <c r="J34" s="1"/>
      <c r="K34" s="1"/>
      <c r="L34" s="1"/>
      <c r="M34" s="31"/>
      <c r="U34" s="36"/>
      <c r="V34" s="36"/>
      <c r="W34" s="69"/>
      <c r="X34" s="36"/>
    </row>
    <row r="35" spans="1:27" ht="15.75">
      <c r="A35" s="1" t="s">
        <v>1173</v>
      </c>
      <c r="B35" s="1"/>
      <c r="C35" s="1"/>
      <c r="D35" s="1"/>
      <c r="E35" s="1"/>
      <c r="F35" s="1"/>
      <c r="G35" s="1"/>
      <c r="H35" s="1"/>
      <c r="I35" s="1"/>
      <c r="J35" s="1"/>
      <c r="K35" s="1"/>
      <c r="L35" s="1"/>
      <c r="M35" s="31"/>
      <c r="U35" s="36"/>
      <c r="V35" s="36"/>
      <c r="W35" s="69"/>
      <c r="X35" s="36"/>
    </row>
    <row r="36" spans="1:27" ht="6" customHeight="1">
      <c r="A36" s="1"/>
      <c r="B36" s="1"/>
      <c r="C36" s="1"/>
      <c r="D36" s="1"/>
      <c r="E36" s="1"/>
      <c r="F36" s="1"/>
      <c r="G36" s="1"/>
      <c r="H36" s="1"/>
      <c r="I36" s="1"/>
      <c r="J36" s="1"/>
      <c r="K36" s="1"/>
      <c r="L36" s="1"/>
      <c r="U36" s="36"/>
      <c r="V36" s="36"/>
      <c r="W36" s="69"/>
      <c r="X36" s="36"/>
    </row>
    <row r="37" spans="1:27" ht="69" customHeight="1">
      <c r="A37" s="12"/>
      <c r="B37" s="361" t="s">
        <v>167</v>
      </c>
      <c r="C37" s="362"/>
      <c r="D37" s="361" t="s">
        <v>67</v>
      </c>
      <c r="E37" s="363"/>
      <c r="F37" s="361" t="s">
        <v>42</v>
      </c>
      <c r="G37" s="361"/>
      <c r="H37" s="361" t="s">
        <v>36</v>
      </c>
      <c r="I37" s="361"/>
      <c r="J37" s="361" t="s">
        <v>62</v>
      </c>
      <c r="K37" s="361"/>
      <c r="L37" s="361" t="s">
        <v>63</v>
      </c>
      <c r="M37" s="29"/>
      <c r="N37" s="2"/>
      <c r="T37" s="96" t="s">
        <v>37</v>
      </c>
      <c r="X37" s="36"/>
    </row>
    <row r="38" spans="1:27" s="6" customFormat="1" ht="18" customHeight="1">
      <c r="A38" s="364" t="s">
        <v>45</v>
      </c>
      <c r="B38" s="365">
        <f>+'Pivot Table 4-Year Insts.'!K982</f>
        <v>69.74499625994514</v>
      </c>
      <c r="C38" s="366"/>
      <c r="D38" s="367">
        <f>+F38+H38</f>
        <v>90.183218392298841</v>
      </c>
      <c r="E38" s="368"/>
      <c r="F38" s="369">
        <f>+'Pivot Table 4-Year Insts.'!K986</f>
        <v>85.93602735184956</v>
      </c>
      <c r="G38" s="370"/>
      <c r="H38" s="370">
        <f>+'Pivot Table 4-Year Insts.'!K989</f>
        <v>4.2471910404492785</v>
      </c>
      <c r="I38" s="370"/>
      <c r="J38" s="370">
        <f>+'Pivot Table 4-Year Insts.'!K992</f>
        <v>9.8167816077011576</v>
      </c>
      <c r="K38" s="370"/>
      <c r="L38" s="367">
        <f>SUM(F38:J38)</f>
        <v>100</v>
      </c>
      <c r="M38" s="33"/>
      <c r="O38" s="331"/>
      <c r="P38" s="331"/>
      <c r="Q38" s="331"/>
      <c r="R38" s="102"/>
      <c r="S38" s="102"/>
      <c r="T38" s="97"/>
      <c r="U38" s="13"/>
      <c r="W38" s="60"/>
      <c r="X38" s="36"/>
      <c r="Z38" s="87"/>
      <c r="AA38" s="87"/>
    </row>
    <row r="39" spans="1:27" s="6" customFormat="1" ht="12.75">
      <c r="A39" s="364"/>
      <c r="B39" s="370"/>
      <c r="C39" s="366"/>
      <c r="D39" s="370"/>
      <c r="E39" s="368"/>
      <c r="F39" s="370"/>
      <c r="G39" s="370"/>
      <c r="H39" s="370"/>
      <c r="I39" s="370"/>
      <c r="J39" s="370"/>
      <c r="K39" s="370"/>
      <c r="L39" s="367"/>
      <c r="M39" s="33"/>
      <c r="O39" s="331"/>
      <c r="P39" s="331"/>
      <c r="Q39" s="331"/>
      <c r="R39" s="102"/>
      <c r="S39" s="102"/>
      <c r="T39" s="98"/>
      <c r="W39" s="60"/>
      <c r="X39" s="36"/>
      <c r="Z39" s="87"/>
      <c r="AA39" s="87"/>
    </row>
    <row r="40" spans="1:27" s="6" customFormat="1" ht="12.75">
      <c r="A40" s="364" t="s">
        <v>46</v>
      </c>
      <c r="B40" s="365">
        <f>+'Pivot Table 4-Year Insts.'!K38</f>
        <v>70.243348884125581</v>
      </c>
      <c r="C40" s="366"/>
      <c r="D40" s="367">
        <f t="shared" ref="D40:D43" si="5">+F40+H40</f>
        <v>90.226171243941835</v>
      </c>
      <c r="E40" s="368"/>
      <c r="F40" s="369">
        <f>+'Pivot Table 4-Year Insts.'!K42</f>
        <v>86.07969843834141</v>
      </c>
      <c r="G40" s="370"/>
      <c r="H40" s="370">
        <f>+'Pivot Table 4-Year Insts.'!K45</f>
        <v>4.1464728056004301</v>
      </c>
      <c r="I40" s="370"/>
      <c r="J40" s="370">
        <f>+'Pivot Table 4-Year Insts.'!K48</f>
        <v>9.7738287560581583</v>
      </c>
      <c r="K40" s="370"/>
      <c r="L40" s="367">
        <f t="shared" ref="L40:L43" si="6">SUM(F40:J40)</f>
        <v>100</v>
      </c>
      <c r="M40" s="33"/>
      <c r="O40" s="331"/>
      <c r="P40" s="331"/>
      <c r="Q40" s="331"/>
      <c r="R40" s="102"/>
      <c r="S40" s="102"/>
      <c r="T40" s="98"/>
      <c r="W40" s="60"/>
      <c r="X40" s="36"/>
      <c r="Z40" s="87"/>
      <c r="AA40" s="87"/>
    </row>
    <row r="41" spans="1:27" s="6" customFormat="1">
      <c r="A41" s="371" t="s">
        <v>47</v>
      </c>
      <c r="B41" s="365">
        <f>+'Pivot Table 4-Year Insts.'!K97</f>
        <v>72.625698324022352</v>
      </c>
      <c r="C41" s="366"/>
      <c r="D41" s="367">
        <f t="shared" si="5"/>
        <v>89.734748010610076</v>
      </c>
      <c r="E41" s="368"/>
      <c r="F41" s="369">
        <f>+'Pivot Table 4-Year Insts.'!K101</f>
        <v>83.368700265251988</v>
      </c>
      <c r="G41" s="370"/>
      <c r="H41" s="370">
        <f>+'Pivot Table 4-Year Insts.'!K104</f>
        <v>6.3660477453580899</v>
      </c>
      <c r="I41" s="370"/>
      <c r="J41" s="370">
        <f>+'Pivot Table 4-Year Insts.'!K107</f>
        <v>10.26525198938992</v>
      </c>
      <c r="K41" s="370"/>
      <c r="L41" s="367">
        <f t="shared" si="6"/>
        <v>100</v>
      </c>
      <c r="M41" s="33"/>
      <c r="O41" s="331"/>
      <c r="P41" s="331"/>
      <c r="Q41" s="331"/>
      <c r="R41" s="102"/>
      <c r="S41" s="102"/>
      <c r="T41" s="98"/>
      <c r="W41" s="60"/>
      <c r="X41" s="7"/>
      <c r="Z41" s="87"/>
      <c r="AA41" s="87"/>
    </row>
    <row r="42" spans="1:27" s="6" customFormat="1" ht="12.75">
      <c r="A42" s="371" t="s">
        <v>61</v>
      </c>
      <c r="B42" s="365">
        <f>+'Pivot Table 4-Year Insts.'!K156</f>
        <v>87.878071833648391</v>
      </c>
      <c r="C42" s="366"/>
      <c r="D42" s="367">
        <f t="shared" si="5"/>
        <v>83.705297122882499</v>
      </c>
      <c r="E42" s="368"/>
      <c r="F42" s="369">
        <f>+'Pivot Table 4-Year Insts.'!K160</f>
        <v>83.705297122882499</v>
      </c>
      <c r="G42" s="370"/>
      <c r="H42" s="370">
        <f>+'Pivot Table 4-Year Insts.'!K163</f>
        <v>0</v>
      </c>
      <c r="I42" s="370"/>
      <c r="J42" s="370">
        <f>+'Pivot Table 4-Year Insts.'!K166</f>
        <v>16.294702877117505</v>
      </c>
      <c r="K42" s="370"/>
      <c r="L42" s="367">
        <f t="shared" si="6"/>
        <v>100</v>
      </c>
      <c r="M42" s="33"/>
      <c r="O42" s="331"/>
      <c r="P42" s="331"/>
      <c r="Q42" s="331"/>
      <c r="R42" s="102"/>
      <c r="S42" s="102"/>
      <c r="T42" s="98"/>
      <c r="W42" s="60"/>
      <c r="Z42" s="87"/>
      <c r="AA42" s="87"/>
    </row>
    <row r="43" spans="1:27" s="6" customFormat="1" ht="12.75">
      <c r="A43" s="371" t="s">
        <v>48</v>
      </c>
      <c r="B43" s="365">
        <f>+'Pivot Table 4-Year Insts.'!K215</f>
        <v>55.236541598694942</v>
      </c>
      <c r="C43" s="366"/>
      <c r="D43" s="367">
        <f t="shared" si="5"/>
        <v>88.389692852923801</v>
      </c>
      <c r="E43" s="368"/>
      <c r="F43" s="369">
        <f>+'Pivot Table 4-Year Insts.'!K219</f>
        <v>88.389692852923801</v>
      </c>
      <c r="G43" s="370"/>
      <c r="H43" s="370">
        <f>+'Pivot Table 4-Year Insts.'!K222</f>
        <v>0</v>
      </c>
      <c r="I43" s="370"/>
      <c r="J43" s="370">
        <f>+'Pivot Table 4-Year Insts.'!K225</f>
        <v>11.610307147076195</v>
      </c>
      <c r="K43" s="370"/>
      <c r="L43" s="367">
        <f t="shared" si="6"/>
        <v>100</v>
      </c>
      <c r="M43" s="33"/>
      <c r="O43" s="331"/>
      <c r="P43" s="331"/>
      <c r="Q43" s="331"/>
      <c r="R43" s="102"/>
      <c r="S43" s="102"/>
      <c r="T43" s="98"/>
      <c r="W43" s="60"/>
      <c r="Z43" s="87"/>
      <c r="AA43" s="87"/>
    </row>
    <row r="44" spans="1:27" s="6" customFormat="1" ht="12.75">
      <c r="A44" s="371"/>
      <c r="B44" s="365"/>
      <c r="C44" s="366"/>
      <c r="D44" s="367"/>
      <c r="E44" s="368"/>
      <c r="F44" s="369"/>
      <c r="G44" s="370"/>
      <c r="H44" s="370"/>
      <c r="I44" s="370"/>
      <c r="J44" s="370"/>
      <c r="K44" s="370"/>
      <c r="L44" s="367"/>
      <c r="M44" s="33"/>
      <c r="O44" s="331"/>
      <c r="P44" s="331"/>
      <c r="Q44" s="331"/>
      <c r="R44" s="102"/>
      <c r="S44" s="102"/>
      <c r="T44" s="98"/>
      <c r="W44" s="60"/>
      <c r="Z44" s="87"/>
      <c r="AA44" s="87"/>
    </row>
    <row r="45" spans="1:27" s="6" customFormat="1" ht="12.75">
      <c r="A45" s="371" t="s">
        <v>49</v>
      </c>
      <c r="B45" s="365">
        <f>+'Pivot Table 4-Year Insts.'!K274</f>
        <v>61.357702349869449</v>
      </c>
      <c r="C45" s="366"/>
      <c r="D45" s="367">
        <f t="shared" ref="D45:D48" si="7">+F45+H45</f>
        <v>93.523936170212764</v>
      </c>
      <c r="E45" s="368"/>
      <c r="F45" s="369">
        <f>+'Pivot Table 4-Year Insts.'!K278</f>
        <v>89.933510638297875</v>
      </c>
      <c r="G45" s="370"/>
      <c r="H45" s="370">
        <f>+'Pivot Table 4-Year Insts.'!K281</f>
        <v>3.5904255319148941</v>
      </c>
      <c r="I45" s="370"/>
      <c r="J45" s="370">
        <f>+'Pivot Table 4-Year Insts.'!K284</f>
        <v>6.4760638297872344</v>
      </c>
      <c r="K45" s="370"/>
      <c r="L45" s="367">
        <f t="shared" ref="L45:L48" si="8">SUM(F45:J45)</f>
        <v>100</v>
      </c>
      <c r="M45" s="33"/>
      <c r="O45" s="331"/>
      <c r="P45" s="331"/>
      <c r="Q45" s="331"/>
      <c r="R45" s="102"/>
      <c r="S45" s="102"/>
      <c r="T45" s="98"/>
      <c r="W45" s="60"/>
      <c r="Z45" s="87"/>
      <c r="AA45" s="87"/>
    </row>
    <row r="46" spans="1:27" s="6" customFormat="1" ht="12.75">
      <c r="A46" s="371" t="s">
        <v>50</v>
      </c>
      <c r="B46" s="365">
        <f>+'Pivot Table 4-Year Insts.'!K333</f>
        <v>73.238042880703674</v>
      </c>
      <c r="C46" s="366"/>
      <c r="D46" s="367">
        <f t="shared" si="7"/>
        <v>87.689536105689825</v>
      </c>
      <c r="E46" s="368"/>
      <c r="F46" s="369">
        <f>+'Pivot Table 4-Year Insts.'!K337</f>
        <v>80.108091878096374</v>
      </c>
      <c r="G46" s="370"/>
      <c r="H46" s="370">
        <f>+'Pivot Table 4-Year Insts.'!K340</f>
        <v>7.5814442275934546</v>
      </c>
      <c r="I46" s="370"/>
      <c r="J46" s="370">
        <f>+'Pivot Table 4-Year Insts.'!K343</f>
        <v>12.310463894310164</v>
      </c>
      <c r="K46" s="370"/>
      <c r="L46" s="367">
        <f t="shared" si="8"/>
        <v>99.999999999999986</v>
      </c>
      <c r="M46" s="33"/>
      <c r="O46" s="331"/>
      <c r="P46" s="331"/>
      <c r="Q46" s="331"/>
      <c r="R46" s="102"/>
      <c r="S46" s="102"/>
      <c r="T46" s="98"/>
      <c r="W46" s="60"/>
      <c r="Z46" s="87"/>
      <c r="AA46" s="87"/>
    </row>
    <row r="47" spans="1:27" s="15" customFormat="1" ht="12.75">
      <c r="A47" s="371" t="s">
        <v>51</v>
      </c>
      <c r="B47" s="365">
        <f>+'Pivot Table 4-Year Insts.'!K392</f>
        <v>86.197670758577274</v>
      </c>
      <c r="C47" s="366"/>
      <c r="D47" s="367">
        <f t="shared" si="7"/>
        <v>89.501551944495162</v>
      </c>
      <c r="E47" s="368"/>
      <c r="F47" s="369">
        <f>+'Pivot Table 4-Year Insts.'!K396</f>
        <v>84.261457002008399</v>
      </c>
      <c r="G47" s="370"/>
      <c r="H47" s="370">
        <f>+'Pivot Table 4-Year Insts.'!K399</f>
        <v>5.2400949424867633</v>
      </c>
      <c r="I47" s="370"/>
      <c r="J47" s="370">
        <f>+'Pivot Table 4-Year Insts.'!K402</f>
        <v>10.498448055504838</v>
      </c>
      <c r="K47" s="370"/>
      <c r="L47" s="367">
        <f t="shared" si="8"/>
        <v>100</v>
      </c>
      <c r="M47" s="33"/>
      <c r="O47" s="331"/>
      <c r="P47" s="331"/>
      <c r="Q47" s="331"/>
      <c r="R47" s="102"/>
      <c r="S47" s="102"/>
      <c r="T47" s="98"/>
      <c r="W47" s="88"/>
      <c r="X47" s="6"/>
      <c r="Z47" s="89"/>
      <c r="AA47" s="89"/>
    </row>
    <row r="48" spans="1:27" s="6" customFormat="1" ht="12.75">
      <c r="A48" s="371" t="s">
        <v>52</v>
      </c>
      <c r="B48" s="365">
        <f>+'Pivot Table 4-Year Insts.'!K451</f>
        <v>64.993373094764749</v>
      </c>
      <c r="C48" s="366"/>
      <c r="D48" s="367">
        <f t="shared" si="7"/>
        <v>95.641091001784346</v>
      </c>
      <c r="E48" s="368"/>
      <c r="F48" s="369">
        <f>+'Pivot Table 4-Year Insts.'!K455</f>
        <v>94.16263063981647</v>
      </c>
      <c r="G48" s="370"/>
      <c r="H48" s="370">
        <f>+'Pivot Table 4-Year Insts.'!K458</f>
        <v>1.4784603619678818</v>
      </c>
      <c r="I48" s="370"/>
      <c r="J48" s="370">
        <f>+'Pivot Table 4-Year Insts.'!K461</f>
        <v>4.358908998215651</v>
      </c>
      <c r="K48" s="370"/>
      <c r="L48" s="367">
        <f t="shared" si="8"/>
        <v>100</v>
      </c>
      <c r="M48" s="33"/>
      <c r="O48" s="331"/>
      <c r="P48" s="331"/>
      <c r="Q48" s="331"/>
      <c r="R48" s="102"/>
      <c r="S48" s="102"/>
      <c r="T48" s="98"/>
      <c r="W48" s="60"/>
      <c r="Z48" s="87"/>
      <c r="AA48" s="87"/>
    </row>
    <row r="49" spans="1:27" s="6" customFormat="1" ht="12.75">
      <c r="A49" s="371"/>
      <c r="B49" s="365"/>
      <c r="C49" s="366"/>
      <c r="D49" s="367"/>
      <c r="E49" s="368"/>
      <c r="F49" s="369"/>
      <c r="G49" s="370"/>
      <c r="H49" s="370"/>
      <c r="I49" s="370"/>
      <c r="J49" s="370"/>
      <c r="K49" s="370"/>
      <c r="L49" s="367"/>
      <c r="M49" s="33"/>
      <c r="O49" s="331"/>
      <c r="P49" s="331"/>
      <c r="Q49" s="331"/>
      <c r="R49" s="102"/>
      <c r="S49" s="102"/>
      <c r="T49" s="98"/>
      <c r="W49" s="60"/>
      <c r="Z49" s="87"/>
      <c r="AA49" s="87"/>
    </row>
    <row r="50" spans="1:27" s="6" customFormat="1" ht="12.75">
      <c r="A50" s="371" t="s">
        <v>53</v>
      </c>
      <c r="B50" s="365">
        <f>+'Pivot Table 4-Year Insts.'!K510</f>
        <v>55.407157676348554</v>
      </c>
      <c r="C50" s="366"/>
      <c r="D50" s="367">
        <f t="shared" ref="D50:D53" si="9">+F50+H50</f>
        <v>78.984320149777673</v>
      </c>
      <c r="E50" s="368"/>
      <c r="F50" s="369">
        <f>+'Pivot Table 4-Year Insts.'!K514</f>
        <v>78.984320149777673</v>
      </c>
      <c r="G50" s="370"/>
      <c r="H50" s="370">
        <f>+'Pivot Table 4-Year Insts.'!K517</f>
        <v>0</v>
      </c>
      <c r="I50" s="370"/>
      <c r="J50" s="370">
        <f>+'Pivot Table 4-Year Insts.'!K520</f>
        <v>21.015679850222327</v>
      </c>
      <c r="K50" s="370"/>
      <c r="L50" s="367">
        <f t="shared" ref="L50:L53" si="10">SUM(F50:J50)</f>
        <v>100</v>
      </c>
      <c r="M50" s="33"/>
      <c r="O50" s="331"/>
      <c r="P50" s="331"/>
      <c r="Q50" s="331"/>
      <c r="R50" s="102"/>
      <c r="S50" s="102"/>
      <c r="T50" s="98"/>
      <c r="W50" s="60"/>
      <c r="Z50" s="87"/>
      <c r="AA50" s="87"/>
    </row>
    <row r="51" spans="1:27" s="6" customFormat="1" ht="12.75">
      <c r="A51" s="371" t="s">
        <v>54</v>
      </c>
      <c r="B51" s="365">
        <f>+'Pivot Table 4-Year Insts.'!K569</f>
        <v>67.734187349879903</v>
      </c>
      <c r="C51" s="366"/>
      <c r="D51" s="367">
        <f t="shared" si="9"/>
        <v>90.627168576104737</v>
      </c>
      <c r="E51" s="368"/>
      <c r="F51" s="369">
        <f>+'Pivot Table 4-Year Insts.'!K573</f>
        <v>88.970721949445348</v>
      </c>
      <c r="G51" s="370"/>
      <c r="H51" s="370">
        <f>+'Pivot Table 4-Year Insts.'!K576</f>
        <v>1.656446626659394</v>
      </c>
      <c r="I51" s="370"/>
      <c r="J51" s="370">
        <f>+'Pivot Table 4-Year Insts.'!K579</f>
        <v>9.372831423895251</v>
      </c>
      <c r="K51" s="370"/>
      <c r="L51" s="367">
        <f t="shared" si="10"/>
        <v>99.999999999999986</v>
      </c>
      <c r="M51" s="33"/>
      <c r="O51" s="331"/>
      <c r="P51" s="331"/>
      <c r="Q51" s="331"/>
      <c r="R51" s="102"/>
      <c r="S51" s="102"/>
      <c r="T51" s="98"/>
      <c r="W51" s="60"/>
      <c r="Z51" s="87"/>
      <c r="AA51" s="87"/>
    </row>
    <row r="52" spans="1:27" s="6" customFormat="1" ht="12.75">
      <c r="A52" s="371" t="s">
        <v>55</v>
      </c>
      <c r="B52" s="365">
        <f>+'Pivot Table 4-Year Insts.'!K628</f>
        <v>63.094666025949067</v>
      </c>
      <c r="C52" s="366"/>
      <c r="D52" s="367">
        <f t="shared" si="9"/>
        <v>92.201066260472203</v>
      </c>
      <c r="E52" s="368"/>
      <c r="F52" s="369">
        <f>+'Pivot Table 4-Year Insts.'!K632</f>
        <v>82.330540746382326</v>
      </c>
      <c r="G52" s="370"/>
      <c r="H52" s="370">
        <f>+'Pivot Table 4-Year Insts.'!K635</f>
        <v>9.87052551408987</v>
      </c>
      <c r="I52" s="370"/>
      <c r="J52" s="370">
        <f>+'Pivot Table 4-Year Insts.'!K638</f>
        <v>7.798933739527798</v>
      </c>
      <c r="K52" s="370"/>
      <c r="L52" s="367">
        <f t="shared" si="10"/>
        <v>100</v>
      </c>
      <c r="M52" s="33"/>
      <c r="O52" s="331"/>
      <c r="P52" s="331"/>
      <c r="Q52" s="331"/>
      <c r="R52" s="102"/>
      <c r="S52" s="102"/>
      <c r="T52" s="98"/>
      <c r="W52" s="60"/>
      <c r="Z52" s="87"/>
      <c r="AA52" s="87"/>
    </row>
    <row r="53" spans="1:27" s="6" customFormat="1" ht="12.75">
      <c r="A53" s="371" t="s">
        <v>56</v>
      </c>
      <c r="B53" s="365">
        <f>+'Pivot Table 4-Year Insts.'!K687</f>
        <v>70.45108488770461</v>
      </c>
      <c r="C53" s="366"/>
      <c r="D53" s="367">
        <f t="shared" si="9"/>
        <v>91.476428474942594</v>
      </c>
      <c r="E53" s="368"/>
      <c r="F53" s="369">
        <f>+'Pivot Table 4-Year Insts.'!K691</f>
        <v>88.166959340807779</v>
      </c>
      <c r="G53" s="370"/>
      <c r="H53" s="370">
        <f>+'Pivot Table 4-Year Insts.'!K694</f>
        <v>3.3094691341348104</v>
      </c>
      <c r="I53" s="370"/>
      <c r="J53" s="370">
        <f>+'Pivot Table 4-Year Insts.'!K697</f>
        <v>8.5235715250574096</v>
      </c>
      <c r="K53" s="370"/>
      <c r="L53" s="367">
        <f t="shared" si="10"/>
        <v>100</v>
      </c>
      <c r="M53" s="33"/>
      <c r="O53" s="331"/>
      <c r="P53" s="331"/>
      <c r="Q53" s="331"/>
      <c r="R53" s="102"/>
      <c r="S53" s="102"/>
      <c r="T53" s="98"/>
      <c r="W53" s="60"/>
      <c r="Z53" s="87"/>
      <c r="AA53" s="87"/>
    </row>
    <row r="54" spans="1:27" s="6" customFormat="1" ht="12.75">
      <c r="A54" s="371"/>
      <c r="B54" s="365"/>
      <c r="C54" s="366"/>
      <c r="D54" s="367"/>
      <c r="E54" s="368"/>
      <c r="F54" s="369"/>
      <c r="G54" s="370"/>
      <c r="H54" s="370"/>
      <c r="I54" s="370"/>
      <c r="J54" s="370"/>
      <c r="K54" s="370"/>
      <c r="L54" s="367"/>
      <c r="M54" s="33"/>
      <c r="O54" s="331"/>
      <c r="P54" s="331"/>
      <c r="Q54" s="331"/>
      <c r="R54" s="102"/>
      <c r="S54" s="102"/>
      <c r="T54" s="98"/>
      <c r="W54" s="60"/>
      <c r="Z54" s="87"/>
      <c r="AA54" s="87"/>
    </row>
    <row r="55" spans="1:27" s="6" customFormat="1" ht="12.75">
      <c r="A55" s="371" t="s">
        <v>57</v>
      </c>
      <c r="B55" s="365">
        <f>+'Pivot Table 4-Year Insts.'!K746</f>
        <v>66.502311248073966</v>
      </c>
      <c r="C55" s="366"/>
      <c r="D55" s="367">
        <f t="shared" ref="D55:D58" si="11">+F55+H55</f>
        <v>90.083410565338284</v>
      </c>
      <c r="E55" s="368"/>
      <c r="F55" s="369">
        <f>+'Pivot Table 4-Year Insts.'!K750</f>
        <v>82.561013283904856</v>
      </c>
      <c r="G55" s="370"/>
      <c r="H55" s="370">
        <f>+'Pivot Table 4-Year Insts.'!K753</f>
        <v>7.5223972814334266</v>
      </c>
      <c r="I55" s="370"/>
      <c r="J55" s="370">
        <f>+'Pivot Table 4-Year Insts.'!K756</f>
        <v>9.9165894346617236</v>
      </c>
      <c r="K55" s="370"/>
      <c r="L55" s="367">
        <f t="shared" ref="L55:L58" si="12">SUM(F55:J55)</f>
        <v>100</v>
      </c>
      <c r="M55" s="33"/>
      <c r="N55" s="16"/>
      <c r="O55" s="331"/>
      <c r="P55" s="331"/>
      <c r="Q55" s="331"/>
      <c r="R55" s="102"/>
      <c r="S55" s="102"/>
      <c r="T55" s="98"/>
      <c r="W55" s="60"/>
      <c r="Z55" s="87"/>
      <c r="AA55" s="87"/>
    </row>
    <row r="56" spans="1:27" s="6" customFormat="1" ht="12.75">
      <c r="A56" s="371" t="s">
        <v>58</v>
      </c>
      <c r="B56" s="365">
        <f>+'Pivot Table 4-Year Insts.'!K805</f>
        <v>95.480796541168303</v>
      </c>
      <c r="C56" s="366"/>
      <c r="D56" s="367">
        <f t="shared" si="11"/>
        <v>92.513634110064444</v>
      </c>
      <c r="E56" s="368"/>
      <c r="F56" s="369">
        <f>+'Pivot Table 4-Year Insts.'!K809</f>
        <v>84.481903817550815</v>
      </c>
      <c r="G56" s="370"/>
      <c r="H56" s="370">
        <f>+'Pivot Table 4-Year Insts.'!K812</f>
        <v>8.0317302925136342</v>
      </c>
      <c r="I56" s="370"/>
      <c r="J56" s="370">
        <f>+'Pivot Table 4-Year Insts.'!K815</f>
        <v>7.4863658899355476</v>
      </c>
      <c r="K56" s="372"/>
      <c r="L56" s="367">
        <f t="shared" si="12"/>
        <v>99.999999999999986</v>
      </c>
      <c r="M56" s="33"/>
      <c r="N56" s="16"/>
      <c r="O56" s="331"/>
      <c r="P56" s="331"/>
      <c r="Q56" s="331"/>
      <c r="R56" s="102"/>
      <c r="S56" s="102"/>
      <c r="T56" s="98"/>
      <c r="W56" s="60"/>
      <c r="Z56" s="87"/>
      <c r="AA56" s="87"/>
    </row>
    <row r="57" spans="1:27" s="6" customFormat="1" ht="12.75">
      <c r="A57" s="371" t="s">
        <v>59</v>
      </c>
      <c r="B57" s="365">
        <f>+'Pivot Table 4-Year Insts.'!K864</f>
        <v>67.512564064288199</v>
      </c>
      <c r="C57" s="366"/>
      <c r="D57" s="367">
        <f t="shared" si="11"/>
        <v>93.764740566037744</v>
      </c>
      <c r="E57" s="368"/>
      <c r="F57" s="369">
        <f>+'Pivot Table 4-Year Insts.'!K868</f>
        <v>89.578419811320757</v>
      </c>
      <c r="G57" s="370"/>
      <c r="H57" s="370">
        <f>+'Pivot Table 4-Year Insts.'!K871</f>
        <v>4.1863207547169807</v>
      </c>
      <c r="I57" s="370"/>
      <c r="J57" s="370">
        <f>+'Pivot Table 4-Year Insts.'!K874</f>
        <v>6.2352594339622636</v>
      </c>
      <c r="K57" s="370"/>
      <c r="L57" s="367">
        <f t="shared" si="12"/>
        <v>100.00000000000001</v>
      </c>
      <c r="M57" s="33"/>
      <c r="N57" s="16"/>
      <c r="O57" s="331"/>
      <c r="P57" s="331"/>
      <c r="Q57" s="331"/>
      <c r="R57" s="102"/>
      <c r="S57" s="102"/>
      <c r="T57" s="98"/>
      <c r="W57" s="60"/>
      <c r="Z57" s="87"/>
      <c r="AA57" s="87"/>
    </row>
    <row r="58" spans="1:27" s="6" customFormat="1" ht="12.75">
      <c r="A58" s="373" t="s">
        <v>60</v>
      </c>
      <c r="B58" s="374">
        <f>+'Pivot Table 4-Year Insts.'!K923</f>
        <v>81.63897034864776</v>
      </c>
      <c r="C58" s="375"/>
      <c r="D58" s="376">
        <f t="shared" si="11"/>
        <v>80.083815605667525</v>
      </c>
      <c r="E58" s="377"/>
      <c r="F58" s="378">
        <f>+'Pivot Table 4-Year Insts.'!K927</f>
        <v>77.050488924366391</v>
      </c>
      <c r="G58" s="379"/>
      <c r="H58" s="379">
        <f>+'Pivot Table 4-Year Insts.'!K930</f>
        <v>3.0333266813011375</v>
      </c>
      <c r="I58" s="379"/>
      <c r="J58" s="379">
        <f>+'Pivot Table 4-Year Insts.'!K933</f>
        <v>19.916184394332468</v>
      </c>
      <c r="K58" s="379"/>
      <c r="L58" s="380">
        <f t="shared" si="12"/>
        <v>100</v>
      </c>
      <c r="M58" s="44"/>
      <c r="N58" s="16"/>
      <c r="O58" s="331"/>
      <c r="P58" s="331"/>
      <c r="Q58" s="331"/>
      <c r="R58" s="102"/>
      <c r="S58" s="102"/>
      <c r="T58" s="98"/>
      <c r="W58" s="60"/>
      <c r="Z58" s="87"/>
      <c r="AA58" s="87"/>
    </row>
    <row r="59" spans="1:27" ht="59.25" customHeight="1">
      <c r="A59" s="1127" t="s">
        <v>29</v>
      </c>
      <c r="B59" s="1127"/>
      <c r="C59" s="1127"/>
      <c r="D59" s="1128"/>
      <c r="E59" s="1128"/>
      <c r="F59" s="1128"/>
      <c r="G59" s="1128"/>
      <c r="H59" s="1128"/>
      <c r="I59" s="1128"/>
      <c r="J59" s="1128"/>
      <c r="K59" s="1128"/>
      <c r="L59" s="1128"/>
      <c r="X59" s="6"/>
    </row>
    <row r="60" spans="1:27" s="85" customFormat="1" ht="12.75">
      <c r="A60" s="1004"/>
      <c r="B60" s="338"/>
      <c r="C60" s="19"/>
      <c r="D60" s="30"/>
      <c r="E60" s="30"/>
      <c r="F60" s="339"/>
      <c r="G60" s="339"/>
      <c r="H60" s="339"/>
      <c r="I60" s="339"/>
      <c r="J60" s="339"/>
      <c r="K60" s="30"/>
      <c r="L60" s="30"/>
      <c r="M60" s="137" t="s">
        <v>1303</v>
      </c>
      <c r="O60" s="340"/>
      <c r="P60" s="340"/>
      <c r="Q60" s="340"/>
      <c r="R60" s="96"/>
      <c r="S60" s="96"/>
      <c r="T60" s="96"/>
      <c r="W60" s="90"/>
      <c r="X60" s="6"/>
      <c r="Z60" s="86"/>
      <c r="AA60" s="86"/>
    </row>
    <row r="61" spans="1:27" ht="15.75" customHeight="1">
      <c r="A61" s="360" t="s">
        <v>121</v>
      </c>
      <c r="B61" s="1"/>
      <c r="C61" s="1"/>
      <c r="D61" s="1"/>
      <c r="E61" s="1"/>
      <c r="F61" s="1"/>
      <c r="G61" s="1"/>
      <c r="H61" s="1"/>
      <c r="I61" s="1"/>
      <c r="J61" s="1"/>
      <c r="K61" s="1"/>
      <c r="L61" s="1"/>
      <c r="M61" s="31"/>
      <c r="X61" s="6"/>
    </row>
    <row r="62" spans="1:27" ht="15.75" customHeight="1">
      <c r="A62" s="1"/>
      <c r="B62" s="1"/>
      <c r="C62" s="1"/>
      <c r="D62" s="1"/>
      <c r="E62" s="1"/>
      <c r="F62" s="1"/>
      <c r="G62" s="1"/>
      <c r="H62" s="1"/>
      <c r="I62" s="1"/>
      <c r="J62" s="1"/>
      <c r="K62" s="1"/>
      <c r="L62" s="1"/>
      <c r="M62" s="31"/>
      <c r="X62" s="6"/>
    </row>
    <row r="63" spans="1:27" ht="15.75">
      <c r="A63" s="1" t="s">
        <v>72</v>
      </c>
      <c r="B63" s="1"/>
      <c r="C63" s="1"/>
      <c r="D63" s="1"/>
      <c r="E63" s="1"/>
      <c r="F63" s="1"/>
      <c r="G63" s="1"/>
      <c r="H63" s="1"/>
      <c r="I63" s="1"/>
      <c r="J63" s="1"/>
      <c r="K63" s="1"/>
      <c r="L63" s="1"/>
      <c r="M63" s="31"/>
    </row>
    <row r="64" spans="1:27" ht="18.75">
      <c r="A64" s="1" t="s">
        <v>126</v>
      </c>
      <c r="B64" s="1"/>
      <c r="C64" s="1"/>
      <c r="D64" s="1"/>
      <c r="E64" s="1"/>
      <c r="F64" s="1"/>
      <c r="G64" s="1"/>
      <c r="H64" s="1"/>
      <c r="I64" s="1"/>
      <c r="J64" s="1"/>
      <c r="K64" s="1"/>
      <c r="L64" s="1"/>
      <c r="M64" s="31"/>
      <c r="X64" s="85"/>
    </row>
    <row r="65" spans="1:27" ht="15.75">
      <c r="A65" s="1" t="s">
        <v>1174</v>
      </c>
      <c r="B65" s="1"/>
      <c r="C65" s="1"/>
      <c r="D65" s="1"/>
      <c r="E65" s="1"/>
      <c r="F65" s="1"/>
      <c r="G65" s="1"/>
      <c r="H65" s="1"/>
      <c r="I65" s="1"/>
      <c r="J65" s="1"/>
      <c r="K65" s="1"/>
      <c r="L65" s="1"/>
      <c r="M65" s="31"/>
    </row>
    <row r="66" spans="1:27" ht="9" customHeight="1">
      <c r="A66" s="1"/>
      <c r="B66" s="1"/>
      <c r="C66" s="1"/>
      <c r="D66" s="1"/>
      <c r="E66" s="1"/>
      <c r="F66" s="1"/>
      <c r="G66" s="1"/>
      <c r="H66" s="1"/>
      <c r="I66" s="1"/>
      <c r="J66" s="1"/>
      <c r="K66" s="1"/>
      <c r="L66" s="1"/>
    </row>
    <row r="67" spans="1:27" ht="69" customHeight="1">
      <c r="A67" s="12"/>
      <c r="B67" s="361" t="s">
        <v>167</v>
      </c>
      <c r="C67" s="362"/>
      <c r="D67" s="361" t="s">
        <v>67</v>
      </c>
      <c r="E67" s="363"/>
      <c r="F67" s="361" t="s">
        <v>42</v>
      </c>
      <c r="G67" s="361"/>
      <c r="H67" s="361" t="s">
        <v>36</v>
      </c>
      <c r="I67" s="361"/>
      <c r="J67" s="361" t="s">
        <v>62</v>
      </c>
      <c r="K67" s="361"/>
      <c r="L67" s="361" t="s">
        <v>63</v>
      </c>
      <c r="M67" s="29"/>
      <c r="N67" s="2"/>
      <c r="T67" s="96" t="s">
        <v>37</v>
      </c>
    </row>
    <row r="68" spans="1:27" s="6" customFormat="1" ht="18" customHeight="1">
      <c r="A68" s="364" t="s">
        <v>45</v>
      </c>
      <c r="B68" s="365">
        <f>+'Pivot Table 4-Year Insts.'!L982</f>
        <v>66.202541134140404</v>
      </c>
      <c r="C68" s="366"/>
      <c r="D68" s="367">
        <f>+F68+H68</f>
        <v>85.349109746086569</v>
      </c>
      <c r="E68" s="368"/>
      <c r="F68" s="369">
        <f>+'Pivot Table 4-Year Insts.'!L986</f>
        <v>77.365754238967369</v>
      </c>
      <c r="G68" s="370"/>
      <c r="H68" s="370">
        <f>+'Pivot Table 4-Year Insts.'!L989</f>
        <v>7.9833555071191995</v>
      </c>
      <c r="I68" s="370"/>
      <c r="J68" s="370">
        <f>+'Pivot Table 4-Year Insts.'!L992</f>
        <v>14.650890253913436</v>
      </c>
      <c r="K68" s="370"/>
      <c r="L68" s="367">
        <f>SUM(F68:J68)</f>
        <v>100</v>
      </c>
      <c r="M68" s="33"/>
      <c r="O68" s="331"/>
      <c r="P68" s="331"/>
      <c r="Q68" s="331"/>
      <c r="R68" s="102"/>
      <c r="S68" s="102"/>
      <c r="T68" s="98"/>
      <c r="U68" s="13"/>
      <c r="W68" s="60"/>
      <c r="X68" s="7"/>
      <c r="Z68" s="87"/>
      <c r="AA68" s="87"/>
    </row>
    <row r="69" spans="1:27" s="6" customFormat="1">
      <c r="A69" s="364"/>
      <c r="B69" s="370"/>
      <c r="C69" s="366"/>
      <c r="D69" s="370"/>
      <c r="E69" s="368"/>
      <c r="F69" s="370"/>
      <c r="G69" s="370"/>
      <c r="H69" s="370"/>
      <c r="I69" s="370"/>
      <c r="J69" s="370"/>
      <c r="K69" s="370"/>
      <c r="L69" s="367"/>
      <c r="M69" s="33"/>
      <c r="O69" s="331"/>
      <c r="P69" s="331"/>
      <c r="Q69" s="331"/>
      <c r="R69" s="102"/>
      <c r="S69" s="102"/>
      <c r="T69" s="98"/>
      <c r="W69" s="60"/>
      <c r="X69" s="7"/>
      <c r="Z69" s="87"/>
      <c r="AA69" s="87"/>
    </row>
    <row r="70" spans="1:27" s="6" customFormat="1">
      <c r="A70" s="364" t="s">
        <v>46</v>
      </c>
      <c r="B70" s="365">
        <f>+'Pivot Table 4-Year Insts.'!L38</f>
        <v>38.11944091486658</v>
      </c>
      <c r="C70" s="366"/>
      <c r="D70" s="367">
        <f t="shared" ref="D70:D73" si="13">+F70+H70</f>
        <v>87.333333333333329</v>
      </c>
      <c r="E70" s="368"/>
      <c r="F70" s="369">
        <f>+'Pivot Table 4-Year Insts.'!L42</f>
        <v>78.666666666666657</v>
      </c>
      <c r="G70" s="370"/>
      <c r="H70" s="370">
        <f>+'Pivot Table 4-Year Insts.'!L45</f>
        <v>8.6666666666666679</v>
      </c>
      <c r="I70" s="370"/>
      <c r="J70" s="370">
        <f>+'Pivot Table 4-Year Insts.'!L48</f>
        <v>12.666666666666668</v>
      </c>
      <c r="K70" s="370"/>
      <c r="L70" s="367">
        <f t="shared" ref="L70:L73" si="14">SUM(F70:J70)</f>
        <v>100</v>
      </c>
      <c r="M70" s="33"/>
      <c r="O70" s="331"/>
      <c r="P70" s="331"/>
      <c r="Q70" s="331"/>
      <c r="R70" s="102"/>
      <c r="S70" s="102"/>
      <c r="T70" s="98"/>
      <c r="W70" s="60"/>
      <c r="X70" s="7"/>
      <c r="Z70" s="87"/>
      <c r="AA70" s="87"/>
    </row>
    <row r="71" spans="1:27" s="6" customFormat="1">
      <c r="A71" s="371" t="s">
        <v>47</v>
      </c>
      <c r="B71" s="365">
        <f>+'Pivot Table 4-Year Insts.'!L97</f>
        <v>0</v>
      </c>
      <c r="C71" s="366"/>
      <c r="D71" s="367">
        <f t="shared" si="13"/>
        <v>0</v>
      </c>
      <c r="E71" s="368"/>
      <c r="F71" s="369">
        <f>+'Pivot Table 4-Year Insts.'!L101</f>
        <v>0</v>
      </c>
      <c r="G71" s="370"/>
      <c r="H71" s="370">
        <f>+'Pivot Table 4-Year Insts.'!L104</f>
        <v>0</v>
      </c>
      <c r="I71" s="370"/>
      <c r="J71" s="370">
        <f>+'Pivot Table 4-Year Insts.'!L107</f>
        <v>0</v>
      </c>
      <c r="K71" s="370"/>
      <c r="L71" s="367">
        <f t="shared" si="14"/>
        <v>0</v>
      </c>
      <c r="M71" s="33"/>
      <c r="O71" s="331"/>
      <c r="P71" s="331"/>
      <c r="Q71" s="331"/>
      <c r="R71" s="102"/>
      <c r="S71" s="102"/>
      <c r="T71" s="98"/>
      <c r="W71" s="60"/>
      <c r="X71" s="7"/>
      <c r="Z71" s="87"/>
      <c r="AA71" s="87"/>
    </row>
    <row r="72" spans="1:27" s="6" customFormat="1" ht="12.75">
      <c r="A72" s="371" t="s">
        <v>61</v>
      </c>
      <c r="B72" s="365">
        <f>+'Pivot Table 4-Year Insts.'!L156</f>
        <v>0</v>
      </c>
      <c r="C72" s="366"/>
      <c r="D72" s="367">
        <f t="shared" si="13"/>
        <v>0</v>
      </c>
      <c r="E72" s="368"/>
      <c r="F72" s="369">
        <f>+'Pivot Table 4-Year Insts.'!L160</f>
        <v>0</v>
      </c>
      <c r="G72" s="370"/>
      <c r="H72" s="370">
        <f>+'Pivot Table 4-Year Insts.'!L163</f>
        <v>0</v>
      </c>
      <c r="I72" s="370"/>
      <c r="J72" s="370">
        <f>+'Pivot Table 4-Year Insts.'!L166</f>
        <v>0</v>
      </c>
      <c r="K72" s="370"/>
      <c r="L72" s="367">
        <f t="shared" si="14"/>
        <v>0</v>
      </c>
      <c r="M72" s="33"/>
      <c r="O72" s="331"/>
      <c r="P72" s="331"/>
      <c r="Q72" s="331"/>
      <c r="R72" s="102"/>
      <c r="S72" s="102"/>
      <c r="T72" s="98"/>
      <c r="W72" s="60"/>
      <c r="Z72" s="87"/>
      <c r="AA72" s="87"/>
    </row>
    <row r="73" spans="1:27" s="6" customFormat="1" ht="12.75">
      <c r="A73" s="371" t="s">
        <v>48</v>
      </c>
      <c r="B73" s="365">
        <f>+'Pivot Table 4-Year Insts.'!L215</f>
        <v>40.463759213759218</v>
      </c>
      <c r="C73" s="366"/>
      <c r="D73" s="367">
        <f t="shared" si="13"/>
        <v>78.671726755218216</v>
      </c>
      <c r="E73" s="368"/>
      <c r="F73" s="369">
        <f>+'Pivot Table 4-Year Insts.'!L219</f>
        <v>78.671726755218216</v>
      </c>
      <c r="G73" s="370"/>
      <c r="H73" s="370">
        <f>+'Pivot Table 4-Year Insts.'!L222</f>
        <v>0</v>
      </c>
      <c r="I73" s="370"/>
      <c r="J73" s="370">
        <f>+'Pivot Table 4-Year Insts.'!L225</f>
        <v>21.328273244781784</v>
      </c>
      <c r="K73" s="370"/>
      <c r="L73" s="367">
        <f t="shared" si="14"/>
        <v>100</v>
      </c>
      <c r="M73" s="33"/>
      <c r="O73" s="331"/>
      <c r="P73" s="331"/>
      <c r="Q73" s="331"/>
      <c r="R73" s="102"/>
      <c r="S73" s="102"/>
      <c r="T73" s="98"/>
      <c r="W73" s="60"/>
      <c r="Z73" s="87"/>
      <c r="AA73" s="87"/>
    </row>
    <row r="74" spans="1:27" s="6" customFormat="1" ht="12.75">
      <c r="A74" s="371"/>
      <c r="B74" s="365"/>
      <c r="C74" s="366"/>
      <c r="D74" s="367"/>
      <c r="E74" s="368"/>
      <c r="F74" s="369"/>
      <c r="G74" s="370"/>
      <c r="H74" s="370"/>
      <c r="I74" s="370"/>
      <c r="J74" s="370"/>
      <c r="K74" s="370"/>
      <c r="L74" s="367"/>
      <c r="M74" s="33"/>
      <c r="O74" s="331"/>
      <c r="P74" s="331"/>
      <c r="Q74" s="331"/>
      <c r="R74" s="102"/>
      <c r="S74" s="102"/>
      <c r="T74" s="98"/>
      <c r="W74" s="60"/>
      <c r="Z74" s="87"/>
      <c r="AA74" s="87"/>
    </row>
    <row r="75" spans="1:27" s="6" customFormat="1" ht="12.75">
      <c r="A75" s="371" t="s">
        <v>49</v>
      </c>
      <c r="B75" s="365">
        <f>+'Pivot Table 4-Year Insts.'!L274</f>
        <v>73.335138061721722</v>
      </c>
      <c r="C75" s="366"/>
      <c r="D75" s="367">
        <f t="shared" ref="D75:D78" si="15">+F75+H75</f>
        <v>95.644149132521221</v>
      </c>
      <c r="E75" s="368"/>
      <c r="F75" s="369">
        <f>+'Pivot Table 4-Year Insts.'!L278</f>
        <v>94.868955334071615</v>
      </c>
      <c r="G75" s="370"/>
      <c r="H75" s="370">
        <f>+'Pivot Table 4-Year Insts.'!L281</f>
        <v>0.77519379844961245</v>
      </c>
      <c r="I75" s="370"/>
      <c r="J75" s="370">
        <f>+'Pivot Table 4-Year Insts.'!L284</f>
        <v>4.3558508674787744</v>
      </c>
      <c r="K75" s="370"/>
      <c r="L75" s="367">
        <f t="shared" ref="L75:L78" si="16">SUM(F75:J75)</f>
        <v>100</v>
      </c>
      <c r="M75" s="33"/>
      <c r="O75" s="331"/>
      <c r="P75" s="331"/>
      <c r="Q75" s="331"/>
      <c r="R75" s="102"/>
      <c r="S75" s="102"/>
      <c r="T75" s="98"/>
      <c r="W75" s="60"/>
      <c r="Z75" s="87"/>
      <c r="AA75" s="87"/>
    </row>
    <row r="76" spans="1:27" s="6" customFormat="1" ht="12.75">
      <c r="A76" s="371" t="s">
        <v>50</v>
      </c>
      <c r="B76" s="365">
        <f>+'Pivot Table 4-Year Insts.'!L333</f>
        <v>0</v>
      </c>
      <c r="C76" s="366"/>
      <c r="D76" s="367">
        <f t="shared" si="15"/>
        <v>0</v>
      </c>
      <c r="E76" s="368"/>
      <c r="F76" s="369">
        <f>+'Pivot Table 4-Year Insts.'!L337</f>
        <v>0</v>
      </c>
      <c r="G76" s="370"/>
      <c r="H76" s="370">
        <f>+'Pivot Table 4-Year Insts.'!L340</f>
        <v>0</v>
      </c>
      <c r="I76" s="370"/>
      <c r="J76" s="370">
        <f>+'Pivot Table 4-Year Insts.'!L343</f>
        <v>0</v>
      </c>
      <c r="K76" s="370"/>
      <c r="L76" s="367">
        <f t="shared" si="16"/>
        <v>0</v>
      </c>
      <c r="M76" s="33"/>
      <c r="O76" s="331"/>
      <c r="P76" s="331"/>
      <c r="Q76" s="331"/>
      <c r="R76" s="102"/>
      <c r="S76" s="102"/>
      <c r="T76" s="98"/>
      <c r="W76" s="60"/>
      <c r="Z76" s="87"/>
      <c r="AA76" s="87"/>
    </row>
    <row r="77" spans="1:27" s="15" customFormat="1" ht="12.75">
      <c r="A77" s="371" t="s">
        <v>51</v>
      </c>
      <c r="B77" s="365">
        <f>+'Pivot Table 4-Year Insts.'!L392</f>
        <v>70.753715498938433</v>
      </c>
      <c r="C77" s="366"/>
      <c r="D77" s="367">
        <f t="shared" si="15"/>
        <v>83.327081770442618</v>
      </c>
      <c r="E77" s="368"/>
      <c r="F77" s="369">
        <f>+'Pivot Table 4-Year Insts.'!L396</f>
        <v>73.312078019504881</v>
      </c>
      <c r="G77" s="370"/>
      <c r="H77" s="370">
        <f>+'Pivot Table 4-Year Insts.'!L399</f>
        <v>10.015003750937733</v>
      </c>
      <c r="I77" s="370"/>
      <c r="J77" s="370">
        <f>+'Pivot Table 4-Year Insts.'!L402</f>
        <v>16.672918229557389</v>
      </c>
      <c r="K77" s="370"/>
      <c r="L77" s="367">
        <f t="shared" si="16"/>
        <v>100</v>
      </c>
      <c r="M77" s="33"/>
      <c r="O77" s="331"/>
      <c r="P77" s="331"/>
      <c r="Q77" s="331"/>
      <c r="R77" s="102"/>
      <c r="S77" s="102"/>
      <c r="T77" s="98"/>
      <c r="W77" s="88"/>
      <c r="X77" s="6"/>
      <c r="Z77" s="89"/>
      <c r="AA77" s="89"/>
    </row>
    <row r="78" spans="1:27" s="6" customFormat="1" ht="12.75">
      <c r="A78" s="371" t="s">
        <v>52</v>
      </c>
      <c r="B78" s="365">
        <f>+'Pivot Table 4-Year Insts.'!L451</f>
        <v>58.403816959444811</v>
      </c>
      <c r="C78" s="366"/>
      <c r="D78" s="367">
        <f t="shared" si="15"/>
        <v>85.295209803193458</v>
      </c>
      <c r="E78" s="368"/>
      <c r="F78" s="369">
        <f>+'Pivot Table 4-Year Insts.'!L455</f>
        <v>78.536947642034903</v>
      </c>
      <c r="G78" s="370"/>
      <c r="H78" s="370">
        <f>+'Pivot Table 4-Year Insts.'!L458</f>
        <v>6.7582621611585596</v>
      </c>
      <c r="I78" s="370"/>
      <c r="J78" s="370">
        <f>+'Pivot Table 4-Year Insts.'!L461</f>
        <v>14.704790196806536</v>
      </c>
      <c r="K78" s="370"/>
      <c r="L78" s="367">
        <f t="shared" si="16"/>
        <v>100</v>
      </c>
      <c r="M78" s="33"/>
      <c r="O78" s="331"/>
      <c r="P78" s="331"/>
      <c r="Q78" s="331"/>
      <c r="R78" s="102"/>
      <c r="S78" s="102"/>
      <c r="T78" s="98"/>
      <c r="W78" s="60"/>
      <c r="Z78" s="87"/>
      <c r="AA78" s="87"/>
    </row>
    <row r="79" spans="1:27" s="6" customFormat="1" ht="12.75">
      <c r="A79" s="371"/>
      <c r="B79" s="365"/>
      <c r="C79" s="366"/>
      <c r="D79" s="367"/>
      <c r="E79" s="368"/>
      <c r="F79" s="369"/>
      <c r="G79" s="370"/>
      <c r="H79" s="370"/>
      <c r="I79" s="370"/>
      <c r="J79" s="370"/>
      <c r="K79" s="370"/>
      <c r="L79" s="367"/>
      <c r="M79" s="33"/>
      <c r="O79" s="331"/>
      <c r="P79" s="331"/>
      <c r="Q79" s="331"/>
      <c r="R79" s="102"/>
      <c r="S79" s="102"/>
      <c r="T79" s="98"/>
      <c r="W79" s="60"/>
      <c r="Z79" s="87"/>
      <c r="AA79" s="87"/>
    </row>
    <row r="80" spans="1:27" s="6" customFormat="1" ht="12.75">
      <c r="A80" s="371" t="s">
        <v>53</v>
      </c>
      <c r="B80" s="365">
        <f>+'Pivot Table 4-Year Insts.'!L510</f>
        <v>65.072559366754618</v>
      </c>
      <c r="C80" s="366"/>
      <c r="D80" s="367">
        <f t="shared" ref="D80:D83" si="17">+F80+H80</f>
        <v>80.511910795742523</v>
      </c>
      <c r="E80" s="368"/>
      <c r="F80" s="369">
        <f>+'Pivot Table 4-Year Insts.'!L514</f>
        <v>80.511910795742523</v>
      </c>
      <c r="G80" s="370"/>
      <c r="H80" s="370">
        <f>+'Pivot Table 4-Year Insts.'!L517</f>
        <v>0</v>
      </c>
      <c r="I80" s="370"/>
      <c r="J80" s="370">
        <f>+'Pivot Table 4-Year Insts.'!L520</f>
        <v>19.488089204257474</v>
      </c>
      <c r="K80" s="370"/>
      <c r="L80" s="367">
        <f t="shared" ref="L80:L83" si="18">SUM(F80:J80)</f>
        <v>100</v>
      </c>
      <c r="M80" s="33"/>
      <c r="O80" s="331"/>
      <c r="P80" s="331"/>
      <c r="Q80" s="331"/>
      <c r="R80" s="102"/>
      <c r="S80" s="102"/>
      <c r="T80" s="98"/>
      <c r="W80" s="60"/>
      <c r="Z80" s="87"/>
      <c r="AA80" s="87"/>
    </row>
    <row r="81" spans="1:27" s="6" customFormat="1" ht="12.75">
      <c r="A81" s="371" t="s">
        <v>54</v>
      </c>
      <c r="B81" s="365">
        <f>+'Pivot Table 4-Year Insts.'!L569</f>
        <v>54.10106188209447</v>
      </c>
      <c r="C81" s="366"/>
      <c r="D81" s="367">
        <f t="shared" si="17"/>
        <v>81.599999999999994</v>
      </c>
      <c r="E81" s="368"/>
      <c r="F81" s="369">
        <f>+'Pivot Table 4-Year Insts.'!L573</f>
        <v>78.003384094754651</v>
      </c>
      <c r="G81" s="370"/>
      <c r="H81" s="370">
        <f>+'Pivot Table 4-Year Insts.'!L576</f>
        <v>3.5966159052453381</v>
      </c>
      <c r="I81" s="370"/>
      <c r="J81" s="370">
        <f>+'Pivot Table 4-Year Insts.'!L579</f>
        <v>18.400000000000009</v>
      </c>
      <c r="K81" s="370"/>
      <c r="L81" s="367">
        <f t="shared" si="18"/>
        <v>100</v>
      </c>
      <c r="M81" s="33"/>
      <c r="O81" s="331"/>
      <c r="P81" s="331"/>
      <c r="Q81" s="331"/>
      <c r="R81" s="102"/>
      <c r="S81" s="102"/>
      <c r="T81" s="98"/>
      <c r="W81" s="60"/>
      <c r="X81" s="15"/>
      <c r="Z81" s="87"/>
      <c r="AA81" s="87"/>
    </row>
    <row r="82" spans="1:27" s="6" customFormat="1" ht="12.75">
      <c r="A82" s="371" t="s">
        <v>55</v>
      </c>
      <c r="B82" s="365">
        <f>+'Pivot Table 4-Year Insts.'!L628</f>
        <v>0</v>
      </c>
      <c r="C82" s="366"/>
      <c r="D82" s="367">
        <f t="shared" si="17"/>
        <v>0</v>
      </c>
      <c r="E82" s="368"/>
      <c r="F82" s="369">
        <f>+'Pivot Table 4-Year Insts.'!L632</f>
        <v>0</v>
      </c>
      <c r="G82" s="370"/>
      <c r="H82" s="370">
        <f>+'Pivot Table 4-Year Insts.'!L635</f>
        <v>0</v>
      </c>
      <c r="I82" s="370"/>
      <c r="J82" s="370">
        <f>+'Pivot Table 4-Year Insts.'!L638</f>
        <v>0</v>
      </c>
      <c r="K82" s="370"/>
      <c r="L82" s="367">
        <f t="shared" si="18"/>
        <v>0</v>
      </c>
      <c r="M82" s="33"/>
      <c r="O82" s="331"/>
      <c r="P82" s="331"/>
      <c r="Q82" s="331"/>
      <c r="R82" s="102"/>
      <c r="S82" s="102"/>
      <c r="T82" s="98"/>
      <c r="W82" s="60"/>
      <c r="Z82" s="87"/>
      <c r="AA82" s="87"/>
    </row>
    <row r="83" spans="1:27" s="6" customFormat="1" ht="12.75">
      <c r="A83" s="371" t="s">
        <v>56</v>
      </c>
      <c r="B83" s="365">
        <f>+'Pivot Table 4-Year Insts.'!L687</f>
        <v>0</v>
      </c>
      <c r="C83" s="366"/>
      <c r="D83" s="367">
        <f t="shared" si="17"/>
        <v>0</v>
      </c>
      <c r="E83" s="368"/>
      <c r="F83" s="369">
        <f>+'Pivot Table 4-Year Insts.'!L691</f>
        <v>0</v>
      </c>
      <c r="G83" s="370"/>
      <c r="H83" s="370">
        <f>+'Pivot Table 4-Year Insts.'!L694</f>
        <v>0</v>
      </c>
      <c r="I83" s="370"/>
      <c r="J83" s="370">
        <f>+'Pivot Table 4-Year Insts.'!L697</f>
        <v>0</v>
      </c>
      <c r="K83" s="370"/>
      <c r="L83" s="367">
        <f t="shared" si="18"/>
        <v>0</v>
      </c>
      <c r="M83" s="33"/>
      <c r="O83" s="331"/>
      <c r="P83" s="331"/>
      <c r="Q83" s="331"/>
      <c r="R83" s="102"/>
      <c r="S83" s="102"/>
      <c r="T83" s="98"/>
      <c r="W83" s="60"/>
      <c r="Z83" s="87"/>
      <c r="AA83" s="87"/>
    </row>
    <row r="84" spans="1:27" s="6" customFormat="1" ht="12.75">
      <c r="A84" s="371"/>
      <c r="B84" s="365"/>
      <c r="C84" s="366"/>
      <c r="D84" s="367"/>
      <c r="E84" s="368"/>
      <c r="F84" s="369"/>
      <c r="G84" s="370"/>
      <c r="H84" s="370"/>
      <c r="I84" s="370"/>
      <c r="J84" s="370"/>
      <c r="K84" s="370"/>
      <c r="L84" s="367"/>
      <c r="M84" s="33"/>
      <c r="O84" s="331"/>
      <c r="P84" s="331"/>
      <c r="Q84" s="331"/>
      <c r="R84" s="102"/>
      <c r="S84" s="102"/>
      <c r="T84" s="98"/>
      <c r="W84" s="60"/>
      <c r="Z84" s="87"/>
      <c r="AA84" s="87"/>
    </row>
    <row r="85" spans="1:27" s="6" customFormat="1" ht="12.75">
      <c r="A85" s="371" t="s">
        <v>57</v>
      </c>
      <c r="B85" s="365">
        <f>+'Pivot Table 4-Year Insts.'!L746</f>
        <v>62.241462241462244</v>
      </c>
      <c r="C85" s="366"/>
      <c r="D85" s="367">
        <f t="shared" ref="D85:D88" si="19">+F85+H85</f>
        <v>73.956723338485318</v>
      </c>
      <c r="E85" s="368"/>
      <c r="F85" s="369">
        <f>+'Pivot Table 4-Year Insts.'!L750</f>
        <v>65.996908809891806</v>
      </c>
      <c r="G85" s="370"/>
      <c r="H85" s="370">
        <f>+'Pivot Table 4-Year Insts.'!L753</f>
        <v>7.9598145285935091</v>
      </c>
      <c r="I85" s="370"/>
      <c r="J85" s="370">
        <f>+'Pivot Table 4-Year Insts.'!L756</f>
        <v>26.043276661514682</v>
      </c>
      <c r="K85" s="370"/>
      <c r="L85" s="367">
        <f t="shared" ref="L85:L88" si="20">SUM(F85:J85)</f>
        <v>100</v>
      </c>
      <c r="M85" s="33"/>
      <c r="N85" s="16"/>
      <c r="O85" s="331"/>
      <c r="P85" s="331"/>
      <c r="Q85" s="331"/>
      <c r="R85" s="102"/>
      <c r="S85" s="102"/>
      <c r="T85" s="98"/>
      <c r="W85" s="60"/>
      <c r="Z85" s="87"/>
      <c r="AA85" s="87"/>
    </row>
    <row r="86" spans="1:27" s="6" customFormat="1" ht="12.75">
      <c r="A86" s="371" t="s">
        <v>58</v>
      </c>
      <c r="B86" s="365">
        <f>+'Pivot Table 4-Year Insts.'!L805</f>
        <v>95.012787723785166</v>
      </c>
      <c r="C86" s="366"/>
      <c r="D86" s="367">
        <f t="shared" si="19"/>
        <v>85.855866878747094</v>
      </c>
      <c r="E86" s="368"/>
      <c r="F86" s="369">
        <f>+'Pivot Table 4-Year Insts.'!L809</f>
        <v>66.572861862229288</v>
      </c>
      <c r="G86" s="370"/>
      <c r="H86" s="370">
        <f>+'Pivot Table 4-Year Insts.'!L812</f>
        <v>19.283005016517802</v>
      </c>
      <c r="I86" s="370"/>
      <c r="J86" s="370">
        <f>+'Pivot Table 4-Year Insts.'!L815</f>
        <v>14.144133121252905</v>
      </c>
      <c r="K86" s="372"/>
      <c r="L86" s="367">
        <f t="shared" si="20"/>
        <v>100</v>
      </c>
      <c r="M86" s="33"/>
      <c r="N86" s="16"/>
      <c r="O86" s="331"/>
      <c r="P86" s="331"/>
      <c r="Q86" s="331"/>
      <c r="R86" s="102"/>
      <c r="S86" s="102"/>
      <c r="T86" s="98"/>
      <c r="W86" s="60"/>
      <c r="Z86" s="87"/>
      <c r="AA86" s="87"/>
    </row>
    <row r="87" spans="1:27" s="6" customFormat="1" ht="12.75">
      <c r="A87" s="371" t="s">
        <v>59</v>
      </c>
      <c r="B87" s="365">
        <f>+'Pivot Table 4-Year Insts.'!L864</f>
        <v>69.037078029883787</v>
      </c>
      <c r="C87" s="366"/>
      <c r="D87" s="367">
        <f t="shared" si="19"/>
        <v>93.406813627254522</v>
      </c>
      <c r="E87" s="368"/>
      <c r="F87" s="369">
        <f>+'Pivot Table 4-Year Insts.'!L868</f>
        <v>88.476953907815641</v>
      </c>
      <c r="G87" s="370"/>
      <c r="H87" s="370">
        <f>+'Pivot Table 4-Year Insts.'!L871</f>
        <v>4.9298597194388778</v>
      </c>
      <c r="I87" s="370"/>
      <c r="J87" s="370">
        <f>+'Pivot Table 4-Year Insts.'!L874</f>
        <v>6.5931863727454907</v>
      </c>
      <c r="K87" s="370"/>
      <c r="L87" s="367">
        <f t="shared" si="20"/>
        <v>100.00000000000001</v>
      </c>
      <c r="M87" s="33"/>
      <c r="N87" s="16"/>
      <c r="O87" s="331"/>
      <c r="P87" s="331"/>
      <c r="Q87" s="331"/>
      <c r="R87" s="102"/>
      <c r="S87" s="102"/>
      <c r="T87" s="98"/>
      <c r="W87" s="60"/>
      <c r="Z87" s="87"/>
      <c r="AA87" s="87"/>
    </row>
    <row r="88" spans="1:27" s="6" customFormat="1" ht="12.75">
      <c r="A88" s="373" t="s">
        <v>60</v>
      </c>
      <c r="B88" s="374">
        <f>+'Pivot Table 4-Year Insts.'!L923</f>
        <v>0</v>
      </c>
      <c r="C88" s="375"/>
      <c r="D88" s="376">
        <f t="shared" si="19"/>
        <v>0</v>
      </c>
      <c r="E88" s="377"/>
      <c r="F88" s="378">
        <f>+'Pivot Table 4-Year Insts.'!L927</f>
        <v>0</v>
      </c>
      <c r="G88" s="379"/>
      <c r="H88" s="379">
        <f>+'Pivot Table 4-Year Insts.'!L930</f>
        <v>0</v>
      </c>
      <c r="I88" s="379"/>
      <c r="J88" s="379">
        <f>+'Pivot Table 4-Year Insts.'!L933</f>
        <v>0</v>
      </c>
      <c r="K88" s="379"/>
      <c r="L88" s="380">
        <f t="shared" si="20"/>
        <v>0</v>
      </c>
      <c r="M88" s="44"/>
      <c r="N88" s="16"/>
      <c r="O88" s="331"/>
      <c r="P88" s="331"/>
      <c r="Q88" s="331"/>
      <c r="R88" s="102"/>
      <c r="S88" s="102"/>
      <c r="T88" s="98"/>
      <c r="W88" s="60"/>
      <c r="Z88" s="87"/>
      <c r="AA88" s="87"/>
    </row>
    <row r="89" spans="1:27" ht="59.25" customHeight="1">
      <c r="A89" s="1127" t="s">
        <v>29</v>
      </c>
      <c r="B89" s="1127"/>
      <c r="C89" s="1127"/>
      <c r="D89" s="1128"/>
      <c r="E89" s="1128"/>
      <c r="F89" s="1128"/>
      <c r="G89" s="1128"/>
      <c r="H89" s="1128"/>
      <c r="I89" s="1128"/>
      <c r="J89" s="1128"/>
      <c r="K89" s="1128"/>
      <c r="L89" s="1128"/>
      <c r="X89" s="6"/>
    </row>
    <row r="90" spans="1:27">
      <c r="A90" s="1004"/>
      <c r="B90" s="338"/>
      <c r="C90" s="19"/>
      <c r="D90" s="30"/>
      <c r="E90" s="30"/>
      <c r="F90" s="339"/>
      <c r="G90" s="339"/>
      <c r="H90" s="339"/>
      <c r="I90" s="339"/>
      <c r="J90" s="339"/>
      <c r="K90" s="30"/>
      <c r="L90" s="30"/>
      <c r="M90" s="137" t="s">
        <v>1303</v>
      </c>
      <c r="X90" s="6"/>
    </row>
    <row r="91" spans="1:27" ht="15.75" customHeight="1">
      <c r="A91" s="360" t="s">
        <v>122</v>
      </c>
      <c r="B91" s="1"/>
      <c r="C91" s="1"/>
      <c r="D91" s="1"/>
      <c r="E91" s="1"/>
      <c r="F91" s="1"/>
      <c r="G91" s="1"/>
      <c r="H91" s="1"/>
      <c r="I91" s="1"/>
      <c r="J91" s="1"/>
      <c r="K91" s="1"/>
      <c r="L91" s="1"/>
      <c r="M91" s="31"/>
      <c r="X91" s="6"/>
    </row>
    <row r="92" spans="1:27" ht="15.75" customHeight="1">
      <c r="A92" s="1"/>
      <c r="B92" s="1"/>
      <c r="C92" s="1"/>
      <c r="D92" s="1"/>
      <c r="E92" s="1"/>
      <c r="F92" s="1"/>
      <c r="G92" s="1"/>
      <c r="H92" s="1"/>
      <c r="I92" s="1"/>
      <c r="J92" s="1"/>
      <c r="K92" s="1"/>
      <c r="L92" s="1"/>
      <c r="M92" s="31"/>
      <c r="X92" s="6"/>
    </row>
    <row r="93" spans="1:27" ht="15.75">
      <c r="A93" s="1" t="s">
        <v>72</v>
      </c>
      <c r="B93" s="1"/>
      <c r="C93" s="1"/>
      <c r="D93" s="1"/>
      <c r="E93" s="1"/>
      <c r="F93" s="1"/>
      <c r="G93" s="1"/>
      <c r="H93" s="1"/>
      <c r="I93" s="1"/>
      <c r="J93" s="1"/>
      <c r="K93" s="1"/>
      <c r="L93" s="1"/>
      <c r="M93" s="31"/>
    </row>
    <row r="94" spans="1:27" ht="18.75">
      <c r="A94" s="1" t="s">
        <v>126</v>
      </c>
      <c r="B94" s="1"/>
      <c r="C94" s="1"/>
      <c r="D94" s="1"/>
      <c r="E94" s="1"/>
      <c r="F94" s="1"/>
      <c r="G94" s="1"/>
      <c r="H94" s="1"/>
      <c r="I94" s="1"/>
      <c r="J94" s="1"/>
      <c r="K94" s="1"/>
      <c r="L94" s="1"/>
      <c r="M94" s="31"/>
    </row>
    <row r="95" spans="1:27" ht="15.75">
      <c r="A95" s="1" t="s">
        <v>1175</v>
      </c>
      <c r="B95" s="1"/>
      <c r="C95" s="1"/>
      <c r="D95" s="1"/>
      <c r="E95" s="1"/>
      <c r="F95" s="1"/>
      <c r="G95" s="1"/>
      <c r="H95" s="1"/>
      <c r="I95" s="1"/>
      <c r="J95" s="1"/>
      <c r="K95" s="1"/>
      <c r="L95" s="1"/>
      <c r="M95" s="31"/>
    </row>
    <row r="96" spans="1:27" ht="6" customHeight="1">
      <c r="A96" s="1"/>
      <c r="B96" s="1"/>
      <c r="C96" s="1"/>
      <c r="D96" s="1"/>
      <c r="E96" s="1"/>
      <c r="F96" s="1"/>
      <c r="G96" s="1"/>
      <c r="H96" s="1"/>
      <c r="I96" s="1"/>
      <c r="J96" s="1"/>
      <c r="K96" s="1"/>
      <c r="L96" s="1"/>
    </row>
    <row r="97" spans="1:27" ht="69" customHeight="1">
      <c r="A97" s="12"/>
      <c r="B97" s="361" t="s">
        <v>167</v>
      </c>
      <c r="C97" s="362"/>
      <c r="D97" s="361" t="s">
        <v>67</v>
      </c>
      <c r="E97" s="363"/>
      <c r="F97" s="361" t="s">
        <v>42</v>
      </c>
      <c r="G97" s="361"/>
      <c r="H97" s="361" t="s">
        <v>36</v>
      </c>
      <c r="I97" s="361"/>
      <c r="J97" s="361" t="s">
        <v>62</v>
      </c>
      <c r="K97" s="361"/>
      <c r="L97" s="361" t="s">
        <v>63</v>
      </c>
      <c r="M97" s="29"/>
    </row>
    <row r="98" spans="1:27" s="6" customFormat="1" ht="18" customHeight="1">
      <c r="A98" s="364" t="s">
        <v>45</v>
      </c>
      <c r="B98" s="365">
        <f>+'Pivot Table 4-Year Insts.'!M982</f>
        <v>68.640721162792289</v>
      </c>
      <c r="C98" s="366"/>
      <c r="D98" s="367">
        <f>+F98+H98</f>
        <v>82.270986073877737</v>
      </c>
      <c r="E98" s="368"/>
      <c r="F98" s="369">
        <f>+'Pivot Table 4-Year Insts.'!M986</f>
        <v>73.286343966183722</v>
      </c>
      <c r="G98" s="370"/>
      <c r="H98" s="370">
        <f>+'Pivot Table 4-Year Insts.'!M989</f>
        <v>8.9846421076940075</v>
      </c>
      <c r="I98" s="370"/>
      <c r="J98" s="370">
        <f>+'Pivot Table 4-Year Insts.'!M992</f>
        <v>17.729013926122271</v>
      </c>
      <c r="K98" s="370"/>
      <c r="L98" s="367">
        <f>SUM(F98:J98)</f>
        <v>100</v>
      </c>
      <c r="M98" s="33"/>
      <c r="O98" s="331"/>
      <c r="P98" s="331"/>
      <c r="Q98" s="331"/>
      <c r="R98" s="102"/>
      <c r="S98" s="102"/>
      <c r="T98" s="98"/>
      <c r="U98" s="13"/>
      <c r="W98" s="60"/>
      <c r="X98" s="7"/>
      <c r="Z98" s="87"/>
      <c r="AA98" s="87"/>
    </row>
    <row r="99" spans="1:27" s="6" customFormat="1">
      <c r="A99" s="364"/>
      <c r="B99" s="370"/>
      <c r="C99" s="366"/>
      <c r="D99" s="370"/>
      <c r="E99" s="368"/>
      <c r="F99" s="370"/>
      <c r="G99" s="370"/>
      <c r="H99" s="370"/>
      <c r="I99" s="370"/>
      <c r="J99" s="370"/>
      <c r="K99" s="370"/>
      <c r="L99" s="367"/>
      <c r="M99" s="33"/>
      <c r="O99" s="331"/>
      <c r="P99" s="331"/>
      <c r="Q99" s="331"/>
      <c r="R99" s="102"/>
      <c r="S99" s="102"/>
      <c r="T99" s="98"/>
      <c r="W99" s="60"/>
      <c r="X99" s="7"/>
      <c r="Z99" s="87"/>
      <c r="AA99" s="87"/>
    </row>
    <row r="100" spans="1:27" s="6" customFormat="1">
      <c r="A100" s="364" t="s">
        <v>46</v>
      </c>
      <c r="B100" s="365">
        <f>+'Pivot Table 4-Year Insts.'!M38</f>
        <v>57.123586178271246</v>
      </c>
      <c r="C100" s="366"/>
      <c r="D100" s="367">
        <f t="shared" ref="D100:D103" si="21">+F100+H100</f>
        <v>86.28519527702089</v>
      </c>
      <c r="E100" s="368"/>
      <c r="F100" s="369">
        <f>+'Pivot Table 4-Year Insts.'!M42</f>
        <v>76.893732970027244</v>
      </c>
      <c r="G100" s="370"/>
      <c r="H100" s="370">
        <f>+'Pivot Table 4-Year Insts.'!M45</f>
        <v>9.3914623069936418</v>
      </c>
      <c r="I100" s="370"/>
      <c r="J100" s="370">
        <f>+'Pivot Table 4-Year Insts.'!M48</f>
        <v>13.71480472297911</v>
      </c>
      <c r="K100" s="370"/>
      <c r="L100" s="367">
        <f t="shared" ref="L100:L103" si="22">SUM(F100:J100)</f>
        <v>100</v>
      </c>
      <c r="M100" s="33"/>
      <c r="O100" s="331"/>
      <c r="P100" s="331"/>
      <c r="Q100" s="331"/>
      <c r="R100" s="102"/>
      <c r="S100" s="102"/>
      <c r="T100" s="98"/>
      <c r="W100" s="60"/>
      <c r="X100" s="7"/>
      <c r="Z100" s="87"/>
      <c r="AA100" s="87"/>
    </row>
    <row r="101" spans="1:27" s="6" customFormat="1">
      <c r="A101" s="371" t="s">
        <v>47</v>
      </c>
      <c r="B101" s="365">
        <f>+'Pivot Table 4-Year Insts.'!M97</f>
        <v>58.6435070306038</v>
      </c>
      <c r="C101" s="366"/>
      <c r="D101" s="367">
        <f t="shared" si="21"/>
        <v>78.185237423601322</v>
      </c>
      <c r="E101" s="368"/>
      <c r="F101" s="369">
        <f>+'Pivot Table 4-Year Insts.'!M101</f>
        <v>68.241654913023041</v>
      </c>
      <c r="G101" s="370"/>
      <c r="H101" s="370">
        <f>+'Pivot Table 4-Year Insts.'!M104</f>
        <v>9.9435825105782794</v>
      </c>
      <c r="I101" s="370"/>
      <c r="J101" s="370">
        <f>+'Pivot Table 4-Year Insts.'!M107</f>
        <v>21.814762576398682</v>
      </c>
      <c r="K101" s="370"/>
      <c r="L101" s="367">
        <f t="shared" si="22"/>
        <v>100</v>
      </c>
      <c r="M101" s="33"/>
      <c r="O101" s="331"/>
      <c r="P101" s="331"/>
      <c r="Q101" s="331"/>
      <c r="R101" s="102"/>
      <c r="S101" s="102"/>
      <c r="T101" s="98"/>
      <c r="W101" s="60"/>
      <c r="X101" s="7"/>
      <c r="Z101" s="87"/>
      <c r="AA101" s="87"/>
    </row>
    <row r="102" spans="1:27" s="6" customFormat="1" ht="12.75">
      <c r="A102" s="371" t="s">
        <v>61</v>
      </c>
      <c r="B102" s="365">
        <f>+'Pivot Table 4-Year Insts.'!M156</f>
        <v>0</v>
      </c>
      <c r="C102" s="366"/>
      <c r="D102" s="367">
        <f t="shared" si="21"/>
        <v>0</v>
      </c>
      <c r="E102" s="368"/>
      <c r="F102" s="369">
        <f>+'Pivot Table 4-Year Insts.'!M160</f>
        <v>0</v>
      </c>
      <c r="G102" s="370"/>
      <c r="H102" s="370">
        <f>+'Pivot Table 4-Year Insts.'!M163</f>
        <v>0</v>
      </c>
      <c r="I102" s="370"/>
      <c r="J102" s="370">
        <f>+'Pivot Table 4-Year Insts.'!M166</f>
        <v>0</v>
      </c>
      <c r="K102" s="370"/>
      <c r="L102" s="367">
        <f t="shared" si="22"/>
        <v>0</v>
      </c>
      <c r="M102" s="33"/>
      <c r="O102" s="331"/>
      <c r="P102" s="331"/>
      <c r="Q102" s="331"/>
      <c r="R102" s="102"/>
      <c r="S102" s="102"/>
      <c r="T102" s="98"/>
      <c r="W102" s="60"/>
      <c r="Z102" s="87"/>
      <c r="AA102" s="87"/>
    </row>
    <row r="103" spans="1:27" s="6" customFormat="1" ht="12.75">
      <c r="A103" s="371" t="s">
        <v>48</v>
      </c>
      <c r="B103" s="365">
        <f>+'Pivot Table 4-Year Insts.'!M215</f>
        <v>57.499999999999993</v>
      </c>
      <c r="C103" s="366"/>
      <c r="D103" s="367">
        <f t="shared" si="21"/>
        <v>79.089026915113863</v>
      </c>
      <c r="E103" s="368"/>
      <c r="F103" s="369">
        <f>+'Pivot Table 4-Year Insts.'!M219</f>
        <v>79.089026915113863</v>
      </c>
      <c r="G103" s="370"/>
      <c r="H103" s="370">
        <f>+'Pivot Table 4-Year Insts.'!M222</f>
        <v>0</v>
      </c>
      <c r="I103" s="370"/>
      <c r="J103" s="370">
        <f>+'Pivot Table 4-Year Insts.'!M225</f>
        <v>20.910973084886127</v>
      </c>
      <c r="K103" s="370"/>
      <c r="L103" s="367">
        <f t="shared" si="22"/>
        <v>99.999999999999986</v>
      </c>
      <c r="M103" s="33"/>
      <c r="O103" s="331"/>
      <c r="P103" s="331"/>
      <c r="Q103" s="331"/>
      <c r="R103" s="102"/>
      <c r="S103" s="102"/>
      <c r="T103" s="98"/>
      <c r="W103" s="60"/>
      <c r="Z103" s="87"/>
      <c r="AA103" s="87"/>
    </row>
    <row r="104" spans="1:27" s="6" customFormat="1" ht="12.75">
      <c r="A104" s="371"/>
      <c r="B104" s="365"/>
      <c r="C104" s="366"/>
      <c r="D104" s="367"/>
      <c r="E104" s="368"/>
      <c r="F104" s="369"/>
      <c r="G104" s="370"/>
      <c r="H104" s="370"/>
      <c r="I104" s="370"/>
      <c r="J104" s="370"/>
      <c r="K104" s="370"/>
      <c r="L104" s="367"/>
      <c r="M104" s="33"/>
      <c r="O104" s="331"/>
      <c r="P104" s="331"/>
      <c r="Q104" s="331"/>
      <c r="R104" s="102"/>
      <c r="S104" s="102"/>
      <c r="T104" s="98"/>
      <c r="W104" s="60"/>
      <c r="Z104" s="87"/>
      <c r="AA104" s="87"/>
    </row>
    <row r="105" spans="1:27" s="6" customFormat="1" ht="12.75">
      <c r="A105" s="371" t="s">
        <v>49</v>
      </c>
      <c r="B105" s="365">
        <f>+'Pivot Table 4-Year Insts.'!M274</f>
        <v>69.193983131901575</v>
      </c>
      <c r="C105" s="366"/>
      <c r="D105" s="367">
        <f t="shared" ref="D105:D108" si="23">+F105+H105</f>
        <v>83.626539331490321</v>
      </c>
      <c r="E105" s="368"/>
      <c r="F105" s="369">
        <f>+'Pivot Table 4-Year Insts.'!M278</f>
        <v>74.239758733350087</v>
      </c>
      <c r="G105" s="370"/>
      <c r="H105" s="370">
        <f>+'Pivot Table 4-Year Insts.'!M281</f>
        <v>9.3867805981402359</v>
      </c>
      <c r="I105" s="370"/>
      <c r="J105" s="370">
        <f>+'Pivot Table 4-Year Insts.'!M284</f>
        <v>16.373460668509676</v>
      </c>
      <c r="K105" s="370"/>
      <c r="L105" s="367">
        <f t="shared" ref="L105:L108" si="24">SUM(F105:J105)</f>
        <v>100</v>
      </c>
      <c r="M105" s="33"/>
      <c r="O105" s="331"/>
      <c r="P105" s="331"/>
      <c r="Q105" s="331"/>
      <c r="R105" s="102"/>
      <c r="S105" s="102"/>
      <c r="T105" s="98"/>
      <c r="W105" s="60"/>
      <c r="Z105" s="87"/>
      <c r="AA105" s="87"/>
    </row>
    <row r="106" spans="1:27" s="6" customFormat="1" ht="12.75">
      <c r="A106" s="371" t="s">
        <v>50</v>
      </c>
      <c r="B106" s="365">
        <f>+'Pivot Table 4-Year Insts.'!M333</f>
        <v>58.93907926618207</v>
      </c>
      <c r="C106" s="366"/>
      <c r="D106" s="367">
        <f t="shared" si="23"/>
        <v>80.986639260020553</v>
      </c>
      <c r="E106" s="368"/>
      <c r="F106" s="369">
        <f>+'Pivot Table 4-Year Insts.'!M337</f>
        <v>72.250770811921896</v>
      </c>
      <c r="G106" s="370"/>
      <c r="H106" s="370">
        <f>+'Pivot Table 4-Year Insts.'!M340</f>
        <v>8.7358684480986639</v>
      </c>
      <c r="I106" s="370"/>
      <c r="J106" s="370">
        <f>+'Pivot Table 4-Year Insts.'!M343</f>
        <v>19.013360739979447</v>
      </c>
      <c r="K106" s="370"/>
      <c r="L106" s="367">
        <f t="shared" si="24"/>
        <v>100</v>
      </c>
      <c r="M106" s="33"/>
      <c r="O106" s="331"/>
      <c r="P106" s="331"/>
      <c r="Q106" s="331"/>
      <c r="R106" s="102"/>
      <c r="S106" s="102"/>
      <c r="T106" s="98"/>
      <c r="W106" s="60"/>
      <c r="Z106" s="87"/>
      <c r="AA106" s="87"/>
    </row>
    <row r="107" spans="1:27" s="15" customFormat="1" ht="12.75">
      <c r="A107" s="371" t="s">
        <v>51</v>
      </c>
      <c r="B107" s="365">
        <f>+'Pivot Table 4-Year Insts.'!M392</f>
        <v>70.589260808926085</v>
      </c>
      <c r="C107" s="366"/>
      <c r="D107" s="367">
        <f t="shared" si="23"/>
        <v>78.142751296616453</v>
      </c>
      <c r="E107" s="368"/>
      <c r="F107" s="369">
        <f>+'Pivot Table 4-Year Insts.'!M396</f>
        <v>68.733020498888621</v>
      </c>
      <c r="G107" s="370"/>
      <c r="H107" s="370">
        <f>+'Pivot Table 4-Year Insts.'!M399</f>
        <v>9.4097307977278355</v>
      </c>
      <c r="I107" s="370"/>
      <c r="J107" s="370">
        <f>+'Pivot Table 4-Year Insts.'!M402</f>
        <v>21.857248703383554</v>
      </c>
      <c r="K107" s="370"/>
      <c r="L107" s="367">
        <f t="shared" si="24"/>
        <v>100</v>
      </c>
      <c r="M107" s="33"/>
      <c r="O107" s="331"/>
      <c r="P107" s="331"/>
      <c r="Q107" s="331"/>
      <c r="R107" s="102"/>
      <c r="S107" s="102"/>
      <c r="T107" s="98"/>
      <c r="W107" s="88"/>
      <c r="X107" s="6"/>
      <c r="Z107" s="89"/>
      <c r="AA107" s="89"/>
    </row>
    <row r="108" spans="1:27" s="6" customFormat="1" ht="12.75">
      <c r="A108" s="371" t="s">
        <v>52</v>
      </c>
      <c r="B108" s="365">
        <f>+'Pivot Table 4-Year Insts.'!M451</f>
        <v>55.0464958040372</v>
      </c>
      <c r="C108" s="366"/>
      <c r="D108" s="367">
        <f t="shared" si="23"/>
        <v>89.287185826122794</v>
      </c>
      <c r="E108" s="368"/>
      <c r="F108" s="369">
        <f>+'Pivot Table 4-Year Insts.'!M455</f>
        <v>83.559950556242285</v>
      </c>
      <c r="G108" s="370"/>
      <c r="H108" s="370">
        <f>+'Pivot Table 4-Year Insts.'!M458</f>
        <v>5.7272352698805111</v>
      </c>
      <c r="I108" s="370"/>
      <c r="J108" s="370">
        <f>+'Pivot Table 4-Year Insts.'!M461</f>
        <v>10.712814173877215</v>
      </c>
      <c r="K108" s="370"/>
      <c r="L108" s="367">
        <f t="shared" si="24"/>
        <v>100.00000000000001</v>
      </c>
      <c r="M108" s="33"/>
      <c r="O108" s="331"/>
      <c r="P108" s="344"/>
      <c r="Q108" s="344"/>
      <c r="R108" s="103"/>
      <c r="S108" s="102"/>
      <c r="T108" s="98"/>
      <c r="W108" s="60"/>
      <c r="Z108" s="87"/>
      <c r="AA108" s="87"/>
    </row>
    <row r="109" spans="1:27" s="6" customFormat="1" ht="12.75">
      <c r="A109" s="371"/>
      <c r="B109" s="365"/>
      <c r="C109" s="366"/>
      <c r="D109" s="367"/>
      <c r="E109" s="368"/>
      <c r="F109" s="369"/>
      <c r="G109" s="370"/>
      <c r="H109" s="370"/>
      <c r="I109" s="370"/>
      <c r="J109" s="370"/>
      <c r="K109" s="370"/>
      <c r="L109" s="367"/>
      <c r="M109" s="33"/>
      <c r="O109" s="331"/>
      <c r="P109" s="344"/>
      <c r="Q109" s="344"/>
      <c r="R109" s="103"/>
      <c r="S109" s="102"/>
      <c r="T109" s="98"/>
      <c r="W109" s="60"/>
      <c r="Z109" s="87"/>
      <c r="AA109" s="87"/>
    </row>
    <row r="110" spans="1:27" s="6" customFormat="1" ht="12.75">
      <c r="A110" s="371" t="s">
        <v>53</v>
      </c>
      <c r="B110" s="365">
        <f>+'Pivot Table 4-Year Insts.'!M510</f>
        <v>0</v>
      </c>
      <c r="C110" s="366"/>
      <c r="D110" s="367">
        <f t="shared" ref="D110:D113" si="25">+F110+H110</f>
        <v>0</v>
      </c>
      <c r="E110" s="368"/>
      <c r="F110" s="369">
        <f>+'Pivot Table 4-Year Insts.'!M514</f>
        <v>0</v>
      </c>
      <c r="G110" s="370"/>
      <c r="H110" s="370">
        <f>+'Pivot Table 4-Year Insts.'!M517</f>
        <v>0</v>
      </c>
      <c r="I110" s="370"/>
      <c r="J110" s="370">
        <f>+'Pivot Table 4-Year Insts.'!M520</f>
        <v>0</v>
      </c>
      <c r="K110" s="370"/>
      <c r="L110" s="367">
        <f t="shared" ref="L110:L113" si="26">SUM(F110:J110)</f>
        <v>0</v>
      </c>
      <c r="M110" s="33"/>
      <c r="O110" s="331"/>
      <c r="P110" s="331"/>
      <c r="Q110" s="331"/>
      <c r="R110" s="102"/>
      <c r="S110" s="102"/>
      <c r="T110" s="98"/>
      <c r="W110" s="60"/>
      <c r="Z110" s="87"/>
      <c r="AA110" s="87"/>
    </row>
    <row r="111" spans="1:27" s="6" customFormat="1" ht="12.75">
      <c r="A111" s="371" t="s">
        <v>54</v>
      </c>
      <c r="B111" s="365">
        <f>+'Pivot Table 4-Year Insts.'!M569</f>
        <v>69.195007327303045</v>
      </c>
      <c r="C111" s="366"/>
      <c r="D111" s="367">
        <f t="shared" si="25"/>
        <v>82.636631855692698</v>
      </c>
      <c r="E111" s="368"/>
      <c r="F111" s="369">
        <f>+'Pivot Table 4-Year Insts.'!M573</f>
        <v>79.902139779449357</v>
      </c>
      <c r="G111" s="370"/>
      <c r="H111" s="370">
        <f>+'Pivot Table 4-Year Insts.'!M576</f>
        <v>2.7344920762433382</v>
      </c>
      <c r="I111" s="370"/>
      <c r="J111" s="370">
        <f>+'Pivot Table 4-Year Insts.'!M579</f>
        <v>17.363368144307309</v>
      </c>
      <c r="K111" s="370"/>
      <c r="L111" s="367">
        <f t="shared" si="26"/>
        <v>100</v>
      </c>
      <c r="M111" s="33"/>
      <c r="O111" s="331"/>
      <c r="P111" s="331"/>
      <c r="Q111" s="331"/>
      <c r="R111" s="102"/>
      <c r="S111" s="102"/>
      <c r="T111" s="98"/>
      <c r="W111" s="60"/>
      <c r="X111" s="15"/>
      <c r="Z111" s="87"/>
      <c r="AA111" s="87"/>
    </row>
    <row r="112" spans="1:27" s="6" customFormat="1" ht="12.75">
      <c r="A112" s="371" t="s">
        <v>55</v>
      </c>
      <c r="B112" s="365">
        <f>+'Pivot Table 4-Year Insts.'!M628</f>
        <v>39.783816243807237</v>
      </c>
      <c r="C112" s="366"/>
      <c r="D112" s="367">
        <f t="shared" si="25"/>
        <v>76.188679245283012</v>
      </c>
      <c r="E112" s="368"/>
      <c r="F112" s="369">
        <f>+'Pivot Table 4-Year Insts.'!M632</f>
        <v>64.075471698113205</v>
      </c>
      <c r="G112" s="370"/>
      <c r="H112" s="370">
        <f>+'Pivot Table 4-Year Insts.'!M635</f>
        <v>12.113207547169811</v>
      </c>
      <c r="I112" s="370"/>
      <c r="J112" s="370">
        <f>+'Pivot Table 4-Year Insts.'!M638</f>
        <v>23.811320754716981</v>
      </c>
      <c r="K112" s="370"/>
      <c r="L112" s="367">
        <f t="shared" si="26"/>
        <v>100</v>
      </c>
      <c r="M112" s="33"/>
      <c r="O112" s="331"/>
      <c r="P112" s="331"/>
      <c r="Q112" s="331"/>
      <c r="R112" s="102"/>
      <c r="S112" s="102"/>
      <c r="T112" s="98"/>
      <c r="W112" s="60"/>
      <c r="Z112" s="87"/>
      <c r="AA112" s="87"/>
    </row>
    <row r="113" spans="1:27" s="6" customFormat="1" ht="12.75">
      <c r="A113" s="371" t="s">
        <v>56</v>
      </c>
      <c r="B113" s="365">
        <f>+'Pivot Table 4-Year Insts.'!M687</f>
        <v>64.548422198041351</v>
      </c>
      <c r="C113" s="366"/>
      <c r="D113" s="367">
        <f t="shared" si="25"/>
        <v>87.626432906271077</v>
      </c>
      <c r="E113" s="368"/>
      <c r="F113" s="369">
        <f>+'Pivot Table 4-Year Insts.'!M691</f>
        <v>79.669588671611606</v>
      </c>
      <c r="G113" s="370"/>
      <c r="H113" s="370">
        <f>+'Pivot Table 4-Year Insts.'!M694</f>
        <v>7.9568442346594743</v>
      </c>
      <c r="I113" s="370"/>
      <c r="J113" s="370">
        <f>+'Pivot Table 4-Year Insts.'!M697</f>
        <v>12.373567093728928</v>
      </c>
      <c r="K113" s="370"/>
      <c r="L113" s="367">
        <f t="shared" si="26"/>
        <v>100</v>
      </c>
      <c r="M113" s="33"/>
      <c r="O113" s="331"/>
      <c r="P113" s="331"/>
      <c r="Q113" s="331"/>
      <c r="R113" s="102"/>
      <c r="S113" s="102"/>
      <c r="T113" s="98"/>
      <c r="W113" s="60"/>
      <c r="Z113" s="87"/>
      <c r="AA113" s="87"/>
    </row>
    <row r="114" spans="1:27" s="6" customFormat="1" ht="12.75">
      <c r="A114" s="371"/>
      <c r="B114" s="365"/>
      <c r="C114" s="366"/>
      <c r="D114" s="367"/>
      <c r="E114" s="368"/>
      <c r="F114" s="369"/>
      <c r="G114" s="370"/>
      <c r="H114" s="370"/>
      <c r="I114" s="370"/>
      <c r="J114" s="370"/>
      <c r="K114" s="370"/>
      <c r="L114" s="367"/>
      <c r="M114" s="33"/>
      <c r="O114" s="331"/>
      <c r="P114" s="331"/>
      <c r="Q114" s="331"/>
      <c r="R114" s="102"/>
      <c r="S114" s="102"/>
      <c r="T114" s="98"/>
      <c r="W114" s="60"/>
      <c r="Z114" s="87"/>
      <c r="AA114" s="87"/>
    </row>
    <row r="115" spans="1:27" s="6" customFormat="1" ht="12.75">
      <c r="A115" s="371" t="s">
        <v>57</v>
      </c>
      <c r="B115" s="365">
        <f>+'Pivot Table 4-Year Insts.'!M746</f>
        <v>60.734259925798774</v>
      </c>
      <c r="C115" s="366"/>
      <c r="D115" s="367">
        <f t="shared" ref="D115:D118" si="27">+F115+H115</f>
        <v>81.072210065645507</v>
      </c>
      <c r="E115" s="368"/>
      <c r="F115" s="369">
        <f>+'Pivot Table 4-Year Insts.'!M750</f>
        <v>70.030999270605392</v>
      </c>
      <c r="G115" s="370"/>
      <c r="H115" s="370">
        <f>+'Pivot Table 4-Year Insts.'!M753</f>
        <v>11.041210795040117</v>
      </c>
      <c r="I115" s="370"/>
      <c r="J115" s="370">
        <f>+'Pivot Table 4-Year Insts.'!M756</f>
        <v>18.927789934354486</v>
      </c>
      <c r="K115" s="370"/>
      <c r="L115" s="367">
        <f t="shared" ref="L115:L118" si="28">SUM(F115:J115)</f>
        <v>100</v>
      </c>
      <c r="M115" s="33"/>
      <c r="N115" s="16"/>
      <c r="O115" s="331"/>
      <c r="P115" s="331"/>
      <c r="Q115" s="331"/>
      <c r="R115" s="102"/>
      <c r="S115" s="102"/>
      <c r="T115" s="98" t="s">
        <v>75</v>
      </c>
      <c r="W115" s="60"/>
      <c r="Z115" s="87"/>
      <c r="AA115" s="87"/>
    </row>
    <row r="116" spans="1:27" s="6" customFormat="1" ht="12.75">
      <c r="A116" s="371" t="s">
        <v>58</v>
      </c>
      <c r="B116" s="365">
        <f>+'Pivot Table 4-Year Insts.'!M805</f>
        <v>95.743338528909675</v>
      </c>
      <c r="C116" s="366"/>
      <c r="D116" s="367">
        <f t="shared" si="27"/>
        <v>81.576805302531099</v>
      </c>
      <c r="E116" s="368"/>
      <c r="F116" s="369">
        <f>+'Pivot Table 4-Year Insts.'!M809</f>
        <v>67.339819372843905</v>
      </c>
      <c r="G116" s="370"/>
      <c r="H116" s="370">
        <f>+'Pivot Table 4-Year Insts.'!M812</f>
        <v>14.236985929687195</v>
      </c>
      <c r="I116" s="370"/>
      <c r="J116" s="370">
        <f>+'Pivot Table 4-Year Insts.'!M815</f>
        <v>18.423194697468894</v>
      </c>
      <c r="K116" s="372"/>
      <c r="L116" s="367">
        <f t="shared" si="28"/>
        <v>100</v>
      </c>
      <c r="M116" s="33"/>
      <c r="N116" s="16"/>
      <c r="O116" s="331"/>
      <c r="P116" s="331"/>
      <c r="Q116" s="331"/>
      <c r="R116" s="102"/>
      <c r="S116" s="102"/>
      <c r="T116" s="98"/>
      <c r="W116" s="60"/>
      <c r="Z116" s="87"/>
      <c r="AA116" s="87"/>
    </row>
    <row r="117" spans="1:27" s="6" customFormat="1" ht="12.75">
      <c r="A117" s="371" t="s">
        <v>59</v>
      </c>
      <c r="B117" s="365">
        <f>+'Pivot Table 4-Year Insts.'!M864</f>
        <v>78.565553544990948</v>
      </c>
      <c r="C117" s="366"/>
      <c r="D117" s="367">
        <f t="shared" si="27"/>
        <v>92.776381909547737</v>
      </c>
      <c r="E117" s="368"/>
      <c r="F117" s="369">
        <f>+'Pivot Table 4-Year Insts.'!M868</f>
        <v>88.400335008375208</v>
      </c>
      <c r="G117" s="370"/>
      <c r="H117" s="370">
        <f>+'Pivot Table 4-Year Insts.'!M871</f>
        <v>4.3760469011725291</v>
      </c>
      <c r="I117" s="370"/>
      <c r="J117" s="370">
        <f>+'Pivot Table 4-Year Insts.'!M874</f>
        <v>7.2236180904522609</v>
      </c>
      <c r="K117" s="370"/>
      <c r="L117" s="367">
        <f t="shared" si="28"/>
        <v>100</v>
      </c>
      <c r="M117" s="33"/>
      <c r="N117" s="16"/>
      <c r="O117" s="331"/>
      <c r="P117" s="331"/>
      <c r="Q117" s="331"/>
      <c r="R117" s="102"/>
      <c r="S117" s="102"/>
      <c r="T117" s="98"/>
      <c r="W117" s="60"/>
      <c r="Z117" s="87"/>
      <c r="AA117" s="87"/>
    </row>
    <row r="118" spans="1:27" s="6" customFormat="1" ht="12.75">
      <c r="A118" s="373" t="s">
        <v>60</v>
      </c>
      <c r="B118" s="374">
        <f>+'Pivot Table 4-Year Insts.'!M923</f>
        <v>69.538791562388269</v>
      </c>
      <c r="C118" s="375"/>
      <c r="D118" s="376">
        <f t="shared" si="27"/>
        <v>75.835475578406161</v>
      </c>
      <c r="E118" s="377"/>
      <c r="F118" s="378">
        <f>+'Pivot Table 4-Year Insts.'!M927</f>
        <v>69.562982005141379</v>
      </c>
      <c r="G118" s="379"/>
      <c r="H118" s="379">
        <f>+'Pivot Table 4-Year Insts.'!M930</f>
        <v>6.2724935732647813</v>
      </c>
      <c r="I118" s="379"/>
      <c r="J118" s="379">
        <f>+'Pivot Table 4-Year Insts.'!M933</f>
        <v>24.164524421593832</v>
      </c>
      <c r="K118" s="379"/>
      <c r="L118" s="380">
        <f t="shared" si="28"/>
        <v>100</v>
      </c>
      <c r="M118" s="44"/>
      <c r="N118" s="16"/>
      <c r="O118" s="331"/>
      <c r="P118" s="331"/>
      <c r="Q118" s="331"/>
      <c r="R118" s="102"/>
      <c r="S118" s="102"/>
      <c r="T118" s="98"/>
      <c r="W118" s="60"/>
      <c r="Z118" s="87"/>
      <c r="AA118" s="87"/>
    </row>
    <row r="119" spans="1:27" ht="59.25" customHeight="1">
      <c r="A119" s="1127" t="s">
        <v>29</v>
      </c>
      <c r="B119" s="1127"/>
      <c r="C119" s="1127"/>
      <c r="D119" s="1128"/>
      <c r="E119" s="1128"/>
      <c r="F119" s="1128"/>
      <c r="G119" s="1128"/>
      <c r="H119" s="1128"/>
      <c r="I119" s="1128"/>
      <c r="J119" s="1128"/>
      <c r="K119" s="1128"/>
      <c r="L119" s="1128"/>
      <c r="O119" s="340" t="s">
        <v>74</v>
      </c>
      <c r="X119" s="6"/>
    </row>
    <row r="120" spans="1:27">
      <c r="A120" s="1004"/>
      <c r="B120" s="338"/>
      <c r="C120" s="19"/>
      <c r="D120" s="30"/>
      <c r="E120" s="30"/>
      <c r="F120" s="339"/>
      <c r="G120" s="339"/>
      <c r="H120" s="339"/>
      <c r="I120" s="339"/>
      <c r="J120" s="339"/>
      <c r="K120" s="30"/>
      <c r="L120" s="434"/>
      <c r="M120" s="137" t="s">
        <v>1303</v>
      </c>
      <c r="X120" s="6"/>
    </row>
    <row r="121" spans="1:27" ht="15.75" customHeight="1">
      <c r="A121" s="360" t="s">
        <v>112</v>
      </c>
      <c r="B121" s="1"/>
      <c r="C121" s="1"/>
      <c r="D121" s="1"/>
      <c r="E121" s="1"/>
      <c r="F121" s="1"/>
      <c r="G121" s="1"/>
      <c r="H121" s="1"/>
      <c r="I121" s="1"/>
      <c r="J121" s="1"/>
      <c r="K121" s="1"/>
      <c r="L121" s="1"/>
      <c r="M121" s="31"/>
      <c r="X121" s="6"/>
    </row>
    <row r="122" spans="1:27" ht="15.75" customHeight="1">
      <c r="A122" s="1"/>
      <c r="B122" s="1"/>
      <c r="C122" s="1"/>
      <c r="D122" s="1"/>
      <c r="E122" s="1"/>
      <c r="F122" s="1"/>
      <c r="G122" s="1"/>
      <c r="H122" s="1"/>
      <c r="I122" s="1"/>
      <c r="J122" s="1"/>
      <c r="K122" s="1"/>
      <c r="L122" s="1"/>
      <c r="M122" s="31"/>
      <c r="X122" s="6"/>
    </row>
    <row r="123" spans="1:27" ht="15.75">
      <c r="A123" s="1" t="s">
        <v>72</v>
      </c>
      <c r="B123" s="1"/>
      <c r="C123" s="1"/>
      <c r="D123" s="1"/>
      <c r="E123" s="1"/>
      <c r="F123" s="1"/>
      <c r="G123" s="1"/>
      <c r="H123" s="1"/>
      <c r="I123" s="1"/>
      <c r="J123" s="1"/>
      <c r="K123" s="1"/>
      <c r="L123" s="1"/>
      <c r="M123" s="31"/>
    </row>
    <row r="124" spans="1:27" ht="18.75">
      <c r="A124" s="1" t="s">
        <v>126</v>
      </c>
      <c r="B124" s="1"/>
      <c r="C124" s="1"/>
      <c r="D124" s="1"/>
      <c r="E124" s="1"/>
      <c r="F124" s="1"/>
      <c r="G124" s="1"/>
      <c r="H124" s="1"/>
      <c r="I124" s="1"/>
      <c r="J124" s="1"/>
      <c r="K124" s="1"/>
      <c r="L124" s="1"/>
      <c r="M124" s="31"/>
    </row>
    <row r="125" spans="1:27" ht="15.75">
      <c r="A125" s="1" t="s">
        <v>1176</v>
      </c>
      <c r="B125" s="1"/>
      <c r="C125" s="1"/>
      <c r="D125" s="1"/>
      <c r="E125" s="1"/>
      <c r="F125" s="1"/>
      <c r="G125" s="1"/>
      <c r="H125" s="1"/>
      <c r="I125" s="1"/>
      <c r="J125" s="1"/>
      <c r="K125" s="1"/>
      <c r="L125" s="1"/>
      <c r="M125" s="31"/>
    </row>
    <row r="126" spans="1:27" ht="7.5" customHeight="1">
      <c r="A126" s="1"/>
      <c r="B126" s="1"/>
      <c r="C126" s="1"/>
      <c r="D126" s="1"/>
      <c r="E126" s="1"/>
      <c r="F126" s="1"/>
      <c r="G126" s="1"/>
      <c r="H126" s="1"/>
      <c r="I126" s="1"/>
      <c r="J126" s="1"/>
      <c r="K126" s="1"/>
      <c r="L126" s="1"/>
    </row>
    <row r="127" spans="1:27" ht="69" customHeight="1">
      <c r="A127" s="12"/>
      <c r="B127" s="361" t="s">
        <v>167</v>
      </c>
      <c r="C127" s="362"/>
      <c r="D127" s="361" t="s">
        <v>67</v>
      </c>
      <c r="E127" s="363"/>
      <c r="F127" s="361" t="s">
        <v>42</v>
      </c>
      <c r="G127" s="361"/>
      <c r="H127" s="361" t="s">
        <v>36</v>
      </c>
      <c r="I127" s="361"/>
      <c r="J127" s="361" t="s">
        <v>62</v>
      </c>
      <c r="K127" s="361"/>
      <c r="L127" s="361" t="s">
        <v>63</v>
      </c>
      <c r="M127" s="29"/>
    </row>
    <row r="128" spans="1:27" s="6" customFormat="1" ht="18" customHeight="1">
      <c r="A128" s="364" t="s">
        <v>45</v>
      </c>
      <c r="B128" s="365">
        <f>+'Pivot Table 4-Year Insts.'!N982</f>
        <v>62.760852378238255</v>
      </c>
      <c r="C128" s="366"/>
      <c r="D128" s="367">
        <f>+F128+H128</f>
        <v>78.643286948879435</v>
      </c>
      <c r="E128" s="368"/>
      <c r="F128" s="369">
        <f>+'Pivot Table 4-Year Insts.'!N986</f>
        <v>69.787608026951801</v>
      </c>
      <c r="G128" s="370"/>
      <c r="H128" s="370">
        <f>+'Pivot Table 4-Year Insts.'!N989</f>
        <v>8.8556789219276393</v>
      </c>
      <c r="I128" s="370"/>
      <c r="J128" s="370">
        <f>+'Pivot Table 4-Year Insts.'!N992</f>
        <v>21.356713051120551</v>
      </c>
      <c r="K128" s="370"/>
      <c r="L128" s="367">
        <f>SUM(F128:J128)</f>
        <v>99.999999999999986</v>
      </c>
      <c r="M128" s="33"/>
      <c r="O128" s="331"/>
      <c r="P128" s="331"/>
      <c r="Q128" s="331"/>
      <c r="R128" s="102"/>
      <c r="S128" s="102"/>
      <c r="T128" s="98"/>
      <c r="U128" s="13"/>
      <c r="W128" s="60"/>
      <c r="X128" s="7"/>
      <c r="Z128" s="87"/>
      <c r="AA128" s="87"/>
    </row>
    <row r="129" spans="1:27" s="6" customFormat="1">
      <c r="A129" s="364"/>
      <c r="B129" s="370"/>
      <c r="C129" s="366"/>
      <c r="D129" s="370"/>
      <c r="E129" s="368"/>
      <c r="F129" s="370"/>
      <c r="G129" s="370"/>
      <c r="H129" s="370"/>
      <c r="I129" s="370"/>
      <c r="J129" s="370"/>
      <c r="K129" s="370"/>
      <c r="L129" s="367"/>
      <c r="M129" s="33"/>
      <c r="O129" s="331"/>
      <c r="P129" s="331"/>
      <c r="Q129" s="331"/>
      <c r="R129" s="102"/>
      <c r="S129" s="102"/>
      <c r="T129" s="98"/>
      <c r="W129" s="60"/>
      <c r="X129" s="7"/>
      <c r="Z129" s="87"/>
      <c r="AA129" s="87"/>
    </row>
    <row r="130" spans="1:27" s="6" customFormat="1">
      <c r="A130" s="364" t="s">
        <v>46</v>
      </c>
      <c r="B130" s="365">
        <f>+'Pivot Table 4-Year Insts.'!N38</f>
        <v>64.366981360445408</v>
      </c>
      <c r="C130" s="366"/>
      <c r="D130" s="367">
        <f t="shared" ref="D130:D133" si="29">+F130+H130</f>
        <v>72.019556224144424</v>
      </c>
      <c r="E130" s="368"/>
      <c r="F130" s="369">
        <f>+'Pivot Table 4-Year Insts.'!N42</f>
        <v>61.752538548326442</v>
      </c>
      <c r="G130" s="370"/>
      <c r="H130" s="370">
        <f>+'Pivot Table 4-Year Insts.'!N45</f>
        <v>10.267017675817977</v>
      </c>
      <c r="I130" s="370"/>
      <c r="J130" s="370">
        <f>+'Pivot Table 4-Year Insts.'!N48</f>
        <v>27.980443775855584</v>
      </c>
      <c r="K130" s="370"/>
      <c r="L130" s="367">
        <f t="shared" ref="L130:L133" si="30">SUM(F130:J130)</f>
        <v>100</v>
      </c>
      <c r="M130" s="33"/>
      <c r="O130" s="331"/>
      <c r="P130" s="331"/>
      <c r="Q130" s="331"/>
      <c r="R130" s="102"/>
      <c r="S130" s="102"/>
      <c r="T130" s="98"/>
      <c r="W130" s="60"/>
      <c r="X130" s="7"/>
      <c r="Z130" s="87"/>
      <c r="AA130" s="87"/>
    </row>
    <row r="131" spans="1:27" s="6" customFormat="1">
      <c r="A131" s="371" t="s">
        <v>47</v>
      </c>
      <c r="B131" s="365">
        <f>+'Pivot Table 4-Year Insts.'!N97</f>
        <v>77.221125370187565</v>
      </c>
      <c r="C131" s="366"/>
      <c r="D131" s="367">
        <f t="shared" si="29"/>
        <v>71.588366890380314</v>
      </c>
      <c r="E131" s="368"/>
      <c r="F131" s="369">
        <f>+'Pivot Table 4-Year Insts.'!N101</f>
        <v>61.808884627676576</v>
      </c>
      <c r="G131" s="370"/>
      <c r="H131" s="370">
        <f>+'Pivot Table 4-Year Insts.'!N104</f>
        <v>9.7794822627037394</v>
      </c>
      <c r="I131" s="370"/>
      <c r="J131" s="370">
        <f>+'Pivot Table 4-Year Insts.'!N107</f>
        <v>28.411633109619689</v>
      </c>
      <c r="K131" s="370"/>
      <c r="L131" s="367">
        <f t="shared" si="30"/>
        <v>100</v>
      </c>
      <c r="M131" s="33"/>
      <c r="O131" s="331"/>
      <c r="P131" s="331"/>
      <c r="Q131" s="331"/>
      <c r="R131" s="102"/>
      <c r="S131" s="102"/>
      <c r="T131" s="98"/>
      <c r="W131" s="60"/>
      <c r="X131" s="7"/>
      <c r="Z131" s="87"/>
      <c r="AA131" s="87"/>
    </row>
    <row r="132" spans="1:27" s="6" customFormat="1" ht="12.75">
      <c r="A132" s="371" t="s">
        <v>61</v>
      </c>
      <c r="B132" s="365">
        <f>+'Pivot Table 4-Year Insts.'!N156</f>
        <v>78.426171529619808</v>
      </c>
      <c r="C132" s="366"/>
      <c r="D132" s="367">
        <f t="shared" si="29"/>
        <v>70.462232243517477</v>
      </c>
      <c r="E132" s="368"/>
      <c r="F132" s="369">
        <f>+'Pivot Table 4-Year Insts.'!N160</f>
        <v>70.462232243517477</v>
      </c>
      <c r="G132" s="370"/>
      <c r="H132" s="370">
        <f>+'Pivot Table 4-Year Insts.'!N163</f>
        <v>0</v>
      </c>
      <c r="I132" s="370"/>
      <c r="J132" s="370">
        <f>+'Pivot Table 4-Year Insts.'!N166</f>
        <v>29.537767756482523</v>
      </c>
      <c r="K132" s="370"/>
      <c r="L132" s="367">
        <f t="shared" si="30"/>
        <v>100</v>
      </c>
      <c r="M132" s="33"/>
      <c r="O132" s="331"/>
      <c r="P132" s="331"/>
      <c r="Q132" s="331"/>
      <c r="R132" s="102"/>
      <c r="S132" s="102"/>
      <c r="T132" s="98"/>
      <c r="W132" s="60"/>
      <c r="Z132" s="87"/>
      <c r="AA132" s="87"/>
    </row>
    <row r="133" spans="1:27" s="6" customFormat="1" ht="12.75">
      <c r="A133" s="371" t="s">
        <v>48</v>
      </c>
      <c r="B133" s="365">
        <f>+'Pivot Table 4-Year Insts.'!N215</f>
        <v>63.784097504352879</v>
      </c>
      <c r="C133" s="366"/>
      <c r="D133" s="367">
        <f t="shared" si="29"/>
        <v>75.113739763421293</v>
      </c>
      <c r="E133" s="368"/>
      <c r="F133" s="369">
        <f>+'Pivot Table 4-Year Insts.'!N219</f>
        <v>75.113739763421293</v>
      </c>
      <c r="G133" s="370"/>
      <c r="H133" s="370">
        <f>+'Pivot Table 4-Year Insts.'!N222</f>
        <v>0</v>
      </c>
      <c r="I133" s="370"/>
      <c r="J133" s="370">
        <f>+'Pivot Table 4-Year Insts.'!N225</f>
        <v>24.886260236578707</v>
      </c>
      <c r="K133" s="370"/>
      <c r="L133" s="367">
        <f t="shared" si="30"/>
        <v>100</v>
      </c>
      <c r="M133" s="33"/>
      <c r="O133" s="331"/>
      <c r="P133" s="331"/>
      <c r="Q133" s="331"/>
      <c r="R133" s="102"/>
      <c r="S133" s="102"/>
      <c r="T133" s="98"/>
      <c r="W133" s="60"/>
      <c r="Z133" s="87"/>
      <c r="AA133" s="87"/>
    </row>
    <row r="134" spans="1:27" s="6" customFormat="1" ht="12.75">
      <c r="A134" s="371"/>
      <c r="B134" s="365"/>
      <c r="C134" s="366"/>
      <c r="D134" s="367"/>
      <c r="E134" s="368"/>
      <c r="F134" s="369"/>
      <c r="G134" s="370"/>
      <c r="H134" s="370"/>
      <c r="I134" s="370"/>
      <c r="J134" s="370"/>
      <c r="K134" s="370"/>
      <c r="L134" s="367"/>
      <c r="M134" s="33"/>
      <c r="O134" s="331"/>
      <c r="P134" s="331"/>
      <c r="Q134" s="331"/>
      <c r="R134" s="102"/>
      <c r="S134" s="102"/>
      <c r="T134" s="98"/>
      <c r="W134" s="60"/>
      <c r="Z134" s="87"/>
      <c r="AA134" s="87"/>
    </row>
    <row r="135" spans="1:27" s="6" customFormat="1" ht="12.75">
      <c r="A135" s="371" t="s">
        <v>49</v>
      </c>
      <c r="B135" s="365">
        <f>+'Pivot Table 4-Year Insts.'!N274</f>
        <v>56.330648314694606</v>
      </c>
      <c r="C135" s="366"/>
      <c r="D135" s="367">
        <f t="shared" ref="D135:D138" si="31">+F135+H135</f>
        <v>82.174094127446907</v>
      </c>
      <c r="E135" s="368"/>
      <c r="F135" s="369">
        <f>+'Pivot Table 4-Year Insts.'!N278</f>
        <v>73.594335693461062</v>
      </c>
      <c r="G135" s="370"/>
      <c r="H135" s="370">
        <f>+'Pivot Table 4-Year Insts.'!N281</f>
        <v>8.5797584339858393</v>
      </c>
      <c r="I135" s="370"/>
      <c r="J135" s="370">
        <f>+'Pivot Table 4-Year Insts.'!N284</f>
        <v>17.825905872553101</v>
      </c>
      <c r="K135" s="370"/>
      <c r="L135" s="367">
        <f t="shared" ref="L135:L138" si="32">SUM(F135:J135)</f>
        <v>100</v>
      </c>
      <c r="M135" s="33"/>
      <c r="O135" s="331"/>
      <c r="P135" s="331"/>
      <c r="Q135" s="331"/>
      <c r="R135" s="102"/>
      <c r="S135" s="102"/>
      <c r="T135" s="98"/>
      <c r="W135" s="60"/>
      <c r="Z135" s="87"/>
      <c r="AA135" s="87"/>
    </row>
    <row r="136" spans="1:27" s="6" customFormat="1" ht="12.75">
      <c r="A136" s="371" t="s">
        <v>50</v>
      </c>
      <c r="B136" s="365">
        <f>+'Pivot Table 4-Year Insts.'!N333</f>
        <v>47.727272727272727</v>
      </c>
      <c r="C136" s="366"/>
      <c r="D136" s="367">
        <f t="shared" si="31"/>
        <v>74.341736694677863</v>
      </c>
      <c r="E136" s="368"/>
      <c r="F136" s="369">
        <f>+'Pivot Table 4-Year Insts.'!N337</f>
        <v>68.79551820728291</v>
      </c>
      <c r="G136" s="370"/>
      <c r="H136" s="370">
        <f>+'Pivot Table 4-Year Insts.'!N340</f>
        <v>5.5462184873949578</v>
      </c>
      <c r="I136" s="370"/>
      <c r="J136" s="370">
        <f>+'Pivot Table 4-Year Insts.'!N343</f>
        <v>25.658263305322127</v>
      </c>
      <c r="K136" s="370"/>
      <c r="L136" s="367">
        <f t="shared" si="32"/>
        <v>99.999999999999986</v>
      </c>
      <c r="M136" s="33"/>
      <c r="O136" s="331"/>
      <c r="P136" s="331"/>
      <c r="Q136" s="331"/>
      <c r="R136" s="102"/>
      <c r="S136" s="102"/>
      <c r="T136" s="98"/>
      <c r="W136" s="60"/>
      <c r="Z136" s="87"/>
      <c r="AA136" s="87"/>
    </row>
    <row r="137" spans="1:27" s="15" customFormat="1" ht="12.75">
      <c r="A137" s="371" t="s">
        <v>51</v>
      </c>
      <c r="B137" s="365">
        <f>+'Pivot Table 4-Year Insts.'!N392</f>
        <v>63.545347467608948</v>
      </c>
      <c r="C137" s="366"/>
      <c r="D137" s="367">
        <f t="shared" si="31"/>
        <v>77.502316960148278</v>
      </c>
      <c r="E137" s="368"/>
      <c r="F137" s="369">
        <f>+'Pivot Table 4-Year Insts.'!N396</f>
        <v>68.605189990732157</v>
      </c>
      <c r="G137" s="370"/>
      <c r="H137" s="370">
        <f>+'Pivot Table 4-Year Insts.'!N399</f>
        <v>8.8971269694161261</v>
      </c>
      <c r="I137" s="370"/>
      <c r="J137" s="370">
        <f>+'Pivot Table 4-Year Insts.'!N402</f>
        <v>22.497683039851715</v>
      </c>
      <c r="K137" s="370"/>
      <c r="L137" s="367">
        <f t="shared" si="32"/>
        <v>100</v>
      </c>
      <c r="M137" s="33"/>
      <c r="O137" s="331"/>
      <c r="P137" s="331"/>
      <c r="Q137" s="331"/>
      <c r="R137" s="102"/>
      <c r="S137" s="102"/>
      <c r="T137" s="98"/>
      <c r="W137" s="88"/>
      <c r="X137" s="6"/>
      <c r="Z137" s="89"/>
      <c r="AA137" s="89"/>
    </row>
    <row r="138" spans="1:27" s="6" customFormat="1" ht="12.75">
      <c r="A138" s="371" t="s">
        <v>52</v>
      </c>
      <c r="B138" s="365">
        <f>+'Pivot Table 4-Year Insts.'!N451</f>
        <v>58.630564957042438</v>
      </c>
      <c r="C138" s="366"/>
      <c r="D138" s="367">
        <f t="shared" si="31"/>
        <v>83.858792184724692</v>
      </c>
      <c r="E138" s="368"/>
      <c r="F138" s="369">
        <f>+'Pivot Table 4-Year Insts.'!N455</f>
        <v>73.357015985790412</v>
      </c>
      <c r="G138" s="370"/>
      <c r="H138" s="370">
        <f>+'Pivot Table 4-Year Insts.'!N458</f>
        <v>10.50177619893428</v>
      </c>
      <c r="I138" s="370"/>
      <c r="J138" s="370">
        <f>+'Pivot Table 4-Year Insts.'!N461</f>
        <v>16.141207815275312</v>
      </c>
      <c r="K138" s="370"/>
      <c r="L138" s="367">
        <f t="shared" si="32"/>
        <v>100</v>
      </c>
      <c r="M138" s="33"/>
      <c r="O138" s="331"/>
      <c r="P138" s="331"/>
      <c r="Q138" s="331"/>
      <c r="R138" s="102"/>
      <c r="S138" s="102"/>
      <c r="T138" s="98"/>
      <c r="W138" s="60"/>
      <c r="Z138" s="87"/>
      <c r="AA138" s="87"/>
    </row>
    <row r="139" spans="1:27" s="6" customFormat="1" ht="12.75">
      <c r="A139" s="371"/>
      <c r="B139" s="365"/>
      <c r="C139" s="366"/>
      <c r="D139" s="367"/>
      <c r="E139" s="368"/>
      <c r="F139" s="369"/>
      <c r="G139" s="370"/>
      <c r="H139" s="370"/>
      <c r="I139" s="370"/>
      <c r="J139" s="370"/>
      <c r="K139" s="370"/>
      <c r="L139" s="367"/>
      <c r="M139" s="33"/>
      <c r="O139" s="331"/>
      <c r="P139" s="331"/>
      <c r="Q139" s="331"/>
      <c r="R139" s="102"/>
      <c r="S139" s="102"/>
      <c r="T139" s="98"/>
      <c r="W139" s="60"/>
      <c r="Z139" s="87"/>
      <c r="AA139" s="87"/>
    </row>
    <row r="140" spans="1:27" s="6" customFormat="1" ht="12.75">
      <c r="A140" s="371" t="s">
        <v>53</v>
      </c>
      <c r="B140" s="365">
        <f>+'Pivot Table 4-Year Insts.'!N510</f>
        <v>57.283212302434862</v>
      </c>
      <c r="C140" s="366"/>
      <c r="D140" s="367">
        <f t="shared" ref="D140:D143" si="33">+F140+H140</f>
        <v>64.727815063385535</v>
      </c>
      <c r="E140" s="368"/>
      <c r="F140" s="369">
        <f>+'Pivot Table 4-Year Insts.'!N514</f>
        <v>64.727815063385535</v>
      </c>
      <c r="G140" s="370"/>
      <c r="H140" s="370">
        <f>+'Pivot Table 4-Year Insts.'!N517</f>
        <v>0</v>
      </c>
      <c r="I140" s="370"/>
      <c r="J140" s="370">
        <f>+'Pivot Table 4-Year Insts.'!N520</f>
        <v>35.272184936614465</v>
      </c>
      <c r="K140" s="370"/>
      <c r="L140" s="367">
        <f t="shared" ref="L140:L143" si="34">SUM(F140:J140)</f>
        <v>100</v>
      </c>
      <c r="M140" s="33"/>
      <c r="O140" s="331"/>
      <c r="P140" s="331"/>
      <c r="Q140" s="331"/>
      <c r="R140" s="102"/>
      <c r="S140" s="102"/>
      <c r="T140" s="98"/>
      <c r="W140" s="60"/>
      <c r="Z140" s="87"/>
      <c r="AA140" s="87"/>
    </row>
    <row r="141" spans="1:27" s="6" customFormat="1" ht="12.75">
      <c r="A141" s="371" t="s">
        <v>54</v>
      </c>
      <c r="B141" s="365">
        <f>+'Pivot Table 4-Year Insts.'!N569</f>
        <v>42.129992169146433</v>
      </c>
      <c r="C141" s="366"/>
      <c r="D141" s="367">
        <f t="shared" si="33"/>
        <v>74.699999999999989</v>
      </c>
      <c r="E141" s="368"/>
      <c r="F141" s="369">
        <f>+'Pivot Table 4-Year Insts.'!N573</f>
        <v>70.074349442379173</v>
      </c>
      <c r="G141" s="370"/>
      <c r="H141" s="370">
        <f>+'Pivot Table 4-Year Insts.'!N576</f>
        <v>4.6256505576208227</v>
      </c>
      <c r="I141" s="370"/>
      <c r="J141" s="370">
        <f>+'Pivot Table 4-Year Insts.'!N579</f>
        <v>25.299999999999994</v>
      </c>
      <c r="K141" s="370"/>
      <c r="L141" s="367">
        <f t="shared" si="34"/>
        <v>99.999999999999986</v>
      </c>
      <c r="M141" s="33"/>
      <c r="O141" s="331"/>
      <c r="P141" s="331"/>
      <c r="Q141" s="331"/>
      <c r="R141" s="102"/>
      <c r="S141" s="102"/>
      <c r="T141" s="98"/>
      <c r="W141" s="60"/>
      <c r="X141" s="15"/>
      <c r="Z141" s="87"/>
      <c r="AA141" s="87"/>
    </row>
    <row r="142" spans="1:27" s="6" customFormat="1" ht="12.75">
      <c r="A142" s="371" t="s">
        <v>55</v>
      </c>
      <c r="B142" s="365">
        <f>+'Pivot Table 4-Year Insts.'!N628</f>
        <v>0</v>
      </c>
      <c r="C142" s="366"/>
      <c r="D142" s="367">
        <f t="shared" si="33"/>
        <v>0</v>
      </c>
      <c r="E142" s="368"/>
      <c r="F142" s="369">
        <f>+'Pivot Table 4-Year Insts.'!N632</f>
        <v>0</v>
      </c>
      <c r="G142" s="370"/>
      <c r="H142" s="370">
        <f>+'Pivot Table 4-Year Insts.'!N635</f>
        <v>0</v>
      </c>
      <c r="I142" s="370"/>
      <c r="J142" s="370">
        <f>+'Pivot Table 4-Year Insts.'!N638</f>
        <v>0</v>
      </c>
      <c r="K142" s="370"/>
      <c r="L142" s="367">
        <f t="shared" si="34"/>
        <v>0</v>
      </c>
      <c r="M142" s="33"/>
      <c r="O142" s="331"/>
      <c r="P142" s="331"/>
      <c r="Q142" s="331"/>
      <c r="R142" s="102"/>
      <c r="S142" s="102"/>
      <c r="T142" s="98"/>
      <c r="W142" s="60"/>
      <c r="Z142" s="87"/>
      <c r="AA142" s="87"/>
    </row>
    <row r="143" spans="1:27" s="6" customFormat="1" ht="12.75">
      <c r="A143" s="371" t="s">
        <v>56</v>
      </c>
      <c r="B143" s="365">
        <f>+'Pivot Table 4-Year Insts.'!N687</f>
        <v>80.359435173299104</v>
      </c>
      <c r="C143" s="366"/>
      <c r="D143" s="367">
        <f t="shared" si="33"/>
        <v>83.865814696485614</v>
      </c>
      <c r="E143" s="368"/>
      <c r="F143" s="369">
        <f>+'Pivot Table 4-Year Insts.'!N691</f>
        <v>81.309904153354623</v>
      </c>
      <c r="G143" s="370"/>
      <c r="H143" s="370">
        <f>+'Pivot Table 4-Year Insts.'!N694</f>
        <v>2.5559105431309903</v>
      </c>
      <c r="I143" s="370"/>
      <c r="J143" s="370">
        <f>+'Pivot Table 4-Year Insts.'!N697</f>
        <v>16.134185303514375</v>
      </c>
      <c r="K143" s="370"/>
      <c r="L143" s="367">
        <f t="shared" si="34"/>
        <v>99.999999999999986</v>
      </c>
      <c r="M143" s="33"/>
      <c r="O143" s="331"/>
      <c r="P143" s="331"/>
      <c r="Q143" s="331"/>
      <c r="R143" s="102"/>
      <c r="S143" s="102"/>
      <c r="T143" s="98"/>
      <c r="W143" s="60"/>
      <c r="Z143" s="87"/>
      <c r="AA143" s="87"/>
    </row>
    <row r="144" spans="1:27" s="6" customFormat="1" ht="12.75">
      <c r="A144" s="371"/>
      <c r="B144" s="365"/>
      <c r="C144" s="366"/>
      <c r="D144" s="367"/>
      <c r="E144" s="368"/>
      <c r="F144" s="369"/>
      <c r="G144" s="370"/>
      <c r="H144" s="370"/>
      <c r="I144" s="370"/>
      <c r="J144" s="370"/>
      <c r="K144" s="370"/>
      <c r="L144" s="367"/>
      <c r="M144" s="33"/>
      <c r="O144" s="331"/>
      <c r="P144" s="331"/>
      <c r="Q144" s="331"/>
      <c r="R144" s="102"/>
      <c r="S144" s="102"/>
      <c r="T144" s="98"/>
      <c r="W144" s="60"/>
      <c r="Z144" s="87"/>
      <c r="AA144" s="87"/>
    </row>
    <row r="145" spans="1:27" s="6" customFormat="1" ht="12.75">
      <c r="A145" s="371" t="s">
        <v>57</v>
      </c>
      <c r="B145" s="365">
        <f>+'Pivot Table 4-Year Insts.'!N746</f>
        <v>0</v>
      </c>
      <c r="C145" s="366"/>
      <c r="D145" s="367">
        <f t="shared" ref="D145:D148" si="35">+F145+H145</f>
        <v>0</v>
      </c>
      <c r="E145" s="368"/>
      <c r="F145" s="369">
        <f>+'Pivot Table 4-Year Insts.'!N750</f>
        <v>0</v>
      </c>
      <c r="G145" s="370"/>
      <c r="H145" s="370">
        <f>+'Pivot Table 4-Year Insts.'!N753</f>
        <v>0</v>
      </c>
      <c r="I145" s="370"/>
      <c r="J145" s="370">
        <f>+'Pivot Table 4-Year Insts.'!N756</f>
        <v>0</v>
      </c>
      <c r="K145" s="370"/>
      <c r="L145" s="367">
        <f t="shared" ref="L145:L148" si="36">SUM(F145:J145)</f>
        <v>0</v>
      </c>
      <c r="M145" s="33"/>
      <c r="N145" s="16"/>
      <c r="O145" s="331"/>
      <c r="P145" s="331"/>
      <c r="Q145" s="331"/>
      <c r="R145" s="102"/>
      <c r="S145" s="102"/>
      <c r="T145" s="98"/>
      <c r="W145" s="60"/>
      <c r="Z145" s="87"/>
      <c r="AA145" s="87"/>
    </row>
    <row r="146" spans="1:27" s="6" customFormat="1" ht="12.75">
      <c r="A146" s="371" t="s">
        <v>58</v>
      </c>
      <c r="B146" s="365">
        <f>+'Pivot Table 4-Year Insts.'!N805</f>
        <v>94.462193823216182</v>
      </c>
      <c r="C146" s="366"/>
      <c r="D146" s="367">
        <f t="shared" si="35"/>
        <v>76.211950394588499</v>
      </c>
      <c r="E146" s="368"/>
      <c r="F146" s="369">
        <f>+'Pivot Table 4-Year Insts.'!N809</f>
        <v>42.502818489289737</v>
      </c>
      <c r="G146" s="370"/>
      <c r="H146" s="370">
        <f>+'Pivot Table 4-Year Insts.'!N812</f>
        <v>33.709131905298761</v>
      </c>
      <c r="I146" s="370"/>
      <c r="J146" s="370">
        <f>+'Pivot Table 4-Year Insts.'!N815</f>
        <v>23.788049605411498</v>
      </c>
      <c r="K146" s="372"/>
      <c r="L146" s="367">
        <f t="shared" si="36"/>
        <v>100</v>
      </c>
      <c r="M146" s="33"/>
      <c r="N146" s="16"/>
      <c r="O146" s="331"/>
      <c r="P146" s="331"/>
      <c r="Q146" s="331"/>
      <c r="R146" s="102"/>
      <c r="S146" s="102"/>
      <c r="T146" s="98"/>
      <c r="W146" s="60"/>
      <c r="Z146" s="87"/>
      <c r="AA146" s="87"/>
    </row>
    <row r="147" spans="1:27" s="6" customFormat="1" ht="12.75">
      <c r="A147" s="371" t="s">
        <v>59</v>
      </c>
      <c r="B147" s="365">
        <f>+'Pivot Table 4-Year Insts.'!N864</f>
        <v>76.75736961451247</v>
      </c>
      <c r="C147" s="366"/>
      <c r="D147" s="367">
        <f t="shared" si="35"/>
        <v>88.010832102412607</v>
      </c>
      <c r="E147" s="368"/>
      <c r="F147" s="369">
        <f>+'Pivot Table 4-Year Insts.'!N868</f>
        <v>74.963072378138847</v>
      </c>
      <c r="G147" s="370"/>
      <c r="H147" s="370">
        <f>+'Pivot Table 4-Year Insts.'!N871</f>
        <v>13.047759724273758</v>
      </c>
      <c r="I147" s="370"/>
      <c r="J147" s="370">
        <f>+'Pivot Table 4-Year Insts.'!N874</f>
        <v>11.989167897587395</v>
      </c>
      <c r="K147" s="370"/>
      <c r="L147" s="367">
        <f t="shared" si="36"/>
        <v>100</v>
      </c>
      <c r="M147" s="33"/>
      <c r="N147" s="16"/>
      <c r="O147" s="331"/>
      <c r="P147" s="331"/>
      <c r="Q147" s="331"/>
      <c r="R147" s="102"/>
      <c r="S147" s="102"/>
      <c r="T147" s="98"/>
      <c r="W147" s="60"/>
      <c r="Z147" s="87"/>
      <c r="AA147" s="87"/>
    </row>
    <row r="148" spans="1:27" s="6" customFormat="1" ht="12.75">
      <c r="A148" s="373" t="s">
        <v>60</v>
      </c>
      <c r="B148" s="374">
        <f>+'Pivot Table 4-Year Insts.'!N923</f>
        <v>0</v>
      </c>
      <c r="C148" s="375"/>
      <c r="D148" s="376">
        <f t="shared" si="35"/>
        <v>0</v>
      </c>
      <c r="E148" s="377"/>
      <c r="F148" s="378">
        <f>+'Pivot Table 4-Year Insts.'!N927</f>
        <v>0</v>
      </c>
      <c r="G148" s="379"/>
      <c r="H148" s="379">
        <f>+'Pivot Table 4-Year Insts.'!N930</f>
        <v>0</v>
      </c>
      <c r="I148" s="379"/>
      <c r="J148" s="379">
        <f>+'Pivot Table 4-Year Insts.'!N933</f>
        <v>0</v>
      </c>
      <c r="K148" s="379"/>
      <c r="L148" s="380">
        <f t="shared" si="36"/>
        <v>0</v>
      </c>
      <c r="M148" s="44"/>
      <c r="N148" s="16"/>
      <c r="O148" s="331"/>
      <c r="P148" s="331"/>
      <c r="Q148" s="331"/>
      <c r="R148" s="102"/>
      <c r="S148" s="102"/>
      <c r="T148" s="98"/>
      <c r="W148" s="60"/>
      <c r="Z148" s="87"/>
      <c r="AA148" s="87"/>
    </row>
    <row r="149" spans="1:27" ht="47.25" customHeight="1">
      <c r="A149" s="1127" t="s">
        <v>29</v>
      </c>
      <c r="B149" s="1127"/>
      <c r="C149" s="1127"/>
      <c r="D149" s="1128"/>
      <c r="E149" s="1128"/>
      <c r="F149" s="1128"/>
      <c r="G149" s="1128"/>
      <c r="H149" s="1128"/>
      <c r="I149" s="1128"/>
      <c r="J149" s="1128"/>
      <c r="K149" s="1128"/>
      <c r="L149" s="1128"/>
      <c r="X149" s="6"/>
    </row>
    <row r="150" spans="1:27">
      <c r="A150" s="1004"/>
      <c r="B150" s="338"/>
      <c r="C150" s="19"/>
      <c r="D150" s="30"/>
      <c r="E150" s="30"/>
      <c r="F150" s="339"/>
      <c r="G150" s="339"/>
      <c r="H150" s="339"/>
      <c r="I150" s="339"/>
      <c r="J150" s="339"/>
      <c r="K150" s="30"/>
      <c r="L150" s="30"/>
      <c r="M150" s="137" t="s">
        <v>1303</v>
      </c>
      <c r="X150" s="6"/>
    </row>
    <row r="151" spans="1:27" ht="15.75" customHeight="1">
      <c r="A151" s="360" t="s">
        <v>123</v>
      </c>
      <c r="B151" s="1"/>
      <c r="C151" s="1"/>
      <c r="D151" s="1"/>
      <c r="E151" s="1"/>
      <c r="F151" s="1"/>
      <c r="G151" s="1"/>
      <c r="H151" s="1"/>
      <c r="I151" s="1"/>
      <c r="J151" s="1"/>
      <c r="K151" s="1"/>
      <c r="L151" s="1"/>
      <c r="M151" s="31"/>
      <c r="X151" s="6"/>
    </row>
    <row r="152" spans="1:27" ht="15.75" customHeight="1">
      <c r="A152" s="1"/>
      <c r="B152" s="1"/>
      <c r="C152" s="1"/>
      <c r="D152" s="1"/>
      <c r="E152" s="1"/>
      <c r="F152" s="1"/>
      <c r="G152" s="1"/>
      <c r="H152" s="1"/>
      <c r="I152" s="1"/>
      <c r="J152" s="1"/>
      <c r="K152" s="1"/>
      <c r="L152" s="1"/>
      <c r="M152" s="31"/>
      <c r="X152" s="6"/>
    </row>
    <row r="153" spans="1:27" ht="15.75">
      <c r="A153" s="1" t="s">
        <v>72</v>
      </c>
      <c r="B153" s="1"/>
      <c r="C153" s="1"/>
      <c r="D153" s="1"/>
      <c r="E153" s="1"/>
      <c r="F153" s="1"/>
      <c r="G153" s="1"/>
      <c r="H153" s="1"/>
      <c r="I153" s="1"/>
      <c r="J153" s="1"/>
      <c r="K153" s="1"/>
      <c r="L153" s="1"/>
      <c r="M153" s="31"/>
    </row>
    <row r="154" spans="1:27" ht="18.75">
      <c r="A154" s="1" t="s">
        <v>126</v>
      </c>
      <c r="B154" s="1"/>
      <c r="C154" s="1"/>
      <c r="D154" s="1"/>
      <c r="E154" s="1"/>
      <c r="F154" s="1"/>
      <c r="G154" s="1"/>
      <c r="H154" s="1"/>
      <c r="I154" s="1"/>
      <c r="J154" s="1"/>
      <c r="K154" s="1"/>
      <c r="L154" s="1"/>
      <c r="M154" s="31"/>
    </row>
    <row r="155" spans="1:27" ht="15.75">
      <c r="A155" s="1" t="s">
        <v>1177</v>
      </c>
      <c r="B155" s="1"/>
      <c r="C155" s="1"/>
      <c r="D155" s="1"/>
      <c r="E155" s="1"/>
      <c r="F155" s="1"/>
      <c r="G155" s="1"/>
      <c r="H155" s="1"/>
      <c r="I155" s="1"/>
      <c r="J155" s="1"/>
      <c r="K155" s="1"/>
      <c r="L155" s="1"/>
      <c r="M155" s="31"/>
    </row>
    <row r="156" spans="1:27" ht="6" customHeight="1">
      <c r="A156" s="1"/>
      <c r="B156" s="1"/>
      <c r="C156" s="1"/>
      <c r="D156" s="1"/>
      <c r="E156" s="1"/>
      <c r="F156" s="1"/>
      <c r="G156" s="1"/>
      <c r="H156" s="1"/>
      <c r="I156" s="1"/>
      <c r="J156" s="1"/>
      <c r="K156" s="1"/>
      <c r="L156" s="1"/>
    </row>
    <row r="157" spans="1:27" ht="69" customHeight="1">
      <c r="A157" s="12"/>
      <c r="B157" s="361" t="s">
        <v>167</v>
      </c>
      <c r="C157" s="362"/>
      <c r="D157" s="361" t="s">
        <v>67</v>
      </c>
      <c r="E157" s="363"/>
      <c r="F157" s="361" t="s">
        <v>42</v>
      </c>
      <c r="G157" s="361"/>
      <c r="H157" s="361" t="s">
        <v>36</v>
      </c>
      <c r="I157" s="361"/>
      <c r="J157" s="361" t="s">
        <v>62</v>
      </c>
      <c r="K157" s="361"/>
      <c r="L157" s="361" t="s">
        <v>63</v>
      </c>
      <c r="M157" s="29"/>
    </row>
    <row r="158" spans="1:27" s="6" customFormat="1" ht="18" customHeight="1">
      <c r="A158" s="364" t="s">
        <v>45</v>
      </c>
      <c r="B158" s="365">
        <f>+'Pivot Table 4-Year Insts.'!O982</f>
        <v>57.272031520167808</v>
      </c>
      <c r="C158" s="366"/>
      <c r="D158" s="367">
        <f>+F158+H158</f>
        <v>74.946988369215546</v>
      </c>
      <c r="E158" s="368"/>
      <c r="F158" s="369">
        <f>+'Pivot Table 4-Year Insts.'!O986</f>
        <v>66.260826528087108</v>
      </c>
      <c r="G158" s="370"/>
      <c r="H158" s="370">
        <f>+'Pivot Table 4-Year Insts.'!O989</f>
        <v>8.6861618411284347</v>
      </c>
      <c r="I158" s="370"/>
      <c r="J158" s="370">
        <f>+'Pivot Table 4-Year Insts.'!O992</f>
        <v>25.053011630784454</v>
      </c>
      <c r="K158" s="370"/>
      <c r="L158" s="367">
        <f>SUM(F158:J158)</f>
        <v>100</v>
      </c>
      <c r="M158" s="33"/>
      <c r="O158" s="331"/>
      <c r="P158" s="331"/>
      <c r="Q158" s="331"/>
      <c r="R158" s="102"/>
      <c r="S158" s="102"/>
      <c r="T158" s="98"/>
      <c r="U158" s="13"/>
      <c r="W158" s="60"/>
      <c r="X158" s="7"/>
      <c r="Z158" s="87"/>
      <c r="AA158" s="87"/>
    </row>
    <row r="159" spans="1:27" s="6" customFormat="1">
      <c r="A159" s="364"/>
      <c r="B159" s="370"/>
      <c r="C159" s="366"/>
      <c r="D159" s="370"/>
      <c r="E159" s="368"/>
      <c r="F159" s="370"/>
      <c r="G159" s="370"/>
      <c r="H159" s="370"/>
      <c r="I159" s="370"/>
      <c r="J159" s="370"/>
      <c r="K159" s="370"/>
      <c r="L159" s="367"/>
      <c r="M159" s="33"/>
      <c r="O159" s="331"/>
      <c r="P159" s="331"/>
      <c r="Q159" s="331"/>
      <c r="R159" s="102"/>
      <c r="S159" s="102"/>
      <c r="T159" s="98"/>
      <c r="W159" s="60"/>
      <c r="X159" s="7"/>
      <c r="Z159" s="87"/>
      <c r="AA159" s="87"/>
    </row>
    <row r="160" spans="1:27" s="6" customFormat="1">
      <c r="A160" s="364" t="s">
        <v>46</v>
      </c>
      <c r="B160" s="365">
        <f>+'Pivot Table 4-Year Insts.'!O38</f>
        <v>50.925925925925931</v>
      </c>
      <c r="C160" s="366"/>
      <c r="D160" s="367">
        <f t="shared" ref="D160:D163" si="37">+F160+H160</f>
        <v>80.979020979020987</v>
      </c>
      <c r="E160" s="368"/>
      <c r="F160" s="369">
        <f>+'Pivot Table 4-Year Insts.'!O42</f>
        <v>69.510489510489521</v>
      </c>
      <c r="G160" s="370"/>
      <c r="H160" s="370">
        <f>+'Pivot Table 4-Year Insts.'!O45</f>
        <v>11.468531468531468</v>
      </c>
      <c r="I160" s="370"/>
      <c r="J160" s="370">
        <f>+'Pivot Table 4-Year Insts.'!O48</f>
        <v>19.02097902097902</v>
      </c>
      <c r="K160" s="370"/>
      <c r="L160" s="367">
        <f t="shared" ref="L160:L163" si="38">SUM(F160:J160)</f>
        <v>100</v>
      </c>
      <c r="M160" s="33"/>
      <c r="O160" s="331"/>
      <c r="P160" s="331"/>
      <c r="Q160" s="331"/>
      <c r="R160" s="102"/>
      <c r="S160" s="102"/>
      <c r="T160" s="98"/>
      <c r="W160" s="60"/>
      <c r="X160" s="7"/>
      <c r="Z160" s="87"/>
      <c r="AA160" s="87"/>
    </row>
    <row r="161" spans="1:27" s="6" customFormat="1">
      <c r="A161" s="371" t="s">
        <v>47</v>
      </c>
      <c r="B161" s="365">
        <f>+'Pivot Table 4-Year Insts.'!O97</f>
        <v>67.283349561830576</v>
      </c>
      <c r="C161" s="366"/>
      <c r="D161" s="367">
        <f t="shared" si="37"/>
        <v>47.467438494934882</v>
      </c>
      <c r="E161" s="368"/>
      <c r="F161" s="369">
        <f>+'Pivot Table 4-Year Insts.'!O101</f>
        <v>40.810419681620843</v>
      </c>
      <c r="G161" s="370"/>
      <c r="H161" s="370">
        <f>+'Pivot Table 4-Year Insts.'!O104</f>
        <v>6.6570188133140373</v>
      </c>
      <c r="I161" s="370"/>
      <c r="J161" s="370">
        <f>+'Pivot Table 4-Year Insts.'!O107</f>
        <v>52.532561505065125</v>
      </c>
      <c r="K161" s="370"/>
      <c r="L161" s="367">
        <f t="shared" si="38"/>
        <v>100</v>
      </c>
      <c r="M161" s="33"/>
      <c r="O161" s="331"/>
      <c r="P161" s="331"/>
      <c r="Q161" s="331"/>
      <c r="R161" s="102"/>
      <c r="S161" s="102"/>
      <c r="T161" s="98"/>
      <c r="W161" s="60"/>
      <c r="X161" s="7"/>
      <c r="Z161" s="87"/>
      <c r="AA161" s="87"/>
    </row>
    <row r="162" spans="1:27" s="6" customFormat="1" ht="12.75">
      <c r="A162" s="371" t="s">
        <v>61</v>
      </c>
      <c r="B162" s="365">
        <f>+'Pivot Table 4-Year Insts.'!O156</f>
        <v>0</v>
      </c>
      <c r="C162" s="366"/>
      <c r="D162" s="367">
        <f t="shared" si="37"/>
        <v>0</v>
      </c>
      <c r="E162" s="368"/>
      <c r="F162" s="369">
        <f>+'Pivot Table 4-Year Insts.'!O160</f>
        <v>0</v>
      </c>
      <c r="G162" s="370"/>
      <c r="H162" s="370">
        <f>+'Pivot Table 4-Year Insts.'!O163</f>
        <v>0</v>
      </c>
      <c r="I162" s="370"/>
      <c r="J162" s="370">
        <f>+'Pivot Table 4-Year Insts.'!O166</f>
        <v>0</v>
      </c>
      <c r="K162" s="370"/>
      <c r="L162" s="367">
        <f t="shared" si="38"/>
        <v>0</v>
      </c>
      <c r="M162" s="33"/>
      <c r="O162" s="331"/>
      <c r="P162" s="331"/>
      <c r="Q162" s="331"/>
      <c r="R162" s="102"/>
      <c r="S162" s="102"/>
      <c r="T162" s="98"/>
      <c r="W162" s="60"/>
      <c r="Z162" s="87"/>
      <c r="AA162" s="87"/>
    </row>
    <row r="163" spans="1:27" s="6" customFormat="1" ht="12.75">
      <c r="A163" s="371" t="s">
        <v>48</v>
      </c>
      <c r="B163" s="365">
        <f>+'Pivot Table 4-Year Insts.'!O215</f>
        <v>0</v>
      </c>
      <c r="C163" s="366"/>
      <c r="D163" s="367">
        <f t="shared" si="37"/>
        <v>0</v>
      </c>
      <c r="E163" s="368"/>
      <c r="F163" s="369">
        <f>+'Pivot Table 4-Year Insts.'!O219</f>
        <v>0</v>
      </c>
      <c r="G163" s="370"/>
      <c r="H163" s="370">
        <f>+'Pivot Table 4-Year Insts.'!O222</f>
        <v>0</v>
      </c>
      <c r="I163" s="370"/>
      <c r="J163" s="370">
        <f>+'Pivot Table 4-Year Insts.'!O225</f>
        <v>0</v>
      </c>
      <c r="K163" s="370"/>
      <c r="L163" s="367">
        <f t="shared" si="38"/>
        <v>0</v>
      </c>
      <c r="M163" s="33"/>
      <c r="O163" s="331"/>
      <c r="P163" s="331"/>
      <c r="Q163" s="331"/>
      <c r="R163" s="102"/>
      <c r="S163" s="102"/>
      <c r="T163" s="98"/>
      <c r="W163" s="60"/>
      <c r="Z163" s="87"/>
      <c r="AA163" s="87"/>
    </row>
    <row r="164" spans="1:27" s="6" customFormat="1" ht="12.75">
      <c r="A164" s="371"/>
      <c r="B164" s="365"/>
      <c r="C164" s="366"/>
      <c r="D164" s="367"/>
      <c r="E164" s="368"/>
      <c r="F164" s="369"/>
      <c r="G164" s="370"/>
      <c r="H164" s="370"/>
      <c r="I164" s="370"/>
      <c r="J164" s="370"/>
      <c r="K164" s="370"/>
      <c r="L164" s="367"/>
      <c r="M164" s="33"/>
      <c r="O164" s="331"/>
      <c r="P164" s="331"/>
      <c r="Q164" s="331"/>
      <c r="R164" s="102"/>
      <c r="S164" s="102"/>
      <c r="T164" s="98"/>
      <c r="W164" s="60"/>
      <c r="Z164" s="87"/>
      <c r="AA164" s="87"/>
    </row>
    <row r="165" spans="1:27" s="6" customFormat="1" ht="12.75">
      <c r="A165" s="371" t="s">
        <v>49</v>
      </c>
      <c r="B165" s="365">
        <f>+'Pivot Table 4-Year Insts.'!O274</f>
        <v>54.84957882069795</v>
      </c>
      <c r="C165" s="366"/>
      <c r="D165" s="367">
        <f t="shared" ref="D165:D168" si="39">+F165+H165</f>
        <v>75.164545853444494</v>
      </c>
      <c r="E165" s="368"/>
      <c r="F165" s="369">
        <f>+'Pivot Table 4-Year Insts.'!O278</f>
        <v>67.924528301886795</v>
      </c>
      <c r="G165" s="370"/>
      <c r="H165" s="370">
        <f>+'Pivot Table 4-Year Insts.'!O281</f>
        <v>7.2400175515577008</v>
      </c>
      <c r="I165" s="370"/>
      <c r="J165" s="370">
        <f>+'Pivot Table 4-Year Insts.'!O284</f>
        <v>24.835454146555509</v>
      </c>
      <c r="K165" s="370"/>
      <c r="L165" s="367">
        <f t="shared" ref="L165:L168" si="40">SUM(F165:J165)</f>
        <v>100</v>
      </c>
      <c r="M165" s="33"/>
      <c r="O165" s="331"/>
      <c r="P165" s="331"/>
      <c r="Q165" s="331"/>
      <c r="R165" s="102"/>
      <c r="S165" s="102"/>
      <c r="T165" s="98"/>
      <c r="W165" s="60"/>
      <c r="Z165" s="87"/>
      <c r="AA165" s="87"/>
    </row>
    <row r="166" spans="1:27" s="6" customFormat="1" ht="12.75">
      <c r="A166" s="371" t="s">
        <v>50</v>
      </c>
      <c r="B166" s="365">
        <f>+'Pivot Table 4-Year Insts.'!O333</f>
        <v>0</v>
      </c>
      <c r="C166" s="366"/>
      <c r="D166" s="367">
        <f t="shared" si="39"/>
        <v>0</v>
      </c>
      <c r="E166" s="368"/>
      <c r="F166" s="369">
        <f>+'Pivot Table 4-Year Insts.'!O337</f>
        <v>0</v>
      </c>
      <c r="G166" s="370"/>
      <c r="H166" s="370">
        <f>+'Pivot Table 4-Year Insts.'!O340</f>
        <v>0</v>
      </c>
      <c r="I166" s="370"/>
      <c r="J166" s="370">
        <f>+'Pivot Table 4-Year Insts.'!O343</f>
        <v>0</v>
      </c>
      <c r="K166" s="370"/>
      <c r="L166" s="367">
        <f t="shared" si="40"/>
        <v>0</v>
      </c>
      <c r="M166" s="33"/>
      <c r="O166" s="331"/>
      <c r="P166" s="331"/>
      <c r="Q166" s="331"/>
      <c r="R166" s="102"/>
      <c r="S166" s="102"/>
      <c r="T166" s="98"/>
      <c r="W166" s="60"/>
      <c r="Z166" s="87"/>
      <c r="AA166" s="87"/>
    </row>
    <row r="167" spans="1:27" s="15" customFormat="1" ht="12.75">
      <c r="A167" s="371" t="s">
        <v>51</v>
      </c>
      <c r="B167" s="365">
        <f>+'Pivot Table 4-Year Insts.'!O392</f>
        <v>60.84452975047985</v>
      </c>
      <c r="C167" s="366"/>
      <c r="D167" s="367">
        <f t="shared" si="39"/>
        <v>59.621451104100949</v>
      </c>
      <c r="E167" s="368"/>
      <c r="F167" s="369">
        <f>+'Pivot Table 4-Year Insts.'!O396</f>
        <v>48.264984227129339</v>
      </c>
      <c r="G167" s="370"/>
      <c r="H167" s="370">
        <f>+'Pivot Table 4-Year Insts.'!O399</f>
        <v>11.356466876971609</v>
      </c>
      <c r="I167" s="370"/>
      <c r="J167" s="370">
        <f>+'Pivot Table 4-Year Insts.'!O402</f>
        <v>40.378548895899051</v>
      </c>
      <c r="K167" s="370"/>
      <c r="L167" s="367">
        <f t="shared" si="40"/>
        <v>100</v>
      </c>
      <c r="M167" s="33"/>
      <c r="O167" s="331"/>
      <c r="P167" s="331"/>
      <c r="Q167" s="331"/>
      <c r="R167" s="102"/>
      <c r="S167" s="102"/>
      <c r="T167" s="98"/>
      <c r="W167" s="88"/>
      <c r="X167" s="6"/>
      <c r="Z167" s="89"/>
      <c r="AA167" s="89"/>
    </row>
    <row r="168" spans="1:27" s="6" customFormat="1" ht="12.75">
      <c r="A168" s="371" t="s">
        <v>52</v>
      </c>
      <c r="B168" s="365">
        <f>+'Pivot Table 4-Year Insts.'!O451</f>
        <v>0</v>
      </c>
      <c r="C168" s="366"/>
      <c r="D168" s="367">
        <f t="shared" si="39"/>
        <v>0</v>
      </c>
      <c r="E168" s="368"/>
      <c r="F168" s="369">
        <f>+'Pivot Table 4-Year Insts.'!O455</f>
        <v>0</v>
      </c>
      <c r="G168" s="370"/>
      <c r="H168" s="370">
        <f>+'Pivot Table 4-Year Insts.'!O458</f>
        <v>0</v>
      </c>
      <c r="I168" s="370"/>
      <c r="J168" s="370">
        <f>+'Pivot Table 4-Year Insts.'!O461</f>
        <v>0</v>
      </c>
      <c r="K168" s="370"/>
      <c r="L168" s="367">
        <f t="shared" si="40"/>
        <v>0</v>
      </c>
      <c r="M168" s="33"/>
      <c r="O168" s="331"/>
      <c r="P168" s="331"/>
      <c r="Q168" s="331"/>
      <c r="R168" s="102"/>
      <c r="S168" s="102"/>
      <c r="T168" s="98"/>
      <c r="W168" s="60"/>
      <c r="Z168" s="87"/>
      <c r="AA168" s="87"/>
    </row>
    <row r="169" spans="1:27" s="6" customFormat="1" ht="12.75">
      <c r="A169" s="371"/>
      <c r="B169" s="365"/>
      <c r="C169" s="366"/>
      <c r="D169" s="367"/>
      <c r="E169" s="368"/>
      <c r="F169" s="369"/>
      <c r="G169" s="370"/>
      <c r="H169" s="370"/>
      <c r="I169" s="370"/>
      <c r="J169" s="370"/>
      <c r="K169" s="370"/>
      <c r="L169" s="367"/>
      <c r="M169" s="33"/>
      <c r="O169" s="331"/>
      <c r="P169" s="331"/>
      <c r="Q169" s="331"/>
      <c r="R169" s="102"/>
      <c r="S169" s="102"/>
      <c r="T169" s="98"/>
      <c r="W169" s="60"/>
      <c r="Z169" s="87"/>
      <c r="AA169" s="87"/>
    </row>
    <row r="170" spans="1:27" s="6" customFormat="1" ht="12.75">
      <c r="A170" s="371" t="s">
        <v>53</v>
      </c>
      <c r="B170" s="365">
        <f>+'Pivot Table 4-Year Insts.'!O510</f>
        <v>30.818619582664525</v>
      </c>
      <c r="C170" s="366"/>
      <c r="D170" s="367">
        <f t="shared" ref="D170:D173" si="41">+F170+H170</f>
        <v>75</v>
      </c>
      <c r="E170" s="368"/>
      <c r="F170" s="369">
        <f>+'Pivot Table 4-Year Insts.'!O514</f>
        <v>75</v>
      </c>
      <c r="G170" s="370"/>
      <c r="H170" s="370">
        <f>+'Pivot Table 4-Year Insts.'!O517</f>
        <v>0</v>
      </c>
      <c r="I170" s="370"/>
      <c r="J170" s="370">
        <f>+'Pivot Table 4-Year Insts.'!O520</f>
        <v>25</v>
      </c>
      <c r="K170" s="370"/>
      <c r="L170" s="367">
        <f t="shared" ref="L170:L173" si="42">SUM(F170:J170)</f>
        <v>100</v>
      </c>
      <c r="M170" s="33"/>
      <c r="O170" s="331"/>
      <c r="P170" s="331"/>
      <c r="Q170" s="331"/>
      <c r="R170" s="102"/>
      <c r="S170" s="102"/>
      <c r="T170" s="98"/>
      <c r="W170" s="60"/>
      <c r="Z170" s="87"/>
      <c r="AA170" s="87"/>
    </row>
    <row r="171" spans="1:27" s="6" customFormat="1" ht="12.75">
      <c r="A171" s="371" t="s">
        <v>54</v>
      </c>
      <c r="B171" s="365">
        <f>+'Pivot Table 4-Year Insts.'!O569</f>
        <v>52.826153376107541</v>
      </c>
      <c r="C171" s="366"/>
      <c r="D171" s="367">
        <f t="shared" si="41"/>
        <v>73.165934065934081</v>
      </c>
      <c r="E171" s="368"/>
      <c r="F171" s="369">
        <f>+'Pivot Table 4-Year Insts.'!O573</f>
        <v>69.577790630422214</v>
      </c>
      <c r="G171" s="370"/>
      <c r="H171" s="370">
        <f>+'Pivot Table 4-Year Insts.'!O576</f>
        <v>3.5881434355118627</v>
      </c>
      <c r="I171" s="370"/>
      <c r="J171" s="370">
        <f>+'Pivot Table 4-Year Insts.'!O579</f>
        <v>26.834065934065926</v>
      </c>
      <c r="K171" s="370"/>
      <c r="L171" s="367">
        <f t="shared" si="42"/>
        <v>100</v>
      </c>
      <c r="M171" s="33"/>
      <c r="O171" s="331"/>
      <c r="P171" s="331"/>
      <c r="Q171" s="331"/>
      <c r="R171" s="102"/>
      <c r="S171" s="102"/>
      <c r="T171" s="98"/>
      <c r="W171" s="60"/>
      <c r="X171" s="15"/>
      <c r="Z171" s="87"/>
      <c r="AA171" s="87"/>
    </row>
    <row r="172" spans="1:27" s="6" customFormat="1" ht="12.75">
      <c r="A172" s="371" t="s">
        <v>55</v>
      </c>
      <c r="B172" s="365">
        <f>+'Pivot Table 4-Year Insts.'!O628</f>
        <v>40.075014425851123</v>
      </c>
      <c r="C172" s="366"/>
      <c r="D172" s="367">
        <f t="shared" si="41"/>
        <v>68.502519798416117</v>
      </c>
      <c r="E172" s="368"/>
      <c r="F172" s="369">
        <f>+'Pivot Table 4-Year Insts.'!O632</f>
        <v>57.415406767458599</v>
      </c>
      <c r="G172" s="370"/>
      <c r="H172" s="370">
        <f>+'Pivot Table 4-Year Insts.'!O635</f>
        <v>11.087113030957523</v>
      </c>
      <c r="I172" s="370"/>
      <c r="J172" s="370">
        <f>+'Pivot Table 4-Year Insts.'!O638</f>
        <v>31.497480201583873</v>
      </c>
      <c r="K172" s="370"/>
      <c r="L172" s="367">
        <f t="shared" si="42"/>
        <v>99.999999999999986</v>
      </c>
      <c r="M172" s="33"/>
      <c r="O172" s="331"/>
      <c r="P172" s="331"/>
      <c r="Q172" s="331"/>
      <c r="R172" s="102"/>
      <c r="S172" s="102"/>
      <c r="T172" s="98"/>
      <c r="W172" s="60"/>
      <c r="Z172" s="87"/>
      <c r="AA172" s="87"/>
    </row>
    <row r="173" spans="1:27" s="6" customFormat="1" ht="12.75">
      <c r="A173" s="371" t="s">
        <v>56</v>
      </c>
      <c r="B173" s="365">
        <f>+'Pivot Table 4-Year Insts.'!O687</f>
        <v>67.579387716295869</v>
      </c>
      <c r="C173" s="366"/>
      <c r="D173" s="367">
        <f t="shared" si="41"/>
        <v>73.353967360720304</v>
      </c>
      <c r="E173" s="368"/>
      <c r="F173" s="369">
        <f>+'Pivot Table 4-Year Insts.'!O691</f>
        <v>64.181204276871128</v>
      </c>
      <c r="G173" s="370"/>
      <c r="H173" s="370">
        <f>+'Pivot Table 4-Year Insts.'!O694</f>
        <v>9.1727630838491834</v>
      </c>
      <c r="I173" s="370"/>
      <c r="J173" s="370">
        <f>+'Pivot Table 4-Year Insts.'!O697</f>
        <v>26.646032639279689</v>
      </c>
      <c r="K173" s="370"/>
      <c r="L173" s="367">
        <f t="shared" si="42"/>
        <v>100</v>
      </c>
      <c r="M173" s="33"/>
      <c r="O173" s="331"/>
      <c r="P173" s="331"/>
      <c r="Q173" s="331"/>
      <c r="R173" s="102"/>
      <c r="S173" s="102"/>
      <c r="T173" s="98"/>
      <c r="W173" s="60"/>
      <c r="Z173" s="87"/>
      <c r="AA173" s="87"/>
    </row>
    <row r="174" spans="1:27" s="6" customFormat="1" ht="12.75">
      <c r="A174" s="371"/>
      <c r="B174" s="365"/>
      <c r="C174" s="366"/>
      <c r="D174" s="367"/>
      <c r="E174" s="368"/>
      <c r="F174" s="369"/>
      <c r="G174" s="370"/>
      <c r="H174" s="370"/>
      <c r="I174" s="370"/>
      <c r="J174" s="370"/>
      <c r="K174" s="370"/>
      <c r="L174" s="367"/>
      <c r="M174" s="33"/>
      <c r="O174" s="331"/>
      <c r="P174" s="331"/>
      <c r="Q174" s="331"/>
      <c r="R174" s="102"/>
      <c r="S174" s="102"/>
      <c r="T174" s="98"/>
      <c r="W174" s="60"/>
      <c r="Z174" s="87"/>
      <c r="AA174" s="87"/>
    </row>
    <row r="175" spans="1:27" s="6" customFormat="1" ht="12.75">
      <c r="A175" s="371" t="s">
        <v>57</v>
      </c>
      <c r="B175" s="365">
        <f>+'Pivot Table 4-Year Insts.'!O746</f>
        <v>67.941015838339709</v>
      </c>
      <c r="C175" s="366"/>
      <c r="D175" s="367">
        <f t="shared" ref="D175:D178" si="43">+F175+H175</f>
        <v>82.958199356913184</v>
      </c>
      <c r="E175" s="368"/>
      <c r="F175" s="369">
        <f>+'Pivot Table 4-Year Insts.'!O750</f>
        <v>72.427652733118975</v>
      </c>
      <c r="G175" s="370"/>
      <c r="H175" s="370">
        <f>+'Pivot Table 4-Year Insts.'!O753</f>
        <v>10.530546623794212</v>
      </c>
      <c r="I175" s="370"/>
      <c r="J175" s="370">
        <f>+'Pivot Table 4-Year Insts.'!O756</f>
        <v>17.041800643086816</v>
      </c>
      <c r="K175" s="370"/>
      <c r="L175" s="367">
        <f t="shared" ref="L175:L178" si="44">SUM(F175:J175)</f>
        <v>100</v>
      </c>
      <c r="M175" s="33"/>
      <c r="N175" s="16"/>
      <c r="O175" s="331"/>
      <c r="P175" s="331"/>
      <c r="Q175" s="331"/>
      <c r="R175" s="102"/>
      <c r="S175" s="102"/>
      <c r="T175" s="98"/>
      <c r="W175" s="60"/>
      <c r="Z175" s="87"/>
      <c r="AA175" s="87"/>
    </row>
    <row r="176" spans="1:27" s="6" customFormat="1" ht="12.75">
      <c r="A176" s="371" t="s">
        <v>58</v>
      </c>
      <c r="B176" s="365">
        <f>+'Pivot Table 4-Year Insts.'!O805</f>
        <v>73.901345291479828</v>
      </c>
      <c r="C176" s="366"/>
      <c r="D176" s="367">
        <f t="shared" si="43"/>
        <v>73.665048543689323</v>
      </c>
      <c r="E176" s="368"/>
      <c r="F176" s="369">
        <f>+'Pivot Table 4-Year Insts.'!O809</f>
        <v>59.587378640776699</v>
      </c>
      <c r="G176" s="370"/>
      <c r="H176" s="370">
        <f>+'Pivot Table 4-Year Insts.'!O812</f>
        <v>14.077669902912621</v>
      </c>
      <c r="I176" s="370"/>
      <c r="J176" s="370">
        <f>+'Pivot Table 4-Year Insts.'!O815</f>
        <v>26.33495145631068</v>
      </c>
      <c r="K176" s="372"/>
      <c r="L176" s="367">
        <f t="shared" si="44"/>
        <v>100</v>
      </c>
      <c r="M176" s="33"/>
      <c r="N176" s="16"/>
      <c r="O176" s="331"/>
      <c r="P176" s="331"/>
      <c r="Q176" s="331"/>
      <c r="R176" s="102"/>
      <c r="S176" s="102"/>
      <c r="T176" s="98"/>
      <c r="W176" s="60"/>
      <c r="Z176" s="87"/>
      <c r="AA176" s="87"/>
    </row>
    <row r="177" spans="1:27" s="6" customFormat="1" ht="12.75">
      <c r="A177" s="371" t="s">
        <v>59</v>
      </c>
      <c r="B177" s="365">
        <f>+'Pivot Table 4-Year Insts.'!O864</f>
        <v>81.081081081081081</v>
      </c>
      <c r="C177" s="366"/>
      <c r="D177" s="367">
        <f t="shared" si="43"/>
        <v>93.761904761904759</v>
      </c>
      <c r="E177" s="368"/>
      <c r="F177" s="369">
        <f>+'Pivot Table 4-Year Insts.'!O868</f>
        <v>84.61904761904762</v>
      </c>
      <c r="G177" s="370"/>
      <c r="H177" s="370">
        <f>+'Pivot Table 4-Year Insts.'!O871</f>
        <v>9.1428571428571423</v>
      </c>
      <c r="I177" s="370"/>
      <c r="J177" s="370">
        <f>+'Pivot Table 4-Year Insts.'!O874</f>
        <v>6.2380952380952381</v>
      </c>
      <c r="K177" s="370"/>
      <c r="L177" s="367">
        <f t="shared" si="44"/>
        <v>100</v>
      </c>
      <c r="M177" s="33"/>
      <c r="N177" s="16"/>
      <c r="O177" s="331"/>
      <c r="P177" s="331"/>
      <c r="Q177" s="331"/>
      <c r="R177" s="102"/>
      <c r="S177" s="102"/>
      <c r="T177" s="98"/>
      <c r="W177" s="60"/>
      <c r="Z177" s="87"/>
      <c r="AA177" s="87"/>
    </row>
    <row r="178" spans="1:27" s="6" customFormat="1" ht="12.75">
      <c r="A178" s="373" t="s">
        <v>60</v>
      </c>
      <c r="B178" s="374">
        <f>+'Pivot Table 4-Year Insts.'!O923</f>
        <v>62.781954887218049</v>
      </c>
      <c r="C178" s="375"/>
      <c r="D178" s="376">
        <f t="shared" si="43"/>
        <v>72.787757817697937</v>
      </c>
      <c r="E178" s="377"/>
      <c r="F178" s="378">
        <f>+'Pivot Table 4-Year Insts.'!O927</f>
        <v>64.404524284763809</v>
      </c>
      <c r="G178" s="379"/>
      <c r="H178" s="379">
        <f>+'Pivot Table 4-Year Insts.'!O930</f>
        <v>8.3832335329341312</v>
      </c>
      <c r="I178" s="379"/>
      <c r="J178" s="379">
        <f>+'Pivot Table 4-Year Insts.'!O933</f>
        <v>27.212242182302059</v>
      </c>
      <c r="K178" s="379"/>
      <c r="L178" s="380">
        <f t="shared" si="44"/>
        <v>100</v>
      </c>
      <c r="M178" s="44"/>
      <c r="N178" s="16"/>
      <c r="O178" s="331"/>
      <c r="P178" s="331"/>
      <c r="Q178" s="331"/>
      <c r="R178" s="102"/>
      <c r="S178" s="102"/>
      <c r="T178" s="98"/>
      <c r="W178" s="60"/>
      <c r="Z178" s="87"/>
      <c r="AA178" s="87"/>
    </row>
    <row r="179" spans="1:27" ht="59.25" customHeight="1">
      <c r="A179" s="1127" t="s">
        <v>29</v>
      </c>
      <c r="B179" s="1127"/>
      <c r="C179" s="1127"/>
      <c r="D179" s="1128"/>
      <c r="E179" s="1128"/>
      <c r="F179" s="1128"/>
      <c r="G179" s="1128"/>
      <c r="H179" s="1128"/>
      <c r="I179" s="1128"/>
      <c r="J179" s="1128"/>
      <c r="K179" s="1128"/>
      <c r="L179" s="1128"/>
      <c r="X179" s="6"/>
    </row>
    <row r="180" spans="1:27">
      <c r="A180" s="1004"/>
      <c r="B180" s="338"/>
      <c r="C180" s="19"/>
      <c r="D180" s="30"/>
      <c r="E180" s="30"/>
      <c r="F180" s="339"/>
      <c r="G180" s="339"/>
      <c r="H180" s="339"/>
      <c r="I180" s="339"/>
      <c r="J180" s="339"/>
      <c r="K180" s="30"/>
      <c r="L180" s="30"/>
      <c r="M180" s="137" t="s">
        <v>1303</v>
      </c>
      <c r="X180" s="6"/>
    </row>
    <row r="181" spans="1:27" ht="15.75" customHeight="1">
      <c r="A181" s="360" t="s">
        <v>106</v>
      </c>
      <c r="B181" s="1"/>
      <c r="C181" s="1"/>
      <c r="D181" s="1"/>
      <c r="E181" s="1"/>
      <c r="F181" s="1"/>
      <c r="G181" s="1"/>
      <c r="H181" s="1"/>
      <c r="I181" s="1"/>
      <c r="J181" s="1"/>
      <c r="K181" s="1"/>
      <c r="L181" s="1"/>
      <c r="M181" s="31"/>
      <c r="X181" s="6"/>
    </row>
    <row r="182" spans="1:27" ht="9" customHeight="1">
      <c r="A182" s="1"/>
      <c r="B182" s="1"/>
      <c r="C182" s="1"/>
      <c r="D182" s="1"/>
      <c r="E182" s="1"/>
      <c r="F182" s="1"/>
      <c r="G182" s="1"/>
      <c r="H182" s="1"/>
      <c r="I182" s="1"/>
      <c r="J182" s="1"/>
      <c r="K182" s="1"/>
      <c r="L182" s="1"/>
      <c r="M182" s="31"/>
      <c r="X182" s="6"/>
    </row>
    <row r="183" spans="1:27" ht="15.75">
      <c r="A183" s="1" t="s">
        <v>72</v>
      </c>
      <c r="B183" s="1"/>
      <c r="C183" s="1"/>
      <c r="D183" s="1"/>
      <c r="E183" s="1"/>
      <c r="F183" s="1"/>
      <c r="G183" s="1"/>
      <c r="H183" s="1"/>
      <c r="I183" s="1"/>
      <c r="J183" s="1"/>
      <c r="K183" s="1"/>
      <c r="L183" s="1"/>
      <c r="M183" s="31"/>
    </row>
    <row r="184" spans="1:27" ht="18.75">
      <c r="A184" s="1" t="s">
        <v>126</v>
      </c>
      <c r="B184" s="1"/>
      <c r="C184" s="1"/>
      <c r="D184" s="1"/>
      <c r="E184" s="1"/>
      <c r="F184" s="1"/>
      <c r="G184" s="1"/>
      <c r="H184" s="1"/>
      <c r="I184" s="1"/>
      <c r="J184" s="1"/>
      <c r="K184" s="1"/>
      <c r="L184" s="1"/>
      <c r="M184" s="31"/>
    </row>
    <row r="185" spans="1:27" ht="15.75">
      <c r="A185" s="1" t="s">
        <v>1178</v>
      </c>
      <c r="B185" s="1"/>
      <c r="C185" s="1"/>
      <c r="D185" s="1"/>
      <c r="E185" s="1"/>
      <c r="F185" s="1"/>
      <c r="G185" s="1"/>
      <c r="H185" s="1"/>
      <c r="I185" s="1"/>
      <c r="J185" s="1"/>
      <c r="K185" s="1"/>
      <c r="L185" s="1"/>
      <c r="M185" s="31"/>
    </row>
    <row r="186" spans="1:27" ht="6" customHeight="1">
      <c r="A186" s="1"/>
      <c r="B186" s="1"/>
      <c r="C186" s="1"/>
      <c r="D186" s="1"/>
      <c r="E186" s="1"/>
      <c r="F186" s="1"/>
      <c r="G186" s="1"/>
      <c r="H186" s="1"/>
      <c r="I186" s="1"/>
      <c r="J186" s="1"/>
      <c r="K186" s="1"/>
      <c r="L186" s="1"/>
    </row>
    <row r="187" spans="1:27" ht="69" customHeight="1">
      <c r="A187" s="12"/>
      <c r="B187" s="361" t="s">
        <v>167</v>
      </c>
      <c r="C187" s="362"/>
      <c r="D187" s="361" t="s">
        <v>67</v>
      </c>
      <c r="E187" s="363"/>
      <c r="F187" s="361" t="s">
        <v>42</v>
      </c>
      <c r="G187" s="361"/>
      <c r="H187" s="361" t="s">
        <v>36</v>
      </c>
      <c r="I187" s="361"/>
      <c r="J187" s="361" t="s">
        <v>62</v>
      </c>
      <c r="K187" s="361"/>
      <c r="L187" s="361" t="s">
        <v>63</v>
      </c>
      <c r="M187" s="29"/>
    </row>
    <row r="188" spans="1:27" s="6" customFormat="1" ht="18" customHeight="1">
      <c r="A188" s="364" t="s">
        <v>45</v>
      </c>
      <c r="B188" s="365">
        <f>+'Pivot Table 4-Year Insts.'!P982</f>
        <v>51.5335519900718</v>
      </c>
      <c r="C188" s="366"/>
      <c r="D188" s="367">
        <f>+F188+H188</f>
        <v>76.087017638105479</v>
      </c>
      <c r="E188" s="368"/>
      <c r="F188" s="369">
        <f>+'Pivot Table 4-Year Insts.'!P986</f>
        <v>65.13564329841526</v>
      </c>
      <c r="G188" s="370"/>
      <c r="H188" s="370">
        <f>+'Pivot Table 4-Year Insts.'!P989</f>
        <v>10.951374339690215</v>
      </c>
      <c r="I188" s="370"/>
      <c r="J188" s="370">
        <f>+'Pivot Table 4-Year Insts.'!P992</f>
        <v>23.912982361894528</v>
      </c>
      <c r="K188" s="370"/>
      <c r="L188" s="367">
        <f>SUM(F188:J188)</f>
        <v>100</v>
      </c>
      <c r="M188" s="33"/>
      <c r="O188" s="340"/>
      <c r="P188" s="340"/>
      <c r="Q188" s="340"/>
      <c r="R188" s="96"/>
      <c r="S188" s="96"/>
      <c r="T188" s="96"/>
      <c r="U188" s="13"/>
      <c r="W188" s="60"/>
      <c r="X188" s="7"/>
      <c r="Z188" s="87"/>
      <c r="AA188" s="87"/>
    </row>
    <row r="189" spans="1:27" s="6" customFormat="1">
      <c r="A189" s="364"/>
      <c r="B189" s="370"/>
      <c r="C189" s="366"/>
      <c r="D189" s="370"/>
      <c r="E189" s="368"/>
      <c r="F189" s="370"/>
      <c r="G189" s="370"/>
      <c r="H189" s="370"/>
      <c r="I189" s="370"/>
      <c r="J189" s="370"/>
      <c r="K189" s="370"/>
      <c r="L189" s="367"/>
      <c r="M189" s="33"/>
      <c r="O189" s="331"/>
      <c r="P189" s="331"/>
      <c r="Q189" s="331"/>
      <c r="R189" s="102"/>
      <c r="S189" s="102"/>
      <c r="T189" s="98"/>
      <c r="W189" s="60"/>
      <c r="X189" s="7"/>
      <c r="Z189" s="87"/>
      <c r="AA189" s="87"/>
    </row>
    <row r="190" spans="1:27" s="6" customFormat="1">
      <c r="A190" s="364" t="s">
        <v>187</v>
      </c>
      <c r="B190" s="365">
        <f>+'Pivot Table 4-Year Insts.'!P38</f>
        <v>0</v>
      </c>
      <c r="C190" s="366"/>
      <c r="D190" s="367">
        <f t="shared" ref="D190:D193" si="45">+F190+H190</f>
        <v>0</v>
      </c>
      <c r="E190" s="368"/>
      <c r="F190" s="369">
        <f>+'Pivot Table 4-Year Insts.'!P42</f>
        <v>0</v>
      </c>
      <c r="G190" s="370"/>
      <c r="H190" s="370">
        <f>+'Pivot Table 4-Year Insts.'!P45</f>
        <v>0</v>
      </c>
      <c r="I190" s="370"/>
      <c r="J190" s="370">
        <f>+'Pivot Table 4-Year Insts.'!P48</f>
        <v>0</v>
      </c>
      <c r="K190" s="370"/>
      <c r="L190" s="367">
        <f t="shared" ref="L190:L193" si="46">SUM(F190:J190)</f>
        <v>0</v>
      </c>
      <c r="M190" s="33"/>
      <c r="O190" s="331"/>
      <c r="P190" s="331"/>
      <c r="Q190" s="331"/>
      <c r="R190" s="102"/>
      <c r="S190" s="102"/>
      <c r="T190" s="98"/>
      <c r="W190" s="60"/>
      <c r="X190" s="7"/>
      <c r="Z190" s="87"/>
      <c r="AA190" s="87"/>
    </row>
    <row r="191" spans="1:27" s="6" customFormat="1">
      <c r="A191" s="371" t="s">
        <v>47</v>
      </c>
      <c r="B191" s="365">
        <f>+'Pivot Table 4-Year Insts.'!P97</f>
        <v>73.741258741258747</v>
      </c>
      <c r="C191" s="366"/>
      <c r="D191" s="367">
        <f t="shared" si="45"/>
        <v>62.636320531057365</v>
      </c>
      <c r="E191" s="368"/>
      <c r="F191" s="369">
        <f>+'Pivot Table 4-Year Insts.'!P101</f>
        <v>57.989568515884301</v>
      </c>
      <c r="G191" s="370"/>
      <c r="H191" s="370">
        <f>+'Pivot Table 4-Year Insts.'!P104</f>
        <v>4.6467520151730675</v>
      </c>
      <c r="I191" s="370"/>
      <c r="J191" s="370">
        <f>+'Pivot Table 4-Year Insts.'!P107</f>
        <v>37.363679468942628</v>
      </c>
      <c r="K191" s="370"/>
      <c r="L191" s="367">
        <f t="shared" si="46"/>
        <v>100</v>
      </c>
      <c r="M191" s="33"/>
      <c r="O191" s="331"/>
      <c r="P191" s="331"/>
      <c r="Q191" s="331"/>
      <c r="R191" s="102"/>
      <c r="S191" s="102"/>
      <c r="T191" s="98"/>
      <c r="W191" s="60"/>
      <c r="X191" s="7"/>
      <c r="Z191" s="87"/>
      <c r="AA191" s="87"/>
    </row>
    <row r="192" spans="1:27" s="6" customFormat="1" ht="12.75">
      <c r="A192" s="371" t="s">
        <v>61</v>
      </c>
      <c r="B192" s="365">
        <f>+'Pivot Table 4-Year Insts.'!P156</f>
        <v>0</v>
      </c>
      <c r="C192" s="366"/>
      <c r="D192" s="367">
        <f t="shared" si="45"/>
        <v>0</v>
      </c>
      <c r="E192" s="368"/>
      <c r="F192" s="369">
        <f>+'Pivot Table 4-Year Insts.'!P160</f>
        <v>0</v>
      </c>
      <c r="G192" s="370"/>
      <c r="H192" s="370">
        <f>+'Pivot Table 4-Year Insts.'!P163</f>
        <v>0</v>
      </c>
      <c r="I192" s="370"/>
      <c r="J192" s="370">
        <f>+'Pivot Table 4-Year Insts.'!P166</f>
        <v>0</v>
      </c>
      <c r="K192" s="370"/>
      <c r="L192" s="367">
        <f t="shared" si="46"/>
        <v>0</v>
      </c>
      <c r="M192" s="33"/>
      <c r="O192" s="331"/>
      <c r="P192" s="331"/>
      <c r="Q192" s="331"/>
      <c r="R192" s="102"/>
      <c r="S192" s="102"/>
      <c r="T192" s="98"/>
      <c r="W192" s="60"/>
      <c r="Z192" s="87"/>
      <c r="AA192" s="87"/>
    </row>
    <row r="193" spans="1:27" s="6" customFormat="1" ht="12.75">
      <c r="A193" s="371" t="s">
        <v>48</v>
      </c>
      <c r="B193" s="365">
        <f>+'Pivot Table 4-Year Insts.'!P215</f>
        <v>82.805429864253384</v>
      </c>
      <c r="C193" s="366"/>
      <c r="D193" s="367">
        <f t="shared" si="45"/>
        <v>86.338797814207652</v>
      </c>
      <c r="E193" s="368"/>
      <c r="F193" s="369">
        <f>+'Pivot Table 4-Year Insts.'!P219</f>
        <v>86.338797814207652</v>
      </c>
      <c r="G193" s="370"/>
      <c r="H193" s="370">
        <f>+'Pivot Table 4-Year Insts.'!P222</f>
        <v>0</v>
      </c>
      <c r="I193" s="370"/>
      <c r="J193" s="370">
        <f>+'Pivot Table 4-Year Insts.'!P225</f>
        <v>13.661202185792352</v>
      </c>
      <c r="K193" s="370"/>
      <c r="L193" s="367">
        <f t="shared" si="46"/>
        <v>100</v>
      </c>
      <c r="M193" s="33"/>
      <c r="O193" s="331"/>
      <c r="P193" s="331"/>
      <c r="Q193" s="331"/>
      <c r="R193" s="102"/>
      <c r="S193" s="102"/>
      <c r="T193" s="98"/>
      <c r="W193" s="60"/>
      <c r="Z193" s="87"/>
      <c r="AA193" s="87"/>
    </row>
    <row r="194" spans="1:27" s="6" customFormat="1" ht="12.75">
      <c r="A194" s="371"/>
      <c r="B194" s="365"/>
      <c r="C194" s="366"/>
      <c r="D194" s="367"/>
      <c r="E194" s="368"/>
      <c r="F194" s="369"/>
      <c r="G194" s="370"/>
      <c r="H194" s="370"/>
      <c r="I194" s="370"/>
      <c r="J194" s="370"/>
      <c r="K194" s="370"/>
      <c r="L194" s="367"/>
      <c r="M194" s="33"/>
      <c r="O194" s="331"/>
      <c r="P194" s="331"/>
      <c r="Q194" s="331"/>
      <c r="R194" s="102"/>
      <c r="S194" s="102"/>
      <c r="T194" s="98"/>
      <c r="W194" s="60"/>
      <c r="Z194" s="87"/>
      <c r="AA194" s="87"/>
    </row>
    <row r="195" spans="1:27" s="6" customFormat="1" ht="12.75">
      <c r="A195" s="371" t="s">
        <v>49</v>
      </c>
      <c r="B195" s="365">
        <f>+'Pivot Table 4-Year Insts.'!P274</f>
        <v>37.351694915254235</v>
      </c>
      <c r="C195" s="366"/>
      <c r="D195" s="367">
        <f t="shared" ref="D195:D198" si="47">+F195+H195</f>
        <v>73.511060692002275</v>
      </c>
      <c r="E195" s="368"/>
      <c r="F195" s="369">
        <f>+'Pivot Table 4-Year Insts.'!P278</f>
        <v>68.292682926829272</v>
      </c>
      <c r="G195" s="370"/>
      <c r="H195" s="370">
        <f>+'Pivot Table 4-Year Insts.'!P281</f>
        <v>5.2183777651730008</v>
      </c>
      <c r="I195" s="370"/>
      <c r="J195" s="370">
        <f>+'Pivot Table 4-Year Insts.'!P284</f>
        <v>26.488939307997732</v>
      </c>
      <c r="K195" s="370"/>
      <c r="L195" s="367">
        <f t="shared" ref="L195:L198" si="48">SUM(F195:J195)</f>
        <v>100</v>
      </c>
      <c r="M195" s="33"/>
      <c r="O195" s="331"/>
      <c r="P195" s="331"/>
      <c r="Q195" s="331"/>
      <c r="R195" s="102"/>
      <c r="S195" s="102"/>
      <c r="T195" s="98"/>
      <c r="W195" s="60"/>
      <c r="Z195" s="87"/>
      <c r="AA195" s="87"/>
    </row>
    <row r="196" spans="1:27" s="6" customFormat="1" ht="12.75">
      <c r="A196" s="371" t="s">
        <v>50</v>
      </c>
      <c r="B196" s="365">
        <f>+'Pivot Table 4-Year Insts.'!P333</f>
        <v>0</v>
      </c>
      <c r="C196" s="366"/>
      <c r="D196" s="367">
        <f t="shared" si="47"/>
        <v>0</v>
      </c>
      <c r="E196" s="368"/>
      <c r="F196" s="369">
        <f>+'Pivot Table 4-Year Insts.'!P337</f>
        <v>0</v>
      </c>
      <c r="G196" s="370"/>
      <c r="H196" s="370">
        <f>+'Pivot Table 4-Year Insts.'!P340</f>
        <v>0</v>
      </c>
      <c r="I196" s="370"/>
      <c r="J196" s="370">
        <f>+'Pivot Table 4-Year Insts.'!P343</f>
        <v>0</v>
      </c>
      <c r="K196" s="370"/>
      <c r="L196" s="367">
        <f t="shared" si="48"/>
        <v>0</v>
      </c>
      <c r="M196" s="33"/>
      <c r="O196" s="331"/>
      <c r="P196" s="331"/>
      <c r="Q196" s="331"/>
      <c r="R196" s="102"/>
      <c r="S196" s="102"/>
      <c r="T196" s="98"/>
      <c r="W196" s="60"/>
      <c r="Z196" s="87"/>
      <c r="AA196" s="87"/>
    </row>
    <row r="197" spans="1:27" s="15" customFormat="1" ht="12.75">
      <c r="A197" s="371" t="s">
        <v>51</v>
      </c>
      <c r="B197" s="365">
        <f>+'Pivot Table 4-Year Insts.'!P392</f>
        <v>21.885521885521886</v>
      </c>
      <c r="C197" s="366"/>
      <c r="D197" s="367">
        <f t="shared" si="47"/>
        <v>93.07692307692308</v>
      </c>
      <c r="E197" s="368"/>
      <c r="F197" s="369">
        <f>+'Pivot Table 4-Year Insts.'!P396</f>
        <v>61.53846153846154</v>
      </c>
      <c r="G197" s="370"/>
      <c r="H197" s="370">
        <f>+'Pivot Table 4-Year Insts.'!P399</f>
        <v>31.538461538461537</v>
      </c>
      <c r="I197" s="370"/>
      <c r="J197" s="370">
        <f>+'Pivot Table 4-Year Insts.'!P402</f>
        <v>6.9230769230769234</v>
      </c>
      <c r="K197" s="370"/>
      <c r="L197" s="367">
        <f t="shared" si="48"/>
        <v>100</v>
      </c>
      <c r="M197" s="33"/>
      <c r="O197" s="331"/>
      <c r="P197" s="331"/>
      <c r="Q197" s="331"/>
      <c r="R197" s="102"/>
      <c r="S197" s="102"/>
      <c r="T197" s="98"/>
      <c r="W197" s="88"/>
      <c r="X197" s="6"/>
      <c r="Z197" s="89"/>
      <c r="AA197" s="89"/>
    </row>
    <row r="198" spans="1:27" s="6" customFormat="1" ht="12.75">
      <c r="A198" s="371" t="s">
        <v>52</v>
      </c>
      <c r="B198" s="365">
        <f>+'Pivot Table 4-Year Insts.'!P451</f>
        <v>81.54981549815497</v>
      </c>
      <c r="C198" s="366"/>
      <c r="D198" s="367">
        <f t="shared" si="47"/>
        <v>93.665158371040732</v>
      </c>
      <c r="E198" s="368"/>
      <c r="F198" s="369">
        <f>+'Pivot Table 4-Year Insts.'!P455</f>
        <v>87.33031674208145</v>
      </c>
      <c r="G198" s="370"/>
      <c r="H198" s="370">
        <f>+'Pivot Table 4-Year Insts.'!P458</f>
        <v>6.3348416289592757</v>
      </c>
      <c r="I198" s="370"/>
      <c r="J198" s="370">
        <f>+'Pivot Table 4-Year Insts.'!P461</f>
        <v>6.3348416289592757</v>
      </c>
      <c r="K198" s="370"/>
      <c r="L198" s="367">
        <f t="shared" si="48"/>
        <v>100.00000000000001</v>
      </c>
      <c r="M198" s="33"/>
      <c r="O198" s="331"/>
      <c r="P198" s="331"/>
      <c r="Q198" s="331"/>
      <c r="R198" s="102"/>
      <c r="S198" s="102"/>
      <c r="T198" s="98"/>
      <c r="W198" s="60"/>
      <c r="Z198" s="87"/>
      <c r="AA198" s="87"/>
    </row>
    <row r="199" spans="1:27" s="6" customFormat="1" ht="12.75">
      <c r="A199" s="371"/>
      <c r="B199" s="365"/>
      <c r="C199" s="366"/>
      <c r="D199" s="367"/>
      <c r="E199" s="368"/>
      <c r="F199" s="369"/>
      <c r="G199" s="370"/>
      <c r="H199" s="370"/>
      <c r="I199" s="370"/>
      <c r="J199" s="370"/>
      <c r="K199" s="370"/>
      <c r="L199" s="367"/>
      <c r="M199" s="33"/>
      <c r="O199" s="331"/>
      <c r="P199" s="331"/>
      <c r="Q199" s="331"/>
      <c r="R199" s="102"/>
      <c r="S199" s="102"/>
      <c r="T199" s="98"/>
      <c r="W199" s="60"/>
      <c r="Z199" s="87"/>
      <c r="AA199" s="87"/>
    </row>
    <row r="200" spans="1:27" s="6" customFormat="1" ht="12.75">
      <c r="A200" s="371" t="s">
        <v>53</v>
      </c>
      <c r="B200" s="365">
        <f>+'Pivot Table 4-Year Insts.'!P510</f>
        <v>0</v>
      </c>
      <c r="C200" s="366"/>
      <c r="D200" s="367">
        <f t="shared" ref="D200:D203" si="49">+F200+H200</f>
        <v>0</v>
      </c>
      <c r="E200" s="368"/>
      <c r="F200" s="369">
        <f>+'Pivot Table 4-Year Insts.'!P514</f>
        <v>0</v>
      </c>
      <c r="G200" s="370"/>
      <c r="H200" s="370">
        <f>+'Pivot Table 4-Year Insts.'!P517</f>
        <v>0</v>
      </c>
      <c r="I200" s="370"/>
      <c r="J200" s="370">
        <f>+'Pivot Table 4-Year Insts.'!P520</f>
        <v>0</v>
      </c>
      <c r="K200" s="370"/>
      <c r="L200" s="367">
        <f t="shared" ref="L200:L203" si="50">SUM(F200:J200)</f>
        <v>0</v>
      </c>
      <c r="M200" s="33"/>
      <c r="O200" s="331"/>
      <c r="P200" s="331"/>
      <c r="Q200" s="331"/>
      <c r="R200" s="102"/>
      <c r="S200" s="102"/>
      <c r="T200" s="98"/>
      <c r="W200" s="60"/>
      <c r="Z200" s="87"/>
      <c r="AA200" s="87"/>
    </row>
    <row r="201" spans="1:27" s="6" customFormat="1" ht="12.75">
      <c r="A201" s="371" t="s">
        <v>54</v>
      </c>
      <c r="B201" s="365">
        <f>+'Pivot Table 4-Year Insts.'!P569</f>
        <v>55.429113323850167</v>
      </c>
      <c r="C201" s="366"/>
      <c r="D201" s="367">
        <f t="shared" si="49"/>
        <v>81.792899914456797</v>
      </c>
      <c r="E201" s="368"/>
      <c r="F201" s="369">
        <f>+'Pivot Table 4-Year Insts.'!P573</f>
        <v>78.528656971770744</v>
      </c>
      <c r="G201" s="370"/>
      <c r="H201" s="370">
        <f>+'Pivot Table 4-Year Insts.'!P576</f>
        <v>3.2642429426860553</v>
      </c>
      <c r="I201" s="370"/>
      <c r="J201" s="370">
        <f>+'Pivot Table 4-Year Insts.'!P579</f>
        <v>18.2071000855432</v>
      </c>
      <c r="K201" s="370"/>
      <c r="L201" s="367">
        <f t="shared" si="50"/>
        <v>100</v>
      </c>
      <c r="M201" s="33"/>
      <c r="O201" s="331"/>
      <c r="P201" s="331"/>
      <c r="Q201" s="331"/>
      <c r="R201" s="102"/>
      <c r="S201" s="102"/>
      <c r="T201" s="98"/>
      <c r="W201" s="60"/>
      <c r="Z201" s="87"/>
      <c r="AA201" s="87"/>
    </row>
    <row r="202" spans="1:27" s="6" customFormat="1" ht="12.75">
      <c r="A202" s="371" t="s">
        <v>55</v>
      </c>
      <c r="B202" s="365">
        <f>+'Pivot Table 4-Year Insts.'!P628</f>
        <v>19.217540842648322</v>
      </c>
      <c r="C202" s="366"/>
      <c r="D202" s="367">
        <f t="shared" si="49"/>
        <v>71.27937336814621</v>
      </c>
      <c r="E202" s="368"/>
      <c r="F202" s="369">
        <f>+'Pivot Table 4-Year Insts.'!P632</f>
        <v>59.791122715404697</v>
      </c>
      <c r="G202" s="370"/>
      <c r="H202" s="370">
        <f>+'Pivot Table 4-Year Insts.'!P635</f>
        <v>11.488250652741515</v>
      </c>
      <c r="I202" s="370"/>
      <c r="J202" s="370">
        <f>+'Pivot Table 4-Year Insts.'!P638</f>
        <v>28.720626631853786</v>
      </c>
      <c r="K202" s="370"/>
      <c r="L202" s="367">
        <f t="shared" si="50"/>
        <v>100</v>
      </c>
      <c r="M202" s="33"/>
      <c r="O202" s="331"/>
      <c r="P202" s="331"/>
      <c r="Q202" s="331"/>
      <c r="R202" s="102"/>
      <c r="S202" s="102"/>
      <c r="T202" s="98"/>
      <c r="W202" s="60"/>
      <c r="Z202" s="87"/>
      <c r="AA202" s="87"/>
    </row>
    <row r="203" spans="1:27" s="6" customFormat="1" ht="12.75">
      <c r="A203" s="371" t="s">
        <v>56</v>
      </c>
      <c r="B203" s="365">
        <f>+'Pivot Table 4-Year Insts.'!P687</f>
        <v>54.624781849912743</v>
      </c>
      <c r="C203" s="366"/>
      <c r="D203" s="367">
        <f t="shared" si="49"/>
        <v>84.597156398104261</v>
      </c>
      <c r="E203" s="368"/>
      <c r="F203" s="369">
        <f>+'Pivot Table 4-Year Insts.'!P691</f>
        <v>67.251184834123222</v>
      </c>
      <c r="G203" s="370"/>
      <c r="H203" s="370">
        <f>+'Pivot Table 4-Year Insts.'!P694</f>
        <v>17.345971563981042</v>
      </c>
      <c r="I203" s="370"/>
      <c r="J203" s="370">
        <f>+'Pivot Table 4-Year Insts.'!P697</f>
        <v>15.402843601895736</v>
      </c>
      <c r="K203" s="370"/>
      <c r="L203" s="367">
        <f t="shared" si="50"/>
        <v>100</v>
      </c>
      <c r="M203" s="33"/>
      <c r="O203" s="331"/>
      <c r="P203" s="331"/>
      <c r="Q203" s="331"/>
      <c r="R203" s="102"/>
      <c r="S203" s="102"/>
      <c r="T203" s="98"/>
      <c r="W203" s="60"/>
      <c r="Z203" s="87"/>
      <c r="AA203" s="87"/>
    </row>
    <row r="204" spans="1:27" s="6" customFormat="1" ht="12.75">
      <c r="A204" s="371"/>
      <c r="B204" s="365"/>
      <c r="C204" s="366"/>
      <c r="D204" s="367"/>
      <c r="E204" s="368"/>
      <c r="F204" s="369"/>
      <c r="G204" s="370"/>
      <c r="H204" s="370"/>
      <c r="I204" s="370"/>
      <c r="J204" s="370"/>
      <c r="K204" s="370"/>
      <c r="L204" s="367"/>
      <c r="M204" s="33"/>
      <c r="O204" s="331"/>
      <c r="P204" s="331"/>
      <c r="Q204" s="331"/>
      <c r="R204" s="102"/>
      <c r="S204" s="102"/>
      <c r="T204" s="98"/>
      <c r="W204" s="60"/>
      <c r="Z204" s="87"/>
      <c r="AA204" s="87"/>
    </row>
    <row r="205" spans="1:27" s="6" customFormat="1" ht="12.75">
      <c r="A205" s="371" t="s">
        <v>57</v>
      </c>
      <c r="B205" s="365">
        <f>+'Pivot Table 4-Year Insts.'!P746</f>
        <v>0</v>
      </c>
      <c r="C205" s="366"/>
      <c r="D205" s="367">
        <f t="shared" ref="D205:D208" si="51">+F205+H205</f>
        <v>0</v>
      </c>
      <c r="E205" s="368"/>
      <c r="F205" s="369">
        <f>+'Pivot Table 4-Year Insts.'!P750</f>
        <v>0</v>
      </c>
      <c r="G205" s="370"/>
      <c r="H205" s="370">
        <f>+'Pivot Table 4-Year Insts.'!P753</f>
        <v>0</v>
      </c>
      <c r="I205" s="370"/>
      <c r="J205" s="370">
        <f>+'Pivot Table 4-Year Insts.'!P756</f>
        <v>0</v>
      </c>
      <c r="K205" s="370"/>
      <c r="L205" s="367">
        <f t="shared" ref="L205:L208" si="52">SUM(F205:J205)</f>
        <v>0</v>
      </c>
      <c r="M205" s="33"/>
      <c r="N205" s="16"/>
      <c r="O205" s="331"/>
      <c r="P205" s="331"/>
      <c r="Q205" s="331"/>
      <c r="R205" s="102"/>
      <c r="S205" s="102"/>
      <c r="T205" s="98"/>
      <c r="W205" s="60"/>
      <c r="Z205" s="87"/>
      <c r="AA205" s="87"/>
    </row>
    <row r="206" spans="1:27" s="6" customFormat="1" ht="12.75">
      <c r="A206" s="371" t="s">
        <v>58</v>
      </c>
      <c r="B206" s="365">
        <f>+'Pivot Table 4-Year Insts.'!P805</f>
        <v>99.659863945578238</v>
      </c>
      <c r="C206" s="366"/>
      <c r="D206" s="367">
        <f t="shared" si="51"/>
        <v>88.907849829351534</v>
      </c>
      <c r="E206" s="368"/>
      <c r="F206" s="369">
        <f>+'Pivot Table 4-Year Insts.'!P809</f>
        <v>46.757679180887372</v>
      </c>
      <c r="G206" s="370"/>
      <c r="H206" s="370">
        <f>+'Pivot Table 4-Year Insts.'!P812</f>
        <v>42.150170648464162</v>
      </c>
      <c r="I206" s="370"/>
      <c r="J206" s="370">
        <f>+'Pivot Table 4-Year Insts.'!P815</f>
        <v>11.092150170648464</v>
      </c>
      <c r="K206" s="372"/>
      <c r="L206" s="367">
        <f t="shared" si="52"/>
        <v>100</v>
      </c>
      <c r="M206" s="33"/>
      <c r="N206" s="16"/>
      <c r="O206" s="331"/>
      <c r="P206" s="331"/>
      <c r="Q206" s="331"/>
      <c r="R206" s="102"/>
      <c r="S206" s="102"/>
      <c r="T206" s="98"/>
      <c r="W206" s="60"/>
      <c r="Z206" s="87"/>
      <c r="AA206" s="87"/>
    </row>
    <row r="207" spans="1:27" s="6" customFormat="1" ht="12.75">
      <c r="A207" s="371" t="s">
        <v>59</v>
      </c>
      <c r="B207" s="365">
        <f>+'Pivot Table 4-Year Insts.'!P864</f>
        <v>70.744680851063833</v>
      </c>
      <c r="C207" s="366"/>
      <c r="D207" s="367">
        <f t="shared" si="51"/>
        <v>81.954887218045116</v>
      </c>
      <c r="E207" s="368"/>
      <c r="F207" s="369">
        <f>+'Pivot Table 4-Year Insts.'!P868</f>
        <v>62.907268170426065</v>
      </c>
      <c r="G207" s="370"/>
      <c r="H207" s="370">
        <f>+'Pivot Table 4-Year Insts.'!P871</f>
        <v>19.047619047619047</v>
      </c>
      <c r="I207" s="370"/>
      <c r="J207" s="370">
        <f>+'Pivot Table 4-Year Insts.'!P874</f>
        <v>18.045112781954884</v>
      </c>
      <c r="K207" s="370"/>
      <c r="L207" s="367">
        <f t="shared" si="52"/>
        <v>100</v>
      </c>
      <c r="M207" s="33"/>
      <c r="N207" s="16"/>
      <c r="O207" s="331"/>
      <c r="P207" s="331"/>
      <c r="Q207" s="331"/>
      <c r="R207" s="102"/>
      <c r="S207" s="102"/>
      <c r="T207" s="98"/>
      <c r="W207" s="60"/>
      <c r="Z207" s="87"/>
      <c r="AA207" s="87"/>
    </row>
    <row r="208" spans="1:27" s="6" customFormat="1" ht="12.75">
      <c r="A208" s="373" t="s">
        <v>60</v>
      </c>
      <c r="B208" s="374">
        <f>+'Pivot Table 4-Year Insts.'!P923</f>
        <v>54.863925883034156</v>
      </c>
      <c r="C208" s="375"/>
      <c r="D208" s="376">
        <f t="shared" si="51"/>
        <v>69.973614775725594</v>
      </c>
      <c r="E208" s="377"/>
      <c r="F208" s="378">
        <f>+'Pivot Table 4-Year Insts.'!P927</f>
        <v>59.788918205804755</v>
      </c>
      <c r="G208" s="379"/>
      <c r="H208" s="379">
        <f>+'Pivot Table 4-Year Insts.'!P930</f>
        <v>10.184696569920844</v>
      </c>
      <c r="I208" s="379"/>
      <c r="J208" s="379">
        <f>+'Pivot Table 4-Year Insts.'!P933</f>
        <v>30.026385224274403</v>
      </c>
      <c r="K208" s="379"/>
      <c r="L208" s="380">
        <f t="shared" si="52"/>
        <v>100</v>
      </c>
      <c r="M208" s="44"/>
      <c r="N208" s="16"/>
      <c r="O208" s="331"/>
      <c r="P208" s="331"/>
      <c r="Q208" s="331"/>
      <c r="R208" s="102"/>
      <c r="S208" s="102"/>
      <c r="T208" s="98"/>
      <c r="W208" s="60"/>
      <c r="Z208" s="87"/>
      <c r="AA208" s="87"/>
    </row>
    <row r="209" spans="1:37" ht="51.75" customHeight="1">
      <c r="A209" s="1127" t="s">
        <v>29</v>
      </c>
      <c r="B209" s="1127"/>
      <c r="C209" s="1127"/>
      <c r="D209" s="1128"/>
      <c r="E209" s="1128"/>
      <c r="F209" s="1128"/>
      <c r="G209" s="1128"/>
      <c r="H209" s="1128"/>
      <c r="I209" s="1128"/>
      <c r="J209" s="1128"/>
      <c r="K209" s="1128"/>
      <c r="L209" s="1128"/>
      <c r="X209" s="6"/>
    </row>
    <row r="210" spans="1:37" ht="18.75" customHeight="1">
      <c r="A210" s="1127" t="s">
        <v>19</v>
      </c>
      <c r="B210" s="1127"/>
      <c r="C210" s="1127"/>
      <c r="D210" s="1128"/>
      <c r="E210" s="1128"/>
      <c r="F210" s="1128"/>
      <c r="G210" s="1128"/>
      <c r="H210" s="1128"/>
      <c r="I210" s="1128"/>
      <c r="J210" s="1128"/>
      <c r="K210" s="1128"/>
      <c r="L210" s="1128"/>
      <c r="X210" s="6"/>
    </row>
    <row r="211" spans="1:37">
      <c r="A211" s="1004"/>
      <c r="B211" s="338"/>
      <c r="C211" s="19"/>
      <c r="D211" s="30"/>
      <c r="E211" s="30"/>
      <c r="F211" s="339"/>
      <c r="G211" s="339"/>
      <c r="H211" s="339"/>
      <c r="I211" s="339"/>
      <c r="J211" s="339"/>
      <c r="K211" s="30"/>
      <c r="L211" s="30"/>
      <c r="M211" s="137" t="s">
        <v>1303</v>
      </c>
      <c r="X211" s="6"/>
    </row>
    <row r="212" spans="1:37" ht="15.75" customHeight="1">
      <c r="A212" s="360" t="s">
        <v>110</v>
      </c>
      <c r="B212" s="1"/>
      <c r="C212" s="1"/>
      <c r="D212" s="1"/>
      <c r="E212" s="1"/>
      <c r="F212" s="1"/>
      <c r="G212" s="1"/>
      <c r="H212" s="1"/>
      <c r="I212" s="1"/>
      <c r="J212" s="1"/>
      <c r="K212" s="1"/>
      <c r="L212" s="1"/>
      <c r="M212" s="31"/>
      <c r="X212" s="6"/>
    </row>
    <row r="213" spans="1:37" ht="8.25" customHeight="1">
      <c r="A213" s="1"/>
      <c r="B213" s="1"/>
      <c r="C213" s="1"/>
      <c r="D213" s="1"/>
      <c r="E213" s="1"/>
      <c r="F213" s="1"/>
      <c r="G213" s="1"/>
      <c r="H213" s="1"/>
      <c r="I213" s="1"/>
      <c r="J213" s="1"/>
      <c r="K213" s="1"/>
      <c r="L213" s="1"/>
      <c r="M213" s="31"/>
      <c r="X213" s="9"/>
      <c r="Y213" s="9"/>
      <c r="Z213" s="79"/>
      <c r="AA213" s="79"/>
      <c r="AB213" s="9"/>
    </row>
    <row r="214" spans="1:37" ht="15.75">
      <c r="A214" s="1" t="s">
        <v>72</v>
      </c>
      <c r="B214" s="1"/>
      <c r="C214" s="1"/>
      <c r="D214" s="1"/>
      <c r="E214" s="1"/>
      <c r="F214" s="1"/>
      <c r="G214" s="1"/>
      <c r="H214" s="1"/>
      <c r="I214" s="1"/>
      <c r="J214" s="1"/>
      <c r="K214" s="1"/>
      <c r="L214" s="1"/>
      <c r="M214" s="31"/>
      <c r="P214" s="345"/>
      <c r="Q214" s="345"/>
      <c r="R214" s="104"/>
      <c r="X214" s="9"/>
      <c r="Y214" s="9"/>
      <c r="Z214" s="79"/>
      <c r="AA214" s="79"/>
      <c r="AB214" s="9"/>
    </row>
    <row r="215" spans="1:37" ht="18.75">
      <c r="A215" s="1" t="s">
        <v>81</v>
      </c>
      <c r="B215" s="1"/>
      <c r="C215" s="1"/>
      <c r="D215" s="1"/>
      <c r="E215" s="1"/>
      <c r="F215" s="1"/>
      <c r="G215" s="1"/>
      <c r="H215" s="1"/>
      <c r="I215" s="1"/>
      <c r="J215" s="1"/>
      <c r="K215" s="1"/>
      <c r="L215" s="1"/>
      <c r="M215" s="31"/>
      <c r="X215" s="9"/>
      <c r="Y215" s="9"/>
      <c r="Z215" s="79"/>
      <c r="AA215" s="79"/>
      <c r="AB215" s="9"/>
    </row>
    <row r="216" spans="1:37" ht="15.75">
      <c r="A216" s="1" t="s">
        <v>1179</v>
      </c>
      <c r="B216" s="1"/>
      <c r="C216" s="1"/>
      <c r="D216" s="1"/>
      <c r="E216" s="1"/>
      <c r="F216" s="1"/>
      <c r="G216" s="1"/>
      <c r="H216" s="1"/>
      <c r="I216" s="1"/>
      <c r="J216" s="1"/>
      <c r="K216" s="1"/>
      <c r="L216" s="1"/>
      <c r="M216" s="31"/>
      <c r="O216" s="346" t="s">
        <v>178</v>
      </c>
      <c r="P216" s="347"/>
      <c r="Q216" s="347"/>
      <c r="R216" s="313"/>
      <c r="S216" s="313"/>
      <c r="T216" s="314"/>
      <c r="U216" s="235"/>
      <c r="W216" s="7"/>
      <c r="Z216" s="7"/>
      <c r="AA216" s="7"/>
    </row>
    <row r="217" spans="1:37" ht="6" customHeight="1">
      <c r="A217" s="1"/>
      <c r="B217" s="1"/>
      <c r="C217" s="1"/>
      <c r="D217" s="1"/>
      <c r="E217" s="1"/>
      <c r="F217" s="1"/>
      <c r="G217" s="1"/>
      <c r="H217" s="1"/>
      <c r="I217" s="1"/>
      <c r="J217" s="1"/>
      <c r="K217" s="1"/>
      <c r="L217" s="1"/>
      <c r="O217" s="348"/>
      <c r="P217" s="348"/>
      <c r="Q217" s="348"/>
      <c r="R217" s="315"/>
      <c r="S217" s="315"/>
      <c r="T217" s="316"/>
      <c r="U217" s="235"/>
      <c r="W217" s="7"/>
      <c r="Z217" s="7"/>
      <c r="AA217" s="7"/>
    </row>
    <row r="218" spans="1:37" ht="63" customHeight="1">
      <c r="A218" s="12"/>
      <c r="B218" s="361" t="s">
        <v>167</v>
      </c>
      <c r="C218" s="362"/>
      <c r="D218" s="361" t="s">
        <v>67</v>
      </c>
      <c r="E218" s="363"/>
      <c r="F218" s="361" t="s">
        <v>42</v>
      </c>
      <c r="G218" s="361"/>
      <c r="H218" s="361" t="s">
        <v>36</v>
      </c>
      <c r="I218" s="361"/>
      <c r="J218" s="361" t="s">
        <v>62</v>
      </c>
      <c r="K218" s="361"/>
      <c r="L218" s="361" t="s">
        <v>63</v>
      </c>
      <c r="M218" s="29"/>
      <c r="N218" s="2"/>
      <c r="O218" s="349" t="s">
        <v>30</v>
      </c>
      <c r="P218" s="349" t="s">
        <v>31</v>
      </c>
      <c r="Q218" s="349" t="s">
        <v>13</v>
      </c>
      <c r="R218" s="317" t="s">
        <v>14</v>
      </c>
      <c r="S218" s="317" t="s">
        <v>32</v>
      </c>
      <c r="T218" s="318" t="s">
        <v>33</v>
      </c>
      <c r="U218" s="235"/>
      <c r="W218" s="7"/>
      <c r="Z218" s="7"/>
      <c r="AA218" s="7"/>
      <c r="AF218" s="9"/>
      <c r="AG218" s="9"/>
      <c r="AH218" s="9"/>
      <c r="AI218" s="9"/>
      <c r="AJ218" s="9"/>
      <c r="AK218" s="9"/>
    </row>
    <row r="219" spans="1:37" s="6" customFormat="1" ht="18" customHeight="1">
      <c r="A219" s="364" t="s">
        <v>45</v>
      </c>
      <c r="B219" s="365">
        <f>+'Pivot Table 2-Year Insts.'!R856</f>
        <v>43.972826132878183</v>
      </c>
      <c r="C219" s="381"/>
      <c r="D219" s="367">
        <f>+F219+H219</f>
        <v>63.64015132576705</v>
      </c>
      <c r="E219" s="368"/>
      <c r="F219" s="369">
        <f>+'Pivot Table 2-Year Insts.'!R867</f>
        <v>57.508791227105313</v>
      </c>
      <c r="G219" s="370"/>
      <c r="H219" s="370">
        <f>+'Pivot Table 2-Year Insts.'!R870</f>
        <v>6.1313600986617338</v>
      </c>
      <c r="I219" s="370"/>
      <c r="J219" s="370">
        <f>+'Pivot Table 2-Year Insts.'!R873</f>
        <v>36.35984867423295</v>
      </c>
      <c r="K219" s="370"/>
      <c r="L219" s="382">
        <f>SUM(F219:J219)</f>
        <v>100</v>
      </c>
      <c r="M219" s="33"/>
      <c r="O219" s="350">
        <f>+'Pivot Table 2-Year Insts.'!R866</f>
        <v>57.927490703298382</v>
      </c>
      <c r="P219" s="350">
        <f>+'Pivot Table 2-Year Insts.'!R869</f>
        <v>6.1675031763039438</v>
      </c>
      <c r="Q219" s="350">
        <f>+'Pivot Table 2-Year Insts.'!R872</f>
        <v>35.905006120397672</v>
      </c>
      <c r="R219" s="302">
        <f>SUM(O219:Q219)</f>
        <v>100</v>
      </c>
      <c r="S219" s="302">
        <f>SUM(O219:P219)</f>
        <v>64.094993879602328</v>
      </c>
      <c r="T219" s="237">
        <f>+D219-S219</f>
        <v>-0.45484255383527739</v>
      </c>
      <c r="U219" s="236" t="s">
        <v>45</v>
      </c>
      <c r="V219" s="7"/>
      <c r="W219" s="7"/>
      <c r="X219" s="7"/>
      <c r="Y219" s="7"/>
      <c r="Z219" s="7"/>
      <c r="AA219" s="7"/>
      <c r="AB219" s="7"/>
      <c r="AC219" s="7"/>
      <c r="AD219" s="7"/>
      <c r="AE219" s="7"/>
      <c r="AF219" s="16"/>
      <c r="AG219" s="16"/>
      <c r="AH219" s="16"/>
      <c r="AI219" s="16"/>
      <c r="AJ219" s="16"/>
      <c r="AK219" s="16"/>
    </row>
    <row r="220" spans="1:37" s="6" customFormat="1" ht="10.5" customHeight="1">
      <c r="A220" s="364"/>
      <c r="B220" s="365"/>
      <c r="C220" s="366"/>
      <c r="D220" s="383"/>
      <c r="E220" s="384"/>
      <c r="F220" s="369"/>
      <c r="G220" s="370"/>
      <c r="H220" s="370"/>
      <c r="I220" s="370"/>
      <c r="J220" s="370"/>
      <c r="K220" s="370"/>
      <c r="L220" s="367"/>
      <c r="M220" s="33"/>
      <c r="O220" s="350"/>
      <c r="P220" s="350"/>
      <c r="Q220" s="350"/>
      <c r="R220" s="302"/>
      <c r="S220" s="302"/>
      <c r="T220" s="237"/>
      <c r="U220" s="236"/>
      <c r="V220" s="7"/>
      <c r="W220" s="7"/>
      <c r="X220" s="7"/>
      <c r="Y220" s="7"/>
      <c r="Z220" s="7"/>
      <c r="AA220" s="7"/>
      <c r="AB220" s="7"/>
      <c r="AC220" s="7"/>
      <c r="AD220" s="7"/>
      <c r="AE220" s="7"/>
      <c r="AF220" s="16"/>
      <c r="AG220" s="16"/>
      <c r="AH220" s="16"/>
      <c r="AI220" s="16"/>
      <c r="AJ220" s="16"/>
      <c r="AK220" s="16"/>
    </row>
    <row r="221" spans="1:37" s="6" customFormat="1">
      <c r="A221" s="364" t="s">
        <v>46</v>
      </c>
      <c r="B221" s="365">
        <f>+'Pivot Table 2-Year Insts.'!R24</f>
        <v>46.389357436109606</v>
      </c>
      <c r="C221" s="381"/>
      <c r="D221" s="367">
        <f t="shared" ref="D221:D239" si="53">+F221+H221</f>
        <v>67.586410635155104</v>
      </c>
      <c r="E221" s="368"/>
      <c r="F221" s="369">
        <f>+'Pivot Table 2-Year Insts.'!R35</f>
        <v>61.524372230428362</v>
      </c>
      <c r="G221" s="370"/>
      <c r="H221" s="370">
        <f>+'Pivot Table 2-Year Insts.'!R38</f>
        <v>6.0620384047267359</v>
      </c>
      <c r="I221" s="370"/>
      <c r="J221" s="370">
        <f>+'Pivot Table 2-Year Insts.'!R41</f>
        <v>32.413589364844903</v>
      </c>
      <c r="K221" s="370"/>
      <c r="L221" s="367">
        <f t="shared" ref="L221:L239" si="54">SUM(F221:J221)</f>
        <v>100</v>
      </c>
      <c r="M221" s="33"/>
      <c r="O221" s="351">
        <f>+'Pivot Table 2-Year Insts.'!R34</f>
        <v>64.224037339556588</v>
      </c>
      <c r="P221" s="351">
        <f>+'Pivot Table 2-Year Insts.'!R37</f>
        <v>6.6686114352392067</v>
      </c>
      <c r="Q221" s="351">
        <f>+'Pivot Table 2-Year Insts.'!R40</f>
        <v>29.107351225204205</v>
      </c>
      <c r="R221" s="303">
        <f t="shared" ref="R221:R239" si="55">SUM(O221:Q221)</f>
        <v>100</v>
      </c>
      <c r="S221" s="302">
        <f t="shared" ref="S221:S239" si="56">SUM(O221:P221)</f>
        <v>70.892648774795788</v>
      </c>
      <c r="T221" s="237">
        <f t="shared" ref="T221:T239" si="57">+D221-S221</f>
        <v>-3.3062381396406835</v>
      </c>
      <c r="U221" s="238" t="s">
        <v>46</v>
      </c>
      <c r="V221" s="7"/>
      <c r="W221" s="7"/>
      <c r="X221" s="7"/>
      <c r="Y221" s="7"/>
      <c r="Z221" s="7"/>
      <c r="AA221" s="7"/>
      <c r="AB221" s="7"/>
      <c r="AC221" s="7"/>
      <c r="AD221" s="7"/>
      <c r="AE221" s="7"/>
      <c r="AF221" s="16"/>
      <c r="AG221" s="16"/>
      <c r="AH221" s="16"/>
      <c r="AI221" s="16"/>
      <c r="AJ221" s="16"/>
      <c r="AK221" s="16"/>
    </row>
    <row r="222" spans="1:37" s="6" customFormat="1">
      <c r="A222" s="371" t="s">
        <v>47</v>
      </c>
      <c r="B222" s="365">
        <f>+'Pivot Table 2-Year Insts.'!R76</f>
        <v>44.948186528497409</v>
      </c>
      <c r="C222" s="381"/>
      <c r="D222" s="367">
        <f t="shared" si="53"/>
        <v>54.349451645064804</v>
      </c>
      <c r="E222" s="368"/>
      <c r="F222" s="369">
        <f>+'Pivot Table 2-Year Insts.'!R87</f>
        <v>49.912761714855435</v>
      </c>
      <c r="G222" s="370"/>
      <c r="H222" s="370">
        <f>+'Pivot Table 2-Year Insts.'!R90</f>
        <v>4.4366899302093721</v>
      </c>
      <c r="I222" s="370"/>
      <c r="J222" s="370">
        <f>+'Pivot Table 2-Year Insts.'!R93</f>
        <v>45.650548354935196</v>
      </c>
      <c r="K222" s="370"/>
      <c r="L222" s="367">
        <f t="shared" si="54"/>
        <v>100</v>
      </c>
      <c r="M222" s="33"/>
      <c r="O222" s="351">
        <f>+'Pivot Table 2-Year Insts.'!R86</f>
        <v>50.869617368357922</v>
      </c>
      <c r="P222" s="351">
        <f>+'Pivot Table 2-Year Insts.'!R89</f>
        <v>3.5144536403982247</v>
      </c>
      <c r="Q222" s="351">
        <f>+'Pivot Table 2-Year Insts.'!R92</f>
        <v>45.615928991243855</v>
      </c>
      <c r="R222" s="303">
        <f t="shared" si="55"/>
        <v>100</v>
      </c>
      <c r="S222" s="302">
        <f t="shared" si="56"/>
        <v>54.384071008756145</v>
      </c>
      <c r="T222" s="237">
        <f t="shared" si="57"/>
        <v>-3.4619363691341221E-2</v>
      </c>
      <c r="U222" s="238" t="s">
        <v>47</v>
      </c>
      <c r="V222" s="7"/>
      <c r="W222" s="7"/>
      <c r="X222" s="7"/>
      <c r="Y222" s="7"/>
      <c r="Z222" s="7"/>
      <c r="AA222" s="7"/>
      <c r="AB222" s="7"/>
      <c r="AC222" s="7"/>
      <c r="AD222" s="7"/>
      <c r="AE222" s="7"/>
      <c r="AF222" s="16"/>
      <c r="AG222" s="16"/>
      <c r="AH222" s="16"/>
      <c r="AI222" s="16"/>
      <c r="AJ222" s="16"/>
      <c r="AK222" s="16"/>
    </row>
    <row r="223" spans="1:37" s="6" customFormat="1">
      <c r="A223" s="371" t="s">
        <v>61</v>
      </c>
      <c r="B223" s="365">
        <f>+'Pivot Table 2-Year Insts.'!R128</f>
        <v>55.174716225239266</v>
      </c>
      <c r="C223" s="381"/>
      <c r="D223" s="367">
        <f t="shared" si="53"/>
        <v>55.927662424648361</v>
      </c>
      <c r="E223" s="368"/>
      <c r="F223" s="369">
        <f>+'Pivot Table 2-Year Insts.'!R139</f>
        <v>55.927662424648361</v>
      </c>
      <c r="G223" s="370"/>
      <c r="H223" s="370">
        <f>+'Pivot Table 2-Year Insts.'!R142</f>
        <v>0</v>
      </c>
      <c r="I223" s="370"/>
      <c r="J223" s="370">
        <f>+'Pivot Table 2-Year Insts.'!R145</f>
        <v>44.072337575351639</v>
      </c>
      <c r="K223" s="370"/>
      <c r="L223" s="367">
        <f t="shared" si="54"/>
        <v>100</v>
      </c>
      <c r="M223" s="33"/>
      <c r="O223" s="351">
        <f>+'Pivot Table 2-Year Insts.'!R138</f>
        <v>57.060518731988473</v>
      </c>
      <c r="P223" s="351">
        <f>+'Pivot Table 2-Year Insts.'!R141</f>
        <v>4.3227665706051877</v>
      </c>
      <c r="Q223" s="351">
        <f>+'Pivot Table 2-Year Insts.'!R144</f>
        <v>38.616714697406337</v>
      </c>
      <c r="R223" s="303">
        <f t="shared" si="55"/>
        <v>100</v>
      </c>
      <c r="S223" s="302">
        <f t="shared" si="56"/>
        <v>61.383285302593663</v>
      </c>
      <c r="T223" s="237">
        <f t="shared" si="57"/>
        <v>-5.4556228779453022</v>
      </c>
      <c r="U223" s="236" t="s">
        <v>61</v>
      </c>
      <c r="V223" s="7"/>
      <c r="W223" s="7"/>
      <c r="X223" s="7"/>
      <c r="Y223" s="7"/>
      <c r="Z223" s="7"/>
      <c r="AA223" s="7"/>
      <c r="AB223" s="7"/>
      <c r="AC223" s="7"/>
      <c r="AD223" s="7"/>
      <c r="AE223" s="7"/>
      <c r="AF223" s="16"/>
      <c r="AG223" s="16"/>
      <c r="AH223" s="16"/>
      <c r="AI223" s="16"/>
      <c r="AJ223" s="16"/>
      <c r="AK223" s="16"/>
    </row>
    <row r="224" spans="1:37" s="6" customFormat="1">
      <c r="A224" s="371" t="s">
        <v>48</v>
      </c>
      <c r="B224" s="369">
        <f>+'Pivot Table 2-Year Insts.'!R180</f>
        <v>44.21729028745856</v>
      </c>
      <c r="C224" s="381"/>
      <c r="D224" s="367">
        <f t="shared" si="53"/>
        <v>71.317365269461078</v>
      </c>
      <c r="E224" s="368"/>
      <c r="F224" s="369">
        <f>+'Pivot Table 2-Year Insts.'!R191</f>
        <v>64.923700985126516</v>
      </c>
      <c r="G224" s="370"/>
      <c r="H224" s="370">
        <f>+'Pivot Table 2-Year Insts.'!R194</f>
        <v>6.3936642843345561</v>
      </c>
      <c r="I224" s="370"/>
      <c r="J224" s="370">
        <f>+'Pivot Table 2-Year Insts.'!R197</f>
        <v>28.682634730538918</v>
      </c>
      <c r="K224" s="370"/>
      <c r="L224" s="367">
        <f t="shared" si="54"/>
        <v>100</v>
      </c>
      <c r="M224" s="33"/>
      <c r="O224" s="351">
        <f>+'Pivot Table 2-Year Insts.'!R190</f>
        <v>66.289255249971319</v>
      </c>
      <c r="P224" s="351">
        <f>+'Pivot Table 2-Year Insts.'!R193</f>
        <v>6.028382358566347</v>
      </c>
      <c r="Q224" s="351">
        <f>+'Pivot Table 2-Year Insts.'!R196</f>
        <v>27.682362391462341</v>
      </c>
      <c r="R224" s="303">
        <f t="shared" si="55"/>
        <v>100</v>
      </c>
      <c r="S224" s="302">
        <f t="shared" si="56"/>
        <v>72.317637608537666</v>
      </c>
      <c r="T224" s="237">
        <f t="shared" si="57"/>
        <v>-1.000272339076588</v>
      </c>
      <c r="U224" s="236" t="s">
        <v>48</v>
      </c>
      <c r="V224" s="7"/>
      <c r="W224" s="7"/>
      <c r="X224" s="7"/>
      <c r="Y224" s="7"/>
      <c r="Z224" s="7"/>
      <c r="AA224" s="7"/>
      <c r="AB224" s="7"/>
      <c r="AC224" s="7"/>
      <c r="AD224" s="7"/>
      <c r="AE224" s="7"/>
      <c r="AF224" s="16"/>
      <c r="AG224" s="16"/>
      <c r="AH224" s="16"/>
      <c r="AI224" s="16"/>
      <c r="AJ224" s="16"/>
      <c r="AK224" s="16"/>
    </row>
    <row r="225" spans="1:37" s="6" customFormat="1">
      <c r="A225" s="371"/>
      <c r="B225" s="369"/>
      <c r="C225" s="381"/>
      <c r="D225" s="367"/>
      <c r="E225" s="368"/>
      <c r="F225" s="369"/>
      <c r="G225" s="370"/>
      <c r="H225" s="370"/>
      <c r="I225" s="370"/>
      <c r="J225" s="370"/>
      <c r="K225" s="370"/>
      <c r="L225" s="367"/>
      <c r="M225" s="33"/>
      <c r="O225" s="351"/>
      <c r="P225" s="351"/>
      <c r="Q225" s="351"/>
      <c r="R225" s="303"/>
      <c r="S225" s="302"/>
      <c r="T225" s="237"/>
      <c r="U225" s="236"/>
      <c r="V225" s="7"/>
      <c r="W225" s="7"/>
      <c r="X225" s="7"/>
      <c r="Y225" s="7"/>
      <c r="Z225" s="7"/>
      <c r="AA225" s="7"/>
      <c r="AB225" s="7"/>
      <c r="AC225" s="7"/>
      <c r="AD225" s="7"/>
      <c r="AE225" s="7"/>
      <c r="AF225" s="16"/>
      <c r="AG225" s="16"/>
      <c r="AH225" s="16"/>
      <c r="AI225" s="16"/>
      <c r="AJ225" s="16"/>
      <c r="AK225" s="16"/>
    </row>
    <row r="226" spans="1:37" s="6" customFormat="1">
      <c r="A226" s="371" t="s">
        <v>49</v>
      </c>
      <c r="B226" s="365">
        <f>+'Pivot Table 2-Year Insts.'!R232</f>
        <v>51.274237171917257</v>
      </c>
      <c r="C226" s="381"/>
      <c r="D226" s="367">
        <f t="shared" si="53"/>
        <v>59.995944849959457</v>
      </c>
      <c r="E226" s="368"/>
      <c r="F226" s="369">
        <f>+'Pivot Table 2-Year Insts.'!R243</f>
        <v>54.11597729115978</v>
      </c>
      <c r="G226" s="370"/>
      <c r="H226" s="370">
        <f>+'Pivot Table 2-Year Insts.'!R246</f>
        <v>5.8799675587996756</v>
      </c>
      <c r="I226" s="370"/>
      <c r="J226" s="370">
        <f>+'Pivot Table 2-Year Insts.'!R249</f>
        <v>40.00405515004055</v>
      </c>
      <c r="K226" s="370"/>
      <c r="L226" s="367">
        <f t="shared" si="54"/>
        <v>100</v>
      </c>
      <c r="M226" s="33"/>
      <c r="O226" s="351">
        <f>+'Pivot Table 2-Year Insts.'!R242</f>
        <v>55.628069703290052</v>
      </c>
      <c r="P226" s="351">
        <f>+'Pivot Table 2-Year Insts.'!R245</f>
        <v>6.18313933929893</v>
      </c>
      <c r="Q226" s="351">
        <f>+'Pivot Table 2-Year Insts.'!R248</f>
        <v>38.188790957411022</v>
      </c>
      <c r="R226" s="303">
        <f t="shared" si="55"/>
        <v>100</v>
      </c>
      <c r="S226" s="302">
        <f t="shared" si="56"/>
        <v>61.811209042588985</v>
      </c>
      <c r="T226" s="237">
        <f t="shared" si="57"/>
        <v>-1.8152641926295274</v>
      </c>
      <c r="U226" s="236" t="s">
        <v>49</v>
      </c>
      <c r="V226" s="7"/>
      <c r="W226" s="7"/>
      <c r="X226" s="7"/>
      <c r="Y226" s="7"/>
      <c r="Z226" s="7"/>
      <c r="AA226" s="7"/>
      <c r="AB226" s="7"/>
      <c r="AC226" s="7"/>
      <c r="AD226" s="7"/>
      <c r="AE226" s="7"/>
      <c r="AF226" s="16"/>
      <c r="AG226" s="16"/>
      <c r="AH226" s="16"/>
      <c r="AI226" s="16"/>
      <c r="AJ226" s="16"/>
      <c r="AK226" s="16"/>
    </row>
    <row r="227" spans="1:37" s="6" customFormat="1">
      <c r="A227" s="371" t="s">
        <v>50</v>
      </c>
      <c r="B227" s="365">
        <f>+'Pivot Table 2-Year Insts.'!R284</f>
        <v>46.477518634287094</v>
      </c>
      <c r="C227" s="381"/>
      <c r="D227" s="367">
        <f t="shared" si="53"/>
        <v>61.493662213086665</v>
      </c>
      <c r="E227" s="368"/>
      <c r="F227" s="369">
        <f>+'Pivot Table 2-Year Insts.'!R295</f>
        <v>56.537627041224155</v>
      </c>
      <c r="G227" s="370"/>
      <c r="H227" s="370">
        <f>+'Pivot Table 2-Year Insts.'!R298</f>
        <v>4.95603517186251</v>
      </c>
      <c r="I227" s="370"/>
      <c r="J227" s="370">
        <f>+'Pivot Table 2-Year Insts.'!R301</f>
        <v>38.506337786913328</v>
      </c>
      <c r="K227" s="370"/>
      <c r="L227" s="367">
        <f t="shared" si="54"/>
        <v>100</v>
      </c>
      <c r="M227" s="33"/>
      <c r="O227" s="351">
        <f>+'Pivot Table 2-Year Insts.'!R294</f>
        <v>61.570796460176993</v>
      </c>
      <c r="P227" s="351">
        <f>+'Pivot Table 2-Year Insts.'!R297</f>
        <v>4.3473451327433628</v>
      </c>
      <c r="Q227" s="351">
        <f>+'Pivot Table 2-Year Insts.'!R300</f>
        <v>34.081858407079643</v>
      </c>
      <c r="R227" s="303">
        <f t="shared" si="55"/>
        <v>100</v>
      </c>
      <c r="S227" s="302">
        <f t="shared" si="56"/>
        <v>65.91814159292035</v>
      </c>
      <c r="T227" s="237">
        <f t="shared" si="57"/>
        <v>-4.4244793798336843</v>
      </c>
      <c r="U227" s="236" t="s">
        <v>50</v>
      </c>
      <c r="V227" s="7"/>
      <c r="W227" s="7"/>
      <c r="X227" s="7"/>
      <c r="Y227" s="7"/>
      <c r="Z227" s="7"/>
      <c r="AA227" s="7"/>
      <c r="AB227" s="7"/>
      <c r="AC227" s="7"/>
      <c r="AD227" s="7"/>
      <c r="AE227" s="7"/>
      <c r="AF227" s="16"/>
      <c r="AG227" s="16"/>
      <c r="AH227" s="16"/>
      <c r="AI227" s="16"/>
      <c r="AJ227" s="16"/>
      <c r="AK227" s="16"/>
    </row>
    <row r="228" spans="1:37" s="15" customFormat="1">
      <c r="A228" s="371" t="s">
        <v>51</v>
      </c>
      <c r="B228" s="365">
        <f>+'Pivot Table 2-Year Insts.'!R336</f>
        <v>48.016582669484634</v>
      </c>
      <c r="C228" s="381"/>
      <c r="D228" s="367">
        <f t="shared" si="53"/>
        <v>57.058611144542063</v>
      </c>
      <c r="E228" s="368"/>
      <c r="F228" s="369">
        <f>+'Pivot Table 2-Year Insts.'!R347</f>
        <v>48.838608737513539</v>
      </c>
      <c r="G228" s="370"/>
      <c r="H228" s="370">
        <f>+'Pivot Table 2-Year Insts.'!R350</f>
        <v>8.2200024070285238</v>
      </c>
      <c r="I228" s="370"/>
      <c r="J228" s="370">
        <f>+'Pivot Table 2-Year Insts.'!R353</f>
        <v>42.941388855457937</v>
      </c>
      <c r="K228" s="370"/>
      <c r="L228" s="367">
        <f t="shared" si="54"/>
        <v>100</v>
      </c>
      <c r="M228" s="33"/>
      <c r="O228" s="351">
        <f>+'Pivot Table 2-Year Insts.'!R346</f>
        <v>49.071082390953151</v>
      </c>
      <c r="P228" s="351">
        <f>+'Pivot Table 2-Year Insts.'!R349</f>
        <v>9.6930533117932143</v>
      </c>
      <c r="Q228" s="351">
        <f>+'Pivot Table 2-Year Insts.'!R352</f>
        <v>41.235864297253634</v>
      </c>
      <c r="R228" s="303">
        <f t="shared" si="55"/>
        <v>100</v>
      </c>
      <c r="S228" s="302">
        <f t="shared" si="56"/>
        <v>58.764135702746366</v>
      </c>
      <c r="T228" s="237">
        <f t="shared" si="57"/>
        <v>-1.7055245582043028</v>
      </c>
      <c r="U228" s="236" t="s">
        <v>51</v>
      </c>
      <c r="V228" s="7"/>
      <c r="W228" s="7"/>
      <c r="X228" s="7"/>
      <c r="Y228" s="7"/>
      <c r="Z228" s="7"/>
      <c r="AA228" s="7"/>
      <c r="AB228" s="7"/>
      <c r="AC228" s="7"/>
      <c r="AD228" s="7"/>
      <c r="AE228" s="7"/>
      <c r="AF228" s="17"/>
      <c r="AG228" s="17"/>
      <c r="AH228" s="17"/>
      <c r="AI228" s="17"/>
      <c r="AJ228" s="17"/>
      <c r="AK228" s="17"/>
    </row>
    <row r="229" spans="1:37" s="6" customFormat="1">
      <c r="A229" s="371" t="s">
        <v>52</v>
      </c>
      <c r="B229" s="365">
        <f>+'Pivot Table 2-Year Insts.'!R388</f>
        <v>37.220083088458807</v>
      </c>
      <c r="C229" s="381"/>
      <c r="D229" s="367">
        <f t="shared" si="53"/>
        <v>67.37135261725426</v>
      </c>
      <c r="E229" s="368"/>
      <c r="F229" s="369">
        <f>+'Pivot Table 2-Year Insts.'!R399</f>
        <v>60.611431103234381</v>
      </c>
      <c r="G229" s="370"/>
      <c r="H229" s="370">
        <f>+'Pivot Table 2-Year Insts.'!R402</f>
        <v>6.759921514019875</v>
      </c>
      <c r="I229" s="370"/>
      <c r="J229" s="370">
        <f>+'Pivot Table 2-Year Insts.'!R405</f>
        <v>32.628647382745747</v>
      </c>
      <c r="K229" s="370"/>
      <c r="L229" s="367">
        <f t="shared" si="54"/>
        <v>100</v>
      </c>
      <c r="M229" s="33"/>
      <c r="O229" s="351">
        <f>+'Pivot Table 2-Year Insts.'!R398</f>
        <v>61.129385964912288</v>
      </c>
      <c r="P229" s="351">
        <f>+'Pivot Table 2-Year Insts.'!R401</f>
        <v>6.6033138401559457</v>
      </c>
      <c r="Q229" s="351">
        <f>+'Pivot Table 2-Year Insts.'!R404</f>
        <v>32.267300194931778</v>
      </c>
      <c r="R229" s="303">
        <f t="shared" si="55"/>
        <v>100.00000000000001</v>
      </c>
      <c r="S229" s="302">
        <f t="shared" si="56"/>
        <v>67.732699805068236</v>
      </c>
      <c r="T229" s="237">
        <f t="shared" si="57"/>
        <v>-0.36134718781397623</v>
      </c>
      <c r="U229" s="236" t="s">
        <v>52</v>
      </c>
      <c r="V229" s="7"/>
      <c r="W229" s="7"/>
      <c r="X229" s="7"/>
      <c r="Y229" s="7"/>
      <c r="Z229" s="7"/>
      <c r="AA229" s="7"/>
      <c r="AB229" s="7"/>
      <c r="AC229" s="7"/>
      <c r="AD229" s="7"/>
      <c r="AE229" s="7"/>
      <c r="AF229" s="16"/>
      <c r="AG229" s="16"/>
      <c r="AH229" s="16"/>
      <c r="AI229" s="16"/>
      <c r="AJ229" s="16"/>
      <c r="AK229" s="16"/>
    </row>
    <row r="230" spans="1:37" s="6" customFormat="1">
      <c r="A230" s="371"/>
      <c r="B230" s="365"/>
      <c r="C230" s="381"/>
      <c r="D230" s="367"/>
      <c r="E230" s="368"/>
      <c r="F230" s="369"/>
      <c r="G230" s="370"/>
      <c r="H230" s="370"/>
      <c r="I230" s="370"/>
      <c r="J230" s="370"/>
      <c r="K230" s="370"/>
      <c r="L230" s="367"/>
      <c r="M230" s="33"/>
      <c r="O230" s="351"/>
      <c r="P230" s="351"/>
      <c r="Q230" s="351"/>
      <c r="R230" s="303"/>
      <c r="S230" s="302"/>
      <c r="T230" s="237"/>
      <c r="U230" s="236"/>
      <c r="V230" s="7"/>
      <c r="W230" s="7"/>
      <c r="X230" s="7"/>
      <c r="Y230" s="7"/>
      <c r="Z230" s="7"/>
      <c r="AA230" s="7"/>
      <c r="AB230" s="7"/>
      <c r="AC230" s="7"/>
      <c r="AD230" s="7"/>
      <c r="AE230" s="7"/>
      <c r="AF230" s="16"/>
      <c r="AG230" s="16"/>
      <c r="AH230" s="16"/>
      <c r="AI230" s="16"/>
      <c r="AJ230" s="16"/>
      <c r="AK230" s="16"/>
    </row>
    <row r="231" spans="1:37" s="6" customFormat="1">
      <c r="A231" s="371" t="s">
        <v>53</v>
      </c>
      <c r="B231" s="365">
        <f>+'Pivot Table 2-Year Insts.'!R440</f>
        <v>60.652336575743149</v>
      </c>
      <c r="C231" s="381"/>
      <c r="D231" s="367">
        <f t="shared" si="53"/>
        <v>60.97258712139989</v>
      </c>
      <c r="E231" s="368"/>
      <c r="F231" s="369">
        <f>+'Pivot Table 2-Year Insts.'!R451</f>
        <v>57.388588707678579</v>
      </c>
      <c r="G231" s="370"/>
      <c r="H231" s="370">
        <f>+'Pivot Table 2-Year Insts.'!R454</f>
        <v>3.5839984137213108</v>
      </c>
      <c r="I231" s="370"/>
      <c r="J231" s="370">
        <f>+'Pivot Table 2-Year Insts.'!R457</f>
        <v>39.02741287860011</v>
      </c>
      <c r="K231" s="370"/>
      <c r="L231" s="367">
        <f t="shared" si="54"/>
        <v>100</v>
      </c>
      <c r="M231" s="33"/>
      <c r="O231" s="351">
        <f>+'Pivot Table 2-Year Insts.'!R450</f>
        <v>62.50955608786505</v>
      </c>
      <c r="P231" s="351">
        <f>+'Pivot Table 2-Year Insts.'!R453</f>
        <v>3.8632077875745372</v>
      </c>
      <c r="Q231" s="351">
        <f>+'Pivot Table 2-Year Insts.'!R456</f>
        <v>33.627236124560426</v>
      </c>
      <c r="R231" s="303">
        <f t="shared" si="55"/>
        <v>100.00000000000001</v>
      </c>
      <c r="S231" s="302">
        <f t="shared" si="56"/>
        <v>66.372763875439588</v>
      </c>
      <c r="T231" s="237">
        <f t="shared" si="57"/>
        <v>-5.4001767540396983</v>
      </c>
      <c r="U231" s="236" t="s">
        <v>53</v>
      </c>
      <c r="V231" s="7"/>
      <c r="W231" s="7"/>
      <c r="X231" s="7"/>
      <c r="Y231" s="7"/>
      <c r="Z231" s="7"/>
      <c r="AA231" s="7"/>
      <c r="AB231" s="7"/>
      <c r="AC231" s="7"/>
      <c r="AD231" s="7"/>
      <c r="AE231" s="7"/>
      <c r="AF231" s="16"/>
      <c r="AG231" s="16"/>
      <c r="AH231" s="16"/>
      <c r="AI231" s="16"/>
      <c r="AJ231" s="16"/>
      <c r="AK231" s="16"/>
    </row>
    <row r="232" spans="1:37" s="6" customFormat="1">
      <c r="A232" s="371" t="s">
        <v>54</v>
      </c>
      <c r="B232" s="365">
        <f>+'Pivot Table 2-Year Insts.'!R492</f>
        <v>23.300045952276879</v>
      </c>
      <c r="C232" s="381"/>
      <c r="D232" s="367">
        <f t="shared" si="53"/>
        <v>63.512829498111586</v>
      </c>
      <c r="E232" s="368"/>
      <c r="F232" s="369">
        <f>+'Pivot Table 2-Year Insts.'!R503</f>
        <v>63.512829498111586</v>
      </c>
      <c r="G232" s="370"/>
      <c r="H232" s="370">
        <f>+'Pivot Table 2-Year Insts.'!R506</f>
        <v>0</v>
      </c>
      <c r="I232" s="370"/>
      <c r="J232" s="370">
        <f>+'Pivot Table 2-Year Insts.'!R509</f>
        <v>36.487170501888414</v>
      </c>
      <c r="K232" s="370"/>
      <c r="L232" s="367">
        <f t="shared" si="54"/>
        <v>100</v>
      </c>
      <c r="M232" s="33"/>
      <c r="O232" s="351">
        <f>+'Pivot Table 2-Year Insts.'!R502</f>
        <v>50.375570905522217</v>
      </c>
      <c r="P232" s="351">
        <f>+'Pivot Table 2-Year Insts.'!R505</f>
        <v>0</v>
      </c>
      <c r="Q232" s="351">
        <f>+'Pivot Table 2-Year Insts.'!R508</f>
        <v>49.624429094477783</v>
      </c>
      <c r="R232" s="303">
        <f t="shared" si="55"/>
        <v>100</v>
      </c>
      <c r="S232" s="302">
        <f t="shared" si="56"/>
        <v>50.375570905522217</v>
      </c>
      <c r="T232" s="237">
        <f t="shared" si="57"/>
        <v>13.137258592589369</v>
      </c>
      <c r="U232" s="236" t="s">
        <v>54</v>
      </c>
      <c r="V232" s="7"/>
      <c r="W232" s="7"/>
      <c r="X232" s="7"/>
      <c r="Y232" s="7"/>
      <c r="Z232" s="7"/>
      <c r="AA232" s="7"/>
      <c r="AB232" s="7"/>
      <c r="AC232" s="7"/>
      <c r="AD232" s="7"/>
      <c r="AE232" s="7"/>
      <c r="AF232" s="16"/>
      <c r="AG232" s="16"/>
      <c r="AH232" s="16"/>
      <c r="AI232" s="16"/>
      <c r="AJ232" s="16"/>
      <c r="AK232" s="16"/>
    </row>
    <row r="233" spans="1:37" s="6" customFormat="1">
      <c r="A233" s="371" t="s">
        <v>55</v>
      </c>
      <c r="B233" s="365">
        <f>+'Pivot Table 2-Year Insts.'!R544</f>
        <v>32.880661875313386</v>
      </c>
      <c r="C233" s="381"/>
      <c r="D233" s="367">
        <f t="shared" si="53"/>
        <v>56.130100301879445</v>
      </c>
      <c r="E233" s="368"/>
      <c r="F233" s="369">
        <f>+'Pivot Table 2-Year Insts.'!R555</f>
        <v>48.923945856461195</v>
      </c>
      <c r="G233" s="370"/>
      <c r="H233" s="370">
        <f>+'Pivot Table 2-Year Insts.'!R558</f>
        <v>7.2061544454182487</v>
      </c>
      <c r="I233" s="370"/>
      <c r="J233" s="370">
        <f>+'Pivot Table 2-Year Insts.'!R561</f>
        <v>43.869899698120555</v>
      </c>
      <c r="K233" s="370"/>
      <c r="L233" s="367">
        <f t="shared" si="54"/>
        <v>100</v>
      </c>
      <c r="M233" s="33"/>
      <c r="O233" s="351">
        <f>+'Pivot Table 2-Year Insts.'!R554</f>
        <v>49.735906004096151</v>
      </c>
      <c r="P233" s="351">
        <f>+'Pivot Table 2-Year Insts.'!R557</f>
        <v>8.526463296324243</v>
      </c>
      <c r="Q233" s="351">
        <f>+'Pivot Table 2-Year Insts.'!R560</f>
        <v>41.737630699579604</v>
      </c>
      <c r="R233" s="303">
        <f t="shared" si="55"/>
        <v>100</v>
      </c>
      <c r="S233" s="302">
        <f t="shared" si="56"/>
        <v>58.262369300420396</v>
      </c>
      <c r="T233" s="237">
        <f t="shared" si="57"/>
        <v>-2.1322689985409511</v>
      </c>
      <c r="U233" s="236" t="s">
        <v>55</v>
      </c>
      <c r="V233" s="7"/>
      <c r="W233" s="7"/>
      <c r="X233" s="7"/>
      <c r="Y233" s="7"/>
      <c r="Z233" s="7"/>
      <c r="AA233" s="7"/>
      <c r="AB233" s="7"/>
      <c r="AC233" s="7"/>
      <c r="AD233" s="7"/>
      <c r="AE233" s="7"/>
      <c r="AF233" s="16"/>
      <c r="AG233" s="16"/>
      <c r="AH233" s="16"/>
      <c r="AI233" s="16"/>
      <c r="AJ233" s="16"/>
      <c r="AK233" s="16"/>
    </row>
    <row r="234" spans="1:37" s="6" customFormat="1">
      <c r="A234" s="371" t="s">
        <v>56</v>
      </c>
      <c r="B234" s="365">
        <f>+'Pivot Table 2-Year Insts.'!R596</f>
        <v>49.273300522916024</v>
      </c>
      <c r="C234" s="381"/>
      <c r="D234" s="367">
        <f t="shared" si="53"/>
        <v>61.655440594403167</v>
      </c>
      <c r="E234" s="368"/>
      <c r="F234" s="369">
        <f>+'Pivot Table 2-Year Insts.'!R607</f>
        <v>52.781056871050623</v>
      </c>
      <c r="G234" s="370"/>
      <c r="H234" s="370">
        <f>+'Pivot Table 2-Year Insts.'!R610</f>
        <v>8.8743837233525458</v>
      </c>
      <c r="I234" s="370"/>
      <c r="J234" s="370">
        <f>+'Pivot Table 2-Year Insts.'!R613</f>
        <v>38.344559405596833</v>
      </c>
      <c r="K234" s="370"/>
      <c r="L234" s="367">
        <f t="shared" si="54"/>
        <v>100</v>
      </c>
      <c r="M234" s="33"/>
      <c r="O234" s="351">
        <f>+'Pivot Table 2-Year Insts.'!R606</f>
        <v>52.052824267782427</v>
      </c>
      <c r="P234" s="351">
        <f>+'Pivot Table 2-Year Insts.'!R609</f>
        <v>8.1132322175732217</v>
      </c>
      <c r="Q234" s="351">
        <f>+'Pivot Table 2-Year Insts.'!R612</f>
        <v>39.833943514644346</v>
      </c>
      <c r="R234" s="303">
        <f t="shared" si="55"/>
        <v>100</v>
      </c>
      <c r="S234" s="302">
        <f t="shared" si="56"/>
        <v>60.166056485355647</v>
      </c>
      <c r="T234" s="237">
        <f t="shared" si="57"/>
        <v>1.4893841090475206</v>
      </c>
      <c r="U234" s="236" t="s">
        <v>56</v>
      </c>
      <c r="V234" s="7"/>
      <c r="W234" s="7"/>
      <c r="X234" s="7"/>
      <c r="Y234" s="7"/>
      <c r="Z234" s="7"/>
      <c r="AA234" s="7"/>
      <c r="AB234" s="7"/>
      <c r="AC234" s="7"/>
      <c r="AD234" s="7"/>
      <c r="AE234" s="7"/>
      <c r="AF234" s="16"/>
      <c r="AG234" s="16"/>
      <c r="AH234" s="16"/>
      <c r="AI234" s="16"/>
      <c r="AJ234" s="16"/>
      <c r="AK234" s="16"/>
    </row>
    <row r="235" spans="1:37" s="6" customFormat="1">
      <c r="A235" s="371"/>
      <c r="B235" s="365"/>
      <c r="C235" s="381"/>
      <c r="D235" s="367"/>
      <c r="E235" s="368"/>
      <c r="F235" s="369"/>
      <c r="G235" s="370"/>
      <c r="H235" s="370"/>
      <c r="I235" s="370"/>
      <c r="J235" s="370"/>
      <c r="K235" s="370"/>
      <c r="L235" s="367"/>
      <c r="M235" s="33"/>
      <c r="O235" s="351"/>
      <c r="P235" s="351"/>
      <c r="Q235" s="351"/>
      <c r="R235" s="303"/>
      <c r="S235" s="302"/>
      <c r="T235" s="237"/>
      <c r="U235" s="236"/>
      <c r="V235" s="7"/>
      <c r="W235" s="7"/>
      <c r="X235" s="7"/>
      <c r="Y235" s="7"/>
      <c r="Z235" s="7"/>
      <c r="AA235" s="7"/>
      <c r="AB235" s="7"/>
      <c r="AC235" s="7"/>
      <c r="AD235" s="7"/>
      <c r="AE235" s="7"/>
      <c r="AF235" s="16"/>
      <c r="AG235" s="16"/>
      <c r="AH235" s="16"/>
      <c r="AI235" s="16"/>
      <c r="AJ235" s="16"/>
      <c r="AK235" s="16"/>
    </row>
    <row r="236" spans="1:37" s="6" customFormat="1">
      <c r="A236" s="371" t="s">
        <v>57</v>
      </c>
      <c r="B236" s="365">
        <f>+'Pivot Table 2-Year Insts.'!R648</f>
        <v>78.603975434194012</v>
      </c>
      <c r="C236" s="381"/>
      <c r="D236" s="367">
        <f t="shared" si="53"/>
        <v>56.805883169141104</v>
      </c>
      <c r="E236" s="368"/>
      <c r="F236" s="369">
        <f>+'Pivot Table 2-Year Insts.'!R659</f>
        <v>51.970306646316075</v>
      </c>
      <c r="G236" s="370"/>
      <c r="H236" s="370">
        <f>+'Pivot Table 2-Year Insts.'!R662</f>
        <v>4.8355765228250309</v>
      </c>
      <c r="I236" s="370"/>
      <c r="J236" s="370">
        <f>+'Pivot Table 2-Year Insts.'!R665</f>
        <v>43.194116830858889</v>
      </c>
      <c r="K236" s="370"/>
      <c r="L236" s="367">
        <f t="shared" si="54"/>
        <v>100</v>
      </c>
      <c r="M236" s="33"/>
      <c r="N236" s="16"/>
      <c r="O236" s="351">
        <f>+'Pivot Table 2-Year Insts.'!R658</f>
        <v>54.532134532134535</v>
      </c>
      <c r="P236" s="351">
        <f>+'Pivot Table 2-Year Insts.'!R661</f>
        <v>4.821844821844822</v>
      </c>
      <c r="Q236" s="351">
        <f>+'Pivot Table 2-Year Insts.'!R664</f>
        <v>40.646020646020645</v>
      </c>
      <c r="R236" s="303">
        <f t="shared" si="55"/>
        <v>100</v>
      </c>
      <c r="S236" s="302">
        <f t="shared" si="56"/>
        <v>59.353979353979355</v>
      </c>
      <c r="T236" s="237">
        <f t="shared" si="57"/>
        <v>-2.5480961848382506</v>
      </c>
      <c r="U236" s="236" t="s">
        <v>57</v>
      </c>
      <c r="V236" s="7"/>
      <c r="W236" s="7"/>
      <c r="X236" s="7"/>
      <c r="Y236" s="7"/>
      <c r="Z236" s="7"/>
      <c r="AA236" s="7"/>
      <c r="AB236" s="7"/>
      <c r="AC236" s="7"/>
      <c r="AD236" s="7"/>
      <c r="AE236" s="7"/>
      <c r="AF236" s="16"/>
      <c r="AG236" s="16"/>
      <c r="AH236" s="16"/>
      <c r="AI236" s="16"/>
      <c r="AJ236" s="16"/>
      <c r="AK236" s="16"/>
    </row>
    <row r="237" spans="1:37" s="6" customFormat="1">
      <c r="A237" s="371" t="s">
        <v>58</v>
      </c>
      <c r="B237" s="365">
        <f>+'Pivot Table 2-Year Insts.'!R700</f>
        <v>49.800332778702163</v>
      </c>
      <c r="C237" s="381"/>
      <c r="D237" s="367">
        <f t="shared" si="53"/>
        <v>62.656874037066402</v>
      </c>
      <c r="E237" s="368"/>
      <c r="F237" s="369">
        <f>+'Pivot Table 2-Year Insts.'!R711</f>
        <v>53.565285028345777</v>
      </c>
      <c r="G237" s="370"/>
      <c r="H237" s="370">
        <f>+'Pivot Table 2-Year Insts.'!R714</f>
        <v>9.091589008720625</v>
      </c>
      <c r="I237" s="370"/>
      <c r="J237" s="370">
        <f>+'Pivot Table 2-Year Insts.'!R717</f>
        <v>37.343125962933598</v>
      </c>
      <c r="K237" s="370"/>
      <c r="L237" s="367">
        <f t="shared" si="54"/>
        <v>100</v>
      </c>
      <c r="M237" s="33"/>
      <c r="N237" s="16"/>
      <c r="O237" s="351">
        <f>+'Pivot Table 2-Year Insts.'!R710</f>
        <v>54.900957872221703</v>
      </c>
      <c r="P237" s="351">
        <f>+'Pivot Table 2-Year Insts.'!R713</f>
        <v>9.4996745094392274</v>
      </c>
      <c r="Q237" s="351">
        <f>+'Pivot Table 2-Year Insts.'!R716</f>
        <v>35.599367618339066</v>
      </c>
      <c r="R237" s="303">
        <f t="shared" si="55"/>
        <v>100</v>
      </c>
      <c r="S237" s="302">
        <f t="shared" si="56"/>
        <v>64.400632381660927</v>
      </c>
      <c r="T237" s="237">
        <f t="shared" si="57"/>
        <v>-1.7437583445945251</v>
      </c>
      <c r="U237" s="236" t="s">
        <v>58</v>
      </c>
      <c r="V237" s="7"/>
      <c r="W237" s="7"/>
      <c r="X237" s="7"/>
      <c r="Y237" s="7"/>
      <c r="Z237" s="7"/>
      <c r="AA237" s="7"/>
      <c r="AB237" s="7"/>
      <c r="AC237" s="7"/>
      <c r="AD237" s="7"/>
      <c r="AE237" s="7"/>
      <c r="AF237" s="16"/>
      <c r="AG237" s="16"/>
      <c r="AH237" s="16"/>
      <c r="AI237" s="16"/>
      <c r="AJ237" s="16"/>
      <c r="AK237" s="16"/>
    </row>
    <row r="238" spans="1:37" s="6" customFormat="1">
      <c r="A238" s="371" t="s">
        <v>59</v>
      </c>
      <c r="B238" s="365">
        <f>+'Pivot Table 2-Year Insts.'!R752</f>
        <v>43.570098305004834</v>
      </c>
      <c r="C238" s="381"/>
      <c r="D238" s="367">
        <f t="shared" si="53"/>
        <v>66.837562123986388</v>
      </c>
      <c r="E238" s="368"/>
      <c r="F238" s="369">
        <f>+'Pivot Table 2-Year Insts.'!R763</f>
        <v>61.616531519748882</v>
      </c>
      <c r="G238" s="370"/>
      <c r="H238" s="370">
        <f>+'Pivot Table 2-Year Insts.'!R766</f>
        <v>5.2210306042375105</v>
      </c>
      <c r="I238" s="370"/>
      <c r="J238" s="370">
        <f>+'Pivot Table 2-Year Insts.'!R769</f>
        <v>33.162437876013598</v>
      </c>
      <c r="K238" s="370"/>
      <c r="L238" s="367">
        <f t="shared" si="54"/>
        <v>99.999999999999986</v>
      </c>
      <c r="M238" s="33"/>
      <c r="N238" s="16"/>
      <c r="O238" s="351">
        <f>+'Pivot Table 2-Year Insts.'!R762</f>
        <v>61.694965595762582</v>
      </c>
      <c r="P238" s="351">
        <f>+'Pivot Table 2-Year Insts.'!R765</f>
        <v>4.8264937379337658</v>
      </c>
      <c r="Q238" s="351">
        <f>+'Pivot Table 2-Year Insts.'!R768</f>
        <v>33.478540666303644</v>
      </c>
      <c r="R238" s="303">
        <f t="shared" si="55"/>
        <v>99.999999999999986</v>
      </c>
      <c r="S238" s="302">
        <f t="shared" si="56"/>
        <v>66.521459333696342</v>
      </c>
      <c r="T238" s="237">
        <f t="shared" si="57"/>
        <v>0.31610279029004573</v>
      </c>
      <c r="U238" s="236" t="s">
        <v>59</v>
      </c>
      <c r="V238" s="7"/>
      <c r="W238" s="7"/>
      <c r="X238" s="7"/>
      <c r="Y238" s="7"/>
      <c r="Z238" s="7"/>
      <c r="AA238" s="7"/>
      <c r="AB238" s="7"/>
      <c r="AC238" s="7"/>
      <c r="AD238" s="7"/>
      <c r="AE238" s="7"/>
      <c r="AF238" s="16"/>
      <c r="AG238" s="16"/>
      <c r="AH238" s="16"/>
      <c r="AI238" s="16"/>
      <c r="AJ238" s="16"/>
      <c r="AK238" s="16"/>
    </row>
    <row r="239" spans="1:37" s="6" customFormat="1">
      <c r="A239" s="373" t="s">
        <v>60</v>
      </c>
      <c r="B239" s="374">
        <f>+'Pivot Table 2-Year Insts.'!R804</f>
        <v>82.196741098370552</v>
      </c>
      <c r="C239" s="385"/>
      <c r="D239" s="376">
        <f t="shared" si="53"/>
        <v>50.09276437847867</v>
      </c>
      <c r="E239" s="377"/>
      <c r="F239" s="378">
        <f>+'Pivot Table 2-Year Insts.'!R815</f>
        <v>45.949288806431667</v>
      </c>
      <c r="G239" s="379"/>
      <c r="H239" s="379">
        <f>+'Pivot Table 2-Year Insts.'!R818</f>
        <v>4.1434755720470005</v>
      </c>
      <c r="I239" s="379"/>
      <c r="J239" s="379">
        <f>+'Pivot Table 2-Year Insts.'!R821</f>
        <v>49.907235621521338</v>
      </c>
      <c r="K239" s="379"/>
      <c r="L239" s="380">
        <f t="shared" si="54"/>
        <v>100</v>
      </c>
      <c r="M239" s="44"/>
      <c r="N239" s="16"/>
      <c r="O239" s="352">
        <f>+'Pivot Table 2-Year Insts.'!R814</f>
        <v>50.307343901649951</v>
      </c>
      <c r="P239" s="352">
        <f>+'Pivot Table 2-Year Insts.'!R817</f>
        <v>5.3380782918149468</v>
      </c>
      <c r="Q239" s="352">
        <f>+'Pivot Table 2-Year Insts.'!R820</f>
        <v>44.354577806535097</v>
      </c>
      <c r="R239" s="319">
        <f t="shared" si="55"/>
        <v>100</v>
      </c>
      <c r="S239" s="302">
        <f t="shared" si="56"/>
        <v>55.645422193464896</v>
      </c>
      <c r="T239" s="237">
        <f t="shared" si="57"/>
        <v>-5.552657814986226</v>
      </c>
      <c r="U239" s="236" t="s">
        <v>60</v>
      </c>
      <c r="V239" s="7"/>
      <c r="W239" s="7"/>
      <c r="X239" s="7"/>
      <c r="Y239" s="7"/>
      <c r="Z239" s="7"/>
      <c r="AA239" s="7"/>
      <c r="AB239" s="7"/>
      <c r="AC239" s="7"/>
      <c r="AD239" s="7"/>
      <c r="AE239" s="7"/>
      <c r="AF239" s="16"/>
      <c r="AG239" s="16"/>
      <c r="AH239" s="16"/>
      <c r="AI239" s="16"/>
      <c r="AJ239" s="16"/>
      <c r="AK239" s="16"/>
    </row>
    <row r="240" spans="1:37" s="6" customFormat="1" ht="12.75" customHeight="1">
      <c r="A240" s="46" t="s">
        <v>24</v>
      </c>
      <c r="B240" s="26"/>
      <c r="C240" s="5"/>
      <c r="D240" s="5"/>
      <c r="E240" s="5"/>
      <c r="F240" s="34"/>
      <c r="G240" s="5"/>
      <c r="H240" s="5"/>
      <c r="I240" s="5"/>
      <c r="J240" s="5"/>
      <c r="K240" s="5"/>
      <c r="L240" s="5"/>
      <c r="M240" s="34"/>
      <c r="N240" s="16"/>
      <c r="O240" s="353"/>
      <c r="P240" s="353"/>
      <c r="Q240" s="353"/>
      <c r="R240" s="320"/>
      <c r="S240" s="118"/>
      <c r="T240" s="98"/>
      <c r="V240" s="7"/>
      <c r="W240" s="7"/>
      <c r="X240" s="7"/>
      <c r="Y240" s="7"/>
      <c r="Z240" s="7"/>
      <c r="AA240" s="7"/>
      <c r="AB240" s="7"/>
      <c r="AC240" s="7"/>
      <c r="AD240" s="7"/>
      <c r="AE240" s="7"/>
      <c r="AF240" s="16"/>
      <c r="AG240" s="16"/>
      <c r="AH240" s="16"/>
      <c r="AI240" s="16"/>
      <c r="AJ240" s="16"/>
      <c r="AK240" s="16"/>
    </row>
    <row r="241" spans="1:37" s="85" customFormat="1" ht="51" customHeight="1">
      <c r="A241" s="1127" t="s">
        <v>29</v>
      </c>
      <c r="B241" s="1127"/>
      <c r="C241" s="1127"/>
      <c r="D241" s="1128"/>
      <c r="E241" s="1128"/>
      <c r="F241" s="1128"/>
      <c r="G241" s="1128"/>
      <c r="H241" s="1128"/>
      <c r="I241" s="1128"/>
      <c r="J241" s="1128"/>
      <c r="K241" s="1128"/>
      <c r="L241" s="1128"/>
      <c r="M241" s="91"/>
      <c r="O241" s="340"/>
      <c r="P241" s="340"/>
      <c r="Q241" s="340"/>
      <c r="R241" s="96"/>
      <c r="S241" s="96"/>
      <c r="T241" s="96"/>
      <c r="V241" s="6"/>
      <c r="W241" s="90"/>
      <c r="X241" s="16"/>
      <c r="Y241" s="92"/>
      <c r="Z241" s="93"/>
      <c r="AA241" s="93"/>
      <c r="AB241" s="92"/>
      <c r="AC241" s="92"/>
      <c r="AD241" s="92"/>
      <c r="AE241" s="92"/>
      <c r="AF241" s="92"/>
      <c r="AG241" s="92"/>
      <c r="AH241" s="92"/>
      <c r="AI241" s="92"/>
      <c r="AJ241" s="92"/>
      <c r="AK241" s="92"/>
    </row>
    <row r="242" spans="1:37" ht="12" customHeight="1">
      <c r="M242" s="137" t="s">
        <v>1303</v>
      </c>
      <c r="X242" s="16"/>
    </row>
    <row r="243" spans="1:37" ht="15.75" customHeight="1">
      <c r="A243" s="360" t="s">
        <v>94</v>
      </c>
      <c r="B243" s="1"/>
      <c r="C243" s="1"/>
      <c r="D243" s="1"/>
      <c r="E243" s="1"/>
      <c r="F243" s="1"/>
      <c r="G243" s="1"/>
      <c r="H243" s="1"/>
      <c r="I243" s="1"/>
      <c r="J243" s="1"/>
      <c r="K243" s="1"/>
      <c r="M243" s="31"/>
      <c r="X243" s="6"/>
    </row>
    <row r="244" spans="1:37" ht="12" customHeight="1">
      <c r="A244" s="1"/>
      <c r="B244" s="1"/>
      <c r="C244" s="1"/>
      <c r="D244" s="1"/>
      <c r="E244" s="1"/>
      <c r="F244" s="1"/>
      <c r="G244" s="1"/>
      <c r="H244" s="1"/>
      <c r="I244" s="1"/>
      <c r="J244" s="1"/>
      <c r="K244" s="1"/>
      <c r="L244" s="1"/>
      <c r="M244" s="31"/>
      <c r="X244" s="85"/>
    </row>
    <row r="245" spans="1:37" ht="15.75">
      <c r="A245" s="1" t="s">
        <v>72</v>
      </c>
      <c r="B245" s="1"/>
      <c r="C245" s="1"/>
      <c r="D245" s="1"/>
      <c r="E245" s="1"/>
      <c r="F245" s="1"/>
      <c r="G245" s="1"/>
      <c r="H245" s="1"/>
      <c r="I245" s="1"/>
      <c r="J245" s="1"/>
      <c r="K245" s="1"/>
      <c r="L245" s="1"/>
      <c r="M245" s="31"/>
    </row>
    <row r="246" spans="1:37" ht="18.75">
      <c r="A246" s="1" t="s">
        <v>81</v>
      </c>
      <c r="B246" s="1"/>
      <c r="C246" s="1"/>
      <c r="D246" s="1"/>
      <c r="E246" s="1"/>
      <c r="F246" s="1"/>
      <c r="G246" s="1"/>
      <c r="H246" s="1"/>
      <c r="I246" s="1"/>
      <c r="J246" s="1"/>
      <c r="K246" s="1"/>
      <c r="L246" s="1"/>
      <c r="M246" s="31"/>
    </row>
    <row r="247" spans="1:37" ht="15.75">
      <c r="A247" s="1" t="s">
        <v>1181</v>
      </c>
      <c r="B247" s="1"/>
      <c r="C247" s="1"/>
      <c r="D247" s="1"/>
      <c r="E247" s="1"/>
      <c r="F247" s="1"/>
      <c r="G247" s="1"/>
      <c r="H247" s="1"/>
      <c r="I247" s="1"/>
      <c r="J247" s="1"/>
      <c r="K247" s="1"/>
      <c r="L247" s="1"/>
      <c r="M247" s="31"/>
    </row>
    <row r="248" spans="1:37" ht="9" customHeight="1">
      <c r="A248" s="1"/>
      <c r="B248" s="1"/>
      <c r="C248" s="1"/>
      <c r="D248" s="1"/>
      <c r="E248" s="1"/>
      <c r="F248" s="1"/>
      <c r="G248" s="1"/>
      <c r="H248" s="1"/>
      <c r="I248" s="1"/>
      <c r="J248" s="1"/>
      <c r="K248" s="1"/>
      <c r="L248" s="1"/>
    </row>
    <row r="249" spans="1:37" ht="69" customHeight="1">
      <c r="A249" s="12"/>
      <c r="B249" s="361" t="s">
        <v>167</v>
      </c>
      <c r="C249" s="362"/>
      <c r="D249" s="361" t="s">
        <v>67</v>
      </c>
      <c r="E249" s="363"/>
      <c r="F249" s="361" t="s">
        <v>42</v>
      </c>
      <c r="G249" s="361"/>
      <c r="H249" s="361" t="s">
        <v>36</v>
      </c>
      <c r="I249" s="361"/>
      <c r="J249" s="361" t="s">
        <v>62</v>
      </c>
      <c r="K249" s="361"/>
      <c r="L249" s="361" t="s">
        <v>63</v>
      </c>
      <c r="M249" s="361"/>
      <c r="N249" s="2"/>
      <c r="T249" s="96" t="s">
        <v>37</v>
      </c>
    </row>
    <row r="250" spans="1:37" s="6" customFormat="1" ht="18" customHeight="1">
      <c r="A250" s="364" t="s">
        <v>45</v>
      </c>
      <c r="B250" s="365">
        <f>+'Pivot Table 2-Year Insts.'!O856</f>
        <v>42.327942293333678</v>
      </c>
      <c r="C250" s="381"/>
      <c r="D250" s="367">
        <f>+F250+H250</f>
        <v>66.653686570972027</v>
      </c>
      <c r="E250" s="368"/>
      <c r="F250" s="369">
        <f>+'Pivot Table 2-Year Insts.'!O867</f>
        <v>59.876062465591559</v>
      </c>
      <c r="G250" s="370"/>
      <c r="H250" s="370">
        <f>+'Pivot Table 2-Year Insts.'!O870</f>
        <v>6.7776241053804736</v>
      </c>
      <c r="I250" s="370"/>
      <c r="J250" s="370">
        <f>+'Pivot Table 2-Year Insts.'!O873</f>
        <v>33.346313429027965</v>
      </c>
      <c r="K250" s="370"/>
      <c r="L250" s="367">
        <f>SUM(F250:J250)</f>
        <v>100</v>
      </c>
      <c r="M250" s="33"/>
      <c r="O250" s="331"/>
      <c r="P250" s="331"/>
      <c r="Q250" s="331"/>
      <c r="R250" s="102"/>
      <c r="S250" s="102"/>
      <c r="T250" s="98"/>
      <c r="U250" s="13"/>
      <c r="W250" s="60"/>
      <c r="X250" s="7"/>
      <c r="Z250" s="87"/>
      <c r="AA250" s="87"/>
    </row>
    <row r="251" spans="1:37" s="6" customFormat="1">
      <c r="A251" s="364"/>
      <c r="B251" s="365"/>
      <c r="C251" s="366"/>
      <c r="D251" s="383"/>
      <c r="E251" s="384"/>
      <c r="F251" s="369"/>
      <c r="G251" s="370"/>
      <c r="H251" s="370"/>
      <c r="I251" s="370"/>
      <c r="J251" s="370"/>
      <c r="K251" s="370"/>
      <c r="L251" s="367"/>
      <c r="M251" s="33"/>
      <c r="O251" s="331"/>
      <c r="P251" s="331"/>
      <c r="Q251" s="331"/>
      <c r="R251" s="102"/>
      <c r="S251" s="102"/>
      <c r="T251" s="98"/>
      <c r="W251" s="60"/>
      <c r="X251" s="7"/>
      <c r="Z251" s="87"/>
      <c r="AA251" s="87"/>
    </row>
    <row r="252" spans="1:37" s="6" customFormat="1">
      <c r="A252" s="364" t="s">
        <v>46</v>
      </c>
      <c r="B252" s="365">
        <f>+'Pivot Table 2-Year Insts.'!O24</f>
        <v>42.870361802535392</v>
      </c>
      <c r="C252" s="381"/>
      <c r="D252" s="367">
        <f t="shared" ref="D252:D255" si="58">+F252+H252</f>
        <v>73.255319148936181</v>
      </c>
      <c r="E252" s="368"/>
      <c r="F252" s="369">
        <f>+'Pivot Table 2-Year Insts.'!O35</f>
        <v>66.404255319148945</v>
      </c>
      <c r="G252" s="370"/>
      <c r="H252" s="370">
        <f>+'Pivot Table 2-Year Insts.'!O38</f>
        <v>6.8510638297872335</v>
      </c>
      <c r="I252" s="370"/>
      <c r="J252" s="370">
        <f>+'Pivot Table 2-Year Insts.'!O41</f>
        <v>26.74468085106383</v>
      </c>
      <c r="K252" s="370"/>
      <c r="L252" s="367">
        <f>SUM(F252:J252)</f>
        <v>100.00000000000001</v>
      </c>
      <c r="M252" s="33"/>
      <c r="O252" s="331"/>
      <c r="P252" s="331"/>
      <c r="Q252" s="331"/>
      <c r="R252" s="102"/>
      <c r="S252" s="102"/>
      <c r="T252" s="98"/>
      <c r="W252" s="60"/>
      <c r="X252" s="7"/>
      <c r="Z252" s="87"/>
      <c r="AA252" s="87"/>
    </row>
    <row r="253" spans="1:37" s="6" customFormat="1">
      <c r="A253" s="371" t="s">
        <v>47</v>
      </c>
      <c r="B253" s="365">
        <f>+'Pivot Table 2-Year Insts.'!O76</f>
        <v>36.319018404907979</v>
      </c>
      <c r="C253" s="381"/>
      <c r="D253" s="367">
        <f t="shared" si="58"/>
        <v>60.644104803493448</v>
      </c>
      <c r="E253" s="368"/>
      <c r="F253" s="369">
        <f>+'Pivot Table 2-Year Insts.'!O87</f>
        <v>56.277292576419214</v>
      </c>
      <c r="G253" s="370"/>
      <c r="H253" s="370">
        <f>+'Pivot Table 2-Year Insts.'!O90</f>
        <v>4.3668122270742353</v>
      </c>
      <c r="I253" s="370"/>
      <c r="J253" s="370">
        <f>+'Pivot Table 2-Year Insts.'!O93</f>
        <v>39.355895196506552</v>
      </c>
      <c r="K253" s="370"/>
      <c r="L253" s="367">
        <f>SUM(F253:J253)</f>
        <v>100</v>
      </c>
      <c r="M253" s="33"/>
      <c r="O253" s="331"/>
      <c r="P253" s="331"/>
      <c r="Q253" s="331"/>
      <c r="R253" s="102"/>
      <c r="S253" s="102"/>
      <c r="T253" s="98"/>
      <c r="W253" s="60"/>
      <c r="X253" s="7"/>
      <c r="Z253" s="87"/>
      <c r="AA253" s="87"/>
    </row>
    <row r="254" spans="1:37" s="6" customFormat="1" ht="12.75">
      <c r="A254" s="371" t="s">
        <v>61</v>
      </c>
      <c r="B254" s="365">
        <f>+'Pivot Table 2-Year Insts.'!O128</f>
        <v>53.021978021978022</v>
      </c>
      <c r="C254" s="381"/>
      <c r="D254" s="367">
        <f t="shared" si="58"/>
        <v>56.490134994807896</v>
      </c>
      <c r="E254" s="368"/>
      <c r="F254" s="369">
        <f>+'Pivot Table 2-Year Insts.'!O139</f>
        <v>56.490134994807896</v>
      </c>
      <c r="G254" s="370"/>
      <c r="H254" s="370">
        <f>+'Pivot Table 2-Year Insts.'!O142</f>
        <v>0</v>
      </c>
      <c r="I254" s="370"/>
      <c r="J254" s="370">
        <f>+'Pivot Table 2-Year Insts.'!O145</f>
        <v>43.509865005192104</v>
      </c>
      <c r="K254" s="370"/>
      <c r="L254" s="367">
        <f>SUM(F254:J254)</f>
        <v>100</v>
      </c>
      <c r="M254" s="33"/>
      <c r="O254" s="331"/>
      <c r="P254" s="331"/>
      <c r="Q254" s="331"/>
      <c r="R254" s="102"/>
      <c r="S254" s="102"/>
      <c r="T254" s="98"/>
      <c r="W254" s="60"/>
      <c r="Z254" s="87"/>
      <c r="AA254" s="87"/>
    </row>
    <row r="255" spans="1:37" s="6" customFormat="1" ht="12.75">
      <c r="A255" s="371" t="s">
        <v>48</v>
      </c>
      <c r="B255" s="369">
        <f>+'Pivot Table 2-Year Insts.'!O180</f>
        <v>45.775851854359566</v>
      </c>
      <c r="C255" s="381"/>
      <c r="D255" s="367">
        <f t="shared" si="58"/>
        <v>72.8054497015479</v>
      </c>
      <c r="E255" s="368"/>
      <c r="F255" s="369">
        <f>+'Pivot Table 2-Year Insts.'!O191</f>
        <v>65.568407918254479</v>
      </c>
      <c r="G255" s="370"/>
      <c r="H255" s="370">
        <f>+'Pivot Table 2-Year Insts.'!O194</f>
        <v>7.2370417832934271</v>
      </c>
      <c r="I255" s="370"/>
      <c r="J255" s="370">
        <f>+'Pivot Table 2-Year Insts.'!O197</f>
        <v>27.194550298452096</v>
      </c>
      <c r="K255" s="370"/>
      <c r="L255" s="367">
        <f>SUM(F255:J255)</f>
        <v>100</v>
      </c>
      <c r="M255" s="33"/>
      <c r="O255" s="331"/>
      <c r="P255" s="331"/>
      <c r="Q255" s="331"/>
      <c r="R255" s="102"/>
      <c r="S255" s="102"/>
      <c r="T255" s="98"/>
      <c r="W255" s="60"/>
      <c r="Z255" s="87"/>
      <c r="AA255" s="87"/>
    </row>
    <row r="256" spans="1:37" s="6" customFormat="1" ht="12.75">
      <c r="A256" s="371"/>
      <c r="B256" s="369"/>
      <c r="C256" s="381"/>
      <c r="D256" s="367"/>
      <c r="E256" s="368"/>
      <c r="F256" s="369"/>
      <c r="G256" s="370"/>
      <c r="H256" s="370"/>
      <c r="I256" s="370"/>
      <c r="J256" s="370"/>
      <c r="K256" s="370"/>
      <c r="L256" s="367"/>
      <c r="M256" s="33"/>
      <c r="O256" s="331"/>
      <c r="P256" s="331"/>
      <c r="Q256" s="331"/>
      <c r="R256" s="102"/>
      <c r="S256" s="102"/>
      <c r="T256" s="98"/>
      <c r="W256" s="60"/>
      <c r="Z256" s="87"/>
      <c r="AA256" s="87"/>
    </row>
    <row r="257" spans="1:27" s="6" customFormat="1" ht="12.75">
      <c r="A257" s="371" t="s">
        <v>49</v>
      </c>
      <c r="B257" s="365">
        <f>+'Pivot Table 2-Year Insts.'!O232</f>
        <v>34.654599610493761</v>
      </c>
      <c r="C257" s="381"/>
      <c r="D257" s="367">
        <f t="shared" ref="D257:D260" si="59">+F257+H257</f>
        <v>64.225260416666671</v>
      </c>
      <c r="E257" s="368"/>
      <c r="F257" s="369">
        <f>+'Pivot Table 2-Year Insts.'!O243</f>
        <v>60.286458333333336</v>
      </c>
      <c r="G257" s="370"/>
      <c r="H257" s="370">
        <f>+'Pivot Table 2-Year Insts.'!O246</f>
        <v>3.9388020833333335</v>
      </c>
      <c r="I257" s="370"/>
      <c r="J257" s="370">
        <f>+'Pivot Table 2-Year Insts.'!O249</f>
        <v>35.774739583333329</v>
      </c>
      <c r="K257" s="370"/>
      <c r="L257" s="367">
        <f>SUM(F257:J257)</f>
        <v>100</v>
      </c>
      <c r="M257" s="33"/>
      <c r="O257" s="331"/>
      <c r="P257" s="331"/>
      <c r="Q257" s="331"/>
      <c r="R257" s="102"/>
      <c r="S257" s="102"/>
      <c r="T257" s="98"/>
      <c r="W257" s="60"/>
      <c r="Z257" s="87"/>
      <c r="AA257" s="87"/>
    </row>
    <row r="258" spans="1:27" s="6" customFormat="1" ht="12.75">
      <c r="A258" s="371" t="s">
        <v>50</v>
      </c>
      <c r="B258" s="365">
        <f>+'Pivot Table 2-Year Insts.'!O284</f>
        <v>44.883241758241759</v>
      </c>
      <c r="C258" s="381"/>
      <c r="D258" s="367">
        <f t="shared" si="59"/>
        <v>61.97776926025297</v>
      </c>
      <c r="E258" s="368"/>
      <c r="F258" s="369">
        <f>+'Pivot Table 2-Year Insts.'!O295</f>
        <v>55.96013798390188</v>
      </c>
      <c r="G258" s="370"/>
      <c r="H258" s="370">
        <f>+'Pivot Table 2-Year Insts.'!O298</f>
        <v>6.017631276351092</v>
      </c>
      <c r="I258" s="370"/>
      <c r="J258" s="370">
        <f>+'Pivot Table 2-Year Insts.'!O301</f>
        <v>38.02223073974703</v>
      </c>
      <c r="K258" s="370"/>
      <c r="L258" s="367">
        <f>SUM(F258:J258)</f>
        <v>100</v>
      </c>
      <c r="M258" s="33"/>
      <c r="O258" s="331"/>
      <c r="P258" s="331"/>
      <c r="Q258" s="331"/>
      <c r="R258" s="102"/>
      <c r="S258" s="102"/>
      <c r="T258" s="98"/>
      <c r="W258" s="60"/>
      <c r="Z258" s="87"/>
      <c r="AA258" s="87"/>
    </row>
    <row r="259" spans="1:27" s="15" customFormat="1" ht="12.75">
      <c r="A259" s="371" t="s">
        <v>51</v>
      </c>
      <c r="B259" s="365">
        <f>+'Pivot Table 2-Year Insts.'!O336</f>
        <v>45.516283377064362</v>
      </c>
      <c r="C259" s="381"/>
      <c r="D259" s="367">
        <f t="shared" si="59"/>
        <v>57.153865913177505</v>
      </c>
      <c r="E259" s="368"/>
      <c r="F259" s="369">
        <f>+'Pivot Table 2-Year Insts.'!O347</f>
        <v>51.913691240688422</v>
      </c>
      <c r="G259" s="370"/>
      <c r="H259" s="370">
        <f>+'Pivot Table 2-Year Insts.'!O350</f>
        <v>5.2401746724890828</v>
      </c>
      <c r="I259" s="370"/>
      <c r="J259" s="370">
        <f>+'Pivot Table 2-Year Insts.'!O353</f>
        <v>42.846134086822502</v>
      </c>
      <c r="K259" s="370"/>
      <c r="L259" s="367">
        <f>SUM(F259:J259)</f>
        <v>100</v>
      </c>
      <c r="M259" s="33"/>
      <c r="O259" s="331"/>
      <c r="P259" s="331"/>
      <c r="Q259" s="331"/>
      <c r="R259" s="102"/>
      <c r="S259" s="102"/>
      <c r="T259" s="98"/>
      <c r="W259" s="88"/>
      <c r="X259" s="6"/>
      <c r="Z259" s="89"/>
      <c r="AA259" s="89"/>
    </row>
    <row r="260" spans="1:27" s="6" customFormat="1" ht="12.75">
      <c r="A260" s="371" t="s">
        <v>52</v>
      </c>
      <c r="B260" s="365">
        <f>+'Pivot Table 2-Year Insts.'!O388</f>
        <v>35.245136186770424</v>
      </c>
      <c r="C260" s="381"/>
      <c r="D260" s="367">
        <f t="shared" si="59"/>
        <v>68.15586497044977</v>
      </c>
      <c r="E260" s="368"/>
      <c r="F260" s="369">
        <f>+'Pivot Table 2-Year Insts.'!O399</f>
        <v>60.873484924371432</v>
      </c>
      <c r="G260" s="370"/>
      <c r="H260" s="370">
        <f>+'Pivot Table 2-Year Insts.'!O402</f>
        <v>7.2823800460783339</v>
      </c>
      <c r="I260" s="370"/>
      <c r="J260" s="370">
        <f>+'Pivot Table 2-Year Insts.'!O405</f>
        <v>31.844135029550237</v>
      </c>
      <c r="K260" s="370"/>
      <c r="L260" s="367">
        <f>SUM(F260:J260)</f>
        <v>100</v>
      </c>
      <c r="M260" s="33"/>
      <c r="O260" s="331"/>
      <c r="P260" s="331"/>
      <c r="Q260" s="331"/>
      <c r="R260" s="102"/>
      <c r="S260" s="102"/>
      <c r="T260" s="98"/>
      <c r="W260" s="60"/>
      <c r="Z260" s="87"/>
      <c r="AA260" s="87"/>
    </row>
    <row r="261" spans="1:27" s="6" customFormat="1" ht="12.75">
      <c r="A261" s="371"/>
      <c r="B261" s="365"/>
      <c r="C261" s="381"/>
      <c r="D261" s="367"/>
      <c r="E261" s="368"/>
      <c r="F261" s="369"/>
      <c r="G261" s="370"/>
      <c r="H261" s="370"/>
      <c r="I261" s="370"/>
      <c r="J261" s="370"/>
      <c r="K261" s="370"/>
      <c r="L261" s="367"/>
      <c r="M261" s="33"/>
      <c r="O261" s="331"/>
      <c r="P261" s="331"/>
      <c r="Q261" s="331"/>
      <c r="R261" s="102"/>
      <c r="S261" s="102"/>
      <c r="T261" s="98"/>
      <c r="W261" s="60"/>
      <c r="Z261" s="87"/>
      <c r="AA261" s="87"/>
    </row>
    <row r="262" spans="1:27" s="6" customFormat="1" ht="12.75">
      <c r="A262" s="371" t="s">
        <v>53</v>
      </c>
      <c r="B262" s="365">
        <f>+'Pivot Table 2-Year Insts.'!O440</f>
        <v>63.607451158564288</v>
      </c>
      <c r="C262" s="381"/>
      <c r="D262" s="367">
        <f t="shared" ref="D262:D265" si="60">+F262+H262</f>
        <v>66.032863849765263</v>
      </c>
      <c r="E262" s="368"/>
      <c r="F262" s="369">
        <f>+'Pivot Table 2-Year Insts.'!O451</f>
        <v>62.922535211267608</v>
      </c>
      <c r="G262" s="370"/>
      <c r="H262" s="370">
        <f>+'Pivot Table 2-Year Insts.'!O454</f>
        <v>3.1103286384976525</v>
      </c>
      <c r="I262" s="370"/>
      <c r="J262" s="370">
        <f>+'Pivot Table 2-Year Insts.'!O457</f>
        <v>33.967136150234737</v>
      </c>
      <c r="K262" s="370"/>
      <c r="L262" s="367">
        <f>SUM(F262:J262)</f>
        <v>100</v>
      </c>
      <c r="M262" s="33"/>
      <c r="O262" s="331"/>
      <c r="P262" s="331"/>
      <c r="Q262" s="331"/>
      <c r="R262" s="102"/>
      <c r="S262" s="102"/>
      <c r="T262" s="98"/>
      <c r="W262" s="60"/>
      <c r="Z262" s="87"/>
      <c r="AA262" s="87"/>
    </row>
    <row r="263" spans="1:27" s="6" customFormat="1" ht="12.75">
      <c r="A263" s="371" t="s">
        <v>54</v>
      </c>
      <c r="B263" s="365">
        <f>+'Pivot Table 2-Year Insts.'!O492</f>
        <v>23.777674080987193</v>
      </c>
      <c r="C263" s="381"/>
      <c r="D263" s="367">
        <f t="shared" si="60"/>
        <v>72.086131963650729</v>
      </c>
      <c r="E263" s="368"/>
      <c r="F263" s="369">
        <f>+'Pivot Table 2-Year Insts.'!O503</f>
        <v>72.086131963650729</v>
      </c>
      <c r="G263" s="370"/>
      <c r="H263" s="370">
        <f>+'Pivot Table 2-Year Insts.'!O506</f>
        <v>0</v>
      </c>
      <c r="I263" s="370"/>
      <c r="J263" s="370">
        <f>+'Pivot Table 2-Year Insts.'!O509</f>
        <v>27.913868036349271</v>
      </c>
      <c r="K263" s="370"/>
      <c r="L263" s="367">
        <f>SUM(F263:J263)</f>
        <v>100</v>
      </c>
      <c r="M263" s="33"/>
      <c r="O263" s="331"/>
      <c r="P263" s="331"/>
      <c r="Q263" s="331"/>
      <c r="R263" s="102"/>
      <c r="S263" s="102"/>
      <c r="T263" s="98"/>
      <c r="W263" s="60"/>
      <c r="Z263" s="87"/>
      <c r="AA263" s="87"/>
    </row>
    <row r="264" spans="1:27" s="6" customFormat="1" ht="12.75">
      <c r="A264" s="371" t="s">
        <v>55</v>
      </c>
      <c r="B264" s="365">
        <f>+'Pivot Table 2-Year Insts.'!O544</f>
        <v>29.128170670250292</v>
      </c>
      <c r="C264" s="381"/>
      <c r="D264" s="367">
        <f t="shared" si="60"/>
        <v>54.90654205607477</v>
      </c>
      <c r="E264" s="368"/>
      <c r="F264" s="369">
        <f>+'Pivot Table 2-Year Insts.'!O555</f>
        <v>48.661852166525065</v>
      </c>
      <c r="G264" s="370"/>
      <c r="H264" s="370">
        <f>+'Pivot Table 2-Year Insts.'!O558</f>
        <v>6.2446898895497025</v>
      </c>
      <c r="I264" s="370"/>
      <c r="J264" s="370">
        <f>+'Pivot Table 2-Year Insts.'!O561</f>
        <v>45.093457943925237</v>
      </c>
      <c r="K264" s="370"/>
      <c r="L264" s="367">
        <f>SUM(F264:J264)</f>
        <v>100</v>
      </c>
      <c r="M264" s="33"/>
      <c r="O264" s="331"/>
      <c r="P264" s="331"/>
      <c r="Q264" s="331"/>
      <c r="R264" s="102"/>
      <c r="S264" s="102"/>
      <c r="T264" s="98"/>
      <c r="W264" s="60"/>
      <c r="Z264" s="87"/>
      <c r="AA264" s="87"/>
    </row>
    <row r="265" spans="1:27" s="6" customFormat="1" ht="12.75">
      <c r="A265" s="371" t="s">
        <v>56</v>
      </c>
      <c r="B265" s="365">
        <f>+'Pivot Table 2-Year Insts.'!O596</f>
        <v>49.425124201561395</v>
      </c>
      <c r="C265" s="381"/>
      <c r="D265" s="367">
        <f t="shared" si="60"/>
        <v>63.587443946188344</v>
      </c>
      <c r="E265" s="368"/>
      <c r="F265" s="369">
        <f>+'Pivot Table 2-Year Insts.'!O607</f>
        <v>51.812940422805895</v>
      </c>
      <c r="G265" s="370"/>
      <c r="H265" s="370">
        <f>+'Pivot Table 2-Year Insts.'!O610</f>
        <v>11.774503523382448</v>
      </c>
      <c r="I265" s="370"/>
      <c r="J265" s="370">
        <f>+'Pivot Table 2-Year Insts.'!O613</f>
        <v>36.412556053811656</v>
      </c>
      <c r="K265" s="370"/>
      <c r="L265" s="367">
        <f>SUM(F265:J265)</f>
        <v>100</v>
      </c>
      <c r="M265" s="33"/>
      <c r="O265" s="331"/>
      <c r="P265" s="331"/>
      <c r="Q265" s="331"/>
      <c r="R265" s="102"/>
      <c r="S265" s="102"/>
      <c r="T265" s="98"/>
      <c r="W265" s="60"/>
      <c r="Z265" s="87"/>
      <c r="AA265" s="87"/>
    </row>
    <row r="266" spans="1:27" s="6" customFormat="1" ht="12.75">
      <c r="A266" s="371"/>
      <c r="B266" s="365"/>
      <c r="C266" s="381"/>
      <c r="D266" s="367"/>
      <c r="E266" s="368"/>
      <c r="F266" s="369"/>
      <c r="G266" s="370"/>
      <c r="H266" s="370"/>
      <c r="I266" s="370"/>
      <c r="J266" s="370"/>
      <c r="K266" s="370"/>
      <c r="L266" s="367"/>
      <c r="M266" s="33"/>
      <c r="O266" s="331"/>
      <c r="P266" s="331"/>
      <c r="Q266" s="331"/>
      <c r="R266" s="102"/>
      <c r="S266" s="102"/>
      <c r="T266" s="98"/>
      <c r="W266" s="60"/>
      <c r="Z266" s="87"/>
      <c r="AA266" s="87"/>
    </row>
    <row r="267" spans="1:27" s="6" customFormat="1" ht="12.75">
      <c r="A267" s="371" t="s">
        <v>57</v>
      </c>
      <c r="B267" s="365">
        <f>+'Pivot Table 2-Year Insts.'!O648</f>
        <v>74.232643920432096</v>
      </c>
      <c r="C267" s="381"/>
      <c r="D267" s="367">
        <f t="shared" ref="D267:D270" si="61">+F267+H267</f>
        <v>55.602691632533649</v>
      </c>
      <c r="E267" s="368"/>
      <c r="F267" s="369">
        <f>+'Pivot Table 2-Year Insts.'!O659</f>
        <v>50.936220011702751</v>
      </c>
      <c r="G267" s="370"/>
      <c r="H267" s="370">
        <f>+'Pivot Table 2-Year Insts.'!O662</f>
        <v>4.6664716208308956</v>
      </c>
      <c r="I267" s="370"/>
      <c r="J267" s="370">
        <f>+'Pivot Table 2-Year Insts.'!O665</f>
        <v>44.397308367466351</v>
      </c>
      <c r="K267" s="370"/>
      <c r="L267" s="367">
        <f>SUM(F267:J267)</f>
        <v>100</v>
      </c>
      <c r="M267" s="33"/>
      <c r="N267" s="16"/>
      <c r="O267" s="331"/>
      <c r="P267" s="331"/>
      <c r="Q267" s="331"/>
      <c r="R267" s="102"/>
      <c r="S267" s="102"/>
      <c r="T267" s="98"/>
      <c r="W267" s="60"/>
      <c r="Z267" s="87"/>
      <c r="AA267" s="87"/>
    </row>
    <row r="268" spans="1:27" s="6" customFormat="1" ht="12.75">
      <c r="A268" s="371" t="s">
        <v>58</v>
      </c>
      <c r="B268" s="365">
        <f>+'Pivot Table 2-Year Insts.'!O700</f>
        <v>46.807274839365448</v>
      </c>
      <c r="C268" s="381"/>
      <c r="D268" s="367">
        <f t="shared" si="61"/>
        <v>64.969083754918486</v>
      </c>
      <c r="E268" s="368"/>
      <c r="F268" s="369">
        <f>+'Pivot Table 2-Year Insts.'!O711</f>
        <v>55.676222596964585</v>
      </c>
      <c r="G268" s="370"/>
      <c r="H268" s="370">
        <f>+'Pivot Table 2-Year Insts.'!O714</f>
        <v>9.2928611579539062</v>
      </c>
      <c r="I268" s="370"/>
      <c r="J268" s="370">
        <f>+'Pivot Table 2-Year Insts.'!O717</f>
        <v>35.030916245081507</v>
      </c>
      <c r="K268" s="370"/>
      <c r="L268" s="367">
        <f>SUM(F268:J268)</f>
        <v>100</v>
      </c>
      <c r="M268" s="33"/>
      <c r="N268" s="16"/>
      <c r="O268" s="331"/>
      <c r="P268" s="331"/>
      <c r="Q268" s="331"/>
      <c r="R268" s="102"/>
      <c r="S268" s="102"/>
      <c r="T268" s="98"/>
      <c r="W268" s="60"/>
      <c r="Z268" s="87"/>
      <c r="AA268" s="87"/>
    </row>
    <row r="269" spans="1:27" s="6" customFormat="1" ht="12.75">
      <c r="A269" s="371" t="s">
        <v>59</v>
      </c>
      <c r="B269" s="365">
        <f>+'Pivot Table 2-Year Insts.'!O752</f>
        <v>39.385773557466102</v>
      </c>
      <c r="C269" s="381"/>
      <c r="D269" s="367">
        <f t="shared" si="61"/>
        <v>69.620382686994773</v>
      </c>
      <c r="E269" s="368"/>
      <c r="F269" s="369">
        <f>+'Pivot Table 2-Year Insts.'!O763</f>
        <v>65.445615471196149</v>
      </c>
      <c r="G269" s="370"/>
      <c r="H269" s="370">
        <f>+'Pivot Table 2-Year Insts.'!O766</f>
        <v>4.1747672157986289</v>
      </c>
      <c r="I269" s="370"/>
      <c r="J269" s="370">
        <f>+'Pivot Table 2-Year Insts.'!O769</f>
        <v>30.37961731300522</v>
      </c>
      <c r="K269" s="370"/>
      <c r="L269" s="367">
        <f>SUM(F269:J269)</f>
        <v>100</v>
      </c>
      <c r="M269" s="33"/>
      <c r="N269" s="16"/>
      <c r="O269" s="331"/>
      <c r="P269" s="331"/>
      <c r="Q269" s="331"/>
      <c r="R269" s="102"/>
      <c r="S269" s="102"/>
      <c r="T269" s="98"/>
      <c r="W269" s="60"/>
      <c r="Z269" s="87"/>
      <c r="AA269" s="87"/>
    </row>
    <row r="270" spans="1:27" s="6" customFormat="1" ht="12.75">
      <c r="A270" s="373" t="s">
        <v>60</v>
      </c>
      <c r="B270" s="374">
        <f>+'Pivot Table 2-Year Insts.'!O804</f>
        <v>0</v>
      </c>
      <c r="C270" s="385"/>
      <c r="D270" s="376">
        <f t="shared" si="61"/>
        <v>0</v>
      </c>
      <c r="E270" s="377"/>
      <c r="F270" s="378">
        <f>+'Pivot Table 2-Year Insts.'!O815</f>
        <v>0</v>
      </c>
      <c r="G270" s="379"/>
      <c r="H270" s="379">
        <f>+'Pivot Table 2-Year Insts.'!O818</f>
        <v>0</v>
      </c>
      <c r="I270" s="379"/>
      <c r="J270" s="379">
        <f>+'Pivot Table 2-Year Insts.'!O821</f>
        <v>0</v>
      </c>
      <c r="K270" s="379"/>
      <c r="L270" s="380">
        <f>SUM(F270:J270)</f>
        <v>0</v>
      </c>
      <c r="M270" s="44"/>
      <c r="N270" s="16"/>
      <c r="O270" s="331"/>
      <c r="P270" s="331"/>
      <c r="Q270" s="331"/>
      <c r="R270" s="102"/>
      <c r="S270" s="102"/>
      <c r="T270" s="98"/>
      <c r="W270" s="60"/>
      <c r="Z270" s="87"/>
      <c r="AA270" s="87"/>
    </row>
    <row r="271" spans="1:27" s="6" customFormat="1" ht="12.75" customHeight="1">
      <c r="A271" s="46" t="s">
        <v>23</v>
      </c>
      <c r="B271" s="26"/>
      <c r="C271" s="5"/>
      <c r="D271" s="5"/>
      <c r="E271" s="5"/>
      <c r="F271" s="26"/>
      <c r="G271" s="5"/>
      <c r="H271" s="26"/>
      <c r="I271" s="5"/>
      <c r="J271" s="26"/>
      <c r="K271" s="5"/>
      <c r="L271" s="5"/>
      <c r="M271" s="34"/>
      <c r="N271" s="16"/>
      <c r="O271" s="331"/>
      <c r="P271" s="331"/>
      <c r="Q271" s="331"/>
      <c r="R271" s="102"/>
      <c r="S271" s="102"/>
      <c r="T271" s="98"/>
      <c r="W271" s="60"/>
      <c r="Z271" s="87"/>
      <c r="AA271" s="87"/>
    </row>
    <row r="272" spans="1:27" ht="53.25" customHeight="1">
      <c r="A272" s="1127" t="s">
        <v>29</v>
      </c>
      <c r="B272" s="1127"/>
      <c r="C272" s="1127"/>
      <c r="D272" s="1128"/>
      <c r="E272" s="1128"/>
      <c r="F272" s="1128"/>
      <c r="G272" s="1128"/>
      <c r="H272" s="1128"/>
      <c r="I272" s="1128"/>
      <c r="J272" s="1128"/>
      <c r="K272" s="1128"/>
      <c r="L272" s="1128"/>
      <c r="X272" s="6"/>
    </row>
    <row r="273" spans="1:27">
      <c r="A273" s="1004"/>
      <c r="B273" s="338"/>
      <c r="C273" s="19"/>
      <c r="D273" s="30"/>
      <c r="E273" s="30"/>
      <c r="F273" s="339"/>
      <c r="G273" s="339"/>
      <c r="H273" s="339"/>
      <c r="I273" s="339"/>
      <c r="J273" s="339"/>
      <c r="K273" s="30"/>
      <c r="L273" s="30"/>
      <c r="M273" s="137" t="s">
        <v>1303</v>
      </c>
      <c r="X273" s="6"/>
    </row>
    <row r="274" spans="1:27" ht="15.75" customHeight="1">
      <c r="A274" s="360" t="s">
        <v>111</v>
      </c>
      <c r="B274" s="1"/>
      <c r="C274" s="1"/>
      <c r="D274" s="1"/>
      <c r="E274" s="1"/>
      <c r="F274" s="1"/>
      <c r="G274" s="1"/>
      <c r="H274" s="1"/>
      <c r="I274" s="1"/>
      <c r="J274" s="1"/>
      <c r="K274" s="1"/>
      <c r="L274" s="1"/>
      <c r="M274" s="31"/>
      <c r="X274" s="6"/>
    </row>
    <row r="275" spans="1:27" ht="9" customHeight="1">
      <c r="A275" s="1"/>
      <c r="B275" s="1"/>
      <c r="C275" s="1"/>
      <c r="D275" s="1"/>
      <c r="E275" s="1"/>
      <c r="F275" s="1"/>
      <c r="G275" s="1"/>
      <c r="H275" s="1"/>
      <c r="I275" s="1"/>
      <c r="J275" s="1"/>
      <c r="K275" s="1"/>
      <c r="L275" s="1"/>
      <c r="M275" s="31"/>
      <c r="X275" s="6"/>
    </row>
    <row r="276" spans="1:27" ht="15.75">
      <c r="A276" s="1" t="s">
        <v>72</v>
      </c>
      <c r="B276" s="1"/>
      <c r="C276" s="1"/>
      <c r="D276" s="1"/>
      <c r="E276" s="1"/>
      <c r="F276" s="1"/>
      <c r="G276" s="1"/>
      <c r="H276" s="1"/>
      <c r="I276" s="1"/>
      <c r="J276" s="1"/>
      <c r="K276" s="1"/>
      <c r="L276" s="1"/>
      <c r="M276" s="31"/>
      <c r="N276" s="25"/>
      <c r="U276" s="25"/>
    </row>
    <row r="277" spans="1:27" ht="18.75">
      <c r="A277" s="1" t="s">
        <v>81</v>
      </c>
      <c r="B277" s="1"/>
      <c r="C277" s="1"/>
      <c r="D277" s="1"/>
      <c r="E277" s="1"/>
      <c r="F277" s="1"/>
      <c r="G277" s="1"/>
      <c r="H277" s="1"/>
      <c r="I277" s="1"/>
      <c r="J277" s="1"/>
      <c r="K277" s="1"/>
      <c r="L277" s="1"/>
      <c r="M277" s="31"/>
      <c r="N277" s="96"/>
      <c r="U277" s="25"/>
    </row>
    <row r="278" spans="1:27" ht="15.75">
      <c r="A278" s="1" t="s">
        <v>1182</v>
      </c>
      <c r="B278" s="1"/>
      <c r="C278" s="1"/>
      <c r="D278" s="1"/>
      <c r="E278" s="1"/>
      <c r="F278" s="1"/>
      <c r="G278" s="1"/>
      <c r="H278" s="1"/>
      <c r="I278" s="1"/>
      <c r="J278" s="1"/>
      <c r="K278" s="1"/>
      <c r="L278" s="1"/>
      <c r="M278" s="31"/>
      <c r="N278" s="25"/>
      <c r="U278" s="25"/>
    </row>
    <row r="279" spans="1:27" ht="6" customHeight="1">
      <c r="A279" s="1"/>
      <c r="B279" s="1"/>
      <c r="C279" s="1"/>
      <c r="D279" s="1"/>
      <c r="E279" s="1"/>
      <c r="F279" s="1"/>
      <c r="G279" s="1"/>
      <c r="H279" s="1"/>
      <c r="I279" s="1"/>
      <c r="J279" s="1"/>
      <c r="K279" s="1"/>
      <c r="L279" s="1"/>
      <c r="N279" s="25"/>
    </row>
    <row r="280" spans="1:27" ht="69" customHeight="1">
      <c r="A280" s="386"/>
      <c r="B280" s="361" t="s">
        <v>167</v>
      </c>
      <c r="C280" s="362"/>
      <c r="D280" s="361" t="s">
        <v>67</v>
      </c>
      <c r="E280" s="363"/>
      <c r="F280" s="361" t="s">
        <v>42</v>
      </c>
      <c r="G280" s="361"/>
      <c r="H280" s="361" t="s">
        <v>36</v>
      </c>
      <c r="I280" s="361"/>
      <c r="J280" s="361" t="s">
        <v>62</v>
      </c>
      <c r="K280" s="361"/>
      <c r="L280" s="361" t="s">
        <v>63</v>
      </c>
      <c r="M280" s="361"/>
      <c r="N280" s="25"/>
    </row>
    <row r="281" spans="1:27" s="6" customFormat="1" ht="18" customHeight="1">
      <c r="A281" s="364" t="s">
        <v>45</v>
      </c>
      <c r="B281" s="365">
        <f>+'Pivot Table 2-Year Insts.'!P856</f>
        <v>46.199730046740818</v>
      </c>
      <c r="C281" s="381"/>
      <c r="D281" s="367">
        <f>+F281+H281</f>
        <v>60.468993232277512</v>
      </c>
      <c r="E281" s="368"/>
      <c r="F281" s="369">
        <f>+'Pivot Table 2-Year Insts.'!P867</f>
        <v>55.09897656137872</v>
      </c>
      <c r="G281" s="370"/>
      <c r="H281" s="370">
        <f>+'Pivot Table 2-Year Insts.'!P870</f>
        <v>5.3700166708987931</v>
      </c>
      <c r="I281" s="370"/>
      <c r="J281" s="370">
        <f>+'Pivot Table 2-Year Insts.'!P873</f>
        <v>39.531006767722495</v>
      </c>
      <c r="K281" s="370"/>
      <c r="L281" s="367">
        <f>SUM(F281:J281)</f>
        <v>100</v>
      </c>
      <c r="M281" s="369"/>
      <c r="N281" s="15"/>
      <c r="O281" s="331"/>
      <c r="P281" s="331"/>
      <c r="Q281" s="331"/>
      <c r="R281" s="102"/>
      <c r="S281" s="102"/>
      <c r="T281" s="98"/>
      <c r="U281" s="13"/>
      <c r="W281" s="60"/>
      <c r="X281" s="7"/>
      <c r="Z281" s="87"/>
      <c r="AA281" s="87"/>
    </row>
    <row r="282" spans="1:27" s="6" customFormat="1">
      <c r="A282" s="364"/>
      <c r="B282" s="365"/>
      <c r="C282" s="366"/>
      <c r="D282" s="383"/>
      <c r="E282" s="384"/>
      <c r="F282" s="369"/>
      <c r="G282" s="370"/>
      <c r="H282" s="370"/>
      <c r="I282" s="370"/>
      <c r="J282" s="370"/>
      <c r="K282" s="370"/>
      <c r="L282" s="367"/>
      <c r="M282" s="369"/>
      <c r="N282" s="15"/>
      <c r="O282" s="331"/>
      <c r="P282" s="331"/>
      <c r="Q282" s="331"/>
      <c r="R282" s="102"/>
      <c r="S282" s="102"/>
      <c r="T282" s="98"/>
      <c r="W282" s="60"/>
      <c r="X282" s="7"/>
      <c r="Z282" s="87"/>
      <c r="AA282" s="87"/>
    </row>
    <row r="283" spans="1:27" s="6" customFormat="1">
      <c r="A283" s="364" t="s">
        <v>46</v>
      </c>
      <c r="B283" s="365">
        <f>+'Pivot Table 2-Year Insts.'!P24</f>
        <v>48.026234376933544</v>
      </c>
      <c r="C283" s="381"/>
      <c r="D283" s="367">
        <f t="shared" ref="D283:D286" si="62">+F283+H283</f>
        <v>63.306363437568336</v>
      </c>
      <c r="E283" s="368"/>
      <c r="F283" s="369">
        <f>+'Pivot Table 2-Year Insts.'!P35</f>
        <v>57.905095123551277</v>
      </c>
      <c r="G283" s="370"/>
      <c r="H283" s="370">
        <f>+'Pivot Table 2-Year Insts.'!P38</f>
        <v>5.4012683140170568</v>
      </c>
      <c r="I283" s="370"/>
      <c r="J283" s="370">
        <f>+'Pivot Table 2-Year Insts.'!P41</f>
        <v>36.693636562431664</v>
      </c>
      <c r="K283" s="370"/>
      <c r="L283" s="367">
        <f>SUM(F283:J283)</f>
        <v>100</v>
      </c>
      <c r="M283" s="369"/>
      <c r="N283" s="15"/>
      <c r="O283" s="331"/>
      <c r="P283" s="331"/>
      <c r="Q283" s="331"/>
      <c r="R283" s="102"/>
      <c r="S283" s="102"/>
      <c r="T283" s="98"/>
      <c r="W283" s="60"/>
      <c r="X283" s="7"/>
      <c r="Z283" s="87"/>
      <c r="AA283" s="87"/>
    </row>
    <row r="284" spans="1:27" s="6" customFormat="1">
      <c r="A284" s="371" t="s">
        <v>47</v>
      </c>
      <c r="B284" s="365">
        <f>+'Pivot Table 2-Year Insts.'!P80</f>
        <v>63.675769397485915</v>
      </c>
      <c r="C284" s="381"/>
      <c r="D284" s="367">
        <f t="shared" si="62"/>
        <v>57.07509881422925</v>
      </c>
      <c r="E284" s="368"/>
      <c r="F284" s="369">
        <f>+'Pivot Table 2-Year Insts.'!P87</f>
        <v>53.438735177865617</v>
      </c>
      <c r="G284" s="370"/>
      <c r="H284" s="370">
        <f>+'Pivot Table 2-Year Insts.'!P90</f>
        <v>3.6363636363636362</v>
      </c>
      <c r="I284" s="370"/>
      <c r="J284" s="370">
        <f>+'Pivot Table 2-Year Insts.'!P93</f>
        <v>42.92490118577075</v>
      </c>
      <c r="K284" s="370"/>
      <c r="L284" s="367">
        <f>SUM(F284:J284)</f>
        <v>100</v>
      </c>
      <c r="M284" s="369"/>
      <c r="N284" s="15"/>
      <c r="O284" s="331"/>
      <c r="P284" s="331"/>
      <c r="Q284" s="331"/>
      <c r="R284" s="102"/>
      <c r="S284" s="102"/>
      <c r="T284" s="98"/>
      <c r="W284" s="60"/>
      <c r="X284" s="7"/>
      <c r="Z284" s="87"/>
      <c r="AA284" s="87"/>
    </row>
    <row r="285" spans="1:27" s="6" customFormat="1" ht="12.75">
      <c r="A285" s="371" t="s">
        <v>61</v>
      </c>
      <c r="B285" s="365">
        <f>+'Pivot Table 2-Year Insts.'!P128</f>
        <v>57.210913815504547</v>
      </c>
      <c r="C285" s="381"/>
      <c r="D285" s="367">
        <f t="shared" si="62"/>
        <v>54.905660377358487</v>
      </c>
      <c r="E285" s="368"/>
      <c r="F285" s="369">
        <f>+'Pivot Table 2-Year Insts.'!P139</f>
        <v>54.905660377358487</v>
      </c>
      <c r="G285" s="370"/>
      <c r="H285" s="370">
        <f>+'Pivot Table 2-Year Insts.'!P142</f>
        <v>0</v>
      </c>
      <c r="I285" s="370"/>
      <c r="J285" s="370">
        <f>+'Pivot Table 2-Year Insts.'!P145</f>
        <v>45.094339622641513</v>
      </c>
      <c r="K285" s="370"/>
      <c r="L285" s="367">
        <f>SUM(F285:J285)</f>
        <v>100</v>
      </c>
      <c r="M285" s="369"/>
      <c r="N285" s="15"/>
      <c r="O285" s="331"/>
      <c r="P285" s="331"/>
      <c r="Q285" s="331"/>
      <c r="R285" s="102"/>
      <c r="S285" s="102"/>
      <c r="T285" s="98"/>
      <c r="W285" s="60"/>
      <c r="Z285" s="87"/>
      <c r="AA285" s="87"/>
    </row>
    <row r="286" spans="1:27" s="6" customFormat="1" ht="12.75">
      <c r="A286" s="371" t="s">
        <v>48</v>
      </c>
      <c r="B286" s="369">
        <f>+'Pivot Table 2-Year Insts.'!P180</f>
        <v>47.087006515906474</v>
      </c>
      <c r="C286" s="381"/>
      <c r="D286" s="367">
        <f t="shared" si="62"/>
        <v>72.056686046511629</v>
      </c>
      <c r="E286" s="368"/>
      <c r="F286" s="369">
        <f>+'Pivot Table 2-Year Insts.'!P191</f>
        <v>63.299418604651159</v>
      </c>
      <c r="G286" s="370"/>
      <c r="H286" s="370">
        <f>+'Pivot Table 2-Year Insts.'!P194</f>
        <v>8.7572674418604652</v>
      </c>
      <c r="I286" s="370"/>
      <c r="J286" s="370">
        <f>+'Pivot Table 2-Year Insts.'!P197</f>
        <v>27.943313953488374</v>
      </c>
      <c r="K286" s="370"/>
      <c r="L286" s="367">
        <f>SUM(F286:J286)</f>
        <v>100</v>
      </c>
      <c r="M286" s="369"/>
      <c r="N286" s="15"/>
      <c r="O286" s="331"/>
      <c r="P286" s="331"/>
      <c r="Q286" s="331"/>
      <c r="R286" s="102"/>
      <c r="S286" s="102"/>
      <c r="T286" s="98"/>
      <c r="W286" s="60"/>
      <c r="Z286" s="87"/>
      <c r="AA286" s="87"/>
    </row>
    <row r="287" spans="1:27" s="6" customFormat="1" ht="12.75">
      <c r="A287" s="371"/>
      <c r="B287" s="369"/>
      <c r="C287" s="381"/>
      <c r="D287" s="367"/>
      <c r="E287" s="368"/>
      <c r="F287" s="369"/>
      <c r="G287" s="370"/>
      <c r="H287" s="370"/>
      <c r="I287" s="370"/>
      <c r="J287" s="370"/>
      <c r="K287" s="370"/>
      <c r="L287" s="367"/>
      <c r="M287" s="369"/>
      <c r="N287" s="15"/>
      <c r="O287" s="331"/>
      <c r="P287" s="331"/>
      <c r="Q287" s="331"/>
      <c r="R287" s="102"/>
      <c r="S287" s="102"/>
      <c r="T287" s="98"/>
      <c r="W287" s="60"/>
      <c r="Z287" s="87"/>
      <c r="AA287" s="87"/>
    </row>
    <row r="288" spans="1:27" s="6" customFormat="1" ht="12.75">
      <c r="A288" s="371" t="s">
        <v>49</v>
      </c>
      <c r="B288" s="365">
        <f>+'Pivot Table 2-Year Insts.'!P232</f>
        <v>56.469956120712816</v>
      </c>
      <c r="C288" s="381"/>
      <c r="D288" s="367">
        <f t="shared" ref="D288:D291" si="63">+F288+H288</f>
        <v>58.786400803328078</v>
      </c>
      <c r="E288" s="368"/>
      <c r="F288" s="369">
        <f>+'Pivot Table 2-Year Insts.'!P243</f>
        <v>53.249175154210306</v>
      </c>
      <c r="G288" s="370"/>
      <c r="H288" s="370">
        <f>+'Pivot Table 2-Year Insts.'!P246</f>
        <v>5.537225649117774</v>
      </c>
      <c r="I288" s="370"/>
      <c r="J288" s="370">
        <f>+'Pivot Table 2-Year Insts.'!P249</f>
        <v>41.213599196671922</v>
      </c>
      <c r="K288" s="370"/>
      <c r="L288" s="367">
        <f>SUM(F288:J288)</f>
        <v>100</v>
      </c>
      <c r="M288" s="369"/>
      <c r="N288" s="15"/>
      <c r="O288" s="331"/>
      <c r="P288" s="331"/>
      <c r="Q288" s="331"/>
      <c r="R288" s="102"/>
      <c r="S288" s="102"/>
      <c r="T288" s="98"/>
      <c r="W288" s="60"/>
      <c r="Z288" s="87"/>
      <c r="AA288" s="87"/>
    </row>
    <row r="289" spans="1:27" s="6" customFormat="1" ht="12.75">
      <c r="A289" s="371" t="s">
        <v>50</v>
      </c>
      <c r="B289" s="365">
        <f>+'Pivot Table 2-Year Insts.'!P284</f>
        <v>47.399625546078632</v>
      </c>
      <c r="C289" s="381"/>
      <c r="D289" s="367">
        <f t="shared" si="63"/>
        <v>61.454545454545446</v>
      </c>
      <c r="E289" s="368"/>
      <c r="F289" s="369">
        <f>+'Pivot Table 2-Year Insts.'!P295</f>
        <v>56.763636363636358</v>
      </c>
      <c r="G289" s="370"/>
      <c r="H289" s="370">
        <f>+'Pivot Table 2-Year Insts.'!P298</f>
        <v>4.6909090909090905</v>
      </c>
      <c r="I289" s="370"/>
      <c r="J289" s="370">
        <f>+'Pivot Table 2-Year Insts.'!P301</f>
        <v>38.545454545454547</v>
      </c>
      <c r="K289" s="370"/>
      <c r="L289" s="367">
        <f>SUM(F289:J289)</f>
        <v>100</v>
      </c>
      <c r="M289" s="369"/>
      <c r="N289" s="15"/>
      <c r="O289" s="331"/>
      <c r="P289" s="331"/>
      <c r="Q289" s="331"/>
      <c r="R289" s="102"/>
      <c r="S289" s="102"/>
      <c r="T289" s="98"/>
      <c r="W289" s="60"/>
      <c r="Z289" s="87"/>
      <c r="AA289" s="87"/>
    </row>
    <row r="290" spans="1:27" s="15" customFormat="1" ht="12.75">
      <c r="A290" s="371" t="s">
        <v>51</v>
      </c>
      <c r="B290" s="365">
        <f>+'Pivot Table 2-Year Insts.'!P336</f>
        <v>52.609044688252602</v>
      </c>
      <c r="C290" s="381"/>
      <c r="D290" s="367">
        <f t="shared" si="63"/>
        <v>58.101529902642561</v>
      </c>
      <c r="E290" s="368"/>
      <c r="F290" s="369">
        <f>+'Pivot Table 2-Year Insts.'!P347</f>
        <v>45.549374130737135</v>
      </c>
      <c r="G290" s="370"/>
      <c r="H290" s="370">
        <f>+'Pivot Table 2-Year Insts.'!P350</f>
        <v>12.552155771905424</v>
      </c>
      <c r="I290" s="370"/>
      <c r="J290" s="370">
        <f>+'Pivot Table 2-Year Insts.'!P353</f>
        <v>41.898470097357446</v>
      </c>
      <c r="K290" s="370"/>
      <c r="L290" s="367">
        <f>SUM(F290:J290)</f>
        <v>100</v>
      </c>
      <c r="M290" s="369"/>
      <c r="O290" s="331"/>
      <c r="P290" s="331"/>
      <c r="Q290" s="331"/>
      <c r="R290" s="102"/>
      <c r="S290" s="102"/>
      <c r="T290" s="98"/>
      <c r="W290" s="88"/>
      <c r="X290" s="6"/>
      <c r="Z290" s="89"/>
      <c r="AA290" s="89"/>
    </row>
    <row r="291" spans="1:27" s="6" customFormat="1" ht="12.75">
      <c r="A291" s="371" t="s">
        <v>52</v>
      </c>
      <c r="B291" s="365">
        <f>+'Pivot Table 2-Year Insts.'!P388</f>
        <v>39.721195834732953</v>
      </c>
      <c r="C291" s="381"/>
      <c r="D291" s="367">
        <f t="shared" si="63"/>
        <v>66.594274432379066</v>
      </c>
      <c r="E291" s="368"/>
      <c r="F291" s="369">
        <f>+'Pivot Table 2-Year Insts.'!P399</f>
        <v>60.848963474827244</v>
      </c>
      <c r="G291" s="370"/>
      <c r="H291" s="370">
        <f>+'Pivot Table 2-Year Insts.'!P402</f>
        <v>5.7453109575518262</v>
      </c>
      <c r="I291" s="370"/>
      <c r="J291" s="370">
        <f>+'Pivot Table 2-Year Insts.'!P405</f>
        <v>33.405725567620927</v>
      </c>
      <c r="K291" s="370"/>
      <c r="L291" s="367">
        <f>SUM(F291:J291)</f>
        <v>100</v>
      </c>
      <c r="M291" s="369"/>
      <c r="N291" s="15"/>
      <c r="O291" s="331"/>
      <c r="P291" s="331"/>
      <c r="Q291" s="331"/>
      <c r="R291" s="102"/>
      <c r="S291" s="102"/>
      <c r="T291" s="98"/>
      <c r="W291" s="60"/>
      <c r="Z291" s="87"/>
      <c r="AA291" s="87"/>
    </row>
    <row r="292" spans="1:27" s="6" customFormat="1" ht="12.75">
      <c r="A292" s="371"/>
      <c r="B292" s="365"/>
      <c r="C292" s="381"/>
      <c r="D292" s="367"/>
      <c r="E292" s="368"/>
      <c r="F292" s="369"/>
      <c r="G292" s="370"/>
      <c r="H292" s="370"/>
      <c r="I292" s="370"/>
      <c r="J292" s="370"/>
      <c r="K292" s="370"/>
      <c r="L292" s="367"/>
      <c r="M292" s="369"/>
      <c r="N292" s="15"/>
      <c r="O292" s="331"/>
      <c r="P292" s="331"/>
      <c r="Q292" s="331"/>
      <c r="R292" s="102"/>
      <c r="S292" s="102"/>
      <c r="T292" s="98"/>
      <c r="W292" s="60"/>
      <c r="Z292" s="87"/>
      <c r="AA292" s="87"/>
    </row>
    <row r="293" spans="1:27" s="6" customFormat="1" ht="12.75">
      <c r="A293" s="371" t="s">
        <v>53</v>
      </c>
      <c r="B293" s="365">
        <f>+'Pivot Table 2-Year Insts.'!P440</f>
        <v>55.559015882902521</v>
      </c>
      <c r="C293" s="381"/>
      <c r="D293" s="367">
        <f t="shared" ref="D293:D296" si="64">+F293+H293</f>
        <v>55.841166314981777</v>
      </c>
      <c r="E293" s="368"/>
      <c r="F293" s="369">
        <f>+'Pivot Table 2-Year Insts.'!P451</f>
        <v>52.052560905428734</v>
      </c>
      <c r="G293" s="370"/>
      <c r="H293" s="370">
        <f>+'Pivot Table 2-Year Insts.'!P454</f>
        <v>3.7886054095530404</v>
      </c>
      <c r="I293" s="370"/>
      <c r="J293" s="370">
        <f>+'Pivot Table 2-Year Insts.'!P457</f>
        <v>44.158833685018223</v>
      </c>
      <c r="K293" s="370"/>
      <c r="L293" s="367">
        <f>SUM(F293:J293)</f>
        <v>100</v>
      </c>
      <c r="M293" s="369"/>
      <c r="N293" s="15"/>
      <c r="O293" s="331"/>
      <c r="P293" s="331"/>
      <c r="Q293" s="331"/>
      <c r="R293" s="102"/>
      <c r="S293" s="102"/>
      <c r="T293" s="98"/>
      <c r="W293" s="60"/>
      <c r="Z293" s="87"/>
      <c r="AA293" s="87"/>
    </row>
    <row r="294" spans="1:27" s="6" customFormat="1" ht="12.75">
      <c r="A294" s="371" t="s">
        <v>54</v>
      </c>
      <c r="B294" s="365">
        <f>+'Pivot Table 2-Year Insts.'!P492</f>
        <v>22.948478843688076</v>
      </c>
      <c r="C294" s="381"/>
      <c r="D294" s="367">
        <f t="shared" si="64"/>
        <v>64.206420642064217</v>
      </c>
      <c r="E294" s="368"/>
      <c r="F294" s="369">
        <f>+'Pivot Table 2-Year Insts.'!P503</f>
        <v>64.206420642064217</v>
      </c>
      <c r="G294" s="370"/>
      <c r="H294" s="370">
        <f>+'Pivot Table 2-Year Insts.'!P506</f>
        <v>0</v>
      </c>
      <c r="I294" s="370"/>
      <c r="J294" s="370">
        <f>+'Pivot Table 2-Year Insts.'!P509</f>
        <v>35.793579357935798</v>
      </c>
      <c r="K294" s="370"/>
      <c r="L294" s="367">
        <f>SUM(F294:J294)</f>
        <v>100.00000000000001</v>
      </c>
      <c r="M294" s="369"/>
      <c r="N294" s="15"/>
      <c r="O294" s="331"/>
      <c r="P294" s="331"/>
      <c r="Q294" s="331"/>
      <c r="R294" s="102"/>
      <c r="S294" s="102"/>
      <c r="T294" s="98"/>
      <c r="W294" s="60"/>
      <c r="Z294" s="87"/>
      <c r="AA294" s="87"/>
    </row>
    <row r="295" spans="1:27" s="6" customFormat="1" ht="12.75">
      <c r="A295" s="371" t="s">
        <v>55</v>
      </c>
      <c r="B295" s="365">
        <f>+'Pivot Table 2-Year Insts.'!P544</f>
        <v>32.098765432098766</v>
      </c>
      <c r="C295" s="381"/>
      <c r="D295" s="367">
        <f t="shared" si="64"/>
        <v>61.843790012804092</v>
      </c>
      <c r="E295" s="368"/>
      <c r="F295" s="369">
        <f>+'Pivot Table 2-Year Insts.'!P555</f>
        <v>51.344430217669654</v>
      </c>
      <c r="G295" s="370"/>
      <c r="H295" s="370">
        <f>+'Pivot Table 2-Year Insts.'!P558</f>
        <v>10.499359795134442</v>
      </c>
      <c r="I295" s="370"/>
      <c r="J295" s="370">
        <f>+'Pivot Table 2-Year Insts.'!P561</f>
        <v>38.156209987195908</v>
      </c>
      <c r="K295" s="370"/>
      <c r="L295" s="367">
        <f>SUM(F295:J295)</f>
        <v>100</v>
      </c>
      <c r="M295" s="369"/>
      <c r="N295" s="15"/>
      <c r="O295" s="331"/>
      <c r="P295" s="331"/>
      <c r="Q295" s="331"/>
      <c r="R295" s="102"/>
      <c r="S295" s="102"/>
      <c r="T295" s="98"/>
      <c r="W295" s="60"/>
      <c r="Z295" s="87"/>
      <c r="AA295" s="87"/>
    </row>
    <row r="296" spans="1:27" s="6" customFormat="1" ht="12.75">
      <c r="A296" s="371" t="s">
        <v>56</v>
      </c>
      <c r="B296" s="365">
        <f>+'Pivot Table 2-Year Insts.'!P596</f>
        <v>47.880065589130943</v>
      </c>
      <c r="C296" s="381"/>
      <c r="D296" s="367">
        <f t="shared" si="64"/>
        <v>58.542094455852158</v>
      </c>
      <c r="E296" s="368"/>
      <c r="F296" s="369">
        <f>+'Pivot Table 2-Year Insts.'!P607</f>
        <v>54.743326488706366</v>
      </c>
      <c r="G296" s="370"/>
      <c r="H296" s="370">
        <f>+'Pivot Table 2-Year Insts.'!P610</f>
        <v>3.7987679671457908</v>
      </c>
      <c r="I296" s="370"/>
      <c r="J296" s="370">
        <f>+'Pivot Table 2-Year Insts.'!P613</f>
        <v>41.457905544147842</v>
      </c>
      <c r="K296" s="370"/>
      <c r="L296" s="367">
        <f>SUM(F296:J296)</f>
        <v>100</v>
      </c>
      <c r="M296" s="369"/>
      <c r="N296" s="15"/>
      <c r="O296" s="331"/>
      <c r="P296" s="331"/>
      <c r="Q296" s="331"/>
      <c r="R296" s="102"/>
      <c r="S296" s="102"/>
      <c r="T296" s="98"/>
      <c r="W296" s="60"/>
      <c r="Z296" s="87"/>
      <c r="AA296" s="87"/>
    </row>
    <row r="297" spans="1:27" s="6" customFormat="1" ht="12.75">
      <c r="A297" s="371"/>
      <c r="B297" s="365"/>
      <c r="C297" s="381"/>
      <c r="D297" s="367"/>
      <c r="E297" s="368"/>
      <c r="F297" s="369"/>
      <c r="G297" s="370"/>
      <c r="H297" s="370"/>
      <c r="I297" s="370"/>
      <c r="J297" s="370"/>
      <c r="K297" s="370"/>
      <c r="L297" s="367"/>
      <c r="M297" s="369"/>
      <c r="N297" s="15"/>
      <c r="O297" s="331"/>
      <c r="P297" s="331"/>
      <c r="Q297" s="331"/>
      <c r="R297" s="102"/>
      <c r="S297" s="102"/>
      <c r="T297" s="98"/>
      <c r="W297" s="60"/>
      <c r="Z297" s="87"/>
      <c r="AA297" s="87"/>
    </row>
    <row r="298" spans="1:27" s="6" customFormat="1" ht="12.75">
      <c r="A298" s="371" t="s">
        <v>57</v>
      </c>
      <c r="B298" s="365">
        <f>+'Pivot Table 2-Year Insts.'!P648</f>
        <v>82.997881355932208</v>
      </c>
      <c r="C298" s="381"/>
      <c r="D298" s="367">
        <f t="shared" ref="D298:D301" si="65">+F298+H298</f>
        <v>57.891264185801006</v>
      </c>
      <c r="E298" s="368"/>
      <c r="F298" s="369">
        <f>+'Pivot Table 2-Year Insts.'!P659</f>
        <v>52.903140670361573</v>
      </c>
      <c r="G298" s="370"/>
      <c r="H298" s="370">
        <f>+'Pivot Table 2-Year Insts.'!P662</f>
        <v>4.9881235154394297</v>
      </c>
      <c r="I298" s="370"/>
      <c r="J298" s="370">
        <f>+'Pivot Table 2-Year Insts.'!P665</f>
        <v>42.108735814199001</v>
      </c>
      <c r="K298" s="370"/>
      <c r="L298" s="367">
        <f>SUM(F298:J298)</f>
        <v>100</v>
      </c>
      <c r="M298" s="369"/>
      <c r="N298" s="17"/>
      <c r="O298" s="331"/>
      <c r="P298" s="331"/>
      <c r="Q298" s="331"/>
      <c r="R298" s="102"/>
      <c r="S298" s="102"/>
      <c r="T298" s="98"/>
      <c r="W298" s="60"/>
      <c r="Z298" s="87"/>
      <c r="AA298" s="87"/>
    </row>
    <row r="299" spans="1:27" s="6" customFormat="1" ht="12.75">
      <c r="A299" s="371" t="s">
        <v>58</v>
      </c>
      <c r="B299" s="365">
        <f>+'Pivot Table 2-Year Insts.'!P700</f>
        <v>55.543040332712387</v>
      </c>
      <c r="C299" s="381"/>
      <c r="D299" s="367">
        <f t="shared" si="65"/>
        <v>57.612824309534545</v>
      </c>
      <c r="E299" s="368"/>
      <c r="F299" s="369">
        <f>+'Pivot Table 2-Year Insts.'!P711</f>
        <v>48.934526491984812</v>
      </c>
      <c r="G299" s="370"/>
      <c r="H299" s="370">
        <f>+'Pivot Table 2-Year Insts.'!P714</f>
        <v>8.6782978175497316</v>
      </c>
      <c r="I299" s="370"/>
      <c r="J299" s="370">
        <f>+'Pivot Table 2-Year Insts.'!P717</f>
        <v>42.387175690465462</v>
      </c>
      <c r="K299" s="370"/>
      <c r="L299" s="367">
        <f>SUM(F299:J299)</f>
        <v>100</v>
      </c>
      <c r="M299" s="369"/>
      <c r="N299" s="17"/>
      <c r="O299" s="331"/>
      <c r="P299" s="331"/>
      <c r="Q299" s="331"/>
      <c r="R299" s="102"/>
      <c r="S299" s="102"/>
      <c r="T299" s="98"/>
      <c r="W299" s="60"/>
      <c r="Z299" s="87"/>
      <c r="AA299" s="87"/>
    </row>
    <row r="300" spans="1:27" s="6" customFormat="1" ht="12.75">
      <c r="A300" s="371" t="s">
        <v>59</v>
      </c>
      <c r="B300" s="365">
        <f>+'Pivot Table 2-Year Insts.'!P752</f>
        <v>46.19090441932169</v>
      </c>
      <c r="C300" s="381"/>
      <c r="D300" s="367">
        <f t="shared" si="65"/>
        <v>63.149421923020633</v>
      </c>
      <c r="E300" s="368"/>
      <c r="F300" s="369">
        <f>+'Pivot Table 2-Year Insts.'!P763</f>
        <v>57.441826430557583</v>
      </c>
      <c r="G300" s="370"/>
      <c r="H300" s="370">
        <f>+'Pivot Table 2-Year Insts.'!P766</f>
        <v>5.7075954924630468</v>
      </c>
      <c r="I300" s="370"/>
      <c r="J300" s="370">
        <f>+'Pivot Table 2-Year Insts.'!P769</f>
        <v>36.85057807697936</v>
      </c>
      <c r="K300" s="370"/>
      <c r="L300" s="367">
        <f>SUM(F300:J300)</f>
        <v>100</v>
      </c>
      <c r="M300" s="369"/>
      <c r="N300" s="17"/>
      <c r="O300" s="331"/>
      <c r="P300" s="331"/>
      <c r="Q300" s="331"/>
      <c r="R300" s="102"/>
      <c r="S300" s="102"/>
      <c r="T300" s="98"/>
      <c r="W300" s="60"/>
      <c r="Z300" s="87"/>
      <c r="AA300" s="87"/>
    </row>
    <row r="301" spans="1:27" s="6" customFormat="1" ht="12.75">
      <c r="A301" s="373" t="s">
        <v>60</v>
      </c>
      <c r="B301" s="374">
        <f>+'Pivot Table 2-Year Insts.'!P804</f>
        <v>79.462102689486557</v>
      </c>
      <c r="C301" s="385"/>
      <c r="D301" s="376">
        <f t="shared" si="65"/>
        <v>52.212389380530965</v>
      </c>
      <c r="E301" s="377"/>
      <c r="F301" s="378">
        <f>+'Pivot Table 2-Year Insts.'!P815</f>
        <v>50.221238938053091</v>
      </c>
      <c r="G301" s="379"/>
      <c r="H301" s="379">
        <f>+'Pivot Table 2-Year Insts.'!P818</f>
        <v>1.9911504424778761</v>
      </c>
      <c r="I301" s="379"/>
      <c r="J301" s="379">
        <f>+'Pivot Table 2-Year Insts.'!P821</f>
        <v>47.787610619469028</v>
      </c>
      <c r="K301" s="379"/>
      <c r="L301" s="380">
        <f>SUM(F301:J301)</f>
        <v>100</v>
      </c>
      <c r="M301" s="378"/>
      <c r="N301" s="17"/>
      <c r="O301" s="331"/>
      <c r="P301" s="331"/>
      <c r="Q301" s="331"/>
      <c r="R301" s="102"/>
      <c r="S301" s="102"/>
      <c r="T301" s="98"/>
      <c r="W301" s="60"/>
      <c r="Z301" s="87"/>
      <c r="AA301" s="87"/>
    </row>
    <row r="302" spans="1:27" s="6" customFormat="1" ht="12.75" customHeight="1">
      <c r="A302" s="46" t="s">
        <v>23</v>
      </c>
      <c r="B302" s="26"/>
      <c r="C302" s="5"/>
      <c r="D302" s="5"/>
      <c r="E302" s="5"/>
      <c r="F302" s="26"/>
      <c r="G302" s="5"/>
      <c r="H302" s="26"/>
      <c r="I302" s="5"/>
      <c r="J302" s="26"/>
      <c r="K302" s="5"/>
      <c r="L302" s="5"/>
      <c r="M302" s="34"/>
      <c r="N302" s="16"/>
      <c r="O302" s="331"/>
      <c r="P302" s="331"/>
      <c r="Q302" s="331"/>
      <c r="R302" s="102"/>
      <c r="S302" s="102"/>
      <c r="T302" s="98"/>
      <c r="W302" s="60"/>
      <c r="Z302" s="87"/>
      <c r="AA302" s="87"/>
    </row>
    <row r="303" spans="1:27" ht="59.25" customHeight="1">
      <c r="A303" s="1127" t="s">
        <v>29</v>
      </c>
      <c r="B303" s="1127"/>
      <c r="C303" s="1127"/>
      <c r="D303" s="1128"/>
      <c r="E303" s="1128"/>
      <c r="F303" s="1128"/>
      <c r="G303" s="1128"/>
      <c r="H303" s="1128"/>
      <c r="I303" s="1128"/>
      <c r="J303" s="1128"/>
      <c r="K303" s="1128"/>
      <c r="L303" s="1128"/>
      <c r="X303" s="6"/>
    </row>
    <row r="304" spans="1:27">
      <c r="A304" s="1004"/>
      <c r="B304" s="338"/>
      <c r="C304" s="19"/>
      <c r="D304" s="30"/>
      <c r="E304" s="30"/>
      <c r="F304" s="339"/>
      <c r="G304" s="339"/>
      <c r="H304" s="339"/>
      <c r="I304" s="339"/>
      <c r="J304" s="339"/>
      <c r="K304" s="30"/>
      <c r="L304" s="30"/>
      <c r="M304" s="137" t="s">
        <v>1303</v>
      </c>
      <c r="X304" s="6"/>
    </row>
    <row r="305" spans="1:27" ht="15.75" customHeight="1">
      <c r="A305" s="360" t="s">
        <v>113</v>
      </c>
      <c r="B305" s="1"/>
      <c r="C305" s="1"/>
      <c r="D305" s="1"/>
      <c r="E305" s="1"/>
      <c r="F305" s="1"/>
      <c r="G305" s="1"/>
      <c r="H305" s="1"/>
      <c r="I305" s="1"/>
      <c r="J305" s="1"/>
      <c r="K305" s="1"/>
      <c r="L305" s="1"/>
      <c r="M305" s="31"/>
      <c r="X305" s="6"/>
    </row>
    <row r="306" spans="1:27" ht="9" customHeight="1">
      <c r="A306" s="1"/>
      <c r="B306" s="1"/>
      <c r="C306" s="1"/>
      <c r="D306" s="1"/>
      <c r="E306" s="1"/>
      <c r="F306" s="1"/>
      <c r="G306" s="1"/>
      <c r="H306" s="1"/>
      <c r="I306" s="1"/>
      <c r="J306" s="1"/>
      <c r="K306" s="1"/>
      <c r="L306" s="1"/>
      <c r="M306" s="31"/>
      <c r="X306" s="6"/>
    </row>
    <row r="307" spans="1:27" ht="15.75">
      <c r="A307" s="1" t="s">
        <v>72</v>
      </c>
      <c r="B307" s="1"/>
      <c r="C307" s="1"/>
      <c r="D307" s="1"/>
      <c r="E307" s="1"/>
      <c r="F307" s="1"/>
      <c r="G307" s="1"/>
      <c r="H307" s="1"/>
      <c r="I307" s="1"/>
      <c r="J307" s="1"/>
      <c r="K307" s="1"/>
      <c r="L307" s="1"/>
      <c r="M307" s="31"/>
    </row>
    <row r="308" spans="1:27" ht="18.75">
      <c r="A308" s="1" t="s">
        <v>81</v>
      </c>
      <c r="B308" s="1"/>
      <c r="C308" s="1"/>
      <c r="D308" s="1"/>
      <c r="E308" s="1"/>
      <c r="F308" s="1"/>
      <c r="G308" s="1"/>
      <c r="H308" s="1"/>
      <c r="I308" s="1"/>
      <c r="J308" s="1"/>
      <c r="K308" s="1"/>
      <c r="L308" s="1"/>
      <c r="M308" s="31"/>
    </row>
    <row r="309" spans="1:27" ht="15.75">
      <c r="A309" s="1" t="s">
        <v>1183</v>
      </c>
      <c r="B309" s="1"/>
      <c r="C309" s="1"/>
      <c r="D309" s="1"/>
      <c r="E309" s="1"/>
      <c r="F309" s="1"/>
      <c r="G309" s="1"/>
      <c r="H309" s="1"/>
      <c r="I309" s="1"/>
      <c r="J309" s="1"/>
      <c r="K309" s="1"/>
      <c r="L309" s="1"/>
      <c r="M309" s="31"/>
    </row>
    <row r="310" spans="1:27" ht="7.5" customHeight="1">
      <c r="A310" s="1"/>
      <c r="B310" s="1"/>
      <c r="C310" s="1"/>
      <c r="D310" s="1"/>
      <c r="E310" s="1"/>
      <c r="F310" s="1"/>
      <c r="G310" s="1"/>
      <c r="H310" s="1"/>
      <c r="I310" s="1"/>
      <c r="J310" s="1"/>
      <c r="K310" s="1"/>
      <c r="L310" s="1"/>
    </row>
    <row r="311" spans="1:27" ht="69" customHeight="1">
      <c r="A311" s="12"/>
      <c r="B311" s="361" t="s">
        <v>167</v>
      </c>
      <c r="C311" s="362"/>
      <c r="D311" s="361" t="s">
        <v>67</v>
      </c>
      <c r="E311" s="363"/>
      <c r="F311" s="361" t="s">
        <v>42</v>
      </c>
      <c r="G311" s="361"/>
      <c r="H311" s="361" t="s">
        <v>36</v>
      </c>
      <c r="I311" s="361"/>
      <c r="J311" s="361" t="s">
        <v>62</v>
      </c>
      <c r="K311" s="361"/>
      <c r="L311" s="361" t="s">
        <v>63</v>
      </c>
      <c r="M311" s="29"/>
    </row>
    <row r="312" spans="1:27" s="6" customFormat="1" ht="18" customHeight="1">
      <c r="A312" s="364" t="s">
        <v>45</v>
      </c>
      <c r="B312" s="365">
        <f>+'Pivot Table 2-Year Insts.'!Q856</f>
        <v>45.184358675254856</v>
      </c>
      <c r="C312" s="381"/>
      <c r="D312" s="367">
        <f>+F312+H312</f>
        <v>56.46690601123079</v>
      </c>
      <c r="E312" s="368"/>
      <c r="F312" s="369">
        <f>+'Pivot Table 2-Year Insts.'!Q867</f>
        <v>50.418852987204275</v>
      </c>
      <c r="G312" s="370"/>
      <c r="H312" s="370">
        <f>+'Pivot Table 2-Year Insts.'!Q870</f>
        <v>6.0480530240265118</v>
      </c>
      <c r="I312" s="370"/>
      <c r="J312" s="370">
        <f>+'Pivot Table 2-Year Insts.'!Q873</f>
        <v>43.533093988769217</v>
      </c>
      <c r="K312" s="370"/>
      <c r="L312" s="367">
        <f>SUM(F312:J312)</f>
        <v>100</v>
      </c>
      <c r="M312" s="33"/>
      <c r="O312" s="331"/>
      <c r="P312" s="331"/>
      <c r="Q312" s="331"/>
      <c r="R312" s="102"/>
      <c r="S312" s="102"/>
      <c r="T312" s="98"/>
      <c r="U312" s="13"/>
      <c r="W312" s="60"/>
      <c r="X312" s="7"/>
      <c r="Z312" s="87"/>
      <c r="AA312" s="87"/>
    </row>
    <row r="313" spans="1:27" s="6" customFormat="1">
      <c r="A313" s="364"/>
      <c r="B313" s="365"/>
      <c r="C313" s="366"/>
      <c r="D313" s="383"/>
      <c r="E313" s="384"/>
      <c r="F313" s="369"/>
      <c r="G313" s="370"/>
      <c r="H313" s="370"/>
      <c r="I313" s="370"/>
      <c r="J313" s="370"/>
      <c r="K313" s="370"/>
      <c r="L313" s="367"/>
      <c r="M313" s="33"/>
      <c r="O313" s="331"/>
      <c r="P313" s="331"/>
      <c r="Q313" s="331"/>
      <c r="R313" s="102"/>
      <c r="S313" s="102"/>
      <c r="T313" s="98"/>
      <c r="W313" s="60"/>
      <c r="X313" s="7"/>
      <c r="Z313" s="87"/>
      <c r="AA313" s="87"/>
    </row>
    <row r="314" spans="1:27" s="6" customFormat="1">
      <c r="A314" s="364" t="s">
        <v>46</v>
      </c>
      <c r="B314" s="365">
        <f>+'Pivot Table 2-Year Insts.'!Q24</f>
        <v>48.98921832884097</v>
      </c>
      <c r="C314" s="381"/>
      <c r="D314" s="367">
        <f t="shared" ref="D314:D317" si="66">+F314+H314</f>
        <v>71.646638518999666</v>
      </c>
      <c r="E314" s="368"/>
      <c r="F314" s="369">
        <f>+'Pivot Table 2-Year Insts.'!Q35</f>
        <v>64.826242286456633</v>
      </c>
      <c r="G314" s="370"/>
      <c r="H314" s="370">
        <f>+'Pivot Table 2-Year Insts.'!Q38</f>
        <v>6.8203962325430325</v>
      </c>
      <c r="I314" s="370"/>
      <c r="J314" s="370">
        <f>+'Pivot Table 2-Year Insts.'!Q41</f>
        <v>28.353361481000324</v>
      </c>
      <c r="K314" s="370"/>
      <c r="L314" s="367">
        <f>SUM(F314:J314)</f>
        <v>99.999999999999986</v>
      </c>
      <c r="M314" s="33"/>
      <c r="O314" s="331"/>
      <c r="P314" s="331"/>
      <c r="Q314" s="331"/>
      <c r="R314" s="102"/>
      <c r="S314" s="102"/>
      <c r="T314" s="98"/>
      <c r="W314" s="60"/>
      <c r="X314" s="7"/>
      <c r="Z314" s="87"/>
      <c r="AA314" s="87"/>
    </row>
    <row r="315" spans="1:27" s="6" customFormat="1">
      <c r="A315" s="371" t="s">
        <v>47</v>
      </c>
      <c r="B315" s="365">
        <f>+'Pivot Table 2-Year Insts.'!Q76</f>
        <v>46.035039188566159</v>
      </c>
      <c r="C315" s="381"/>
      <c r="D315" s="367">
        <f t="shared" si="66"/>
        <v>51.309113050537853</v>
      </c>
      <c r="E315" s="368"/>
      <c r="F315" s="369">
        <f>+'Pivot Table 2-Year Insts.'!Q87</f>
        <v>46.640957986604427</v>
      </c>
      <c r="G315" s="370"/>
      <c r="H315" s="370">
        <f>+'Pivot Table 2-Year Insts.'!Q90</f>
        <v>4.6681550639334279</v>
      </c>
      <c r="I315" s="370"/>
      <c r="J315" s="370">
        <f>+'Pivot Table 2-Year Insts.'!Q93</f>
        <v>48.690886949462147</v>
      </c>
      <c r="K315" s="370"/>
      <c r="L315" s="367">
        <f>SUM(F315:J315)</f>
        <v>100</v>
      </c>
      <c r="M315" s="33"/>
      <c r="O315" s="331"/>
      <c r="P315" s="331"/>
      <c r="Q315" s="331"/>
      <c r="R315" s="102"/>
      <c r="S315" s="102"/>
      <c r="T315" s="98"/>
      <c r="W315" s="60"/>
      <c r="X315" s="7"/>
      <c r="Z315" s="87"/>
      <c r="AA315" s="87"/>
    </row>
    <row r="316" spans="1:27" s="6" customFormat="1" ht="12.75">
      <c r="A316" s="371" t="s">
        <v>61</v>
      </c>
      <c r="B316" s="365">
        <f>+'Pivot Table 2-Year Insts.'!Q128</f>
        <v>0</v>
      </c>
      <c r="C316" s="381"/>
      <c r="D316" s="367">
        <f t="shared" si="66"/>
        <v>0</v>
      </c>
      <c r="E316" s="368"/>
      <c r="F316" s="369">
        <f>+'Pivot Table 2-Year Insts.'!Q139</f>
        <v>0</v>
      </c>
      <c r="G316" s="370"/>
      <c r="H316" s="370">
        <f>+'Pivot Table 2-Year Insts.'!Q142</f>
        <v>0</v>
      </c>
      <c r="I316" s="370"/>
      <c r="J316" s="370">
        <f>+'Pivot Table 2-Year Insts.'!Q145</f>
        <v>0</v>
      </c>
      <c r="K316" s="370"/>
      <c r="L316" s="367">
        <f>SUM(F316:J316)</f>
        <v>0</v>
      </c>
      <c r="M316" s="33"/>
      <c r="O316" s="331"/>
      <c r="P316" s="331"/>
      <c r="Q316" s="331"/>
      <c r="R316" s="102"/>
      <c r="S316" s="102"/>
      <c r="T316" s="98"/>
      <c r="W316" s="60"/>
      <c r="Z316" s="87"/>
      <c r="AA316" s="87"/>
    </row>
    <row r="317" spans="1:27" s="6" customFormat="1" ht="12.75">
      <c r="A317" s="371" t="s">
        <v>48</v>
      </c>
      <c r="B317" s="369">
        <f>+'Pivot Table 2-Year Insts.'!Q180</f>
        <v>38.879159369527144</v>
      </c>
      <c r="C317" s="381"/>
      <c r="D317" s="367">
        <f t="shared" si="66"/>
        <v>68.768768768768766</v>
      </c>
      <c r="E317" s="368"/>
      <c r="F317" s="369">
        <f>+'Pivot Table 2-Year Insts.'!Q191</f>
        <v>60.06006006006006</v>
      </c>
      <c r="G317" s="370"/>
      <c r="H317" s="370">
        <f>+'Pivot Table 2-Year Insts.'!Q194</f>
        <v>8.7087087087087074</v>
      </c>
      <c r="I317" s="370"/>
      <c r="J317" s="370">
        <f>+'Pivot Table 2-Year Insts.'!Q197</f>
        <v>31.231231231231231</v>
      </c>
      <c r="K317" s="370"/>
      <c r="L317" s="367">
        <f>SUM(F317:J317)</f>
        <v>100</v>
      </c>
      <c r="M317" s="33"/>
      <c r="O317" s="331"/>
      <c r="P317" s="331"/>
      <c r="Q317" s="331"/>
      <c r="R317" s="102"/>
      <c r="S317" s="102"/>
      <c r="T317" s="98"/>
      <c r="W317" s="60"/>
      <c r="Z317" s="87"/>
      <c r="AA317" s="87"/>
    </row>
    <row r="318" spans="1:27" s="6" customFormat="1" ht="12.75">
      <c r="A318" s="371"/>
      <c r="B318" s="369"/>
      <c r="C318" s="381"/>
      <c r="D318" s="367"/>
      <c r="E318" s="368"/>
      <c r="F318" s="369"/>
      <c r="G318" s="370"/>
      <c r="H318" s="370"/>
      <c r="I318" s="370"/>
      <c r="J318" s="370"/>
      <c r="K318" s="370"/>
      <c r="L318" s="367"/>
      <c r="M318" s="33"/>
      <c r="O318" s="331"/>
      <c r="P318" s="331"/>
      <c r="Q318" s="331"/>
      <c r="R318" s="102"/>
      <c r="S318" s="102"/>
      <c r="T318" s="98"/>
      <c r="W318" s="60"/>
      <c r="Z318" s="87"/>
      <c r="AA318" s="87"/>
    </row>
    <row r="319" spans="1:27" s="6" customFormat="1" ht="12.75">
      <c r="A319" s="371" t="s">
        <v>49</v>
      </c>
      <c r="B319" s="365">
        <f>+'Pivot Table 2-Year Insts.'!Q232</f>
        <v>64.561957379636937</v>
      </c>
      <c r="C319" s="381"/>
      <c r="D319" s="367">
        <f t="shared" ref="D319:D322" si="67">+F319+H319</f>
        <v>56.525735294117652</v>
      </c>
      <c r="E319" s="368"/>
      <c r="F319" s="369">
        <f>+'Pivot Table 2-Year Insts.'!Q243</f>
        <v>46.966911764705884</v>
      </c>
      <c r="G319" s="370"/>
      <c r="H319" s="370">
        <f>+'Pivot Table 2-Year Insts.'!Q246</f>
        <v>9.5588235294117645</v>
      </c>
      <c r="I319" s="370"/>
      <c r="J319" s="370">
        <f>+'Pivot Table 2-Year Insts.'!Q249</f>
        <v>43.474264705882355</v>
      </c>
      <c r="K319" s="370"/>
      <c r="L319" s="367">
        <f>SUM(F319:J319)</f>
        <v>100</v>
      </c>
      <c r="M319" s="33"/>
      <c r="O319" s="331"/>
      <c r="P319" s="331"/>
      <c r="Q319" s="331"/>
      <c r="R319" s="102"/>
      <c r="S319" s="102"/>
      <c r="T319" s="98"/>
      <c r="W319" s="60"/>
      <c r="Z319" s="87"/>
      <c r="AA319" s="87"/>
    </row>
    <row r="320" spans="1:27" s="6" customFormat="1" ht="12.75">
      <c r="A320" s="371" t="s">
        <v>50</v>
      </c>
      <c r="B320" s="365">
        <f>+'Pivot Table 2-Year Insts.'!Q284</f>
        <v>46.828046744574294</v>
      </c>
      <c r="C320" s="381"/>
      <c r="D320" s="367">
        <f t="shared" si="67"/>
        <v>59.876543209876544</v>
      </c>
      <c r="E320" s="368"/>
      <c r="F320" s="369">
        <f>+'Pivot Table 2-Year Insts.'!Q295</f>
        <v>56.944444444444443</v>
      </c>
      <c r="G320" s="370"/>
      <c r="H320" s="370">
        <f>+'Pivot Table 2-Year Insts.'!Q298</f>
        <v>2.9320987654320985</v>
      </c>
      <c r="I320" s="370"/>
      <c r="J320" s="370">
        <f>+'Pivot Table 2-Year Insts.'!Q301</f>
        <v>40.123456790123456</v>
      </c>
      <c r="K320" s="370"/>
      <c r="L320" s="367">
        <f>SUM(F320:J320)</f>
        <v>100</v>
      </c>
      <c r="M320" s="33"/>
      <c r="O320" s="331"/>
      <c r="P320" s="331"/>
      <c r="Q320" s="331"/>
      <c r="R320" s="102"/>
      <c r="S320" s="102"/>
      <c r="T320" s="98"/>
      <c r="W320" s="60"/>
      <c r="Z320" s="87"/>
      <c r="AA320" s="87"/>
    </row>
    <row r="321" spans="1:27" s="15" customFormat="1" ht="12.75">
      <c r="A321" s="371" t="s">
        <v>51</v>
      </c>
      <c r="B321" s="365">
        <f>+'Pivot Table 2-Year Insts.'!Q336</f>
        <v>47.555129434324066</v>
      </c>
      <c r="C321" s="381"/>
      <c r="D321" s="367">
        <f t="shared" si="67"/>
        <v>54.870129870129873</v>
      </c>
      <c r="E321" s="368"/>
      <c r="F321" s="369">
        <f>+'Pivot Table 2-Year Insts.'!Q347</f>
        <v>47.20779220779221</v>
      </c>
      <c r="G321" s="370"/>
      <c r="H321" s="370">
        <f>+'Pivot Table 2-Year Insts.'!Q350</f>
        <v>7.662337662337662</v>
      </c>
      <c r="I321" s="370"/>
      <c r="J321" s="370">
        <f>+'Pivot Table 2-Year Insts.'!Q353</f>
        <v>45.129870129870127</v>
      </c>
      <c r="K321" s="370"/>
      <c r="L321" s="367">
        <f>SUM(F321:J321)</f>
        <v>100</v>
      </c>
      <c r="M321" s="33"/>
      <c r="O321" s="331"/>
      <c r="P321" s="331"/>
      <c r="Q321" s="331"/>
      <c r="R321" s="102"/>
      <c r="S321" s="102"/>
      <c r="T321" s="98"/>
      <c r="W321" s="88"/>
      <c r="X321" s="6"/>
      <c r="Z321" s="89"/>
      <c r="AA321" s="89"/>
    </row>
    <row r="322" spans="1:27" s="6" customFormat="1" ht="12.75">
      <c r="A322" s="371" t="s">
        <v>52</v>
      </c>
      <c r="B322" s="365">
        <f>+'Pivot Table 2-Year Insts.'!Q388</f>
        <v>48.447537473233403</v>
      </c>
      <c r="C322" s="381"/>
      <c r="D322" s="367">
        <f t="shared" si="67"/>
        <v>62.183754993342212</v>
      </c>
      <c r="E322" s="368"/>
      <c r="F322" s="369">
        <f>+'Pivot Table 2-Year Insts.'!Q399</f>
        <v>55.525965379494011</v>
      </c>
      <c r="G322" s="370"/>
      <c r="H322" s="370">
        <f>+'Pivot Table 2-Year Insts.'!Q402</f>
        <v>6.6577896138482027</v>
      </c>
      <c r="I322" s="370"/>
      <c r="J322" s="370">
        <f>+'Pivot Table 2-Year Insts.'!Q405</f>
        <v>37.816245006657788</v>
      </c>
      <c r="K322" s="370"/>
      <c r="L322" s="367">
        <f>SUM(F322:J322)</f>
        <v>100</v>
      </c>
      <c r="M322" s="33"/>
      <c r="O322" s="331"/>
      <c r="P322" s="331"/>
      <c r="Q322" s="331"/>
      <c r="R322" s="102"/>
      <c r="S322" s="102"/>
      <c r="T322" s="98"/>
      <c r="W322" s="60"/>
      <c r="Z322" s="87"/>
      <c r="AA322" s="87"/>
    </row>
    <row r="323" spans="1:27" s="6" customFormat="1" ht="12.75">
      <c r="A323" s="371"/>
      <c r="B323" s="365"/>
      <c r="C323" s="381"/>
      <c r="D323" s="367"/>
      <c r="E323" s="368"/>
      <c r="F323" s="369"/>
      <c r="G323" s="370"/>
      <c r="H323" s="370"/>
      <c r="I323" s="370"/>
      <c r="J323" s="370"/>
      <c r="K323" s="370"/>
      <c r="L323" s="367"/>
      <c r="M323" s="33"/>
      <c r="O323" s="331"/>
      <c r="P323" s="331"/>
      <c r="Q323" s="331"/>
      <c r="R323" s="102"/>
      <c r="S323" s="102"/>
      <c r="T323" s="98"/>
      <c r="W323" s="60"/>
      <c r="Z323" s="87"/>
      <c r="AA323" s="87"/>
    </row>
    <row r="324" spans="1:27" s="6" customFormat="1" ht="12.75">
      <c r="A324" s="371" t="s">
        <v>53</v>
      </c>
      <c r="B324" s="365">
        <f>+'Pivot Table 2-Year Insts.'!Q440</f>
        <v>81.682322801024768</v>
      </c>
      <c r="C324" s="381"/>
      <c r="D324" s="367">
        <f t="shared" ref="D324:D327" si="68">+F324+H324</f>
        <v>69.437652811735944</v>
      </c>
      <c r="E324" s="368"/>
      <c r="F324" s="369">
        <f>+'Pivot Table 2-Year Insts.'!Q451</f>
        <v>64.303178484107576</v>
      </c>
      <c r="G324" s="370"/>
      <c r="H324" s="370">
        <f>+'Pivot Table 2-Year Insts.'!Q454</f>
        <v>5.1344743276283618</v>
      </c>
      <c r="I324" s="370"/>
      <c r="J324" s="370">
        <f>+'Pivot Table 2-Year Insts.'!Q457</f>
        <v>30.562347188264059</v>
      </c>
      <c r="K324" s="370"/>
      <c r="L324" s="367">
        <f>SUM(F324:J324)</f>
        <v>100</v>
      </c>
      <c r="M324" s="33"/>
      <c r="O324" s="331"/>
      <c r="P324" s="331"/>
      <c r="Q324" s="331"/>
      <c r="R324" s="102"/>
      <c r="S324" s="102"/>
      <c r="T324" s="98"/>
      <c r="W324" s="60"/>
      <c r="Z324" s="87"/>
      <c r="AA324" s="87"/>
    </row>
    <row r="325" spans="1:27" s="6" customFormat="1" ht="12.75">
      <c r="A325" s="371" t="s">
        <v>54</v>
      </c>
      <c r="B325" s="365">
        <f>+'Pivot Table 2-Year Insts.'!Q492</f>
        <v>22.910671646360129</v>
      </c>
      <c r="C325" s="381"/>
      <c r="D325" s="367">
        <f t="shared" si="68"/>
        <v>46.654676258992808</v>
      </c>
      <c r="E325" s="368"/>
      <c r="F325" s="369">
        <f>+'Pivot Table 2-Year Insts.'!Q503</f>
        <v>46.654676258992808</v>
      </c>
      <c r="G325" s="370"/>
      <c r="H325" s="370">
        <f>+'Pivot Table 2-Year Insts.'!Q506</f>
        <v>0</v>
      </c>
      <c r="I325" s="370"/>
      <c r="J325" s="370">
        <f>+'Pivot Table 2-Year Insts.'!Q509</f>
        <v>53.345323741007192</v>
      </c>
      <c r="K325" s="370"/>
      <c r="L325" s="367">
        <f>SUM(F325:J325)</f>
        <v>100</v>
      </c>
      <c r="M325" s="33"/>
      <c r="O325" s="331"/>
      <c r="P325" s="331"/>
      <c r="Q325" s="331"/>
      <c r="R325" s="102"/>
      <c r="S325" s="102"/>
      <c r="T325" s="98"/>
      <c r="W325" s="60"/>
      <c r="Z325" s="87"/>
      <c r="AA325" s="87"/>
    </row>
    <row r="326" spans="1:27" s="6" customFormat="1" ht="12.75">
      <c r="A326" s="371" t="s">
        <v>55</v>
      </c>
      <c r="B326" s="365">
        <f>+'Pivot Table 2-Year Insts.'!Q544</f>
        <v>39.330605086232097</v>
      </c>
      <c r="C326" s="381"/>
      <c r="D326" s="367">
        <f t="shared" si="68"/>
        <v>56.86719636776391</v>
      </c>
      <c r="E326" s="368"/>
      <c r="F326" s="369">
        <f>+'Pivot Table 2-Year Insts.'!Q555</f>
        <v>48.694665153234965</v>
      </c>
      <c r="G326" s="370"/>
      <c r="H326" s="370">
        <f>+'Pivot Table 2-Year Insts.'!Q558</f>
        <v>8.172531214528945</v>
      </c>
      <c r="I326" s="370"/>
      <c r="J326" s="370">
        <f>+'Pivot Table 2-Year Insts.'!Q561</f>
        <v>43.132803632236097</v>
      </c>
      <c r="K326" s="370"/>
      <c r="L326" s="367">
        <f>SUM(F326:J326)</f>
        <v>100</v>
      </c>
      <c r="M326" s="33"/>
      <c r="O326" s="331"/>
      <c r="P326" s="331"/>
      <c r="Q326" s="331"/>
      <c r="R326" s="102"/>
      <c r="S326" s="102"/>
      <c r="T326" s="98"/>
      <c r="W326" s="60"/>
      <c r="Z326" s="87"/>
      <c r="AA326" s="87"/>
    </row>
    <row r="327" spans="1:27" s="6" customFormat="1" ht="12.75">
      <c r="A327" s="371" t="s">
        <v>56</v>
      </c>
      <c r="B327" s="365">
        <f>+'Pivot Table 2-Year Insts.'!Q596</f>
        <v>52.159763313609467</v>
      </c>
      <c r="C327" s="381"/>
      <c r="D327" s="367">
        <f t="shared" si="68"/>
        <v>61.703360370799544</v>
      </c>
      <c r="E327" s="368"/>
      <c r="F327" s="369">
        <f>+'Pivot Table 2-Year Insts.'!Q607</f>
        <v>51.622247972190038</v>
      </c>
      <c r="G327" s="370"/>
      <c r="H327" s="370">
        <f>+'Pivot Table 2-Year Insts.'!Q610</f>
        <v>10.081112398609502</v>
      </c>
      <c r="I327" s="370"/>
      <c r="J327" s="370">
        <f>+'Pivot Table 2-Year Insts.'!Q613</f>
        <v>38.296639629200463</v>
      </c>
      <c r="K327" s="370"/>
      <c r="L327" s="367">
        <f>SUM(F327:J327)</f>
        <v>100</v>
      </c>
      <c r="M327" s="33"/>
      <c r="O327" s="331"/>
      <c r="P327" s="331"/>
      <c r="Q327" s="331"/>
      <c r="R327" s="102"/>
      <c r="S327" s="102"/>
      <c r="T327" s="98"/>
      <c r="W327" s="60"/>
      <c r="Z327" s="87"/>
      <c r="AA327" s="87"/>
    </row>
    <row r="328" spans="1:27" s="6" customFormat="1" ht="12.75">
      <c r="A328" s="371"/>
      <c r="B328" s="365"/>
      <c r="C328" s="381"/>
      <c r="D328" s="367"/>
      <c r="E328" s="368"/>
      <c r="F328" s="369"/>
      <c r="G328" s="370"/>
      <c r="H328" s="370"/>
      <c r="I328" s="370"/>
      <c r="J328" s="370"/>
      <c r="K328" s="370"/>
      <c r="L328" s="367"/>
      <c r="M328" s="33"/>
      <c r="O328" s="331"/>
      <c r="P328" s="331"/>
      <c r="Q328" s="331"/>
      <c r="R328" s="102"/>
      <c r="S328" s="102"/>
      <c r="T328" s="98"/>
      <c r="W328" s="60"/>
      <c r="Z328" s="87"/>
      <c r="AA328" s="87"/>
    </row>
    <row r="329" spans="1:27" s="6" customFormat="1" ht="12.75">
      <c r="A329" s="371" t="s">
        <v>57</v>
      </c>
      <c r="B329" s="365">
        <f>+'Pivot Table 2-Year Insts.'!Q648</f>
        <v>0</v>
      </c>
      <c r="C329" s="381"/>
      <c r="D329" s="367">
        <f t="shared" ref="D329:D332" si="69">+F329+H329</f>
        <v>0</v>
      </c>
      <c r="E329" s="368"/>
      <c r="F329" s="369">
        <f>+'Pivot Table 2-Year Insts.'!Q659</f>
        <v>0</v>
      </c>
      <c r="G329" s="370"/>
      <c r="H329" s="370">
        <f>+'Pivot Table 2-Year Insts.'!Q662</f>
        <v>0</v>
      </c>
      <c r="I329" s="370"/>
      <c r="J329" s="370">
        <f>+'Pivot Table 2-Year Insts.'!Q665</f>
        <v>0</v>
      </c>
      <c r="K329" s="370"/>
      <c r="L329" s="367">
        <f>SUM(F329:J329)</f>
        <v>0</v>
      </c>
      <c r="M329" s="33"/>
      <c r="N329" s="16"/>
      <c r="O329" s="331"/>
      <c r="P329" s="331"/>
      <c r="Q329" s="331"/>
      <c r="R329" s="102"/>
      <c r="S329" s="102"/>
      <c r="T329" s="98"/>
      <c r="W329" s="60"/>
      <c r="Z329" s="87"/>
      <c r="AA329" s="87"/>
    </row>
    <row r="330" spans="1:27" s="6" customFormat="1" ht="12.75">
      <c r="A330" s="371" t="s">
        <v>58</v>
      </c>
      <c r="B330" s="365">
        <f>+'Pivot Table 2-Year Insts.'!Q700</f>
        <v>65.522745411013574</v>
      </c>
      <c r="C330" s="381"/>
      <c r="D330" s="367">
        <f t="shared" si="69"/>
        <v>54.162348877374782</v>
      </c>
      <c r="E330" s="368"/>
      <c r="F330" s="369">
        <f>+'Pivot Table 2-Year Insts.'!Q711</f>
        <v>41.692573402417956</v>
      </c>
      <c r="G330" s="370"/>
      <c r="H330" s="370">
        <f>+'Pivot Table 2-Year Insts.'!Q714</f>
        <v>12.469775474956823</v>
      </c>
      <c r="I330" s="370"/>
      <c r="J330" s="370">
        <f>+'Pivot Table 2-Year Insts.'!Q717</f>
        <v>45.837651122625218</v>
      </c>
      <c r="K330" s="370"/>
      <c r="L330" s="367">
        <f>SUM(F330:J330)</f>
        <v>100</v>
      </c>
      <c r="M330" s="33"/>
      <c r="N330" s="16"/>
      <c r="O330" s="331"/>
      <c r="P330" s="331"/>
      <c r="Q330" s="331"/>
      <c r="R330" s="102"/>
      <c r="S330" s="102"/>
      <c r="T330" s="98"/>
      <c r="W330" s="60"/>
      <c r="Z330" s="87"/>
      <c r="AA330" s="87"/>
    </row>
    <row r="331" spans="1:27" s="6" customFormat="1" ht="12.75">
      <c r="A331" s="371" t="s">
        <v>59</v>
      </c>
      <c r="B331" s="365">
        <f>+'Pivot Table 2-Year Insts.'!Q752</f>
        <v>59.994239631336413</v>
      </c>
      <c r="C331" s="381"/>
      <c r="D331" s="367">
        <f t="shared" si="69"/>
        <v>66.042247907532882</v>
      </c>
      <c r="E331" s="368"/>
      <c r="F331" s="369">
        <f>+'Pivot Table 2-Year Insts.'!Q763</f>
        <v>58.070944599442008</v>
      </c>
      <c r="G331" s="370"/>
      <c r="H331" s="370">
        <f>+'Pivot Table 2-Year Insts.'!Q766</f>
        <v>7.9713033080908726</v>
      </c>
      <c r="I331" s="370"/>
      <c r="J331" s="370">
        <f>+'Pivot Table 2-Year Insts.'!Q769</f>
        <v>33.957752092467118</v>
      </c>
      <c r="K331" s="370"/>
      <c r="L331" s="367">
        <f>SUM(F331:J331)</f>
        <v>100</v>
      </c>
      <c r="M331" s="33"/>
      <c r="N331" s="16"/>
      <c r="O331" s="331"/>
      <c r="P331" s="331"/>
      <c r="Q331" s="331"/>
      <c r="R331" s="102"/>
      <c r="S331" s="102"/>
      <c r="T331" s="98"/>
      <c r="W331" s="60"/>
      <c r="Z331" s="87"/>
      <c r="AA331" s="87"/>
    </row>
    <row r="332" spans="1:27" s="6" customFormat="1" ht="12.75">
      <c r="A332" s="373" t="s">
        <v>60</v>
      </c>
      <c r="B332" s="374">
        <f>+'Pivot Table 2-Year Insts.'!Q804</f>
        <v>82.581755593803791</v>
      </c>
      <c r="C332" s="385"/>
      <c r="D332" s="376">
        <f t="shared" si="69"/>
        <v>49.748382458662832</v>
      </c>
      <c r="E332" s="377"/>
      <c r="F332" s="378">
        <f>+'Pivot Table 2-Year Insts.'!Q815</f>
        <v>45.255212077641986</v>
      </c>
      <c r="G332" s="379"/>
      <c r="H332" s="379">
        <f>+'Pivot Table 2-Year Insts.'!Q818</f>
        <v>4.4931703810208479</v>
      </c>
      <c r="I332" s="379"/>
      <c r="J332" s="379">
        <f>+'Pivot Table 2-Year Insts.'!Q821</f>
        <v>50.251617541337168</v>
      </c>
      <c r="K332" s="379"/>
      <c r="L332" s="380">
        <f>SUM(F332:J332)</f>
        <v>100</v>
      </c>
      <c r="M332" s="44"/>
      <c r="N332" s="16"/>
      <c r="O332" s="331"/>
      <c r="P332" s="331"/>
      <c r="Q332" s="331"/>
      <c r="R332" s="102"/>
      <c r="S332" s="102"/>
      <c r="T332" s="98"/>
      <c r="W332" s="60"/>
      <c r="Z332" s="87"/>
      <c r="AA332" s="87"/>
    </row>
    <row r="333" spans="1:27" s="6" customFormat="1" ht="12.75" customHeight="1">
      <c r="A333" s="46" t="s">
        <v>23</v>
      </c>
      <c r="B333" s="26"/>
      <c r="C333" s="5"/>
      <c r="D333" s="5"/>
      <c r="E333" s="5"/>
      <c r="F333" s="26"/>
      <c r="G333" s="5"/>
      <c r="H333" s="26"/>
      <c r="I333" s="5"/>
      <c r="J333" s="26"/>
      <c r="K333" s="5"/>
      <c r="L333" s="5"/>
      <c r="M333" s="34"/>
      <c r="N333" s="16"/>
      <c r="O333" s="331"/>
      <c r="P333" s="331"/>
      <c r="Q333" s="331"/>
      <c r="R333" s="102"/>
      <c r="S333" s="102"/>
      <c r="T333" s="98"/>
      <c r="W333" s="60"/>
      <c r="Z333" s="87"/>
      <c r="AA333" s="87"/>
    </row>
    <row r="334" spans="1:27" ht="54" customHeight="1">
      <c r="A334" s="1127" t="s">
        <v>29</v>
      </c>
      <c r="B334" s="1127"/>
      <c r="C334" s="1127"/>
      <c r="D334" s="1128"/>
      <c r="E334" s="1128"/>
      <c r="F334" s="1128"/>
      <c r="G334" s="1128"/>
      <c r="H334" s="1128"/>
      <c r="I334" s="1128"/>
      <c r="J334" s="1128"/>
      <c r="K334" s="1128"/>
      <c r="L334" s="1128"/>
      <c r="X334" s="6"/>
    </row>
    <row r="335" spans="1:27">
      <c r="A335" s="1004"/>
      <c r="B335" s="338"/>
      <c r="C335" s="19"/>
      <c r="D335" s="30"/>
      <c r="E335" s="30"/>
      <c r="F335" s="339"/>
      <c r="G335" s="339"/>
      <c r="H335" s="339"/>
      <c r="I335" s="339"/>
      <c r="J335" s="339"/>
      <c r="K335" s="30"/>
      <c r="L335" s="30"/>
      <c r="M335" s="137" t="s">
        <v>1303</v>
      </c>
      <c r="X335" s="6"/>
    </row>
    <row r="336" spans="1:27" ht="15.75" customHeight="1">
      <c r="A336" s="360" t="s">
        <v>114</v>
      </c>
      <c r="B336" s="1"/>
      <c r="C336" s="1"/>
      <c r="D336" s="1"/>
      <c r="E336" s="1"/>
      <c r="F336" s="1"/>
      <c r="G336" s="1"/>
      <c r="H336" s="1"/>
      <c r="I336" s="1"/>
      <c r="J336" s="1"/>
      <c r="K336" s="1"/>
      <c r="L336" s="1"/>
      <c r="M336" s="31"/>
      <c r="X336" s="6"/>
    </row>
    <row r="337" spans="1:33" ht="15.75" customHeight="1">
      <c r="A337" s="1"/>
      <c r="B337" s="1"/>
      <c r="C337" s="1"/>
      <c r="D337" s="1"/>
      <c r="E337" s="1"/>
      <c r="F337" s="1"/>
      <c r="G337" s="1"/>
      <c r="H337" s="1"/>
      <c r="I337" s="1"/>
      <c r="J337" s="1"/>
      <c r="K337" s="1"/>
      <c r="L337" s="1"/>
      <c r="M337" s="31"/>
      <c r="X337" s="6"/>
    </row>
    <row r="338" spans="1:33" ht="15.75">
      <c r="A338" s="1" t="s">
        <v>72</v>
      </c>
      <c r="B338" s="1"/>
      <c r="C338" s="1"/>
      <c r="D338" s="1"/>
      <c r="E338" s="1"/>
      <c r="F338" s="1"/>
      <c r="G338" s="1"/>
      <c r="H338" s="1"/>
      <c r="I338" s="1"/>
      <c r="J338" s="1"/>
      <c r="K338" s="1"/>
      <c r="L338" s="1"/>
      <c r="M338" s="31"/>
      <c r="U338" s="25"/>
    </row>
    <row r="339" spans="1:33" ht="18.75">
      <c r="A339" s="1" t="s">
        <v>81</v>
      </c>
      <c r="B339" s="1"/>
      <c r="C339" s="1"/>
      <c r="D339" s="1"/>
      <c r="E339" s="1"/>
      <c r="F339" s="1"/>
      <c r="G339" s="1"/>
      <c r="H339" s="1"/>
      <c r="I339" s="1"/>
      <c r="J339" s="1"/>
      <c r="K339" s="1"/>
      <c r="L339" s="1"/>
      <c r="M339" s="31"/>
      <c r="U339" s="25"/>
      <c r="V339" s="87"/>
      <c r="W339" s="60"/>
      <c r="X339" s="6"/>
      <c r="Y339" s="6"/>
      <c r="Z339" s="87"/>
      <c r="AA339" s="87"/>
      <c r="AB339" s="6"/>
      <c r="AC339" s="6"/>
      <c r="AD339" s="6"/>
      <c r="AE339" s="6"/>
      <c r="AF339" s="6"/>
      <c r="AG339" s="6"/>
    </row>
    <row r="340" spans="1:33" ht="15.75">
      <c r="A340" s="1" t="s">
        <v>1184</v>
      </c>
      <c r="B340" s="1"/>
      <c r="C340" s="1"/>
      <c r="D340" s="1"/>
      <c r="E340" s="1"/>
      <c r="F340" s="1"/>
      <c r="G340" s="1"/>
      <c r="H340" s="1"/>
      <c r="I340" s="1"/>
      <c r="J340" s="1"/>
      <c r="K340" s="1"/>
      <c r="L340" s="1"/>
      <c r="M340" s="31"/>
      <c r="O340" s="341" t="s">
        <v>177</v>
      </c>
      <c r="P340" s="342"/>
      <c r="Q340" s="342"/>
      <c r="R340" s="306"/>
      <c r="S340" s="306"/>
      <c r="T340" s="307"/>
      <c r="U340" s="239"/>
      <c r="V340"/>
      <c r="W340"/>
      <c r="X340"/>
      <c r="Y340"/>
      <c r="Z340"/>
      <c r="AA340" s="126"/>
      <c r="AB340" s="127"/>
      <c r="AC340" s="126"/>
      <c r="AD340" s="127"/>
      <c r="AE340" s="128"/>
      <c r="AF340" s="124"/>
      <c r="AG340" s="15"/>
    </row>
    <row r="341" spans="1:33" ht="6" customHeight="1">
      <c r="A341" s="1"/>
      <c r="B341" s="1"/>
      <c r="C341" s="1"/>
      <c r="D341" s="1"/>
      <c r="E341" s="1"/>
      <c r="F341" s="1"/>
      <c r="G341" s="1"/>
      <c r="H341" s="1"/>
      <c r="I341" s="1"/>
      <c r="J341" s="1"/>
      <c r="K341" s="1"/>
      <c r="L341" s="1"/>
      <c r="R341" s="308"/>
      <c r="S341" s="308"/>
      <c r="T341" s="309"/>
      <c r="U341" s="239"/>
      <c r="V341"/>
      <c r="W341"/>
      <c r="X341"/>
      <c r="Y341"/>
      <c r="Z341"/>
      <c r="AA341" s="87"/>
      <c r="AB341" s="6"/>
      <c r="AC341" s="6"/>
      <c r="AD341" s="6"/>
      <c r="AE341" s="6"/>
      <c r="AF341" s="6"/>
      <c r="AG341" s="6"/>
    </row>
    <row r="342" spans="1:33" ht="69" customHeight="1">
      <c r="A342" s="12"/>
      <c r="B342" s="361" t="s">
        <v>167</v>
      </c>
      <c r="C342" s="362"/>
      <c r="D342" s="361" t="s">
        <v>67</v>
      </c>
      <c r="E342" s="363"/>
      <c r="F342" s="361" t="s">
        <v>42</v>
      </c>
      <c r="G342" s="361"/>
      <c r="H342" s="361" t="s">
        <v>36</v>
      </c>
      <c r="I342" s="361"/>
      <c r="J342" s="361" t="s">
        <v>62</v>
      </c>
      <c r="K342" s="361"/>
      <c r="L342" s="361" t="s">
        <v>63</v>
      </c>
      <c r="M342" s="29"/>
      <c r="O342" s="343" t="s">
        <v>30</v>
      </c>
      <c r="P342" s="343" t="s">
        <v>31</v>
      </c>
      <c r="Q342" s="343" t="s">
        <v>13</v>
      </c>
      <c r="R342" s="310" t="s">
        <v>14</v>
      </c>
      <c r="S342" s="310" t="s">
        <v>32</v>
      </c>
      <c r="T342" s="311" t="s">
        <v>33</v>
      </c>
      <c r="U342" s="239"/>
      <c r="V342" s="6"/>
      <c r="W342" s="60"/>
      <c r="X342" s="6"/>
      <c r="Y342" s="6"/>
      <c r="Z342" s="87"/>
      <c r="AA342" s="87"/>
      <c r="AB342" s="6"/>
      <c r="AC342" s="6"/>
      <c r="AD342" s="6"/>
      <c r="AE342" s="6"/>
      <c r="AF342" s="6"/>
      <c r="AG342" s="6"/>
    </row>
    <row r="343" spans="1:33" s="6" customFormat="1" ht="18" customHeight="1">
      <c r="A343" s="364" t="s">
        <v>45</v>
      </c>
      <c r="B343" s="365">
        <f>+'Pivot Table 2-Year Insts.'!U856</f>
        <v>37.241735537190088</v>
      </c>
      <c r="C343" s="381"/>
      <c r="D343" s="367">
        <f>+F343+H343</f>
        <v>53.607034491299764</v>
      </c>
      <c r="E343" s="368"/>
      <c r="F343" s="369">
        <f>+'Pivot Table 2-Year Insts.'!U867</f>
        <v>51.650256981856458</v>
      </c>
      <c r="G343" s="370"/>
      <c r="H343" s="370">
        <f>+'Pivot Table 2-Year Insts.'!U870</f>
        <v>1.9567775094433093</v>
      </c>
      <c r="I343" s="370"/>
      <c r="J343" s="370">
        <f>+'Pivot Table 2-Year Insts.'!U873</f>
        <v>46.392965508700229</v>
      </c>
      <c r="K343" s="370"/>
      <c r="L343" s="367">
        <f>SUM(F343:J343)</f>
        <v>100</v>
      </c>
      <c r="M343" s="33"/>
      <c r="O343" s="101">
        <f>+'Pivot Table 2-Year Insts.'!U866</f>
        <v>54.33898517174498</v>
      </c>
      <c r="P343" s="101">
        <f>+'Pivot Table 2-Year Insts.'!U869</f>
        <v>1.7643746480635676</v>
      </c>
      <c r="Q343" s="101">
        <f>+'Pivot Table 2-Year Insts.'!U872</f>
        <v>43.896640180191454</v>
      </c>
      <c r="R343" s="305">
        <f>SUM(O343:Q343)</f>
        <v>100</v>
      </c>
      <c r="S343" s="305">
        <f>SUM(O343:P343)</f>
        <v>56.103359819808546</v>
      </c>
      <c r="T343" s="232">
        <f>+D343-S343</f>
        <v>-2.4963253285087816</v>
      </c>
      <c r="U343" s="233" t="s">
        <v>45</v>
      </c>
      <c r="W343" s="60"/>
      <c r="X343" s="7"/>
      <c r="Z343" s="87"/>
      <c r="AA343" s="87"/>
    </row>
    <row r="344" spans="1:33" s="6" customFormat="1">
      <c r="A344" s="364"/>
      <c r="B344" s="365"/>
      <c r="C344" s="366"/>
      <c r="D344" s="383"/>
      <c r="E344" s="384"/>
      <c r="F344" s="369"/>
      <c r="G344" s="370"/>
      <c r="H344" s="370"/>
      <c r="I344" s="370"/>
      <c r="J344" s="370"/>
      <c r="K344" s="370"/>
      <c r="L344" s="367"/>
      <c r="M344" s="33"/>
      <c r="O344" s="101"/>
      <c r="P344" s="101"/>
      <c r="Q344" s="101"/>
      <c r="R344" s="305"/>
      <c r="S344" s="305"/>
      <c r="T344" s="232"/>
      <c r="U344" s="233"/>
      <c r="W344" s="60"/>
      <c r="X344" s="7"/>
      <c r="Z344" s="87"/>
      <c r="AA344" s="87"/>
    </row>
    <row r="345" spans="1:33" s="6" customFormat="1">
      <c r="A345" s="364" t="s">
        <v>46</v>
      </c>
      <c r="B345" s="365">
        <f>+'Pivot Table 2-Year Insts.'!U24</f>
        <v>32.536186280679672</v>
      </c>
      <c r="C345" s="381"/>
      <c r="D345" s="367">
        <f t="shared" ref="D345:D363" si="70">+F345+H345</f>
        <v>66.863905325443795</v>
      </c>
      <c r="E345" s="368"/>
      <c r="F345" s="369">
        <f>+'Pivot Table 2-Year Insts.'!U35</f>
        <v>60.591715976331365</v>
      </c>
      <c r="G345" s="370"/>
      <c r="H345" s="370">
        <f>+'Pivot Table 2-Year Insts.'!U38</f>
        <v>6.272189349112427</v>
      </c>
      <c r="I345" s="370"/>
      <c r="J345" s="370">
        <f>+'Pivot Table 2-Year Insts.'!U41</f>
        <v>33.136094674556219</v>
      </c>
      <c r="K345" s="370"/>
      <c r="L345" s="367">
        <f t="shared" ref="L345:L363" si="71">SUM(F345:J345)</f>
        <v>100.00000000000001</v>
      </c>
      <c r="M345" s="33"/>
      <c r="O345" s="100">
        <f>+'Pivot Table 2-Year Insts.'!U34</f>
        <v>62.882653061224488</v>
      </c>
      <c r="P345" s="100">
        <f>+'Pivot Table 2-Year Insts.'!U37</f>
        <v>5.9948979591836729</v>
      </c>
      <c r="Q345" s="100">
        <f>+'Pivot Table 2-Year Insts.'!U40</f>
        <v>31.122448979591837</v>
      </c>
      <c r="R345" s="304">
        <f t="shared" ref="R345:R363" si="72">SUM(O345:Q345)</f>
        <v>100</v>
      </c>
      <c r="S345" s="305">
        <f t="shared" ref="S345:S363" si="73">SUM(O345:P345)</f>
        <v>68.877551020408163</v>
      </c>
      <c r="T345" s="232">
        <f t="shared" ref="T345:T363" si="74">+D345-S345</f>
        <v>-2.0136456949643673</v>
      </c>
      <c r="U345" s="234" t="s">
        <v>46</v>
      </c>
      <c r="W345" s="60"/>
      <c r="X345" s="7"/>
      <c r="Z345" s="87"/>
      <c r="AA345" s="87"/>
    </row>
    <row r="346" spans="1:33" s="6" customFormat="1">
      <c r="A346" s="371" t="s">
        <v>47</v>
      </c>
      <c r="B346" s="365">
        <f>+'Pivot Table 2-Year Insts.'!U76</f>
        <v>0</v>
      </c>
      <c r="C346" s="381"/>
      <c r="D346" s="367">
        <f t="shared" si="70"/>
        <v>0</v>
      </c>
      <c r="E346" s="368"/>
      <c r="F346" s="369">
        <f>+'Pivot Table 2-Year Insts.'!U87</f>
        <v>0</v>
      </c>
      <c r="G346" s="370"/>
      <c r="H346" s="370">
        <f>+'Pivot Table 2-Year Insts.'!U90</f>
        <v>0</v>
      </c>
      <c r="I346" s="370"/>
      <c r="J346" s="370">
        <f>+'Pivot Table 2-Year Insts.'!U93</f>
        <v>0</v>
      </c>
      <c r="K346" s="370"/>
      <c r="L346" s="367">
        <f t="shared" si="71"/>
        <v>0</v>
      </c>
      <c r="M346" s="33"/>
      <c r="O346" s="100">
        <f>+'Pivot Table 2-Year Insts.'!U86</f>
        <v>0</v>
      </c>
      <c r="P346" s="100">
        <f>+'Pivot Table 2-Year Insts.'!U89</f>
        <v>0</v>
      </c>
      <c r="Q346" s="100">
        <f>+'Pivot Table 2-Year Insts.'!U92</f>
        <v>0</v>
      </c>
      <c r="R346" s="304">
        <f t="shared" si="72"/>
        <v>0</v>
      </c>
      <c r="S346" s="305">
        <f t="shared" si="73"/>
        <v>0</v>
      </c>
      <c r="T346" s="232">
        <f t="shared" si="74"/>
        <v>0</v>
      </c>
      <c r="U346" s="234" t="s">
        <v>47</v>
      </c>
      <c r="W346" s="60"/>
      <c r="X346" s="7"/>
      <c r="Z346" s="87"/>
      <c r="AA346" s="87"/>
    </row>
    <row r="347" spans="1:33" s="6" customFormat="1" ht="12.75">
      <c r="A347" s="371" t="s">
        <v>61</v>
      </c>
      <c r="B347" s="365">
        <f>+'Pivot Table 2-Year Insts.'!U128</f>
        <v>0</v>
      </c>
      <c r="C347" s="381"/>
      <c r="D347" s="367">
        <f t="shared" si="70"/>
        <v>0</v>
      </c>
      <c r="E347" s="368"/>
      <c r="F347" s="369">
        <f>+'Pivot Table 2-Year Insts.'!U139</f>
        <v>0</v>
      </c>
      <c r="G347" s="370"/>
      <c r="H347" s="370">
        <f>+'Pivot Table 2-Year Insts.'!U142</f>
        <v>0</v>
      </c>
      <c r="I347" s="370"/>
      <c r="J347" s="370">
        <f>+'Pivot Table 2-Year Insts.'!U145</f>
        <v>0</v>
      </c>
      <c r="K347" s="370"/>
      <c r="L347" s="367">
        <f t="shared" si="71"/>
        <v>0</v>
      </c>
      <c r="M347" s="33"/>
      <c r="O347" s="100">
        <f>+'Pivot Table 2-Year Insts.'!U138</f>
        <v>0</v>
      </c>
      <c r="P347" s="100">
        <f>+'Pivot Table 2-Year Insts.'!U141</f>
        <v>0</v>
      </c>
      <c r="Q347" s="100">
        <f>+'Pivot Table 2-Year Insts.'!U144</f>
        <v>0</v>
      </c>
      <c r="R347" s="304">
        <f t="shared" si="72"/>
        <v>0</v>
      </c>
      <c r="S347" s="305">
        <f t="shared" si="73"/>
        <v>0</v>
      </c>
      <c r="T347" s="232">
        <f t="shared" si="74"/>
        <v>0</v>
      </c>
      <c r="U347" s="233" t="s">
        <v>61</v>
      </c>
      <c r="W347" s="60"/>
      <c r="Z347" s="87"/>
      <c r="AA347" s="87"/>
    </row>
    <row r="348" spans="1:33" s="6" customFormat="1" ht="12.75">
      <c r="A348" s="371" t="s">
        <v>48</v>
      </c>
      <c r="B348" s="369">
        <f>+'Pivot Table 2-Year Insts.'!U180</f>
        <v>0</v>
      </c>
      <c r="C348" s="381"/>
      <c r="D348" s="367">
        <f t="shared" si="70"/>
        <v>0</v>
      </c>
      <c r="E348" s="368"/>
      <c r="F348" s="369">
        <f>+'Pivot Table 2-Year Insts.'!U191</f>
        <v>0</v>
      </c>
      <c r="G348" s="370"/>
      <c r="H348" s="370">
        <f>+'Pivot Table 2-Year Insts.'!U194</f>
        <v>0</v>
      </c>
      <c r="I348" s="370"/>
      <c r="J348" s="370">
        <f>+'Pivot Table 2-Year Insts.'!U197</f>
        <v>0</v>
      </c>
      <c r="K348" s="370"/>
      <c r="L348" s="367">
        <f t="shared" si="71"/>
        <v>0</v>
      </c>
      <c r="M348" s="33"/>
      <c r="O348" s="100">
        <f>+'Pivot Table 2-Year Insts.'!U190</f>
        <v>0</v>
      </c>
      <c r="P348" s="100">
        <f>+'Pivot Table 2-Year Insts.'!U193</f>
        <v>0</v>
      </c>
      <c r="Q348" s="100">
        <f>+'Pivot Table 2-Year Insts.'!U196</f>
        <v>0</v>
      </c>
      <c r="R348" s="304">
        <f t="shared" si="72"/>
        <v>0</v>
      </c>
      <c r="S348" s="305">
        <f t="shared" si="73"/>
        <v>0</v>
      </c>
      <c r="T348" s="232">
        <f t="shared" si="74"/>
        <v>0</v>
      </c>
      <c r="U348" s="233" t="s">
        <v>48</v>
      </c>
      <c r="W348" s="60"/>
      <c r="Z348" s="87"/>
      <c r="AA348" s="87"/>
    </row>
    <row r="349" spans="1:33" s="6" customFormat="1" ht="12.75">
      <c r="A349" s="371"/>
      <c r="B349" s="369"/>
      <c r="C349" s="381"/>
      <c r="D349" s="367"/>
      <c r="E349" s="368"/>
      <c r="F349" s="369"/>
      <c r="G349" s="370"/>
      <c r="H349" s="370"/>
      <c r="I349" s="370"/>
      <c r="J349" s="370"/>
      <c r="K349" s="370"/>
      <c r="L349" s="367"/>
      <c r="M349" s="33"/>
      <c r="O349" s="100"/>
      <c r="P349" s="100"/>
      <c r="Q349" s="100"/>
      <c r="R349" s="304"/>
      <c r="S349" s="305"/>
      <c r="T349" s="232"/>
      <c r="U349" s="233"/>
      <c r="W349" s="60"/>
      <c r="Z349" s="87"/>
      <c r="AA349" s="87"/>
    </row>
    <row r="350" spans="1:33" s="6" customFormat="1" ht="12.75">
      <c r="A350" s="371" t="s">
        <v>49</v>
      </c>
      <c r="B350" s="365">
        <f>+'Pivot Table 2-Year Insts.'!U232</f>
        <v>38.509491776142006</v>
      </c>
      <c r="C350" s="381"/>
      <c r="D350" s="367">
        <f t="shared" si="70"/>
        <v>52.299596309111877</v>
      </c>
      <c r="E350" s="368"/>
      <c r="F350" s="369">
        <f>+'Pivot Table 2-Year Insts.'!U243</f>
        <v>51.074106113033444</v>
      </c>
      <c r="G350" s="370"/>
      <c r="H350" s="370">
        <f>+'Pivot Table 2-Year Insts.'!U246</f>
        <v>1.2254901960784315</v>
      </c>
      <c r="I350" s="370"/>
      <c r="J350" s="370">
        <f>+'Pivot Table 2-Year Insts.'!U249</f>
        <v>47.700403690888123</v>
      </c>
      <c r="K350" s="370"/>
      <c r="L350" s="367">
        <f t="shared" si="71"/>
        <v>100</v>
      </c>
      <c r="M350" s="33"/>
      <c r="O350" s="100">
        <f>+'Pivot Table 2-Year Insts.'!U242</f>
        <v>53.504639543183444</v>
      </c>
      <c r="P350" s="100">
        <f>+'Pivot Table 2-Year Insts.'!U245</f>
        <v>1.2776588151320485</v>
      </c>
      <c r="Q350" s="100">
        <f>+'Pivot Table 2-Year Insts.'!U248</f>
        <v>45.217701641684513</v>
      </c>
      <c r="R350" s="304">
        <f t="shared" si="72"/>
        <v>100</v>
      </c>
      <c r="S350" s="305">
        <f t="shared" si="73"/>
        <v>54.782298358315494</v>
      </c>
      <c r="T350" s="232">
        <f t="shared" si="74"/>
        <v>-2.4827020492036169</v>
      </c>
      <c r="U350" s="233" t="s">
        <v>49</v>
      </c>
      <c r="W350" s="60"/>
      <c r="Z350" s="87"/>
      <c r="AA350" s="87"/>
    </row>
    <row r="351" spans="1:33" s="6" customFormat="1" ht="12.75">
      <c r="A351" s="371" t="s">
        <v>50</v>
      </c>
      <c r="B351" s="365">
        <f>+'Pivot Table 2-Year Insts.'!U284</f>
        <v>22.717311906501095</v>
      </c>
      <c r="C351" s="381"/>
      <c r="D351" s="367">
        <f t="shared" si="70"/>
        <v>64.052287581699346</v>
      </c>
      <c r="E351" s="368"/>
      <c r="F351" s="369">
        <f>+'Pivot Table 2-Year Insts.'!U295</f>
        <v>59.803921568627452</v>
      </c>
      <c r="G351" s="370"/>
      <c r="H351" s="370">
        <f>+'Pivot Table 2-Year Insts.'!U298</f>
        <v>4.2483660130718954</v>
      </c>
      <c r="I351" s="370"/>
      <c r="J351" s="370">
        <f>+'Pivot Table 2-Year Insts.'!U301</f>
        <v>35.947712418300654</v>
      </c>
      <c r="K351" s="370"/>
      <c r="L351" s="367">
        <f t="shared" si="71"/>
        <v>100</v>
      </c>
      <c r="M351" s="33"/>
      <c r="O351" s="100">
        <f>+'Pivot Table 2-Year Insts.'!U294</f>
        <v>66.984732824427482</v>
      </c>
      <c r="P351" s="100">
        <f>+'Pivot Table 2-Year Insts.'!U297</f>
        <v>4.3893129770992365</v>
      </c>
      <c r="Q351" s="100">
        <f>+'Pivot Table 2-Year Insts.'!U300</f>
        <v>28.625954198473281</v>
      </c>
      <c r="R351" s="304">
        <f t="shared" si="72"/>
        <v>100</v>
      </c>
      <c r="S351" s="305">
        <f t="shared" si="73"/>
        <v>71.374045801526719</v>
      </c>
      <c r="T351" s="232">
        <f t="shared" si="74"/>
        <v>-7.3217582198273732</v>
      </c>
      <c r="U351" s="233" t="s">
        <v>50</v>
      </c>
    </row>
    <row r="352" spans="1:33" s="15" customFormat="1" ht="12.75">
      <c r="A352" s="371" t="s">
        <v>51</v>
      </c>
      <c r="B352" s="365">
        <f>+'Pivot Table 2-Year Insts.'!U336</f>
        <v>31.710442024343372</v>
      </c>
      <c r="C352" s="381"/>
      <c r="D352" s="367">
        <f t="shared" si="70"/>
        <v>54.268292682926834</v>
      </c>
      <c r="E352" s="368"/>
      <c r="F352" s="369">
        <f>+'Pivot Table 2-Year Insts.'!U347</f>
        <v>46.09756097560976</v>
      </c>
      <c r="G352" s="370"/>
      <c r="H352" s="370">
        <f>+'Pivot Table 2-Year Insts.'!U350</f>
        <v>8.1707317073170742</v>
      </c>
      <c r="I352" s="370"/>
      <c r="J352" s="370">
        <f>+'Pivot Table 2-Year Insts.'!U353</f>
        <v>45.731707317073173</v>
      </c>
      <c r="K352" s="370"/>
      <c r="L352" s="367">
        <f t="shared" si="71"/>
        <v>100</v>
      </c>
      <c r="M352" s="33"/>
      <c r="O352" s="100">
        <f>+'Pivot Table 2-Year Insts.'!U346</f>
        <v>51.879699248120303</v>
      </c>
      <c r="P352" s="100">
        <f>+'Pivot Table 2-Year Insts.'!U349</f>
        <v>4.9624060150375939</v>
      </c>
      <c r="Q352" s="100">
        <f>+'Pivot Table 2-Year Insts.'!U352</f>
        <v>43.15789473684211</v>
      </c>
      <c r="R352" s="304">
        <f t="shared" si="72"/>
        <v>100</v>
      </c>
      <c r="S352" s="305">
        <f t="shared" si="73"/>
        <v>56.842105263157897</v>
      </c>
      <c r="T352" s="232">
        <f t="shared" si="74"/>
        <v>-2.5738125802310634</v>
      </c>
      <c r="U352" s="234" t="s">
        <v>51</v>
      </c>
    </row>
    <row r="353" spans="1:27" s="6" customFormat="1" ht="12.75">
      <c r="A353" s="371" t="s">
        <v>52</v>
      </c>
      <c r="B353" s="365">
        <f>+'Pivot Table 2-Year Insts.'!U388</f>
        <v>0</v>
      </c>
      <c r="C353" s="381"/>
      <c r="D353" s="367">
        <f t="shared" si="70"/>
        <v>0</v>
      </c>
      <c r="E353" s="368"/>
      <c r="F353" s="369">
        <f>+'Pivot Table 2-Year Insts.'!U399</f>
        <v>0</v>
      </c>
      <c r="G353" s="370"/>
      <c r="H353" s="370">
        <f>+'Pivot Table 2-Year Insts.'!U402</f>
        <v>0</v>
      </c>
      <c r="I353" s="370"/>
      <c r="J353" s="370">
        <f>+'Pivot Table 2-Year Insts.'!U405</f>
        <v>0</v>
      </c>
      <c r="K353" s="370"/>
      <c r="L353" s="367">
        <f t="shared" si="71"/>
        <v>0</v>
      </c>
      <c r="M353" s="33"/>
      <c r="O353" s="100">
        <f>+'Pivot Table 2-Year Insts.'!U398</f>
        <v>0</v>
      </c>
      <c r="P353" s="100">
        <f>+'Pivot Table 2-Year Insts.'!U401</f>
        <v>0</v>
      </c>
      <c r="Q353" s="100">
        <f>+'Pivot Table 2-Year Insts.'!U404</f>
        <v>0</v>
      </c>
      <c r="R353" s="304">
        <f t="shared" si="72"/>
        <v>0</v>
      </c>
      <c r="S353" s="305">
        <f t="shared" si="73"/>
        <v>0</v>
      </c>
      <c r="T353" s="232">
        <f t="shared" si="74"/>
        <v>0</v>
      </c>
      <c r="U353" s="233" t="s">
        <v>52</v>
      </c>
    </row>
    <row r="354" spans="1:27" s="6" customFormat="1" ht="12.75">
      <c r="A354" s="371"/>
      <c r="B354" s="365"/>
      <c r="C354" s="381"/>
      <c r="D354" s="367"/>
      <c r="E354" s="368"/>
      <c r="F354" s="369"/>
      <c r="G354" s="370"/>
      <c r="H354" s="370"/>
      <c r="I354" s="370"/>
      <c r="J354" s="370"/>
      <c r="K354" s="370"/>
      <c r="L354" s="367"/>
      <c r="M354" s="33"/>
      <c r="O354" s="100"/>
      <c r="P354" s="100"/>
      <c r="Q354" s="100"/>
      <c r="R354" s="304"/>
      <c r="S354" s="305"/>
      <c r="T354" s="232"/>
      <c r="U354" s="233"/>
    </row>
    <row r="355" spans="1:27" s="6" customFormat="1" ht="12.75">
      <c r="A355" s="371" t="s">
        <v>53</v>
      </c>
      <c r="B355" s="365">
        <f>+'Pivot Table 2-Year Insts.'!U440</f>
        <v>0</v>
      </c>
      <c r="C355" s="381"/>
      <c r="D355" s="367">
        <f t="shared" si="70"/>
        <v>0</v>
      </c>
      <c r="E355" s="368"/>
      <c r="F355" s="369">
        <f>+'Pivot Table 2-Year Insts.'!U451</f>
        <v>0</v>
      </c>
      <c r="G355" s="370"/>
      <c r="H355" s="370">
        <f>+'Pivot Table 2-Year Insts.'!U454</f>
        <v>0</v>
      </c>
      <c r="I355" s="370"/>
      <c r="J355" s="370">
        <f>+'Pivot Table 2-Year Insts.'!U457</f>
        <v>0</v>
      </c>
      <c r="K355" s="370"/>
      <c r="L355" s="367">
        <f t="shared" si="71"/>
        <v>0</v>
      </c>
      <c r="M355" s="33"/>
      <c r="O355" s="100">
        <f>+'Pivot Table 2-Year Insts.'!U450</f>
        <v>0</v>
      </c>
      <c r="P355" s="100">
        <f>+'Pivot Table 2-Year Insts.'!U453</f>
        <v>0</v>
      </c>
      <c r="Q355" s="100">
        <f>+'Pivot Table 2-Year Insts.'!U456</f>
        <v>0</v>
      </c>
      <c r="R355" s="304">
        <f t="shared" si="72"/>
        <v>0</v>
      </c>
      <c r="S355" s="305">
        <f t="shared" si="73"/>
        <v>0</v>
      </c>
      <c r="T355" s="232">
        <f t="shared" si="74"/>
        <v>0</v>
      </c>
      <c r="U355" s="233" t="s">
        <v>53</v>
      </c>
      <c r="W355" s="60"/>
      <c r="Z355" s="87"/>
      <c r="AA355" s="87"/>
    </row>
    <row r="356" spans="1:27" s="6" customFormat="1" ht="12.75">
      <c r="A356" s="371" t="s">
        <v>54</v>
      </c>
      <c r="B356" s="365">
        <f>+'Pivot Table 2-Year Insts.'!U492</f>
        <v>0</v>
      </c>
      <c r="C356" s="381"/>
      <c r="D356" s="367">
        <f t="shared" si="70"/>
        <v>0</v>
      </c>
      <c r="E356" s="368"/>
      <c r="F356" s="369">
        <f>+'Pivot Table 2-Year Insts.'!U503</f>
        <v>0</v>
      </c>
      <c r="G356" s="370"/>
      <c r="H356" s="370">
        <f>+'Pivot Table 2-Year Insts.'!U506</f>
        <v>0</v>
      </c>
      <c r="I356" s="370"/>
      <c r="J356" s="370">
        <f>+'Pivot Table 2-Year Insts.'!U509</f>
        <v>0</v>
      </c>
      <c r="K356" s="370"/>
      <c r="L356" s="367">
        <f t="shared" si="71"/>
        <v>0</v>
      </c>
      <c r="M356" s="33"/>
      <c r="O356" s="100">
        <f>+'Pivot Table 2-Year Insts.'!U502</f>
        <v>0</v>
      </c>
      <c r="P356" s="100">
        <f>+'Pivot Table 2-Year Insts.'!U505</f>
        <v>0</v>
      </c>
      <c r="Q356" s="100">
        <f>+'Pivot Table 2-Year Insts.'!U508</f>
        <v>0</v>
      </c>
      <c r="R356" s="304">
        <f t="shared" si="72"/>
        <v>0</v>
      </c>
      <c r="S356" s="305">
        <f t="shared" si="73"/>
        <v>0</v>
      </c>
      <c r="T356" s="232">
        <f t="shared" si="74"/>
        <v>0</v>
      </c>
      <c r="U356" s="233" t="s">
        <v>54</v>
      </c>
      <c r="W356" s="60"/>
      <c r="Z356" s="87"/>
      <c r="AA356" s="87"/>
    </row>
    <row r="357" spans="1:27" s="6" customFormat="1" ht="12.75">
      <c r="A357" s="371" t="s">
        <v>55</v>
      </c>
      <c r="B357" s="365">
        <f>+'Pivot Table 2-Year Insts.'!U544</f>
        <v>0</v>
      </c>
      <c r="C357" s="381"/>
      <c r="D357" s="367">
        <f t="shared" si="70"/>
        <v>0</v>
      </c>
      <c r="E357" s="368"/>
      <c r="F357" s="369">
        <f>+'Pivot Table 2-Year Insts.'!U555</f>
        <v>0</v>
      </c>
      <c r="G357" s="370"/>
      <c r="H357" s="370">
        <f>+'Pivot Table 2-Year Insts.'!U558</f>
        <v>0</v>
      </c>
      <c r="I357" s="370"/>
      <c r="J357" s="370">
        <f>+'Pivot Table 2-Year Insts.'!U561</f>
        <v>0</v>
      </c>
      <c r="K357" s="370"/>
      <c r="L357" s="367">
        <f t="shared" si="71"/>
        <v>0</v>
      </c>
      <c r="M357" s="33"/>
      <c r="O357" s="100">
        <f>+'Pivot Table 2-Year Insts.'!U554</f>
        <v>0</v>
      </c>
      <c r="P357" s="100">
        <f>+'Pivot Table 2-Year Insts.'!U557</f>
        <v>0</v>
      </c>
      <c r="Q357" s="100">
        <f>+'Pivot Table 2-Year Insts.'!U563</f>
        <v>0</v>
      </c>
      <c r="R357" s="304">
        <f t="shared" si="72"/>
        <v>0</v>
      </c>
      <c r="S357" s="305">
        <f t="shared" si="73"/>
        <v>0</v>
      </c>
      <c r="T357" s="232">
        <f t="shared" si="74"/>
        <v>0</v>
      </c>
      <c r="U357" s="233" t="s">
        <v>55</v>
      </c>
      <c r="W357" s="60"/>
      <c r="Z357" s="87"/>
      <c r="AA357" s="87"/>
    </row>
    <row r="358" spans="1:27" s="6" customFormat="1" ht="12.75">
      <c r="A358" s="371" t="s">
        <v>56</v>
      </c>
      <c r="B358" s="365">
        <f>+'Pivot Table 2-Year Insts.'!U596</f>
        <v>0</v>
      </c>
      <c r="C358" s="381"/>
      <c r="D358" s="367">
        <f t="shared" si="70"/>
        <v>0</v>
      </c>
      <c r="E358" s="368"/>
      <c r="F358" s="369">
        <f>+'Pivot Table 2-Year Insts.'!U607</f>
        <v>0</v>
      </c>
      <c r="G358" s="370"/>
      <c r="H358" s="370">
        <f>+'Pivot Table 2-Year Insts.'!U610</f>
        <v>0</v>
      </c>
      <c r="I358" s="370"/>
      <c r="J358" s="370">
        <f>+'Pivot Table 2-Year Insts.'!U613</f>
        <v>0</v>
      </c>
      <c r="K358" s="370"/>
      <c r="L358" s="367">
        <f t="shared" si="71"/>
        <v>0</v>
      </c>
      <c r="M358" s="33"/>
      <c r="O358" s="100">
        <f>+'Pivot Table 2-Year Insts.'!U606</f>
        <v>0</v>
      </c>
      <c r="P358" s="100">
        <f>+'Pivot Table 2-Year Insts.'!U609</f>
        <v>0</v>
      </c>
      <c r="Q358" s="100">
        <f>+'Pivot Table 2-Year Insts.'!U612</f>
        <v>0</v>
      </c>
      <c r="R358" s="304">
        <f t="shared" si="72"/>
        <v>0</v>
      </c>
      <c r="S358" s="305">
        <f t="shared" si="73"/>
        <v>0</v>
      </c>
      <c r="T358" s="232">
        <f t="shared" si="74"/>
        <v>0</v>
      </c>
      <c r="U358" s="233" t="s">
        <v>56</v>
      </c>
      <c r="W358" s="60"/>
      <c r="Z358" s="87"/>
      <c r="AA358" s="87"/>
    </row>
    <row r="359" spans="1:27" s="6" customFormat="1" ht="12.75">
      <c r="A359" s="371"/>
      <c r="B359" s="365"/>
      <c r="C359" s="381"/>
      <c r="D359" s="367"/>
      <c r="E359" s="368"/>
      <c r="F359" s="369"/>
      <c r="G359" s="370"/>
      <c r="H359" s="370"/>
      <c r="I359" s="370"/>
      <c r="J359" s="370"/>
      <c r="K359" s="370"/>
      <c r="L359" s="367"/>
      <c r="M359" s="33"/>
      <c r="O359" s="100"/>
      <c r="P359" s="100"/>
      <c r="Q359" s="100"/>
      <c r="R359" s="304"/>
      <c r="S359" s="305"/>
      <c r="T359" s="232"/>
      <c r="U359" s="233"/>
      <c r="W359" s="60"/>
      <c r="Z359" s="87"/>
      <c r="AA359" s="87"/>
    </row>
    <row r="360" spans="1:27" s="6" customFormat="1" ht="12.75">
      <c r="A360" s="371" t="s">
        <v>57</v>
      </c>
      <c r="B360" s="365">
        <f>+'Pivot Table 2-Year Insts.'!U648</f>
        <v>0</v>
      </c>
      <c r="C360" s="381"/>
      <c r="D360" s="367">
        <f t="shared" si="70"/>
        <v>0</v>
      </c>
      <c r="E360" s="368"/>
      <c r="F360" s="369">
        <f>+'Pivot Table 2-Year Insts.'!U659</f>
        <v>0</v>
      </c>
      <c r="G360" s="370"/>
      <c r="H360" s="370">
        <f>+'Pivot Table 2-Year Insts.'!U662</f>
        <v>0</v>
      </c>
      <c r="I360" s="370"/>
      <c r="J360" s="370">
        <f>+'Pivot Table 2-Year Insts.'!U665</f>
        <v>0</v>
      </c>
      <c r="K360" s="370"/>
      <c r="L360" s="367">
        <f t="shared" si="71"/>
        <v>0</v>
      </c>
      <c r="M360" s="33"/>
      <c r="N360" s="16"/>
      <c r="O360" s="100">
        <f>+'Pivot Table 2-Year Insts.'!U658</f>
        <v>0</v>
      </c>
      <c r="P360" s="100">
        <f>+'Pivot Table 2-Year Insts.'!U661</f>
        <v>0</v>
      </c>
      <c r="Q360" s="100">
        <f>+'Pivot Table 2-Year Insts.'!U664</f>
        <v>0</v>
      </c>
      <c r="R360" s="304">
        <f t="shared" si="72"/>
        <v>0</v>
      </c>
      <c r="S360" s="305">
        <f t="shared" si="73"/>
        <v>0</v>
      </c>
      <c r="T360" s="232">
        <f t="shared" si="74"/>
        <v>0</v>
      </c>
      <c r="U360" s="233" t="s">
        <v>57</v>
      </c>
      <c r="W360" s="60"/>
      <c r="Z360" s="87"/>
      <c r="AA360" s="87"/>
    </row>
    <row r="361" spans="1:27" s="6" customFormat="1" ht="12.75">
      <c r="A361" s="371" t="s">
        <v>58</v>
      </c>
      <c r="B361" s="365">
        <f>+'Pivot Table 2-Year Insts.'!U700</f>
        <v>0</v>
      </c>
      <c r="C361" s="381"/>
      <c r="D361" s="367">
        <f t="shared" si="70"/>
        <v>0</v>
      </c>
      <c r="E361" s="368"/>
      <c r="F361" s="369">
        <f>+'Pivot Table 2-Year Insts.'!U711</f>
        <v>0</v>
      </c>
      <c r="G361" s="370"/>
      <c r="H361" s="370">
        <f>+'Pivot Table 2-Year Insts.'!U714</f>
        <v>0</v>
      </c>
      <c r="I361" s="370"/>
      <c r="J361" s="370">
        <f>+'Pivot Table 2-Year Insts.'!U717</f>
        <v>0</v>
      </c>
      <c r="K361" s="370"/>
      <c r="L361" s="367">
        <f t="shared" si="71"/>
        <v>0</v>
      </c>
      <c r="M361" s="33"/>
      <c r="N361" s="16"/>
      <c r="O361" s="100">
        <f>+'Pivot Table 2-Year Insts.'!U710</f>
        <v>0</v>
      </c>
      <c r="P361" s="100">
        <f>+'Pivot Table 2-Year Insts.'!U713</f>
        <v>0</v>
      </c>
      <c r="Q361" s="100">
        <f>+'Pivot Table 2-Year Insts.'!U716</f>
        <v>0</v>
      </c>
      <c r="R361" s="304">
        <f t="shared" si="72"/>
        <v>0</v>
      </c>
      <c r="S361" s="305">
        <f t="shared" si="73"/>
        <v>0</v>
      </c>
      <c r="T361" s="232">
        <f t="shared" si="74"/>
        <v>0</v>
      </c>
      <c r="U361" s="233" t="s">
        <v>58</v>
      </c>
      <c r="W361" s="60"/>
      <c r="Z361" s="87"/>
      <c r="AA361" s="87"/>
    </row>
    <row r="362" spans="1:27" s="6" customFormat="1" ht="12.75">
      <c r="A362" s="371" t="s">
        <v>59</v>
      </c>
      <c r="B362" s="365">
        <f>+'Pivot Table 2-Year Insts.'!U752</f>
        <v>0</v>
      </c>
      <c r="C362" s="381"/>
      <c r="D362" s="367">
        <f t="shared" si="70"/>
        <v>0</v>
      </c>
      <c r="E362" s="368"/>
      <c r="F362" s="369">
        <f>+'Pivot Table 2-Year Insts.'!U763</f>
        <v>0</v>
      </c>
      <c r="G362" s="370"/>
      <c r="H362" s="370">
        <f>+'Pivot Table 2-Year Insts.'!U766</f>
        <v>0</v>
      </c>
      <c r="I362" s="370"/>
      <c r="J362" s="370">
        <f>+'Pivot Table 2-Year Insts.'!U769</f>
        <v>0</v>
      </c>
      <c r="K362" s="370"/>
      <c r="L362" s="367">
        <f t="shared" si="71"/>
        <v>0</v>
      </c>
      <c r="M362" s="33"/>
      <c r="N362" s="16"/>
      <c r="O362" s="100">
        <f>+'Pivot Table 2-Year Insts.'!U762</f>
        <v>0</v>
      </c>
      <c r="P362" s="100">
        <f>+'Pivot Table 2-Year Insts.'!U765</f>
        <v>0</v>
      </c>
      <c r="Q362" s="100">
        <f>+'Pivot Table 2-Year Insts.'!U768</f>
        <v>0</v>
      </c>
      <c r="R362" s="304">
        <f t="shared" si="72"/>
        <v>0</v>
      </c>
      <c r="S362" s="305">
        <f t="shared" si="73"/>
        <v>0</v>
      </c>
      <c r="T362" s="232">
        <f t="shared" si="74"/>
        <v>0</v>
      </c>
      <c r="U362" s="233" t="s">
        <v>59</v>
      </c>
      <c r="W362" s="60"/>
      <c r="Z362" s="87"/>
      <c r="AA362" s="87"/>
    </row>
    <row r="363" spans="1:27" s="6" customFormat="1" ht="12.75">
      <c r="A363" s="373" t="s">
        <v>60</v>
      </c>
      <c r="B363" s="374">
        <f>+'Pivot Table 2-Year Insts.'!U804</f>
        <v>0</v>
      </c>
      <c r="C363" s="385"/>
      <c r="D363" s="376">
        <f t="shared" si="70"/>
        <v>0</v>
      </c>
      <c r="E363" s="377"/>
      <c r="F363" s="378">
        <f>+'Pivot Table 2-Year Insts.'!U815</f>
        <v>0</v>
      </c>
      <c r="G363" s="379"/>
      <c r="H363" s="379">
        <f>+'Pivot Table 2-Year Insts.'!U818</f>
        <v>0</v>
      </c>
      <c r="I363" s="379"/>
      <c r="J363" s="379">
        <f>+'Pivot Table 2-Year Insts.'!U821</f>
        <v>0</v>
      </c>
      <c r="K363" s="379"/>
      <c r="L363" s="380">
        <f t="shared" si="71"/>
        <v>0</v>
      </c>
      <c r="M363" s="44"/>
      <c r="N363" s="16"/>
      <c r="O363" s="353">
        <f>+'Pivot Table 2-Year Insts.'!U814</f>
        <v>0</v>
      </c>
      <c r="P363" s="353">
        <f>+'Pivot Table 2-Year Insts.'!U817</f>
        <v>0</v>
      </c>
      <c r="Q363" s="353">
        <f>+'Pivot Table 2-Year Insts.'!U820</f>
        <v>0</v>
      </c>
      <c r="R363" s="312">
        <f t="shared" si="72"/>
        <v>0</v>
      </c>
      <c r="S363" s="305">
        <f t="shared" si="73"/>
        <v>0</v>
      </c>
      <c r="T363" s="232">
        <f t="shared" si="74"/>
        <v>0</v>
      </c>
      <c r="U363" s="233" t="s">
        <v>60</v>
      </c>
      <c r="W363" s="60"/>
      <c r="Z363" s="87"/>
      <c r="AA363" s="87"/>
    </row>
    <row r="364" spans="1:27" s="9" customFormat="1" ht="49.5" customHeight="1">
      <c r="A364" s="1129" t="s">
        <v>29</v>
      </c>
      <c r="B364" s="1130"/>
      <c r="C364" s="1130"/>
      <c r="D364" s="1130"/>
      <c r="E364" s="1130"/>
      <c r="F364" s="1130"/>
      <c r="G364" s="1130"/>
      <c r="H364" s="1130"/>
      <c r="I364" s="1130"/>
      <c r="J364" s="1130"/>
      <c r="K364" s="1130"/>
      <c r="L364" s="1130"/>
      <c r="M364" s="1130"/>
      <c r="O364" s="66"/>
      <c r="P364" s="66"/>
      <c r="Q364" s="66"/>
      <c r="R364" s="66"/>
      <c r="S364" s="66"/>
      <c r="T364" s="66"/>
      <c r="W364" s="78"/>
      <c r="X364" s="6"/>
      <c r="Z364" s="79"/>
      <c r="AA364" s="79"/>
    </row>
    <row r="365" spans="1:27" s="9" customFormat="1" ht="15" customHeight="1">
      <c r="A365" s="1127"/>
      <c r="B365" s="1127"/>
      <c r="C365" s="1127"/>
      <c r="D365" s="1128"/>
      <c r="E365" s="1128"/>
      <c r="F365" s="1128"/>
      <c r="G365" s="1128"/>
      <c r="H365" s="1128"/>
      <c r="I365" s="1128"/>
      <c r="J365" s="1128"/>
      <c r="K365" s="1128"/>
      <c r="L365" s="1128"/>
      <c r="M365" s="25"/>
      <c r="O365" s="66"/>
      <c r="P365" s="66"/>
      <c r="Q365" s="66"/>
      <c r="R365" s="66"/>
      <c r="S365" s="66"/>
      <c r="T365" s="66"/>
      <c r="W365" s="78"/>
      <c r="X365" s="6"/>
      <c r="Z365" s="79"/>
      <c r="AA365" s="79"/>
    </row>
    <row r="366" spans="1:27" s="9" customFormat="1">
      <c r="A366" s="95"/>
      <c r="B366" s="338"/>
      <c r="C366" s="19"/>
      <c r="D366" s="30"/>
      <c r="E366" s="30"/>
      <c r="F366" s="339"/>
      <c r="G366" s="339"/>
      <c r="H366" s="339"/>
      <c r="I366" s="339"/>
      <c r="J366" s="339"/>
      <c r="K366" s="30"/>
      <c r="L366" s="30"/>
      <c r="M366" s="137" t="s">
        <v>1303</v>
      </c>
      <c r="O366" s="66"/>
      <c r="P366" s="66"/>
      <c r="Q366" s="66"/>
      <c r="R366" s="99"/>
      <c r="S366" s="99"/>
      <c r="T366" s="99"/>
      <c r="W366" s="78"/>
      <c r="X366" s="6"/>
      <c r="Z366" s="79"/>
      <c r="AA366" s="79"/>
    </row>
    <row r="367" spans="1:27" ht="15.75" customHeight="1">
      <c r="A367" s="360" t="s">
        <v>115</v>
      </c>
      <c r="B367" s="1"/>
      <c r="C367" s="1"/>
      <c r="D367" s="1"/>
      <c r="E367" s="1"/>
      <c r="F367" s="1"/>
      <c r="G367" s="1"/>
      <c r="H367" s="1"/>
      <c r="I367" s="1"/>
      <c r="J367" s="1"/>
      <c r="K367" s="1"/>
      <c r="L367" s="1"/>
      <c r="M367" s="31"/>
      <c r="X367" s="6"/>
    </row>
    <row r="368" spans="1:27" ht="15.75" customHeight="1">
      <c r="A368" s="1"/>
      <c r="B368" s="1"/>
      <c r="C368" s="1"/>
      <c r="D368" s="1"/>
      <c r="E368" s="1"/>
      <c r="F368" s="1"/>
      <c r="G368" s="1"/>
      <c r="H368" s="1"/>
      <c r="I368" s="1"/>
      <c r="J368" s="1"/>
      <c r="K368" s="1"/>
      <c r="L368" s="1"/>
      <c r="M368" s="31"/>
      <c r="X368" s="6"/>
    </row>
    <row r="369" spans="1:27" ht="15.75">
      <c r="A369" s="1" t="s">
        <v>72</v>
      </c>
      <c r="B369" s="1"/>
      <c r="C369" s="1"/>
      <c r="D369" s="1"/>
      <c r="E369" s="1"/>
      <c r="F369" s="1"/>
      <c r="G369" s="1"/>
      <c r="H369" s="1"/>
      <c r="I369" s="1"/>
      <c r="J369" s="1"/>
      <c r="K369" s="1"/>
      <c r="L369" s="1"/>
      <c r="M369" s="31"/>
      <c r="X369" s="9"/>
    </row>
    <row r="370" spans="1:27" ht="18.75">
      <c r="A370" s="1" t="s">
        <v>81</v>
      </c>
      <c r="B370" s="1"/>
      <c r="C370" s="1"/>
      <c r="D370" s="1"/>
      <c r="E370" s="1"/>
      <c r="F370" s="1"/>
      <c r="G370" s="1"/>
      <c r="H370" s="1"/>
      <c r="I370" s="1"/>
      <c r="J370" s="1"/>
      <c r="K370" s="1"/>
      <c r="L370" s="1"/>
      <c r="M370" s="31"/>
      <c r="X370" s="9"/>
    </row>
    <row r="371" spans="1:27" ht="15.75">
      <c r="A371" s="1" t="s">
        <v>1185</v>
      </c>
      <c r="B371" s="1"/>
      <c r="C371" s="1"/>
      <c r="D371" s="1"/>
      <c r="E371" s="1"/>
      <c r="F371" s="1"/>
      <c r="G371" s="1"/>
      <c r="H371" s="1"/>
      <c r="I371" s="1"/>
      <c r="J371" s="1"/>
      <c r="K371" s="1"/>
      <c r="L371" s="1"/>
      <c r="M371" s="31"/>
    </row>
    <row r="372" spans="1:27" ht="6" customHeight="1">
      <c r="A372" s="240"/>
      <c r="B372" s="240"/>
      <c r="C372" s="240"/>
      <c r="D372" s="240"/>
      <c r="E372" s="240"/>
      <c r="F372" s="240"/>
      <c r="G372" s="240"/>
      <c r="H372" s="240"/>
      <c r="I372" s="240"/>
      <c r="J372" s="240"/>
      <c r="K372" s="240"/>
      <c r="L372" s="240"/>
    </row>
    <row r="373" spans="1:27" ht="69" customHeight="1">
      <c r="A373" s="12"/>
      <c r="B373" s="361" t="s">
        <v>167</v>
      </c>
      <c r="C373" s="362"/>
      <c r="D373" s="361" t="s">
        <v>67</v>
      </c>
      <c r="E373" s="363"/>
      <c r="F373" s="361" t="s">
        <v>42</v>
      </c>
      <c r="G373" s="361"/>
      <c r="H373" s="361" t="s">
        <v>36</v>
      </c>
      <c r="I373" s="361"/>
      <c r="J373" s="361" t="s">
        <v>62</v>
      </c>
      <c r="K373" s="361"/>
      <c r="L373" s="361" t="s">
        <v>63</v>
      </c>
      <c r="M373" s="29"/>
    </row>
    <row r="374" spans="1:27" s="6" customFormat="1" ht="18" customHeight="1">
      <c r="A374" s="364" t="s">
        <v>45</v>
      </c>
      <c r="B374" s="365">
        <f>+'Pivot Table 2-Year Insts.'!S856</f>
        <v>37.611855945241608</v>
      </c>
      <c r="C374" s="381"/>
      <c r="D374" s="367">
        <f>+F374+H374</f>
        <v>53.208830702092158</v>
      </c>
      <c r="E374" s="368"/>
      <c r="F374" s="369">
        <f>+'Pivot Table 2-Year Insts.'!S867</f>
        <v>51.540238737004238</v>
      </c>
      <c r="G374" s="370"/>
      <c r="H374" s="370">
        <f>+'Pivot Table 2-Year Insts.'!S869</f>
        <v>1.668591965087922</v>
      </c>
      <c r="I374" s="370"/>
      <c r="J374" s="370">
        <f>+'Pivot Table 2-Year Insts.'!S873</f>
        <v>46.649980747015789</v>
      </c>
      <c r="K374" s="370"/>
      <c r="L374" s="367">
        <f>SUM(F374:J374)</f>
        <v>99.858811449107947</v>
      </c>
      <c r="M374" s="33"/>
      <c r="O374" s="340"/>
      <c r="P374" s="340"/>
      <c r="Q374" s="340"/>
      <c r="R374" s="96"/>
      <c r="S374" s="96"/>
      <c r="T374" s="96"/>
      <c r="U374" s="13"/>
      <c r="W374" s="60"/>
      <c r="X374" s="7"/>
      <c r="Z374" s="87"/>
      <c r="AA374" s="87"/>
    </row>
    <row r="375" spans="1:27" s="6" customFormat="1">
      <c r="A375" s="364"/>
      <c r="B375" s="365"/>
      <c r="C375" s="366"/>
      <c r="D375" s="383"/>
      <c r="E375" s="384"/>
      <c r="F375" s="369"/>
      <c r="G375" s="370"/>
      <c r="H375" s="370"/>
      <c r="I375" s="370"/>
      <c r="J375" s="370"/>
      <c r="K375" s="370"/>
      <c r="L375" s="367"/>
      <c r="M375" s="33"/>
      <c r="O375" s="340"/>
      <c r="P375" s="340"/>
      <c r="Q375" s="340"/>
      <c r="R375" s="96"/>
      <c r="S375" s="96"/>
      <c r="T375" s="96"/>
      <c r="W375" s="60"/>
      <c r="X375" s="7"/>
      <c r="Z375" s="87"/>
      <c r="AA375" s="87"/>
    </row>
    <row r="376" spans="1:27" s="6" customFormat="1">
      <c r="A376" s="364" t="s">
        <v>46</v>
      </c>
      <c r="B376" s="365">
        <f>+'Pivot Table 2-Year Insts.'!S24</f>
        <v>45.437262357414447</v>
      </c>
      <c r="C376" s="381"/>
      <c r="D376" s="367">
        <f t="shared" ref="D376:D379" si="75">+F376+H376</f>
        <v>79.496402877697847</v>
      </c>
      <c r="E376" s="368"/>
      <c r="F376" s="369">
        <f>+'Pivot Table 2-Year Insts.'!S35</f>
        <v>72.661870503597129</v>
      </c>
      <c r="G376" s="370"/>
      <c r="H376" s="370">
        <f>+'Pivot Table 2-Year Insts.'!S38</f>
        <v>6.8345323741007196</v>
      </c>
      <c r="I376" s="370"/>
      <c r="J376" s="370">
        <f>+'Pivot Table 2-Year Insts.'!S41</f>
        <v>20.503597122302157</v>
      </c>
      <c r="K376" s="370"/>
      <c r="L376" s="367">
        <f>SUM(F376:J376)</f>
        <v>100</v>
      </c>
      <c r="M376" s="33"/>
      <c r="O376" s="331"/>
      <c r="P376" s="331"/>
      <c r="Q376" s="331"/>
      <c r="R376" s="102"/>
      <c r="S376" s="102"/>
      <c r="T376" s="98"/>
      <c r="W376" s="60"/>
      <c r="X376" s="7"/>
      <c r="Z376" s="87"/>
      <c r="AA376" s="87"/>
    </row>
    <row r="377" spans="1:27" s="6" customFormat="1">
      <c r="A377" s="371" t="s">
        <v>47</v>
      </c>
      <c r="B377" s="365">
        <f>+'Pivot Table 2-Year Insts.'!S76</f>
        <v>0</v>
      </c>
      <c r="C377" s="381"/>
      <c r="D377" s="367">
        <f t="shared" si="75"/>
        <v>0</v>
      </c>
      <c r="E377" s="368"/>
      <c r="F377" s="369">
        <f>+'Pivot Table 2-Year Insts.'!S87</f>
        <v>0</v>
      </c>
      <c r="G377" s="370"/>
      <c r="H377" s="370">
        <f>+'Pivot Table 2-Year Insts.'!S90</f>
        <v>0</v>
      </c>
      <c r="I377" s="370"/>
      <c r="J377" s="370">
        <f>+'Pivot Table 2-Year Insts.'!S93</f>
        <v>0</v>
      </c>
      <c r="K377" s="370"/>
      <c r="L377" s="367">
        <f>SUM(F377:J377)</f>
        <v>0</v>
      </c>
      <c r="M377" s="33"/>
      <c r="O377" s="331"/>
      <c r="P377" s="331"/>
      <c r="Q377" s="331"/>
      <c r="R377" s="102"/>
      <c r="S377" s="102"/>
      <c r="T377" s="98"/>
      <c r="W377" s="60"/>
      <c r="X377" s="7"/>
      <c r="Z377" s="87"/>
      <c r="AA377" s="87"/>
    </row>
    <row r="378" spans="1:27" s="6" customFormat="1" ht="12.75">
      <c r="A378" s="371" t="s">
        <v>61</v>
      </c>
      <c r="B378" s="365">
        <f>+'Pivot Table 2-Year Insts.'!S128</f>
        <v>0</v>
      </c>
      <c r="C378" s="381"/>
      <c r="D378" s="367">
        <f t="shared" si="75"/>
        <v>0</v>
      </c>
      <c r="E378" s="368"/>
      <c r="F378" s="369">
        <f>+'Pivot Table 2-Year Insts.'!S139</f>
        <v>0</v>
      </c>
      <c r="G378" s="370"/>
      <c r="H378" s="370">
        <f>+'Pivot Table 2-Year Insts.'!S142</f>
        <v>0</v>
      </c>
      <c r="I378" s="370"/>
      <c r="J378" s="370">
        <f>+'Pivot Table 2-Year Insts.'!S145</f>
        <v>0</v>
      </c>
      <c r="K378" s="370"/>
      <c r="L378" s="367">
        <f>SUM(F378:J378)</f>
        <v>0</v>
      </c>
      <c r="M378" s="33"/>
      <c r="O378" s="331"/>
      <c r="P378" s="331"/>
      <c r="Q378" s="331"/>
      <c r="R378" s="102"/>
      <c r="S378" s="102"/>
      <c r="T378" s="98"/>
      <c r="W378" s="60"/>
      <c r="Z378" s="87"/>
      <c r="AA378" s="87"/>
    </row>
    <row r="379" spans="1:27" s="6" customFormat="1" ht="12.75">
      <c r="A379" s="371" t="s">
        <v>48</v>
      </c>
      <c r="B379" s="369">
        <f>+'Pivot Table 2-Year Insts.'!S180</f>
        <v>0</v>
      </c>
      <c r="C379" s="381"/>
      <c r="D379" s="367">
        <f t="shared" si="75"/>
        <v>0</v>
      </c>
      <c r="E379" s="368"/>
      <c r="F379" s="369">
        <f>+'Pivot Table 2-Year Insts.'!S191</f>
        <v>0</v>
      </c>
      <c r="G379" s="370"/>
      <c r="H379" s="370">
        <f>+'Pivot Table 2-Year Insts.'!S194</f>
        <v>0</v>
      </c>
      <c r="I379" s="370"/>
      <c r="J379" s="370">
        <f>+'Pivot Table 2-Year Insts.'!S197</f>
        <v>0</v>
      </c>
      <c r="K379" s="370"/>
      <c r="L379" s="367">
        <f>SUM(F379:J379)</f>
        <v>0</v>
      </c>
      <c r="M379" s="33"/>
      <c r="O379" s="331"/>
      <c r="P379" s="331"/>
      <c r="Q379" s="331"/>
      <c r="R379" s="102"/>
      <c r="S379" s="102"/>
      <c r="T379" s="98"/>
      <c r="W379" s="60"/>
      <c r="Z379" s="87"/>
      <c r="AA379" s="87"/>
    </row>
    <row r="380" spans="1:27" s="6" customFormat="1" ht="12.75">
      <c r="A380" s="371"/>
      <c r="B380" s="369"/>
      <c r="C380" s="381"/>
      <c r="D380" s="367"/>
      <c r="E380" s="368"/>
      <c r="F380" s="369"/>
      <c r="G380" s="370"/>
      <c r="H380" s="370"/>
      <c r="I380" s="370"/>
      <c r="J380" s="370"/>
      <c r="K380" s="370"/>
      <c r="L380" s="367"/>
      <c r="M380" s="33"/>
      <c r="O380" s="331"/>
      <c r="P380" s="331"/>
      <c r="Q380" s="331"/>
      <c r="R380" s="102"/>
      <c r="S380" s="102"/>
      <c r="T380" s="98"/>
      <c r="W380" s="60"/>
      <c r="Z380" s="87"/>
      <c r="AA380" s="87"/>
    </row>
    <row r="381" spans="1:27" s="6" customFormat="1" ht="12.75">
      <c r="A381" s="371" t="s">
        <v>49</v>
      </c>
      <c r="B381" s="365">
        <f>+'Pivot Table 2-Year Insts.'!S232</f>
        <v>38.509491776142006</v>
      </c>
      <c r="C381" s="381"/>
      <c r="D381" s="367">
        <f t="shared" ref="D381:D384" si="76">+F381+H381</f>
        <v>52.299596309111877</v>
      </c>
      <c r="E381" s="368"/>
      <c r="F381" s="369">
        <f>+'Pivot Table 2-Year Insts.'!S243</f>
        <v>51.074106113033444</v>
      </c>
      <c r="G381" s="370"/>
      <c r="H381" s="370">
        <f>+'Pivot Table 2-Year Insts.'!S246</f>
        <v>1.2254901960784315</v>
      </c>
      <c r="I381" s="370"/>
      <c r="J381" s="370">
        <f>+'Pivot Table 2-Year Insts.'!S249</f>
        <v>47.700403690888123</v>
      </c>
      <c r="K381" s="370"/>
      <c r="L381" s="367">
        <f>SUM(F381:J381)</f>
        <v>100</v>
      </c>
      <c r="M381" s="33"/>
      <c r="O381" s="331"/>
      <c r="P381" s="331"/>
      <c r="Q381" s="331"/>
      <c r="R381" s="102"/>
      <c r="S381" s="102"/>
      <c r="T381" s="98"/>
      <c r="W381" s="60"/>
      <c r="Z381" s="87"/>
      <c r="AA381" s="87"/>
    </row>
    <row r="382" spans="1:27" s="6" customFormat="1" ht="12.75">
      <c r="A382" s="371" t="s">
        <v>50</v>
      </c>
      <c r="B382" s="365">
        <f>+'Pivot Table 2-Year Insts.'!S284</f>
        <v>22.717311906501095</v>
      </c>
      <c r="C382" s="381"/>
      <c r="D382" s="367">
        <f t="shared" si="76"/>
        <v>64.052287581699346</v>
      </c>
      <c r="E382" s="368"/>
      <c r="F382" s="369">
        <f>+'Pivot Table 2-Year Insts.'!S295</f>
        <v>59.803921568627452</v>
      </c>
      <c r="G382" s="370"/>
      <c r="H382" s="370">
        <f>+'Pivot Table 2-Year Insts.'!S298</f>
        <v>4.2483660130718954</v>
      </c>
      <c r="I382" s="370"/>
      <c r="J382" s="370">
        <f>+'Pivot Table 2-Year Insts.'!S301</f>
        <v>35.947712418300654</v>
      </c>
      <c r="K382" s="370"/>
      <c r="L382" s="367">
        <f>SUM(F382:J382)</f>
        <v>100</v>
      </c>
      <c r="M382" s="33"/>
      <c r="O382" s="331"/>
      <c r="P382" s="331"/>
      <c r="Q382" s="331"/>
      <c r="R382" s="102"/>
      <c r="S382" s="102"/>
      <c r="T382" s="98"/>
      <c r="W382" s="60"/>
      <c r="Z382" s="87"/>
      <c r="AA382" s="87"/>
    </row>
    <row r="383" spans="1:27" s="15" customFormat="1" ht="12.75">
      <c r="A383" s="371" t="s">
        <v>51</v>
      </c>
      <c r="B383" s="365">
        <f>+'Pivot Table 2-Year Insts.'!S336</f>
        <v>31.710442024343372</v>
      </c>
      <c r="C383" s="381"/>
      <c r="D383" s="387">
        <f t="shared" si="76"/>
        <v>54.268292682926834</v>
      </c>
      <c r="E383" s="368"/>
      <c r="F383" s="365">
        <f>+'Pivot Table 2-Year Insts.'!S347</f>
        <v>46.09756097560976</v>
      </c>
      <c r="G383" s="370"/>
      <c r="H383" s="388">
        <f>+'Pivot Table 2-Year Insts.'!S350</f>
        <v>8.1707317073170742</v>
      </c>
      <c r="I383" s="370"/>
      <c r="J383" s="388">
        <f>+'Pivot Table 2-Year Insts.'!S353</f>
        <v>45.731707317073173</v>
      </c>
      <c r="K383" s="370"/>
      <c r="L383" s="367">
        <f>SUM(F383:J383)</f>
        <v>100</v>
      </c>
      <c r="M383" s="33"/>
      <c r="O383" s="331"/>
      <c r="P383" s="331"/>
      <c r="Q383" s="331"/>
      <c r="R383" s="102"/>
      <c r="S383" s="102"/>
      <c r="T383" s="98"/>
      <c r="W383" s="88"/>
      <c r="X383" s="6"/>
      <c r="Z383" s="89"/>
      <c r="AA383" s="89"/>
    </row>
    <row r="384" spans="1:27" s="6" customFormat="1" ht="12.75">
      <c r="A384" s="371" t="s">
        <v>52</v>
      </c>
      <c r="B384" s="365">
        <f>+'Pivot Table 2-Year Insts.'!S388</f>
        <v>0</v>
      </c>
      <c r="C384" s="381"/>
      <c r="D384" s="367">
        <f t="shared" si="76"/>
        <v>0</v>
      </c>
      <c r="E384" s="368"/>
      <c r="F384" s="369">
        <f>+'Pivot Table 2-Year Insts.'!S399</f>
        <v>0</v>
      </c>
      <c r="G384" s="370"/>
      <c r="H384" s="370">
        <f>+'Pivot Table 2-Year Insts.'!S402</f>
        <v>0</v>
      </c>
      <c r="I384" s="370"/>
      <c r="J384" s="370">
        <f>+'Pivot Table 2-Year Insts.'!S405</f>
        <v>0</v>
      </c>
      <c r="K384" s="370"/>
      <c r="L384" s="367">
        <f>SUM(F384:J384)</f>
        <v>0</v>
      </c>
      <c r="M384" s="33"/>
      <c r="O384" s="331"/>
      <c r="P384" s="331"/>
      <c r="Q384" s="331"/>
      <c r="R384" s="102"/>
      <c r="S384" s="102"/>
      <c r="T384" s="98"/>
      <c r="W384" s="60"/>
      <c r="Z384" s="87"/>
      <c r="AA384" s="87"/>
    </row>
    <row r="385" spans="1:27" s="6" customFormat="1" ht="12.75">
      <c r="A385" s="371"/>
      <c r="B385" s="365"/>
      <c r="C385" s="381"/>
      <c r="D385" s="367"/>
      <c r="E385" s="368"/>
      <c r="F385" s="369"/>
      <c r="G385" s="370"/>
      <c r="H385" s="370"/>
      <c r="I385" s="370"/>
      <c r="J385" s="370"/>
      <c r="K385" s="370"/>
      <c r="L385" s="367"/>
      <c r="M385" s="33"/>
      <c r="O385" s="331"/>
      <c r="P385" s="331"/>
      <c r="Q385" s="331"/>
      <c r="R385" s="102"/>
      <c r="S385" s="102"/>
      <c r="T385" s="98"/>
      <c r="W385" s="60"/>
      <c r="Z385" s="87"/>
      <c r="AA385" s="87"/>
    </row>
    <row r="386" spans="1:27" s="6" customFormat="1" ht="12.75">
      <c r="A386" s="371" t="s">
        <v>53</v>
      </c>
      <c r="B386" s="365">
        <f>+'Pivot Table 2-Year Insts.'!S440</f>
        <v>0</v>
      </c>
      <c r="C386" s="381"/>
      <c r="D386" s="367">
        <f t="shared" ref="D386:D389" si="77">+F386+H386</f>
        <v>0</v>
      </c>
      <c r="E386" s="368"/>
      <c r="F386" s="369">
        <f>+'Pivot Table 2-Year Insts.'!S451</f>
        <v>0</v>
      </c>
      <c r="G386" s="370"/>
      <c r="H386" s="370">
        <f>+'Pivot Table 2-Year Insts.'!S454</f>
        <v>0</v>
      </c>
      <c r="I386" s="370"/>
      <c r="J386" s="370">
        <f>+'Pivot Table 2-Year Insts.'!S457</f>
        <v>0</v>
      </c>
      <c r="K386" s="370"/>
      <c r="L386" s="367">
        <f>SUM(F386:J386)</f>
        <v>0</v>
      </c>
      <c r="M386" s="33"/>
      <c r="O386" s="331"/>
      <c r="P386" s="331"/>
      <c r="Q386" s="331"/>
      <c r="R386" s="102"/>
      <c r="S386" s="102"/>
      <c r="T386" s="98"/>
      <c r="W386" s="60"/>
      <c r="Z386" s="87"/>
      <c r="AA386" s="87"/>
    </row>
    <row r="387" spans="1:27" s="6" customFormat="1" ht="12.75">
      <c r="A387" s="371" t="s">
        <v>54</v>
      </c>
      <c r="B387" s="365">
        <f>+'Pivot Table 2-Year Insts.'!S492</f>
        <v>0</v>
      </c>
      <c r="C387" s="381"/>
      <c r="D387" s="367">
        <f t="shared" si="77"/>
        <v>0</v>
      </c>
      <c r="E387" s="368"/>
      <c r="F387" s="369">
        <f>+'Pivot Table 2-Year Insts.'!S503</f>
        <v>0</v>
      </c>
      <c r="G387" s="370"/>
      <c r="H387" s="370">
        <f>+'Pivot Table 2-Year Insts.'!S506</f>
        <v>0</v>
      </c>
      <c r="I387" s="370"/>
      <c r="J387" s="370">
        <f>+'Pivot Table 2-Year Insts.'!S509</f>
        <v>0</v>
      </c>
      <c r="K387" s="370"/>
      <c r="L387" s="367">
        <f>SUM(F387:J387)</f>
        <v>0</v>
      </c>
      <c r="M387" s="33"/>
      <c r="O387" s="331"/>
      <c r="P387" s="331"/>
      <c r="Q387" s="331"/>
      <c r="R387" s="102"/>
      <c r="S387" s="102"/>
      <c r="T387" s="98"/>
      <c r="W387" s="60"/>
      <c r="Z387" s="87"/>
      <c r="AA387" s="87"/>
    </row>
    <row r="388" spans="1:27" s="6" customFormat="1" ht="12.75">
      <c r="A388" s="371" t="s">
        <v>55</v>
      </c>
      <c r="B388" s="365">
        <f>+'Pivot Table 2-Year Insts.'!S544</f>
        <v>0</v>
      </c>
      <c r="C388" s="381"/>
      <c r="D388" s="367">
        <f t="shared" si="77"/>
        <v>0</v>
      </c>
      <c r="E388" s="368"/>
      <c r="F388" s="369">
        <f>+'Pivot Table 2-Year Insts.'!S555</f>
        <v>0</v>
      </c>
      <c r="G388" s="370"/>
      <c r="H388" s="370">
        <f>+'Pivot Table 2-Year Insts.'!S558</f>
        <v>0</v>
      </c>
      <c r="I388" s="370"/>
      <c r="J388" s="370">
        <f>+'Pivot Table 2-Year Insts.'!S561</f>
        <v>0</v>
      </c>
      <c r="K388" s="370"/>
      <c r="L388" s="367">
        <f>SUM(F388:J388)</f>
        <v>0</v>
      </c>
      <c r="M388" s="33"/>
      <c r="O388" s="331"/>
      <c r="P388" s="331"/>
      <c r="Q388" s="331"/>
      <c r="R388" s="102"/>
      <c r="S388" s="102"/>
      <c r="T388" s="98"/>
      <c r="W388" s="60"/>
      <c r="Z388" s="87"/>
      <c r="AA388" s="87"/>
    </row>
    <row r="389" spans="1:27" s="6" customFormat="1" ht="12.75">
      <c r="A389" s="371" t="s">
        <v>56</v>
      </c>
      <c r="B389" s="365">
        <f>+'Pivot Table 2-Year Insts.'!S596</f>
        <v>0</v>
      </c>
      <c r="C389" s="381"/>
      <c r="D389" s="367">
        <f t="shared" si="77"/>
        <v>0</v>
      </c>
      <c r="E389" s="368"/>
      <c r="F389" s="369">
        <f>+'Pivot Table 2-Year Insts.'!S607</f>
        <v>0</v>
      </c>
      <c r="G389" s="370"/>
      <c r="H389" s="370">
        <f>+'Pivot Table 2-Year Insts.'!S610</f>
        <v>0</v>
      </c>
      <c r="I389" s="370"/>
      <c r="J389" s="370">
        <f>+'Pivot Table 2-Year Insts.'!S613</f>
        <v>0</v>
      </c>
      <c r="K389" s="370"/>
      <c r="L389" s="367">
        <f>SUM(F389:J389)</f>
        <v>0</v>
      </c>
      <c r="M389" s="33"/>
      <c r="O389" s="331"/>
      <c r="P389" s="331"/>
      <c r="Q389" s="331"/>
      <c r="R389" s="102"/>
      <c r="S389" s="102"/>
      <c r="T389" s="98"/>
      <c r="W389" s="60"/>
      <c r="Z389" s="87"/>
      <c r="AA389" s="87"/>
    </row>
    <row r="390" spans="1:27" s="6" customFormat="1" ht="12.75">
      <c r="A390" s="371"/>
      <c r="B390" s="365"/>
      <c r="C390" s="381"/>
      <c r="D390" s="367"/>
      <c r="E390" s="368"/>
      <c r="F390" s="369"/>
      <c r="G390" s="370"/>
      <c r="H390" s="370"/>
      <c r="I390" s="370"/>
      <c r="J390" s="370"/>
      <c r="K390" s="370"/>
      <c r="L390" s="367"/>
      <c r="M390" s="33"/>
      <c r="O390" s="331"/>
      <c r="P390" s="331"/>
      <c r="Q390" s="331"/>
      <c r="R390" s="102"/>
      <c r="S390" s="102"/>
      <c r="T390" s="98"/>
      <c r="W390" s="60"/>
      <c r="Z390" s="87"/>
      <c r="AA390" s="87"/>
    </row>
    <row r="391" spans="1:27" s="6" customFormat="1" ht="12.75">
      <c r="A391" s="371" t="s">
        <v>57</v>
      </c>
      <c r="B391" s="365">
        <f>+'Pivot Table 2-Year Insts.'!S648</f>
        <v>0</v>
      </c>
      <c r="C391" s="381"/>
      <c r="D391" s="367">
        <f t="shared" ref="D391:D394" si="78">+F391+H391</f>
        <v>0</v>
      </c>
      <c r="E391" s="368"/>
      <c r="F391" s="369">
        <f>+'Pivot Table 2-Year Insts.'!S659</f>
        <v>0</v>
      </c>
      <c r="G391" s="370"/>
      <c r="H391" s="370">
        <f>+'Pivot Table 2-Year Insts.'!S662</f>
        <v>0</v>
      </c>
      <c r="I391" s="370"/>
      <c r="J391" s="370">
        <f>+'Pivot Table 2-Year Insts.'!S665</f>
        <v>0</v>
      </c>
      <c r="K391" s="370"/>
      <c r="L391" s="367">
        <f>SUM(F391:J391)</f>
        <v>0</v>
      </c>
      <c r="M391" s="33"/>
      <c r="O391" s="331"/>
      <c r="P391" s="331"/>
      <c r="Q391" s="331"/>
      <c r="R391" s="102"/>
      <c r="S391" s="102"/>
      <c r="T391" s="98"/>
      <c r="W391" s="60"/>
      <c r="Z391" s="87"/>
      <c r="AA391" s="87"/>
    </row>
    <row r="392" spans="1:27" s="6" customFormat="1" ht="12.75">
      <c r="A392" s="371" t="s">
        <v>58</v>
      </c>
      <c r="B392" s="365">
        <f>+'Pivot Table 2-Year Insts.'!S700</f>
        <v>0</v>
      </c>
      <c r="C392" s="381"/>
      <c r="D392" s="367">
        <f t="shared" si="78"/>
        <v>0</v>
      </c>
      <c r="E392" s="368"/>
      <c r="F392" s="369">
        <f>+'Pivot Table 2-Year Insts.'!S711</f>
        <v>0</v>
      </c>
      <c r="G392" s="370"/>
      <c r="H392" s="370">
        <f>+'Pivot Table 2-Year Insts.'!S714</f>
        <v>0</v>
      </c>
      <c r="I392" s="370"/>
      <c r="J392" s="370">
        <f>+'Pivot Table 2-Year Insts.'!S717</f>
        <v>0</v>
      </c>
      <c r="K392" s="370"/>
      <c r="L392" s="367">
        <f>SUM(F392:J392)</f>
        <v>0</v>
      </c>
      <c r="M392" s="33"/>
      <c r="N392" s="16"/>
      <c r="O392" s="331"/>
      <c r="P392" s="331"/>
      <c r="Q392" s="331"/>
      <c r="R392" s="102"/>
      <c r="S392" s="102"/>
      <c r="T392" s="98"/>
      <c r="W392" s="60"/>
      <c r="Z392" s="87"/>
      <c r="AA392" s="87"/>
    </row>
    <row r="393" spans="1:27" s="6" customFormat="1" ht="12.75">
      <c r="A393" s="371" t="s">
        <v>59</v>
      </c>
      <c r="B393" s="365">
        <f>+'Pivot Table 2-Year Insts.'!S752</f>
        <v>0</v>
      </c>
      <c r="C393" s="381"/>
      <c r="D393" s="367">
        <f t="shared" si="78"/>
        <v>0</v>
      </c>
      <c r="E393" s="368"/>
      <c r="F393" s="369">
        <f>+'Pivot Table 2-Year Insts.'!S763</f>
        <v>0</v>
      </c>
      <c r="G393" s="370"/>
      <c r="H393" s="370">
        <f>+'Pivot Table 2-Year Insts.'!S766</f>
        <v>0</v>
      </c>
      <c r="I393" s="370"/>
      <c r="J393" s="370">
        <f>+'Pivot Table 2-Year Insts.'!S769</f>
        <v>0</v>
      </c>
      <c r="K393" s="370"/>
      <c r="L393" s="367">
        <f>SUM(F393:J393)</f>
        <v>0</v>
      </c>
      <c r="M393" s="33"/>
      <c r="N393" s="16"/>
      <c r="O393" s="331"/>
      <c r="P393" s="331"/>
      <c r="Q393" s="331"/>
      <c r="R393" s="102"/>
      <c r="S393" s="102"/>
      <c r="T393" s="98"/>
      <c r="W393" s="60"/>
      <c r="Z393" s="87"/>
      <c r="AA393" s="87"/>
    </row>
    <row r="394" spans="1:27" s="6" customFormat="1" ht="12.75">
      <c r="A394" s="373" t="s">
        <v>60</v>
      </c>
      <c r="B394" s="374">
        <f>+'Pivot Table 2-Year Insts.'!S804</f>
        <v>0</v>
      </c>
      <c r="C394" s="385"/>
      <c r="D394" s="376">
        <f t="shared" si="78"/>
        <v>0</v>
      </c>
      <c r="E394" s="377"/>
      <c r="F394" s="378">
        <f>+'Pivot Table 2-Year Insts.'!S815</f>
        <v>0</v>
      </c>
      <c r="G394" s="379"/>
      <c r="H394" s="379">
        <f>+'Pivot Table 2-Year Insts.'!S818</f>
        <v>0</v>
      </c>
      <c r="I394" s="379"/>
      <c r="J394" s="379">
        <f>+'Pivot Table 2-Year Insts.'!S821</f>
        <v>0</v>
      </c>
      <c r="K394" s="379"/>
      <c r="L394" s="380">
        <f>SUM(F394:J394)</f>
        <v>0</v>
      </c>
      <c r="M394" s="44"/>
      <c r="N394" s="16"/>
      <c r="O394" s="331"/>
      <c r="P394" s="331"/>
      <c r="Q394" s="331"/>
      <c r="R394" s="102"/>
      <c r="S394" s="102"/>
      <c r="T394" s="98"/>
      <c r="W394" s="60"/>
      <c r="Z394" s="87"/>
      <c r="AA394" s="87"/>
    </row>
    <row r="395" spans="1:27" ht="54.75" customHeight="1">
      <c r="A395" s="1132" t="s">
        <v>29</v>
      </c>
      <c r="B395" s="1132"/>
      <c r="C395" s="1132"/>
      <c r="D395" s="1132"/>
      <c r="E395" s="1132"/>
      <c r="F395" s="1132"/>
      <c r="G395" s="1132"/>
      <c r="H395" s="1132"/>
      <c r="I395" s="1132"/>
      <c r="J395" s="1132"/>
      <c r="K395" s="1132"/>
      <c r="L395" s="1132"/>
      <c r="X395" s="6"/>
    </row>
    <row r="396" spans="1:27" s="85" customFormat="1" ht="12.75">
      <c r="A396" s="1004"/>
      <c r="B396" s="358"/>
      <c r="C396" s="358"/>
      <c r="D396" s="359"/>
      <c r="E396" s="359"/>
      <c r="F396" s="359"/>
      <c r="G396" s="359"/>
      <c r="H396" s="359"/>
      <c r="I396" s="359"/>
      <c r="J396" s="359"/>
      <c r="K396" s="359"/>
      <c r="L396" s="359"/>
      <c r="M396" s="137" t="s">
        <v>1303</v>
      </c>
      <c r="O396" s="340"/>
      <c r="P396" s="340"/>
      <c r="Q396" s="340"/>
      <c r="R396" s="96"/>
      <c r="S396" s="96"/>
      <c r="T396" s="96"/>
      <c r="W396" s="90"/>
      <c r="X396" s="6"/>
      <c r="Z396" s="86"/>
      <c r="AA396" s="86"/>
    </row>
    <row r="397" spans="1:27" ht="15.75" customHeight="1">
      <c r="A397" s="360" t="s">
        <v>116</v>
      </c>
      <c r="B397" s="1"/>
      <c r="C397" s="1"/>
      <c r="D397" s="1"/>
      <c r="E397" s="1"/>
      <c r="F397" s="1"/>
      <c r="G397" s="1"/>
      <c r="H397" s="1"/>
      <c r="I397" s="1"/>
      <c r="J397" s="1"/>
      <c r="K397" s="1"/>
      <c r="L397" s="1"/>
      <c r="M397" s="31"/>
      <c r="X397" s="6"/>
    </row>
    <row r="398" spans="1:27" ht="9.75" customHeight="1">
      <c r="A398" s="1"/>
      <c r="B398" s="1"/>
      <c r="C398" s="1"/>
      <c r="D398" s="1"/>
      <c r="E398" s="1"/>
      <c r="F398" s="1"/>
      <c r="G398" s="1"/>
      <c r="H398" s="1"/>
      <c r="I398" s="1"/>
      <c r="J398" s="1"/>
      <c r="K398" s="1"/>
      <c r="L398" s="1"/>
      <c r="M398" s="31"/>
      <c r="U398" s="36"/>
      <c r="X398" s="6"/>
    </row>
    <row r="399" spans="1:27" ht="15.75">
      <c r="A399" s="1" t="s">
        <v>72</v>
      </c>
      <c r="B399" s="1"/>
      <c r="C399" s="1"/>
      <c r="D399" s="1"/>
      <c r="E399" s="1"/>
      <c r="F399" s="1"/>
      <c r="G399" s="1"/>
      <c r="H399" s="1"/>
      <c r="I399" s="1"/>
      <c r="J399" s="1"/>
      <c r="K399" s="1"/>
      <c r="L399" s="1"/>
      <c r="M399" s="31"/>
      <c r="U399" s="36"/>
    </row>
    <row r="400" spans="1:27" ht="18.75">
      <c r="A400" s="1" t="s">
        <v>81</v>
      </c>
      <c r="B400" s="1"/>
      <c r="C400" s="1"/>
      <c r="D400" s="1"/>
      <c r="E400" s="1"/>
      <c r="F400" s="1"/>
      <c r="G400" s="1"/>
      <c r="H400" s="1"/>
      <c r="I400" s="1"/>
      <c r="J400" s="1"/>
      <c r="K400" s="1"/>
      <c r="L400" s="1"/>
      <c r="M400" s="31"/>
      <c r="U400" s="36"/>
      <c r="X400" s="85"/>
    </row>
    <row r="401" spans="1:32" ht="15.75">
      <c r="A401" s="1" t="s">
        <v>1186</v>
      </c>
      <c r="B401" s="1"/>
      <c r="C401" s="1"/>
      <c r="D401" s="1"/>
      <c r="E401" s="1"/>
      <c r="F401" s="1"/>
      <c r="G401" s="1"/>
      <c r="H401" s="1"/>
      <c r="I401" s="1"/>
      <c r="J401" s="1"/>
      <c r="K401" s="1"/>
      <c r="L401" s="1"/>
      <c r="M401" s="31"/>
      <c r="U401" s="36"/>
    </row>
    <row r="402" spans="1:32" ht="9.75" customHeight="1">
      <c r="A402" s="1"/>
      <c r="B402" s="1"/>
      <c r="C402" s="1"/>
      <c r="D402" s="1"/>
      <c r="E402" s="1"/>
      <c r="F402" s="1"/>
      <c r="G402" s="1"/>
      <c r="H402" s="1"/>
      <c r="I402" s="1"/>
      <c r="J402" s="1"/>
      <c r="K402" s="1"/>
      <c r="L402" s="1"/>
      <c r="U402" s="36"/>
    </row>
    <row r="403" spans="1:32" ht="69" customHeight="1">
      <c r="A403" s="12"/>
      <c r="B403" s="361" t="s">
        <v>167</v>
      </c>
      <c r="C403" s="362"/>
      <c r="D403" s="361" t="s">
        <v>67</v>
      </c>
      <c r="E403" s="363"/>
      <c r="F403" s="361" t="s">
        <v>42</v>
      </c>
      <c r="G403" s="361"/>
      <c r="H403" s="361" t="s">
        <v>36</v>
      </c>
      <c r="I403" s="361"/>
      <c r="J403" s="361" t="s">
        <v>62</v>
      </c>
      <c r="K403" s="361"/>
      <c r="L403" s="361" t="s">
        <v>63</v>
      </c>
      <c r="M403" s="29"/>
      <c r="U403" s="36"/>
    </row>
    <row r="404" spans="1:32" s="6" customFormat="1" ht="18" customHeight="1">
      <c r="A404" s="364" t="s">
        <v>45</v>
      </c>
      <c r="B404" s="365">
        <f>+'Pivot Table 2-Year Insts.'!T856</f>
        <v>26.152398871119477</v>
      </c>
      <c r="C404" s="381"/>
      <c r="D404" s="367">
        <f>+F404+H404</f>
        <v>60.670194003527335</v>
      </c>
      <c r="E404" s="368"/>
      <c r="F404" s="369">
        <f>+'Pivot Table 2-Year Insts.'!T867</f>
        <v>54.673721340388006</v>
      </c>
      <c r="G404" s="370"/>
      <c r="H404" s="370">
        <f>+'Pivot Table 2-Year Insts.'!T870</f>
        <v>5.996472663139329</v>
      </c>
      <c r="I404" s="370"/>
      <c r="J404" s="370">
        <f>+'Pivot Table 2-Year Insts.'!T873</f>
        <v>39.329805996472658</v>
      </c>
      <c r="K404" s="370"/>
      <c r="L404" s="367">
        <f>SUM(F404:J404)</f>
        <v>100</v>
      </c>
      <c r="M404" s="33"/>
      <c r="O404" s="331"/>
      <c r="P404" s="331"/>
      <c r="Q404" s="331"/>
      <c r="R404" s="102"/>
      <c r="S404" s="102"/>
      <c r="T404" s="98"/>
      <c r="U404" s="13"/>
      <c r="W404" s="60"/>
      <c r="X404" s="7"/>
      <c r="Z404" s="87"/>
      <c r="AA404" s="87"/>
    </row>
    <row r="405" spans="1:32" s="6" customFormat="1">
      <c r="A405" s="364"/>
      <c r="B405" s="365"/>
      <c r="C405" s="366"/>
      <c r="D405" s="383"/>
      <c r="E405" s="384"/>
      <c r="F405" s="369"/>
      <c r="G405" s="370"/>
      <c r="H405" s="370"/>
      <c r="I405" s="370"/>
      <c r="J405" s="370"/>
      <c r="K405" s="370"/>
      <c r="L405" s="367"/>
      <c r="M405" s="33"/>
      <c r="O405" s="331"/>
      <c r="P405" s="331"/>
      <c r="Q405" s="331"/>
      <c r="R405" s="102"/>
      <c r="S405" s="102"/>
      <c r="T405" s="98"/>
      <c r="W405" s="60"/>
      <c r="X405" s="7"/>
      <c r="Z405" s="87"/>
      <c r="AA405" s="87"/>
    </row>
    <row r="406" spans="1:32" s="6" customFormat="1">
      <c r="A406" s="364" t="s">
        <v>46</v>
      </c>
      <c r="B406" s="365">
        <f>+'Pivot Table 2-Year Insts.'!T24</f>
        <v>26.152398871119477</v>
      </c>
      <c r="C406" s="381"/>
      <c r="D406" s="367">
        <f t="shared" ref="D406:D409" si="79">+F406+H406</f>
        <v>60.670194003527335</v>
      </c>
      <c r="E406" s="368"/>
      <c r="F406" s="369">
        <f>+'Pivot Table 2-Year Insts.'!T35</f>
        <v>54.673721340388006</v>
      </c>
      <c r="G406" s="370"/>
      <c r="H406" s="370">
        <f>+'Pivot Table 2-Year Insts.'!T38</f>
        <v>5.996472663139329</v>
      </c>
      <c r="I406" s="370"/>
      <c r="J406" s="370">
        <f>+'Pivot Table 2-Year Insts.'!T41</f>
        <v>39.329805996472658</v>
      </c>
      <c r="K406" s="370"/>
      <c r="L406" s="367">
        <f>SUM(F406:J406)</f>
        <v>100</v>
      </c>
      <c r="M406" s="33"/>
      <c r="O406" s="331"/>
      <c r="P406" s="331"/>
      <c r="Q406" s="331"/>
      <c r="R406" s="102"/>
      <c r="S406" s="102"/>
      <c r="T406" s="98"/>
      <c r="W406" s="60"/>
      <c r="X406" s="7"/>
      <c r="Z406" s="87"/>
      <c r="AA406" s="87"/>
    </row>
    <row r="407" spans="1:32" s="6" customFormat="1">
      <c r="A407" s="371" t="s">
        <v>47</v>
      </c>
      <c r="B407" s="365">
        <f>+'Pivot Table 2-Year Insts.'!T76</f>
        <v>0</v>
      </c>
      <c r="C407" s="381"/>
      <c r="D407" s="367">
        <f t="shared" si="79"/>
        <v>0</v>
      </c>
      <c r="E407" s="368"/>
      <c r="F407" s="369">
        <f>+'Pivot Table 2-Year Insts.'!T87</f>
        <v>0</v>
      </c>
      <c r="G407" s="370"/>
      <c r="H407" s="370">
        <f>+'Pivot Table 2-Year Insts.'!T90</f>
        <v>0</v>
      </c>
      <c r="I407" s="370"/>
      <c r="J407" s="370">
        <f>+'Pivot Table 2-Year Insts.'!T93</f>
        <v>0</v>
      </c>
      <c r="K407" s="370"/>
      <c r="L407" s="367">
        <f>SUM(F407:J407)</f>
        <v>0</v>
      </c>
      <c r="M407" s="33"/>
      <c r="O407" s="331"/>
      <c r="P407" s="331"/>
      <c r="Q407" s="331"/>
      <c r="R407" s="102"/>
      <c r="S407" s="102"/>
      <c r="T407" s="98"/>
      <c r="W407" s="60"/>
      <c r="X407" s="7"/>
      <c r="Z407" s="87"/>
      <c r="AA407" s="87"/>
    </row>
    <row r="408" spans="1:32" s="6" customFormat="1" ht="12.75">
      <c r="A408" s="371" t="s">
        <v>61</v>
      </c>
      <c r="B408" s="365">
        <f>+'Pivot Table 2-Year Insts.'!T128</f>
        <v>0</v>
      </c>
      <c r="C408" s="381"/>
      <c r="D408" s="367">
        <f t="shared" si="79"/>
        <v>0</v>
      </c>
      <c r="E408" s="368"/>
      <c r="F408" s="369">
        <f>+'Pivot Table 2-Year Insts.'!T139</f>
        <v>0</v>
      </c>
      <c r="G408" s="370"/>
      <c r="H408" s="370">
        <f>+'Pivot Table 2-Year Insts.'!T142</f>
        <v>0</v>
      </c>
      <c r="I408" s="370"/>
      <c r="J408" s="370">
        <f>+'Pivot Table 2-Year Insts.'!T145</f>
        <v>0</v>
      </c>
      <c r="K408" s="370"/>
      <c r="L408" s="367">
        <f>SUM(F408:J408)</f>
        <v>0</v>
      </c>
      <c r="M408" s="33"/>
      <c r="O408" s="331"/>
      <c r="P408" s="331"/>
      <c r="Q408" s="331"/>
      <c r="R408" s="102"/>
      <c r="S408" s="102"/>
      <c r="T408" s="98"/>
      <c r="W408" s="60"/>
      <c r="Z408" s="87"/>
      <c r="AA408" s="87"/>
    </row>
    <row r="409" spans="1:32" s="6" customFormat="1" ht="12.75">
      <c r="A409" s="371" t="s">
        <v>48</v>
      </c>
      <c r="B409" s="369">
        <f>+'Pivot Table 2-Year Insts.'!T180</f>
        <v>0</v>
      </c>
      <c r="C409" s="381"/>
      <c r="D409" s="367">
        <f t="shared" si="79"/>
        <v>0</v>
      </c>
      <c r="E409" s="368"/>
      <c r="F409" s="369">
        <f>+'Pivot Table 2-Year Insts.'!T191</f>
        <v>0</v>
      </c>
      <c r="G409" s="370"/>
      <c r="H409" s="370">
        <f>+'Pivot Table 2-Year Insts.'!T194</f>
        <v>0</v>
      </c>
      <c r="I409" s="370"/>
      <c r="J409" s="370">
        <f>+'Pivot Table 2-Year Insts.'!T197</f>
        <v>0</v>
      </c>
      <c r="K409" s="370"/>
      <c r="L409" s="367">
        <f>SUM(F409:J409)</f>
        <v>0</v>
      </c>
      <c r="M409" s="33"/>
      <c r="O409" s="331"/>
      <c r="P409" s="331"/>
      <c r="Q409" s="331"/>
      <c r="R409" s="102"/>
      <c r="S409" s="102"/>
      <c r="T409" s="98"/>
      <c r="W409" s="60"/>
      <c r="Z409" s="87"/>
      <c r="AA409" s="87"/>
    </row>
    <row r="410" spans="1:32" s="6" customFormat="1" ht="12.75">
      <c r="A410" s="371"/>
      <c r="B410" s="369"/>
      <c r="C410" s="381"/>
      <c r="D410" s="367"/>
      <c r="E410" s="368"/>
      <c r="F410" s="369"/>
      <c r="G410" s="370"/>
      <c r="H410" s="370"/>
      <c r="I410" s="370"/>
      <c r="J410" s="370"/>
      <c r="K410" s="370"/>
      <c r="L410" s="367"/>
      <c r="M410" s="33"/>
      <c r="O410" s="331"/>
      <c r="P410" s="331"/>
      <c r="Q410" s="331"/>
      <c r="R410" s="102"/>
      <c r="S410" s="102"/>
      <c r="T410" s="98"/>
      <c r="W410" s="60"/>
      <c r="X410" s="60"/>
      <c r="Y410" s="60"/>
      <c r="Z410" s="60"/>
      <c r="AA410" s="87"/>
    </row>
    <row r="411" spans="1:32" s="6" customFormat="1" ht="12.75">
      <c r="A411" s="371" t="s">
        <v>49</v>
      </c>
      <c r="B411" s="365">
        <f>+'Pivot Table 2-Year Insts.'!T232</f>
        <v>0</v>
      </c>
      <c r="C411" s="381"/>
      <c r="D411" s="367">
        <f t="shared" ref="D411:D414" si="80">+F411+H411</f>
        <v>0</v>
      </c>
      <c r="E411" s="368"/>
      <c r="F411" s="369">
        <f>+'Pivot Table 2-Year Insts.'!T243</f>
        <v>0</v>
      </c>
      <c r="G411" s="370"/>
      <c r="H411" s="370">
        <f>+'Pivot Table 2-Year Insts.'!T246</f>
        <v>0</v>
      </c>
      <c r="I411" s="370"/>
      <c r="J411" s="370">
        <f>+'Pivot Table 2-Year Insts.'!T249</f>
        <v>0</v>
      </c>
      <c r="K411" s="370"/>
      <c r="L411" s="367">
        <f>SUM(F411:J411)</f>
        <v>0</v>
      </c>
      <c r="M411" s="33"/>
      <c r="O411" s="331"/>
      <c r="P411" s="331"/>
      <c r="Q411" s="331"/>
      <c r="R411" s="102"/>
      <c r="S411" s="102"/>
      <c r="T411" s="98"/>
      <c r="W411" s="60"/>
      <c r="X411" s="60"/>
      <c r="Y411" s="60"/>
      <c r="Z411" s="60"/>
      <c r="AA411" s="87"/>
    </row>
    <row r="412" spans="1:32" s="6" customFormat="1" ht="12.75">
      <c r="A412" s="371" t="s">
        <v>50</v>
      </c>
      <c r="B412" s="365">
        <f>+'Pivot Table 2-Year Insts.'!T284</f>
        <v>0</v>
      </c>
      <c r="C412" s="381"/>
      <c r="D412" s="367">
        <f t="shared" si="80"/>
        <v>0</v>
      </c>
      <c r="E412" s="368"/>
      <c r="F412" s="369">
        <f>+'Pivot Table 2-Year Insts.'!T295</f>
        <v>0</v>
      </c>
      <c r="G412" s="370"/>
      <c r="H412" s="370">
        <f>+'Pivot Table 2-Year Insts.'!T298</f>
        <v>0</v>
      </c>
      <c r="I412" s="370"/>
      <c r="J412" s="370">
        <f>+'Pivot Table 2-Year Insts.'!T301</f>
        <v>0</v>
      </c>
      <c r="K412" s="370"/>
      <c r="L412" s="367">
        <f>SUM(F412:J412)</f>
        <v>0</v>
      </c>
      <c r="M412" s="33"/>
      <c r="O412" s="331"/>
      <c r="P412" s="331"/>
      <c r="Q412" s="331"/>
      <c r="R412" s="102"/>
      <c r="S412" s="102"/>
      <c r="T412" s="98"/>
      <c r="V412" s="87"/>
      <c r="W412" s="60"/>
      <c r="X412" s="60"/>
      <c r="Y412" s="60"/>
      <c r="Z412" s="60"/>
      <c r="AA412" s="87"/>
    </row>
    <row r="413" spans="1:32" s="15" customFormat="1" ht="12.75">
      <c r="A413" s="371" t="s">
        <v>51</v>
      </c>
      <c r="B413" s="365">
        <f>+'Pivot Table 2-Year Insts.'!T336</f>
        <v>0</v>
      </c>
      <c r="C413" s="381"/>
      <c r="D413" s="387">
        <f t="shared" si="80"/>
        <v>0</v>
      </c>
      <c r="E413" s="368"/>
      <c r="F413" s="365">
        <f>+'Pivot Table 2-Year Insts.'!T347</f>
        <v>0</v>
      </c>
      <c r="G413" s="370"/>
      <c r="H413" s="388">
        <f>+'Pivot Table 2-Year Insts.'!T350</f>
        <v>0</v>
      </c>
      <c r="I413" s="370"/>
      <c r="J413" s="388">
        <f>+'Pivot Table 2-Year Insts.'!T353</f>
        <v>0</v>
      </c>
      <c r="K413" s="370"/>
      <c r="L413" s="387">
        <f>SUM(F413:J413)</f>
        <v>0</v>
      </c>
      <c r="M413" s="33"/>
      <c r="O413" s="331"/>
      <c r="P413" s="331"/>
      <c r="Q413" s="331"/>
      <c r="R413" s="102"/>
      <c r="S413" s="102"/>
      <c r="T413" s="98"/>
      <c r="V413" s="122"/>
      <c r="W413" s="60"/>
      <c r="X413" s="60"/>
      <c r="Y413" s="60"/>
      <c r="Z413" s="60"/>
      <c r="AA413" s="126"/>
      <c r="AB413" s="127"/>
      <c r="AC413" s="126"/>
      <c r="AD413" s="127"/>
      <c r="AE413" s="128"/>
      <c r="AF413" s="124"/>
    </row>
    <row r="414" spans="1:32" s="6" customFormat="1" ht="12.75">
      <c r="A414" s="371" t="s">
        <v>52</v>
      </c>
      <c r="B414" s="365">
        <f>+'Pivot Table 2-Year Insts.'!T388</f>
        <v>0</v>
      </c>
      <c r="C414" s="381"/>
      <c r="D414" s="367">
        <f t="shared" si="80"/>
        <v>0</v>
      </c>
      <c r="E414" s="368"/>
      <c r="F414" s="369">
        <f>+'Pivot Table 2-Year Insts.'!T399</f>
        <v>0</v>
      </c>
      <c r="G414" s="370"/>
      <c r="H414" s="370">
        <f>+'Pivot Table 2-Year Insts.'!T402</f>
        <v>0</v>
      </c>
      <c r="I414" s="370"/>
      <c r="J414" s="370">
        <f>+'Pivot Table 2-Year Insts.'!T405</f>
        <v>0</v>
      </c>
      <c r="K414" s="370"/>
      <c r="L414" s="367">
        <f>SUM(F414:J414)</f>
        <v>0</v>
      </c>
      <c r="M414" s="33"/>
      <c r="O414" s="331"/>
      <c r="P414" s="331"/>
      <c r="Q414" s="331"/>
      <c r="R414" s="102"/>
      <c r="S414" s="102"/>
      <c r="T414" s="98"/>
      <c r="U414" s="94"/>
      <c r="W414" s="60"/>
      <c r="X414" s="60"/>
      <c r="Y414" s="60"/>
      <c r="Z414" s="60"/>
      <c r="AA414" s="87"/>
    </row>
    <row r="415" spans="1:32" s="6" customFormat="1" ht="12.75">
      <c r="A415" s="371"/>
      <c r="B415" s="365"/>
      <c r="C415" s="381"/>
      <c r="D415" s="367"/>
      <c r="E415" s="368"/>
      <c r="F415" s="369"/>
      <c r="G415" s="370"/>
      <c r="H415" s="370"/>
      <c r="I415" s="370"/>
      <c r="J415" s="370"/>
      <c r="K415" s="370"/>
      <c r="L415" s="367"/>
      <c r="M415" s="33"/>
      <c r="O415" s="331"/>
      <c r="P415" s="331"/>
      <c r="Q415" s="331"/>
      <c r="R415" s="102"/>
      <c r="S415" s="102"/>
      <c r="T415" s="98"/>
      <c r="U415" s="94"/>
      <c r="W415" s="60"/>
      <c r="X415" s="60"/>
      <c r="Y415" s="60"/>
      <c r="Z415" s="60"/>
      <c r="AA415" s="87"/>
    </row>
    <row r="416" spans="1:32" s="6" customFormat="1" ht="12.75">
      <c r="A416" s="371" t="s">
        <v>53</v>
      </c>
      <c r="B416" s="365">
        <f>+'Pivot Table 2-Year Insts.'!T440</f>
        <v>0</v>
      </c>
      <c r="C416" s="381"/>
      <c r="D416" s="367">
        <f t="shared" ref="D416:D419" si="81">+F416+H416</f>
        <v>0</v>
      </c>
      <c r="E416" s="368"/>
      <c r="F416" s="369">
        <f>+'Pivot Table 2-Year Insts.'!T451</f>
        <v>0</v>
      </c>
      <c r="G416" s="370"/>
      <c r="H416" s="370">
        <f>+'Pivot Table 2-Year Insts.'!T454</f>
        <v>0</v>
      </c>
      <c r="I416" s="370"/>
      <c r="J416" s="370">
        <f>+'Pivot Table 2-Year Insts.'!T457</f>
        <v>0</v>
      </c>
      <c r="K416" s="370"/>
      <c r="L416" s="367">
        <f>SUM(F416:J416)</f>
        <v>0</v>
      </c>
      <c r="M416" s="33"/>
      <c r="O416" s="331"/>
      <c r="P416" s="331"/>
      <c r="Q416" s="331"/>
      <c r="R416" s="102"/>
      <c r="S416" s="102"/>
      <c r="T416" s="98"/>
      <c r="U416" s="94"/>
      <c r="W416" s="60"/>
      <c r="X416" s="60"/>
      <c r="Y416" s="60"/>
      <c r="Z416" s="60"/>
      <c r="AA416" s="87"/>
    </row>
    <row r="417" spans="1:27" s="6" customFormat="1" ht="12.75">
      <c r="A417" s="371" t="s">
        <v>54</v>
      </c>
      <c r="B417" s="365">
        <f>+'Pivot Table 2-Year Insts.'!T492</f>
        <v>0</v>
      </c>
      <c r="C417" s="381"/>
      <c r="D417" s="367">
        <f t="shared" si="81"/>
        <v>0</v>
      </c>
      <c r="E417" s="368"/>
      <c r="F417" s="369">
        <f>+'Pivot Table 2-Year Insts.'!T503</f>
        <v>0</v>
      </c>
      <c r="G417" s="370"/>
      <c r="H417" s="370">
        <f>+'Pivot Table 2-Year Insts.'!T506</f>
        <v>0</v>
      </c>
      <c r="I417" s="370"/>
      <c r="J417" s="370">
        <f>+'Pivot Table 2-Year Insts.'!T509</f>
        <v>0</v>
      </c>
      <c r="K417" s="370"/>
      <c r="L417" s="367">
        <f>SUM(F417:J417)</f>
        <v>0</v>
      </c>
      <c r="M417" s="33"/>
      <c r="O417" s="331"/>
      <c r="P417" s="331"/>
      <c r="Q417" s="331"/>
      <c r="R417" s="102"/>
      <c r="S417" s="102"/>
      <c r="T417" s="98"/>
      <c r="U417" s="94"/>
      <c r="W417" s="60"/>
      <c r="Z417" s="87"/>
      <c r="AA417" s="87"/>
    </row>
    <row r="418" spans="1:27" s="6" customFormat="1" ht="12.75">
      <c r="A418" s="371" t="s">
        <v>55</v>
      </c>
      <c r="B418" s="365">
        <f>+'Pivot Table 2-Year Insts.'!T544</f>
        <v>0</v>
      </c>
      <c r="C418" s="381"/>
      <c r="D418" s="367">
        <f t="shared" si="81"/>
        <v>0</v>
      </c>
      <c r="E418" s="368"/>
      <c r="F418" s="369">
        <f>+'Pivot Table 2-Year Insts.'!T555</f>
        <v>0</v>
      </c>
      <c r="G418" s="370"/>
      <c r="H418" s="370">
        <f>+'Pivot Table 2-Year Insts.'!T558</f>
        <v>0</v>
      </c>
      <c r="I418" s="370"/>
      <c r="J418" s="370">
        <f>+'Pivot Table 2-Year Insts.'!T561</f>
        <v>0</v>
      </c>
      <c r="K418" s="370"/>
      <c r="L418" s="367">
        <f>SUM(F418:J418)</f>
        <v>0</v>
      </c>
      <c r="M418" s="33"/>
      <c r="O418" s="331"/>
      <c r="P418" s="331"/>
      <c r="Q418" s="331"/>
      <c r="R418" s="102"/>
      <c r="S418" s="102"/>
      <c r="T418" s="98"/>
      <c r="U418" s="94"/>
      <c r="W418" s="60"/>
      <c r="Z418" s="87"/>
      <c r="AA418" s="87"/>
    </row>
    <row r="419" spans="1:27" s="6" customFormat="1" ht="12.75">
      <c r="A419" s="371" t="s">
        <v>56</v>
      </c>
      <c r="B419" s="365">
        <f>+'Pivot Table 2-Year Insts.'!T596</f>
        <v>0</v>
      </c>
      <c r="C419" s="381"/>
      <c r="D419" s="367">
        <f t="shared" si="81"/>
        <v>0</v>
      </c>
      <c r="E419" s="368"/>
      <c r="F419" s="369">
        <f>+'Pivot Table 2-Year Insts.'!T607</f>
        <v>0</v>
      </c>
      <c r="G419" s="370"/>
      <c r="H419" s="370">
        <f>+'Pivot Table 2-Year Insts.'!T610</f>
        <v>0</v>
      </c>
      <c r="I419" s="370"/>
      <c r="J419" s="370">
        <f>+'Pivot Table 2-Year Insts.'!T613</f>
        <v>0</v>
      </c>
      <c r="K419" s="370"/>
      <c r="L419" s="367">
        <f>SUM(F419:J419)</f>
        <v>0</v>
      </c>
      <c r="M419" s="33"/>
      <c r="O419" s="331"/>
      <c r="P419" s="331"/>
      <c r="Q419" s="331"/>
      <c r="R419" s="102"/>
      <c r="S419" s="102"/>
      <c r="T419" s="98"/>
      <c r="W419" s="60"/>
      <c r="Z419" s="87"/>
      <c r="AA419" s="87"/>
    </row>
    <row r="420" spans="1:27" s="6" customFormat="1" ht="12.75">
      <c r="A420" s="371"/>
      <c r="B420" s="365"/>
      <c r="C420" s="381"/>
      <c r="D420" s="367"/>
      <c r="E420" s="368"/>
      <c r="F420" s="369"/>
      <c r="G420" s="370"/>
      <c r="H420" s="370"/>
      <c r="I420" s="370"/>
      <c r="J420" s="370"/>
      <c r="K420" s="370"/>
      <c r="L420" s="367"/>
      <c r="M420" s="33"/>
      <c r="O420" s="331"/>
      <c r="P420" s="331"/>
      <c r="Q420" s="331"/>
      <c r="R420" s="102"/>
      <c r="S420" s="102"/>
      <c r="T420" s="98"/>
      <c r="W420" s="60"/>
      <c r="Z420" s="87"/>
      <c r="AA420" s="87"/>
    </row>
    <row r="421" spans="1:27" s="6" customFormat="1" ht="12.75">
      <c r="A421" s="371" t="s">
        <v>57</v>
      </c>
      <c r="B421" s="365">
        <f>+'Pivot Table 2-Year Insts.'!T648</f>
        <v>0</v>
      </c>
      <c r="C421" s="381"/>
      <c r="D421" s="367">
        <f t="shared" ref="D421:D424" si="82">+F421+H421</f>
        <v>0</v>
      </c>
      <c r="E421" s="368"/>
      <c r="F421" s="369">
        <f>+'Pivot Table 2-Year Insts.'!T659</f>
        <v>0</v>
      </c>
      <c r="G421" s="370"/>
      <c r="H421" s="370">
        <f>+'Pivot Table 2-Year Insts.'!T662</f>
        <v>0</v>
      </c>
      <c r="I421" s="370"/>
      <c r="J421" s="370">
        <f>+'Pivot Table 2-Year Insts.'!T665</f>
        <v>0</v>
      </c>
      <c r="K421" s="370"/>
      <c r="L421" s="367">
        <f>SUM(F421:J421)</f>
        <v>0</v>
      </c>
      <c r="M421" s="33"/>
      <c r="N421" s="16"/>
      <c r="O421" s="331"/>
      <c r="P421" s="331"/>
      <c r="Q421" s="331"/>
      <c r="R421" s="102"/>
      <c r="S421" s="102"/>
      <c r="T421" s="98"/>
      <c r="W421" s="60"/>
      <c r="Z421" s="87"/>
      <c r="AA421" s="87"/>
    </row>
    <row r="422" spans="1:27" s="6" customFormat="1" ht="12.75">
      <c r="A422" s="371" t="s">
        <v>58</v>
      </c>
      <c r="B422" s="365">
        <f>+'Pivot Table 2-Year Insts.'!T700</f>
        <v>0</v>
      </c>
      <c r="C422" s="381"/>
      <c r="D422" s="367">
        <f t="shared" si="82"/>
        <v>0</v>
      </c>
      <c r="E422" s="368"/>
      <c r="F422" s="369">
        <f>+'Pivot Table 2-Year Insts.'!T711</f>
        <v>0</v>
      </c>
      <c r="G422" s="370"/>
      <c r="H422" s="370">
        <f>+'Pivot Table 2-Year Insts.'!T714</f>
        <v>0</v>
      </c>
      <c r="I422" s="370"/>
      <c r="J422" s="370">
        <f>+'Pivot Table 2-Year Insts.'!T717</f>
        <v>0</v>
      </c>
      <c r="K422" s="370"/>
      <c r="L422" s="367">
        <f>SUM(F422:J422)</f>
        <v>0</v>
      </c>
      <c r="M422" s="33"/>
      <c r="N422" s="16"/>
      <c r="O422" s="331"/>
      <c r="P422" s="331"/>
      <c r="Q422" s="331"/>
      <c r="R422" s="102"/>
      <c r="S422" s="102"/>
      <c r="T422" s="98"/>
      <c r="W422" s="60"/>
      <c r="Z422" s="87"/>
      <c r="AA422" s="87"/>
    </row>
    <row r="423" spans="1:27" s="6" customFormat="1" ht="12.75">
      <c r="A423" s="371" t="s">
        <v>59</v>
      </c>
      <c r="B423" s="365">
        <f>+'Pivot Table 2-Year Insts.'!T752</f>
        <v>0</v>
      </c>
      <c r="C423" s="381"/>
      <c r="D423" s="367">
        <f t="shared" si="82"/>
        <v>0</v>
      </c>
      <c r="E423" s="368"/>
      <c r="F423" s="369">
        <f>+'Pivot Table 2-Year Insts.'!T763</f>
        <v>0</v>
      </c>
      <c r="G423" s="370"/>
      <c r="H423" s="370">
        <f>+'Pivot Table 2-Year Insts.'!T766</f>
        <v>0</v>
      </c>
      <c r="I423" s="370"/>
      <c r="J423" s="370">
        <f>+'Pivot Table 2-Year Insts.'!T769</f>
        <v>0</v>
      </c>
      <c r="K423" s="370"/>
      <c r="L423" s="367">
        <f>SUM(F423:J423)</f>
        <v>0</v>
      </c>
      <c r="M423" s="33"/>
      <c r="N423" s="16"/>
      <c r="O423" s="331"/>
      <c r="P423" s="331"/>
      <c r="Q423" s="331"/>
      <c r="R423" s="102"/>
      <c r="S423" s="102"/>
      <c r="T423" s="98"/>
      <c r="W423" s="60"/>
      <c r="Z423" s="87"/>
      <c r="AA423" s="87"/>
    </row>
    <row r="424" spans="1:27" s="6" customFormat="1" ht="12.75">
      <c r="A424" s="373" t="s">
        <v>60</v>
      </c>
      <c r="B424" s="374">
        <f>+'Pivot Table 2-Year Insts.'!T804</f>
        <v>0</v>
      </c>
      <c r="C424" s="385"/>
      <c r="D424" s="376">
        <f t="shared" si="82"/>
        <v>0</v>
      </c>
      <c r="E424" s="377"/>
      <c r="F424" s="378">
        <f>+'Pivot Table 2-Year Insts.'!T815</f>
        <v>0</v>
      </c>
      <c r="G424" s="379"/>
      <c r="H424" s="379">
        <f>+'Pivot Table 2-Year Insts.'!T818</f>
        <v>0</v>
      </c>
      <c r="I424" s="379"/>
      <c r="J424" s="379">
        <f>+'Pivot Table 2-Year Insts.'!T821</f>
        <v>0</v>
      </c>
      <c r="K424" s="379"/>
      <c r="L424" s="380">
        <f>SUM(F424:J424)</f>
        <v>0</v>
      </c>
      <c r="M424" s="44"/>
      <c r="N424" s="16"/>
      <c r="O424" s="331"/>
      <c r="P424" s="331"/>
      <c r="Q424" s="331"/>
      <c r="R424" s="102"/>
      <c r="S424" s="102"/>
      <c r="T424" s="98"/>
      <c r="W424" s="60"/>
      <c r="Z424" s="87"/>
      <c r="AA424" s="87"/>
    </row>
    <row r="425" spans="1:27" ht="51" customHeight="1">
      <c r="A425" s="1127" t="s">
        <v>29</v>
      </c>
      <c r="B425" s="1127"/>
      <c r="C425" s="1127"/>
      <c r="D425" s="1128"/>
      <c r="E425" s="1128"/>
      <c r="F425" s="1128"/>
      <c r="G425" s="1128"/>
      <c r="H425" s="1128"/>
      <c r="I425" s="1128"/>
      <c r="J425" s="1128"/>
      <c r="K425" s="1128"/>
      <c r="L425" s="1128"/>
      <c r="X425" s="6"/>
    </row>
    <row r="426" spans="1:27" s="85" customFormat="1" ht="12.75">
      <c r="A426" s="1004"/>
      <c r="B426" s="338"/>
      <c r="C426" s="19"/>
      <c r="D426" s="30"/>
      <c r="E426" s="30"/>
      <c r="F426" s="339"/>
      <c r="G426" s="339"/>
      <c r="H426" s="339"/>
      <c r="I426" s="339"/>
      <c r="J426" s="339"/>
      <c r="K426" s="30"/>
      <c r="L426" s="30"/>
      <c r="M426" s="137" t="s">
        <v>1303</v>
      </c>
      <c r="O426" s="340"/>
      <c r="P426" s="340"/>
      <c r="Q426" s="340"/>
      <c r="R426" s="96"/>
      <c r="S426" s="96"/>
      <c r="T426" s="96"/>
      <c r="W426" s="90"/>
      <c r="X426" s="6"/>
      <c r="Z426" s="86"/>
      <c r="AA426" s="86"/>
    </row>
    <row r="427" spans="1:27">
      <c r="A427" s="95"/>
      <c r="B427" s="95"/>
      <c r="X427" s="6"/>
    </row>
    <row r="428" spans="1:27" ht="15.75" customHeight="1">
      <c r="A428" s="59" t="s">
        <v>22</v>
      </c>
      <c r="B428" s="1"/>
      <c r="C428" s="1"/>
      <c r="D428" s="1"/>
      <c r="E428" s="1"/>
      <c r="F428" s="1"/>
      <c r="G428" s="1"/>
      <c r="H428" s="1"/>
      <c r="I428" s="1"/>
      <c r="J428" s="1"/>
      <c r="K428" s="1"/>
      <c r="L428" s="1"/>
      <c r="M428" s="31"/>
      <c r="X428" s="16"/>
    </row>
    <row r="429" spans="1:27" ht="15.75" customHeight="1">
      <c r="A429" s="1"/>
      <c r="B429" s="1"/>
      <c r="C429" s="1"/>
      <c r="D429" s="1"/>
      <c r="E429" s="1"/>
      <c r="F429" s="1"/>
      <c r="G429" s="1"/>
      <c r="H429" s="1"/>
      <c r="I429" s="1"/>
      <c r="J429" s="1"/>
      <c r="K429" s="1"/>
      <c r="L429" s="1"/>
      <c r="M429" s="31"/>
      <c r="X429" s="16"/>
    </row>
    <row r="430" spans="1:27" ht="15.75" customHeight="1">
      <c r="A430" s="1" t="s">
        <v>72</v>
      </c>
      <c r="B430" s="1"/>
      <c r="C430" s="1"/>
      <c r="D430" s="1"/>
      <c r="E430" s="1"/>
      <c r="F430" s="1"/>
      <c r="G430" s="1"/>
      <c r="H430" s="1"/>
      <c r="I430" s="1"/>
      <c r="J430" s="1"/>
      <c r="K430" s="1"/>
      <c r="L430" s="1"/>
      <c r="M430" s="31"/>
      <c r="X430" s="92"/>
    </row>
    <row r="431" spans="1:27" ht="15.75" customHeight="1">
      <c r="A431" s="1" t="s">
        <v>81</v>
      </c>
      <c r="B431" s="1"/>
      <c r="C431" s="1"/>
      <c r="D431" s="1"/>
      <c r="E431" s="1"/>
      <c r="F431" s="1"/>
      <c r="G431" s="1"/>
      <c r="H431" s="1"/>
      <c r="I431" s="1"/>
      <c r="J431" s="1"/>
      <c r="K431" s="1"/>
      <c r="L431" s="1"/>
      <c r="M431" s="31"/>
    </row>
    <row r="432" spans="1:27" ht="15.75" customHeight="1">
      <c r="A432" s="1" t="s">
        <v>1180</v>
      </c>
      <c r="B432" s="1"/>
      <c r="C432" s="1"/>
      <c r="D432" s="1"/>
      <c r="E432" s="1"/>
      <c r="F432" s="1"/>
      <c r="G432" s="1"/>
      <c r="H432" s="1"/>
      <c r="I432" s="1"/>
      <c r="J432" s="1"/>
      <c r="K432" s="1"/>
      <c r="L432" s="1"/>
      <c r="M432" s="31"/>
    </row>
    <row r="433" spans="1:27" ht="6" customHeight="1">
      <c r="A433" s="1"/>
      <c r="B433" s="1"/>
      <c r="C433" s="1"/>
      <c r="D433" s="1"/>
      <c r="E433" s="1"/>
      <c r="F433" s="1"/>
      <c r="G433" s="1"/>
      <c r="H433" s="1"/>
      <c r="I433" s="1"/>
      <c r="J433" s="1"/>
      <c r="K433" s="1"/>
      <c r="L433" s="1"/>
    </row>
    <row r="434" spans="1:27" ht="69" customHeight="1">
      <c r="A434" s="12"/>
      <c r="B434" s="29" t="s">
        <v>167</v>
      </c>
      <c r="C434" s="37"/>
      <c r="D434" s="29" t="s">
        <v>67</v>
      </c>
      <c r="E434" s="38"/>
      <c r="F434" s="29" t="s">
        <v>42</v>
      </c>
      <c r="G434" s="29"/>
      <c r="H434" s="29" t="s">
        <v>36</v>
      </c>
      <c r="I434" s="29"/>
      <c r="J434" s="29" t="s">
        <v>62</v>
      </c>
      <c r="K434" s="29"/>
      <c r="L434" s="29" t="s">
        <v>63</v>
      </c>
      <c r="M434" s="29"/>
      <c r="N434" s="2"/>
      <c r="T434" s="96" t="s">
        <v>37</v>
      </c>
    </row>
    <row r="435" spans="1:27" s="6" customFormat="1" ht="18" customHeight="1">
      <c r="A435" s="10" t="s">
        <v>45</v>
      </c>
      <c r="B435" s="21">
        <f>+'Pivot Table 2-Year Insts.'!N856</f>
        <v>45.227424617682907</v>
      </c>
      <c r="C435" s="22"/>
      <c r="D435" s="39">
        <f>+F435+H435</f>
        <v>69.286631212176786</v>
      </c>
      <c r="E435" s="23"/>
      <c r="F435" s="33">
        <f>+'Pivot Table 2-Year Insts.'!N866</f>
        <v>64.052814964239872</v>
      </c>
      <c r="G435" s="5"/>
      <c r="H435" s="5">
        <f>+'Pivot Table 2-Year Insts.'!N869</f>
        <v>5.2338162479369155</v>
      </c>
      <c r="I435" s="5"/>
      <c r="J435" s="5">
        <f>+'Pivot Table 2-Year Insts.'!N872</f>
        <v>30.713368787823214</v>
      </c>
      <c r="K435" s="5"/>
      <c r="L435" s="39">
        <f>SUM(F435:J435)</f>
        <v>100</v>
      </c>
      <c r="M435" s="33"/>
      <c r="O435" s="331"/>
      <c r="P435" s="331"/>
      <c r="Q435" s="331"/>
      <c r="R435" s="102"/>
      <c r="S435" s="102"/>
      <c r="T435" s="98"/>
      <c r="U435" s="13"/>
      <c r="W435" s="60"/>
      <c r="X435" s="7"/>
      <c r="Z435" s="87"/>
      <c r="AA435" s="87"/>
    </row>
    <row r="436" spans="1:27" s="6" customFormat="1">
      <c r="A436" s="10"/>
      <c r="B436" s="21"/>
      <c r="C436" s="64"/>
      <c r="D436" s="63"/>
      <c r="E436" s="65"/>
      <c r="F436" s="33"/>
      <c r="G436" s="5"/>
      <c r="H436" s="5"/>
      <c r="I436" s="5"/>
      <c r="J436" s="5"/>
      <c r="K436" s="5"/>
      <c r="L436" s="39"/>
      <c r="M436" s="33"/>
      <c r="O436" s="331"/>
      <c r="P436" s="331"/>
      <c r="Q436" s="331"/>
      <c r="R436" s="102"/>
      <c r="S436" s="102"/>
      <c r="T436" s="98"/>
      <c r="W436" s="60"/>
      <c r="X436" s="7"/>
      <c r="Z436" s="87"/>
      <c r="AA436" s="87"/>
    </row>
    <row r="437" spans="1:27" s="6" customFormat="1">
      <c r="A437" s="10" t="s">
        <v>46</v>
      </c>
      <c r="B437" s="21">
        <f>+'Pivot Table 2-Year Insts.'!N24</f>
        <v>0</v>
      </c>
      <c r="C437" s="22"/>
      <c r="D437" s="39">
        <f t="shared" ref="D437:D440" si="83">+F437+H437</f>
        <v>0</v>
      </c>
      <c r="E437" s="23"/>
      <c r="F437" s="33">
        <f>+'Pivot Table 2-Year Insts.'!N34</f>
        <v>0</v>
      </c>
      <c r="G437" s="5"/>
      <c r="H437" s="5">
        <f>+'Pivot Table 2-Year Insts.'!N37</f>
        <v>0</v>
      </c>
      <c r="I437" s="5"/>
      <c r="J437" s="5">
        <f>+'Pivot Table 2-Year Insts.'!N40</f>
        <v>0</v>
      </c>
      <c r="K437" s="5"/>
      <c r="L437" s="39">
        <f>SUM(F437:J437)</f>
        <v>0</v>
      </c>
      <c r="M437" s="33"/>
      <c r="O437" s="331"/>
      <c r="P437" s="331"/>
      <c r="Q437" s="331"/>
      <c r="R437" s="102"/>
      <c r="S437" s="102"/>
      <c r="T437" s="98"/>
      <c r="W437" s="60"/>
      <c r="X437" s="7"/>
      <c r="Z437" s="87"/>
      <c r="AA437" s="87"/>
    </row>
    <row r="438" spans="1:27" s="6" customFormat="1">
      <c r="A438" s="2" t="s">
        <v>47</v>
      </c>
      <c r="B438" s="21">
        <f>+'Pivot Table 2-Year Insts.'!N76</f>
        <v>0</v>
      </c>
      <c r="C438" s="22"/>
      <c r="D438" s="39">
        <f t="shared" si="83"/>
        <v>0</v>
      </c>
      <c r="E438" s="23"/>
      <c r="F438" s="33">
        <f>+'Pivot Table 2-Year Insts.'!N87</f>
        <v>0</v>
      </c>
      <c r="G438" s="5"/>
      <c r="H438" s="5">
        <f>+'Pivot Table 2-Year Insts.'!N90</f>
        <v>0</v>
      </c>
      <c r="I438" s="5"/>
      <c r="J438" s="5">
        <f>+'Pivot Table 2-Year Insts.'!N93</f>
        <v>0</v>
      </c>
      <c r="K438" s="5"/>
      <c r="L438" s="39">
        <f>SUM(F438:J438)</f>
        <v>0</v>
      </c>
      <c r="M438" s="33"/>
      <c r="O438" s="331"/>
      <c r="P438" s="331"/>
      <c r="Q438" s="331"/>
      <c r="R438" s="102"/>
      <c r="S438" s="102"/>
      <c r="T438" s="98"/>
      <c r="W438" s="60"/>
      <c r="X438" s="7"/>
      <c r="Z438" s="87"/>
      <c r="AA438" s="87"/>
    </row>
    <row r="439" spans="1:27" s="6" customFormat="1" ht="12.75">
      <c r="A439" s="2" t="s">
        <v>61</v>
      </c>
      <c r="B439" s="21">
        <f>+'Pivot Table 2-Year Insts.'!N128</f>
        <v>0</v>
      </c>
      <c r="C439" s="22"/>
      <c r="D439" s="39">
        <f t="shared" si="83"/>
        <v>0</v>
      </c>
      <c r="E439" s="23"/>
      <c r="F439" s="33">
        <f>+'Pivot Table 2-Year Insts.'!N139</f>
        <v>0</v>
      </c>
      <c r="G439" s="5"/>
      <c r="H439" s="5">
        <f>+'Pivot Table 2-Year Insts.'!N142</f>
        <v>0</v>
      </c>
      <c r="I439" s="5"/>
      <c r="J439" s="5">
        <f>+'Pivot Table 2-Year Insts.'!N145</f>
        <v>0</v>
      </c>
      <c r="K439" s="5"/>
      <c r="L439" s="39">
        <f>SUM(F439:J439)</f>
        <v>0</v>
      </c>
      <c r="M439" s="33"/>
      <c r="O439" s="331"/>
      <c r="P439" s="331"/>
      <c r="Q439" s="331"/>
      <c r="R439" s="102"/>
      <c r="S439" s="102"/>
      <c r="T439" s="98"/>
      <c r="W439" s="60"/>
      <c r="Z439" s="87"/>
      <c r="AA439" s="87"/>
    </row>
    <row r="440" spans="1:27" s="6" customFormat="1" ht="12.75">
      <c r="A440" s="2" t="s">
        <v>48</v>
      </c>
      <c r="B440" s="33">
        <f>+'Pivot Table 2-Year Insts.'!N180</f>
        <v>41.480487355595905</v>
      </c>
      <c r="C440" s="22"/>
      <c r="D440" s="39">
        <f t="shared" si="83"/>
        <v>68.936527952921395</v>
      </c>
      <c r="E440" s="23"/>
      <c r="F440" s="33">
        <f>+'Pivot Table 2-Year Insts.'!N191</f>
        <v>64.239176124422031</v>
      </c>
      <c r="G440" s="5"/>
      <c r="H440" s="5">
        <f>+'Pivot Table 2-Year Insts.'!N194</f>
        <v>4.6973518284993698</v>
      </c>
      <c r="I440" s="5"/>
      <c r="J440" s="5">
        <f>+'Pivot Table 2-Year Insts.'!N197</f>
        <v>31.063472047078605</v>
      </c>
      <c r="K440" s="5"/>
      <c r="L440" s="39">
        <f>SUM(F440:J440)</f>
        <v>100</v>
      </c>
      <c r="M440" s="33"/>
      <c r="O440" s="331"/>
      <c r="P440" s="331"/>
      <c r="Q440" s="331"/>
      <c r="R440" s="102"/>
      <c r="S440" s="102"/>
      <c r="T440" s="98"/>
      <c r="W440" s="60"/>
      <c r="Z440" s="87"/>
      <c r="AA440" s="87"/>
    </row>
    <row r="441" spans="1:27" s="6" customFormat="1" ht="12.75">
      <c r="A441" s="2"/>
      <c r="B441" s="33"/>
      <c r="C441" s="22"/>
      <c r="D441" s="39"/>
      <c r="E441" s="23"/>
      <c r="F441" s="33"/>
      <c r="G441" s="5"/>
      <c r="H441" s="5"/>
      <c r="I441" s="5"/>
      <c r="J441" s="5"/>
      <c r="K441" s="5"/>
      <c r="L441" s="39"/>
      <c r="M441" s="33"/>
      <c r="O441" s="331"/>
      <c r="P441" s="331"/>
      <c r="Q441" s="331"/>
      <c r="R441" s="102"/>
      <c r="S441" s="102"/>
      <c r="T441" s="98"/>
      <c r="W441" s="60"/>
      <c r="Z441" s="87"/>
      <c r="AA441" s="87"/>
    </row>
    <row r="442" spans="1:27" s="6" customFormat="1" ht="12.75">
      <c r="A442" s="2" t="s">
        <v>49</v>
      </c>
      <c r="B442" s="21">
        <f>+'Pivot Table 2-Year Insts.'!N232</f>
        <v>65.074685534591197</v>
      </c>
      <c r="C442" s="22"/>
      <c r="D442" s="39">
        <f t="shared" ref="D442:D445" si="84">+F442+H442</f>
        <v>59.781718963165083</v>
      </c>
      <c r="E442" s="23"/>
      <c r="F442" s="33">
        <f>+'Pivot Table 2-Year Insts.'!N243</f>
        <v>52.714870395634385</v>
      </c>
      <c r="G442" s="5"/>
      <c r="H442" s="5">
        <f>+'Pivot Table 2-Year Insts.'!N246</f>
        <v>7.0668485675306956</v>
      </c>
      <c r="I442" s="5"/>
      <c r="J442" s="5">
        <f>+'Pivot Table 2-Year Insts.'!N249</f>
        <v>40.218281036834924</v>
      </c>
      <c r="K442" s="5"/>
      <c r="L442" s="39">
        <f>SUM(F442:J442)</f>
        <v>100</v>
      </c>
      <c r="M442" s="33"/>
      <c r="O442" s="331"/>
      <c r="P442" s="331"/>
      <c r="Q442" s="331"/>
      <c r="R442" s="102"/>
      <c r="S442" s="102"/>
      <c r="T442" s="98"/>
      <c r="W442" s="60"/>
      <c r="Z442" s="87"/>
      <c r="AA442" s="87"/>
    </row>
    <row r="443" spans="1:27" s="6" customFormat="1" ht="12.75">
      <c r="A443" s="2" t="s">
        <v>50</v>
      </c>
      <c r="B443" s="21">
        <f>+'Pivot Table 2-Year Insts.'!N284</f>
        <v>0</v>
      </c>
      <c r="C443" s="22"/>
      <c r="D443" s="39">
        <f t="shared" si="84"/>
        <v>0</v>
      </c>
      <c r="E443" s="23"/>
      <c r="F443" s="33">
        <f>+'Pivot Table 2-Year Insts.'!N295</f>
        <v>0</v>
      </c>
      <c r="G443" s="5"/>
      <c r="H443" s="5">
        <f>+'Pivot Table 2-Year Insts.'!N298</f>
        <v>0</v>
      </c>
      <c r="I443" s="5"/>
      <c r="J443" s="5">
        <f>+'Pivot Table 2-Year Insts.'!N301</f>
        <v>0</v>
      </c>
      <c r="K443" s="5"/>
      <c r="L443" s="39">
        <f>SUM(F443:J443)</f>
        <v>0</v>
      </c>
      <c r="M443" s="33"/>
      <c r="O443" s="331"/>
      <c r="P443" s="331"/>
      <c r="Q443" s="331"/>
      <c r="R443" s="102"/>
      <c r="S443" s="102"/>
      <c r="T443" s="98"/>
      <c r="W443" s="60"/>
      <c r="Z443" s="87"/>
      <c r="AA443" s="87"/>
    </row>
    <row r="444" spans="1:27" s="15" customFormat="1" ht="12.75">
      <c r="A444" s="2" t="s">
        <v>51</v>
      </c>
      <c r="B444" s="21">
        <f>+'Pivot Table 2-Year Insts.'!N336</f>
        <v>0</v>
      </c>
      <c r="C444" s="22"/>
      <c r="D444" s="39">
        <f t="shared" si="84"/>
        <v>0</v>
      </c>
      <c r="E444" s="23"/>
      <c r="F444" s="33">
        <f>+'Pivot Table 2-Year Insts.'!N347</f>
        <v>0</v>
      </c>
      <c r="G444" s="5"/>
      <c r="H444" s="5">
        <f>+'Pivot Table 2-Year Insts.'!N350</f>
        <v>0</v>
      </c>
      <c r="I444" s="5"/>
      <c r="J444" s="5">
        <f>+'Pivot Table 2-Year Insts.'!N353</f>
        <v>0</v>
      </c>
      <c r="K444" s="5"/>
      <c r="L444" s="39">
        <f>SUM(F444:J444)</f>
        <v>0</v>
      </c>
      <c r="M444" s="33"/>
      <c r="O444" s="331"/>
      <c r="P444" s="331"/>
      <c r="Q444" s="331"/>
      <c r="R444" s="102"/>
      <c r="S444" s="102"/>
      <c r="T444" s="98"/>
      <c r="W444" s="88"/>
      <c r="X444" s="6"/>
      <c r="Z444" s="89"/>
      <c r="AA444" s="89"/>
    </row>
    <row r="445" spans="1:27" s="6" customFormat="1" ht="12.75">
      <c r="A445" s="2" t="s">
        <v>52</v>
      </c>
      <c r="B445" s="21">
        <f>+'Pivot Table 2-Year Insts.'!N388</f>
        <v>0</v>
      </c>
      <c r="C445" s="22"/>
      <c r="D445" s="39">
        <f t="shared" si="84"/>
        <v>0</v>
      </c>
      <c r="E445" s="23"/>
      <c r="F445" s="33">
        <f>+'Pivot Table 2-Year Insts.'!N399</f>
        <v>0</v>
      </c>
      <c r="G445" s="5"/>
      <c r="H445" s="5">
        <f>+'Pivot Table 2-Year Insts.'!N402</f>
        <v>0</v>
      </c>
      <c r="I445" s="5"/>
      <c r="J445" s="5">
        <f>+'Pivot Table 2-Year Insts.'!N405</f>
        <v>0</v>
      </c>
      <c r="K445" s="5"/>
      <c r="L445" s="39">
        <f>SUM(F445:J445)</f>
        <v>0</v>
      </c>
      <c r="M445" s="33"/>
      <c r="O445" s="331"/>
      <c r="P445" s="331"/>
      <c r="Q445" s="331"/>
      <c r="R445" s="102"/>
      <c r="S445" s="102"/>
      <c r="T445" s="98"/>
      <c r="W445" s="60"/>
      <c r="Z445" s="87"/>
      <c r="AA445" s="87"/>
    </row>
    <row r="446" spans="1:27" s="6" customFormat="1" ht="12.75">
      <c r="A446" s="2"/>
      <c r="B446" s="21"/>
      <c r="C446" s="22"/>
      <c r="D446" s="39"/>
      <c r="E446" s="23"/>
      <c r="F446" s="33"/>
      <c r="G446" s="5"/>
      <c r="H446" s="5"/>
      <c r="I446" s="5"/>
      <c r="J446" s="5"/>
      <c r="K446" s="5"/>
      <c r="L446" s="39"/>
      <c r="M446" s="33"/>
      <c r="O446" s="331"/>
      <c r="P446" s="331"/>
      <c r="Q446" s="331"/>
      <c r="R446" s="102"/>
      <c r="S446" s="102"/>
      <c r="T446" s="98"/>
      <c r="W446" s="60"/>
      <c r="Z446" s="87"/>
      <c r="AA446" s="87"/>
    </row>
    <row r="447" spans="1:27" s="6" customFormat="1" ht="12.75">
      <c r="A447" s="2" t="s">
        <v>53</v>
      </c>
      <c r="B447" s="21">
        <f>+'Pivot Table 2-Year Insts.'!N440</f>
        <v>0</v>
      </c>
      <c r="C447" s="22"/>
      <c r="D447" s="39">
        <f t="shared" ref="D447:D450" si="85">+F447+H447</f>
        <v>0</v>
      </c>
      <c r="E447" s="23"/>
      <c r="F447" s="33">
        <f>+'Pivot Table 2-Year Insts.'!N451</f>
        <v>0</v>
      </c>
      <c r="G447" s="5"/>
      <c r="H447" s="5">
        <f>+'Pivot Table 2-Year Insts.'!N454</f>
        <v>0</v>
      </c>
      <c r="I447" s="5"/>
      <c r="J447" s="5">
        <f>+'Pivot Table 2-Year Insts.'!N457</f>
        <v>0</v>
      </c>
      <c r="K447" s="5"/>
      <c r="L447" s="39">
        <f>SUM(F447:J447)</f>
        <v>0</v>
      </c>
      <c r="M447" s="33"/>
      <c r="O447" s="331"/>
      <c r="P447" s="331"/>
      <c r="Q447" s="331"/>
      <c r="R447" s="102"/>
      <c r="S447" s="102"/>
      <c r="T447" s="98"/>
      <c r="W447" s="60"/>
      <c r="Z447" s="87"/>
      <c r="AA447" s="87"/>
    </row>
    <row r="448" spans="1:27" s="6" customFormat="1" ht="12.75">
      <c r="A448" s="2" t="s">
        <v>54</v>
      </c>
      <c r="B448" s="21">
        <f>+'Pivot Table 2-Year Insts.'!N492</f>
        <v>0</v>
      </c>
      <c r="C448" s="22"/>
      <c r="D448" s="39">
        <f t="shared" si="85"/>
        <v>0</v>
      </c>
      <c r="E448" s="23"/>
      <c r="F448" s="33">
        <f>+'Pivot Table 2-Year Insts.'!N503</f>
        <v>0</v>
      </c>
      <c r="G448" s="5"/>
      <c r="H448" s="5">
        <f>+'Pivot Table 2-Year Insts.'!N506</f>
        <v>0</v>
      </c>
      <c r="I448" s="5"/>
      <c r="J448" s="5">
        <f>+'Pivot Table 2-Year Insts.'!N509</f>
        <v>0</v>
      </c>
      <c r="K448" s="5"/>
      <c r="L448" s="39">
        <f>SUM(F448:J448)</f>
        <v>0</v>
      </c>
      <c r="M448" s="33"/>
      <c r="O448" s="331"/>
      <c r="P448" s="331"/>
      <c r="Q448" s="331"/>
      <c r="R448" s="102"/>
      <c r="S448" s="102"/>
      <c r="T448" s="98"/>
      <c r="W448" s="60"/>
      <c r="X448" s="15"/>
      <c r="Z448" s="87"/>
      <c r="AA448" s="87"/>
    </row>
    <row r="449" spans="1:27" s="6" customFormat="1" ht="12.75">
      <c r="A449" s="2" t="s">
        <v>55</v>
      </c>
      <c r="B449" s="21">
        <f>+'Pivot Table 2-Year Insts.'!N544</f>
        <v>33.593242365172188</v>
      </c>
      <c r="C449" s="22"/>
      <c r="D449" s="39">
        <f t="shared" si="85"/>
        <v>55.095541401273884</v>
      </c>
      <c r="E449" s="23"/>
      <c r="F449" s="33">
        <f>+'Pivot Table 2-Year Insts.'!N555</f>
        <v>49.044585987261144</v>
      </c>
      <c r="G449" s="5"/>
      <c r="H449" s="5">
        <f>+'Pivot Table 2-Year Insts.'!N558</f>
        <v>6.0509554140127388</v>
      </c>
      <c r="I449" s="5"/>
      <c r="J449" s="5">
        <f>+'Pivot Table 2-Year Insts.'!N561</f>
        <v>44.904458598726116</v>
      </c>
      <c r="K449" s="5"/>
      <c r="L449" s="39">
        <f>SUM(F449:J449)</f>
        <v>100</v>
      </c>
      <c r="M449" s="33"/>
      <c r="O449" s="331"/>
      <c r="P449" s="331"/>
      <c r="Q449" s="331"/>
      <c r="R449" s="102"/>
      <c r="S449" s="102"/>
      <c r="T449" s="98"/>
      <c r="W449" s="60"/>
      <c r="Z449" s="87"/>
      <c r="AA449" s="87"/>
    </row>
    <row r="450" spans="1:27" s="6" customFormat="1" ht="12.75">
      <c r="A450" s="2" t="s">
        <v>56</v>
      </c>
      <c r="B450" s="21">
        <f>+'Pivot Table 2-Year Insts.'!N596</f>
        <v>0</v>
      </c>
      <c r="C450" s="22"/>
      <c r="D450" s="39">
        <f t="shared" si="85"/>
        <v>0</v>
      </c>
      <c r="E450" s="23"/>
      <c r="F450" s="33">
        <f>+'Pivot Table 2-Year Insts.'!N607</f>
        <v>0</v>
      </c>
      <c r="G450" s="5"/>
      <c r="H450" s="5">
        <f>+'Pivot Table 2-Year Insts.'!N610</f>
        <v>0</v>
      </c>
      <c r="I450" s="5"/>
      <c r="J450" s="5">
        <f>+'Pivot Table 2-Year Insts.'!N613</f>
        <v>0</v>
      </c>
      <c r="K450" s="5"/>
      <c r="L450" s="39">
        <f>SUM(F450:J450)</f>
        <v>0</v>
      </c>
      <c r="M450" s="33"/>
      <c r="O450" s="331"/>
      <c r="P450" s="331"/>
      <c r="Q450" s="331"/>
      <c r="R450" s="102"/>
      <c r="S450" s="102"/>
      <c r="T450" s="98"/>
      <c r="W450" s="60"/>
      <c r="Z450" s="87"/>
      <c r="AA450" s="87"/>
    </row>
    <row r="451" spans="1:27" s="6" customFormat="1" ht="12.75">
      <c r="A451" s="2"/>
      <c r="B451" s="21"/>
      <c r="C451" s="22"/>
      <c r="D451" s="39"/>
      <c r="E451" s="23"/>
      <c r="F451" s="33"/>
      <c r="G451" s="5"/>
      <c r="H451" s="5"/>
      <c r="I451" s="5"/>
      <c r="J451" s="5"/>
      <c r="K451" s="5"/>
      <c r="L451" s="39"/>
      <c r="M451" s="33"/>
      <c r="O451" s="331"/>
      <c r="P451" s="331"/>
      <c r="Q451" s="331"/>
      <c r="R451" s="102"/>
      <c r="S451" s="102"/>
      <c r="T451" s="98"/>
      <c r="W451" s="60"/>
      <c r="Z451" s="87"/>
      <c r="AA451" s="87"/>
    </row>
    <row r="452" spans="1:27" s="6" customFormat="1" ht="12.75">
      <c r="A452" s="2" t="s">
        <v>57</v>
      </c>
      <c r="B452" s="21">
        <f>+'Pivot Table 2-Year Insts.'!N648</f>
        <v>0</v>
      </c>
      <c r="C452" s="22"/>
      <c r="D452" s="39">
        <f t="shared" ref="D452:D455" si="86">+F452+H452</f>
        <v>0</v>
      </c>
      <c r="E452" s="23"/>
      <c r="F452" s="33">
        <f>+'Pivot Table 2-Year Insts.'!N659</f>
        <v>0</v>
      </c>
      <c r="G452" s="5"/>
      <c r="H452" s="5">
        <f>+'Pivot Table 2-Year Insts.'!N662</f>
        <v>0</v>
      </c>
      <c r="I452" s="5"/>
      <c r="J452" s="5">
        <f>+'Pivot Table 2-Year Insts.'!N665</f>
        <v>0</v>
      </c>
      <c r="K452" s="5"/>
      <c r="L452" s="39">
        <f>SUM(F452:J452)</f>
        <v>0</v>
      </c>
      <c r="M452" s="33"/>
      <c r="N452" s="16"/>
      <c r="O452" s="331"/>
      <c r="P452" s="331"/>
      <c r="Q452" s="331"/>
      <c r="R452" s="102"/>
      <c r="S452" s="102"/>
      <c r="T452" s="98"/>
      <c r="W452" s="60"/>
      <c r="Z452" s="87"/>
      <c r="AA452" s="87"/>
    </row>
    <row r="453" spans="1:27" s="6" customFormat="1" ht="12.75">
      <c r="A453" s="2" t="s">
        <v>58</v>
      </c>
      <c r="B453" s="21">
        <f>+'Pivot Table 2-Year Insts.'!N700</f>
        <v>61.631612492033142</v>
      </c>
      <c r="C453" s="22"/>
      <c r="D453" s="39">
        <f t="shared" si="86"/>
        <v>62.683544303797476</v>
      </c>
      <c r="E453" s="23"/>
      <c r="F453" s="33">
        <f>+'Pivot Table 2-Year Insts.'!N711</f>
        <v>56.708860759493675</v>
      </c>
      <c r="G453" s="5"/>
      <c r="H453" s="5">
        <f>+'Pivot Table 2-Year Insts.'!N714</f>
        <v>5.9746835443037973</v>
      </c>
      <c r="I453" s="5"/>
      <c r="J453" s="5">
        <f>+'Pivot Table 2-Year Insts.'!N717</f>
        <v>37.316455696202532</v>
      </c>
      <c r="K453" s="5"/>
      <c r="L453" s="39">
        <f>SUM(F453:J453)</f>
        <v>100</v>
      </c>
      <c r="M453" s="33"/>
      <c r="N453" s="16"/>
      <c r="O453" s="331"/>
      <c r="P453" s="331"/>
      <c r="Q453" s="331"/>
      <c r="R453" s="102"/>
      <c r="S453" s="102"/>
      <c r="T453" s="98"/>
      <c r="W453" s="60"/>
      <c r="Z453" s="87"/>
      <c r="AA453" s="87"/>
    </row>
    <row r="454" spans="1:27" s="6" customFormat="1" ht="12.75">
      <c r="A454" s="2" t="s">
        <v>59</v>
      </c>
      <c r="B454" s="21">
        <f>+'Pivot Table 2-Year Insts.'!N752</f>
        <v>0</v>
      </c>
      <c r="C454" s="22"/>
      <c r="D454" s="39">
        <f t="shared" si="86"/>
        <v>0</v>
      </c>
      <c r="E454" s="23"/>
      <c r="F454" s="33">
        <f>+'Pivot Table 2-Year Insts.'!N763</f>
        <v>0</v>
      </c>
      <c r="G454" s="5"/>
      <c r="H454" s="5">
        <f>+'Pivot Table 2-Year Insts.'!N766</f>
        <v>0</v>
      </c>
      <c r="I454" s="5"/>
      <c r="J454" s="5">
        <f>+'Pivot Table 2-Year Insts.'!N769</f>
        <v>0</v>
      </c>
      <c r="K454" s="5"/>
      <c r="L454" s="39">
        <f>SUM(F454:J454)</f>
        <v>0</v>
      </c>
      <c r="M454" s="33"/>
      <c r="N454" s="16"/>
      <c r="O454" s="331"/>
      <c r="P454" s="331"/>
      <c r="Q454" s="331"/>
      <c r="R454" s="102"/>
      <c r="S454" s="102"/>
      <c r="T454" s="98"/>
      <c r="W454" s="60"/>
      <c r="Z454" s="87"/>
      <c r="AA454" s="87"/>
    </row>
    <row r="455" spans="1:27" s="6" customFormat="1" ht="12.75">
      <c r="A455" s="40" t="s">
        <v>60</v>
      </c>
      <c r="B455" s="24">
        <f>+'Pivot Table 2-Year Insts.'!N804</f>
        <v>0</v>
      </c>
      <c r="C455" s="41"/>
      <c r="D455" s="42">
        <f t="shared" si="86"/>
        <v>0</v>
      </c>
      <c r="E455" s="43"/>
      <c r="F455" s="44">
        <f>+'Pivot Table 2-Year Insts.'!N815</f>
        <v>0</v>
      </c>
      <c r="G455" s="35"/>
      <c r="H455" s="35">
        <f>+'Pivot Table 2-Year Insts.'!N818</f>
        <v>0</v>
      </c>
      <c r="I455" s="35"/>
      <c r="J455" s="35">
        <f>+'Pivot Table 2-Year Insts.'!N821</f>
        <v>0</v>
      </c>
      <c r="K455" s="35"/>
      <c r="L455" s="45">
        <f>SUM(F455:J455)</f>
        <v>0</v>
      </c>
      <c r="M455" s="44"/>
      <c r="N455" s="16"/>
      <c r="O455" s="331"/>
      <c r="P455" s="331"/>
      <c r="Q455" s="331"/>
      <c r="R455" s="102"/>
      <c r="S455" s="102"/>
      <c r="T455" s="98"/>
      <c r="W455" s="60"/>
      <c r="Z455" s="87"/>
      <c r="AA455" s="87"/>
    </row>
    <row r="456" spans="1:27" s="85" customFormat="1" ht="12" customHeight="1">
      <c r="A456" s="46" t="s">
        <v>23</v>
      </c>
      <c r="B456" s="47"/>
      <c r="C456" s="47"/>
      <c r="D456" s="47"/>
      <c r="E456" s="47"/>
      <c r="F456" s="47"/>
      <c r="G456" s="47"/>
      <c r="H456" s="47"/>
      <c r="I456" s="47"/>
      <c r="J456" s="47"/>
      <c r="K456" s="47"/>
      <c r="L456" s="47"/>
      <c r="M456" s="91"/>
      <c r="O456" s="340"/>
      <c r="P456" s="340"/>
      <c r="Q456" s="340"/>
      <c r="R456" s="96"/>
      <c r="S456" s="96"/>
      <c r="T456" s="96"/>
      <c r="W456" s="90"/>
      <c r="X456" s="6"/>
      <c r="Z456" s="86"/>
      <c r="AA456" s="86"/>
    </row>
    <row r="457" spans="1:27" ht="59.25" customHeight="1">
      <c r="A457" s="1127" t="s">
        <v>29</v>
      </c>
      <c r="B457" s="1127"/>
      <c r="C457" s="1127"/>
      <c r="D457" s="1128"/>
      <c r="E457" s="1128"/>
      <c r="F457" s="1128"/>
      <c r="G457" s="1128"/>
      <c r="H457" s="1128"/>
      <c r="I457" s="1128"/>
      <c r="J457" s="1128"/>
      <c r="K457" s="1128"/>
      <c r="L457" s="1128"/>
      <c r="X457" s="6"/>
    </row>
    <row r="458" spans="1:27">
      <c r="A458" s="49"/>
      <c r="B458" s="28"/>
      <c r="C458" s="48"/>
      <c r="M458" s="137"/>
      <c r="X458" s="6"/>
    </row>
    <row r="459" spans="1:27">
      <c r="X459" s="6"/>
    </row>
    <row r="461" spans="1:27">
      <c r="X461" s="85"/>
    </row>
  </sheetData>
  <mergeCells count="18">
    <mergeCell ref="Y2:AA3"/>
    <mergeCell ref="A303:L303"/>
    <mergeCell ref="A395:L395"/>
    <mergeCell ref="A149:L149"/>
    <mergeCell ref="A179:L179"/>
    <mergeCell ref="A209:L209"/>
    <mergeCell ref="A29:L29"/>
    <mergeCell ref="A59:L59"/>
    <mergeCell ref="A89:L89"/>
    <mergeCell ref="A119:L119"/>
    <mergeCell ref="A425:L425"/>
    <mergeCell ref="A334:L334"/>
    <mergeCell ref="A210:L210"/>
    <mergeCell ref="A241:L241"/>
    <mergeCell ref="A457:L457"/>
    <mergeCell ref="A272:L272"/>
    <mergeCell ref="A365:L365"/>
    <mergeCell ref="A364:M364"/>
  </mergeCells>
  <phoneticPr fontId="17" type="noConversion"/>
  <pageMargins left="1" right="1" top="0.9" bottom="0.65" header="0.75" footer="0.5"/>
  <pageSetup scale="95" firstPageNumber="16" orientation="landscape" useFirstPageNumber="1" r:id="rId1"/>
  <headerFooter alignWithMargins="0">
    <oddHeader>&amp;R&amp;"Arial,Regular"&amp;8SREB-State Data Exchange</oddHeader>
    <oddFooter>&amp;C&amp;"Arial,Regular"&amp;10&amp;P</oddFooter>
  </headerFooter>
  <rowBreaks count="12" manualBreakCount="12">
    <brk id="30" max="12" man="1"/>
    <brk id="60" max="12" man="1"/>
    <brk id="90" max="12" man="1"/>
    <brk id="120" max="12" man="1"/>
    <brk id="150" max="12" man="1"/>
    <brk id="180" max="12" man="1"/>
    <brk id="211" max="12" man="1"/>
    <brk id="273" max="13" man="1"/>
    <brk id="304" max="13" man="1"/>
    <brk id="335" max="13" man="1"/>
    <brk id="366" max="13" man="1"/>
    <brk id="396"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G1491"/>
  <sheetViews>
    <sheetView workbookViewId="0"/>
  </sheetViews>
  <sheetFormatPr defaultRowHeight="15"/>
  <cols>
    <col min="1" max="1" width="7" style="133" customWidth="1"/>
    <col min="2" max="2" width="29.21875" style="134" customWidth="1"/>
    <col min="3" max="8" width="10.6640625" style="134" customWidth="1"/>
    <col min="9" max="9" width="8.88671875" style="134" customWidth="1"/>
    <col min="10" max="10" width="2" style="133" customWidth="1"/>
    <col min="11" max="11" width="9.21875" style="161" customWidth="1"/>
    <col min="12" max="12" width="9.44140625" style="161" customWidth="1"/>
    <col min="13" max="13" width="8.6640625" style="161" customWidth="1"/>
    <col min="14" max="16" width="8" style="161" customWidth="1"/>
    <col min="17" max="17" width="8.44140625" style="161" customWidth="1"/>
    <col min="18" max="18" width="6.21875" style="161" customWidth="1"/>
    <col min="19" max="19" width="8.21875" style="161" customWidth="1"/>
    <col min="20" max="23" width="6.21875" style="161" customWidth="1"/>
    <col min="24" max="24" width="6.21875" style="150" customWidth="1"/>
    <col min="25" max="25" width="2" style="133" customWidth="1"/>
    <col min="26" max="26" width="6.6640625" style="917" customWidth="1"/>
    <col min="27" max="27" width="8.109375" style="914" bestFit="1" customWidth="1"/>
    <col min="28" max="32" width="6.6640625" style="914" customWidth="1"/>
  </cols>
  <sheetData>
    <row r="1" spans="1:32">
      <c r="A1" s="162"/>
      <c r="B1" s="68"/>
      <c r="C1" s="56"/>
      <c r="D1" s="57"/>
      <c r="E1" s="57"/>
      <c r="F1" s="57"/>
      <c r="G1" s="57"/>
      <c r="H1" s="57"/>
      <c r="I1" s="190"/>
      <c r="J1" s="145"/>
      <c r="K1" s="459"/>
      <c r="L1" s="356"/>
      <c r="M1" s="356"/>
      <c r="N1" s="356"/>
      <c r="O1" s="356"/>
      <c r="P1" s="356"/>
      <c r="Q1" s="356"/>
      <c r="R1" s="356"/>
      <c r="S1" s="356"/>
      <c r="T1" s="356"/>
      <c r="U1" s="356"/>
      <c r="V1" s="356"/>
      <c r="W1" s="356"/>
      <c r="X1" s="356"/>
      <c r="Y1" s="145"/>
      <c r="Z1" s="913"/>
    </row>
    <row r="2" spans="1:32">
      <c r="A2" s="299"/>
      <c r="B2" s="287"/>
      <c r="C2" s="291"/>
      <c r="D2" s="288"/>
      <c r="E2" s="288"/>
      <c r="F2" s="289"/>
      <c r="G2" s="288"/>
      <c r="H2" s="288"/>
      <c r="I2" s="290"/>
      <c r="J2" s="194"/>
      <c r="K2" s="460"/>
      <c r="L2" s="461"/>
      <c r="M2" s="462"/>
      <c r="N2" s="150"/>
      <c r="O2" s="150"/>
      <c r="P2" s="150"/>
      <c r="Q2" s="150"/>
      <c r="R2" s="461"/>
      <c r="S2" s="461"/>
      <c r="T2" s="462"/>
      <c r="U2" s="150"/>
      <c r="V2" s="150"/>
      <c r="W2" s="150"/>
      <c r="Y2" s="194"/>
      <c r="Z2" s="915"/>
    </row>
    <row r="3" spans="1:32">
      <c r="A3" s="163"/>
      <c r="B3" s="187"/>
      <c r="C3" s="291"/>
      <c r="D3" s="288"/>
      <c r="E3" s="288"/>
      <c r="F3" s="289"/>
      <c r="G3" s="288"/>
      <c r="H3" s="290"/>
      <c r="I3" s="292"/>
      <c r="J3" s="195"/>
      <c r="K3" s="463"/>
      <c r="L3" s="464"/>
      <c r="M3" s="460"/>
      <c r="N3" s="460"/>
      <c r="O3" s="461"/>
      <c r="P3" s="465"/>
      <c r="Q3" s="466"/>
      <c r="R3" s="467"/>
      <c r="S3" s="464"/>
      <c r="T3" s="460"/>
      <c r="U3" s="460"/>
      <c r="V3" s="461"/>
      <c r="W3" s="465"/>
      <c r="X3" s="466"/>
      <c r="Y3" s="195"/>
      <c r="Z3" s="916"/>
    </row>
    <row r="4" spans="1:32">
      <c r="A4" s="301"/>
      <c r="B4" s="333"/>
      <c r="C4" s="293"/>
      <c r="D4" s="294"/>
      <c r="E4" s="294"/>
      <c r="F4" s="335"/>
      <c r="G4" s="294"/>
      <c r="H4" s="294"/>
      <c r="I4" s="32"/>
      <c r="J4" s="195"/>
      <c r="K4" s="468"/>
      <c r="L4" s="356"/>
      <c r="M4" s="469"/>
      <c r="N4" s="470"/>
      <c r="O4" s="469"/>
      <c r="P4" s="469"/>
      <c r="Q4" s="151"/>
      <c r="R4" s="471"/>
      <c r="S4" s="356"/>
      <c r="T4" s="469"/>
      <c r="U4" s="470"/>
      <c r="V4" s="469"/>
      <c r="W4" s="469"/>
      <c r="X4" s="151"/>
      <c r="Y4" s="195"/>
      <c r="Z4" s="925"/>
      <c r="AA4" s="923"/>
      <c r="AB4" s="923"/>
      <c r="AC4" s="923"/>
      <c r="AD4" s="923"/>
      <c r="AE4" s="923"/>
      <c r="AF4" s="923"/>
    </row>
    <row r="5" spans="1:32">
      <c r="A5" s="300"/>
      <c r="B5" s="295"/>
      <c r="C5" s="296"/>
      <c r="D5" s="297"/>
      <c r="E5" s="297"/>
      <c r="F5" s="297"/>
      <c r="G5" s="297"/>
      <c r="H5" s="297"/>
      <c r="I5" s="298"/>
      <c r="J5" s="196"/>
      <c r="K5" s="472"/>
      <c r="L5" s="472"/>
      <c r="M5" s="462"/>
      <c r="N5" s="462"/>
      <c r="O5" s="462"/>
      <c r="P5" s="462"/>
      <c r="Q5" s="473"/>
      <c r="R5" s="474"/>
      <c r="S5" s="909"/>
      <c r="T5" s="910"/>
      <c r="U5" s="910"/>
      <c r="V5" s="910"/>
      <c r="W5" s="910"/>
      <c r="X5" s="473"/>
      <c r="Y5" s="196"/>
      <c r="Z5" s="915"/>
      <c r="AA5" s="917"/>
      <c r="AB5" s="917"/>
      <c r="AC5" s="917"/>
      <c r="AD5" s="917"/>
      <c r="AE5" s="917"/>
      <c r="AF5" s="917"/>
    </row>
    <row r="6" spans="1:32">
      <c r="A6" s="164"/>
      <c r="B6" s="148"/>
      <c r="C6" s="146"/>
      <c r="D6" s="20"/>
      <c r="E6" s="20"/>
      <c r="F6" s="20"/>
      <c r="G6" s="20"/>
      <c r="H6" s="20"/>
      <c r="I6" s="135"/>
      <c r="J6" s="196"/>
      <c r="K6" s="153"/>
      <c r="L6" s="153"/>
      <c r="M6" s="475"/>
      <c r="N6" s="475"/>
      <c r="O6" s="475"/>
      <c r="P6" s="475"/>
      <c r="Q6" s="476"/>
      <c r="R6" s="152"/>
      <c r="S6" s="153"/>
      <c r="T6" s="475"/>
      <c r="U6" s="475"/>
      <c r="V6" s="475"/>
      <c r="W6" s="475"/>
      <c r="X6" s="476"/>
      <c r="Y6" s="196"/>
      <c r="Z6" s="915"/>
      <c r="AA6" s="917"/>
      <c r="AB6" s="917"/>
      <c r="AC6" s="917"/>
      <c r="AD6" s="917"/>
      <c r="AE6" s="917"/>
      <c r="AF6" s="917"/>
    </row>
    <row r="7" spans="1:32">
      <c r="A7" s="164"/>
      <c r="B7" s="148"/>
      <c r="C7" s="146"/>
      <c r="D7" s="20"/>
      <c r="E7" s="20"/>
      <c r="F7" s="20"/>
      <c r="G7" s="20"/>
      <c r="H7" s="20"/>
      <c r="I7" s="135"/>
      <c r="J7" s="196"/>
      <c r="K7" s="153"/>
      <c r="L7" s="153"/>
      <c r="M7" s="475"/>
      <c r="N7" s="475"/>
      <c r="O7" s="475"/>
      <c r="P7" s="475"/>
      <c r="Q7" s="476"/>
      <c r="R7" s="152"/>
      <c r="S7" s="153"/>
      <c r="T7" s="475"/>
      <c r="U7" s="475"/>
      <c r="V7" s="475"/>
      <c r="W7" s="475"/>
      <c r="X7" s="476"/>
      <c r="Y7" s="196"/>
      <c r="Z7" s="915"/>
      <c r="AA7" s="917"/>
      <c r="AB7" s="917"/>
      <c r="AC7" s="917"/>
      <c r="AD7" s="917"/>
      <c r="AE7" s="917"/>
      <c r="AF7" s="917"/>
    </row>
    <row r="8" spans="1:32">
      <c r="A8" s="164"/>
      <c r="B8" s="148"/>
      <c r="C8" s="146"/>
      <c r="D8" s="20"/>
      <c r="E8" s="20"/>
      <c r="F8" s="20"/>
      <c r="G8" s="20"/>
      <c r="H8" s="20"/>
      <c r="I8" s="135"/>
      <c r="J8" s="196"/>
      <c r="K8" s="153"/>
      <c r="L8" s="153"/>
      <c r="M8" s="475"/>
      <c r="N8" s="475"/>
      <c r="O8" s="475"/>
      <c r="P8" s="475"/>
      <c r="Q8" s="476"/>
      <c r="R8" s="152"/>
      <c r="S8" s="153"/>
      <c r="T8" s="475"/>
      <c r="U8" s="475"/>
      <c r="V8" s="475"/>
      <c r="W8" s="475"/>
      <c r="X8" s="476"/>
      <c r="Y8" s="196"/>
      <c r="Z8" s="915"/>
      <c r="AA8" s="917"/>
      <c r="AB8" s="917"/>
      <c r="AC8" s="917"/>
      <c r="AD8" s="917"/>
      <c r="AE8" s="917"/>
      <c r="AF8" s="917"/>
    </row>
    <row r="9" spans="1:32">
      <c r="A9" s="164"/>
      <c r="B9" s="148"/>
      <c r="C9" s="146"/>
      <c r="D9" s="20"/>
      <c r="E9" s="20"/>
      <c r="F9" s="20"/>
      <c r="G9" s="20"/>
      <c r="H9" s="20"/>
      <c r="I9" s="135"/>
      <c r="J9" s="196"/>
      <c r="K9" s="153"/>
      <c r="L9" s="153"/>
      <c r="M9" s="475"/>
      <c r="N9" s="475"/>
      <c r="O9" s="475"/>
      <c r="P9" s="475"/>
      <c r="Q9" s="476"/>
      <c r="R9" s="152"/>
      <c r="S9" s="153"/>
      <c r="T9" s="475"/>
      <c r="U9" s="475"/>
      <c r="V9" s="475"/>
      <c r="W9" s="475"/>
      <c r="X9" s="476"/>
      <c r="Y9" s="196"/>
      <c r="Z9" s="915"/>
      <c r="AA9" s="915"/>
      <c r="AB9" s="915"/>
      <c r="AC9" s="915"/>
      <c r="AD9" s="917"/>
      <c r="AE9" s="917"/>
      <c r="AF9" s="917"/>
    </row>
    <row r="10" spans="1:32">
      <c r="A10" s="164"/>
      <c r="B10" s="148"/>
      <c r="C10" s="146"/>
      <c r="D10" s="20"/>
      <c r="E10" s="20"/>
      <c r="F10" s="20"/>
      <c r="G10" s="20"/>
      <c r="H10" s="20"/>
      <c r="I10" s="135"/>
      <c r="J10" s="196"/>
      <c r="K10" s="153"/>
      <c r="L10" s="153"/>
      <c r="M10" s="475"/>
      <c r="N10" s="475"/>
      <c r="O10" s="475"/>
      <c r="P10" s="475"/>
      <c r="Q10" s="476"/>
      <c r="R10" s="152"/>
      <c r="S10" s="153"/>
      <c r="T10" s="475"/>
      <c r="U10" s="475"/>
      <c r="V10" s="475"/>
      <c r="W10" s="475"/>
      <c r="X10" s="476"/>
      <c r="Y10" s="196"/>
      <c r="Z10" s="915"/>
      <c r="AA10" s="917"/>
      <c r="AB10" s="917"/>
      <c r="AC10" s="917"/>
      <c r="AD10" s="917"/>
      <c r="AE10" s="917"/>
      <c r="AF10" s="917"/>
    </row>
    <row r="11" spans="1:32">
      <c r="A11" s="164"/>
      <c r="B11" s="149"/>
      <c r="C11" s="147"/>
      <c r="D11" s="67"/>
      <c r="E11" s="67"/>
      <c r="F11" s="67"/>
      <c r="G11" s="67"/>
      <c r="H11" s="67"/>
      <c r="I11" s="136"/>
      <c r="J11" s="196"/>
      <c r="K11" s="154"/>
      <c r="L11" s="154"/>
      <c r="M11" s="477"/>
      <c r="N11" s="477"/>
      <c r="O11" s="477"/>
      <c r="P11" s="477"/>
      <c r="Q11" s="478"/>
      <c r="R11" s="152"/>
      <c r="S11" s="153"/>
      <c r="T11" s="475"/>
      <c r="U11" s="475"/>
      <c r="V11" s="475"/>
      <c r="W11" s="475"/>
      <c r="X11" s="476"/>
      <c r="Y11" s="196"/>
      <c r="Z11" s="915"/>
      <c r="AA11" s="917"/>
      <c r="AB11" s="917"/>
      <c r="AC11" s="917"/>
      <c r="AD11" s="917"/>
      <c r="AE11" s="917"/>
      <c r="AF11" s="917"/>
    </row>
    <row r="12" spans="1:32">
      <c r="A12" s="164"/>
      <c r="B12" s="148"/>
      <c r="C12" s="146"/>
      <c r="D12" s="20"/>
      <c r="E12" s="20"/>
      <c r="F12" s="20"/>
      <c r="G12" s="20"/>
      <c r="H12" s="20"/>
      <c r="I12" s="135"/>
      <c r="J12" s="196"/>
      <c r="K12" s="153"/>
      <c r="L12" s="153"/>
      <c r="M12" s="475"/>
      <c r="N12" s="475"/>
      <c r="O12" s="475"/>
      <c r="P12" s="475"/>
      <c r="Q12" s="476"/>
      <c r="R12" s="152"/>
      <c r="S12" s="153"/>
      <c r="T12" s="475"/>
      <c r="U12" s="475"/>
      <c r="V12" s="475"/>
      <c r="W12" s="475"/>
      <c r="X12" s="476"/>
      <c r="Y12" s="196"/>
      <c r="Z12" s="915"/>
      <c r="AA12" s="917"/>
      <c r="AB12" s="917"/>
      <c r="AC12" s="917"/>
      <c r="AD12" s="917"/>
      <c r="AE12" s="917"/>
      <c r="AF12" s="917"/>
    </row>
    <row r="13" spans="1:32">
      <c r="A13" s="164"/>
      <c r="B13" s="905"/>
      <c r="C13" s="906"/>
      <c r="D13" s="907"/>
      <c r="E13" s="907"/>
      <c r="F13" s="907"/>
      <c r="G13" s="907"/>
      <c r="H13" s="907"/>
      <c r="I13" s="908"/>
      <c r="J13" s="196"/>
      <c r="K13" s="153"/>
      <c r="L13" s="153"/>
      <c r="M13" s="475"/>
      <c r="N13" s="475"/>
      <c r="O13" s="475"/>
      <c r="P13" s="475"/>
      <c r="Q13" s="476"/>
      <c r="R13" s="152"/>
      <c r="S13" s="153"/>
      <c r="T13" s="475"/>
      <c r="U13" s="475"/>
      <c r="V13" s="475"/>
      <c r="W13" s="475"/>
      <c r="X13" s="476"/>
      <c r="Y13" s="196"/>
      <c r="Z13" s="915"/>
      <c r="AA13" s="917"/>
      <c r="AB13" s="917"/>
      <c r="AC13" s="917"/>
      <c r="AD13" s="917"/>
      <c r="AE13" s="917"/>
      <c r="AF13" s="917"/>
    </row>
    <row r="14" spans="1:32">
      <c r="A14" s="164"/>
      <c r="B14" s="148"/>
      <c r="C14" s="146"/>
      <c r="D14" s="20"/>
      <c r="E14" s="20"/>
      <c r="F14" s="20"/>
      <c r="G14" s="20"/>
      <c r="H14" s="20"/>
      <c r="I14" s="135"/>
      <c r="J14" s="196"/>
      <c r="K14" s="153"/>
      <c r="L14" s="153"/>
      <c r="M14" s="475"/>
      <c r="N14" s="475"/>
      <c r="O14" s="475"/>
      <c r="P14" s="475"/>
      <c r="Q14" s="476"/>
      <c r="R14" s="152"/>
      <c r="S14" s="153"/>
      <c r="T14" s="475"/>
      <c r="U14" s="475"/>
      <c r="V14" s="475"/>
      <c r="W14" s="475"/>
      <c r="X14" s="476"/>
      <c r="Y14" s="196"/>
      <c r="Z14" s="915"/>
      <c r="AA14" s="917"/>
      <c r="AB14" s="917"/>
      <c r="AC14" s="917"/>
      <c r="AD14" s="917"/>
      <c r="AE14" s="917"/>
      <c r="AF14" s="917"/>
    </row>
    <row r="15" spans="1:32">
      <c r="A15" s="164"/>
      <c r="B15" s="905"/>
      <c r="C15" s="906"/>
      <c r="D15" s="907"/>
      <c r="E15" s="907"/>
      <c r="F15" s="907"/>
      <c r="G15" s="907"/>
      <c r="H15" s="907"/>
      <c r="I15" s="908"/>
      <c r="J15" s="196"/>
      <c r="K15" s="153"/>
      <c r="L15" s="153"/>
      <c r="M15" s="475"/>
      <c r="N15" s="475"/>
      <c r="O15" s="475"/>
      <c r="P15" s="475"/>
      <c r="Q15" s="476"/>
      <c r="R15" s="152"/>
      <c r="S15" s="153"/>
      <c r="T15" s="475"/>
      <c r="U15" s="475"/>
      <c r="V15" s="475"/>
      <c r="W15" s="475"/>
      <c r="X15" s="476"/>
      <c r="Y15" s="196"/>
      <c r="Z15" s="915"/>
      <c r="AA15" s="917"/>
      <c r="AB15" s="917"/>
      <c r="AC15" s="917"/>
      <c r="AD15" s="917"/>
      <c r="AE15" s="917"/>
      <c r="AF15" s="917"/>
    </row>
    <row r="16" spans="1:32">
      <c r="A16" s="164"/>
      <c r="B16" s="148"/>
      <c r="C16" s="146"/>
      <c r="D16" s="20"/>
      <c r="E16" s="20"/>
      <c r="F16" s="20"/>
      <c r="G16" s="20"/>
      <c r="H16" s="20"/>
      <c r="I16" s="135"/>
      <c r="J16" s="196"/>
      <c r="K16" s="186"/>
      <c r="L16" s="153"/>
      <c r="M16" s="475"/>
      <c r="N16" s="475"/>
      <c r="O16" s="475"/>
      <c r="P16" s="475"/>
      <c r="Q16" s="476"/>
      <c r="R16" s="152"/>
      <c r="S16" s="153"/>
      <c r="T16" s="475"/>
      <c r="U16" s="475"/>
      <c r="V16" s="475"/>
      <c r="W16" s="475"/>
      <c r="X16" s="476"/>
      <c r="Y16" s="196"/>
      <c r="Z16" s="915"/>
      <c r="AA16" s="917"/>
      <c r="AB16" s="917"/>
      <c r="AC16" s="917"/>
      <c r="AD16" s="917"/>
      <c r="AE16" s="917"/>
      <c r="AF16" s="917"/>
    </row>
    <row r="17" spans="1:33">
      <c r="A17" s="164"/>
      <c r="B17" s="905"/>
      <c r="C17" s="906"/>
      <c r="D17" s="907"/>
      <c r="E17" s="907"/>
      <c r="F17" s="907"/>
      <c r="G17" s="907"/>
      <c r="H17" s="907"/>
      <c r="I17" s="908"/>
      <c r="J17" s="196"/>
      <c r="K17" s="153"/>
      <c r="L17" s="153"/>
      <c r="M17" s="475"/>
      <c r="N17" s="475"/>
      <c r="O17" s="475"/>
      <c r="P17" s="479"/>
      <c r="Q17" s="475"/>
      <c r="R17" s="152"/>
      <c r="S17" s="153"/>
      <c r="T17" s="475"/>
      <c r="U17" s="475"/>
      <c r="V17" s="475"/>
      <c r="W17" s="475"/>
      <c r="X17" s="476"/>
      <c r="Y17" s="196"/>
      <c r="Z17" s="915"/>
      <c r="AA17" s="917"/>
      <c r="AB17" s="917"/>
      <c r="AC17" s="917"/>
      <c r="AD17" s="917"/>
      <c r="AE17" s="917"/>
      <c r="AF17" s="917"/>
    </row>
    <row r="18" spans="1:33">
      <c r="A18" s="164"/>
      <c r="B18" s="905"/>
      <c r="C18" s="906"/>
      <c r="D18" s="907"/>
      <c r="E18" s="907"/>
      <c r="F18" s="907"/>
      <c r="G18" s="907"/>
      <c r="H18" s="907"/>
      <c r="I18" s="908"/>
      <c r="J18" s="196"/>
      <c r="K18" s="166"/>
      <c r="L18" s="155"/>
      <c r="M18" s="155"/>
      <c r="N18" s="155"/>
      <c r="O18" s="155"/>
      <c r="P18" s="156"/>
      <c r="Q18" s="157"/>
      <c r="R18" s="896"/>
      <c r="S18" s="166"/>
      <c r="T18" s="166"/>
      <c r="U18" s="166"/>
      <c r="V18" s="166"/>
      <c r="W18" s="156"/>
      <c r="X18" s="166"/>
      <c r="Y18" s="196"/>
      <c r="Z18" s="915"/>
      <c r="AA18" s="917"/>
      <c r="AB18" s="917"/>
      <c r="AC18" s="917"/>
      <c r="AD18" s="917"/>
      <c r="AE18" s="917"/>
      <c r="AF18" s="917"/>
    </row>
    <row r="19" spans="1:33">
      <c r="A19" s="164"/>
      <c r="B19" s="148"/>
      <c r="C19" s="146"/>
      <c r="D19" s="20"/>
      <c r="E19" s="20"/>
      <c r="F19" s="20"/>
      <c r="G19" s="20"/>
      <c r="H19" s="20"/>
      <c r="I19" s="135"/>
      <c r="J19" s="196"/>
      <c r="K19" s="155"/>
      <c r="L19" s="155"/>
      <c r="M19" s="155"/>
      <c r="N19" s="155"/>
      <c r="O19" s="155"/>
      <c r="P19" s="156"/>
      <c r="Q19" s="157"/>
      <c r="R19" s="896"/>
      <c r="S19" s="166"/>
      <c r="T19" s="166"/>
      <c r="U19" s="166"/>
      <c r="V19" s="166"/>
      <c r="W19" s="156"/>
      <c r="X19" s="166"/>
      <c r="Y19" s="196"/>
      <c r="Z19" s="915"/>
      <c r="AA19" s="917"/>
      <c r="AB19" s="917"/>
      <c r="AC19" s="917"/>
      <c r="AD19" s="917"/>
      <c r="AE19" s="917"/>
      <c r="AF19" s="917"/>
    </row>
    <row r="20" spans="1:33">
      <c r="A20" s="164"/>
      <c r="B20" s="905"/>
      <c r="C20" s="906"/>
      <c r="D20" s="907"/>
      <c r="E20" s="907"/>
      <c r="F20" s="907"/>
      <c r="G20" s="907"/>
      <c r="H20" s="907"/>
      <c r="I20" s="908"/>
      <c r="J20" s="196"/>
      <c r="K20" s="155"/>
      <c r="L20" s="155"/>
      <c r="M20" s="155"/>
      <c r="N20" s="155"/>
      <c r="O20" s="155"/>
      <c r="P20" s="156"/>
      <c r="Q20" s="157"/>
      <c r="R20" s="896"/>
      <c r="S20" s="166"/>
      <c r="T20" s="166"/>
      <c r="U20" s="166"/>
      <c r="V20" s="166"/>
      <c r="W20" s="156"/>
      <c r="X20" s="166"/>
      <c r="Y20" s="196"/>
      <c r="Z20" s="915"/>
      <c r="AA20" s="917"/>
      <c r="AB20" s="917"/>
      <c r="AC20" s="917"/>
      <c r="AD20" s="917"/>
      <c r="AE20" s="917"/>
      <c r="AF20" s="917"/>
    </row>
    <row r="21" spans="1:33">
      <c r="A21" s="164"/>
      <c r="B21" s="148"/>
      <c r="C21" s="146"/>
      <c r="D21" s="20"/>
      <c r="E21" s="20"/>
      <c r="F21" s="20"/>
      <c r="G21" s="20"/>
      <c r="H21" s="20"/>
      <c r="I21" s="135"/>
      <c r="J21" s="196"/>
      <c r="K21" s="155"/>
      <c r="L21" s="155"/>
      <c r="M21" s="155"/>
      <c r="N21" s="155"/>
      <c r="O21" s="155"/>
      <c r="P21" s="156"/>
      <c r="Q21" s="157"/>
      <c r="R21" s="896"/>
      <c r="S21" s="166"/>
      <c r="T21" s="166"/>
      <c r="U21" s="166"/>
      <c r="V21" s="166"/>
      <c r="W21" s="156"/>
      <c r="X21" s="166"/>
      <c r="Y21" s="196"/>
      <c r="Z21" s="915"/>
      <c r="AA21" s="917"/>
      <c r="AB21" s="917"/>
      <c r="AC21" s="917"/>
      <c r="AD21" s="917"/>
      <c r="AE21" s="917"/>
      <c r="AF21" s="917"/>
    </row>
    <row r="22" spans="1:33">
      <c r="A22" s="164"/>
      <c r="B22" s="148"/>
      <c r="C22" s="146"/>
      <c r="D22" s="20"/>
      <c r="E22" s="20"/>
      <c r="F22" s="20"/>
      <c r="G22" s="20"/>
      <c r="H22" s="20"/>
      <c r="I22" s="135"/>
      <c r="J22" s="196"/>
      <c r="K22" s="166"/>
      <c r="L22" s="166"/>
      <c r="M22" s="166"/>
      <c r="N22" s="166"/>
      <c r="O22" s="166"/>
      <c r="P22" s="166"/>
      <c r="Q22" s="157"/>
      <c r="R22" s="911"/>
      <c r="S22" s="166"/>
      <c r="T22" s="166"/>
      <c r="U22" s="166"/>
      <c r="V22" s="166"/>
      <c r="W22" s="156"/>
      <c r="X22" s="166"/>
      <c r="Y22" s="196"/>
      <c r="Z22" s="915"/>
      <c r="AA22" s="917"/>
      <c r="AB22" s="917"/>
      <c r="AC22" s="917"/>
      <c r="AD22" s="917"/>
      <c r="AE22" s="917"/>
      <c r="AF22" s="917"/>
    </row>
    <row r="23" spans="1:33" s="895" customFormat="1">
      <c r="A23" s="164"/>
      <c r="B23" s="905"/>
      <c r="C23" s="906"/>
      <c r="D23" s="907"/>
      <c r="E23" s="907"/>
      <c r="F23" s="907"/>
      <c r="G23" s="907"/>
      <c r="H23" s="907"/>
      <c r="I23" s="908"/>
      <c r="J23" s="196"/>
      <c r="K23" s="166"/>
      <c r="L23" s="166"/>
      <c r="M23" s="166"/>
      <c r="N23" s="166"/>
      <c r="O23" s="166"/>
      <c r="P23" s="156"/>
      <c r="Q23" s="157"/>
      <c r="R23" s="911"/>
      <c r="S23" s="150"/>
      <c r="T23" s="150"/>
      <c r="U23" s="150"/>
      <c r="V23" s="150"/>
      <c r="W23" s="150"/>
      <c r="X23" s="898"/>
      <c r="Y23" s="196"/>
      <c r="Z23" s="917"/>
      <c r="AA23" s="917"/>
      <c r="AB23" s="917"/>
      <c r="AC23" s="917"/>
      <c r="AD23" s="917"/>
      <c r="AE23" s="917"/>
      <c r="AF23" s="917"/>
      <c r="AG23" s="133"/>
    </row>
    <row r="24" spans="1:33" s="895" customFormat="1">
      <c r="A24" s="894"/>
      <c r="B24" s="148"/>
      <c r="C24" s="146"/>
      <c r="D24" s="20"/>
      <c r="E24" s="20"/>
      <c r="F24" s="20"/>
      <c r="G24" s="20"/>
      <c r="H24" s="20"/>
      <c r="I24" s="135"/>
      <c r="J24" s="196"/>
      <c r="K24" s="166"/>
      <c r="L24" s="166"/>
      <c r="M24" s="166"/>
      <c r="N24" s="166"/>
      <c r="O24" s="166"/>
      <c r="P24" s="156"/>
      <c r="Q24" s="157"/>
      <c r="R24" s="896"/>
      <c r="S24" s="166"/>
      <c r="T24" s="166"/>
      <c r="U24" s="166"/>
      <c r="V24" s="166"/>
      <c r="W24" s="156"/>
      <c r="X24" s="166"/>
      <c r="Y24" s="196"/>
      <c r="Z24" s="915"/>
      <c r="AA24" s="917"/>
      <c r="AB24" s="917"/>
      <c r="AC24" s="917"/>
      <c r="AD24" s="917"/>
      <c r="AE24" s="917"/>
      <c r="AF24" s="917"/>
      <c r="AG24" s="133"/>
    </row>
    <row r="25" spans="1:33" s="895" customFormat="1">
      <c r="A25" s="894"/>
      <c r="B25" s="148"/>
      <c r="C25" s="146"/>
      <c r="D25" s="20"/>
      <c r="E25" s="20"/>
      <c r="F25" s="20"/>
      <c r="G25" s="20"/>
      <c r="H25" s="20"/>
      <c r="I25" s="135"/>
      <c r="J25" s="196"/>
      <c r="K25" s="166"/>
      <c r="L25" s="166"/>
      <c r="M25" s="166"/>
      <c r="N25" s="166"/>
      <c r="O25" s="166"/>
      <c r="P25" s="156"/>
      <c r="Q25" s="157"/>
      <c r="R25" s="896"/>
      <c r="S25" s="166"/>
      <c r="T25" s="166"/>
      <c r="U25" s="166"/>
      <c r="V25" s="166"/>
      <c r="W25" s="156"/>
      <c r="X25" s="166"/>
      <c r="Y25" s="196"/>
      <c r="Z25" s="915"/>
      <c r="AA25" s="917"/>
      <c r="AB25" s="917"/>
      <c r="AC25" s="917"/>
      <c r="AD25" s="917"/>
      <c r="AE25" s="917"/>
      <c r="AF25" s="917"/>
      <c r="AG25" s="133"/>
    </row>
    <row r="26" spans="1:33" s="895" customFormat="1">
      <c r="A26" s="894"/>
      <c r="B26" s="905"/>
      <c r="C26" s="906"/>
      <c r="D26" s="907"/>
      <c r="E26" s="907"/>
      <c r="F26" s="907"/>
      <c r="G26" s="907"/>
      <c r="H26" s="907"/>
      <c r="I26" s="908"/>
      <c r="J26" s="196"/>
      <c r="K26" s="166"/>
      <c r="L26" s="166"/>
      <c r="M26" s="166"/>
      <c r="N26" s="166"/>
      <c r="O26" s="166"/>
      <c r="P26" s="156"/>
      <c r="Q26" s="157"/>
      <c r="R26" s="896"/>
      <c r="S26" s="166"/>
      <c r="T26" s="166"/>
      <c r="U26" s="166"/>
      <c r="V26" s="166"/>
      <c r="W26" s="156"/>
      <c r="X26" s="166"/>
      <c r="Y26" s="196"/>
      <c r="Z26" s="915"/>
      <c r="AA26" s="917"/>
      <c r="AB26" s="917"/>
      <c r="AC26" s="917"/>
      <c r="AD26" s="917"/>
      <c r="AE26" s="917"/>
      <c r="AF26" s="917"/>
      <c r="AG26" s="133"/>
    </row>
    <row r="27" spans="1:33" s="895" customFormat="1">
      <c r="A27" s="894"/>
      <c r="B27" s="148"/>
      <c r="C27" s="146"/>
      <c r="D27" s="20"/>
      <c r="E27" s="20"/>
      <c r="F27" s="20"/>
      <c r="G27" s="20"/>
      <c r="H27" s="20"/>
      <c r="I27" s="135"/>
      <c r="J27" s="196"/>
      <c r="K27" s="166"/>
      <c r="L27" s="166"/>
      <c r="M27" s="166"/>
      <c r="N27" s="166"/>
      <c r="O27" s="166"/>
      <c r="P27" s="156"/>
      <c r="Q27" s="157"/>
      <c r="R27" s="152"/>
      <c r="S27" s="153"/>
      <c r="T27" s="475"/>
      <c r="U27" s="475"/>
      <c r="V27" s="475"/>
      <c r="W27" s="475"/>
      <c r="X27" s="476"/>
      <c r="Y27" s="196"/>
      <c r="Z27" s="915"/>
      <c r="AA27" s="917"/>
      <c r="AB27" s="917"/>
      <c r="AC27" s="917"/>
      <c r="AD27" s="917"/>
      <c r="AE27" s="917"/>
      <c r="AF27" s="917"/>
      <c r="AG27" s="133"/>
    </row>
    <row r="28" spans="1:33" s="895" customFormat="1">
      <c r="A28" s="894"/>
      <c r="B28" s="905"/>
      <c r="C28" s="906"/>
      <c r="D28" s="907"/>
      <c r="E28" s="907"/>
      <c r="F28" s="907"/>
      <c r="G28" s="907"/>
      <c r="H28" s="907"/>
      <c r="I28" s="908"/>
      <c r="J28" s="196"/>
      <c r="K28" s="166"/>
      <c r="L28" s="166"/>
      <c r="M28" s="166"/>
      <c r="N28" s="166"/>
      <c r="O28" s="166"/>
      <c r="P28" s="166"/>
      <c r="Q28" s="157"/>
      <c r="R28" s="896"/>
      <c r="S28" s="166"/>
      <c r="T28" s="166"/>
      <c r="U28" s="166"/>
      <c r="V28" s="166"/>
      <c r="W28" s="156"/>
      <c r="X28" s="166"/>
      <c r="Y28" s="196"/>
      <c r="Z28" s="915"/>
      <c r="AA28" s="917"/>
      <c r="AB28" s="917"/>
      <c r="AC28" s="917"/>
      <c r="AD28" s="917"/>
      <c r="AE28" s="917"/>
      <c r="AF28" s="917"/>
      <c r="AG28" s="133"/>
    </row>
    <row r="29" spans="1:33" s="895" customFormat="1">
      <c r="A29" s="894"/>
      <c r="B29" s="148"/>
      <c r="C29" s="146"/>
      <c r="D29" s="20"/>
      <c r="E29" s="20"/>
      <c r="F29" s="20"/>
      <c r="G29" s="20"/>
      <c r="H29" s="20"/>
      <c r="I29" s="135"/>
      <c r="J29" s="196"/>
      <c r="K29" s="166"/>
      <c r="L29" s="166"/>
      <c r="M29" s="166"/>
      <c r="N29" s="166"/>
      <c r="O29" s="166"/>
      <c r="P29" s="156"/>
      <c r="Q29" s="157"/>
      <c r="R29" s="911"/>
      <c r="S29" s="166"/>
      <c r="T29" s="166"/>
      <c r="U29" s="166"/>
      <c r="V29" s="166"/>
      <c r="W29" s="156"/>
      <c r="X29" s="166"/>
      <c r="Y29" s="196"/>
      <c r="Z29" s="915"/>
      <c r="AA29" s="917"/>
      <c r="AB29" s="917"/>
      <c r="AC29" s="917"/>
      <c r="AD29" s="917"/>
      <c r="AE29" s="917"/>
      <c r="AF29" s="917"/>
      <c r="AG29" s="133"/>
    </row>
    <row r="30" spans="1:33" s="895" customFormat="1">
      <c r="A30" s="894"/>
      <c r="B30" s="905"/>
      <c r="C30" s="906"/>
      <c r="D30" s="907"/>
      <c r="E30" s="907"/>
      <c r="F30" s="907"/>
      <c r="G30" s="907"/>
      <c r="H30" s="907"/>
      <c r="I30" s="908"/>
      <c r="J30" s="196"/>
      <c r="K30" s="166"/>
      <c r="L30" s="166"/>
      <c r="M30" s="166"/>
      <c r="N30" s="166"/>
      <c r="O30" s="166"/>
      <c r="P30" s="156"/>
      <c r="Q30" s="157"/>
      <c r="R30" s="896"/>
      <c r="S30" s="153"/>
      <c r="T30" s="475"/>
      <c r="U30" s="475"/>
      <c r="V30" s="475"/>
      <c r="W30" s="475"/>
      <c r="X30" s="476"/>
      <c r="Y30" s="196"/>
      <c r="Z30" s="915"/>
      <c r="AA30" s="917"/>
      <c r="AB30" s="917"/>
      <c r="AC30" s="917"/>
      <c r="AD30" s="917"/>
      <c r="AE30" s="917"/>
      <c r="AF30" s="917"/>
      <c r="AG30" s="133"/>
    </row>
    <row r="31" spans="1:33" s="895" customFormat="1">
      <c r="A31" s="894"/>
      <c r="B31" s="148"/>
      <c r="C31" s="146"/>
      <c r="D31" s="20"/>
      <c r="E31" s="20"/>
      <c r="F31" s="20"/>
      <c r="G31" s="20"/>
      <c r="H31" s="20"/>
      <c r="I31" s="135"/>
      <c r="J31" s="196"/>
      <c r="K31" s="166"/>
      <c r="L31" s="166"/>
      <c r="M31" s="166"/>
      <c r="N31" s="166"/>
      <c r="O31" s="166"/>
      <c r="P31" s="156"/>
      <c r="Q31" s="157"/>
      <c r="R31" s="898"/>
      <c r="S31" s="166"/>
      <c r="T31" s="166"/>
      <c r="U31" s="166"/>
      <c r="V31" s="166"/>
      <c r="W31" s="156"/>
      <c r="X31" s="166"/>
      <c r="Y31" s="196"/>
      <c r="Z31" s="915"/>
      <c r="AA31" s="917"/>
      <c r="AB31" s="917"/>
      <c r="AC31" s="917"/>
      <c r="AD31" s="917"/>
      <c r="AE31" s="917"/>
      <c r="AF31" s="917"/>
      <c r="AG31" s="133"/>
    </row>
    <row r="32" spans="1:33" s="895" customFormat="1">
      <c r="A32" s="894"/>
      <c r="B32" s="148"/>
      <c r="C32" s="146"/>
      <c r="D32" s="20"/>
      <c r="E32" s="20"/>
      <c r="F32" s="20"/>
      <c r="G32" s="20"/>
      <c r="H32" s="20"/>
      <c r="I32" s="135"/>
      <c r="J32" s="196"/>
      <c r="K32" s="166"/>
      <c r="L32" s="166"/>
      <c r="M32" s="166"/>
      <c r="N32" s="166"/>
      <c r="O32" s="166"/>
      <c r="P32" s="166"/>
      <c r="Q32" s="157"/>
      <c r="R32" s="911"/>
      <c r="S32" s="166"/>
      <c r="T32" s="166"/>
      <c r="U32" s="166"/>
      <c r="V32" s="166"/>
      <c r="W32" s="156"/>
      <c r="X32" s="166"/>
      <c r="Y32" s="196"/>
      <c r="Z32" s="915"/>
      <c r="AA32" s="917"/>
      <c r="AB32" s="917"/>
      <c r="AC32" s="917"/>
      <c r="AD32" s="917"/>
      <c r="AE32" s="917"/>
      <c r="AF32" s="917"/>
      <c r="AG32" s="133"/>
    </row>
    <row r="33" spans="1:33" s="895" customFormat="1">
      <c r="A33" s="894"/>
      <c r="B33" s="905"/>
      <c r="C33" s="906"/>
      <c r="D33" s="907"/>
      <c r="E33" s="907"/>
      <c r="F33" s="907"/>
      <c r="G33" s="907"/>
      <c r="H33" s="907"/>
      <c r="I33" s="908"/>
      <c r="J33" s="196"/>
      <c r="K33" s="166"/>
      <c r="L33" s="166"/>
      <c r="M33" s="166"/>
      <c r="N33" s="166"/>
      <c r="O33" s="166"/>
      <c r="P33" s="156"/>
      <c r="Q33" s="157"/>
      <c r="R33" s="896"/>
      <c r="S33" s="166"/>
      <c r="T33" s="166"/>
      <c r="U33" s="166"/>
      <c r="V33" s="166"/>
      <c r="W33" s="156"/>
      <c r="X33" s="166"/>
      <c r="Y33" s="196"/>
      <c r="Z33" s="915"/>
      <c r="AA33" s="917"/>
      <c r="AB33" s="917"/>
      <c r="AC33" s="917"/>
      <c r="AD33" s="917"/>
      <c r="AE33" s="917"/>
      <c r="AF33" s="917"/>
      <c r="AG33" s="133"/>
    </row>
    <row r="34" spans="1:33" s="895" customFormat="1">
      <c r="A34" s="894"/>
      <c r="B34" s="148"/>
      <c r="C34" s="146"/>
      <c r="D34" s="20"/>
      <c r="E34" s="20"/>
      <c r="F34" s="20"/>
      <c r="G34" s="20"/>
      <c r="H34" s="20"/>
      <c r="I34" s="135"/>
      <c r="J34" s="196"/>
      <c r="K34" s="166"/>
      <c r="L34" s="166"/>
      <c r="M34" s="166"/>
      <c r="N34" s="166"/>
      <c r="O34" s="166"/>
      <c r="P34" s="156"/>
      <c r="Q34" s="157"/>
      <c r="R34" s="896"/>
      <c r="S34" s="166"/>
      <c r="T34" s="166"/>
      <c r="U34" s="166"/>
      <c r="V34" s="166"/>
      <c r="W34" s="156"/>
      <c r="X34" s="166"/>
      <c r="Y34" s="196"/>
      <c r="Z34" s="915"/>
      <c r="AA34" s="917"/>
      <c r="AB34" s="917"/>
      <c r="AC34" s="917"/>
      <c r="AD34" s="917"/>
      <c r="AE34" s="917"/>
      <c r="AF34" s="917"/>
      <c r="AG34" s="133"/>
    </row>
    <row r="35" spans="1:33" s="895" customFormat="1">
      <c r="A35" s="894"/>
      <c r="B35" s="148"/>
      <c r="C35" s="146"/>
      <c r="D35" s="20"/>
      <c r="E35" s="20"/>
      <c r="F35" s="20"/>
      <c r="G35" s="20"/>
      <c r="H35" s="20"/>
      <c r="I35" s="135"/>
      <c r="J35" s="196"/>
      <c r="K35" s="166"/>
      <c r="L35" s="166"/>
      <c r="M35" s="166"/>
      <c r="N35" s="166"/>
      <c r="O35" s="166"/>
      <c r="P35" s="156"/>
      <c r="Q35" s="157"/>
      <c r="R35" s="896"/>
      <c r="S35" s="166"/>
      <c r="T35" s="166"/>
      <c r="U35" s="166"/>
      <c r="V35" s="166"/>
      <c r="W35" s="156"/>
      <c r="X35" s="166"/>
      <c r="Y35" s="196"/>
      <c r="Z35" s="915"/>
      <c r="AA35" s="917"/>
      <c r="AB35" s="917"/>
      <c r="AC35" s="917"/>
      <c r="AD35" s="917"/>
      <c r="AE35" s="917"/>
      <c r="AF35" s="917"/>
      <c r="AG35" s="133"/>
    </row>
    <row r="36" spans="1:33" s="895" customFormat="1">
      <c r="A36" s="894"/>
      <c r="B36" s="905"/>
      <c r="C36" s="906"/>
      <c r="D36" s="907"/>
      <c r="E36" s="907"/>
      <c r="F36" s="907"/>
      <c r="G36" s="907"/>
      <c r="H36" s="907"/>
      <c r="I36" s="908"/>
      <c r="J36" s="196"/>
      <c r="K36" s="166"/>
      <c r="L36" s="166"/>
      <c r="M36" s="166"/>
      <c r="N36" s="166"/>
      <c r="O36" s="166"/>
      <c r="P36" s="156"/>
      <c r="Q36" s="157"/>
      <c r="R36" s="152"/>
      <c r="S36" s="153"/>
      <c r="T36" s="475"/>
      <c r="U36" s="475"/>
      <c r="V36" s="475"/>
      <c r="W36" s="475"/>
      <c r="X36" s="476"/>
      <c r="Y36" s="196"/>
      <c r="Z36" s="915"/>
      <c r="AA36" s="917"/>
      <c r="AB36" s="917"/>
      <c r="AC36" s="917"/>
      <c r="AD36" s="917"/>
      <c r="AE36" s="917"/>
      <c r="AF36" s="917"/>
    </row>
    <row r="37" spans="1:33" s="895" customFormat="1">
      <c r="A37" s="894"/>
      <c r="B37" s="148"/>
      <c r="C37" s="146"/>
      <c r="D37" s="20"/>
      <c r="E37" s="20"/>
      <c r="F37" s="20"/>
      <c r="G37" s="20"/>
      <c r="H37" s="20"/>
      <c r="I37" s="135"/>
      <c r="J37" s="196"/>
      <c r="K37" s="166"/>
      <c r="L37" s="166"/>
      <c r="M37" s="166"/>
      <c r="N37" s="166"/>
      <c r="O37" s="166"/>
      <c r="P37" s="156"/>
      <c r="Q37" s="157"/>
      <c r="R37" s="896"/>
      <c r="S37" s="166"/>
      <c r="T37" s="166"/>
      <c r="U37" s="166"/>
      <c r="V37" s="166"/>
      <c r="W37" s="156"/>
      <c r="X37" s="166"/>
      <c r="Y37" s="196"/>
      <c r="Z37" s="915"/>
      <c r="AA37" s="917"/>
      <c r="AB37" s="917"/>
      <c r="AC37" s="917"/>
      <c r="AD37" s="917"/>
      <c r="AE37" s="917"/>
      <c r="AF37" s="917"/>
    </row>
    <row r="38" spans="1:33" s="895" customFormat="1">
      <c r="A38" s="894"/>
      <c r="B38" s="148"/>
      <c r="C38" s="146"/>
      <c r="D38" s="20"/>
      <c r="E38" s="20"/>
      <c r="F38" s="20"/>
      <c r="G38" s="20"/>
      <c r="H38" s="20"/>
      <c r="I38" s="135"/>
      <c r="J38" s="196"/>
      <c r="K38" s="166"/>
      <c r="L38" s="166"/>
      <c r="M38" s="166"/>
      <c r="N38" s="166"/>
      <c r="O38" s="166"/>
      <c r="P38" s="156"/>
      <c r="Q38" s="157"/>
      <c r="R38" s="911"/>
      <c r="S38" s="166"/>
      <c r="T38" s="166"/>
      <c r="U38" s="166"/>
      <c r="V38" s="166"/>
      <c r="W38" s="156"/>
      <c r="X38" s="166"/>
      <c r="Y38" s="196"/>
      <c r="Z38" s="915"/>
      <c r="AA38" s="917"/>
      <c r="AB38" s="917"/>
      <c r="AC38" s="917"/>
      <c r="AD38" s="917"/>
      <c r="AE38" s="917"/>
      <c r="AF38" s="917"/>
    </row>
    <row r="39" spans="1:33" s="895" customFormat="1">
      <c r="A39" s="894"/>
      <c r="B39" s="149"/>
      <c r="C39" s="147"/>
      <c r="D39" s="67"/>
      <c r="E39" s="67"/>
      <c r="F39" s="67"/>
      <c r="G39" s="67"/>
      <c r="H39" s="67"/>
      <c r="I39" s="136"/>
      <c r="J39" s="897"/>
      <c r="K39" s="158"/>
      <c r="L39" s="158"/>
      <c r="M39" s="158"/>
      <c r="N39" s="158"/>
      <c r="O39" s="158"/>
      <c r="P39" s="159"/>
      <c r="Q39" s="160"/>
      <c r="R39" s="911"/>
      <c r="S39" s="153"/>
      <c r="T39" s="475"/>
      <c r="U39" s="475"/>
      <c r="V39" s="475"/>
      <c r="W39" s="475"/>
      <c r="X39" s="476"/>
      <c r="Y39" s="196"/>
      <c r="Z39" s="915"/>
      <c r="AA39" s="917"/>
      <c r="AB39" s="917"/>
      <c r="AC39" s="917"/>
      <c r="AD39" s="917"/>
      <c r="AE39" s="917"/>
      <c r="AF39" s="917"/>
    </row>
    <row r="40" spans="1:33">
      <c r="A40" s="894"/>
      <c r="B40" s="148"/>
      <c r="C40" s="146"/>
      <c r="D40" s="20"/>
      <c r="E40" s="20"/>
      <c r="F40" s="20"/>
      <c r="G40" s="20"/>
      <c r="H40" s="20"/>
      <c r="I40" s="135"/>
      <c r="J40" s="196"/>
      <c r="K40" s="166"/>
      <c r="L40" s="166"/>
      <c r="M40" s="166"/>
      <c r="N40" s="166"/>
      <c r="O40" s="166"/>
      <c r="P40" s="156"/>
      <c r="Q40" s="157"/>
      <c r="R40" s="896"/>
      <c r="S40" s="166"/>
      <c r="T40" s="166"/>
      <c r="U40" s="166"/>
      <c r="V40" s="166"/>
      <c r="W40" s="156"/>
      <c r="X40" s="166"/>
      <c r="Y40" s="196"/>
      <c r="Z40" s="913"/>
      <c r="AA40" s="913"/>
      <c r="AB40" s="913"/>
      <c r="AC40" s="913"/>
      <c r="AD40" s="913"/>
      <c r="AE40" s="913"/>
      <c r="AF40" s="913"/>
    </row>
    <row r="41" spans="1:33" s="895" customFormat="1">
      <c r="A41" s="164"/>
      <c r="B41" s="148"/>
      <c r="C41" s="146"/>
      <c r="D41" s="20"/>
      <c r="E41" s="20"/>
      <c r="F41" s="20"/>
      <c r="G41" s="20"/>
      <c r="H41" s="20"/>
      <c r="I41" s="135"/>
      <c r="J41" s="196"/>
      <c r="K41" s="166"/>
      <c r="L41" s="166"/>
      <c r="M41" s="166"/>
      <c r="N41" s="166"/>
      <c r="O41" s="166"/>
      <c r="P41" s="156"/>
      <c r="Q41" s="157"/>
      <c r="R41" s="896"/>
      <c r="S41" s="166"/>
      <c r="T41" s="166"/>
      <c r="U41" s="166"/>
      <c r="V41" s="166"/>
      <c r="W41" s="156"/>
      <c r="X41" s="166"/>
      <c r="Y41" s="196"/>
      <c r="Z41" s="913"/>
      <c r="AA41" s="913"/>
      <c r="AB41" s="913"/>
      <c r="AC41" s="913"/>
      <c r="AD41" s="913"/>
      <c r="AE41" s="913"/>
      <c r="AF41" s="913"/>
    </row>
    <row r="42" spans="1:33">
      <c r="A42" s="894"/>
      <c r="B42" s="149"/>
      <c r="C42" s="147"/>
      <c r="D42" s="67"/>
      <c r="E42" s="67"/>
      <c r="F42" s="67"/>
      <c r="G42" s="67"/>
      <c r="H42" s="67"/>
      <c r="I42" s="136"/>
      <c r="J42" s="897"/>
      <c r="K42" s="158"/>
      <c r="L42" s="158"/>
      <c r="M42" s="158"/>
      <c r="N42" s="158"/>
      <c r="O42" s="158"/>
      <c r="P42" s="159"/>
      <c r="Q42" s="160"/>
      <c r="R42" s="896"/>
      <c r="S42" s="166"/>
      <c r="T42" s="166"/>
      <c r="U42" s="166"/>
      <c r="V42" s="166"/>
      <c r="W42" s="156"/>
      <c r="X42" s="166"/>
      <c r="Y42" s="196"/>
      <c r="Z42" s="913"/>
      <c r="AA42" s="913"/>
      <c r="AB42" s="913"/>
      <c r="AC42" s="913"/>
      <c r="AD42" s="913"/>
      <c r="AE42" s="913"/>
      <c r="AF42" s="913"/>
    </row>
    <row r="43" spans="1:33">
      <c r="A43" s="164"/>
      <c r="B43" s="148"/>
      <c r="C43" s="146"/>
      <c r="D43" s="20"/>
      <c r="E43" s="20"/>
      <c r="F43" s="20"/>
      <c r="G43" s="20"/>
      <c r="H43" s="20"/>
      <c r="I43" s="135"/>
      <c r="J43" s="196"/>
      <c r="K43" s="166"/>
      <c r="L43" s="166"/>
      <c r="M43" s="166"/>
      <c r="N43" s="166"/>
      <c r="O43" s="166"/>
      <c r="P43" s="156"/>
      <c r="Q43" s="157"/>
      <c r="R43" s="896"/>
      <c r="S43" s="166"/>
      <c r="T43" s="166"/>
      <c r="U43" s="166"/>
      <c r="V43" s="166"/>
      <c r="W43" s="156"/>
      <c r="X43" s="166"/>
      <c r="Y43" s="196"/>
      <c r="Z43" s="913"/>
      <c r="AA43" s="921"/>
      <c r="AB43" s="921"/>
      <c r="AC43" s="921"/>
      <c r="AD43" s="921"/>
      <c r="AE43" s="921"/>
      <c r="AF43" s="921"/>
    </row>
    <row r="44" spans="1:33">
      <c r="A44" s="164"/>
      <c r="B44" s="148"/>
      <c r="C44" s="146"/>
      <c r="D44" s="20"/>
      <c r="E44" s="20"/>
      <c r="F44" s="20"/>
      <c r="G44" s="20"/>
      <c r="H44" s="20"/>
      <c r="I44" s="135"/>
      <c r="J44" s="196"/>
      <c r="K44" s="166"/>
      <c r="L44" s="166"/>
      <c r="M44" s="166"/>
      <c r="N44" s="166"/>
      <c r="O44" s="166"/>
      <c r="P44" s="156"/>
      <c r="Q44" s="157"/>
      <c r="R44" s="896"/>
      <c r="S44" s="166"/>
      <c r="T44" s="166"/>
      <c r="U44" s="166"/>
      <c r="V44" s="166"/>
      <c r="W44" s="156"/>
      <c r="X44" s="166"/>
      <c r="Y44" s="196"/>
      <c r="Z44" s="913"/>
      <c r="AA44" s="921"/>
      <c r="AB44" s="921"/>
      <c r="AC44" s="921"/>
      <c r="AD44" s="921"/>
      <c r="AE44" s="921"/>
      <c r="AF44" s="921"/>
    </row>
    <row r="45" spans="1:33">
      <c r="A45" s="894"/>
      <c r="B45" s="899"/>
      <c r="C45" s="147"/>
      <c r="D45" s="67"/>
      <c r="E45" s="67"/>
      <c r="F45" s="67"/>
      <c r="G45" s="67"/>
      <c r="H45" s="67"/>
      <c r="I45" s="136"/>
      <c r="J45" s="897"/>
      <c r="K45" s="158"/>
      <c r="L45" s="158"/>
      <c r="M45" s="158"/>
      <c r="N45" s="158"/>
      <c r="O45" s="158"/>
      <c r="P45" s="159"/>
      <c r="Q45" s="160"/>
      <c r="R45" s="152"/>
      <c r="S45" s="153"/>
      <c r="T45" s="475"/>
      <c r="U45" s="475"/>
      <c r="V45" s="475"/>
      <c r="W45" s="475"/>
      <c r="X45" s="476"/>
      <c r="Y45" s="196"/>
      <c r="Z45" s="913"/>
      <c r="AA45" s="921"/>
      <c r="AB45" s="921"/>
      <c r="AC45" s="921"/>
      <c r="AD45" s="921"/>
      <c r="AE45" s="921"/>
      <c r="AF45" s="921"/>
    </row>
    <row r="46" spans="1:33">
      <c r="A46" s="894"/>
      <c r="B46" s="148"/>
      <c r="C46" s="146"/>
      <c r="D46" s="20"/>
      <c r="E46" s="20"/>
      <c r="F46" s="20"/>
      <c r="G46" s="20"/>
      <c r="H46" s="20"/>
      <c r="I46" s="135"/>
      <c r="J46" s="196"/>
      <c r="K46" s="166"/>
      <c r="L46" s="166"/>
      <c r="M46" s="166"/>
      <c r="N46" s="166"/>
      <c r="O46" s="166"/>
      <c r="P46" s="156"/>
      <c r="Q46" s="157"/>
      <c r="R46" s="896"/>
      <c r="S46" s="166"/>
      <c r="T46" s="166"/>
      <c r="U46" s="166"/>
      <c r="V46" s="166"/>
      <c r="W46" s="156"/>
      <c r="X46" s="166"/>
      <c r="Y46" s="196"/>
      <c r="Z46" s="913"/>
      <c r="AA46" s="921"/>
      <c r="AB46" s="921"/>
      <c r="AC46" s="921"/>
      <c r="AD46" s="921"/>
      <c r="AE46" s="921"/>
      <c r="AF46" s="921"/>
    </row>
    <row r="47" spans="1:33" s="895" customFormat="1">
      <c r="A47" s="164"/>
      <c r="B47" s="148"/>
      <c r="C47" s="146"/>
      <c r="D47" s="20"/>
      <c r="E47" s="20"/>
      <c r="F47" s="20"/>
      <c r="G47" s="20"/>
      <c r="H47" s="20"/>
      <c r="I47" s="135"/>
      <c r="J47" s="196"/>
      <c r="K47" s="166"/>
      <c r="L47" s="166"/>
      <c r="M47" s="166"/>
      <c r="N47" s="166"/>
      <c r="O47" s="166"/>
      <c r="P47" s="156"/>
      <c r="Q47" s="157"/>
      <c r="R47" s="911"/>
      <c r="S47" s="166"/>
      <c r="T47" s="166"/>
      <c r="U47" s="166"/>
      <c r="V47" s="166"/>
      <c r="W47" s="156"/>
      <c r="X47" s="166"/>
      <c r="Y47" s="196"/>
      <c r="Z47" s="913"/>
      <c r="AA47" s="921"/>
      <c r="AB47" s="921"/>
      <c r="AC47" s="921"/>
      <c r="AD47" s="921"/>
      <c r="AE47" s="921"/>
      <c r="AF47" s="921"/>
    </row>
    <row r="48" spans="1:33">
      <c r="A48" s="894"/>
      <c r="B48" s="149"/>
      <c r="C48" s="147"/>
      <c r="D48" s="67"/>
      <c r="E48" s="67"/>
      <c r="F48" s="67"/>
      <c r="G48" s="67"/>
      <c r="H48" s="67"/>
      <c r="I48" s="136"/>
      <c r="J48" s="897"/>
      <c r="K48" s="154"/>
      <c r="L48" s="154"/>
      <c r="M48" s="426"/>
      <c r="N48" s="426"/>
      <c r="O48" s="426"/>
      <c r="P48" s="426"/>
      <c r="Q48" s="912"/>
      <c r="R48" s="911"/>
      <c r="S48" s="153"/>
      <c r="T48" s="150"/>
      <c r="U48" s="150"/>
      <c r="V48" s="150"/>
      <c r="W48" s="150"/>
      <c r="X48" s="898"/>
      <c r="Y48" s="196"/>
      <c r="Z48" s="913"/>
      <c r="AA48" s="921"/>
      <c r="AB48" s="921"/>
      <c r="AC48" s="921"/>
      <c r="AD48" s="921"/>
      <c r="AE48" s="921"/>
      <c r="AF48" s="921"/>
    </row>
    <row r="49" spans="1:32">
      <c r="A49" s="164"/>
      <c r="B49" s="148"/>
      <c r="C49" s="146"/>
      <c r="D49" s="20"/>
      <c r="E49" s="20"/>
      <c r="F49" s="20"/>
      <c r="G49" s="20"/>
      <c r="H49" s="20"/>
      <c r="I49" s="135"/>
      <c r="J49" s="196"/>
      <c r="K49" s="153"/>
      <c r="L49" s="153"/>
      <c r="M49" s="475"/>
      <c r="N49" s="475"/>
      <c r="O49" s="475"/>
      <c r="P49" s="475"/>
      <c r="Q49" s="476"/>
      <c r="R49" s="152"/>
      <c r="S49" s="153"/>
      <c r="T49" s="475"/>
      <c r="U49" s="475"/>
      <c r="V49" s="475"/>
      <c r="W49" s="475"/>
      <c r="X49" s="476"/>
      <c r="Y49" s="196"/>
      <c r="Z49" s="913"/>
      <c r="AA49" s="913"/>
      <c r="AB49" s="913"/>
      <c r="AC49" s="913"/>
      <c r="AD49" s="913"/>
      <c r="AE49" s="913"/>
      <c r="AF49" s="913"/>
    </row>
    <row r="50" spans="1:32">
      <c r="A50" s="164"/>
      <c r="B50" s="148"/>
      <c r="C50" s="146"/>
      <c r="D50" s="20"/>
      <c r="E50" s="20"/>
      <c r="F50" s="20"/>
      <c r="G50" s="20"/>
      <c r="H50" s="20"/>
      <c r="I50" s="135"/>
      <c r="J50" s="196"/>
      <c r="K50" s="153"/>
      <c r="L50" s="153"/>
      <c r="M50" s="475"/>
      <c r="N50" s="475"/>
      <c r="O50" s="475"/>
      <c r="P50" s="475"/>
      <c r="Q50" s="476"/>
      <c r="R50" s="152"/>
      <c r="S50" s="153"/>
      <c r="T50" s="475"/>
      <c r="U50" s="475"/>
      <c r="V50" s="475"/>
      <c r="W50" s="475"/>
      <c r="X50" s="476"/>
      <c r="Y50" s="196"/>
      <c r="Z50" s="913"/>
      <c r="AA50" s="913"/>
      <c r="AB50" s="913"/>
      <c r="AC50" s="913"/>
      <c r="AD50" s="913"/>
      <c r="AE50" s="913"/>
      <c r="AF50" s="913"/>
    </row>
    <row r="51" spans="1:32">
      <c r="A51" s="164"/>
      <c r="B51" s="149"/>
      <c r="C51" s="147"/>
      <c r="D51" s="67"/>
      <c r="E51" s="67"/>
      <c r="F51" s="67"/>
      <c r="G51" s="67"/>
      <c r="H51" s="67"/>
      <c r="I51" s="136"/>
      <c r="J51" s="897"/>
      <c r="K51" s="154"/>
      <c r="L51" s="154"/>
      <c r="M51" s="477"/>
      <c r="N51" s="477"/>
      <c r="O51" s="477"/>
      <c r="P51" s="477"/>
      <c r="Q51" s="478"/>
      <c r="R51" s="152"/>
      <c r="S51" s="153"/>
      <c r="T51" s="475"/>
      <c r="U51" s="475"/>
      <c r="V51" s="475"/>
      <c r="W51" s="475"/>
      <c r="X51" s="476"/>
      <c r="Y51" s="196"/>
      <c r="Z51" s="913"/>
      <c r="AA51" s="913"/>
      <c r="AB51" s="913"/>
      <c r="AC51" s="913"/>
      <c r="AD51" s="913"/>
      <c r="AE51" s="913"/>
      <c r="AF51" s="913"/>
    </row>
    <row r="52" spans="1:32">
      <c r="A52" s="164"/>
      <c r="B52" s="148"/>
      <c r="C52" s="146"/>
      <c r="D52" s="20"/>
      <c r="E52" s="20"/>
      <c r="F52" s="20"/>
      <c r="G52" s="20"/>
      <c r="H52" s="20"/>
      <c r="I52" s="135"/>
      <c r="J52" s="196"/>
      <c r="K52" s="153"/>
      <c r="L52" s="153"/>
      <c r="M52" s="475"/>
      <c r="N52" s="475"/>
      <c r="O52" s="475"/>
      <c r="P52" s="475"/>
      <c r="Q52" s="476"/>
      <c r="R52" s="152"/>
      <c r="S52" s="153"/>
      <c r="T52" s="475"/>
      <c r="U52" s="475"/>
      <c r="V52" s="475"/>
      <c r="W52" s="475"/>
      <c r="X52" s="476"/>
      <c r="Y52" s="196"/>
      <c r="Z52" s="913"/>
      <c r="AA52" s="913"/>
      <c r="AB52" s="913"/>
      <c r="AC52" s="921"/>
      <c r="AD52" s="921"/>
      <c r="AE52" s="921"/>
      <c r="AF52" s="921"/>
    </row>
    <row r="53" spans="1:32">
      <c r="A53" s="164"/>
      <c r="B53" s="148"/>
      <c r="C53" s="146"/>
      <c r="D53" s="20"/>
      <c r="E53" s="20"/>
      <c r="F53" s="20"/>
      <c r="G53" s="20"/>
      <c r="H53" s="20"/>
      <c r="I53" s="135"/>
      <c r="J53" s="196"/>
      <c r="K53" s="153"/>
      <c r="L53" s="153"/>
      <c r="M53" s="475"/>
      <c r="N53" s="475"/>
      <c r="O53" s="475"/>
      <c r="P53" s="475"/>
      <c r="Q53" s="476"/>
      <c r="R53" s="152"/>
      <c r="S53" s="153"/>
      <c r="T53" s="475"/>
      <c r="U53" s="475"/>
      <c r="V53" s="475"/>
      <c r="W53" s="475"/>
      <c r="X53" s="476"/>
      <c r="Y53" s="196"/>
      <c r="Z53" s="915"/>
      <c r="AA53" s="917"/>
      <c r="AB53" s="917"/>
      <c r="AC53" s="917"/>
      <c r="AD53" s="917"/>
      <c r="AE53" s="917"/>
      <c r="AF53" s="917"/>
    </row>
    <row r="54" spans="1:32">
      <c r="A54" s="164"/>
      <c r="B54" s="149"/>
      <c r="C54" s="147"/>
      <c r="D54" s="67"/>
      <c r="E54" s="67"/>
      <c r="F54" s="67"/>
      <c r="G54" s="67"/>
      <c r="H54" s="67"/>
      <c r="I54" s="136"/>
      <c r="J54" s="196"/>
      <c r="K54" s="154"/>
      <c r="L54" s="154"/>
      <c r="M54" s="477"/>
      <c r="N54" s="477"/>
      <c r="O54" s="477"/>
      <c r="P54" s="477"/>
      <c r="Q54" s="478"/>
      <c r="R54" s="152"/>
      <c r="S54" s="153"/>
      <c r="T54" s="475"/>
      <c r="U54" s="475"/>
      <c r="V54" s="475"/>
      <c r="W54" s="475"/>
      <c r="X54" s="476"/>
      <c r="Y54" s="196"/>
      <c r="Z54" s="915"/>
      <c r="AA54" s="917"/>
      <c r="AB54" s="917"/>
      <c r="AC54" s="917"/>
      <c r="AD54" s="917"/>
      <c r="AE54" s="917"/>
      <c r="AF54" s="917"/>
    </row>
    <row r="55" spans="1:32">
      <c r="A55" s="164"/>
      <c r="B55" s="148"/>
      <c r="C55" s="146"/>
      <c r="D55" s="20"/>
      <c r="E55" s="20"/>
      <c r="F55" s="20"/>
      <c r="G55" s="20"/>
      <c r="H55" s="20"/>
      <c r="I55" s="135"/>
      <c r="J55" s="196"/>
      <c r="K55" s="153"/>
      <c r="L55" s="153"/>
      <c r="M55" s="475"/>
      <c r="N55" s="475"/>
      <c r="O55" s="475"/>
      <c r="P55" s="475"/>
      <c r="Q55" s="476"/>
      <c r="R55" s="152"/>
      <c r="S55" s="153"/>
      <c r="T55" s="475"/>
      <c r="U55" s="475"/>
      <c r="V55" s="475"/>
      <c r="W55" s="475"/>
      <c r="X55" s="476"/>
      <c r="Y55" s="196"/>
      <c r="Z55" s="915"/>
      <c r="AA55" s="917"/>
      <c r="AB55" s="917"/>
      <c r="AC55" s="917"/>
      <c r="AD55" s="917"/>
      <c r="AE55" s="917"/>
      <c r="AF55" s="917"/>
    </row>
    <row r="56" spans="1:32">
      <c r="A56" s="164"/>
      <c r="B56" s="148"/>
      <c r="C56" s="146"/>
      <c r="D56" s="20"/>
      <c r="E56" s="20"/>
      <c r="F56" s="20"/>
      <c r="G56" s="20"/>
      <c r="H56" s="20"/>
      <c r="I56" s="135"/>
      <c r="J56" s="196"/>
      <c r="K56" s="153"/>
      <c r="L56" s="153"/>
      <c r="M56" s="475"/>
      <c r="N56" s="475"/>
      <c r="O56" s="475"/>
      <c r="P56" s="475"/>
      <c r="Q56" s="476"/>
      <c r="R56" s="152"/>
      <c r="S56" s="153"/>
      <c r="T56" s="475"/>
      <c r="U56" s="475"/>
      <c r="V56" s="475"/>
      <c r="W56" s="475"/>
      <c r="X56" s="476"/>
      <c r="Y56" s="196"/>
      <c r="Z56" s="915"/>
      <c r="AA56" s="917"/>
      <c r="AB56" s="917"/>
      <c r="AC56" s="917"/>
      <c r="AD56" s="917"/>
      <c r="AE56" s="917"/>
      <c r="AF56" s="917"/>
    </row>
    <row r="57" spans="1:32">
      <c r="A57" s="164"/>
      <c r="B57" s="149"/>
      <c r="C57" s="147"/>
      <c r="D57" s="67"/>
      <c r="E57" s="67"/>
      <c r="F57" s="67"/>
      <c r="G57" s="67"/>
      <c r="H57" s="67"/>
      <c r="I57" s="136"/>
      <c r="J57" s="897"/>
      <c r="K57" s="154"/>
      <c r="L57" s="154"/>
      <c r="M57" s="477"/>
      <c r="N57" s="477"/>
      <c r="O57" s="477"/>
      <c r="P57" s="477"/>
      <c r="Q57" s="478"/>
      <c r="R57" s="152"/>
      <c r="S57" s="153"/>
      <c r="T57" s="475"/>
      <c r="U57" s="475"/>
      <c r="V57" s="475"/>
      <c r="W57" s="475"/>
      <c r="X57" s="476"/>
      <c r="Y57" s="196"/>
      <c r="Z57" s="915"/>
      <c r="AA57" s="917"/>
      <c r="AB57" s="917"/>
      <c r="AC57" s="917"/>
      <c r="AD57" s="917"/>
      <c r="AE57" s="917"/>
      <c r="AF57" s="917"/>
    </row>
    <row r="58" spans="1:32">
      <c r="A58" s="164"/>
      <c r="B58" s="148"/>
      <c r="C58" s="146"/>
      <c r="D58" s="20"/>
      <c r="E58" s="20"/>
      <c r="F58" s="20"/>
      <c r="G58" s="20"/>
      <c r="H58" s="20"/>
      <c r="I58" s="135"/>
      <c r="J58" s="196"/>
      <c r="K58" s="153"/>
      <c r="L58" s="153"/>
      <c r="M58" s="475"/>
      <c r="N58" s="475"/>
      <c r="O58" s="475"/>
      <c r="P58" s="475"/>
      <c r="Q58" s="476"/>
      <c r="R58" s="152"/>
      <c r="S58" s="153"/>
      <c r="T58" s="475"/>
      <c r="U58" s="475"/>
      <c r="V58" s="475"/>
      <c r="W58" s="475"/>
      <c r="X58" s="476"/>
      <c r="Y58" s="196"/>
      <c r="Z58" s="915"/>
      <c r="AA58" s="917"/>
      <c r="AB58" s="917"/>
      <c r="AC58" s="917"/>
      <c r="AD58" s="917"/>
      <c r="AE58" s="917"/>
      <c r="AF58" s="917"/>
    </row>
    <row r="59" spans="1:32">
      <c r="A59" s="164"/>
      <c r="B59" s="148"/>
      <c r="C59" s="146"/>
      <c r="D59" s="20"/>
      <c r="E59" s="20"/>
      <c r="F59" s="20"/>
      <c r="G59" s="20"/>
      <c r="H59" s="20"/>
      <c r="I59" s="135"/>
      <c r="J59" s="196"/>
      <c r="K59" s="153"/>
      <c r="L59" s="153"/>
      <c r="M59" s="475"/>
      <c r="N59" s="475"/>
      <c r="O59" s="475"/>
      <c r="P59" s="475"/>
      <c r="Q59" s="476"/>
      <c r="R59" s="152"/>
      <c r="S59" s="153"/>
      <c r="T59" s="475"/>
      <c r="U59" s="475"/>
      <c r="V59" s="475"/>
      <c r="W59" s="475"/>
      <c r="X59" s="476"/>
      <c r="Y59" s="196"/>
      <c r="Z59" s="915"/>
      <c r="AA59" s="917"/>
      <c r="AB59" s="917"/>
      <c r="AC59" s="917"/>
      <c r="AD59" s="917"/>
      <c r="AE59" s="917"/>
      <c r="AF59" s="917"/>
    </row>
    <row r="60" spans="1:32">
      <c r="A60" s="164"/>
      <c r="B60" s="149"/>
      <c r="C60" s="147"/>
      <c r="D60" s="67"/>
      <c r="E60" s="67"/>
      <c r="F60" s="67"/>
      <c r="G60" s="67"/>
      <c r="H60" s="67"/>
      <c r="I60" s="136"/>
      <c r="J60" s="897"/>
      <c r="K60" s="154"/>
      <c r="L60" s="154"/>
      <c r="M60" s="477"/>
      <c r="N60" s="477"/>
      <c r="O60" s="477"/>
      <c r="P60" s="900"/>
      <c r="Q60" s="477"/>
      <c r="R60" s="152"/>
      <c r="S60" s="153"/>
      <c r="T60" s="475"/>
      <c r="U60" s="475"/>
      <c r="V60" s="475"/>
      <c r="W60" s="475"/>
      <c r="X60" s="476"/>
      <c r="Y60" s="196"/>
      <c r="Z60" s="915"/>
      <c r="AA60" s="917"/>
      <c r="AB60" s="917"/>
      <c r="AC60" s="917"/>
      <c r="AD60" s="917"/>
      <c r="AE60" s="917"/>
      <c r="AF60" s="917"/>
    </row>
    <row r="61" spans="1:32">
      <c r="A61" s="164"/>
      <c r="B61" s="148"/>
      <c r="C61" s="146"/>
      <c r="D61" s="20"/>
      <c r="E61" s="20"/>
      <c r="F61" s="20"/>
      <c r="G61" s="20"/>
      <c r="H61" s="20"/>
      <c r="I61" s="135"/>
      <c r="J61" s="196"/>
      <c r="K61" s="166"/>
      <c r="L61" s="155"/>
      <c r="M61" s="155"/>
      <c r="N61" s="155"/>
      <c r="O61" s="155"/>
      <c r="P61" s="156"/>
      <c r="Q61" s="157"/>
      <c r="R61" s="896"/>
      <c r="S61" s="166"/>
      <c r="T61" s="166"/>
      <c r="U61" s="166"/>
      <c r="V61" s="166"/>
      <c r="W61" s="156"/>
      <c r="X61" s="166"/>
      <c r="Y61" s="196"/>
      <c r="Z61" s="915"/>
      <c r="AA61" s="917"/>
      <c r="AB61" s="917"/>
      <c r="AC61" s="917"/>
      <c r="AD61" s="917"/>
      <c r="AE61" s="917"/>
      <c r="AF61" s="917"/>
    </row>
    <row r="62" spans="1:32">
      <c r="A62" s="164"/>
      <c r="B62" s="148"/>
      <c r="C62" s="146"/>
      <c r="D62" s="20"/>
      <c r="E62" s="20"/>
      <c r="F62" s="20"/>
      <c r="G62" s="20"/>
      <c r="H62" s="20"/>
      <c r="I62" s="135"/>
      <c r="J62" s="196"/>
      <c r="K62" s="166"/>
      <c r="L62" s="155"/>
      <c r="M62" s="155"/>
      <c r="N62" s="155"/>
      <c r="O62" s="155"/>
      <c r="P62" s="156"/>
      <c r="Q62" s="157"/>
      <c r="R62" s="896"/>
      <c r="S62" s="166"/>
      <c r="T62" s="166"/>
      <c r="U62" s="166"/>
      <c r="V62" s="166"/>
      <c r="W62" s="156"/>
      <c r="X62" s="166"/>
      <c r="Y62" s="196"/>
      <c r="Z62" s="915"/>
      <c r="AA62" s="917"/>
      <c r="AB62" s="917"/>
      <c r="AC62" s="917"/>
      <c r="AD62" s="917"/>
      <c r="AE62" s="917"/>
      <c r="AF62" s="917"/>
    </row>
    <row r="63" spans="1:32">
      <c r="A63" s="164"/>
      <c r="B63" s="149"/>
      <c r="C63" s="147"/>
      <c r="D63" s="67"/>
      <c r="E63" s="67"/>
      <c r="F63" s="67"/>
      <c r="G63" s="67"/>
      <c r="H63" s="67"/>
      <c r="I63" s="136"/>
      <c r="J63" s="897"/>
      <c r="K63" s="158"/>
      <c r="L63" s="158"/>
      <c r="M63" s="158"/>
      <c r="N63" s="158"/>
      <c r="O63" s="158"/>
      <c r="P63" s="159"/>
      <c r="Q63" s="160"/>
      <c r="R63" s="427"/>
      <c r="S63" s="158"/>
      <c r="T63" s="158"/>
      <c r="U63" s="158"/>
      <c r="V63" s="158"/>
      <c r="W63" s="159"/>
      <c r="X63" s="158"/>
      <c r="Y63" s="897"/>
      <c r="Z63" s="918"/>
      <c r="AA63" s="919"/>
      <c r="AB63" s="919"/>
      <c r="AC63" s="919"/>
      <c r="AD63" s="919"/>
      <c r="AE63" s="919"/>
      <c r="AF63" s="919"/>
    </row>
    <row r="64" spans="1:32">
      <c r="A64" s="300"/>
      <c r="B64" s="295"/>
      <c r="C64" s="296"/>
      <c r="D64" s="297"/>
      <c r="E64" s="297"/>
      <c r="F64" s="297"/>
      <c r="G64" s="297"/>
      <c r="H64" s="297"/>
      <c r="I64" s="298"/>
      <c r="J64" s="196"/>
      <c r="K64" s="472"/>
      <c r="L64" s="472"/>
      <c r="M64" s="462"/>
      <c r="N64" s="462"/>
      <c r="O64" s="462"/>
      <c r="P64" s="462"/>
      <c r="Q64" s="473"/>
      <c r="R64" s="474"/>
      <c r="S64" s="909"/>
      <c r="T64" s="910"/>
      <c r="U64" s="910"/>
      <c r="V64" s="910"/>
      <c r="W64" s="910"/>
      <c r="X64" s="473"/>
      <c r="Y64" s="196"/>
      <c r="Z64" s="915"/>
      <c r="AA64" s="917"/>
      <c r="AB64" s="917"/>
      <c r="AC64" s="917"/>
      <c r="AD64" s="917"/>
      <c r="AE64" s="917"/>
      <c r="AF64" s="917"/>
    </row>
    <row r="65" spans="1:32">
      <c r="A65" s="164"/>
      <c r="B65" s="148"/>
      <c r="C65" s="146"/>
      <c r="D65" s="20"/>
      <c r="E65" s="20"/>
      <c r="F65" s="20"/>
      <c r="G65" s="20"/>
      <c r="H65" s="20"/>
      <c r="I65" s="135"/>
      <c r="J65" s="196"/>
      <c r="K65" s="153"/>
      <c r="L65" s="153"/>
      <c r="M65" s="475"/>
      <c r="N65" s="475"/>
      <c r="O65" s="475"/>
      <c r="P65" s="475"/>
      <c r="Q65" s="476"/>
      <c r="R65" s="152"/>
      <c r="S65" s="153"/>
      <c r="T65" s="475"/>
      <c r="U65" s="475"/>
      <c r="V65" s="475"/>
      <c r="W65" s="475"/>
      <c r="X65" s="476"/>
      <c r="Y65" s="196"/>
      <c r="Z65" s="915"/>
      <c r="AA65" s="917"/>
      <c r="AB65" s="917"/>
      <c r="AC65" s="917"/>
      <c r="AD65" s="917"/>
      <c r="AE65" s="917"/>
      <c r="AF65" s="917"/>
    </row>
    <row r="66" spans="1:32">
      <c r="A66" s="164"/>
      <c r="B66" s="148"/>
      <c r="C66" s="146"/>
      <c r="D66" s="20"/>
      <c r="E66" s="20"/>
      <c r="F66" s="20"/>
      <c r="G66" s="20"/>
      <c r="H66" s="20"/>
      <c r="I66" s="135"/>
      <c r="J66" s="196"/>
      <c r="K66" s="153"/>
      <c r="L66" s="153"/>
      <c r="M66" s="475"/>
      <c r="N66" s="475"/>
      <c r="O66" s="475"/>
      <c r="P66" s="475"/>
      <c r="Q66" s="476"/>
      <c r="R66" s="152"/>
      <c r="S66" s="153"/>
      <c r="T66" s="475"/>
      <c r="U66" s="475"/>
      <c r="V66" s="475"/>
      <c r="W66" s="475"/>
      <c r="X66" s="476"/>
      <c r="Y66" s="196"/>
      <c r="Z66" s="915"/>
      <c r="AA66" s="917"/>
      <c r="AB66" s="917"/>
      <c r="AC66" s="917"/>
      <c r="AD66" s="917"/>
      <c r="AE66" s="917"/>
      <c r="AF66" s="917"/>
    </row>
    <row r="67" spans="1:32">
      <c r="A67" s="164"/>
      <c r="B67" s="148"/>
      <c r="C67" s="146"/>
      <c r="D67" s="20"/>
      <c r="E67" s="20"/>
      <c r="F67" s="20"/>
      <c r="G67" s="20"/>
      <c r="H67" s="20"/>
      <c r="I67" s="135"/>
      <c r="J67" s="196"/>
      <c r="K67" s="153"/>
      <c r="L67" s="153"/>
      <c r="M67" s="475"/>
      <c r="N67" s="475"/>
      <c r="O67" s="475"/>
      <c r="P67" s="475"/>
      <c r="Q67" s="476"/>
      <c r="R67" s="152"/>
      <c r="S67" s="153"/>
      <c r="T67" s="475"/>
      <c r="U67" s="475"/>
      <c r="V67" s="475"/>
      <c r="W67" s="475"/>
      <c r="X67" s="476"/>
      <c r="Y67" s="196"/>
      <c r="Z67" s="915"/>
      <c r="AA67" s="917"/>
      <c r="AB67" s="917"/>
      <c r="AC67" s="917"/>
      <c r="AD67" s="917"/>
      <c r="AE67" s="917"/>
      <c r="AF67" s="917"/>
    </row>
    <row r="68" spans="1:32">
      <c r="A68" s="164"/>
      <c r="B68" s="148"/>
      <c r="C68" s="146"/>
      <c r="D68" s="20"/>
      <c r="E68" s="20"/>
      <c r="F68" s="20"/>
      <c r="G68" s="20"/>
      <c r="H68" s="20"/>
      <c r="I68" s="135"/>
      <c r="J68" s="196"/>
      <c r="K68" s="153"/>
      <c r="L68" s="153"/>
      <c r="M68" s="475"/>
      <c r="N68" s="475"/>
      <c r="O68" s="475"/>
      <c r="P68" s="475"/>
      <c r="Q68" s="476"/>
      <c r="R68" s="152"/>
      <c r="S68" s="153"/>
      <c r="T68" s="475"/>
      <c r="U68" s="475"/>
      <c r="V68" s="475"/>
      <c r="W68" s="475"/>
      <c r="X68" s="476"/>
      <c r="Y68" s="196"/>
      <c r="Z68" s="915"/>
      <c r="AA68" s="915"/>
      <c r="AB68" s="915"/>
      <c r="AC68" s="915"/>
      <c r="AD68" s="917"/>
      <c r="AE68" s="917"/>
      <c r="AF68" s="917"/>
    </row>
    <row r="69" spans="1:32">
      <c r="A69" s="164"/>
      <c r="B69" s="148"/>
      <c r="C69" s="146"/>
      <c r="D69" s="20"/>
      <c r="E69" s="20"/>
      <c r="F69" s="20"/>
      <c r="G69" s="20"/>
      <c r="H69" s="20"/>
      <c r="I69" s="135"/>
      <c r="J69" s="196"/>
      <c r="K69" s="153"/>
      <c r="L69" s="153"/>
      <c r="M69" s="475"/>
      <c r="N69" s="475"/>
      <c r="O69" s="475"/>
      <c r="P69" s="475"/>
      <c r="Q69" s="476"/>
      <c r="R69" s="152"/>
      <c r="S69" s="153"/>
      <c r="T69" s="475"/>
      <c r="U69" s="475"/>
      <c r="V69" s="475"/>
      <c r="W69" s="475"/>
      <c r="X69" s="476"/>
      <c r="Y69" s="196"/>
      <c r="Z69" s="915"/>
      <c r="AA69" s="917"/>
      <c r="AB69" s="917"/>
      <c r="AC69" s="917"/>
      <c r="AD69" s="917"/>
      <c r="AE69" s="917"/>
      <c r="AF69" s="917"/>
    </row>
    <row r="70" spans="1:32">
      <c r="A70" s="164"/>
      <c r="B70" s="149"/>
      <c r="C70" s="147"/>
      <c r="D70" s="67"/>
      <c r="E70" s="67"/>
      <c r="F70" s="67"/>
      <c r="G70" s="67"/>
      <c r="H70" s="67"/>
      <c r="I70" s="136"/>
      <c r="J70" s="196"/>
      <c r="K70" s="154"/>
      <c r="L70" s="154"/>
      <c r="M70" s="477"/>
      <c r="N70" s="477"/>
      <c r="O70" s="477"/>
      <c r="P70" s="477"/>
      <c r="Q70" s="478"/>
      <c r="R70" s="152"/>
      <c r="S70" s="153"/>
      <c r="T70" s="475"/>
      <c r="U70" s="475"/>
      <c r="V70" s="475"/>
      <c r="W70" s="475"/>
      <c r="X70" s="476"/>
      <c r="Y70" s="196"/>
      <c r="Z70" s="915"/>
      <c r="AA70" s="917"/>
      <c r="AB70" s="917"/>
      <c r="AC70" s="917"/>
      <c r="AD70" s="917"/>
      <c r="AE70" s="917"/>
      <c r="AF70" s="917"/>
    </row>
    <row r="71" spans="1:32">
      <c r="A71" s="164"/>
      <c r="B71" s="148"/>
      <c r="C71" s="146"/>
      <c r="D71" s="20"/>
      <c r="E71" s="20"/>
      <c r="F71" s="20"/>
      <c r="G71" s="20"/>
      <c r="H71" s="20"/>
      <c r="I71" s="135"/>
      <c r="J71" s="196"/>
      <c r="K71" s="153"/>
      <c r="L71" s="153"/>
      <c r="M71" s="475"/>
      <c r="N71" s="475"/>
      <c r="O71" s="475"/>
      <c r="P71" s="475"/>
      <c r="Q71" s="476"/>
      <c r="R71" s="152"/>
      <c r="S71" s="153"/>
      <c r="T71" s="475"/>
      <c r="U71" s="475"/>
      <c r="V71" s="475"/>
      <c r="W71" s="475"/>
      <c r="X71" s="476"/>
      <c r="Y71" s="196"/>
      <c r="Z71" s="915"/>
      <c r="AA71" s="917"/>
      <c r="AB71" s="917"/>
      <c r="AC71" s="917"/>
      <c r="AD71" s="917"/>
      <c r="AE71" s="917"/>
      <c r="AF71" s="917"/>
    </row>
    <row r="72" spans="1:32">
      <c r="A72" s="164"/>
      <c r="B72" s="905"/>
      <c r="C72" s="906"/>
      <c r="D72" s="907"/>
      <c r="E72" s="907"/>
      <c r="F72" s="907"/>
      <c r="G72" s="907"/>
      <c r="H72" s="907"/>
      <c r="I72" s="908"/>
      <c r="J72" s="196"/>
      <c r="K72" s="153"/>
      <c r="L72" s="153"/>
      <c r="M72" s="475"/>
      <c r="N72" s="475"/>
      <c r="O72" s="475"/>
      <c r="P72" s="475"/>
      <c r="Q72" s="476"/>
      <c r="R72" s="152"/>
      <c r="S72" s="153"/>
      <c r="T72" s="475"/>
      <c r="U72" s="475"/>
      <c r="V72" s="475"/>
      <c r="W72" s="475"/>
      <c r="X72" s="476"/>
      <c r="Y72" s="196"/>
      <c r="Z72" s="915"/>
      <c r="AA72" s="917"/>
      <c r="AB72" s="917"/>
      <c r="AC72" s="917"/>
      <c r="AD72" s="917"/>
      <c r="AE72" s="917"/>
      <c r="AF72" s="917"/>
    </row>
    <row r="73" spans="1:32">
      <c r="A73" s="164"/>
      <c r="B73" s="148"/>
      <c r="C73" s="146"/>
      <c r="D73" s="20"/>
      <c r="E73" s="20"/>
      <c r="F73" s="20"/>
      <c r="G73" s="20"/>
      <c r="H73" s="20"/>
      <c r="I73" s="135"/>
      <c r="J73" s="196"/>
      <c r="K73" s="153"/>
      <c r="L73" s="153"/>
      <c r="M73" s="475"/>
      <c r="N73" s="475"/>
      <c r="O73" s="475"/>
      <c r="P73" s="475"/>
      <c r="Q73" s="476"/>
      <c r="R73" s="152"/>
      <c r="S73" s="153"/>
      <c r="T73" s="475"/>
      <c r="U73" s="475"/>
      <c r="V73" s="475"/>
      <c r="W73" s="475"/>
      <c r="X73" s="476"/>
      <c r="Y73" s="196"/>
      <c r="Z73" s="915"/>
      <c r="AA73" s="917"/>
      <c r="AB73" s="917"/>
      <c r="AC73" s="917"/>
      <c r="AD73" s="917"/>
      <c r="AE73" s="917"/>
      <c r="AF73" s="917"/>
    </row>
    <row r="74" spans="1:32">
      <c r="A74" s="164"/>
      <c r="B74" s="905"/>
      <c r="C74" s="906"/>
      <c r="D74" s="907"/>
      <c r="E74" s="907"/>
      <c r="F74" s="907"/>
      <c r="G74" s="907"/>
      <c r="H74" s="907"/>
      <c r="I74" s="908"/>
      <c r="J74" s="196"/>
      <c r="K74" s="153"/>
      <c r="L74" s="153"/>
      <c r="M74" s="475"/>
      <c r="N74" s="475"/>
      <c r="O74" s="475"/>
      <c r="P74" s="475"/>
      <c r="Q74" s="476"/>
      <c r="R74" s="152"/>
      <c r="S74" s="153"/>
      <c r="T74" s="475"/>
      <c r="U74" s="475"/>
      <c r="V74" s="475"/>
      <c r="W74" s="475"/>
      <c r="X74" s="476"/>
      <c r="Y74" s="196"/>
      <c r="Z74" s="915"/>
      <c r="AA74" s="917"/>
      <c r="AB74" s="917"/>
      <c r="AC74" s="917"/>
      <c r="AD74" s="917"/>
      <c r="AE74" s="917"/>
      <c r="AF74" s="917"/>
    </row>
    <row r="75" spans="1:32">
      <c r="A75" s="164"/>
      <c r="B75" s="148"/>
      <c r="C75" s="146"/>
      <c r="D75" s="20"/>
      <c r="E75" s="20"/>
      <c r="F75" s="20"/>
      <c r="G75" s="20"/>
      <c r="H75" s="20"/>
      <c r="I75" s="135"/>
      <c r="J75" s="196"/>
      <c r="K75" s="186"/>
      <c r="L75" s="153"/>
      <c r="M75" s="475"/>
      <c r="N75" s="475"/>
      <c r="O75" s="475"/>
      <c r="P75" s="475"/>
      <c r="Q75" s="476"/>
      <c r="R75" s="152"/>
      <c r="S75" s="153"/>
      <c r="T75" s="475"/>
      <c r="U75" s="475"/>
      <c r="V75" s="475"/>
      <c r="W75" s="475"/>
      <c r="X75" s="476"/>
      <c r="Y75" s="196"/>
      <c r="Z75" s="915"/>
      <c r="AA75" s="917"/>
      <c r="AB75" s="917"/>
      <c r="AC75" s="917"/>
      <c r="AD75" s="917"/>
      <c r="AE75" s="917"/>
      <c r="AF75" s="917"/>
    </row>
    <row r="76" spans="1:32">
      <c r="A76" s="164"/>
      <c r="B76" s="905"/>
      <c r="C76" s="906"/>
      <c r="D76" s="907"/>
      <c r="E76" s="907"/>
      <c r="F76" s="907"/>
      <c r="G76" s="907"/>
      <c r="H76" s="907"/>
      <c r="I76" s="908"/>
      <c r="J76" s="196"/>
      <c r="K76" s="153"/>
      <c r="L76" s="153"/>
      <c r="M76" s="475"/>
      <c r="N76" s="475"/>
      <c r="O76" s="475"/>
      <c r="P76" s="479"/>
      <c r="Q76" s="475"/>
      <c r="R76" s="152"/>
      <c r="S76" s="153"/>
      <c r="T76" s="475"/>
      <c r="U76" s="475"/>
      <c r="V76" s="475"/>
      <c r="W76" s="475"/>
      <c r="X76" s="476"/>
      <c r="Y76" s="196"/>
      <c r="Z76" s="915"/>
      <c r="AA76" s="917"/>
      <c r="AB76" s="917"/>
      <c r="AC76" s="917"/>
      <c r="AD76" s="917"/>
      <c r="AE76" s="917"/>
      <c r="AF76" s="917"/>
    </row>
    <row r="77" spans="1:32">
      <c r="A77" s="164"/>
      <c r="B77" s="905"/>
      <c r="C77" s="906"/>
      <c r="D77" s="907"/>
      <c r="E77" s="907"/>
      <c r="F77" s="907"/>
      <c r="G77" s="907"/>
      <c r="H77" s="907"/>
      <c r="I77" s="908"/>
      <c r="J77" s="196"/>
      <c r="K77" s="166"/>
      <c r="L77" s="155"/>
      <c r="M77" s="155"/>
      <c r="N77" s="155"/>
      <c r="O77" s="155"/>
      <c r="P77" s="156"/>
      <c r="Q77" s="157"/>
      <c r="R77" s="896"/>
      <c r="S77" s="166"/>
      <c r="T77" s="166"/>
      <c r="U77" s="166"/>
      <c r="V77" s="166"/>
      <c r="W77" s="156"/>
      <c r="X77" s="166"/>
      <c r="Y77" s="196"/>
      <c r="Z77" s="915"/>
      <c r="AA77" s="917"/>
      <c r="AB77" s="917"/>
      <c r="AC77" s="917"/>
      <c r="AD77" s="917"/>
      <c r="AE77" s="917"/>
      <c r="AF77" s="917"/>
    </row>
    <row r="78" spans="1:32">
      <c r="A78" s="164"/>
      <c r="B78" s="148"/>
      <c r="C78" s="146"/>
      <c r="D78" s="20"/>
      <c r="E78" s="20"/>
      <c r="F78" s="20"/>
      <c r="G78" s="20"/>
      <c r="H78" s="20"/>
      <c r="I78" s="135"/>
      <c r="J78" s="196"/>
      <c r="K78" s="155"/>
      <c r="L78" s="155"/>
      <c r="M78" s="155"/>
      <c r="N78" s="155"/>
      <c r="O78" s="155"/>
      <c r="P78" s="156"/>
      <c r="Q78" s="157"/>
      <c r="R78" s="896"/>
      <c r="S78" s="166"/>
      <c r="T78" s="166"/>
      <c r="U78" s="166"/>
      <c r="V78" s="166"/>
      <c r="W78" s="156"/>
      <c r="X78" s="166"/>
      <c r="Y78" s="196"/>
      <c r="Z78" s="915"/>
      <c r="AA78" s="917"/>
      <c r="AB78" s="917"/>
      <c r="AC78" s="917"/>
      <c r="AD78" s="917"/>
      <c r="AE78" s="917"/>
      <c r="AF78" s="917"/>
    </row>
    <row r="79" spans="1:32">
      <c r="A79" s="164"/>
      <c r="B79" s="905"/>
      <c r="C79" s="906"/>
      <c r="D79" s="907"/>
      <c r="E79" s="907"/>
      <c r="F79" s="907"/>
      <c r="G79" s="907"/>
      <c r="H79" s="907"/>
      <c r="I79" s="908"/>
      <c r="J79" s="196"/>
      <c r="K79" s="155"/>
      <c r="L79" s="155"/>
      <c r="M79" s="155"/>
      <c r="N79" s="155"/>
      <c r="O79" s="155"/>
      <c r="P79" s="156"/>
      <c r="Q79" s="157"/>
      <c r="R79" s="896"/>
      <c r="S79" s="166"/>
      <c r="T79" s="166"/>
      <c r="U79" s="166"/>
      <c r="V79" s="166"/>
      <c r="W79" s="156"/>
      <c r="X79" s="166"/>
      <c r="Y79" s="196"/>
      <c r="Z79" s="915"/>
      <c r="AA79" s="917"/>
      <c r="AB79" s="917"/>
      <c r="AC79" s="917"/>
      <c r="AD79" s="917"/>
      <c r="AE79" s="917"/>
      <c r="AF79" s="917"/>
    </row>
    <row r="80" spans="1:32">
      <c r="A80" s="164"/>
      <c r="B80" s="148"/>
      <c r="C80" s="146"/>
      <c r="D80" s="20"/>
      <c r="E80" s="20"/>
      <c r="F80" s="20"/>
      <c r="G80" s="20"/>
      <c r="H80" s="20"/>
      <c r="I80" s="135"/>
      <c r="J80" s="196"/>
      <c r="K80" s="155"/>
      <c r="L80" s="155"/>
      <c r="M80" s="155"/>
      <c r="N80" s="155"/>
      <c r="O80" s="155"/>
      <c r="P80" s="156"/>
      <c r="Q80" s="157"/>
      <c r="R80" s="896"/>
      <c r="S80" s="166"/>
      <c r="T80" s="166"/>
      <c r="U80" s="166"/>
      <c r="V80" s="166"/>
      <c r="W80" s="156"/>
      <c r="X80" s="166"/>
      <c r="Y80" s="196"/>
      <c r="Z80" s="915"/>
      <c r="AA80" s="917"/>
      <c r="AB80" s="917"/>
      <c r="AC80" s="917"/>
      <c r="AD80" s="917"/>
      <c r="AE80" s="917"/>
      <c r="AF80" s="917"/>
    </row>
    <row r="81" spans="1:33">
      <c r="A81" s="164"/>
      <c r="B81" s="148"/>
      <c r="C81" s="146"/>
      <c r="D81" s="20"/>
      <c r="E81" s="20"/>
      <c r="F81" s="20"/>
      <c r="G81" s="20"/>
      <c r="H81" s="20"/>
      <c r="I81" s="135"/>
      <c r="J81" s="196"/>
      <c r="K81" s="166"/>
      <c r="L81" s="166"/>
      <c r="M81" s="166"/>
      <c r="N81" s="166"/>
      <c r="O81" s="166"/>
      <c r="P81" s="166"/>
      <c r="Q81" s="157"/>
      <c r="R81" s="911"/>
      <c r="S81" s="166"/>
      <c r="T81" s="166"/>
      <c r="U81" s="166"/>
      <c r="V81" s="166"/>
      <c r="W81" s="156"/>
      <c r="X81" s="166"/>
      <c r="Y81" s="196"/>
      <c r="Z81" s="915"/>
      <c r="AA81" s="917"/>
      <c r="AB81" s="917"/>
      <c r="AC81" s="917"/>
      <c r="AD81" s="917"/>
      <c r="AE81" s="917"/>
      <c r="AF81" s="917"/>
    </row>
    <row r="82" spans="1:33">
      <c r="A82" s="164"/>
      <c r="B82" s="905"/>
      <c r="C82" s="906"/>
      <c r="D82" s="907"/>
      <c r="E82" s="907"/>
      <c r="F82" s="907"/>
      <c r="G82" s="907"/>
      <c r="H82" s="907"/>
      <c r="I82" s="908"/>
      <c r="J82" s="196"/>
      <c r="K82" s="166"/>
      <c r="L82" s="166"/>
      <c r="M82" s="166"/>
      <c r="N82" s="166"/>
      <c r="O82" s="166"/>
      <c r="P82" s="156"/>
      <c r="Q82" s="157"/>
      <c r="R82" s="911"/>
      <c r="S82" s="150"/>
      <c r="T82" s="150"/>
      <c r="U82" s="150"/>
      <c r="V82" s="150"/>
      <c r="W82" s="150"/>
      <c r="X82" s="898"/>
      <c r="Y82" s="196"/>
      <c r="AA82" s="917"/>
      <c r="AB82" s="917"/>
      <c r="AC82" s="917"/>
      <c r="AD82" s="917"/>
      <c r="AE82" s="917"/>
      <c r="AF82" s="917"/>
      <c r="AG82" s="133"/>
    </row>
    <row r="83" spans="1:33">
      <c r="A83" s="894"/>
      <c r="B83" s="148"/>
      <c r="C83" s="146"/>
      <c r="D83" s="20"/>
      <c r="E83" s="20"/>
      <c r="F83" s="20"/>
      <c r="G83" s="20"/>
      <c r="H83" s="20"/>
      <c r="I83" s="135"/>
      <c r="J83" s="196"/>
      <c r="K83" s="166"/>
      <c r="L83" s="166"/>
      <c r="M83" s="166"/>
      <c r="N83" s="166"/>
      <c r="O83" s="166"/>
      <c r="P83" s="156"/>
      <c r="Q83" s="157"/>
      <c r="R83" s="896"/>
      <c r="S83" s="166"/>
      <c r="T83" s="166"/>
      <c r="U83" s="166"/>
      <c r="V83" s="166"/>
      <c r="W83" s="156"/>
      <c r="X83" s="166"/>
      <c r="Y83" s="196"/>
      <c r="Z83" s="915"/>
      <c r="AA83" s="917"/>
      <c r="AB83" s="917"/>
      <c r="AC83" s="917"/>
      <c r="AD83" s="917"/>
      <c r="AE83" s="917"/>
      <c r="AF83" s="917"/>
      <c r="AG83" s="133"/>
    </row>
    <row r="84" spans="1:33">
      <c r="A84" s="894"/>
      <c r="B84" s="148"/>
      <c r="C84" s="146"/>
      <c r="D84" s="20"/>
      <c r="E84" s="20"/>
      <c r="F84" s="20"/>
      <c r="G84" s="20"/>
      <c r="H84" s="20"/>
      <c r="I84" s="135"/>
      <c r="J84" s="196"/>
      <c r="K84" s="166"/>
      <c r="L84" s="166"/>
      <c r="M84" s="166"/>
      <c r="N84" s="166"/>
      <c r="O84" s="166"/>
      <c r="P84" s="156"/>
      <c r="Q84" s="157"/>
      <c r="R84" s="896"/>
      <c r="S84" s="166"/>
      <c r="T84" s="166"/>
      <c r="U84" s="166"/>
      <c r="V84" s="166"/>
      <c r="W84" s="156"/>
      <c r="X84" s="166"/>
      <c r="Y84" s="196"/>
      <c r="Z84" s="915"/>
      <c r="AA84" s="917"/>
      <c r="AB84" s="917"/>
      <c r="AC84" s="917"/>
      <c r="AD84" s="917"/>
      <c r="AE84" s="917"/>
      <c r="AF84" s="917"/>
      <c r="AG84" s="133"/>
    </row>
    <row r="85" spans="1:33">
      <c r="A85" s="894"/>
      <c r="B85" s="905"/>
      <c r="C85" s="906"/>
      <c r="D85" s="907"/>
      <c r="E85" s="907"/>
      <c r="F85" s="907"/>
      <c r="G85" s="907"/>
      <c r="H85" s="907"/>
      <c r="I85" s="908"/>
      <c r="J85" s="196"/>
      <c r="K85" s="166"/>
      <c r="L85" s="166"/>
      <c r="M85" s="166"/>
      <c r="N85" s="166"/>
      <c r="O85" s="166"/>
      <c r="P85" s="156"/>
      <c r="Q85" s="157"/>
      <c r="R85" s="896"/>
      <c r="S85" s="166"/>
      <c r="T85" s="166"/>
      <c r="U85" s="166"/>
      <c r="V85" s="166"/>
      <c r="W85" s="156"/>
      <c r="X85" s="166"/>
      <c r="Y85" s="196"/>
      <c r="Z85" s="915"/>
      <c r="AA85" s="917"/>
      <c r="AB85" s="917"/>
      <c r="AC85" s="917"/>
      <c r="AD85" s="917"/>
      <c r="AE85" s="917"/>
      <c r="AF85" s="917"/>
      <c r="AG85" s="133"/>
    </row>
    <row r="86" spans="1:33">
      <c r="A86" s="894"/>
      <c r="B86" s="148"/>
      <c r="C86" s="146"/>
      <c r="D86" s="20"/>
      <c r="E86" s="20"/>
      <c r="F86" s="20"/>
      <c r="G86" s="20"/>
      <c r="H86" s="20"/>
      <c r="I86" s="135"/>
      <c r="J86" s="196"/>
      <c r="K86" s="166"/>
      <c r="L86" s="166"/>
      <c r="M86" s="166"/>
      <c r="N86" s="166"/>
      <c r="O86" s="166"/>
      <c r="P86" s="156"/>
      <c r="Q86" s="157"/>
      <c r="R86" s="152"/>
      <c r="S86" s="153"/>
      <c r="T86" s="475"/>
      <c r="U86" s="475"/>
      <c r="V86" s="475"/>
      <c r="W86" s="475"/>
      <c r="X86" s="476"/>
      <c r="Y86" s="196"/>
      <c r="Z86" s="915"/>
      <c r="AA86" s="917"/>
      <c r="AB86" s="917"/>
      <c r="AC86" s="917"/>
      <c r="AD86" s="917"/>
      <c r="AE86" s="917"/>
      <c r="AF86" s="917"/>
      <c r="AG86" s="133"/>
    </row>
    <row r="87" spans="1:33">
      <c r="A87" s="894"/>
      <c r="B87" s="905"/>
      <c r="C87" s="906"/>
      <c r="D87" s="907"/>
      <c r="E87" s="907"/>
      <c r="F87" s="907"/>
      <c r="G87" s="907"/>
      <c r="H87" s="907"/>
      <c r="I87" s="908"/>
      <c r="J87" s="196"/>
      <c r="K87" s="166"/>
      <c r="L87" s="166"/>
      <c r="M87" s="166"/>
      <c r="N87" s="166"/>
      <c r="O87" s="166"/>
      <c r="P87" s="166"/>
      <c r="Q87" s="157"/>
      <c r="R87" s="896"/>
      <c r="S87" s="166"/>
      <c r="T87" s="166"/>
      <c r="U87" s="166"/>
      <c r="V87" s="166"/>
      <c r="W87" s="156"/>
      <c r="X87" s="166"/>
      <c r="Y87" s="196"/>
      <c r="Z87" s="915"/>
      <c r="AA87" s="917"/>
      <c r="AB87" s="917"/>
      <c r="AC87" s="917"/>
      <c r="AD87" s="917"/>
      <c r="AE87" s="917"/>
      <c r="AF87" s="917"/>
      <c r="AG87" s="133"/>
    </row>
    <row r="88" spans="1:33">
      <c r="A88" s="894"/>
      <c r="B88" s="148"/>
      <c r="C88" s="146"/>
      <c r="D88" s="20"/>
      <c r="E88" s="20"/>
      <c r="F88" s="20"/>
      <c r="G88" s="20"/>
      <c r="H88" s="20"/>
      <c r="I88" s="135"/>
      <c r="J88" s="196"/>
      <c r="K88" s="166"/>
      <c r="L88" s="166"/>
      <c r="M88" s="166"/>
      <c r="N88" s="166"/>
      <c r="O88" s="166"/>
      <c r="P88" s="156"/>
      <c r="Q88" s="157"/>
      <c r="R88" s="911"/>
      <c r="S88" s="166"/>
      <c r="T88" s="166"/>
      <c r="U88" s="166"/>
      <c r="V88" s="166"/>
      <c r="W88" s="156"/>
      <c r="X88" s="166"/>
      <c r="Y88" s="196"/>
      <c r="Z88" s="915"/>
      <c r="AA88" s="917"/>
      <c r="AB88" s="917"/>
      <c r="AC88" s="917"/>
      <c r="AD88" s="917"/>
      <c r="AE88" s="917"/>
      <c r="AF88" s="917"/>
      <c r="AG88" s="133"/>
    </row>
    <row r="89" spans="1:33">
      <c r="A89" s="894"/>
      <c r="B89" s="905"/>
      <c r="C89" s="906"/>
      <c r="D89" s="907"/>
      <c r="E89" s="907"/>
      <c r="F89" s="907"/>
      <c r="G89" s="907"/>
      <c r="H89" s="907"/>
      <c r="I89" s="908"/>
      <c r="J89" s="196"/>
      <c r="K89" s="166"/>
      <c r="L89" s="166"/>
      <c r="M89" s="166"/>
      <c r="N89" s="166"/>
      <c r="O89" s="166"/>
      <c r="P89" s="156"/>
      <c r="Q89" s="157"/>
      <c r="R89" s="896"/>
      <c r="S89" s="153"/>
      <c r="T89" s="475"/>
      <c r="U89" s="475"/>
      <c r="V89" s="475"/>
      <c r="W89" s="475"/>
      <c r="X89" s="476"/>
      <c r="Y89" s="196"/>
      <c r="Z89" s="915"/>
      <c r="AA89" s="917"/>
      <c r="AB89" s="917"/>
      <c r="AC89" s="917"/>
      <c r="AD89" s="917"/>
      <c r="AE89" s="917"/>
      <c r="AF89" s="917"/>
      <c r="AG89" s="133"/>
    </row>
    <row r="90" spans="1:33">
      <c r="A90" s="894"/>
      <c r="B90" s="148"/>
      <c r="C90" s="146"/>
      <c r="D90" s="20"/>
      <c r="E90" s="20"/>
      <c r="F90" s="20"/>
      <c r="G90" s="20"/>
      <c r="H90" s="20"/>
      <c r="I90" s="135"/>
      <c r="J90" s="196"/>
      <c r="K90" s="166"/>
      <c r="L90" s="166"/>
      <c r="M90" s="166"/>
      <c r="N90" s="166"/>
      <c r="O90" s="166"/>
      <c r="P90" s="156"/>
      <c r="Q90" s="157"/>
      <c r="R90" s="898"/>
      <c r="S90" s="166"/>
      <c r="T90" s="166"/>
      <c r="U90" s="166"/>
      <c r="V90" s="166"/>
      <c r="W90" s="156"/>
      <c r="X90" s="166"/>
      <c r="Y90" s="196"/>
      <c r="Z90" s="915"/>
      <c r="AA90" s="917"/>
      <c r="AB90" s="917"/>
      <c r="AC90" s="917"/>
      <c r="AD90" s="917"/>
      <c r="AE90" s="917"/>
      <c r="AF90" s="917"/>
      <c r="AG90" s="133"/>
    </row>
    <row r="91" spans="1:33">
      <c r="A91" s="894"/>
      <c r="B91" s="148"/>
      <c r="C91" s="146"/>
      <c r="D91" s="20"/>
      <c r="E91" s="20"/>
      <c r="F91" s="20"/>
      <c r="G91" s="20"/>
      <c r="H91" s="20"/>
      <c r="I91" s="135"/>
      <c r="J91" s="196"/>
      <c r="K91" s="166"/>
      <c r="L91" s="166"/>
      <c r="M91" s="166"/>
      <c r="N91" s="166"/>
      <c r="O91" s="166"/>
      <c r="P91" s="166"/>
      <c r="Q91" s="157"/>
      <c r="R91" s="911"/>
      <c r="S91" s="166"/>
      <c r="T91" s="166"/>
      <c r="U91" s="166"/>
      <c r="V91" s="166"/>
      <c r="W91" s="156"/>
      <c r="X91" s="166"/>
      <c r="Y91" s="196"/>
      <c r="Z91" s="915"/>
      <c r="AA91" s="917"/>
      <c r="AB91" s="917"/>
      <c r="AC91" s="917"/>
      <c r="AD91" s="917"/>
      <c r="AE91" s="917"/>
      <c r="AF91" s="917"/>
      <c r="AG91" s="133"/>
    </row>
    <row r="92" spans="1:33">
      <c r="A92" s="894"/>
      <c r="B92" s="905"/>
      <c r="C92" s="906"/>
      <c r="D92" s="907"/>
      <c r="E92" s="907"/>
      <c r="F92" s="907"/>
      <c r="G92" s="907"/>
      <c r="H92" s="907"/>
      <c r="I92" s="908"/>
      <c r="J92" s="196"/>
      <c r="K92" s="166"/>
      <c r="L92" s="166"/>
      <c r="M92" s="166"/>
      <c r="N92" s="166"/>
      <c r="O92" s="166"/>
      <c r="P92" s="156"/>
      <c r="Q92" s="157"/>
      <c r="R92" s="896"/>
      <c r="S92" s="166"/>
      <c r="T92" s="166"/>
      <c r="U92" s="166"/>
      <c r="V92" s="166"/>
      <c r="W92" s="156"/>
      <c r="X92" s="166"/>
      <c r="Y92" s="196"/>
      <c r="Z92" s="915"/>
      <c r="AA92" s="917"/>
      <c r="AB92" s="917"/>
      <c r="AC92" s="917"/>
      <c r="AD92" s="917"/>
      <c r="AE92" s="917"/>
      <c r="AF92" s="917"/>
      <c r="AG92" s="133"/>
    </row>
    <row r="93" spans="1:33">
      <c r="A93" s="894"/>
      <c r="B93" s="148"/>
      <c r="C93" s="146"/>
      <c r="D93" s="20"/>
      <c r="E93" s="20"/>
      <c r="F93" s="20"/>
      <c r="G93" s="20"/>
      <c r="H93" s="20"/>
      <c r="I93" s="135"/>
      <c r="J93" s="196"/>
      <c r="K93" s="166"/>
      <c r="L93" s="166"/>
      <c r="M93" s="166"/>
      <c r="N93" s="166"/>
      <c r="O93" s="166"/>
      <c r="P93" s="156"/>
      <c r="Q93" s="157"/>
      <c r="R93" s="896"/>
      <c r="S93" s="166"/>
      <c r="T93" s="166"/>
      <c r="U93" s="166"/>
      <c r="V93" s="166"/>
      <c r="W93" s="156"/>
      <c r="X93" s="166"/>
      <c r="Y93" s="196"/>
      <c r="Z93" s="915"/>
      <c r="AA93" s="917"/>
      <c r="AB93" s="917"/>
      <c r="AC93" s="917"/>
      <c r="AD93" s="917"/>
      <c r="AE93" s="917"/>
      <c r="AF93" s="917"/>
      <c r="AG93" s="133"/>
    </row>
    <row r="94" spans="1:33">
      <c r="A94" s="894"/>
      <c r="B94" s="148"/>
      <c r="C94" s="146"/>
      <c r="D94" s="20"/>
      <c r="E94" s="20"/>
      <c r="F94" s="20"/>
      <c r="G94" s="20"/>
      <c r="H94" s="20"/>
      <c r="I94" s="135"/>
      <c r="J94" s="196"/>
      <c r="K94" s="166"/>
      <c r="L94" s="166"/>
      <c r="M94" s="166"/>
      <c r="N94" s="166"/>
      <c r="O94" s="166"/>
      <c r="P94" s="156"/>
      <c r="Q94" s="157"/>
      <c r="R94" s="896"/>
      <c r="S94" s="166"/>
      <c r="T94" s="166"/>
      <c r="U94" s="166"/>
      <c r="V94" s="166"/>
      <c r="W94" s="156"/>
      <c r="X94" s="166"/>
      <c r="Y94" s="196"/>
      <c r="Z94" s="915"/>
      <c r="AA94" s="917"/>
      <c r="AB94" s="917"/>
      <c r="AC94" s="917"/>
      <c r="AD94" s="917"/>
      <c r="AE94" s="917"/>
      <c r="AF94" s="917"/>
      <c r="AG94" s="133"/>
    </row>
    <row r="95" spans="1:33">
      <c r="A95" s="894"/>
      <c r="B95" s="905"/>
      <c r="C95" s="906"/>
      <c r="D95" s="907"/>
      <c r="E95" s="907"/>
      <c r="F95" s="907"/>
      <c r="G95" s="907"/>
      <c r="H95" s="907"/>
      <c r="I95" s="908"/>
      <c r="J95" s="196"/>
      <c r="K95" s="166"/>
      <c r="L95" s="166"/>
      <c r="M95" s="166"/>
      <c r="N95" s="166"/>
      <c r="O95" s="166"/>
      <c r="P95" s="156"/>
      <c r="Q95" s="157"/>
      <c r="R95" s="152"/>
      <c r="S95" s="153"/>
      <c r="T95" s="475"/>
      <c r="U95" s="475"/>
      <c r="V95" s="475"/>
      <c r="W95" s="475"/>
      <c r="X95" s="476"/>
      <c r="Y95" s="196"/>
      <c r="Z95" s="915"/>
      <c r="AA95" s="917"/>
      <c r="AB95" s="917"/>
      <c r="AC95" s="917"/>
      <c r="AD95" s="917"/>
      <c r="AE95" s="917"/>
      <c r="AF95" s="917"/>
      <c r="AG95" s="895"/>
    </row>
    <row r="96" spans="1:33">
      <c r="A96" s="894"/>
      <c r="B96" s="148"/>
      <c r="C96" s="146"/>
      <c r="D96" s="20"/>
      <c r="E96" s="20"/>
      <c r="F96" s="20"/>
      <c r="G96" s="20"/>
      <c r="H96" s="20"/>
      <c r="I96" s="135"/>
      <c r="J96" s="196"/>
      <c r="K96" s="166"/>
      <c r="L96" s="166"/>
      <c r="M96" s="166"/>
      <c r="N96" s="166"/>
      <c r="O96" s="166"/>
      <c r="P96" s="156"/>
      <c r="Q96" s="157"/>
      <c r="R96" s="896"/>
      <c r="S96" s="166"/>
      <c r="T96" s="166"/>
      <c r="U96" s="166"/>
      <c r="V96" s="166"/>
      <c r="W96" s="156"/>
      <c r="X96" s="166"/>
      <c r="Y96" s="196"/>
      <c r="Z96" s="915"/>
      <c r="AA96" s="917"/>
      <c r="AB96" s="917"/>
      <c r="AC96" s="917"/>
      <c r="AD96" s="917"/>
      <c r="AE96" s="917"/>
      <c r="AF96" s="917"/>
      <c r="AG96" s="895"/>
    </row>
    <row r="97" spans="1:33">
      <c r="A97" s="894"/>
      <c r="B97" s="148"/>
      <c r="C97" s="146"/>
      <c r="D97" s="20"/>
      <c r="E97" s="20"/>
      <c r="F97" s="20"/>
      <c r="G97" s="20"/>
      <c r="H97" s="20"/>
      <c r="I97" s="135"/>
      <c r="J97" s="196"/>
      <c r="K97" s="166"/>
      <c r="L97" s="166"/>
      <c r="M97" s="166"/>
      <c r="N97" s="166"/>
      <c r="O97" s="166"/>
      <c r="P97" s="156"/>
      <c r="Q97" s="157"/>
      <c r="R97" s="911"/>
      <c r="S97" s="166"/>
      <c r="T97" s="166"/>
      <c r="U97" s="166"/>
      <c r="V97" s="166"/>
      <c r="W97" s="156"/>
      <c r="X97" s="166"/>
      <c r="Y97" s="196"/>
      <c r="Z97" s="915"/>
      <c r="AA97" s="917"/>
      <c r="AB97" s="917"/>
      <c r="AC97" s="917"/>
      <c r="AD97" s="917"/>
      <c r="AE97" s="917"/>
      <c r="AF97" s="917"/>
      <c r="AG97" s="895"/>
    </row>
    <row r="98" spans="1:33">
      <c r="A98" s="894"/>
      <c r="B98" s="149"/>
      <c r="C98" s="147"/>
      <c r="D98" s="67"/>
      <c r="E98" s="67"/>
      <c r="F98" s="67"/>
      <c r="G98" s="67"/>
      <c r="H98" s="67"/>
      <c r="I98" s="136"/>
      <c r="J98" s="897"/>
      <c r="K98" s="158"/>
      <c r="L98" s="158"/>
      <c r="M98" s="158"/>
      <c r="N98" s="158"/>
      <c r="O98" s="158"/>
      <c r="P98" s="159"/>
      <c r="Q98" s="160"/>
      <c r="R98" s="911"/>
      <c r="S98" s="153"/>
      <c r="T98" s="475"/>
      <c r="U98" s="475"/>
      <c r="V98" s="475"/>
      <c r="W98" s="475"/>
      <c r="X98" s="476"/>
      <c r="Y98" s="196"/>
      <c r="Z98" s="915"/>
      <c r="AA98" s="917"/>
      <c r="AB98" s="917"/>
      <c r="AC98" s="917"/>
      <c r="AD98" s="917"/>
      <c r="AE98" s="917"/>
      <c r="AF98" s="917"/>
      <c r="AG98" s="895"/>
    </row>
    <row r="99" spans="1:33">
      <c r="A99" s="894"/>
      <c r="B99" s="148"/>
      <c r="C99" s="146"/>
      <c r="D99" s="20"/>
      <c r="E99" s="20"/>
      <c r="F99" s="20"/>
      <c r="G99" s="20"/>
      <c r="H99" s="20"/>
      <c r="I99" s="135"/>
      <c r="J99" s="196"/>
      <c r="K99" s="166"/>
      <c r="L99" s="166"/>
      <c r="M99" s="166"/>
      <c r="N99" s="166"/>
      <c r="O99" s="166"/>
      <c r="P99" s="156"/>
      <c r="Q99" s="157"/>
      <c r="R99" s="896"/>
      <c r="S99" s="166"/>
      <c r="T99" s="166"/>
      <c r="U99" s="166"/>
      <c r="V99" s="166"/>
      <c r="W99" s="156"/>
      <c r="X99" s="166"/>
      <c r="Y99" s="196"/>
      <c r="Z99" s="913"/>
      <c r="AA99" s="913"/>
      <c r="AB99" s="913"/>
      <c r="AC99" s="913"/>
      <c r="AD99" s="913"/>
      <c r="AE99" s="913"/>
      <c r="AF99" s="913"/>
    </row>
    <row r="100" spans="1:33">
      <c r="A100" s="164"/>
      <c r="B100" s="148"/>
      <c r="C100" s="146"/>
      <c r="D100" s="20"/>
      <c r="E100" s="20"/>
      <c r="F100" s="20"/>
      <c r="G100" s="20"/>
      <c r="H100" s="20"/>
      <c r="I100" s="135"/>
      <c r="J100" s="196"/>
      <c r="K100" s="166"/>
      <c r="L100" s="166"/>
      <c r="M100" s="166"/>
      <c r="N100" s="166"/>
      <c r="O100" s="166"/>
      <c r="P100" s="156"/>
      <c r="Q100" s="157"/>
      <c r="R100" s="896"/>
      <c r="S100" s="166"/>
      <c r="T100" s="166"/>
      <c r="U100" s="166"/>
      <c r="V100" s="166"/>
      <c r="W100" s="156"/>
      <c r="X100" s="166"/>
      <c r="Y100" s="196"/>
      <c r="Z100" s="913"/>
      <c r="AA100" s="913"/>
      <c r="AB100" s="913"/>
      <c r="AC100" s="913"/>
      <c r="AD100" s="913"/>
      <c r="AE100" s="913"/>
      <c r="AF100" s="913"/>
      <c r="AG100" s="895"/>
    </row>
    <row r="101" spans="1:33">
      <c r="A101" s="894"/>
      <c r="B101" s="149"/>
      <c r="C101" s="147"/>
      <c r="D101" s="67"/>
      <c r="E101" s="67"/>
      <c r="F101" s="67"/>
      <c r="G101" s="67"/>
      <c r="H101" s="67"/>
      <c r="I101" s="136"/>
      <c r="J101" s="897"/>
      <c r="K101" s="158"/>
      <c r="L101" s="158"/>
      <c r="M101" s="158"/>
      <c r="N101" s="158"/>
      <c r="O101" s="158"/>
      <c r="P101" s="159"/>
      <c r="Q101" s="160"/>
      <c r="R101" s="896"/>
      <c r="S101" s="166"/>
      <c r="T101" s="166"/>
      <c r="U101" s="166"/>
      <c r="V101" s="166"/>
      <c r="W101" s="156"/>
      <c r="X101" s="166"/>
      <c r="Y101" s="196"/>
      <c r="Z101" s="913"/>
      <c r="AA101" s="913"/>
      <c r="AB101" s="913"/>
      <c r="AC101" s="913"/>
      <c r="AD101" s="913"/>
      <c r="AE101" s="913"/>
      <c r="AF101" s="913"/>
    </row>
    <row r="102" spans="1:33">
      <c r="A102" s="164"/>
      <c r="B102" s="148"/>
      <c r="C102" s="146"/>
      <c r="D102" s="20"/>
      <c r="E102" s="20"/>
      <c r="F102" s="20"/>
      <c r="G102" s="20"/>
      <c r="H102" s="20"/>
      <c r="I102" s="135"/>
      <c r="J102" s="196"/>
      <c r="K102" s="166"/>
      <c r="L102" s="166"/>
      <c r="M102" s="166"/>
      <c r="N102" s="166"/>
      <c r="O102" s="166"/>
      <c r="P102" s="156"/>
      <c r="Q102" s="157"/>
      <c r="R102" s="896"/>
      <c r="S102" s="166"/>
      <c r="T102" s="166"/>
      <c r="U102" s="166"/>
      <c r="V102" s="166"/>
      <c r="W102" s="156"/>
      <c r="X102" s="166"/>
      <c r="Y102" s="196"/>
      <c r="Z102" s="913"/>
      <c r="AA102" s="921"/>
      <c r="AB102" s="921"/>
      <c r="AC102" s="921"/>
      <c r="AD102" s="921"/>
      <c r="AE102" s="921"/>
      <c r="AF102" s="921"/>
    </row>
    <row r="103" spans="1:33">
      <c r="A103" s="164"/>
      <c r="B103" s="148"/>
      <c r="C103" s="146"/>
      <c r="D103" s="20"/>
      <c r="E103" s="20"/>
      <c r="F103" s="20"/>
      <c r="G103" s="20"/>
      <c r="H103" s="20"/>
      <c r="I103" s="135"/>
      <c r="J103" s="196"/>
      <c r="K103" s="166"/>
      <c r="L103" s="166"/>
      <c r="M103" s="166"/>
      <c r="N103" s="166"/>
      <c r="O103" s="166"/>
      <c r="P103" s="156"/>
      <c r="Q103" s="157"/>
      <c r="R103" s="896"/>
      <c r="S103" s="166"/>
      <c r="T103" s="166"/>
      <c r="U103" s="166"/>
      <c r="V103" s="166"/>
      <c r="W103" s="156"/>
      <c r="X103" s="166"/>
      <c r="Y103" s="196"/>
      <c r="Z103" s="913"/>
      <c r="AA103" s="921"/>
      <c r="AB103" s="921"/>
      <c r="AC103" s="921"/>
      <c r="AD103" s="921"/>
      <c r="AE103" s="921"/>
      <c r="AF103" s="921"/>
    </row>
    <row r="104" spans="1:33">
      <c r="A104" s="894"/>
      <c r="B104" s="899"/>
      <c r="C104" s="147"/>
      <c r="D104" s="67"/>
      <c r="E104" s="67"/>
      <c r="F104" s="67"/>
      <c r="G104" s="67"/>
      <c r="H104" s="67"/>
      <c r="I104" s="136"/>
      <c r="J104" s="897"/>
      <c r="K104" s="158"/>
      <c r="L104" s="158"/>
      <c r="M104" s="158"/>
      <c r="N104" s="158"/>
      <c r="O104" s="158"/>
      <c r="P104" s="159"/>
      <c r="Q104" s="160"/>
      <c r="R104" s="152"/>
      <c r="S104" s="153"/>
      <c r="T104" s="475"/>
      <c r="U104" s="475"/>
      <c r="V104" s="475"/>
      <c r="W104" s="475"/>
      <c r="X104" s="476"/>
      <c r="Y104" s="196"/>
      <c r="Z104" s="913"/>
      <c r="AA104" s="921"/>
      <c r="AB104" s="921"/>
      <c r="AC104" s="921"/>
      <c r="AD104" s="921"/>
      <c r="AE104" s="921"/>
      <c r="AF104" s="921"/>
    </row>
    <row r="105" spans="1:33">
      <c r="A105" s="894"/>
      <c r="B105" s="148"/>
      <c r="C105" s="146"/>
      <c r="D105" s="20"/>
      <c r="E105" s="20"/>
      <c r="F105" s="20"/>
      <c r="G105" s="20"/>
      <c r="H105" s="20"/>
      <c r="I105" s="135"/>
      <c r="J105" s="196"/>
      <c r="K105" s="166"/>
      <c r="L105" s="166"/>
      <c r="M105" s="166"/>
      <c r="N105" s="166"/>
      <c r="O105" s="166"/>
      <c r="P105" s="156"/>
      <c r="Q105" s="157"/>
      <c r="R105" s="896"/>
      <c r="S105" s="166"/>
      <c r="T105" s="166"/>
      <c r="U105" s="166"/>
      <c r="V105" s="166"/>
      <c r="W105" s="156"/>
      <c r="X105" s="166"/>
      <c r="Y105" s="196"/>
      <c r="Z105" s="913"/>
      <c r="AA105" s="921"/>
      <c r="AB105" s="921"/>
      <c r="AC105" s="921"/>
      <c r="AD105" s="921"/>
      <c r="AE105" s="921"/>
      <c r="AF105" s="921"/>
    </row>
    <row r="106" spans="1:33">
      <c r="A106" s="164"/>
      <c r="B106" s="148"/>
      <c r="C106" s="146"/>
      <c r="D106" s="20"/>
      <c r="E106" s="20"/>
      <c r="F106" s="20"/>
      <c r="G106" s="20"/>
      <c r="H106" s="20"/>
      <c r="I106" s="135"/>
      <c r="J106" s="196"/>
      <c r="K106" s="166"/>
      <c r="L106" s="166"/>
      <c r="M106" s="166"/>
      <c r="N106" s="166"/>
      <c r="O106" s="166"/>
      <c r="P106" s="156"/>
      <c r="Q106" s="157"/>
      <c r="R106" s="911"/>
      <c r="S106" s="166"/>
      <c r="T106" s="166"/>
      <c r="U106" s="166"/>
      <c r="V106" s="166"/>
      <c r="W106" s="156"/>
      <c r="X106" s="166"/>
      <c r="Y106" s="196"/>
      <c r="Z106" s="913"/>
      <c r="AA106" s="921"/>
      <c r="AB106" s="921"/>
      <c r="AC106" s="921"/>
      <c r="AD106" s="921"/>
      <c r="AE106" s="921"/>
      <c r="AF106" s="921"/>
      <c r="AG106" s="895"/>
    </row>
    <row r="107" spans="1:33">
      <c r="A107" s="894"/>
      <c r="B107" s="149"/>
      <c r="C107" s="147"/>
      <c r="D107" s="67"/>
      <c r="E107" s="67"/>
      <c r="F107" s="67"/>
      <c r="G107" s="67"/>
      <c r="H107" s="67"/>
      <c r="I107" s="136"/>
      <c r="J107" s="897"/>
      <c r="K107" s="154"/>
      <c r="L107" s="154"/>
      <c r="M107" s="426"/>
      <c r="N107" s="426"/>
      <c r="O107" s="426"/>
      <c r="P107" s="426"/>
      <c r="Q107" s="912"/>
      <c r="R107" s="911"/>
      <c r="S107" s="153"/>
      <c r="T107" s="150"/>
      <c r="U107" s="150"/>
      <c r="V107" s="150"/>
      <c r="W107" s="150"/>
      <c r="X107" s="898"/>
      <c r="Y107" s="196"/>
      <c r="Z107" s="913"/>
      <c r="AA107" s="921"/>
      <c r="AB107" s="921"/>
      <c r="AC107" s="921"/>
      <c r="AD107" s="921"/>
      <c r="AE107" s="921"/>
      <c r="AF107" s="921"/>
    </row>
    <row r="108" spans="1:33">
      <c r="A108" s="164"/>
      <c r="B108" s="148"/>
      <c r="C108" s="146"/>
      <c r="D108" s="20"/>
      <c r="E108" s="20"/>
      <c r="F108" s="20"/>
      <c r="G108" s="20"/>
      <c r="H108" s="20"/>
      <c r="I108" s="135"/>
      <c r="J108" s="196"/>
      <c r="K108" s="153"/>
      <c r="L108" s="153"/>
      <c r="M108" s="475"/>
      <c r="N108" s="475"/>
      <c r="O108" s="475"/>
      <c r="P108" s="475"/>
      <c r="Q108" s="476"/>
      <c r="R108" s="152"/>
      <c r="S108" s="153"/>
      <c r="T108" s="475"/>
      <c r="U108" s="475"/>
      <c r="V108" s="475"/>
      <c r="W108" s="475"/>
      <c r="X108" s="476"/>
      <c r="Y108" s="196"/>
      <c r="Z108" s="913"/>
      <c r="AA108" s="913"/>
      <c r="AB108" s="913"/>
      <c r="AC108" s="913"/>
      <c r="AD108" s="913"/>
      <c r="AE108" s="913"/>
      <c r="AF108" s="913"/>
    </row>
    <row r="109" spans="1:33">
      <c r="A109" s="164"/>
      <c r="B109" s="148"/>
      <c r="C109" s="146"/>
      <c r="D109" s="20"/>
      <c r="E109" s="20"/>
      <c r="F109" s="20"/>
      <c r="G109" s="20"/>
      <c r="H109" s="20"/>
      <c r="I109" s="135"/>
      <c r="J109" s="196"/>
      <c r="K109" s="153"/>
      <c r="L109" s="153"/>
      <c r="M109" s="475"/>
      <c r="N109" s="475"/>
      <c r="O109" s="475"/>
      <c r="P109" s="475"/>
      <c r="Q109" s="476"/>
      <c r="R109" s="152"/>
      <c r="S109" s="153"/>
      <c r="T109" s="475"/>
      <c r="U109" s="475"/>
      <c r="V109" s="475"/>
      <c r="W109" s="475"/>
      <c r="X109" s="476"/>
      <c r="Y109" s="196"/>
      <c r="Z109" s="913"/>
      <c r="AA109" s="913"/>
      <c r="AB109" s="913"/>
      <c r="AC109" s="913"/>
      <c r="AD109" s="913"/>
      <c r="AE109" s="913"/>
      <c r="AF109" s="913"/>
    </row>
    <row r="110" spans="1:33">
      <c r="A110" s="164"/>
      <c r="B110" s="149"/>
      <c r="C110" s="147"/>
      <c r="D110" s="67"/>
      <c r="E110" s="67"/>
      <c r="F110" s="67"/>
      <c r="G110" s="67"/>
      <c r="H110" s="67"/>
      <c r="I110" s="136"/>
      <c r="J110" s="897"/>
      <c r="K110" s="154"/>
      <c r="L110" s="154"/>
      <c r="M110" s="477"/>
      <c r="N110" s="477"/>
      <c r="O110" s="477"/>
      <c r="P110" s="477"/>
      <c r="Q110" s="478"/>
      <c r="R110" s="152"/>
      <c r="S110" s="153"/>
      <c r="T110" s="475"/>
      <c r="U110" s="475"/>
      <c r="V110" s="475"/>
      <c r="W110" s="475"/>
      <c r="X110" s="476"/>
      <c r="Y110" s="196"/>
      <c r="Z110" s="913"/>
      <c r="AA110" s="913"/>
      <c r="AB110" s="913"/>
      <c r="AC110" s="913"/>
      <c r="AD110" s="913"/>
      <c r="AE110" s="913"/>
      <c r="AF110" s="913"/>
    </row>
    <row r="111" spans="1:33">
      <c r="A111" s="164"/>
      <c r="B111" s="148"/>
      <c r="C111" s="146"/>
      <c r="D111" s="20"/>
      <c r="E111" s="20"/>
      <c r="F111" s="20"/>
      <c r="G111" s="20"/>
      <c r="H111" s="20"/>
      <c r="I111" s="135"/>
      <c r="J111" s="196"/>
      <c r="K111" s="153"/>
      <c r="L111" s="153"/>
      <c r="M111" s="475"/>
      <c r="N111" s="475"/>
      <c r="O111" s="475"/>
      <c r="P111" s="475"/>
      <c r="Q111" s="476"/>
      <c r="R111" s="152"/>
      <c r="S111" s="153"/>
      <c r="T111" s="475"/>
      <c r="U111" s="475"/>
      <c r="V111" s="475"/>
      <c r="W111" s="475"/>
      <c r="X111" s="476"/>
      <c r="Y111" s="196"/>
      <c r="Z111" s="913"/>
      <c r="AA111" s="913"/>
      <c r="AB111" s="913"/>
      <c r="AC111" s="921"/>
      <c r="AD111" s="921"/>
      <c r="AE111" s="921"/>
      <c r="AF111" s="921"/>
    </row>
    <row r="112" spans="1:33">
      <c r="A112" s="164"/>
      <c r="B112" s="148"/>
      <c r="C112" s="146"/>
      <c r="D112" s="20"/>
      <c r="E112" s="20"/>
      <c r="F112" s="20"/>
      <c r="G112" s="20"/>
      <c r="H112" s="20"/>
      <c r="I112" s="135"/>
      <c r="J112" s="196"/>
      <c r="K112" s="153"/>
      <c r="L112" s="153"/>
      <c r="M112" s="475"/>
      <c r="N112" s="475"/>
      <c r="O112" s="475"/>
      <c r="P112" s="475"/>
      <c r="Q112" s="476"/>
      <c r="R112" s="152"/>
      <c r="S112" s="153"/>
      <c r="T112" s="475"/>
      <c r="U112" s="475"/>
      <c r="V112" s="475"/>
      <c r="W112" s="475"/>
      <c r="X112" s="476"/>
      <c r="Y112" s="196"/>
      <c r="Z112" s="915"/>
      <c r="AA112" s="917"/>
      <c r="AB112" s="917"/>
      <c r="AC112" s="917"/>
      <c r="AD112" s="917"/>
      <c r="AE112" s="917"/>
      <c r="AF112" s="917"/>
    </row>
    <row r="113" spans="1:32">
      <c r="A113" s="164"/>
      <c r="B113" s="149"/>
      <c r="C113" s="147"/>
      <c r="D113" s="67"/>
      <c r="E113" s="67"/>
      <c r="F113" s="67"/>
      <c r="G113" s="67"/>
      <c r="H113" s="67"/>
      <c r="I113" s="136"/>
      <c r="J113" s="196"/>
      <c r="K113" s="154"/>
      <c r="L113" s="154"/>
      <c r="M113" s="477"/>
      <c r="N113" s="477"/>
      <c r="O113" s="477"/>
      <c r="P113" s="477"/>
      <c r="Q113" s="478"/>
      <c r="R113" s="152"/>
      <c r="S113" s="153"/>
      <c r="T113" s="475"/>
      <c r="U113" s="475"/>
      <c r="V113" s="475"/>
      <c r="W113" s="475"/>
      <c r="X113" s="476"/>
      <c r="Y113" s="196"/>
      <c r="Z113" s="915"/>
      <c r="AA113" s="917"/>
      <c r="AB113" s="917"/>
      <c r="AC113" s="917"/>
      <c r="AD113" s="917"/>
      <c r="AE113" s="917"/>
      <c r="AF113" s="917"/>
    </row>
    <row r="114" spans="1:32">
      <c r="A114" s="164"/>
      <c r="B114" s="148"/>
      <c r="C114" s="146"/>
      <c r="D114" s="20"/>
      <c r="E114" s="20"/>
      <c r="F114" s="20"/>
      <c r="G114" s="20"/>
      <c r="H114" s="20"/>
      <c r="I114" s="135"/>
      <c r="J114" s="196"/>
      <c r="K114" s="153"/>
      <c r="L114" s="153"/>
      <c r="M114" s="475"/>
      <c r="N114" s="475"/>
      <c r="O114" s="475"/>
      <c r="P114" s="475"/>
      <c r="Q114" s="476"/>
      <c r="R114" s="152"/>
      <c r="S114" s="153"/>
      <c r="T114" s="475"/>
      <c r="U114" s="475"/>
      <c r="V114" s="475"/>
      <c r="W114" s="475"/>
      <c r="X114" s="476"/>
      <c r="Y114" s="196"/>
      <c r="Z114" s="915"/>
      <c r="AA114" s="917"/>
      <c r="AB114" s="917"/>
      <c r="AC114" s="917"/>
      <c r="AD114" s="917"/>
      <c r="AE114" s="917"/>
      <c r="AF114" s="917"/>
    </row>
    <row r="115" spans="1:32">
      <c r="A115" s="164"/>
      <c r="B115" s="148"/>
      <c r="C115" s="146"/>
      <c r="D115" s="20"/>
      <c r="E115" s="20"/>
      <c r="F115" s="20"/>
      <c r="G115" s="20"/>
      <c r="H115" s="20"/>
      <c r="I115" s="135"/>
      <c r="J115" s="196"/>
      <c r="K115" s="153"/>
      <c r="L115" s="153"/>
      <c r="M115" s="475"/>
      <c r="N115" s="475"/>
      <c r="O115" s="475"/>
      <c r="P115" s="475"/>
      <c r="Q115" s="476"/>
      <c r="R115" s="152"/>
      <c r="S115" s="153"/>
      <c r="T115" s="475"/>
      <c r="U115" s="475"/>
      <c r="V115" s="475"/>
      <c r="W115" s="475"/>
      <c r="X115" s="476"/>
      <c r="Y115" s="196"/>
      <c r="Z115" s="915"/>
      <c r="AA115" s="917"/>
      <c r="AB115" s="917"/>
      <c r="AC115" s="917"/>
      <c r="AD115" s="917"/>
      <c r="AE115" s="917"/>
      <c r="AF115" s="917"/>
    </row>
    <row r="116" spans="1:32">
      <c r="A116" s="164"/>
      <c r="B116" s="149"/>
      <c r="C116" s="147"/>
      <c r="D116" s="67"/>
      <c r="E116" s="67"/>
      <c r="F116" s="67"/>
      <c r="G116" s="67"/>
      <c r="H116" s="67"/>
      <c r="I116" s="136"/>
      <c r="J116" s="897"/>
      <c r="K116" s="154"/>
      <c r="L116" s="154"/>
      <c r="M116" s="477"/>
      <c r="N116" s="477"/>
      <c r="O116" s="477"/>
      <c r="P116" s="477"/>
      <c r="Q116" s="478"/>
      <c r="R116" s="152"/>
      <c r="S116" s="153"/>
      <c r="T116" s="475"/>
      <c r="U116" s="475"/>
      <c r="V116" s="475"/>
      <c r="W116" s="475"/>
      <c r="X116" s="476"/>
      <c r="Y116" s="196"/>
      <c r="Z116" s="915"/>
      <c r="AA116" s="917"/>
      <c r="AB116" s="917"/>
      <c r="AC116" s="917"/>
      <c r="AD116" s="917"/>
      <c r="AE116" s="917"/>
      <c r="AF116" s="917"/>
    </row>
    <row r="117" spans="1:32">
      <c r="A117" s="164"/>
      <c r="B117" s="148"/>
      <c r="C117" s="146"/>
      <c r="D117" s="20"/>
      <c r="E117" s="20"/>
      <c r="F117" s="20"/>
      <c r="G117" s="20"/>
      <c r="H117" s="20"/>
      <c r="I117" s="135"/>
      <c r="J117" s="196"/>
      <c r="K117" s="153"/>
      <c r="L117" s="153"/>
      <c r="M117" s="475"/>
      <c r="N117" s="475"/>
      <c r="O117" s="475"/>
      <c r="P117" s="475"/>
      <c r="Q117" s="476"/>
      <c r="R117" s="152"/>
      <c r="S117" s="153"/>
      <c r="T117" s="475"/>
      <c r="U117" s="475"/>
      <c r="V117" s="475"/>
      <c r="W117" s="475"/>
      <c r="X117" s="476"/>
      <c r="Y117" s="196"/>
      <c r="Z117" s="915"/>
      <c r="AA117" s="917"/>
      <c r="AB117" s="917"/>
      <c r="AC117" s="917"/>
      <c r="AD117" s="917"/>
      <c r="AE117" s="917"/>
      <c r="AF117" s="917"/>
    </row>
    <row r="118" spans="1:32">
      <c r="A118" s="164"/>
      <c r="B118" s="148"/>
      <c r="C118" s="146"/>
      <c r="D118" s="20"/>
      <c r="E118" s="20"/>
      <c r="F118" s="20"/>
      <c r="G118" s="20"/>
      <c r="H118" s="20"/>
      <c r="I118" s="135"/>
      <c r="J118" s="196"/>
      <c r="K118" s="153"/>
      <c r="L118" s="153"/>
      <c r="M118" s="475"/>
      <c r="N118" s="475"/>
      <c r="O118" s="475"/>
      <c r="P118" s="475"/>
      <c r="Q118" s="476"/>
      <c r="R118" s="152"/>
      <c r="S118" s="153"/>
      <c r="T118" s="475"/>
      <c r="U118" s="475"/>
      <c r="V118" s="475"/>
      <c r="W118" s="475"/>
      <c r="X118" s="476"/>
      <c r="Y118" s="196"/>
      <c r="Z118" s="915"/>
      <c r="AA118" s="917"/>
      <c r="AB118" s="917"/>
      <c r="AC118" s="917"/>
      <c r="AD118" s="917"/>
      <c r="AE118" s="917"/>
      <c r="AF118" s="917"/>
    </row>
    <row r="119" spans="1:32">
      <c r="A119" s="164"/>
      <c r="B119" s="149"/>
      <c r="C119" s="147"/>
      <c r="D119" s="67"/>
      <c r="E119" s="67"/>
      <c r="F119" s="67"/>
      <c r="G119" s="67"/>
      <c r="H119" s="67"/>
      <c r="I119" s="136"/>
      <c r="J119" s="897"/>
      <c r="K119" s="154"/>
      <c r="L119" s="154"/>
      <c r="M119" s="477"/>
      <c r="N119" s="477"/>
      <c r="O119" s="477"/>
      <c r="P119" s="900"/>
      <c r="Q119" s="477"/>
      <c r="R119" s="152"/>
      <c r="S119" s="153"/>
      <c r="T119" s="475"/>
      <c r="U119" s="475"/>
      <c r="V119" s="475"/>
      <c r="W119" s="475"/>
      <c r="X119" s="476"/>
      <c r="Y119" s="196"/>
      <c r="Z119" s="915"/>
      <c r="AA119" s="917"/>
      <c r="AB119" s="917"/>
      <c r="AC119" s="917"/>
      <c r="AD119" s="917"/>
      <c r="AE119" s="917"/>
      <c r="AF119" s="917"/>
    </row>
    <row r="120" spans="1:32">
      <c r="A120" s="164"/>
      <c r="B120" s="148"/>
      <c r="C120" s="146"/>
      <c r="D120" s="20"/>
      <c r="E120" s="20"/>
      <c r="F120" s="20"/>
      <c r="G120" s="20"/>
      <c r="H120" s="20"/>
      <c r="I120" s="135"/>
      <c r="J120" s="196"/>
      <c r="K120" s="166"/>
      <c r="L120" s="155"/>
      <c r="M120" s="155"/>
      <c r="N120" s="155"/>
      <c r="O120" s="155"/>
      <c r="P120" s="156"/>
      <c r="Q120" s="157"/>
      <c r="R120" s="896"/>
      <c r="S120" s="166"/>
      <c r="T120" s="166"/>
      <c r="U120" s="166"/>
      <c r="V120" s="166"/>
      <c r="W120" s="156"/>
      <c r="X120" s="166"/>
      <c r="Y120" s="196"/>
      <c r="Z120" s="915"/>
      <c r="AA120" s="917"/>
      <c r="AB120" s="917"/>
      <c r="AC120" s="917"/>
      <c r="AD120" s="917"/>
      <c r="AE120" s="917"/>
      <c r="AF120" s="917"/>
    </row>
    <row r="121" spans="1:32">
      <c r="A121" s="164"/>
      <c r="B121" s="148"/>
      <c r="C121" s="146"/>
      <c r="D121" s="20"/>
      <c r="E121" s="20"/>
      <c r="F121" s="20"/>
      <c r="G121" s="20"/>
      <c r="H121" s="20"/>
      <c r="I121" s="135"/>
      <c r="J121" s="196"/>
      <c r="K121" s="166"/>
      <c r="L121" s="155"/>
      <c r="M121" s="155"/>
      <c r="N121" s="155"/>
      <c r="O121" s="155"/>
      <c r="P121" s="156"/>
      <c r="Q121" s="157"/>
      <c r="R121" s="896"/>
      <c r="S121" s="166"/>
      <c r="T121" s="166"/>
      <c r="U121" s="166"/>
      <c r="V121" s="166"/>
      <c r="W121" s="156"/>
      <c r="X121" s="166"/>
      <c r="Y121" s="196"/>
      <c r="Z121" s="915"/>
      <c r="AA121" s="917"/>
      <c r="AB121" s="917"/>
      <c r="AC121" s="917"/>
      <c r="AD121" s="917"/>
      <c r="AE121" s="917"/>
      <c r="AF121" s="917"/>
    </row>
    <row r="122" spans="1:32">
      <c r="A122" s="164"/>
      <c r="B122" s="149"/>
      <c r="C122" s="147"/>
      <c r="D122" s="67"/>
      <c r="E122" s="67"/>
      <c r="F122" s="67"/>
      <c r="G122" s="67"/>
      <c r="H122" s="67"/>
      <c r="I122" s="136"/>
      <c r="J122" s="897"/>
      <c r="K122" s="158"/>
      <c r="L122" s="158"/>
      <c r="M122" s="158"/>
      <c r="N122" s="158"/>
      <c r="O122" s="158"/>
      <c r="P122" s="159"/>
      <c r="Q122" s="160"/>
      <c r="R122" s="427"/>
      <c r="S122" s="158"/>
      <c r="T122" s="158"/>
      <c r="U122" s="158"/>
      <c r="V122" s="158"/>
      <c r="W122" s="159"/>
      <c r="X122" s="158"/>
      <c r="Y122" s="897"/>
      <c r="Z122" s="918"/>
      <c r="AA122" s="919"/>
      <c r="AB122" s="919"/>
      <c r="AC122" s="919"/>
      <c r="AD122" s="919"/>
      <c r="AE122" s="919"/>
      <c r="AF122" s="919"/>
    </row>
    <row r="123" spans="1:32">
      <c r="A123" s="300"/>
      <c r="B123" s="295"/>
      <c r="C123" s="296"/>
      <c r="D123" s="297"/>
      <c r="E123" s="297"/>
      <c r="F123" s="297"/>
      <c r="G123" s="297"/>
      <c r="H123" s="297"/>
      <c r="I123" s="298"/>
      <c r="J123" s="196"/>
      <c r="K123" s="472"/>
      <c r="L123" s="472"/>
      <c r="M123" s="462"/>
      <c r="N123" s="462"/>
      <c r="O123" s="462"/>
      <c r="P123" s="462"/>
      <c r="Q123" s="473"/>
      <c r="R123" s="474"/>
      <c r="S123" s="909"/>
      <c r="T123" s="910"/>
      <c r="U123" s="910"/>
      <c r="V123" s="910"/>
      <c r="W123" s="910"/>
      <c r="X123" s="473"/>
      <c r="Y123" s="196"/>
      <c r="Z123" s="915"/>
      <c r="AA123" s="917"/>
      <c r="AB123" s="917"/>
      <c r="AC123" s="917"/>
      <c r="AD123" s="917"/>
      <c r="AE123" s="917"/>
      <c r="AF123" s="917"/>
    </row>
    <row r="124" spans="1:32">
      <c r="A124" s="164"/>
      <c r="B124" s="148"/>
      <c r="C124" s="146"/>
      <c r="D124" s="20"/>
      <c r="E124" s="20"/>
      <c r="F124" s="20"/>
      <c r="G124" s="20"/>
      <c r="H124" s="20"/>
      <c r="I124" s="135"/>
      <c r="J124" s="196"/>
      <c r="K124" s="153"/>
      <c r="L124" s="153"/>
      <c r="M124" s="475"/>
      <c r="N124" s="475"/>
      <c r="O124" s="475"/>
      <c r="P124" s="475"/>
      <c r="Q124" s="476"/>
      <c r="R124" s="152"/>
      <c r="S124" s="153"/>
      <c r="T124" s="475"/>
      <c r="U124" s="475"/>
      <c r="V124" s="475"/>
      <c r="W124" s="475"/>
      <c r="X124" s="476"/>
      <c r="Y124" s="196"/>
      <c r="Z124" s="915"/>
      <c r="AA124" s="917"/>
      <c r="AB124" s="917"/>
      <c r="AC124" s="917"/>
      <c r="AD124" s="917"/>
      <c r="AE124" s="917"/>
      <c r="AF124" s="917"/>
    </row>
    <row r="125" spans="1:32">
      <c r="A125" s="164"/>
      <c r="B125" s="148"/>
      <c r="C125" s="146"/>
      <c r="D125" s="20"/>
      <c r="E125" s="20"/>
      <c r="F125" s="20"/>
      <c r="G125" s="20"/>
      <c r="H125" s="20"/>
      <c r="I125" s="135"/>
      <c r="J125" s="196"/>
      <c r="K125" s="153"/>
      <c r="L125" s="153"/>
      <c r="M125" s="475"/>
      <c r="N125" s="475"/>
      <c r="O125" s="475"/>
      <c r="P125" s="475"/>
      <c r="Q125" s="476"/>
      <c r="R125" s="152"/>
      <c r="S125" s="153"/>
      <c r="T125" s="475"/>
      <c r="U125" s="475"/>
      <c r="V125" s="475"/>
      <c r="W125" s="475"/>
      <c r="X125" s="476"/>
      <c r="Y125" s="196"/>
      <c r="Z125" s="915"/>
      <c r="AA125" s="917"/>
      <c r="AB125" s="917"/>
      <c r="AC125" s="917"/>
      <c r="AD125" s="917"/>
      <c r="AE125" s="917"/>
      <c r="AF125" s="917"/>
    </row>
    <row r="126" spans="1:32">
      <c r="A126" s="164"/>
      <c r="B126" s="148"/>
      <c r="C126" s="146"/>
      <c r="D126" s="20"/>
      <c r="E126" s="20"/>
      <c r="F126" s="20"/>
      <c r="G126" s="20"/>
      <c r="H126" s="20"/>
      <c r="I126" s="135"/>
      <c r="J126" s="196"/>
      <c r="K126" s="153"/>
      <c r="L126" s="153"/>
      <c r="M126" s="475"/>
      <c r="N126" s="475"/>
      <c r="O126" s="475"/>
      <c r="P126" s="475"/>
      <c r="Q126" s="476"/>
      <c r="R126" s="152"/>
      <c r="S126" s="153"/>
      <c r="T126" s="475"/>
      <c r="U126" s="475"/>
      <c r="V126" s="475"/>
      <c r="W126" s="475"/>
      <c r="X126" s="476"/>
      <c r="Y126" s="196"/>
      <c r="Z126" s="915"/>
      <c r="AA126" s="917"/>
      <c r="AB126" s="917"/>
      <c r="AC126" s="917"/>
      <c r="AD126" s="917"/>
      <c r="AE126" s="917"/>
      <c r="AF126" s="917"/>
    </row>
    <row r="127" spans="1:32">
      <c r="A127" s="164"/>
      <c r="B127" s="148"/>
      <c r="C127" s="146"/>
      <c r="D127" s="20"/>
      <c r="E127" s="20"/>
      <c r="F127" s="20"/>
      <c r="G127" s="20"/>
      <c r="H127" s="20"/>
      <c r="I127" s="135"/>
      <c r="J127" s="196"/>
      <c r="K127" s="153"/>
      <c r="L127" s="153"/>
      <c r="M127" s="475"/>
      <c r="N127" s="475"/>
      <c r="O127" s="475"/>
      <c r="P127" s="475"/>
      <c r="Q127" s="476"/>
      <c r="R127" s="152"/>
      <c r="S127" s="153"/>
      <c r="T127" s="475"/>
      <c r="U127" s="475"/>
      <c r="V127" s="475"/>
      <c r="W127" s="475"/>
      <c r="X127" s="476"/>
      <c r="Y127" s="196"/>
      <c r="Z127" s="915"/>
      <c r="AA127" s="915"/>
      <c r="AB127" s="915"/>
      <c r="AC127" s="915"/>
      <c r="AD127" s="917"/>
      <c r="AE127" s="917"/>
      <c r="AF127" s="917"/>
    </row>
    <row r="128" spans="1:32">
      <c r="A128" s="164"/>
      <c r="B128" s="148"/>
      <c r="C128" s="146"/>
      <c r="D128" s="20"/>
      <c r="E128" s="20"/>
      <c r="F128" s="20"/>
      <c r="G128" s="20"/>
      <c r="H128" s="20"/>
      <c r="I128" s="135"/>
      <c r="J128" s="196"/>
      <c r="K128" s="153"/>
      <c r="L128" s="153"/>
      <c r="M128" s="475"/>
      <c r="N128" s="475"/>
      <c r="O128" s="475"/>
      <c r="P128" s="475"/>
      <c r="Q128" s="476"/>
      <c r="R128" s="152"/>
      <c r="S128" s="153"/>
      <c r="T128" s="475"/>
      <c r="U128" s="475"/>
      <c r="V128" s="475"/>
      <c r="W128" s="475"/>
      <c r="X128" s="476"/>
      <c r="Y128" s="196"/>
      <c r="Z128" s="915"/>
      <c r="AA128" s="917"/>
      <c r="AB128" s="917"/>
      <c r="AC128" s="917"/>
      <c r="AD128" s="917"/>
      <c r="AE128" s="917"/>
      <c r="AF128" s="917"/>
    </row>
    <row r="129" spans="1:33">
      <c r="A129" s="164"/>
      <c r="B129" s="149"/>
      <c r="C129" s="147"/>
      <c r="D129" s="67"/>
      <c r="E129" s="67"/>
      <c r="F129" s="67"/>
      <c r="G129" s="67"/>
      <c r="H129" s="67"/>
      <c r="I129" s="136"/>
      <c r="J129" s="196"/>
      <c r="K129" s="154"/>
      <c r="L129" s="154"/>
      <c r="M129" s="477"/>
      <c r="N129" s="477"/>
      <c r="O129" s="477"/>
      <c r="P129" s="477"/>
      <c r="Q129" s="478"/>
      <c r="R129" s="152"/>
      <c r="S129" s="153"/>
      <c r="T129" s="475"/>
      <c r="U129" s="475"/>
      <c r="V129" s="475"/>
      <c r="W129" s="475"/>
      <c r="X129" s="476"/>
      <c r="Y129" s="196"/>
      <c r="Z129" s="915"/>
      <c r="AA129" s="917"/>
      <c r="AB129" s="917"/>
      <c r="AC129" s="917"/>
      <c r="AD129" s="917"/>
      <c r="AE129" s="917"/>
      <c r="AF129" s="917"/>
    </row>
    <row r="130" spans="1:33">
      <c r="A130" s="164"/>
      <c r="B130" s="148"/>
      <c r="C130" s="146"/>
      <c r="D130" s="20"/>
      <c r="E130" s="20"/>
      <c r="F130" s="20"/>
      <c r="G130" s="20"/>
      <c r="H130" s="20"/>
      <c r="I130" s="135"/>
      <c r="J130" s="196"/>
      <c r="K130" s="153"/>
      <c r="L130" s="153"/>
      <c r="M130" s="475"/>
      <c r="N130" s="475"/>
      <c r="O130" s="475"/>
      <c r="P130" s="475"/>
      <c r="Q130" s="476"/>
      <c r="R130" s="152"/>
      <c r="S130" s="153"/>
      <c r="T130" s="475"/>
      <c r="U130" s="475"/>
      <c r="V130" s="475"/>
      <c r="W130" s="475"/>
      <c r="X130" s="476"/>
      <c r="Y130" s="196"/>
      <c r="Z130" s="915"/>
      <c r="AA130" s="917"/>
      <c r="AB130" s="917"/>
      <c r="AC130" s="917"/>
      <c r="AD130" s="917"/>
      <c r="AE130" s="917"/>
      <c r="AF130" s="917"/>
    </row>
    <row r="131" spans="1:33">
      <c r="A131" s="164"/>
      <c r="B131" s="905"/>
      <c r="C131" s="906"/>
      <c r="D131" s="907"/>
      <c r="E131" s="907"/>
      <c r="F131" s="907"/>
      <c r="G131" s="907"/>
      <c r="H131" s="907"/>
      <c r="I131" s="908"/>
      <c r="J131" s="196"/>
      <c r="K131" s="153"/>
      <c r="L131" s="153"/>
      <c r="M131" s="475"/>
      <c r="N131" s="475"/>
      <c r="O131" s="475"/>
      <c r="P131" s="475"/>
      <c r="Q131" s="476"/>
      <c r="R131" s="152"/>
      <c r="S131" s="153"/>
      <c r="T131" s="475"/>
      <c r="U131" s="475"/>
      <c r="V131" s="475"/>
      <c r="W131" s="475"/>
      <c r="X131" s="476"/>
      <c r="Y131" s="196"/>
      <c r="Z131" s="915"/>
      <c r="AA131" s="917"/>
      <c r="AB131" s="917"/>
      <c r="AC131" s="917"/>
      <c r="AD131" s="917"/>
      <c r="AE131" s="917"/>
      <c r="AF131" s="917"/>
    </row>
    <row r="132" spans="1:33">
      <c r="A132" s="164"/>
      <c r="B132" s="148"/>
      <c r="C132" s="146"/>
      <c r="D132" s="20"/>
      <c r="E132" s="20"/>
      <c r="F132" s="20"/>
      <c r="G132" s="20"/>
      <c r="H132" s="20"/>
      <c r="I132" s="135"/>
      <c r="J132" s="196"/>
      <c r="K132" s="153"/>
      <c r="L132" s="153"/>
      <c r="M132" s="475"/>
      <c r="N132" s="475"/>
      <c r="O132" s="475"/>
      <c r="P132" s="475"/>
      <c r="Q132" s="476"/>
      <c r="R132" s="152"/>
      <c r="S132" s="153"/>
      <c r="T132" s="475"/>
      <c r="U132" s="475"/>
      <c r="V132" s="475"/>
      <c r="W132" s="475"/>
      <c r="X132" s="476"/>
      <c r="Y132" s="196"/>
      <c r="Z132" s="915"/>
      <c r="AA132" s="917"/>
      <c r="AB132" s="917"/>
      <c r="AC132" s="917"/>
      <c r="AD132" s="917"/>
      <c r="AE132" s="917"/>
      <c r="AF132" s="917"/>
    </row>
    <row r="133" spans="1:33">
      <c r="A133" s="164"/>
      <c r="B133" s="905"/>
      <c r="C133" s="906"/>
      <c r="D133" s="907"/>
      <c r="E133" s="907"/>
      <c r="F133" s="907"/>
      <c r="G133" s="907"/>
      <c r="H133" s="907"/>
      <c r="I133" s="908"/>
      <c r="J133" s="196"/>
      <c r="K133" s="153"/>
      <c r="L133" s="153"/>
      <c r="M133" s="475"/>
      <c r="N133" s="475"/>
      <c r="O133" s="475"/>
      <c r="P133" s="475"/>
      <c r="Q133" s="476"/>
      <c r="R133" s="152"/>
      <c r="S133" s="153"/>
      <c r="T133" s="475"/>
      <c r="U133" s="475"/>
      <c r="V133" s="475"/>
      <c r="W133" s="475"/>
      <c r="X133" s="476"/>
      <c r="Y133" s="196"/>
      <c r="Z133" s="915"/>
      <c r="AA133" s="917"/>
      <c r="AB133" s="917"/>
      <c r="AC133" s="917"/>
      <c r="AD133" s="917"/>
      <c r="AE133" s="917"/>
      <c r="AF133" s="917"/>
    </row>
    <row r="134" spans="1:33">
      <c r="A134" s="164"/>
      <c r="B134" s="148"/>
      <c r="C134" s="146"/>
      <c r="D134" s="20"/>
      <c r="E134" s="20"/>
      <c r="F134" s="20"/>
      <c r="G134" s="20"/>
      <c r="H134" s="20"/>
      <c r="I134" s="135"/>
      <c r="J134" s="196"/>
      <c r="K134" s="186"/>
      <c r="L134" s="153"/>
      <c r="M134" s="475"/>
      <c r="N134" s="475"/>
      <c r="O134" s="475"/>
      <c r="P134" s="475"/>
      <c r="Q134" s="476"/>
      <c r="R134" s="152"/>
      <c r="S134" s="153"/>
      <c r="T134" s="475"/>
      <c r="U134" s="475"/>
      <c r="V134" s="475"/>
      <c r="W134" s="475"/>
      <c r="X134" s="476"/>
      <c r="Y134" s="196"/>
      <c r="Z134" s="915"/>
      <c r="AA134" s="917"/>
      <c r="AB134" s="917"/>
      <c r="AC134" s="917"/>
      <c r="AD134" s="917"/>
      <c r="AE134" s="917"/>
      <c r="AF134" s="917"/>
    </row>
    <row r="135" spans="1:33">
      <c r="A135" s="164"/>
      <c r="B135" s="905"/>
      <c r="C135" s="906"/>
      <c r="D135" s="907"/>
      <c r="E135" s="907"/>
      <c r="F135" s="907"/>
      <c r="G135" s="907"/>
      <c r="H135" s="907"/>
      <c r="I135" s="908"/>
      <c r="J135" s="196"/>
      <c r="K135" s="153"/>
      <c r="L135" s="153"/>
      <c r="M135" s="475"/>
      <c r="N135" s="475"/>
      <c r="O135" s="475"/>
      <c r="P135" s="479"/>
      <c r="Q135" s="475"/>
      <c r="R135" s="152"/>
      <c r="S135" s="153"/>
      <c r="T135" s="475"/>
      <c r="U135" s="475"/>
      <c r="V135" s="475"/>
      <c r="W135" s="475"/>
      <c r="X135" s="476"/>
      <c r="Y135" s="196"/>
      <c r="Z135" s="915"/>
      <c r="AA135" s="917"/>
      <c r="AB135" s="917"/>
      <c r="AC135" s="917"/>
      <c r="AD135" s="917"/>
      <c r="AE135" s="917"/>
      <c r="AF135" s="917"/>
    </row>
    <row r="136" spans="1:33">
      <c r="A136" s="164"/>
      <c r="B136" s="905"/>
      <c r="C136" s="906"/>
      <c r="D136" s="907"/>
      <c r="E136" s="907"/>
      <c r="F136" s="907"/>
      <c r="G136" s="907"/>
      <c r="H136" s="907"/>
      <c r="I136" s="908"/>
      <c r="J136" s="196"/>
      <c r="K136" s="166"/>
      <c r="L136" s="155"/>
      <c r="M136" s="155"/>
      <c r="N136" s="155"/>
      <c r="O136" s="155"/>
      <c r="P136" s="156"/>
      <c r="Q136" s="157"/>
      <c r="R136" s="896"/>
      <c r="S136" s="166"/>
      <c r="T136" s="166"/>
      <c r="U136" s="166"/>
      <c r="V136" s="166"/>
      <c r="W136" s="156"/>
      <c r="X136" s="166"/>
      <c r="Y136" s="196"/>
      <c r="Z136" s="915"/>
      <c r="AA136" s="917"/>
      <c r="AB136" s="917"/>
      <c r="AC136" s="917"/>
      <c r="AD136" s="917"/>
      <c r="AE136" s="917"/>
      <c r="AF136" s="917"/>
    </row>
    <row r="137" spans="1:33">
      <c r="A137" s="164"/>
      <c r="B137" s="148"/>
      <c r="C137" s="146"/>
      <c r="D137" s="20"/>
      <c r="E137" s="20"/>
      <c r="F137" s="20"/>
      <c r="G137" s="20"/>
      <c r="H137" s="20"/>
      <c r="I137" s="135"/>
      <c r="J137" s="196"/>
      <c r="K137" s="155"/>
      <c r="L137" s="155"/>
      <c r="M137" s="155"/>
      <c r="N137" s="155"/>
      <c r="O137" s="155"/>
      <c r="P137" s="156"/>
      <c r="Q137" s="157"/>
      <c r="R137" s="896"/>
      <c r="S137" s="166"/>
      <c r="T137" s="166"/>
      <c r="U137" s="166"/>
      <c r="V137" s="166"/>
      <c r="W137" s="156"/>
      <c r="X137" s="166"/>
      <c r="Y137" s="196"/>
      <c r="Z137" s="915"/>
      <c r="AA137" s="917"/>
      <c r="AB137" s="917"/>
      <c r="AC137" s="917"/>
      <c r="AD137" s="917"/>
      <c r="AE137" s="917"/>
      <c r="AF137" s="917"/>
    </row>
    <row r="138" spans="1:33">
      <c r="A138" s="164"/>
      <c r="B138" s="905"/>
      <c r="C138" s="906"/>
      <c r="D138" s="907"/>
      <c r="E138" s="907"/>
      <c r="F138" s="907"/>
      <c r="G138" s="907"/>
      <c r="H138" s="907"/>
      <c r="I138" s="908"/>
      <c r="J138" s="196"/>
      <c r="K138" s="155"/>
      <c r="L138" s="155"/>
      <c r="M138" s="155"/>
      <c r="N138" s="155"/>
      <c r="O138" s="155"/>
      <c r="P138" s="156"/>
      <c r="Q138" s="157"/>
      <c r="R138" s="896"/>
      <c r="S138" s="166"/>
      <c r="T138" s="166"/>
      <c r="U138" s="166"/>
      <c r="V138" s="166"/>
      <c r="W138" s="156"/>
      <c r="X138" s="166"/>
      <c r="Y138" s="196"/>
      <c r="Z138" s="915"/>
      <c r="AA138" s="917"/>
      <c r="AB138" s="917"/>
      <c r="AC138" s="917"/>
      <c r="AD138" s="917"/>
      <c r="AE138" s="917"/>
      <c r="AF138" s="917"/>
    </row>
    <row r="139" spans="1:33">
      <c r="A139" s="164"/>
      <c r="B139" s="148"/>
      <c r="C139" s="146"/>
      <c r="D139" s="20"/>
      <c r="E139" s="20"/>
      <c r="F139" s="20"/>
      <c r="G139" s="20"/>
      <c r="H139" s="20"/>
      <c r="I139" s="135"/>
      <c r="J139" s="196"/>
      <c r="K139" s="155"/>
      <c r="L139" s="155"/>
      <c r="M139" s="155"/>
      <c r="N139" s="155"/>
      <c r="O139" s="155"/>
      <c r="P139" s="156"/>
      <c r="Q139" s="157"/>
      <c r="R139" s="896"/>
      <c r="S139" s="166"/>
      <c r="T139" s="166"/>
      <c r="U139" s="166"/>
      <c r="V139" s="166"/>
      <c r="W139" s="156"/>
      <c r="X139" s="166"/>
      <c r="Y139" s="196"/>
      <c r="Z139" s="915"/>
      <c r="AA139" s="917"/>
      <c r="AB139" s="917"/>
      <c r="AC139" s="917"/>
      <c r="AD139" s="917"/>
      <c r="AE139" s="917"/>
      <c r="AF139" s="917"/>
    </row>
    <row r="140" spans="1:33">
      <c r="A140" s="164"/>
      <c r="B140" s="148"/>
      <c r="C140" s="146"/>
      <c r="D140" s="20"/>
      <c r="E140" s="20"/>
      <c r="F140" s="20"/>
      <c r="G140" s="20"/>
      <c r="H140" s="20"/>
      <c r="I140" s="135"/>
      <c r="J140" s="196"/>
      <c r="K140" s="166"/>
      <c r="L140" s="166"/>
      <c r="M140" s="166"/>
      <c r="N140" s="166"/>
      <c r="O140" s="166"/>
      <c r="P140" s="166"/>
      <c r="Q140" s="157"/>
      <c r="R140" s="911"/>
      <c r="S140" s="166"/>
      <c r="T140" s="166"/>
      <c r="U140" s="166"/>
      <c r="V140" s="166"/>
      <c r="W140" s="156"/>
      <c r="X140" s="166"/>
      <c r="Y140" s="196"/>
      <c r="Z140" s="915"/>
      <c r="AA140" s="917"/>
      <c r="AB140" s="917"/>
      <c r="AC140" s="917"/>
      <c r="AD140" s="917"/>
      <c r="AE140" s="917"/>
      <c r="AF140" s="917"/>
    </row>
    <row r="141" spans="1:33">
      <c r="A141" s="164"/>
      <c r="B141" s="905"/>
      <c r="C141" s="906"/>
      <c r="D141" s="907"/>
      <c r="E141" s="907"/>
      <c r="F141" s="907"/>
      <c r="G141" s="907"/>
      <c r="H141" s="907"/>
      <c r="I141" s="908"/>
      <c r="J141" s="196"/>
      <c r="K141" s="166"/>
      <c r="L141" s="166"/>
      <c r="M141" s="166"/>
      <c r="N141" s="166"/>
      <c r="O141" s="166"/>
      <c r="P141" s="156"/>
      <c r="Q141" s="157"/>
      <c r="R141" s="911"/>
      <c r="S141" s="150"/>
      <c r="T141" s="150"/>
      <c r="U141" s="150"/>
      <c r="V141" s="150"/>
      <c r="W141" s="150"/>
      <c r="X141" s="898"/>
      <c r="Y141" s="196"/>
      <c r="AA141" s="917"/>
      <c r="AB141" s="917"/>
      <c r="AC141" s="917"/>
      <c r="AD141" s="917"/>
      <c r="AE141" s="917"/>
      <c r="AF141" s="917"/>
      <c r="AG141" s="133"/>
    </row>
    <row r="142" spans="1:33">
      <c r="A142" s="894"/>
      <c r="B142" s="148"/>
      <c r="C142" s="146"/>
      <c r="D142" s="20"/>
      <c r="E142" s="20"/>
      <c r="F142" s="20"/>
      <c r="G142" s="20"/>
      <c r="H142" s="20"/>
      <c r="I142" s="135"/>
      <c r="J142" s="196"/>
      <c r="K142" s="166"/>
      <c r="L142" s="166"/>
      <c r="M142" s="166"/>
      <c r="N142" s="166"/>
      <c r="O142" s="166"/>
      <c r="P142" s="156"/>
      <c r="Q142" s="157"/>
      <c r="R142" s="896"/>
      <c r="S142" s="166"/>
      <c r="T142" s="166"/>
      <c r="U142" s="166"/>
      <c r="V142" s="166"/>
      <c r="W142" s="156"/>
      <c r="X142" s="166"/>
      <c r="Y142" s="196"/>
      <c r="Z142" s="915"/>
      <c r="AA142" s="917"/>
      <c r="AB142" s="917"/>
      <c r="AC142" s="917"/>
      <c r="AD142" s="917"/>
      <c r="AE142" s="917"/>
      <c r="AF142" s="917"/>
      <c r="AG142" s="133"/>
    </row>
    <row r="143" spans="1:33">
      <c r="A143" s="894"/>
      <c r="B143" s="148"/>
      <c r="C143" s="146"/>
      <c r="D143" s="20"/>
      <c r="E143" s="20"/>
      <c r="F143" s="20"/>
      <c r="G143" s="20"/>
      <c r="H143" s="20"/>
      <c r="I143" s="135"/>
      <c r="J143" s="196"/>
      <c r="K143" s="936"/>
      <c r="L143" s="166"/>
      <c r="M143" s="166"/>
      <c r="N143" s="166"/>
      <c r="O143" s="166"/>
      <c r="P143" s="156"/>
      <c r="Q143" s="157"/>
      <c r="R143" s="896"/>
      <c r="S143" s="166"/>
      <c r="T143" s="166"/>
      <c r="U143" s="166"/>
      <c r="V143" s="166"/>
      <c r="W143" s="156"/>
      <c r="X143" s="166"/>
      <c r="Y143" s="196"/>
      <c r="Z143" s="938"/>
      <c r="AA143" s="917"/>
      <c r="AB143" s="917"/>
      <c r="AC143" s="917"/>
      <c r="AD143" s="917"/>
      <c r="AE143" s="917"/>
      <c r="AF143" s="917"/>
      <c r="AG143" s="133"/>
    </row>
    <row r="144" spans="1:33">
      <c r="A144" s="894"/>
      <c r="B144" s="905"/>
      <c r="C144" s="906"/>
      <c r="D144" s="907"/>
      <c r="E144" s="907"/>
      <c r="F144" s="907"/>
      <c r="G144" s="907"/>
      <c r="H144" s="907"/>
      <c r="I144" s="908"/>
      <c r="J144" s="196"/>
      <c r="K144" s="166"/>
      <c r="L144" s="166"/>
      <c r="M144" s="166"/>
      <c r="N144" s="166"/>
      <c r="O144" s="166"/>
      <c r="P144" s="156"/>
      <c r="Q144" s="157"/>
      <c r="R144" s="896"/>
      <c r="S144" s="166"/>
      <c r="T144" s="166"/>
      <c r="U144" s="166"/>
      <c r="V144" s="166"/>
      <c r="W144" s="156"/>
      <c r="X144" s="166"/>
      <c r="Y144" s="196"/>
      <c r="Z144" s="915"/>
      <c r="AA144" s="917"/>
      <c r="AB144" s="917"/>
      <c r="AC144" s="917"/>
      <c r="AD144" s="917"/>
      <c r="AE144" s="917"/>
      <c r="AF144" s="917"/>
      <c r="AG144" s="133"/>
    </row>
    <row r="145" spans="1:33">
      <c r="A145" s="894"/>
      <c r="B145" s="148"/>
      <c r="C145" s="146"/>
      <c r="D145" s="20"/>
      <c r="E145" s="20"/>
      <c r="F145" s="20"/>
      <c r="G145" s="20"/>
      <c r="H145" s="20"/>
      <c r="I145" s="135"/>
      <c r="J145" s="196"/>
      <c r="K145" s="166"/>
      <c r="L145" s="166"/>
      <c r="M145" s="166"/>
      <c r="N145" s="166"/>
      <c r="O145" s="166"/>
      <c r="P145" s="156"/>
      <c r="Q145" s="157"/>
      <c r="R145" s="152"/>
      <c r="S145" s="153"/>
      <c r="T145" s="475"/>
      <c r="U145" s="475"/>
      <c r="V145" s="475"/>
      <c r="W145" s="475"/>
      <c r="X145" s="476"/>
      <c r="Y145" s="196"/>
      <c r="Z145" s="915"/>
      <c r="AA145" s="917"/>
      <c r="AB145" s="917"/>
      <c r="AC145" s="917"/>
      <c r="AD145" s="917"/>
      <c r="AE145" s="917"/>
      <c r="AF145" s="917"/>
      <c r="AG145" s="133"/>
    </row>
    <row r="146" spans="1:33">
      <c r="A146" s="894"/>
      <c r="B146" s="905"/>
      <c r="C146" s="906"/>
      <c r="D146" s="907"/>
      <c r="E146" s="907"/>
      <c r="F146" s="907"/>
      <c r="G146" s="907"/>
      <c r="H146" s="907"/>
      <c r="I146" s="908"/>
      <c r="J146" s="196"/>
      <c r="K146" s="166"/>
      <c r="L146" s="166"/>
      <c r="M146" s="166"/>
      <c r="N146" s="166"/>
      <c r="O146" s="166"/>
      <c r="P146" s="166"/>
      <c r="Q146" s="157"/>
      <c r="R146" s="896"/>
      <c r="S146" s="166"/>
      <c r="T146" s="166"/>
      <c r="U146" s="166"/>
      <c r="V146" s="166"/>
      <c r="W146" s="156"/>
      <c r="X146" s="166"/>
      <c r="Y146" s="196"/>
      <c r="Z146" s="915"/>
      <c r="AA146" s="917"/>
      <c r="AB146" s="917"/>
      <c r="AC146" s="917"/>
      <c r="AD146" s="917"/>
      <c r="AE146" s="917"/>
      <c r="AF146" s="917"/>
      <c r="AG146" s="133"/>
    </row>
    <row r="147" spans="1:33">
      <c r="A147" s="894"/>
      <c r="B147" s="148"/>
      <c r="C147" s="146"/>
      <c r="D147" s="20"/>
      <c r="E147" s="20"/>
      <c r="F147" s="20"/>
      <c r="G147" s="20"/>
      <c r="H147" s="20"/>
      <c r="I147" s="135"/>
      <c r="J147" s="196"/>
      <c r="K147" s="166"/>
      <c r="L147" s="166"/>
      <c r="M147" s="166"/>
      <c r="N147" s="166"/>
      <c r="O147" s="166"/>
      <c r="P147" s="156"/>
      <c r="Q147" s="157"/>
      <c r="R147" s="911"/>
      <c r="S147" s="166"/>
      <c r="T147" s="166"/>
      <c r="U147" s="166"/>
      <c r="V147" s="166"/>
      <c r="W147" s="156"/>
      <c r="X147" s="166"/>
      <c r="Y147" s="196"/>
      <c r="Z147" s="915"/>
      <c r="AA147" s="917"/>
      <c r="AB147" s="917"/>
      <c r="AC147" s="917"/>
      <c r="AD147" s="917"/>
      <c r="AE147" s="917"/>
      <c r="AF147" s="917"/>
      <c r="AG147" s="133"/>
    </row>
    <row r="148" spans="1:33">
      <c r="A148" s="894"/>
      <c r="B148" s="905"/>
      <c r="C148" s="906"/>
      <c r="D148" s="907"/>
      <c r="E148" s="907"/>
      <c r="F148" s="907"/>
      <c r="G148" s="907"/>
      <c r="H148" s="907"/>
      <c r="I148" s="908"/>
      <c r="J148" s="196"/>
      <c r="K148" s="166"/>
      <c r="L148" s="166"/>
      <c r="M148" s="166"/>
      <c r="N148" s="166"/>
      <c r="O148" s="166"/>
      <c r="P148" s="156"/>
      <c r="Q148" s="157"/>
      <c r="R148" s="896"/>
      <c r="S148" s="153"/>
      <c r="T148" s="475"/>
      <c r="U148" s="475"/>
      <c r="V148" s="475"/>
      <c r="W148" s="475"/>
      <c r="X148" s="476"/>
      <c r="Y148" s="196"/>
      <c r="Z148" s="915"/>
      <c r="AA148" s="917"/>
      <c r="AB148" s="917"/>
      <c r="AC148" s="917"/>
      <c r="AD148" s="917"/>
      <c r="AE148" s="917"/>
      <c r="AF148" s="917"/>
      <c r="AG148" s="133"/>
    </row>
    <row r="149" spans="1:33">
      <c r="A149" s="894"/>
      <c r="B149" s="148"/>
      <c r="C149" s="146"/>
      <c r="D149" s="20"/>
      <c r="E149" s="20"/>
      <c r="F149" s="20"/>
      <c r="G149" s="20"/>
      <c r="H149" s="20"/>
      <c r="I149" s="135"/>
      <c r="J149" s="196"/>
      <c r="K149" s="166"/>
      <c r="L149" s="166"/>
      <c r="M149" s="166"/>
      <c r="N149" s="166"/>
      <c r="O149" s="166"/>
      <c r="P149" s="156"/>
      <c r="Q149" s="157"/>
      <c r="R149" s="898"/>
      <c r="S149" s="166"/>
      <c r="T149" s="166"/>
      <c r="U149" s="166"/>
      <c r="V149" s="166"/>
      <c r="W149" s="156"/>
      <c r="X149" s="166"/>
      <c r="Y149" s="196"/>
      <c r="Z149" s="915"/>
      <c r="AA149" s="917"/>
      <c r="AB149" s="917"/>
      <c r="AC149" s="917"/>
      <c r="AD149" s="917"/>
      <c r="AE149" s="917"/>
      <c r="AF149" s="917"/>
      <c r="AG149" s="133"/>
    </row>
    <row r="150" spans="1:33">
      <c r="A150" s="894"/>
      <c r="B150" s="148"/>
      <c r="C150" s="146"/>
      <c r="D150" s="20"/>
      <c r="E150" s="20"/>
      <c r="F150" s="20"/>
      <c r="G150" s="20"/>
      <c r="H150" s="20"/>
      <c r="I150" s="135"/>
      <c r="J150" s="196"/>
      <c r="K150" s="166"/>
      <c r="L150" s="166"/>
      <c r="M150" s="166"/>
      <c r="N150" s="166"/>
      <c r="O150" s="166"/>
      <c r="P150" s="166"/>
      <c r="Q150" s="157"/>
      <c r="R150" s="911"/>
      <c r="S150" s="166"/>
      <c r="T150" s="166"/>
      <c r="U150" s="166"/>
      <c r="V150" s="166"/>
      <c r="W150" s="156"/>
      <c r="X150" s="166"/>
      <c r="Y150" s="196"/>
      <c r="Z150" s="915"/>
      <c r="AA150" s="917"/>
      <c r="AB150" s="917"/>
      <c r="AC150" s="917"/>
      <c r="AD150" s="917"/>
      <c r="AE150" s="917"/>
      <c r="AF150" s="917"/>
      <c r="AG150" s="133"/>
    </row>
    <row r="151" spans="1:33">
      <c r="A151" s="894"/>
      <c r="B151" s="905"/>
      <c r="C151" s="906"/>
      <c r="D151" s="907"/>
      <c r="E151" s="907"/>
      <c r="F151" s="907"/>
      <c r="G151" s="907"/>
      <c r="H151" s="907"/>
      <c r="I151" s="908"/>
      <c r="J151" s="196"/>
      <c r="K151" s="166"/>
      <c r="L151" s="166"/>
      <c r="M151" s="166"/>
      <c r="N151" s="166"/>
      <c r="O151" s="166"/>
      <c r="P151" s="156"/>
      <c r="Q151" s="157"/>
      <c r="R151" s="896"/>
      <c r="S151" s="166"/>
      <c r="T151" s="166"/>
      <c r="U151" s="166"/>
      <c r="V151" s="166"/>
      <c r="W151" s="156"/>
      <c r="X151" s="166"/>
      <c r="Y151" s="196"/>
      <c r="Z151" s="915"/>
      <c r="AA151" s="917"/>
      <c r="AB151" s="917"/>
      <c r="AC151" s="917"/>
      <c r="AD151" s="917"/>
      <c r="AE151" s="917"/>
      <c r="AF151" s="917"/>
      <c r="AG151" s="133"/>
    </row>
    <row r="152" spans="1:33">
      <c r="A152" s="894"/>
      <c r="B152" s="148"/>
      <c r="C152" s="146"/>
      <c r="D152" s="20"/>
      <c r="E152" s="20"/>
      <c r="F152" s="20"/>
      <c r="G152" s="20"/>
      <c r="H152" s="20"/>
      <c r="I152" s="135"/>
      <c r="J152" s="196"/>
      <c r="K152" s="166"/>
      <c r="L152" s="166"/>
      <c r="M152" s="166"/>
      <c r="N152" s="166"/>
      <c r="O152" s="166"/>
      <c r="P152" s="156"/>
      <c r="Q152" s="157"/>
      <c r="R152" s="896"/>
      <c r="S152" s="166"/>
      <c r="T152" s="166"/>
      <c r="U152" s="166"/>
      <c r="V152" s="166"/>
      <c r="W152" s="156"/>
      <c r="X152" s="166"/>
      <c r="Y152" s="196"/>
      <c r="Z152" s="915"/>
      <c r="AA152" s="917"/>
      <c r="AB152" s="917"/>
      <c r="AC152" s="917"/>
      <c r="AD152" s="917"/>
      <c r="AE152" s="917"/>
      <c r="AF152" s="917"/>
      <c r="AG152" s="133"/>
    </row>
    <row r="153" spans="1:33">
      <c r="A153" s="894"/>
      <c r="B153" s="148"/>
      <c r="C153" s="146"/>
      <c r="D153" s="20"/>
      <c r="E153" s="20"/>
      <c r="F153" s="20"/>
      <c r="G153" s="20"/>
      <c r="H153" s="20"/>
      <c r="I153" s="135"/>
      <c r="J153" s="196"/>
      <c r="K153" s="166"/>
      <c r="L153" s="166"/>
      <c r="M153" s="166"/>
      <c r="N153" s="166"/>
      <c r="O153" s="166"/>
      <c r="P153" s="156"/>
      <c r="Q153" s="157"/>
      <c r="R153" s="896"/>
      <c r="S153" s="166"/>
      <c r="T153" s="166"/>
      <c r="U153" s="166"/>
      <c r="V153" s="166"/>
      <c r="W153" s="156"/>
      <c r="X153" s="166"/>
      <c r="Y153" s="196"/>
      <c r="Z153" s="915"/>
      <c r="AA153" s="917"/>
      <c r="AB153" s="917"/>
      <c r="AC153" s="917"/>
      <c r="AD153" s="917"/>
      <c r="AE153" s="917"/>
      <c r="AF153" s="917"/>
      <c r="AG153" s="133"/>
    </row>
    <row r="154" spans="1:33">
      <c r="A154" s="894"/>
      <c r="B154" s="905"/>
      <c r="C154" s="906"/>
      <c r="D154" s="907"/>
      <c r="E154" s="907"/>
      <c r="F154" s="907"/>
      <c r="G154" s="907"/>
      <c r="H154" s="907"/>
      <c r="I154" s="908"/>
      <c r="J154" s="196"/>
      <c r="K154" s="166"/>
      <c r="L154" s="166"/>
      <c r="M154" s="166"/>
      <c r="N154" s="166"/>
      <c r="O154" s="166"/>
      <c r="P154" s="156"/>
      <c r="Q154" s="157"/>
      <c r="R154" s="152"/>
      <c r="S154" s="153"/>
      <c r="T154" s="475"/>
      <c r="U154" s="475"/>
      <c r="V154" s="475"/>
      <c r="W154" s="475"/>
      <c r="X154" s="476"/>
      <c r="Y154" s="196"/>
      <c r="Z154" s="915"/>
      <c r="AA154" s="917"/>
      <c r="AB154" s="917"/>
      <c r="AC154" s="917"/>
      <c r="AD154" s="917"/>
      <c r="AE154" s="917"/>
      <c r="AF154" s="917"/>
      <c r="AG154" s="895"/>
    </row>
    <row r="155" spans="1:33">
      <c r="A155" s="894"/>
      <c r="B155" s="148"/>
      <c r="C155" s="146"/>
      <c r="D155" s="20"/>
      <c r="E155" s="20"/>
      <c r="F155" s="20"/>
      <c r="G155" s="20"/>
      <c r="H155" s="20"/>
      <c r="I155" s="135"/>
      <c r="J155" s="196"/>
      <c r="K155" s="166"/>
      <c r="L155" s="166"/>
      <c r="M155" s="166"/>
      <c r="N155" s="166"/>
      <c r="O155" s="166"/>
      <c r="P155" s="156"/>
      <c r="Q155" s="157"/>
      <c r="R155" s="896"/>
      <c r="S155" s="166"/>
      <c r="T155" s="166"/>
      <c r="U155" s="166"/>
      <c r="V155" s="166"/>
      <c r="W155" s="156"/>
      <c r="X155" s="166"/>
      <c r="Y155" s="196"/>
      <c r="Z155" s="915"/>
      <c r="AA155" s="917"/>
      <c r="AB155" s="917"/>
      <c r="AC155" s="917"/>
      <c r="AD155" s="917"/>
      <c r="AE155" s="917"/>
      <c r="AF155" s="917"/>
      <c r="AG155" s="895"/>
    </row>
    <row r="156" spans="1:33">
      <c r="A156" s="894"/>
      <c r="B156" s="148"/>
      <c r="C156" s="146"/>
      <c r="D156" s="20"/>
      <c r="E156" s="20"/>
      <c r="F156" s="20"/>
      <c r="G156" s="20"/>
      <c r="H156" s="20"/>
      <c r="I156" s="135"/>
      <c r="J156" s="196"/>
      <c r="K156" s="166"/>
      <c r="L156" s="166"/>
      <c r="M156" s="166"/>
      <c r="N156" s="166"/>
      <c r="O156" s="166"/>
      <c r="P156" s="156"/>
      <c r="Q156" s="157"/>
      <c r="R156" s="911"/>
      <c r="S156" s="166"/>
      <c r="T156" s="166"/>
      <c r="U156" s="166"/>
      <c r="V156" s="166"/>
      <c r="W156" s="156"/>
      <c r="X156" s="166"/>
      <c r="Y156" s="196"/>
      <c r="Z156" s="915"/>
      <c r="AA156" s="917"/>
      <c r="AB156" s="917"/>
      <c r="AC156" s="917"/>
      <c r="AD156" s="917"/>
      <c r="AE156" s="917"/>
      <c r="AF156" s="917"/>
      <c r="AG156" s="895"/>
    </row>
    <row r="157" spans="1:33">
      <c r="A157" s="894"/>
      <c r="B157" s="149"/>
      <c r="C157" s="147"/>
      <c r="D157" s="67"/>
      <c r="E157" s="67"/>
      <c r="F157" s="67"/>
      <c r="G157" s="67"/>
      <c r="H157" s="67"/>
      <c r="I157" s="136"/>
      <c r="J157" s="897"/>
      <c r="K157" s="158"/>
      <c r="L157" s="158"/>
      <c r="M157" s="158"/>
      <c r="N157" s="158"/>
      <c r="O157" s="158"/>
      <c r="P157" s="159"/>
      <c r="Q157" s="160"/>
      <c r="R157" s="911"/>
      <c r="S157" s="153"/>
      <c r="T157" s="475"/>
      <c r="U157" s="475"/>
      <c r="V157" s="475"/>
      <c r="W157" s="475"/>
      <c r="X157" s="476"/>
      <c r="Y157" s="196"/>
      <c r="Z157" s="915"/>
      <c r="AA157" s="917"/>
      <c r="AB157" s="917"/>
      <c r="AC157" s="917"/>
      <c r="AD157" s="917"/>
      <c r="AE157" s="917"/>
      <c r="AF157" s="917"/>
      <c r="AG157" s="895"/>
    </row>
    <row r="158" spans="1:33">
      <c r="A158" s="894"/>
      <c r="B158" s="148"/>
      <c r="C158" s="146"/>
      <c r="D158" s="20"/>
      <c r="E158" s="20"/>
      <c r="F158" s="20"/>
      <c r="G158" s="20"/>
      <c r="H158" s="20"/>
      <c r="I158" s="135"/>
      <c r="J158" s="196"/>
      <c r="K158" s="166"/>
      <c r="L158" s="166"/>
      <c r="M158" s="166"/>
      <c r="N158" s="166"/>
      <c r="O158" s="166"/>
      <c r="P158" s="156"/>
      <c r="Q158" s="157"/>
      <c r="R158" s="896"/>
      <c r="S158" s="166"/>
      <c r="T158" s="166"/>
      <c r="U158" s="166"/>
      <c r="V158" s="166"/>
      <c r="W158" s="156"/>
      <c r="X158" s="166"/>
      <c r="Y158" s="196"/>
      <c r="Z158" s="913"/>
      <c r="AA158" s="913"/>
      <c r="AB158" s="913"/>
      <c r="AC158" s="913"/>
      <c r="AD158" s="913"/>
      <c r="AE158" s="913"/>
      <c r="AF158" s="913"/>
    </row>
    <row r="159" spans="1:33">
      <c r="A159" s="164"/>
      <c r="B159" s="148"/>
      <c r="C159" s="146"/>
      <c r="D159" s="20"/>
      <c r="E159" s="20"/>
      <c r="F159" s="20"/>
      <c r="G159" s="20"/>
      <c r="H159" s="20"/>
      <c r="I159" s="135"/>
      <c r="J159" s="196"/>
      <c r="K159" s="166"/>
      <c r="L159" s="166"/>
      <c r="M159" s="166"/>
      <c r="N159" s="166"/>
      <c r="O159" s="166"/>
      <c r="P159" s="156"/>
      <c r="Q159" s="157"/>
      <c r="R159" s="896"/>
      <c r="S159" s="166"/>
      <c r="T159" s="166"/>
      <c r="U159" s="166"/>
      <c r="V159" s="166"/>
      <c r="W159" s="156"/>
      <c r="X159" s="166"/>
      <c r="Y159" s="196"/>
      <c r="Z159" s="913"/>
      <c r="AA159" s="913"/>
      <c r="AB159" s="913"/>
      <c r="AC159" s="913"/>
      <c r="AD159" s="913"/>
      <c r="AE159" s="913"/>
      <c r="AF159" s="913"/>
      <c r="AG159" s="895"/>
    </row>
    <row r="160" spans="1:33">
      <c r="A160" s="894"/>
      <c r="B160" s="149"/>
      <c r="C160" s="147"/>
      <c r="D160" s="67"/>
      <c r="E160" s="67"/>
      <c r="F160" s="67"/>
      <c r="G160" s="67"/>
      <c r="H160" s="67"/>
      <c r="I160" s="136"/>
      <c r="J160" s="897"/>
      <c r="K160" s="158"/>
      <c r="L160" s="158"/>
      <c r="M160" s="158"/>
      <c r="N160" s="158"/>
      <c r="O160" s="158"/>
      <c r="P160" s="159"/>
      <c r="Q160" s="160"/>
      <c r="R160" s="896"/>
      <c r="S160" s="166"/>
      <c r="T160" s="166"/>
      <c r="U160" s="166"/>
      <c r="V160" s="166"/>
      <c r="W160" s="156"/>
      <c r="X160" s="166"/>
      <c r="Y160" s="196"/>
      <c r="Z160" s="913"/>
      <c r="AA160" s="913"/>
      <c r="AB160" s="913"/>
      <c r="AC160" s="913"/>
      <c r="AD160" s="913"/>
      <c r="AE160" s="913"/>
      <c r="AF160" s="913"/>
    </row>
    <row r="161" spans="1:33">
      <c r="A161" s="164"/>
      <c r="B161" s="148"/>
      <c r="C161" s="146"/>
      <c r="D161" s="20"/>
      <c r="E161" s="20"/>
      <c r="F161" s="20"/>
      <c r="G161" s="20"/>
      <c r="H161" s="20"/>
      <c r="I161" s="135"/>
      <c r="J161" s="196"/>
      <c r="K161" s="166"/>
      <c r="L161" s="166"/>
      <c r="M161" s="166"/>
      <c r="N161" s="166"/>
      <c r="O161" s="166"/>
      <c r="P161" s="156"/>
      <c r="Q161" s="157"/>
      <c r="R161" s="896"/>
      <c r="S161" s="166"/>
      <c r="T161" s="166"/>
      <c r="U161" s="166"/>
      <c r="V161" s="166"/>
      <c r="W161" s="156"/>
      <c r="X161" s="166"/>
      <c r="Y161" s="196"/>
      <c r="Z161" s="913"/>
      <c r="AA161" s="921"/>
      <c r="AB161" s="921"/>
      <c r="AC161" s="921"/>
      <c r="AD161" s="921"/>
      <c r="AE161" s="921"/>
      <c r="AF161" s="921"/>
    </row>
    <row r="162" spans="1:33">
      <c r="A162" s="164"/>
      <c r="B162" s="148"/>
      <c r="C162" s="146"/>
      <c r="D162" s="20"/>
      <c r="E162" s="20"/>
      <c r="F162" s="20"/>
      <c r="G162" s="20"/>
      <c r="H162" s="20"/>
      <c r="I162" s="135"/>
      <c r="J162" s="196"/>
      <c r="K162" s="166"/>
      <c r="L162" s="166"/>
      <c r="M162" s="166"/>
      <c r="N162" s="166"/>
      <c r="O162" s="166"/>
      <c r="P162" s="156"/>
      <c r="Q162" s="157"/>
      <c r="R162" s="896"/>
      <c r="S162" s="166"/>
      <c r="T162" s="166"/>
      <c r="U162" s="166"/>
      <c r="V162" s="166"/>
      <c r="W162" s="156"/>
      <c r="X162" s="166"/>
      <c r="Y162" s="196"/>
      <c r="Z162" s="913"/>
      <c r="AA162" s="921"/>
      <c r="AB162" s="921"/>
      <c r="AC162" s="921"/>
      <c r="AD162" s="921"/>
      <c r="AE162" s="921"/>
      <c r="AF162" s="921"/>
    </row>
    <row r="163" spans="1:33">
      <c r="A163" s="894"/>
      <c r="B163" s="899"/>
      <c r="C163" s="147"/>
      <c r="D163" s="67"/>
      <c r="E163" s="67"/>
      <c r="F163" s="67"/>
      <c r="G163" s="67"/>
      <c r="H163" s="67"/>
      <c r="I163" s="136"/>
      <c r="J163" s="897"/>
      <c r="K163" s="158"/>
      <c r="L163" s="158"/>
      <c r="M163" s="158"/>
      <c r="N163" s="158"/>
      <c r="O163" s="158"/>
      <c r="P163" s="159"/>
      <c r="Q163" s="160"/>
      <c r="R163" s="152"/>
      <c r="S163" s="153"/>
      <c r="T163" s="475"/>
      <c r="U163" s="475"/>
      <c r="V163" s="475"/>
      <c r="W163" s="475"/>
      <c r="X163" s="476"/>
      <c r="Y163" s="196"/>
      <c r="Z163" s="913"/>
      <c r="AA163" s="921"/>
      <c r="AB163" s="921"/>
      <c r="AC163" s="921"/>
      <c r="AD163" s="921"/>
      <c r="AE163" s="921"/>
      <c r="AF163" s="921"/>
    </row>
    <row r="164" spans="1:33">
      <c r="A164" s="894"/>
      <c r="B164" s="148"/>
      <c r="C164" s="146"/>
      <c r="D164" s="20"/>
      <c r="E164" s="20"/>
      <c r="F164" s="20"/>
      <c r="G164" s="20"/>
      <c r="H164" s="20"/>
      <c r="I164" s="135"/>
      <c r="J164" s="196"/>
      <c r="K164" s="166"/>
      <c r="L164" s="166"/>
      <c r="M164" s="166"/>
      <c r="N164" s="166"/>
      <c r="O164" s="166"/>
      <c r="P164" s="156"/>
      <c r="Q164" s="157"/>
      <c r="R164" s="896"/>
      <c r="S164" s="166"/>
      <c r="T164" s="166"/>
      <c r="U164" s="166"/>
      <c r="V164" s="166"/>
      <c r="W164" s="156"/>
      <c r="X164" s="166"/>
      <c r="Y164" s="196"/>
      <c r="Z164" s="913"/>
      <c r="AA164" s="921"/>
      <c r="AB164" s="921"/>
      <c r="AC164" s="921"/>
      <c r="AD164" s="921"/>
      <c r="AE164" s="921"/>
      <c r="AF164" s="921"/>
    </row>
    <row r="165" spans="1:33">
      <c r="A165" s="164"/>
      <c r="B165" s="148"/>
      <c r="C165" s="146"/>
      <c r="D165" s="20"/>
      <c r="E165" s="20"/>
      <c r="F165" s="20"/>
      <c r="G165" s="20"/>
      <c r="H165" s="20"/>
      <c r="I165" s="135"/>
      <c r="J165" s="196"/>
      <c r="K165" s="166"/>
      <c r="L165" s="166"/>
      <c r="M165" s="166"/>
      <c r="N165" s="166"/>
      <c r="O165" s="166"/>
      <c r="P165" s="156"/>
      <c r="Q165" s="157"/>
      <c r="R165" s="911"/>
      <c r="S165" s="166"/>
      <c r="T165" s="166"/>
      <c r="U165" s="166"/>
      <c r="V165" s="166"/>
      <c r="W165" s="156"/>
      <c r="X165" s="166"/>
      <c r="Y165" s="196"/>
      <c r="Z165" s="913"/>
      <c r="AA165" s="921"/>
      <c r="AB165" s="921"/>
      <c r="AC165" s="921"/>
      <c r="AD165" s="921"/>
      <c r="AE165" s="921"/>
      <c r="AF165" s="921"/>
      <c r="AG165" s="895"/>
    </row>
    <row r="166" spans="1:33">
      <c r="A166" s="894"/>
      <c r="B166" s="149"/>
      <c r="C166" s="147"/>
      <c r="D166" s="67"/>
      <c r="E166" s="67"/>
      <c r="F166" s="67"/>
      <c r="G166" s="67"/>
      <c r="H166" s="67"/>
      <c r="I166" s="136"/>
      <c r="J166" s="897"/>
      <c r="K166" s="154"/>
      <c r="L166" s="154"/>
      <c r="M166" s="426"/>
      <c r="N166" s="426"/>
      <c r="O166" s="426"/>
      <c r="P166" s="426"/>
      <c r="Q166" s="912"/>
      <c r="R166" s="911"/>
      <c r="S166" s="153"/>
      <c r="T166" s="150"/>
      <c r="U166" s="150"/>
      <c r="V166" s="150"/>
      <c r="W166" s="150"/>
      <c r="X166" s="898"/>
      <c r="Y166" s="196"/>
      <c r="Z166" s="913"/>
      <c r="AA166" s="921"/>
      <c r="AB166" s="921"/>
      <c r="AC166" s="921"/>
      <c r="AD166" s="921"/>
      <c r="AE166" s="921"/>
      <c r="AF166" s="921"/>
    </row>
    <row r="167" spans="1:33">
      <c r="A167" s="164"/>
      <c r="B167" s="148"/>
      <c r="C167" s="146"/>
      <c r="D167" s="20"/>
      <c r="E167" s="20"/>
      <c r="F167" s="20"/>
      <c r="G167" s="20"/>
      <c r="H167" s="20"/>
      <c r="I167" s="135"/>
      <c r="J167" s="196"/>
      <c r="K167" s="153"/>
      <c r="L167" s="153"/>
      <c r="M167" s="475"/>
      <c r="N167" s="475"/>
      <c r="O167" s="475"/>
      <c r="P167" s="475"/>
      <c r="Q167" s="476"/>
      <c r="R167" s="152"/>
      <c r="S167" s="153"/>
      <c r="T167" s="475"/>
      <c r="U167" s="475"/>
      <c r="V167" s="475"/>
      <c r="W167" s="475"/>
      <c r="X167" s="476"/>
      <c r="Y167" s="196"/>
      <c r="Z167" s="913"/>
      <c r="AA167" s="913"/>
      <c r="AB167" s="913"/>
      <c r="AC167" s="913"/>
      <c r="AD167" s="913"/>
      <c r="AE167" s="913"/>
      <c r="AF167" s="913"/>
    </row>
    <row r="168" spans="1:33">
      <c r="A168" s="164"/>
      <c r="B168" s="148"/>
      <c r="C168" s="146"/>
      <c r="D168" s="20"/>
      <c r="E168" s="20"/>
      <c r="F168" s="20"/>
      <c r="G168" s="20"/>
      <c r="H168" s="20"/>
      <c r="I168" s="135"/>
      <c r="J168" s="196"/>
      <c r="K168" s="153"/>
      <c r="L168" s="153"/>
      <c r="M168" s="475"/>
      <c r="N168" s="475"/>
      <c r="O168" s="475"/>
      <c r="P168" s="475"/>
      <c r="Q168" s="476"/>
      <c r="R168" s="152"/>
      <c r="S168" s="153"/>
      <c r="T168" s="475"/>
      <c r="U168" s="475"/>
      <c r="V168" s="475"/>
      <c r="W168" s="475"/>
      <c r="X168" s="476"/>
      <c r="Y168" s="196"/>
      <c r="Z168" s="913"/>
      <c r="AA168" s="913"/>
      <c r="AB168" s="913"/>
      <c r="AC168" s="913"/>
      <c r="AD168" s="913"/>
      <c r="AE168" s="913"/>
      <c r="AF168" s="913"/>
    </row>
    <row r="169" spans="1:33">
      <c r="A169" s="164"/>
      <c r="B169" s="149"/>
      <c r="C169" s="147"/>
      <c r="D169" s="67"/>
      <c r="E169" s="67"/>
      <c r="F169" s="67"/>
      <c r="G169" s="67"/>
      <c r="H169" s="67"/>
      <c r="I169" s="136"/>
      <c r="J169" s="897"/>
      <c r="K169" s="154"/>
      <c r="L169" s="154"/>
      <c r="M169" s="477"/>
      <c r="N169" s="477"/>
      <c r="O169" s="477"/>
      <c r="P169" s="477"/>
      <c r="Q169" s="478"/>
      <c r="R169" s="152"/>
      <c r="S169" s="153"/>
      <c r="T169" s="475"/>
      <c r="U169" s="475"/>
      <c r="V169" s="475"/>
      <c r="W169" s="475"/>
      <c r="X169" s="476"/>
      <c r="Y169" s="196"/>
      <c r="Z169" s="913"/>
      <c r="AA169" s="913"/>
      <c r="AB169" s="913"/>
      <c r="AC169" s="913"/>
      <c r="AD169" s="913"/>
      <c r="AE169" s="913"/>
      <c r="AF169" s="913"/>
    </row>
    <row r="170" spans="1:33">
      <c r="A170" s="164"/>
      <c r="B170" s="148"/>
      <c r="C170" s="146"/>
      <c r="D170" s="20"/>
      <c r="E170" s="20"/>
      <c r="F170" s="20"/>
      <c r="G170" s="20"/>
      <c r="H170" s="20"/>
      <c r="I170" s="135"/>
      <c r="J170" s="196"/>
      <c r="K170" s="153"/>
      <c r="L170" s="153"/>
      <c r="M170" s="475"/>
      <c r="N170" s="475"/>
      <c r="O170" s="475"/>
      <c r="P170" s="475"/>
      <c r="Q170" s="476"/>
      <c r="R170" s="152"/>
      <c r="S170" s="153"/>
      <c r="T170" s="475"/>
      <c r="U170" s="475"/>
      <c r="V170" s="475"/>
      <c r="W170" s="475"/>
      <c r="X170" s="476"/>
      <c r="Y170" s="196"/>
      <c r="Z170" s="913"/>
      <c r="AA170" s="913"/>
      <c r="AB170" s="913"/>
      <c r="AC170" s="921"/>
      <c r="AD170" s="921"/>
      <c r="AE170" s="921"/>
      <c r="AF170" s="921"/>
    </row>
    <row r="171" spans="1:33">
      <c r="A171" s="164"/>
      <c r="B171" s="148"/>
      <c r="C171" s="146"/>
      <c r="D171" s="20"/>
      <c r="E171" s="20"/>
      <c r="F171" s="20"/>
      <c r="G171" s="20"/>
      <c r="H171" s="20"/>
      <c r="I171" s="135"/>
      <c r="J171" s="196"/>
      <c r="K171" s="153"/>
      <c r="L171" s="153"/>
      <c r="M171" s="475"/>
      <c r="N171" s="475"/>
      <c r="O171" s="475"/>
      <c r="P171" s="475"/>
      <c r="Q171" s="476"/>
      <c r="R171" s="152"/>
      <c r="S171" s="153"/>
      <c r="T171" s="475"/>
      <c r="U171" s="475"/>
      <c r="V171" s="475"/>
      <c r="W171" s="475"/>
      <c r="X171" s="476"/>
      <c r="Y171" s="196"/>
      <c r="Z171" s="915"/>
      <c r="AA171" s="917"/>
      <c r="AB171" s="917"/>
      <c r="AC171" s="917"/>
      <c r="AD171" s="917"/>
      <c r="AE171" s="917"/>
      <c r="AF171" s="917"/>
    </row>
    <row r="172" spans="1:33">
      <c r="A172" s="164"/>
      <c r="B172" s="149"/>
      <c r="C172" s="147"/>
      <c r="D172" s="67"/>
      <c r="E172" s="67"/>
      <c r="F172" s="67"/>
      <c r="G172" s="67"/>
      <c r="H172" s="67"/>
      <c r="I172" s="136"/>
      <c r="J172" s="196"/>
      <c r="K172" s="154"/>
      <c r="L172" s="154"/>
      <c r="M172" s="477"/>
      <c r="N172" s="477"/>
      <c r="O172" s="477"/>
      <c r="P172" s="477"/>
      <c r="Q172" s="478"/>
      <c r="R172" s="152"/>
      <c r="S172" s="153"/>
      <c r="T172" s="475"/>
      <c r="U172" s="475"/>
      <c r="V172" s="475"/>
      <c r="W172" s="475"/>
      <c r="X172" s="476"/>
      <c r="Y172" s="196"/>
      <c r="Z172" s="915"/>
      <c r="AA172" s="917"/>
      <c r="AB172" s="917"/>
      <c r="AC172" s="917"/>
      <c r="AD172" s="917"/>
      <c r="AE172" s="917"/>
      <c r="AF172" s="917"/>
    </row>
    <row r="173" spans="1:33">
      <c r="A173" s="164"/>
      <c r="B173" s="148"/>
      <c r="C173" s="146"/>
      <c r="D173" s="20"/>
      <c r="E173" s="20"/>
      <c r="F173" s="20"/>
      <c r="G173" s="20"/>
      <c r="H173" s="20"/>
      <c r="I173" s="135"/>
      <c r="J173" s="196"/>
      <c r="K173" s="153"/>
      <c r="L173" s="153"/>
      <c r="M173" s="475"/>
      <c r="N173" s="475"/>
      <c r="O173" s="475"/>
      <c r="P173" s="475"/>
      <c r="Q173" s="476"/>
      <c r="R173" s="152"/>
      <c r="S173" s="153"/>
      <c r="T173" s="475"/>
      <c r="U173" s="475"/>
      <c r="V173" s="475"/>
      <c r="W173" s="475"/>
      <c r="X173" s="476"/>
      <c r="Y173" s="196"/>
      <c r="Z173" s="915"/>
      <c r="AA173" s="917"/>
      <c r="AB173" s="917"/>
      <c r="AC173" s="917"/>
      <c r="AD173" s="917"/>
      <c r="AE173" s="917"/>
      <c r="AF173" s="917"/>
    </row>
    <row r="174" spans="1:33">
      <c r="A174" s="164"/>
      <c r="B174" s="148"/>
      <c r="C174" s="146"/>
      <c r="D174" s="20"/>
      <c r="E174" s="20"/>
      <c r="F174" s="20"/>
      <c r="G174" s="20"/>
      <c r="H174" s="20"/>
      <c r="I174" s="135"/>
      <c r="J174" s="196"/>
      <c r="K174" s="153"/>
      <c r="L174" s="153"/>
      <c r="M174" s="475"/>
      <c r="N174" s="475"/>
      <c r="O174" s="475"/>
      <c r="P174" s="475"/>
      <c r="Q174" s="476"/>
      <c r="R174" s="152"/>
      <c r="S174" s="153"/>
      <c r="T174" s="475"/>
      <c r="U174" s="475"/>
      <c r="V174" s="475"/>
      <c r="W174" s="475"/>
      <c r="X174" s="476"/>
      <c r="Y174" s="196"/>
      <c r="Z174" s="915"/>
      <c r="AA174" s="917"/>
      <c r="AB174" s="917"/>
      <c r="AC174" s="917"/>
      <c r="AD174" s="917"/>
      <c r="AE174" s="917"/>
      <c r="AF174" s="917"/>
    </row>
    <row r="175" spans="1:33">
      <c r="A175" s="164"/>
      <c r="B175" s="149"/>
      <c r="C175" s="147"/>
      <c r="D175" s="67"/>
      <c r="E175" s="67"/>
      <c r="F175" s="67"/>
      <c r="G175" s="67"/>
      <c r="H175" s="67"/>
      <c r="I175" s="136"/>
      <c r="J175" s="897"/>
      <c r="K175" s="154"/>
      <c r="L175" s="154"/>
      <c r="M175" s="477"/>
      <c r="N175" s="477"/>
      <c r="O175" s="477"/>
      <c r="P175" s="477"/>
      <c r="Q175" s="478"/>
      <c r="R175" s="152"/>
      <c r="S175" s="153"/>
      <c r="T175" s="475"/>
      <c r="U175" s="475"/>
      <c r="V175" s="475"/>
      <c r="W175" s="475"/>
      <c r="X175" s="476"/>
      <c r="Y175" s="196"/>
      <c r="Z175" s="915"/>
      <c r="AA175" s="917"/>
      <c r="AB175" s="917"/>
      <c r="AC175" s="917"/>
      <c r="AD175" s="917"/>
      <c r="AE175" s="917"/>
      <c r="AF175" s="917"/>
    </row>
    <row r="176" spans="1:33">
      <c r="A176" s="164"/>
      <c r="B176" s="148"/>
      <c r="C176" s="146"/>
      <c r="D176" s="20"/>
      <c r="E176" s="20"/>
      <c r="F176" s="20"/>
      <c r="G176" s="20"/>
      <c r="H176" s="20"/>
      <c r="I176" s="135"/>
      <c r="J176" s="196"/>
      <c r="K176" s="153"/>
      <c r="L176" s="153"/>
      <c r="M176" s="475"/>
      <c r="N176" s="475"/>
      <c r="O176" s="475"/>
      <c r="P176" s="475"/>
      <c r="Q176" s="476"/>
      <c r="R176" s="152"/>
      <c r="S176" s="153"/>
      <c r="T176" s="475"/>
      <c r="U176" s="475"/>
      <c r="V176" s="475"/>
      <c r="W176" s="475"/>
      <c r="X176" s="476"/>
      <c r="Y176" s="196"/>
      <c r="Z176" s="915"/>
      <c r="AA176" s="917"/>
      <c r="AB176" s="917"/>
      <c r="AC176" s="917"/>
      <c r="AD176" s="917"/>
      <c r="AE176" s="917"/>
      <c r="AF176" s="917"/>
    </row>
    <row r="177" spans="1:32">
      <c r="A177" s="164"/>
      <c r="B177" s="148"/>
      <c r="C177" s="146"/>
      <c r="D177" s="20"/>
      <c r="E177" s="20"/>
      <c r="F177" s="20"/>
      <c r="G177" s="20"/>
      <c r="H177" s="20"/>
      <c r="I177" s="135"/>
      <c r="J177" s="196"/>
      <c r="K177" s="153"/>
      <c r="L177" s="153"/>
      <c r="M177" s="475"/>
      <c r="N177" s="475"/>
      <c r="O177" s="475"/>
      <c r="P177" s="475"/>
      <c r="Q177" s="476"/>
      <c r="R177" s="152"/>
      <c r="S177" s="153"/>
      <c r="T177" s="475"/>
      <c r="U177" s="475"/>
      <c r="V177" s="475"/>
      <c r="W177" s="475"/>
      <c r="X177" s="476"/>
      <c r="Y177" s="196"/>
      <c r="Z177" s="915"/>
      <c r="AA177" s="917"/>
      <c r="AB177" s="917"/>
      <c r="AC177" s="917"/>
      <c r="AD177" s="917"/>
      <c r="AE177" s="917"/>
      <c r="AF177" s="917"/>
    </row>
    <row r="178" spans="1:32">
      <c r="A178" s="164"/>
      <c r="B178" s="149"/>
      <c r="C178" s="147"/>
      <c r="D178" s="67"/>
      <c r="E178" s="67"/>
      <c r="F178" s="67"/>
      <c r="G178" s="67"/>
      <c r="H178" s="67"/>
      <c r="I178" s="136"/>
      <c r="J178" s="897"/>
      <c r="K178" s="154"/>
      <c r="L178" s="154"/>
      <c r="M178" s="477"/>
      <c r="N178" s="477"/>
      <c r="O178" s="477"/>
      <c r="P178" s="900"/>
      <c r="Q178" s="477"/>
      <c r="R178" s="152"/>
      <c r="S178" s="153"/>
      <c r="T178" s="475"/>
      <c r="U178" s="475"/>
      <c r="V178" s="475"/>
      <c r="W178" s="475"/>
      <c r="X178" s="476"/>
      <c r="Y178" s="196"/>
      <c r="Z178" s="915"/>
      <c r="AA178" s="917"/>
      <c r="AB178" s="917"/>
      <c r="AC178" s="917"/>
      <c r="AD178" s="917"/>
      <c r="AE178" s="917"/>
      <c r="AF178" s="917"/>
    </row>
    <row r="179" spans="1:32">
      <c r="A179" s="164"/>
      <c r="B179" s="148"/>
      <c r="C179" s="146"/>
      <c r="D179" s="20"/>
      <c r="E179" s="20"/>
      <c r="F179" s="20"/>
      <c r="G179" s="20"/>
      <c r="H179" s="20"/>
      <c r="I179" s="135"/>
      <c r="J179" s="196"/>
      <c r="K179" s="166"/>
      <c r="L179" s="155"/>
      <c r="M179" s="155"/>
      <c r="N179" s="155"/>
      <c r="O179" s="155"/>
      <c r="P179" s="156"/>
      <c r="Q179" s="157"/>
      <c r="R179" s="896"/>
      <c r="S179" s="166"/>
      <c r="T179" s="166"/>
      <c r="U179" s="166"/>
      <c r="V179" s="166"/>
      <c r="W179" s="156"/>
      <c r="X179" s="166"/>
      <c r="Y179" s="196"/>
      <c r="Z179" s="915"/>
      <c r="AA179" s="917"/>
      <c r="AB179" s="917"/>
      <c r="AC179" s="917"/>
      <c r="AD179" s="917"/>
      <c r="AE179" s="917"/>
      <c r="AF179" s="917"/>
    </row>
    <row r="180" spans="1:32">
      <c r="A180" s="164"/>
      <c r="B180" s="148"/>
      <c r="C180" s="146"/>
      <c r="D180" s="20"/>
      <c r="E180" s="20"/>
      <c r="F180" s="20"/>
      <c r="G180" s="20"/>
      <c r="H180" s="20"/>
      <c r="I180" s="135"/>
      <c r="J180" s="196"/>
      <c r="K180" s="166"/>
      <c r="L180" s="155"/>
      <c r="M180" s="155"/>
      <c r="N180" s="155"/>
      <c r="O180" s="155"/>
      <c r="P180" s="156"/>
      <c r="Q180" s="157"/>
      <c r="R180" s="896"/>
      <c r="S180" s="166"/>
      <c r="T180" s="166"/>
      <c r="U180" s="166"/>
      <c r="V180" s="166"/>
      <c r="W180" s="156"/>
      <c r="X180" s="166"/>
      <c r="Y180" s="196"/>
      <c r="Z180" s="915"/>
      <c r="AA180" s="917"/>
      <c r="AB180" s="917"/>
      <c r="AC180" s="917"/>
      <c r="AD180" s="917"/>
      <c r="AE180" s="917"/>
      <c r="AF180" s="917"/>
    </row>
    <row r="181" spans="1:32">
      <c r="A181" s="164"/>
      <c r="B181" s="149"/>
      <c r="C181" s="147"/>
      <c r="D181" s="67"/>
      <c r="E181" s="67"/>
      <c r="F181" s="67"/>
      <c r="G181" s="67"/>
      <c r="H181" s="67"/>
      <c r="I181" s="136"/>
      <c r="J181" s="897"/>
      <c r="K181" s="158"/>
      <c r="L181" s="158"/>
      <c r="M181" s="158"/>
      <c r="N181" s="158"/>
      <c r="O181" s="158"/>
      <c r="P181" s="159"/>
      <c r="Q181" s="160"/>
      <c r="R181" s="427"/>
      <c r="S181" s="158"/>
      <c r="T181" s="158"/>
      <c r="U181" s="158"/>
      <c r="V181" s="158"/>
      <c r="W181" s="159"/>
      <c r="X181" s="158"/>
      <c r="Y181" s="897"/>
      <c r="Z181" s="918"/>
      <c r="AA181" s="919"/>
      <c r="AB181" s="919"/>
      <c r="AC181" s="919"/>
      <c r="AD181" s="919"/>
      <c r="AE181" s="919"/>
      <c r="AF181" s="919"/>
    </row>
    <row r="182" spans="1:32">
      <c r="A182" s="300"/>
      <c r="B182" s="295"/>
      <c r="C182" s="296"/>
      <c r="D182" s="297"/>
      <c r="E182" s="297"/>
      <c r="F182" s="297"/>
      <c r="G182" s="297"/>
      <c r="H182" s="297"/>
      <c r="I182" s="298"/>
      <c r="J182" s="196"/>
      <c r="K182" s="472"/>
      <c r="L182" s="472"/>
      <c r="M182" s="462"/>
      <c r="N182" s="462"/>
      <c r="O182" s="462"/>
      <c r="P182" s="462"/>
      <c r="Q182" s="473"/>
      <c r="R182" s="474"/>
      <c r="S182" s="909"/>
      <c r="T182" s="910"/>
      <c r="U182" s="910"/>
      <c r="V182" s="910"/>
      <c r="W182" s="910"/>
      <c r="X182" s="473"/>
      <c r="Y182" s="196"/>
      <c r="Z182" s="915"/>
      <c r="AA182" s="917"/>
      <c r="AB182" s="917"/>
      <c r="AC182" s="917"/>
      <c r="AD182" s="917"/>
      <c r="AE182" s="917"/>
      <c r="AF182" s="917"/>
    </row>
    <row r="183" spans="1:32">
      <c r="A183" s="164"/>
      <c r="B183" s="148"/>
      <c r="C183" s="146"/>
      <c r="D183" s="20"/>
      <c r="E183" s="20"/>
      <c r="F183" s="20"/>
      <c r="G183" s="20"/>
      <c r="H183" s="20"/>
      <c r="I183" s="135"/>
      <c r="J183" s="196"/>
      <c r="K183" s="153"/>
      <c r="L183" s="153"/>
      <c r="M183" s="475"/>
      <c r="N183" s="475"/>
      <c r="O183" s="475"/>
      <c r="P183" s="475"/>
      <c r="Q183" s="476"/>
      <c r="R183" s="152"/>
      <c r="S183" s="153"/>
      <c r="T183" s="475"/>
      <c r="U183" s="475"/>
      <c r="V183" s="475"/>
      <c r="W183" s="475"/>
      <c r="X183" s="476"/>
      <c r="Y183" s="196"/>
      <c r="Z183" s="915"/>
      <c r="AA183" s="917"/>
      <c r="AB183" s="917"/>
      <c r="AC183" s="917"/>
      <c r="AD183" s="917"/>
      <c r="AE183" s="917"/>
      <c r="AF183" s="917"/>
    </row>
    <row r="184" spans="1:32">
      <c r="A184" s="164"/>
      <c r="B184" s="148"/>
      <c r="C184" s="146"/>
      <c r="D184" s="20"/>
      <c r="E184" s="20"/>
      <c r="F184" s="20"/>
      <c r="G184" s="20"/>
      <c r="H184" s="20"/>
      <c r="I184" s="135"/>
      <c r="J184" s="196"/>
      <c r="K184" s="153"/>
      <c r="L184" s="153"/>
      <c r="M184" s="475"/>
      <c r="N184" s="475"/>
      <c r="O184" s="475"/>
      <c r="P184" s="475"/>
      <c r="Q184" s="476"/>
      <c r="R184" s="152"/>
      <c r="S184" s="153"/>
      <c r="T184" s="475"/>
      <c r="U184" s="475"/>
      <c r="V184" s="475"/>
      <c r="W184" s="475"/>
      <c r="X184" s="476"/>
      <c r="Y184" s="196"/>
      <c r="Z184" s="915"/>
      <c r="AA184" s="917"/>
      <c r="AB184" s="917"/>
      <c r="AC184" s="917"/>
      <c r="AD184" s="917"/>
      <c r="AE184" s="917"/>
      <c r="AF184" s="917"/>
    </row>
    <row r="185" spans="1:32">
      <c r="A185" s="164"/>
      <c r="B185" s="148"/>
      <c r="C185" s="146"/>
      <c r="D185" s="20"/>
      <c r="E185" s="20"/>
      <c r="F185" s="20"/>
      <c r="G185" s="20"/>
      <c r="H185" s="20"/>
      <c r="I185" s="135"/>
      <c r="J185" s="196"/>
      <c r="K185" s="153"/>
      <c r="L185" s="153"/>
      <c r="M185" s="475"/>
      <c r="N185" s="475"/>
      <c r="O185" s="475"/>
      <c r="P185" s="475"/>
      <c r="Q185" s="476"/>
      <c r="R185" s="152"/>
      <c r="S185" s="153"/>
      <c r="T185" s="475"/>
      <c r="U185" s="475"/>
      <c r="V185" s="475"/>
      <c r="W185" s="475"/>
      <c r="X185" s="476"/>
      <c r="Y185" s="196"/>
      <c r="Z185" s="915"/>
      <c r="AA185" s="917"/>
      <c r="AB185" s="917"/>
      <c r="AC185" s="917"/>
      <c r="AD185" s="917"/>
      <c r="AE185" s="917"/>
      <c r="AF185" s="917"/>
    </row>
    <row r="186" spans="1:32">
      <c r="A186" s="164"/>
      <c r="B186" s="148"/>
      <c r="C186" s="146"/>
      <c r="D186" s="20"/>
      <c r="E186" s="20"/>
      <c r="F186" s="20"/>
      <c r="G186" s="20"/>
      <c r="H186" s="20"/>
      <c r="I186" s="135"/>
      <c r="J186" s="196"/>
      <c r="K186" s="153"/>
      <c r="L186" s="153"/>
      <c r="M186" s="475"/>
      <c r="N186" s="475"/>
      <c r="O186" s="475"/>
      <c r="P186" s="475"/>
      <c r="Q186" s="476"/>
      <c r="R186" s="152"/>
      <c r="S186" s="153"/>
      <c r="T186" s="475"/>
      <c r="U186" s="475"/>
      <c r="V186" s="475"/>
      <c r="W186" s="475"/>
      <c r="X186" s="476"/>
      <c r="Y186" s="196"/>
      <c r="Z186" s="915"/>
      <c r="AA186" s="915"/>
      <c r="AB186" s="915"/>
      <c r="AC186" s="915"/>
      <c r="AD186" s="917"/>
      <c r="AE186" s="917"/>
      <c r="AF186" s="917"/>
    </row>
    <row r="187" spans="1:32">
      <c r="A187" s="164"/>
      <c r="B187" s="148"/>
      <c r="C187" s="146"/>
      <c r="D187" s="20"/>
      <c r="E187" s="20"/>
      <c r="F187" s="20"/>
      <c r="G187" s="20"/>
      <c r="H187" s="20"/>
      <c r="I187" s="135"/>
      <c r="J187" s="196"/>
      <c r="K187" s="153"/>
      <c r="L187" s="153"/>
      <c r="M187" s="475"/>
      <c r="N187" s="475"/>
      <c r="O187" s="475"/>
      <c r="P187" s="475"/>
      <c r="Q187" s="476"/>
      <c r="R187" s="152"/>
      <c r="S187" s="153"/>
      <c r="T187" s="475"/>
      <c r="U187" s="475"/>
      <c r="V187" s="475"/>
      <c r="W187" s="475"/>
      <c r="X187" s="476"/>
      <c r="Y187" s="196"/>
      <c r="Z187" s="915"/>
      <c r="AA187" s="917"/>
      <c r="AB187" s="917"/>
      <c r="AC187" s="917"/>
      <c r="AD187" s="917"/>
      <c r="AE187" s="917"/>
      <c r="AF187" s="917"/>
    </row>
    <row r="188" spans="1:32">
      <c r="A188" s="164"/>
      <c r="B188" s="149"/>
      <c r="C188" s="147"/>
      <c r="D188" s="67"/>
      <c r="E188" s="67"/>
      <c r="F188" s="67"/>
      <c r="G188" s="67"/>
      <c r="H188" s="67"/>
      <c r="I188" s="136"/>
      <c r="J188" s="196"/>
      <c r="K188" s="154"/>
      <c r="L188" s="154"/>
      <c r="M188" s="477"/>
      <c r="N188" s="477"/>
      <c r="O188" s="477"/>
      <c r="P188" s="477"/>
      <c r="Q188" s="478"/>
      <c r="R188" s="152"/>
      <c r="S188" s="153"/>
      <c r="T188" s="475"/>
      <c r="U188" s="475"/>
      <c r="V188" s="475"/>
      <c r="W188" s="475"/>
      <c r="X188" s="476"/>
      <c r="Y188" s="196"/>
      <c r="Z188" s="915"/>
      <c r="AA188" s="917"/>
      <c r="AB188" s="917"/>
      <c r="AC188" s="917"/>
      <c r="AD188" s="917"/>
      <c r="AE188" s="917"/>
      <c r="AF188" s="917"/>
    </row>
    <row r="189" spans="1:32">
      <c r="A189" s="164"/>
      <c r="B189" s="148"/>
      <c r="C189" s="146"/>
      <c r="D189" s="20"/>
      <c r="E189" s="20"/>
      <c r="F189" s="20"/>
      <c r="G189" s="20"/>
      <c r="H189" s="20"/>
      <c r="I189" s="135"/>
      <c r="J189" s="196"/>
      <c r="K189" s="153"/>
      <c r="L189" s="153"/>
      <c r="M189" s="475"/>
      <c r="N189" s="475"/>
      <c r="O189" s="475"/>
      <c r="P189" s="475"/>
      <c r="Q189" s="476"/>
      <c r="R189" s="152"/>
      <c r="S189" s="153"/>
      <c r="T189" s="475"/>
      <c r="U189" s="475"/>
      <c r="V189" s="475"/>
      <c r="W189" s="475"/>
      <c r="X189" s="476"/>
      <c r="Y189" s="196"/>
      <c r="Z189" s="915"/>
      <c r="AA189" s="917"/>
      <c r="AB189" s="917"/>
      <c r="AC189" s="917"/>
      <c r="AD189" s="917"/>
      <c r="AE189" s="917"/>
      <c r="AF189" s="917"/>
    </row>
    <row r="190" spans="1:32">
      <c r="A190" s="164"/>
      <c r="B190" s="905"/>
      <c r="C190" s="906"/>
      <c r="D190" s="907"/>
      <c r="E190" s="907"/>
      <c r="F190" s="907"/>
      <c r="G190" s="907"/>
      <c r="H190" s="907"/>
      <c r="I190" s="908"/>
      <c r="J190" s="196"/>
      <c r="K190" s="153"/>
      <c r="L190" s="153"/>
      <c r="M190" s="475"/>
      <c r="N190" s="475"/>
      <c r="O190" s="475"/>
      <c r="P190" s="475"/>
      <c r="Q190" s="476"/>
      <c r="R190" s="152"/>
      <c r="S190" s="153"/>
      <c r="T190" s="475"/>
      <c r="U190" s="475"/>
      <c r="V190" s="475"/>
      <c r="W190" s="475"/>
      <c r="X190" s="476"/>
      <c r="Y190" s="196"/>
      <c r="Z190" s="915"/>
      <c r="AA190" s="917"/>
      <c r="AB190" s="917"/>
      <c r="AC190" s="917"/>
      <c r="AD190" s="917"/>
      <c r="AE190" s="917"/>
      <c r="AF190" s="917"/>
    </row>
    <row r="191" spans="1:32">
      <c r="A191" s="164"/>
      <c r="B191" s="148"/>
      <c r="C191" s="146"/>
      <c r="D191" s="20"/>
      <c r="E191" s="20"/>
      <c r="F191" s="20"/>
      <c r="G191" s="20"/>
      <c r="H191" s="20"/>
      <c r="I191" s="135"/>
      <c r="J191" s="196"/>
      <c r="K191" s="153"/>
      <c r="L191" s="153"/>
      <c r="M191" s="475"/>
      <c r="N191" s="475"/>
      <c r="O191" s="475"/>
      <c r="P191" s="475"/>
      <c r="Q191" s="476"/>
      <c r="R191" s="152"/>
      <c r="S191" s="153"/>
      <c r="T191" s="475"/>
      <c r="U191" s="475"/>
      <c r="V191" s="475"/>
      <c r="W191" s="475"/>
      <c r="X191" s="476"/>
      <c r="Y191" s="196"/>
      <c r="Z191" s="915"/>
      <c r="AA191" s="917"/>
      <c r="AB191" s="917"/>
      <c r="AC191" s="917"/>
      <c r="AD191" s="917"/>
      <c r="AE191" s="917"/>
      <c r="AF191" s="917"/>
    </row>
    <row r="192" spans="1:32">
      <c r="A192" s="164"/>
      <c r="B192" s="905"/>
      <c r="C192" s="906"/>
      <c r="D192" s="907"/>
      <c r="E192" s="907"/>
      <c r="F192" s="907"/>
      <c r="G192" s="907"/>
      <c r="H192" s="907"/>
      <c r="I192" s="908"/>
      <c r="J192" s="196"/>
      <c r="K192" s="153"/>
      <c r="L192" s="153"/>
      <c r="M192" s="475"/>
      <c r="N192" s="475"/>
      <c r="O192" s="475"/>
      <c r="P192" s="475"/>
      <c r="Q192" s="476"/>
      <c r="R192" s="152"/>
      <c r="S192" s="153"/>
      <c r="T192" s="475"/>
      <c r="U192" s="475"/>
      <c r="V192" s="475"/>
      <c r="W192" s="475"/>
      <c r="X192" s="476"/>
      <c r="Y192" s="196"/>
      <c r="Z192" s="915"/>
      <c r="AA192" s="917"/>
      <c r="AB192" s="917"/>
      <c r="AC192" s="917"/>
      <c r="AD192" s="917"/>
      <c r="AE192" s="917"/>
      <c r="AF192" s="917"/>
    </row>
    <row r="193" spans="1:33">
      <c r="A193" s="164"/>
      <c r="B193" s="148"/>
      <c r="C193" s="146"/>
      <c r="D193" s="20"/>
      <c r="E193" s="20"/>
      <c r="F193" s="20"/>
      <c r="G193" s="20"/>
      <c r="H193" s="20"/>
      <c r="I193" s="135"/>
      <c r="J193" s="196"/>
      <c r="K193" s="186"/>
      <c r="L193" s="153"/>
      <c r="M193" s="475"/>
      <c r="N193" s="475"/>
      <c r="O193" s="475"/>
      <c r="P193" s="475"/>
      <c r="Q193" s="476"/>
      <c r="R193" s="152"/>
      <c r="S193" s="153"/>
      <c r="T193" s="475"/>
      <c r="U193" s="475"/>
      <c r="V193" s="475"/>
      <c r="W193" s="475"/>
      <c r="X193" s="476"/>
      <c r="Y193" s="196"/>
      <c r="Z193" s="915"/>
      <c r="AA193" s="917"/>
      <c r="AB193" s="917"/>
      <c r="AC193" s="917"/>
      <c r="AD193" s="917"/>
      <c r="AE193" s="917"/>
      <c r="AF193" s="917"/>
    </row>
    <row r="194" spans="1:33">
      <c r="A194" s="164"/>
      <c r="B194" s="905"/>
      <c r="C194" s="906"/>
      <c r="D194" s="907"/>
      <c r="E194" s="907"/>
      <c r="F194" s="907"/>
      <c r="G194" s="907"/>
      <c r="H194" s="907"/>
      <c r="I194" s="908"/>
      <c r="J194" s="196"/>
      <c r="K194" s="153"/>
      <c r="L194" s="153"/>
      <c r="M194" s="475"/>
      <c r="N194" s="475"/>
      <c r="O194" s="475"/>
      <c r="P194" s="479"/>
      <c r="Q194" s="475"/>
      <c r="R194" s="152"/>
      <c r="S194" s="153"/>
      <c r="T194" s="475"/>
      <c r="U194" s="475"/>
      <c r="V194" s="475"/>
      <c r="W194" s="475"/>
      <c r="X194" s="476"/>
      <c r="Y194" s="196"/>
      <c r="Z194" s="915"/>
      <c r="AA194" s="917"/>
      <c r="AB194" s="917"/>
      <c r="AC194" s="917"/>
      <c r="AD194" s="917"/>
      <c r="AE194" s="917"/>
      <c r="AF194" s="917"/>
    </row>
    <row r="195" spans="1:33">
      <c r="A195" s="164"/>
      <c r="B195" s="905"/>
      <c r="C195" s="906"/>
      <c r="D195" s="907"/>
      <c r="E195" s="907"/>
      <c r="F195" s="907"/>
      <c r="G195" s="907"/>
      <c r="H195" s="907"/>
      <c r="I195" s="908"/>
      <c r="J195" s="196"/>
      <c r="K195" s="166"/>
      <c r="L195" s="155"/>
      <c r="M195" s="155"/>
      <c r="N195" s="155"/>
      <c r="O195" s="155"/>
      <c r="P195" s="156"/>
      <c r="Q195" s="157"/>
      <c r="R195" s="896"/>
      <c r="S195" s="166"/>
      <c r="T195" s="166"/>
      <c r="U195" s="166"/>
      <c r="V195" s="166"/>
      <c r="W195" s="156"/>
      <c r="X195" s="166"/>
      <c r="Y195" s="196"/>
      <c r="Z195" s="915"/>
      <c r="AA195" s="917"/>
      <c r="AB195" s="917"/>
      <c r="AC195" s="917"/>
      <c r="AD195" s="917"/>
      <c r="AE195" s="917"/>
      <c r="AF195" s="917"/>
    </row>
    <row r="196" spans="1:33">
      <c r="A196" s="164"/>
      <c r="B196" s="148"/>
      <c r="C196" s="146"/>
      <c r="D196" s="20"/>
      <c r="E196" s="20"/>
      <c r="F196" s="20"/>
      <c r="G196" s="20"/>
      <c r="H196" s="20"/>
      <c r="I196" s="135"/>
      <c r="J196" s="196"/>
      <c r="K196" s="155"/>
      <c r="L196" s="155"/>
      <c r="M196" s="155"/>
      <c r="N196" s="155"/>
      <c r="O196" s="155"/>
      <c r="P196" s="156"/>
      <c r="Q196" s="157"/>
      <c r="R196" s="896"/>
      <c r="S196" s="166"/>
      <c r="T196" s="166"/>
      <c r="U196" s="166"/>
      <c r="V196" s="166"/>
      <c r="W196" s="156"/>
      <c r="X196" s="166"/>
      <c r="Y196" s="196"/>
      <c r="Z196" s="915"/>
      <c r="AA196" s="917"/>
      <c r="AB196" s="917"/>
      <c r="AC196" s="917"/>
      <c r="AD196" s="917"/>
      <c r="AE196" s="917"/>
      <c r="AF196" s="917"/>
    </row>
    <row r="197" spans="1:33">
      <c r="A197" s="164"/>
      <c r="B197" s="905"/>
      <c r="C197" s="906"/>
      <c r="D197" s="907"/>
      <c r="E197" s="907"/>
      <c r="F197" s="907"/>
      <c r="G197" s="907"/>
      <c r="H197" s="907"/>
      <c r="I197" s="908"/>
      <c r="J197" s="196"/>
      <c r="K197" s="155"/>
      <c r="L197" s="155"/>
      <c r="M197" s="155"/>
      <c r="N197" s="155"/>
      <c r="O197" s="155"/>
      <c r="P197" s="156"/>
      <c r="Q197" s="157"/>
      <c r="R197" s="896"/>
      <c r="S197" s="166"/>
      <c r="T197" s="166"/>
      <c r="U197" s="166"/>
      <c r="V197" s="166"/>
      <c r="W197" s="156"/>
      <c r="X197" s="166"/>
      <c r="Y197" s="196"/>
      <c r="Z197" s="915"/>
      <c r="AA197" s="917"/>
      <c r="AB197" s="917"/>
      <c r="AC197" s="917"/>
      <c r="AD197" s="917"/>
      <c r="AE197" s="917"/>
      <c r="AF197" s="917"/>
    </row>
    <row r="198" spans="1:33">
      <c r="A198" s="164"/>
      <c r="B198" s="148"/>
      <c r="C198" s="146"/>
      <c r="D198" s="20"/>
      <c r="E198" s="20"/>
      <c r="F198" s="20"/>
      <c r="G198" s="20"/>
      <c r="H198" s="20"/>
      <c r="I198" s="135"/>
      <c r="J198" s="196"/>
      <c r="K198" s="155"/>
      <c r="L198" s="155"/>
      <c r="M198" s="155"/>
      <c r="N198" s="155"/>
      <c r="O198" s="155"/>
      <c r="P198" s="156"/>
      <c r="Q198" s="157"/>
      <c r="R198" s="896"/>
      <c r="S198" s="166"/>
      <c r="T198" s="166"/>
      <c r="U198" s="166"/>
      <c r="V198" s="166"/>
      <c r="W198" s="156"/>
      <c r="X198" s="166"/>
      <c r="Y198" s="196"/>
      <c r="Z198" s="915"/>
      <c r="AA198" s="917"/>
      <c r="AB198" s="917"/>
      <c r="AC198" s="917"/>
      <c r="AD198" s="917"/>
      <c r="AE198" s="917"/>
      <c r="AF198" s="917"/>
    </row>
    <row r="199" spans="1:33">
      <c r="A199" s="164"/>
      <c r="B199" s="148"/>
      <c r="C199" s="146"/>
      <c r="D199" s="20"/>
      <c r="E199" s="20"/>
      <c r="F199" s="20"/>
      <c r="G199" s="20"/>
      <c r="H199" s="20"/>
      <c r="I199" s="135"/>
      <c r="J199" s="196"/>
      <c r="K199" s="166"/>
      <c r="L199" s="166"/>
      <c r="M199" s="166"/>
      <c r="N199" s="166"/>
      <c r="O199" s="166"/>
      <c r="P199" s="166"/>
      <c r="Q199" s="157"/>
      <c r="R199" s="911"/>
      <c r="S199" s="166"/>
      <c r="T199" s="166"/>
      <c r="U199" s="166"/>
      <c r="V199" s="166"/>
      <c r="W199" s="156"/>
      <c r="X199" s="166"/>
      <c r="Y199" s="196"/>
      <c r="Z199" s="915"/>
      <c r="AA199" s="917"/>
      <c r="AB199" s="917"/>
      <c r="AC199" s="917"/>
      <c r="AD199" s="917"/>
      <c r="AE199" s="917"/>
      <c r="AF199" s="917"/>
    </row>
    <row r="200" spans="1:33">
      <c r="A200" s="164"/>
      <c r="B200" s="905"/>
      <c r="C200" s="906"/>
      <c r="D200" s="907"/>
      <c r="E200" s="907"/>
      <c r="F200" s="907"/>
      <c r="G200" s="907"/>
      <c r="H200" s="907"/>
      <c r="I200" s="908"/>
      <c r="J200" s="196"/>
      <c r="K200" s="166"/>
      <c r="L200" s="166"/>
      <c r="M200" s="166"/>
      <c r="N200" s="166"/>
      <c r="O200" s="166"/>
      <c r="P200" s="156"/>
      <c r="Q200" s="157"/>
      <c r="R200" s="911"/>
      <c r="S200" s="150"/>
      <c r="T200" s="150"/>
      <c r="U200" s="150"/>
      <c r="V200" s="150"/>
      <c r="W200" s="150"/>
      <c r="X200" s="898"/>
      <c r="Y200" s="196"/>
      <c r="AA200" s="917"/>
      <c r="AB200" s="917"/>
      <c r="AC200" s="917"/>
      <c r="AD200" s="917"/>
      <c r="AE200" s="917"/>
      <c r="AF200" s="917"/>
      <c r="AG200" s="133"/>
    </row>
    <row r="201" spans="1:33">
      <c r="A201" s="894"/>
      <c r="B201" s="148"/>
      <c r="C201" s="146"/>
      <c r="D201" s="20"/>
      <c r="E201" s="20"/>
      <c r="F201" s="20"/>
      <c r="G201" s="20"/>
      <c r="H201" s="20"/>
      <c r="I201" s="135"/>
      <c r="J201" s="196"/>
      <c r="K201" s="166"/>
      <c r="L201" s="166"/>
      <c r="M201" s="166"/>
      <c r="N201" s="166"/>
      <c r="O201" s="166"/>
      <c r="P201" s="156"/>
      <c r="Q201" s="157"/>
      <c r="R201" s="896"/>
      <c r="S201" s="166"/>
      <c r="T201" s="166"/>
      <c r="U201" s="166"/>
      <c r="V201" s="166"/>
      <c r="W201" s="156"/>
      <c r="X201" s="166"/>
      <c r="Y201" s="196"/>
      <c r="Z201" s="915"/>
      <c r="AA201" s="917"/>
      <c r="AB201" s="917"/>
      <c r="AC201" s="917"/>
      <c r="AD201" s="917"/>
      <c r="AE201" s="917"/>
      <c r="AF201" s="917"/>
      <c r="AG201" s="133"/>
    </row>
    <row r="202" spans="1:33">
      <c r="A202" s="894"/>
      <c r="B202" s="148"/>
      <c r="C202" s="146"/>
      <c r="D202" s="20"/>
      <c r="E202" s="20"/>
      <c r="F202" s="20"/>
      <c r="G202" s="20"/>
      <c r="H202" s="20"/>
      <c r="I202" s="135"/>
      <c r="J202" s="196"/>
      <c r="K202" s="166"/>
      <c r="L202" s="166"/>
      <c r="M202" s="166"/>
      <c r="N202" s="166"/>
      <c r="O202" s="166"/>
      <c r="P202" s="156"/>
      <c r="Q202" s="157"/>
      <c r="R202" s="896"/>
      <c r="S202" s="166"/>
      <c r="T202" s="166"/>
      <c r="U202" s="166"/>
      <c r="V202" s="166"/>
      <c r="W202" s="156"/>
      <c r="X202" s="166"/>
      <c r="Y202" s="196"/>
      <c r="Z202" s="915"/>
      <c r="AA202" s="917"/>
      <c r="AB202" s="917"/>
      <c r="AC202" s="917"/>
      <c r="AD202" s="917"/>
      <c r="AE202" s="917"/>
      <c r="AF202" s="917"/>
      <c r="AG202" s="133"/>
    </row>
    <row r="203" spans="1:33">
      <c r="A203" s="894"/>
      <c r="B203" s="905"/>
      <c r="C203" s="906"/>
      <c r="D203" s="907"/>
      <c r="E203" s="907"/>
      <c r="F203" s="907"/>
      <c r="G203" s="907"/>
      <c r="H203" s="907"/>
      <c r="I203" s="908"/>
      <c r="J203" s="196"/>
      <c r="K203" s="166"/>
      <c r="L203" s="166"/>
      <c r="M203" s="166"/>
      <c r="N203" s="166"/>
      <c r="O203" s="166"/>
      <c r="P203" s="156"/>
      <c r="Q203" s="157"/>
      <c r="R203" s="896"/>
      <c r="S203" s="166"/>
      <c r="T203" s="166"/>
      <c r="U203" s="166"/>
      <c r="V203" s="166"/>
      <c r="W203" s="156"/>
      <c r="X203" s="166"/>
      <c r="Y203" s="196"/>
      <c r="Z203" s="915"/>
      <c r="AA203" s="917"/>
      <c r="AB203" s="917"/>
      <c r="AC203" s="917"/>
      <c r="AD203" s="917"/>
      <c r="AE203" s="917"/>
      <c r="AF203" s="917"/>
      <c r="AG203" s="133"/>
    </row>
    <row r="204" spans="1:33">
      <c r="A204" s="894"/>
      <c r="B204" s="148"/>
      <c r="C204" s="146"/>
      <c r="D204" s="20"/>
      <c r="E204" s="20"/>
      <c r="F204" s="20"/>
      <c r="G204" s="20"/>
      <c r="H204" s="20"/>
      <c r="I204" s="135"/>
      <c r="J204" s="196"/>
      <c r="K204" s="166"/>
      <c r="L204" s="166"/>
      <c r="M204" s="166"/>
      <c r="N204" s="166"/>
      <c r="O204" s="166"/>
      <c r="P204" s="156"/>
      <c r="Q204" s="157"/>
      <c r="R204" s="152"/>
      <c r="S204" s="153"/>
      <c r="T204" s="475"/>
      <c r="U204" s="475"/>
      <c r="V204" s="475"/>
      <c r="W204" s="475"/>
      <c r="X204" s="476"/>
      <c r="Y204" s="196"/>
      <c r="Z204" s="915"/>
      <c r="AA204" s="917"/>
      <c r="AB204" s="917"/>
      <c r="AC204" s="917"/>
      <c r="AD204" s="917"/>
      <c r="AE204" s="917"/>
      <c r="AF204" s="917"/>
      <c r="AG204" s="133"/>
    </row>
    <row r="205" spans="1:33">
      <c r="A205" s="894"/>
      <c r="B205" s="905"/>
      <c r="C205" s="906"/>
      <c r="D205" s="907"/>
      <c r="E205" s="907"/>
      <c r="F205" s="907"/>
      <c r="G205" s="907"/>
      <c r="H205" s="907"/>
      <c r="I205" s="908"/>
      <c r="J205" s="196"/>
      <c r="K205" s="166"/>
      <c r="L205" s="166"/>
      <c r="M205" s="166"/>
      <c r="N205" s="166"/>
      <c r="O205" s="166"/>
      <c r="P205" s="166"/>
      <c r="Q205" s="157"/>
      <c r="R205" s="896"/>
      <c r="S205" s="166"/>
      <c r="T205" s="166"/>
      <c r="U205" s="166"/>
      <c r="V205" s="166"/>
      <c r="W205" s="156"/>
      <c r="X205" s="166"/>
      <c r="Y205" s="196"/>
      <c r="Z205" s="915"/>
      <c r="AA205" s="917"/>
      <c r="AB205" s="917"/>
      <c r="AC205" s="917"/>
      <c r="AD205" s="917"/>
      <c r="AE205" s="917"/>
      <c r="AF205" s="917"/>
      <c r="AG205" s="133"/>
    </row>
    <row r="206" spans="1:33">
      <c r="A206" s="894"/>
      <c r="B206" s="148"/>
      <c r="C206" s="146"/>
      <c r="D206" s="20"/>
      <c r="E206" s="20"/>
      <c r="F206" s="20"/>
      <c r="G206" s="20"/>
      <c r="H206" s="20"/>
      <c r="I206" s="135"/>
      <c r="J206" s="196"/>
      <c r="K206" s="166"/>
      <c r="L206" s="166"/>
      <c r="M206" s="166"/>
      <c r="N206" s="166"/>
      <c r="O206" s="166"/>
      <c r="P206" s="156"/>
      <c r="Q206" s="157"/>
      <c r="R206" s="911"/>
      <c r="S206" s="166"/>
      <c r="T206" s="166"/>
      <c r="U206" s="166"/>
      <c r="V206" s="166"/>
      <c r="W206" s="156"/>
      <c r="X206" s="166"/>
      <c r="Y206" s="196"/>
      <c r="Z206" s="915"/>
      <c r="AA206" s="917"/>
      <c r="AB206" s="917"/>
      <c r="AC206" s="917"/>
      <c r="AD206" s="917"/>
      <c r="AE206" s="917"/>
      <c r="AF206" s="917"/>
      <c r="AG206" s="133"/>
    </row>
    <row r="207" spans="1:33">
      <c r="A207" s="894"/>
      <c r="B207" s="905"/>
      <c r="C207" s="906"/>
      <c r="D207" s="907"/>
      <c r="E207" s="907"/>
      <c r="F207" s="907"/>
      <c r="G207" s="907"/>
      <c r="H207" s="907"/>
      <c r="I207" s="908"/>
      <c r="J207" s="196"/>
      <c r="K207" s="166"/>
      <c r="L207" s="166"/>
      <c r="M207" s="166"/>
      <c r="N207" s="166"/>
      <c r="O207" s="166"/>
      <c r="P207" s="156"/>
      <c r="Q207" s="157"/>
      <c r="R207" s="896"/>
      <c r="S207" s="153"/>
      <c r="T207" s="475"/>
      <c r="U207" s="475"/>
      <c r="V207" s="475"/>
      <c r="W207" s="475"/>
      <c r="X207" s="476"/>
      <c r="Y207" s="196"/>
      <c r="Z207" s="915"/>
      <c r="AA207" s="917"/>
      <c r="AB207" s="917"/>
      <c r="AC207" s="917"/>
      <c r="AD207" s="917"/>
      <c r="AE207" s="917"/>
      <c r="AF207" s="917"/>
      <c r="AG207" s="133"/>
    </row>
    <row r="208" spans="1:33">
      <c r="A208" s="894"/>
      <c r="B208" s="148"/>
      <c r="C208" s="146"/>
      <c r="D208" s="20"/>
      <c r="E208" s="20"/>
      <c r="F208" s="20"/>
      <c r="G208" s="20"/>
      <c r="H208" s="20"/>
      <c r="I208" s="135"/>
      <c r="J208" s="196"/>
      <c r="K208" s="166"/>
      <c r="L208" s="166"/>
      <c r="M208" s="166"/>
      <c r="N208" s="166"/>
      <c r="O208" s="166"/>
      <c r="P208" s="156"/>
      <c r="Q208" s="157"/>
      <c r="R208" s="898"/>
      <c r="S208" s="166"/>
      <c r="T208" s="166"/>
      <c r="U208" s="166"/>
      <c r="V208" s="166"/>
      <c r="W208" s="156"/>
      <c r="X208" s="166"/>
      <c r="Y208" s="196"/>
      <c r="Z208" s="915"/>
      <c r="AA208" s="917"/>
      <c r="AB208" s="917"/>
      <c r="AC208" s="917"/>
      <c r="AD208" s="917"/>
      <c r="AE208" s="917"/>
      <c r="AF208" s="917"/>
      <c r="AG208" s="133"/>
    </row>
    <row r="209" spans="1:33">
      <c r="A209" s="894"/>
      <c r="B209" s="148"/>
      <c r="C209" s="146"/>
      <c r="D209" s="20"/>
      <c r="E209" s="20"/>
      <c r="F209" s="20"/>
      <c r="G209" s="20"/>
      <c r="H209" s="20"/>
      <c r="I209" s="135"/>
      <c r="J209" s="196"/>
      <c r="K209" s="166"/>
      <c r="L209" s="166"/>
      <c r="M209" s="166"/>
      <c r="N209" s="166"/>
      <c r="O209" s="166"/>
      <c r="P209" s="166"/>
      <c r="Q209" s="157"/>
      <c r="R209" s="911"/>
      <c r="S209" s="166"/>
      <c r="T209" s="166"/>
      <c r="U209" s="166"/>
      <c r="V209" s="166"/>
      <c r="W209" s="156"/>
      <c r="X209" s="166"/>
      <c r="Y209" s="196"/>
      <c r="Z209" s="915"/>
      <c r="AA209" s="917"/>
      <c r="AB209" s="917"/>
      <c r="AC209" s="917"/>
      <c r="AD209" s="917"/>
      <c r="AE209" s="917"/>
      <c r="AF209" s="917"/>
      <c r="AG209" s="133"/>
    </row>
    <row r="210" spans="1:33">
      <c r="A210" s="894"/>
      <c r="B210" s="905"/>
      <c r="C210" s="906"/>
      <c r="D210" s="907"/>
      <c r="E210" s="907"/>
      <c r="F210" s="907"/>
      <c r="G210" s="907"/>
      <c r="H210" s="907"/>
      <c r="I210" s="908"/>
      <c r="J210" s="196"/>
      <c r="K210" s="166"/>
      <c r="L210" s="166"/>
      <c r="M210" s="166"/>
      <c r="N210" s="166"/>
      <c r="O210" s="166"/>
      <c r="P210" s="156"/>
      <c r="Q210" s="157"/>
      <c r="R210" s="896"/>
      <c r="S210" s="166"/>
      <c r="T210" s="166"/>
      <c r="U210" s="166"/>
      <c r="V210" s="166"/>
      <c r="W210" s="156"/>
      <c r="X210" s="166"/>
      <c r="Y210" s="196"/>
      <c r="Z210" s="915"/>
      <c r="AA210" s="917"/>
      <c r="AB210" s="917"/>
      <c r="AC210" s="917"/>
      <c r="AD210" s="917"/>
      <c r="AE210" s="917"/>
      <c r="AF210" s="917"/>
      <c r="AG210" s="133"/>
    </row>
    <row r="211" spans="1:33">
      <c r="A211" s="894"/>
      <c r="B211" s="148"/>
      <c r="C211" s="146"/>
      <c r="D211" s="20"/>
      <c r="E211" s="20"/>
      <c r="F211" s="20"/>
      <c r="G211" s="20"/>
      <c r="H211" s="20"/>
      <c r="I211" s="135"/>
      <c r="J211" s="196"/>
      <c r="K211" s="166"/>
      <c r="L211" s="166"/>
      <c r="M211" s="166"/>
      <c r="N211" s="166"/>
      <c r="O211" s="166"/>
      <c r="P211" s="156"/>
      <c r="Q211" s="157"/>
      <c r="R211" s="896"/>
      <c r="S211" s="166"/>
      <c r="T211" s="166"/>
      <c r="U211" s="166"/>
      <c r="V211" s="166"/>
      <c r="W211" s="156"/>
      <c r="X211" s="166"/>
      <c r="Y211" s="196"/>
      <c r="Z211" s="915"/>
      <c r="AA211" s="917"/>
      <c r="AB211" s="917"/>
      <c r="AC211" s="917"/>
      <c r="AD211" s="917"/>
      <c r="AE211" s="917"/>
      <c r="AF211" s="917"/>
      <c r="AG211" s="133"/>
    </row>
    <row r="212" spans="1:33">
      <c r="A212" s="894"/>
      <c r="B212" s="148"/>
      <c r="C212" s="146"/>
      <c r="D212" s="20"/>
      <c r="E212" s="20"/>
      <c r="F212" s="20"/>
      <c r="G212" s="20"/>
      <c r="H212" s="20"/>
      <c r="I212" s="135"/>
      <c r="J212" s="196"/>
      <c r="K212" s="166"/>
      <c r="L212" s="166"/>
      <c r="M212" s="166"/>
      <c r="N212" s="166"/>
      <c r="O212" s="166"/>
      <c r="P212" s="156"/>
      <c r="Q212" s="157"/>
      <c r="R212" s="896"/>
      <c r="S212" s="166"/>
      <c r="T212" s="166"/>
      <c r="U212" s="166"/>
      <c r="V212" s="166"/>
      <c r="W212" s="156"/>
      <c r="X212" s="166"/>
      <c r="Y212" s="196"/>
      <c r="Z212" s="915"/>
      <c r="AA212" s="917"/>
      <c r="AB212" s="917"/>
      <c r="AC212" s="917"/>
      <c r="AD212" s="917"/>
      <c r="AE212" s="917"/>
      <c r="AF212" s="917"/>
      <c r="AG212" s="133"/>
    </row>
    <row r="213" spans="1:33">
      <c r="A213" s="894"/>
      <c r="B213" s="905"/>
      <c r="C213" s="906"/>
      <c r="D213" s="907"/>
      <c r="E213" s="907"/>
      <c r="F213" s="907"/>
      <c r="G213" s="907"/>
      <c r="H213" s="907"/>
      <c r="I213" s="908"/>
      <c r="J213" s="196"/>
      <c r="K213" s="166"/>
      <c r="L213" s="166"/>
      <c r="M213" s="166"/>
      <c r="N213" s="166"/>
      <c r="O213" s="166"/>
      <c r="P213" s="156"/>
      <c r="Q213" s="157"/>
      <c r="R213" s="152"/>
      <c r="S213" s="153"/>
      <c r="T213" s="475"/>
      <c r="U213" s="475"/>
      <c r="V213" s="475"/>
      <c r="W213" s="475"/>
      <c r="X213" s="476"/>
      <c r="Y213" s="196"/>
      <c r="Z213" s="915"/>
      <c r="AA213" s="917"/>
      <c r="AB213" s="917"/>
      <c r="AC213" s="917"/>
      <c r="AD213" s="917"/>
      <c r="AE213" s="917"/>
      <c r="AF213" s="917"/>
      <c r="AG213" s="895"/>
    </row>
    <row r="214" spans="1:33">
      <c r="A214" s="894"/>
      <c r="B214" s="148"/>
      <c r="C214" s="146"/>
      <c r="D214" s="20"/>
      <c r="E214" s="20"/>
      <c r="F214" s="20"/>
      <c r="G214" s="20"/>
      <c r="H214" s="20"/>
      <c r="I214" s="135"/>
      <c r="J214" s="196"/>
      <c r="K214" s="166"/>
      <c r="L214" s="166"/>
      <c r="M214" s="166"/>
      <c r="N214" s="166"/>
      <c r="O214" s="166"/>
      <c r="P214" s="156"/>
      <c r="Q214" s="157"/>
      <c r="R214" s="896"/>
      <c r="S214" s="166"/>
      <c r="T214" s="166"/>
      <c r="U214" s="166"/>
      <c r="V214" s="166"/>
      <c r="W214" s="156"/>
      <c r="X214" s="166"/>
      <c r="Y214" s="196"/>
      <c r="Z214" s="915"/>
      <c r="AA214" s="917"/>
      <c r="AB214" s="917"/>
      <c r="AC214" s="917"/>
      <c r="AD214" s="917"/>
      <c r="AE214" s="917"/>
      <c r="AF214" s="917"/>
      <c r="AG214" s="895"/>
    </row>
    <row r="215" spans="1:33">
      <c r="A215" s="894"/>
      <c r="B215" s="148"/>
      <c r="C215" s="146"/>
      <c r="D215" s="20"/>
      <c r="E215" s="20"/>
      <c r="F215" s="20"/>
      <c r="G215" s="20"/>
      <c r="H215" s="20"/>
      <c r="I215" s="135"/>
      <c r="J215" s="196"/>
      <c r="K215" s="166"/>
      <c r="L215" s="166"/>
      <c r="M215" s="166"/>
      <c r="N215" s="166"/>
      <c r="O215" s="166"/>
      <c r="P215" s="156"/>
      <c r="Q215" s="157"/>
      <c r="R215" s="911"/>
      <c r="S215" s="166"/>
      <c r="T215" s="166"/>
      <c r="U215" s="166"/>
      <c r="V215" s="166"/>
      <c r="W215" s="156"/>
      <c r="X215" s="166"/>
      <c r="Y215" s="196"/>
      <c r="Z215" s="915"/>
      <c r="AA215" s="917"/>
      <c r="AB215" s="917"/>
      <c r="AC215" s="917"/>
      <c r="AD215" s="917"/>
      <c r="AE215" s="917"/>
      <c r="AF215" s="917"/>
      <c r="AG215" s="895"/>
    </row>
    <row r="216" spans="1:33">
      <c r="A216" s="894"/>
      <c r="B216" s="149"/>
      <c r="C216" s="147"/>
      <c r="D216" s="67"/>
      <c r="E216" s="67"/>
      <c r="F216" s="67"/>
      <c r="G216" s="67"/>
      <c r="H216" s="67"/>
      <c r="I216" s="136"/>
      <c r="J216" s="897"/>
      <c r="K216" s="158"/>
      <c r="L216" s="158"/>
      <c r="M216" s="158"/>
      <c r="N216" s="158"/>
      <c r="O216" s="158"/>
      <c r="P216" s="159"/>
      <c r="Q216" s="160"/>
      <c r="R216" s="911"/>
      <c r="S216" s="153"/>
      <c r="T216" s="475"/>
      <c r="U216" s="475"/>
      <c r="V216" s="475"/>
      <c r="W216" s="475"/>
      <c r="X216" s="476"/>
      <c r="Y216" s="196"/>
      <c r="Z216" s="915"/>
      <c r="AA216" s="917"/>
      <c r="AB216" s="917"/>
      <c r="AC216" s="917"/>
      <c r="AD216" s="917"/>
      <c r="AE216" s="917"/>
      <c r="AF216" s="917"/>
      <c r="AG216" s="895"/>
    </row>
    <row r="217" spans="1:33">
      <c r="A217" s="894"/>
      <c r="B217" s="148"/>
      <c r="C217" s="146"/>
      <c r="D217" s="20"/>
      <c r="E217" s="20"/>
      <c r="F217" s="20"/>
      <c r="G217" s="20"/>
      <c r="H217" s="20"/>
      <c r="I217" s="135"/>
      <c r="J217" s="196"/>
      <c r="K217" s="166"/>
      <c r="L217" s="166"/>
      <c r="M217" s="166"/>
      <c r="N217" s="166"/>
      <c r="O217" s="166"/>
      <c r="P217" s="156"/>
      <c r="Q217" s="157"/>
      <c r="R217" s="896"/>
      <c r="S217" s="166"/>
      <c r="T217" s="166"/>
      <c r="U217" s="166"/>
      <c r="V217" s="166"/>
      <c r="W217" s="156"/>
      <c r="X217" s="166"/>
      <c r="Y217" s="196"/>
      <c r="Z217" s="913"/>
      <c r="AA217" s="913"/>
      <c r="AB217" s="913"/>
      <c r="AC217" s="913"/>
      <c r="AD217" s="913"/>
      <c r="AE217" s="913"/>
      <c r="AF217" s="913"/>
    </row>
    <row r="218" spans="1:33">
      <c r="A218" s="164"/>
      <c r="B218" s="148"/>
      <c r="C218" s="146"/>
      <c r="D218" s="20"/>
      <c r="E218" s="20"/>
      <c r="F218" s="20"/>
      <c r="G218" s="20"/>
      <c r="H218" s="20"/>
      <c r="I218" s="135"/>
      <c r="J218" s="196"/>
      <c r="K218" s="166"/>
      <c r="L218" s="166"/>
      <c r="M218" s="166"/>
      <c r="N218" s="166"/>
      <c r="O218" s="166"/>
      <c r="P218" s="156"/>
      <c r="Q218" s="157"/>
      <c r="R218" s="896"/>
      <c r="S218" s="166"/>
      <c r="T218" s="166"/>
      <c r="U218" s="166"/>
      <c r="V218" s="166"/>
      <c r="W218" s="156"/>
      <c r="X218" s="166"/>
      <c r="Y218" s="196"/>
      <c r="Z218" s="913"/>
      <c r="AA218" s="913"/>
      <c r="AB218" s="913"/>
      <c r="AC218" s="913"/>
      <c r="AD218" s="913"/>
      <c r="AE218" s="913"/>
      <c r="AF218" s="913"/>
      <c r="AG218" s="895"/>
    </row>
    <row r="219" spans="1:33">
      <c r="A219" s="894"/>
      <c r="B219" s="149"/>
      <c r="C219" s="147"/>
      <c r="D219" s="67"/>
      <c r="E219" s="67"/>
      <c r="F219" s="67"/>
      <c r="G219" s="67"/>
      <c r="H219" s="67"/>
      <c r="I219" s="136"/>
      <c r="J219" s="897"/>
      <c r="K219" s="158"/>
      <c r="L219" s="158"/>
      <c r="M219" s="158"/>
      <c r="N219" s="158"/>
      <c r="O219" s="158"/>
      <c r="P219" s="159"/>
      <c r="Q219" s="160"/>
      <c r="R219" s="896"/>
      <c r="S219" s="166"/>
      <c r="T219" s="166"/>
      <c r="U219" s="166"/>
      <c r="V219" s="166"/>
      <c r="W219" s="156"/>
      <c r="X219" s="166"/>
      <c r="Y219" s="196"/>
      <c r="Z219" s="913"/>
      <c r="AA219" s="913"/>
      <c r="AB219" s="913"/>
      <c r="AC219" s="913"/>
      <c r="AD219" s="913"/>
      <c r="AE219" s="913"/>
      <c r="AF219" s="913"/>
    </row>
    <row r="220" spans="1:33">
      <c r="A220" s="164"/>
      <c r="B220" s="148"/>
      <c r="C220" s="146"/>
      <c r="D220" s="20"/>
      <c r="E220" s="20"/>
      <c r="F220" s="20"/>
      <c r="G220" s="20"/>
      <c r="H220" s="20"/>
      <c r="I220" s="135"/>
      <c r="J220" s="196"/>
      <c r="K220" s="166"/>
      <c r="L220" s="166"/>
      <c r="M220" s="166"/>
      <c r="N220" s="166"/>
      <c r="O220" s="166"/>
      <c r="P220" s="156"/>
      <c r="Q220" s="157"/>
      <c r="R220" s="896"/>
      <c r="S220" s="166"/>
      <c r="T220" s="166"/>
      <c r="U220" s="166"/>
      <c r="V220" s="166"/>
      <c r="W220" s="156"/>
      <c r="X220" s="166"/>
      <c r="Y220" s="196"/>
      <c r="Z220" s="913"/>
      <c r="AA220" s="921"/>
      <c r="AB220" s="921"/>
      <c r="AC220" s="921"/>
      <c r="AD220" s="921"/>
      <c r="AE220" s="921"/>
      <c r="AF220" s="921"/>
    </row>
    <row r="221" spans="1:33">
      <c r="A221" s="164"/>
      <c r="B221" s="148"/>
      <c r="C221" s="146"/>
      <c r="D221" s="20"/>
      <c r="E221" s="20"/>
      <c r="F221" s="20"/>
      <c r="G221" s="20"/>
      <c r="H221" s="20"/>
      <c r="I221" s="135"/>
      <c r="J221" s="196"/>
      <c r="K221" s="166"/>
      <c r="L221" s="166"/>
      <c r="M221" s="166"/>
      <c r="N221" s="166"/>
      <c r="O221" s="166"/>
      <c r="P221" s="156"/>
      <c r="Q221" s="157"/>
      <c r="R221" s="896"/>
      <c r="S221" s="166"/>
      <c r="T221" s="166"/>
      <c r="U221" s="166"/>
      <c r="V221" s="166"/>
      <c r="W221" s="156"/>
      <c r="X221" s="166"/>
      <c r="Y221" s="196"/>
      <c r="Z221" s="913"/>
      <c r="AA221" s="921"/>
      <c r="AB221" s="921"/>
      <c r="AC221" s="921"/>
      <c r="AD221" s="921"/>
      <c r="AE221" s="921"/>
      <c r="AF221" s="921"/>
    </row>
    <row r="222" spans="1:33">
      <c r="A222" s="894"/>
      <c r="B222" s="899"/>
      <c r="C222" s="147"/>
      <c r="D222" s="67"/>
      <c r="E222" s="67"/>
      <c r="F222" s="67"/>
      <c r="G222" s="67"/>
      <c r="H222" s="67"/>
      <c r="I222" s="136"/>
      <c r="J222" s="897"/>
      <c r="K222" s="158"/>
      <c r="L222" s="158"/>
      <c r="M222" s="158"/>
      <c r="N222" s="158"/>
      <c r="O222" s="158"/>
      <c r="P222" s="159"/>
      <c r="Q222" s="160"/>
      <c r="R222" s="152"/>
      <c r="S222" s="153"/>
      <c r="T222" s="475"/>
      <c r="U222" s="475"/>
      <c r="V222" s="475"/>
      <c r="W222" s="475"/>
      <c r="X222" s="476"/>
      <c r="Y222" s="196"/>
      <c r="Z222" s="913"/>
      <c r="AA222" s="921"/>
      <c r="AB222" s="921"/>
      <c r="AC222" s="921"/>
      <c r="AD222" s="921"/>
      <c r="AE222" s="921"/>
      <c r="AF222" s="921"/>
    </row>
    <row r="223" spans="1:33">
      <c r="A223" s="894"/>
      <c r="B223" s="148"/>
      <c r="C223" s="146"/>
      <c r="D223" s="20"/>
      <c r="E223" s="20"/>
      <c r="F223" s="20"/>
      <c r="G223" s="20"/>
      <c r="H223" s="20"/>
      <c r="I223" s="135"/>
      <c r="J223" s="196"/>
      <c r="K223" s="166"/>
      <c r="L223" s="166"/>
      <c r="M223" s="166"/>
      <c r="N223" s="166"/>
      <c r="O223" s="166"/>
      <c r="P223" s="156"/>
      <c r="Q223" s="157"/>
      <c r="R223" s="896"/>
      <c r="S223" s="166"/>
      <c r="T223" s="166"/>
      <c r="U223" s="166"/>
      <c r="V223" s="166"/>
      <c r="W223" s="156"/>
      <c r="X223" s="166"/>
      <c r="Y223" s="196"/>
      <c r="Z223" s="913"/>
      <c r="AA223" s="921"/>
      <c r="AB223" s="921"/>
      <c r="AC223" s="921"/>
      <c r="AD223" s="921"/>
      <c r="AE223" s="921"/>
      <c r="AF223" s="921"/>
    </row>
    <row r="224" spans="1:33">
      <c r="A224" s="164"/>
      <c r="B224" s="148"/>
      <c r="C224" s="146"/>
      <c r="D224" s="20"/>
      <c r="E224" s="20"/>
      <c r="F224" s="20"/>
      <c r="G224" s="20"/>
      <c r="H224" s="20"/>
      <c r="I224" s="135"/>
      <c r="J224" s="196"/>
      <c r="K224" s="166"/>
      <c r="L224" s="166"/>
      <c r="M224" s="166"/>
      <c r="N224" s="166"/>
      <c r="O224" s="166"/>
      <c r="P224" s="156"/>
      <c r="Q224" s="157"/>
      <c r="R224" s="911"/>
      <c r="S224" s="166"/>
      <c r="T224" s="166"/>
      <c r="U224" s="166"/>
      <c r="V224" s="166"/>
      <c r="W224" s="156"/>
      <c r="X224" s="166"/>
      <c r="Y224" s="196"/>
      <c r="Z224" s="913"/>
      <c r="AA224" s="921"/>
      <c r="AB224" s="921"/>
      <c r="AC224" s="921"/>
      <c r="AD224" s="921"/>
      <c r="AE224" s="921"/>
      <c r="AF224" s="921"/>
      <c r="AG224" s="895"/>
    </row>
    <row r="225" spans="1:32">
      <c r="A225" s="894"/>
      <c r="B225" s="149"/>
      <c r="C225" s="147"/>
      <c r="D225" s="67"/>
      <c r="E225" s="67"/>
      <c r="F225" s="67"/>
      <c r="G225" s="67"/>
      <c r="H225" s="67"/>
      <c r="I225" s="136"/>
      <c r="J225" s="897"/>
      <c r="K225" s="154"/>
      <c r="L225" s="154"/>
      <c r="M225" s="426"/>
      <c r="N225" s="426"/>
      <c r="O225" s="426"/>
      <c r="P225" s="426"/>
      <c r="Q225" s="912"/>
      <c r="R225" s="911"/>
      <c r="S225" s="153"/>
      <c r="T225" s="150"/>
      <c r="U225" s="150"/>
      <c r="V225" s="150"/>
      <c r="W225" s="150"/>
      <c r="X225" s="898"/>
      <c r="Y225" s="196"/>
      <c r="Z225" s="913"/>
      <c r="AA225" s="921"/>
      <c r="AB225" s="921"/>
      <c r="AC225" s="921"/>
      <c r="AD225" s="921"/>
      <c r="AE225" s="921"/>
      <c r="AF225" s="921"/>
    </row>
    <row r="226" spans="1:32">
      <c r="A226" s="164"/>
      <c r="B226" s="148"/>
      <c r="C226" s="146"/>
      <c r="D226" s="20"/>
      <c r="E226" s="20"/>
      <c r="F226" s="20"/>
      <c r="G226" s="20"/>
      <c r="H226" s="20"/>
      <c r="I226" s="135"/>
      <c r="J226" s="196"/>
      <c r="K226" s="153"/>
      <c r="L226" s="153"/>
      <c r="M226" s="475"/>
      <c r="N226" s="475"/>
      <c r="O226" s="475"/>
      <c r="P226" s="475"/>
      <c r="Q226" s="476"/>
      <c r="R226" s="152"/>
      <c r="S226" s="153"/>
      <c r="T226" s="475"/>
      <c r="U226" s="475"/>
      <c r="V226" s="475"/>
      <c r="W226" s="475"/>
      <c r="X226" s="476"/>
      <c r="Y226" s="196"/>
      <c r="Z226" s="913"/>
      <c r="AA226" s="913"/>
      <c r="AB226" s="913"/>
      <c r="AC226" s="913"/>
      <c r="AD226" s="913"/>
      <c r="AE226" s="913"/>
      <c r="AF226" s="913"/>
    </row>
    <row r="227" spans="1:32">
      <c r="A227" s="164"/>
      <c r="B227" s="148"/>
      <c r="C227" s="146"/>
      <c r="D227" s="20"/>
      <c r="E227" s="20"/>
      <c r="F227" s="20"/>
      <c r="G227" s="20"/>
      <c r="H227" s="20"/>
      <c r="I227" s="135"/>
      <c r="J227" s="196"/>
      <c r="K227" s="153"/>
      <c r="L227" s="153"/>
      <c r="M227" s="475"/>
      <c r="N227" s="475"/>
      <c r="O227" s="475"/>
      <c r="P227" s="475"/>
      <c r="Q227" s="476"/>
      <c r="R227" s="152"/>
      <c r="S227" s="153"/>
      <c r="T227" s="475"/>
      <c r="U227" s="475"/>
      <c r="V227" s="475"/>
      <c r="W227" s="475"/>
      <c r="X227" s="476"/>
      <c r="Y227" s="196"/>
      <c r="Z227" s="913"/>
      <c r="AA227" s="913"/>
      <c r="AB227" s="913"/>
      <c r="AC227" s="913"/>
      <c r="AD227" s="913"/>
      <c r="AE227" s="913"/>
      <c r="AF227" s="913"/>
    </row>
    <row r="228" spans="1:32">
      <c r="A228" s="164"/>
      <c r="B228" s="149"/>
      <c r="C228" s="147"/>
      <c r="D228" s="67"/>
      <c r="E228" s="67"/>
      <c r="F228" s="67"/>
      <c r="G228" s="67"/>
      <c r="H228" s="67"/>
      <c r="I228" s="136"/>
      <c r="J228" s="897"/>
      <c r="K228" s="154"/>
      <c r="L228" s="154"/>
      <c r="M228" s="477"/>
      <c r="N228" s="477"/>
      <c r="O228" s="477"/>
      <c r="P228" s="477"/>
      <c r="Q228" s="478"/>
      <c r="R228" s="152"/>
      <c r="S228" s="153"/>
      <c r="T228" s="475"/>
      <c r="U228" s="475"/>
      <c r="V228" s="475"/>
      <c r="W228" s="475"/>
      <c r="X228" s="476"/>
      <c r="Y228" s="196"/>
      <c r="Z228" s="913"/>
      <c r="AA228" s="913"/>
      <c r="AB228" s="913"/>
      <c r="AC228" s="913"/>
      <c r="AD228" s="913"/>
      <c r="AE228" s="913"/>
      <c r="AF228" s="913"/>
    </row>
    <row r="229" spans="1:32">
      <c r="A229" s="164"/>
      <c r="B229" s="148"/>
      <c r="C229" s="146"/>
      <c r="D229" s="20"/>
      <c r="E229" s="20"/>
      <c r="F229" s="20"/>
      <c r="G229" s="20"/>
      <c r="H229" s="20"/>
      <c r="I229" s="135"/>
      <c r="J229" s="196"/>
      <c r="K229" s="153"/>
      <c r="L229" s="153"/>
      <c r="M229" s="475"/>
      <c r="N229" s="475"/>
      <c r="O229" s="475"/>
      <c r="P229" s="475"/>
      <c r="Q229" s="476"/>
      <c r="R229" s="152"/>
      <c r="S229" s="153"/>
      <c r="T229" s="475"/>
      <c r="U229" s="475"/>
      <c r="V229" s="475"/>
      <c r="W229" s="475"/>
      <c r="X229" s="476"/>
      <c r="Y229" s="196"/>
      <c r="Z229" s="913"/>
      <c r="AA229" s="913"/>
      <c r="AB229" s="913"/>
      <c r="AC229" s="921"/>
      <c r="AD229" s="921"/>
      <c r="AE229" s="921"/>
      <c r="AF229" s="921"/>
    </row>
    <row r="230" spans="1:32">
      <c r="A230" s="164"/>
      <c r="B230" s="148"/>
      <c r="C230" s="146"/>
      <c r="D230" s="20"/>
      <c r="E230" s="20"/>
      <c r="F230" s="20"/>
      <c r="G230" s="20"/>
      <c r="H230" s="20"/>
      <c r="I230" s="135"/>
      <c r="J230" s="196"/>
      <c r="K230" s="153"/>
      <c r="L230" s="153"/>
      <c r="M230" s="475"/>
      <c r="N230" s="475"/>
      <c r="O230" s="475"/>
      <c r="P230" s="475"/>
      <c r="Q230" s="476"/>
      <c r="R230" s="152"/>
      <c r="S230" s="153"/>
      <c r="T230" s="475"/>
      <c r="U230" s="475"/>
      <c r="V230" s="475"/>
      <c r="W230" s="475"/>
      <c r="X230" s="476"/>
      <c r="Y230" s="196"/>
      <c r="Z230" s="915"/>
      <c r="AA230" s="917"/>
      <c r="AB230" s="917"/>
      <c r="AC230" s="917"/>
      <c r="AD230" s="917"/>
      <c r="AE230" s="917"/>
      <c r="AF230" s="917"/>
    </row>
    <row r="231" spans="1:32">
      <c r="A231" s="164"/>
      <c r="B231" s="149"/>
      <c r="C231" s="147"/>
      <c r="D231" s="67"/>
      <c r="E231" s="67"/>
      <c r="F231" s="67"/>
      <c r="G231" s="67"/>
      <c r="H231" s="67"/>
      <c r="I231" s="136"/>
      <c r="J231" s="196"/>
      <c r="K231" s="154"/>
      <c r="L231" s="154"/>
      <c r="M231" s="477"/>
      <c r="N231" s="477"/>
      <c r="O231" s="477"/>
      <c r="P231" s="477"/>
      <c r="Q231" s="478"/>
      <c r="R231" s="152"/>
      <c r="S231" s="153"/>
      <c r="T231" s="475"/>
      <c r="U231" s="475"/>
      <c r="V231" s="475"/>
      <c r="W231" s="475"/>
      <c r="X231" s="476"/>
      <c r="Y231" s="196"/>
      <c r="Z231" s="915"/>
      <c r="AA231" s="917"/>
      <c r="AB231" s="917"/>
      <c r="AC231" s="917"/>
      <c r="AD231" s="917"/>
      <c r="AE231" s="917"/>
      <c r="AF231" s="917"/>
    </row>
    <row r="232" spans="1:32">
      <c r="A232" s="164"/>
      <c r="B232" s="148"/>
      <c r="C232" s="146"/>
      <c r="D232" s="20"/>
      <c r="E232" s="20"/>
      <c r="F232" s="20"/>
      <c r="G232" s="20"/>
      <c r="H232" s="20"/>
      <c r="I232" s="135"/>
      <c r="J232" s="196"/>
      <c r="K232" s="153"/>
      <c r="L232" s="153"/>
      <c r="M232" s="475"/>
      <c r="N232" s="475"/>
      <c r="O232" s="475"/>
      <c r="P232" s="475"/>
      <c r="Q232" s="476"/>
      <c r="R232" s="152"/>
      <c r="S232" s="153"/>
      <c r="T232" s="475"/>
      <c r="U232" s="475"/>
      <c r="V232" s="475"/>
      <c r="W232" s="475"/>
      <c r="X232" s="476"/>
      <c r="Y232" s="196"/>
      <c r="Z232" s="915"/>
      <c r="AA232" s="917"/>
      <c r="AB232" s="917"/>
      <c r="AC232" s="917"/>
      <c r="AD232" s="917"/>
      <c r="AE232" s="917"/>
      <c r="AF232" s="917"/>
    </row>
    <row r="233" spans="1:32">
      <c r="A233" s="164"/>
      <c r="B233" s="148"/>
      <c r="C233" s="146"/>
      <c r="D233" s="20"/>
      <c r="E233" s="20"/>
      <c r="F233" s="20"/>
      <c r="G233" s="20"/>
      <c r="H233" s="20"/>
      <c r="I233" s="135"/>
      <c r="J233" s="196"/>
      <c r="K233" s="153"/>
      <c r="L233" s="153"/>
      <c r="M233" s="475"/>
      <c r="N233" s="475"/>
      <c r="O233" s="475"/>
      <c r="P233" s="475"/>
      <c r="Q233" s="476"/>
      <c r="R233" s="152"/>
      <c r="S233" s="153"/>
      <c r="T233" s="475"/>
      <c r="U233" s="475"/>
      <c r="V233" s="475"/>
      <c r="W233" s="475"/>
      <c r="X233" s="476"/>
      <c r="Y233" s="196"/>
      <c r="Z233" s="915"/>
      <c r="AA233" s="917"/>
      <c r="AB233" s="917"/>
      <c r="AC233" s="917"/>
      <c r="AD233" s="917"/>
      <c r="AE233" s="917"/>
      <c r="AF233" s="917"/>
    </row>
    <row r="234" spans="1:32">
      <c r="A234" s="164"/>
      <c r="B234" s="149"/>
      <c r="C234" s="147"/>
      <c r="D234" s="67"/>
      <c r="E234" s="67"/>
      <c r="F234" s="67"/>
      <c r="G234" s="67"/>
      <c r="H234" s="67"/>
      <c r="I234" s="136"/>
      <c r="J234" s="897"/>
      <c r="K234" s="154"/>
      <c r="L234" s="154"/>
      <c r="M234" s="477"/>
      <c r="N234" s="477"/>
      <c r="O234" s="477"/>
      <c r="P234" s="477"/>
      <c r="Q234" s="478"/>
      <c r="R234" s="152"/>
      <c r="S234" s="153"/>
      <c r="T234" s="475"/>
      <c r="U234" s="475"/>
      <c r="V234" s="475"/>
      <c r="W234" s="475"/>
      <c r="X234" s="476"/>
      <c r="Y234" s="196"/>
      <c r="Z234" s="915"/>
      <c r="AA234" s="917"/>
      <c r="AB234" s="917"/>
      <c r="AC234" s="917"/>
      <c r="AD234" s="917"/>
      <c r="AE234" s="917"/>
      <c r="AF234" s="917"/>
    </row>
    <row r="235" spans="1:32">
      <c r="A235" s="164"/>
      <c r="B235" s="148"/>
      <c r="C235" s="146"/>
      <c r="D235" s="20"/>
      <c r="E235" s="20"/>
      <c r="F235" s="20"/>
      <c r="G235" s="20"/>
      <c r="H235" s="20"/>
      <c r="I235" s="135"/>
      <c r="J235" s="196"/>
      <c r="K235" s="153"/>
      <c r="L235" s="153"/>
      <c r="M235" s="475"/>
      <c r="N235" s="475"/>
      <c r="O235" s="475"/>
      <c r="P235" s="475"/>
      <c r="Q235" s="476"/>
      <c r="R235" s="152"/>
      <c r="S235" s="153"/>
      <c r="T235" s="475"/>
      <c r="U235" s="475"/>
      <c r="V235" s="475"/>
      <c r="W235" s="475"/>
      <c r="X235" s="476"/>
      <c r="Y235" s="196"/>
      <c r="Z235" s="915"/>
      <c r="AA235" s="917"/>
      <c r="AB235" s="917"/>
      <c r="AC235" s="917"/>
      <c r="AD235" s="917"/>
      <c r="AE235" s="917"/>
      <c r="AF235" s="917"/>
    </row>
    <row r="236" spans="1:32">
      <c r="A236" s="164"/>
      <c r="B236" s="148"/>
      <c r="C236" s="146"/>
      <c r="D236" s="20"/>
      <c r="E236" s="20"/>
      <c r="F236" s="20"/>
      <c r="G236" s="20"/>
      <c r="H236" s="20"/>
      <c r="I236" s="135"/>
      <c r="J236" s="196"/>
      <c r="K236" s="153"/>
      <c r="L236" s="153"/>
      <c r="M236" s="475"/>
      <c r="N236" s="475"/>
      <c r="O236" s="475"/>
      <c r="P236" s="475"/>
      <c r="Q236" s="476"/>
      <c r="R236" s="152"/>
      <c r="S236" s="153"/>
      <c r="T236" s="475"/>
      <c r="U236" s="475"/>
      <c r="V236" s="475"/>
      <c r="W236" s="475"/>
      <c r="X236" s="476"/>
      <c r="Y236" s="196"/>
      <c r="Z236" s="915"/>
      <c r="AA236" s="917"/>
      <c r="AB236" s="917"/>
      <c r="AC236" s="917"/>
      <c r="AD236" s="917"/>
      <c r="AE236" s="917"/>
      <c r="AF236" s="917"/>
    </row>
    <row r="237" spans="1:32">
      <c r="A237" s="164"/>
      <c r="B237" s="149"/>
      <c r="C237" s="147"/>
      <c r="D237" s="67"/>
      <c r="E237" s="67"/>
      <c r="F237" s="67"/>
      <c r="G237" s="67"/>
      <c r="H237" s="67"/>
      <c r="I237" s="136"/>
      <c r="J237" s="897"/>
      <c r="K237" s="154"/>
      <c r="L237" s="154"/>
      <c r="M237" s="477"/>
      <c r="N237" s="477"/>
      <c r="O237" s="477"/>
      <c r="P237" s="900"/>
      <c r="Q237" s="477"/>
      <c r="R237" s="152"/>
      <c r="S237" s="153"/>
      <c r="T237" s="475"/>
      <c r="U237" s="475"/>
      <c r="V237" s="475"/>
      <c r="W237" s="475"/>
      <c r="X237" s="476"/>
      <c r="Y237" s="196"/>
      <c r="Z237" s="915"/>
      <c r="AA237" s="917"/>
      <c r="AB237" s="917"/>
      <c r="AC237" s="917"/>
      <c r="AD237" s="917"/>
      <c r="AE237" s="917"/>
      <c r="AF237" s="917"/>
    </row>
    <row r="238" spans="1:32">
      <c r="A238" s="164"/>
      <c r="B238" s="148"/>
      <c r="C238" s="146"/>
      <c r="D238" s="20"/>
      <c r="E238" s="20"/>
      <c r="F238" s="20"/>
      <c r="G238" s="20"/>
      <c r="H238" s="20"/>
      <c r="I238" s="135"/>
      <c r="J238" s="196"/>
      <c r="K238" s="166"/>
      <c r="L238" s="155"/>
      <c r="M238" s="155"/>
      <c r="N238" s="155"/>
      <c r="O238" s="155"/>
      <c r="P238" s="156"/>
      <c r="Q238" s="157"/>
      <c r="R238" s="896"/>
      <c r="S238" s="166"/>
      <c r="T238" s="166"/>
      <c r="U238" s="166"/>
      <c r="V238" s="166"/>
      <c r="W238" s="156"/>
      <c r="X238" s="166"/>
      <c r="Y238" s="196"/>
      <c r="Z238" s="915"/>
      <c r="AA238" s="917"/>
      <c r="AB238" s="917"/>
      <c r="AC238" s="917"/>
      <c r="AD238" s="917"/>
      <c r="AE238" s="917"/>
      <c r="AF238" s="917"/>
    </row>
    <row r="239" spans="1:32">
      <c r="A239" s="164"/>
      <c r="B239" s="148"/>
      <c r="C239" s="146"/>
      <c r="D239" s="20"/>
      <c r="E239" s="20"/>
      <c r="F239" s="20"/>
      <c r="G239" s="20"/>
      <c r="H239" s="20"/>
      <c r="I239" s="135"/>
      <c r="J239" s="196"/>
      <c r="K239" s="166"/>
      <c r="L239" s="155"/>
      <c r="M239" s="155"/>
      <c r="N239" s="155"/>
      <c r="O239" s="155"/>
      <c r="P239" s="156"/>
      <c r="Q239" s="157"/>
      <c r="R239" s="896"/>
      <c r="S239" s="166"/>
      <c r="T239" s="166"/>
      <c r="U239" s="166"/>
      <c r="V239" s="166"/>
      <c r="W239" s="156"/>
      <c r="X239" s="166"/>
      <c r="Y239" s="196"/>
      <c r="Z239" s="915"/>
      <c r="AA239" s="917"/>
      <c r="AB239" s="917"/>
      <c r="AC239" s="917"/>
      <c r="AD239" s="917"/>
      <c r="AE239" s="917"/>
      <c r="AF239" s="917"/>
    </row>
    <row r="240" spans="1:32">
      <c r="A240" s="164"/>
      <c r="B240" s="149"/>
      <c r="C240" s="147"/>
      <c r="D240" s="67"/>
      <c r="E240" s="67"/>
      <c r="F240" s="67"/>
      <c r="G240" s="67"/>
      <c r="H240" s="67"/>
      <c r="I240" s="136"/>
      <c r="J240" s="897"/>
      <c r="K240" s="158"/>
      <c r="L240" s="158"/>
      <c r="M240" s="158"/>
      <c r="N240" s="158"/>
      <c r="O240" s="158"/>
      <c r="P240" s="159"/>
      <c r="Q240" s="160"/>
      <c r="R240" s="427"/>
      <c r="S240" s="158"/>
      <c r="T240" s="158"/>
      <c r="U240" s="158"/>
      <c r="V240" s="158"/>
      <c r="W240" s="159"/>
      <c r="X240" s="158"/>
      <c r="Y240" s="897"/>
      <c r="Z240" s="918"/>
      <c r="AA240" s="919"/>
      <c r="AB240" s="919"/>
      <c r="AC240" s="919"/>
      <c r="AD240" s="919"/>
      <c r="AE240" s="919"/>
      <c r="AF240" s="919"/>
    </row>
    <row r="241" spans="1:32">
      <c r="A241" s="300"/>
      <c r="B241" s="295"/>
      <c r="C241" s="296"/>
      <c r="D241" s="297"/>
      <c r="E241" s="297"/>
      <c r="F241" s="297"/>
      <c r="G241" s="297"/>
      <c r="H241" s="297"/>
      <c r="I241" s="298"/>
      <c r="J241" s="196"/>
      <c r="K241" s="472"/>
      <c r="L241" s="472"/>
      <c r="M241" s="462"/>
      <c r="N241" s="462"/>
      <c r="O241" s="462"/>
      <c r="P241" s="462"/>
      <c r="Q241" s="473"/>
      <c r="R241" s="474"/>
      <c r="S241" s="909"/>
      <c r="T241" s="910"/>
      <c r="U241" s="910"/>
      <c r="V241" s="910"/>
      <c r="W241" s="910"/>
      <c r="X241" s="473"/>
      <c r="Y241" s="196"/>
      <c r="Z241" s="915"/>
      <c r="AA241" s="917"/>
      <c r="AB241" s="917"/>
      <c r="AC241" s="917"/>
      <c r="AD241" s="917"/>
      <c r="AE241" s="917"/>
      <c r="AF241" s="917"/>
    </row>
    <row r="242" spans="1:32">
      <c r="A242" s="164"/>
      <c r="B242" s="148"/>
      <c r="C242" s="146"/>
      <c r="D242" s="20"/>
      <c r="E242" s="20"/>
      <c r="F242" s="20"/>
      <c r="G242" s="20"/>
      <c r="H242" s="20"/>
      <c r="I242" s="135"/>
      <c r="J242" s="196"/>
      <c r="K242" s="153"/>
      <c r="L242" s="153"/>
      <c r="M242" s="475"/>
      <c r="N242" s="475"/>
      <c r="O242" s="475"/>
      <c r="P242" s="475"/>
      <c r="Q242" s="476"/>
      <c r="R242" s="152"/>
      <c r="S242" s="153"/>
      <c r="T242" s="475"/>
      <c r="U242" s="475"/>
      <c r="V242" s="475"/>
      <c r="W242" s="475"/>
      <c r="X242" s="476"/>
      <c r="Y242" s="196"/>
      <c r="Z242" s="915"/>
      <c r="AA242" s="917"/>
      <c r="AB242" s="917"/>
      <c r="AC242" s="917"/>
      <c r="AD242" s="917"/>
      <c r="AE242" s="917"/>
      <c r="AF242" s="917"/>
    </row>
    <row r="243" spans="1:32">
      <c r="A243" s="164"/>
      <c r="B243" s="148"/>
      <c r="C243" s="146"/>
      <c r="D243" s="20"/>
      <c r="E243" s="20"/>
      <c r="F243" s="20"/>
      <c r="G243" s="20"/>
      <c r="H243" s="20"/>
      <c r="I243" s="135"/>
      <c r="J243" s="196"/>
      <c r="K243" s="153"/>
      <c r="L243" s="153"/>
      <c r="M243" s="475"/>
      <c r="N243" s="475"/>
      <c r="O243" s="475"/>
      <c r="P243" s="475"/>
      <c r="Q243" s="476"/>
      <c r="R243" s="152"/>
      <c r="S243" s="153"/>
      <c r="T243" s="475"/>
      <c r="U243" s="475"/>
      <c r="V243" s="475"/>
      <c r="W243" s="475"/>
      <c r="X243" s="476"/>
      <c r="Y243" s="196"/>
      <c r="Z243" s="915"/>
      <c r="AA243" s="917"/>
      <c r="AB243" s="917"/>
      <c r="AC243" s="917"/>
      <c r="AD243" s="917"/>
      <c r="AE243" s="917"/>
      <c r="AF243" s="917"/>
    </row>
    <row r="244" spans="1:32">
      <c r="A244" s="164"/>
      <c r="B244" s="148"/>
      <c r="C244" s="146"/>
      <c r="D244" s="20"/>
      <c r="E244" s="20"/>
      <c r="F244" s="20"/>
      <c r="G244" s="20"/>
      <c r="H244" s="20"/>
      <c r="I244" s="135"/>
      <c r="J244" s="196"/>
      <c r="K244" s="153"/>
      <c r="L244" s="153"/>
      <c r="M244" s="475"/>
      <c r="N244" s="475"/>
      <c r="O244" s="475"/>
      <c r="P244" s="475"/>
      <c r="Q244" s="476"/>
      <c r="R244" s="152"/>
      <c r="S244" s="153"/>
      <c r="T244" s="475"/>
      <c r="U244" s="475"/>
      <c r="V244" s="475"/>
      <c r="W244" s="475"/>
      <c r="X244" s="476"/>
      <c r="Y244" s="196"/>
      <c r="Z244" s="915"/>
      <c r="AA244" s="917"/>
      <c r="AB244" s="917"/>
      <c r="AC244" s="917"/>
      <c r="AD244" s="917"/>
      <c r="AE244" s="917"/>
      <c r="AF244" s="917"/>
    </row>
    <row r="245" spans="1:32">
      <c r="A245" s="164"/>
      <c r="B245" s="148"/>
      <c r="C245" s="146"/>
      <c r="D245" s="20"/>
      <c r="E245" s="20"/>
      <c r="F245" s="20"/>
      <c r="G245" s="20"/>
      <c r="H245" s="20"/>
      <c r="I245" s="135"/>
      <c r="J245" s="196"/>
      <c r="K245" s="153"/>
      <c r="L245" s="153"/>
      <c r="M245" s="475"/>
      <c r="N245" s="475"/>
      <c r="O245" s="475"/>
      <c r="P245" s="475"/>
      <c r="Q245" s="476"/>
      <c r="R245" s="152"/>
      <c r="S245" s="153"/>
      <c r="T245" s="475"/>
      <c r="U245" s="475"/>
      <c r="V245" s="475"/>
      <c r="W245" s="475"/>
      <c r="X245" s="476"/>
      <c r="Y245" s="196"/>
      <c r="Z245" s="915"/>
      <c r="AA245" s="915"/>
      <c r="AB245" s="915"/>
      <c r="AC245" s="915"/>
      <c r="AD245" s="917"/>
      <c r="AE245" s="917"/>
      <c r="AF245" s="917"/>
    </row>
    <row r="246" spans="1:32">
      <c r="A246" s="164"/>
      <c r="B246" s="148"/>
      <c r="C246" s="146"/>
      <c r="D246" s="20"/>
      <c r="E246" s="20"/>
      <c r="F246" s="20"/>
      <c r="G246" s="20"/>
      <c r="H246" s="20"/>
      <c r="I246" s="135"/>
      <c r="J246" s="196"/>
      <c r="K246" s="153"/>
      <c r="L246" s="153"/>
      <c r="M246" s="475"/>
      <c r="N246" s="475"/>
      <c r="O246" s="475"/>
      <c r="P246" s="475"/>
      <c r="Q246" s="476"/>
      <c r="R246" s="152"/>
      <c r="S246" s="153"/>
      <c r="T246" s="475"/>
      <c r="U246" s="475"/>
      <c r="V246" s="475"/>
      <c r="W246" s="475"/>
      <c r="X246" s="476"/>
      <c r="Y246" s="196"/>
      <c r="Z246" s="915"/>
      <c r="AA246" s="917"/>
      <c r="AB246" s="917"/>
      <c r="AC246" s="917"/>
      <c r="AD246" s="917"/>
      <c r="AE246" s="917"/>
      <c r="AF246" s="917"/>
    </row>
    <row r="247" spans="1:32">
      <c r="A247" s="164"/>
      <c r="B247" s="149"/>
      <c r="C247" s="147"/>
      <c r="D247" s="67"/>
      <c r="E247" s="67"/>
      <c r="F247" s="67"/>
      <c r="G247" s="67"/>
      <c r="H247" s="67"/>
      <c r="I247" s="136"/>
      <c r="J247" s="196"/>
      <c r="K247" s="154"/>
      <c r="L247" s="154"/>
      <c r="M247" s="477"/>
      <c r="N247" s="477"/>
      <c r="O247" s="477"/>
      <c r="P247" s="477"/>
      <c r="Q247" s="478"/>
      <c r="R247" s="152"/>
      <c r="S247" s="153"/>
      <c r="T247" s="475"/>
      <c r="U247" s="475"/>
      <c r="V247" s="475"/>
      <c r="W247" s="475"/>
      <c r="X247" s="476"/>
      <c r="Y247" s="196"/>
      <c r="Z247" s="915"/>
      <c r="AA247" s="917"/>
      <c r="AB247" s="917"/>
      <c r="AC247" s="917"/>
      <c r="AD247" s="917"/>
      <c r="AE247" s="917"/>
      <c r="AF247" s="917"/>
    </row>
    <row r="248" spans="1:32">
      <c r="A248" s="164"/>
      <c r="B248" s="148"/>
      <c r="C248" s="146"/>
      <c r="D248" s="20"/>
      <c r="E248" s="20"/>
      <c r="F248" s="20"/>
      <c r="G248" s="20"/>
      <c r="H248" s="20"/>
      <c r="I248" s="135"/>
      <c r="J248" s="196"/>
      <c r="K248" s="153"/>
      <c r="L248" s="153"/>
      <c r="M248" s="475"/>
      <c r="N248" s="475"/>
      <c r="O248" s="475"/>
      <c r="P248" s="475"/>
      <c r="Q248" s="476"/>
      <c r="R248" s="152"/>
      <c r="S248" s="153"/>
      <c r="T248" s="475"/>
      <c r="U248" s="475"/>
      <c r="V248" s="475"/>
      <c r="W248" s="475"/>
      <c r="X248" s="476"/>
      <c r="Y248" s="196"/>
      <c r="Z248" s="915"/>
      <c r="AA248" s="917"/>
      <c r="AB248" s="917"/>
      <c r="AC248" s="917"/>
      <c r="AD248" s="917"/>
      <c r="AE248" s="917"/>
      <c r="AF248" s="917"/>
    </row>
    <row r="249" spans="1:32">
      <c r="A249" s="164"/>
      <c r="B249" s="905"/>
      <c r="C249" s="906"/>
      <c r="D249" s="907"/>
      <c r="E249" s="907"/>
      <c r="F249" s="907"/>
      <c r="G249" s="907"/>
      <c r="H249" s="907"/>
      <c r="I249" s="908"/>
      <c r="J249" s="196"/>
      <c r="K249" s="153"/>
      <c r="L249" s="153"/>
      <c r="M249" s="475"/>
      <c r="N249" s="475"/>
      <c r="O249" s="475"/>
      <c r="P249" s="475"/>
      <c r="Q249" s="476"/>
      <c r="R249" s="152"/>
      <c r="S249" s="153"/>
      <c r="T249" s="475"/>
      <c r="U249" s="475"/>
      <c r="V249" s="475"/>
      <c r="W249" s="475"/>
      <c r="X249" s="476"/>
      <c r="Y249" s="196"/>
      <c r="Z249" s="915"/>
      <c r="AA249" s="917"/>
      <c r="AB249" s="917"/>
      <c r="AC249" s="917"/>
      <c r="AD249" s="917"/>
      <c r="AE249" s="917"/>
      <c r="AF249" s="917"/>
    </row>
    <row r="250" spans="1:32">
      <c r="A250" s="164"/>
      <c r="B250" s="148"/>
      <c r="C250" s="146"/>
      <c r="D250" s="20"/>
      <c r="E250" s="20"/>
      <c r="F250" s="20"/>
      <c r="G250" s="20"/>
      <c r="H250" s="20"/>
      <c r="I250" s="135"/>
      <c r="J250" s="196"/>
      <c r="K250" s="153"/>
      <c r="L250" s="153"/>
      <c r="M250" s="475"/>
      <c r="N250" s="475"/>
      <c r="O250" s="475"/>
      <c r="P250" s="475"/>
      <c r="Q250" s="476"/>
      <c r="R250" s="152"/>
      <c r="S250" s="153"/>
      <c r="T250" s="475"/>
      <c r="U250" s="475"/>
      <c r="V250" s="475"/>
      <c r="W250" s="475"/>
      <c r="X250" s="476"/>
      <c r="Y250" s="196"/>
      <c r="Z250" s="915"/>
      <c r="AA250" s="917"/>
      <c r="AB250" s="917"/>
      <c r="AC250" s="917"/>
      <c r="AD250" s="917"/>
      <c r="AE250" s="917"/>
      <c r="AF250" s="917"/>
    </row>
    <row r="251" spans="1:32">
      <c r="A251" s="164"/>
      <c r="B251" s="905"/>
      <c r="C251" s="906"/>
      <c r="D251" s="907"/>
      <c r="E251" s="907"/>
      <c r="F251" s="907"/>
      <c r="G251" s="907"/>
      <c r="H251" s="907"/>
      <c r="I251" s="908"/>
      <c r="J251" s="196"/>
      <c r="K251" s="153"/>
      <c r="L251" s="153"/>
      <c r="M251" s="475"/>
      <c r="N251" s="475"/>
      <c r="O251" s="475"/>
      <c r="P251" s="475"/>
      <c r="Q251" s="476"/>
      <c r="R251" s="152"/>
      <c r="S251" s="153"/>
      <c r="T251" s="475"/>
      <c r="U251" s="475"/>
      <c r="V251" s="475"/>
      <c r="W251" s="475"/>
      <c r="X251" s="476"/>
      <c r="Y251" s="196"/>
      <c r="Z251" s="915"/>
      <c r="AA251" s="917"/>
      <c r="AB251" s="917"/>
      <c r="AC251" s="917"/>
      <c r="AD251" s="917"/>
      <c r="AE251" s="917"/>
      <c r="AF251" s="917"/>
    </row>
    <row r="252" spans="1:32">
      <c r="A252" s="164"/>
      <c r="B252" s="148"/>
      <c r="C252" s="146"/>
      <c r="D252" s="20"/>
      <c r="E252" s="20"/>
      <c r="F252" s="20"/>
      <c r="G252" s="20"/>
      <c r="H252" s="20"/>
      <c r="I252" s="135"/>
      <c r="J252" s="196"/>
      <c r="K252" s="186"/>
      <c r="L252" s="153"/>
      <c r="M252" s="475"/>
      <c r="N252" s="475"/>
      <c r="O252" s="475"/>
      <c r="P252" s="475"/>
      <c r="Q252" s="476"/>
      <c r="R252" s="152"/>
      <c r="S252" s="153"/>
      <c r="T252" s="475"/>
      <c r="U252" s="475"/>
      <c r="V252" s="475"/>
      <c r="W252" s="475"/>
      <c r="X252" s="476"/>
      <c r="Y252" s="196"/>
      <c r="Z252" s="915"/>
      <c r="AA252" s="917"/>
      <c r="AB252" s="917"/>
      <c r="AC252" s="917"/>
      <c r="AD252" s="917"/>
      <c r="AE252" s="917"/>
      <c r="AF252" s="917"/>
    </row>
    <row r="253" spans="1:32">
      <c r="A253" s="164"/>
      <c r="B253" s="905"/>
      <c r="C253" s="906"/>
      <c r="D253" s="907"/>
      <c r="E253" s="907"/>
      <c r="F253" s="907"/>
      <c r="G253" s="907"/>
      <c r="H253" s="907"/>
      <c r="I253" s="908"/>
      <c r="J253" s="196"/>
      <c r="K253" s="153"/>
      <c r="L253" s="153"/>
      <c r="M253" s="475"/>
      <c r="N253" s="475"/>
      <c r="O253" s="475"/>
      <c r="P253" s="479"/>
      <c r="Q253" s="475"/>
      <c r="R253" s="152"/>
      <c r="S253" s="153"/>
      <c r="T253" s="475"/>
      <c r="U253" s="475"/>
      <c r="V253" s="475"/>
      <c r="W253" s="475"/>
      <c r="X253" s="476"/>
      <c r="Y253" s="196"/>
      <c r="Z253" s="915"/>
      <c r="AA253" s="917"/>
      <c r="AB253" s="917"/>
      <c r="AC253" s="917"/>
      <c r="AD253" s="917"/>
      <c r="AE253" s="917"/>
      <c r="AF253" s="917"/>
    </row>
    <row r="254" spans="1:32">
      <c r="A254" s="164"/>
      <c r="B254" s="905"/>
      <c r="C254" s="906"/>
      <c r="D254" s="907"/>
      <c r="E254" s="907"/>
      <c r="F254" s="907"/>
      <c r="G254" s="907"/>
      <c r="H254" s="907"/>
      <c r="I254" s="908"/>
      <c r="J254" s="196"/>
      <c r="K254" s="166"/>
      <c r="L254" s="155"/>
      <c r="M254" s="155"/>
      <c r="N254" s="155"/>
      <c r="O254" s="155"/>
      <c r="P254" s="156"/>
      <c r="Q254" s="157"/>
      <c r="R254" s="896"/>
      <c r="S254" s="166"/>
      <c r="T254" s="166"/>
      <c r="U254" s="166"/>
      <c r="V254" s="166"/>
      <c r="W254" s="156"/>
      <c r="X254" s="166"/>
      <c r="Y254" s="196"/>
      <c r="Z254" s="915"/>
      <c r="AA254" s="917"/>
      <c r="AB254" s="917"/>
      <c r="AC254" s="917"/>
      <c r="AD254" s="917"/>
      <c r="AE254" s="917"/>
      <c r="AF254" s="917"/>
    </row>
    <row r="255" spans="1:32">
      <c r="A255" s="164"/>
      <c r="B255" s="148"/>
      <c r="C255" s="146"/>
      <c r="D255" s="20"/>
      <c r="E255" s="20"/>
      <c r="F255" s="20"/>
      <c r="G255" s="20"/>
      <c r="H255" s="20"/>
      <c r="I255" s="135"/>
      <c r="J255" s="196"/>
      <c r="K255" s="155"/>
      <c r="L255" s="155"/>
      <c r="M255" s="155"/>
      <c r="N255" s="155"/>
      <c r="O255" s="155"/>
      <c r="P255" s="156"/>
      <c r="Q255" s="157"/>
      <c r="R255" s="896"/>
      <c r="S255" s="166"/>
      <c r="T255" s="166"/>
      <c r="U255" s="166"/>
      <c r="V255" s="166"/>
      <c r="W255" s="156"/>
      <c r="X255" s="166"/>
      <c r="Y255" s="196"/>
      <c r="Z255" s="915"/>
      <c r="AA255" s="917"/>
      <c r="AB255" s="917"/>
      <c r="AC255" s="917"/>
      <c r="AD255" s="917"/>
      <c r="AE255" s="917"/>
      <c r="AF255" s="917"/>
    </row>
    <row r="256" spans="1:32">
      <c r="A256" s="164"/>
      <c r="B256" s="905"/>
      <c r="C256" s="906"/>
      <c r="D256" s="907"/>
      <c r="E256" s="907"/>
      <c r="F256" s="907"/>
      <c r="G256" s="907"/>
      <c r="H256" s="907"/>
      <c r="I256" s="908"/>
      <c r="J256" s="196"/>
      <c r="K256" s="155"/>
      <c r="L256" s="155"/>
      <c r="M256" s="155"/>
      <c r="N256" s="155"/>
      <c r="O256" s="155"/>
      <c r="P256" s="156"/>
      <c r="Q256" s="157"/>
      <c r="R256" s="896"/>
      <c r="S256" s="166"/>
      <c r="T256" s="166"/>
      <c r="U256" s="166"/>
      <c r="V256" s="166"/>
      <c r="W256" s="156"/>
      <c r="X256" s="166"/>
      <c r="Y256" s="196"/>
      <c r="Z256" s="915"/>
      <c r="AA256" s="917"/>
      <c r="AB256" s="917"/>
      <c r="AC256" s="917"/>
      <c r="AD256" s="917"/>
      <c r="AE256" s="917"/>
      <c r="AF256" s="917"/>
    </row>
    <row r="257" spans="1:33">
      <c r="A257" s="164"/>
      <c r="B257" s="148"/>
      <c r="C257" s="146"/>
      <c r="D257" s="20"/>
      <c r="E257" s="20"/>
      <c r="F257" s="20"/>
      <c r="G257" s="20"/>
      <c r="H257" s="20"/>
      <c r="I257" s="135"/>
      <c r="J257" s="196"/>
      <c r="K257" s="155"/>
      <c r="L257" s="155"/>
      <c r="M257" s="155"/>
      <c r="N257" s="155"/>
      <c r="O257" s="155"/>
      <c r="P257" s="156"/>
      <c r="Q257" s="157"/>
      <c r="R257" s="896"/>
      <c r="S257" s="166"/>
      <c r="T257" s="166"/>
      <c r="U257" s="166"/>
      <c r="V257" s="166"/>
      <c r="W257" s="156"/>
      <c r="X257" s="166"/>
      <c r="Y257" s="196"/>
      <c r="Z257" s="915"/>
      <c r="AA257" s="917"/>
      <c r="AB257" s="917"/>
      <c r="AC257" s="917"/>
      <c r="AD257" s="917"/>
      <c r="AE257" s="917"/>
      <c r="AF257" s="917"/>
    </row>
    <row r="258" spans="1:33">
      <c r="A258" s="164"/>
      <c r="B258" s="148"/>
      <c r="C258" s="146"/>
      <c r="D258" s="20"/>
      <c r="E258" s="20"/>
      <c r="F258" s="20"/>
      <c r="G258" s="20"/>
      <c r="H258" s="20"/>
      <c r="I258" s="135"/>
      <c r="J258" s="196"/>
      <c r="K258" s="166"/>
      <c r="L258" s="166"/>
      <c r="M258" s="166"/>
      <c r="N258" s="166"/>
      <c r="O258" s="166"/>
      <c r="P258" s="936"/>
      <c r="Q258" s="157"/>
      <c r="R258" s="911"/>
      <c r="S258" s="166"/>
      <c r="T258" s="166"/>
      <c r="U258" s="166"/>
      <c r="V258" s="166"/>
      <c r="W258" s="156"/>
      <c r="X258" s="166"/>
      <c r="Y258" s="196"/>
      <c r="Z258" s="915"/>
      <c r="AA258" s="917"/>
      <c r="AB258" s="917"/>
      <c r="AC258" s="917"/>
      <c r="AD258" s="917"/>
      <c r="AE258" s="917"/>
      <c r="AF258" s="917"/>
    </row>
    <row r="259" spans="1:33">
      <c r="A259" s="164"/>
      <c r="B259" s="905"/>
      <c r="C259" s="906"/>
      <c r="D259" s="907"/>
      <c r="E259" s="907"/>
      <c r="F259" s="907"/>
      <c r="G259" s="907"/>
      <c r="H259" s="907"/>
      <c r="I259" s="908"/>
      <c r="J259" s="196"/>
      <c r="K259" s="166"/>
      <c r="L259" s="166"/>
      <c r="M259" s="166"/>
      <c r="N259" s="166"/>
      <c r="O259" s="166"/>
      <c r="P259" s="156"/>
      <c r="Q259" s="157"/>
      <c r="R259" s="911"/>
      <c r="S259" s="150"/>
      <c r="T259" s="150"/>
      <c r="U259" s="150"/>
      <c r="V259" s="150"/>
      <c r="W259" s="150"/>
      <c r="X259" s="898"/>
      <c r="Y259" s="196"/>
      <c r="AA259" s="917"/>
      <c r="AB259" s="917"/>
      <c r="AC259" s="917"/>
      <c r="AD259" s="917"/>
      <c r="AE259" s="917"/>
      <c r="AF259" s="917"/>
      <c r="AG259" s="133"/>
    </row>
    <row r="260" spans="1:33">
      <c r="A260" s="894"/>
      <c r="B260" s="148"/>
      <c r="C260" s="146"/>
      <c r="D260" s="20"/>
      <c r="E260" s="20"/>
      <c r="F260" s="20"/>
      <c r="G260" s="20"/>
      <c r="H260" s="20"/>
      <c r="I260" s="135"/>
      <c r="J260" s="196"/>
      <c r="K260" s="166"/>
      <c r="L260" s="166"/>
      <c r="M260" s="166"/>
      <c r="N260" s="166"/>
      <c r="O260" s="166"/>
      <c r="P260" s="156"/>
      <c r="Q260" s="157"/>
      <c r="R260" s="896"/>
      <c r="S260" s="166"/>
      <c r="T260" s="166"/>
      <c r="U260" s="166"/>
      <c r="V260" s="166"/>
      <c r="W260" s="156"/>
      <c r="X260" s="166"/>
      <c r="Y260" s="196"/>
      <c r="Z260" s="915"/>
      <c r="AA260" s="917"/>
      <c r="AB260" s="917"/>
      <c r="AC260" s="917"/>
      <c r="AD260" s="917"/>
      <c r="AE260" s="917"/>
      <c r="AF260" s="917"/>
      <c r="AG260" s="133"/>
    </row>
    <row r="261" spans="1:33">
      <c r="A261" s="894"/>
      <c r="B261" s="148"/>
      <c r="C261" s="146"/>
      <c r="D261" s="20"/>
      <c r="E261" s="20"/>
      <c r="F261" s="20"/>
      <c r="G261" s="20"/>
      <c r="H261" s="20"/>
      <c r="I261" s="135"/>
      <c r="J261" s="196"/>
      <c r="K261" s="166"/>
      <c r="L261" s="166"/>
      <c r="M261" s="166"/>
      <c r="N261" s="166"/>
      <c r="O261" s="166"/>
      <c r="P261" s="937"/>
      <c r="Q261" s="157"/>
      <c r="R261" s="896"/>
      <c r="S261" s="166"/>
      <c r="T261" s="166"/>
      <c r="U261" s="166"/>
      <c r="V261" s="166"/>
      <c r="W261" s="156"/>
      <c r="X261" s="166"/>
      <c r="Y261" s="196"/>
      <c r="Z261" s="915"/>
      <c r="AA261" s="917"/>
      <c r="AB261" s="917"/>
      <c r="AC261" s="917"/>
      <c r="AD261" s="917"/>
      <c r="AE261" s="917"/>
      <c r="AF261" s="917"/>
      <c r="AG261" s="133"/>
    </row>
    <row r="262" spans="1:33">
      <c r="A262" s="894"/>
      <c r="B262" s="905"/>
      <c r="C262" s="906"/>
      <c r="D262" s="907"/>
      <c r="E262" s="907"/>
      <c r="F262" s="907"/>
      <c r="G262" s="907"/>
      <c r="H262" s="907"/>
      <c r="I262" s="908"/>
      <c r="J262" s="196"/>
      <c r="K262" s="166"/>
      <c r="L262" s="166"/>
      <c r="M262" s="166"/>
      <c r="N262" s="166"/>
      <c r="O262" s="166"/>
      <c r="P262" s="156"/>
      <c r="Q262" s="157"/>
      <c r="R262" s="896"/>
      <c r="S262" s="166"/>
      <c r="T262" s="166"/>
      <c r="U262" s="166"/>
      <c r="V262" s="166"/>
      <c r="W262" s="156"/>
      <c r="X262" s="166"/>
      <c r="Y262" s="196"/>
      <c r="Z262" s="915"/>
      <c r="AA262" s="917"/>
      <c r="AB262" s="917"/>
      <c r="AC262" s="917"/>
      <c r="AD262" s="917"/>
      <c r="AE262" s="917"/>
      <c r="AF262" s="917"/>
      <c r="AG262" s="133"/>
    </row>
    <row r="263" spans="1:33">
      <c r="A263" s="894"/>
      <c r="B263" s="148"/>
      <c r="C263" s="146"/>
      <c r="D263" s="20"/>
      <c r="E263" s="20"/>
      <c r="F263" s="20"/>
      <c r="G263" s="20"/>
      <c r="H263" s="20"/>
      <c r="I263" s="135"/>
      <c r="J263" s="196"/>
      <c r="K263" s="166"/>
      <c r="L263" s="166"/>
      <c r="M263" s="166"/>
      <c r="N263" s="166"/>
      <c r="O263" s="166"/>
      <c r="P263" s="156"/>
      <c r="Q263" s="157"/>
      <c r="R263" s="152"/>
      <c r="S263" s="153"/>
      <c r="T263" s="475"/>
      <c r="U263" s="475"/>
      <c r="V263" s="475"/>
      <c r="W263" s="475"/>
      <c r="X263" s="476"/>
      <c r="Y263" s="196"/>
      <c r="Z263" s="915"/>
      <c r="AA263" s="917"/>
      <c r="AB263" s="917"/>
      <c r="AC263" s="917"/>
      <c r="AD263" s="917"/>
      <c r="AE263" s="917"/>
      <c r="AF263" s="917"/>
      <c r="AG263" s="133"/>
    </row>
    <row r="264" spans="1:33">
      <c r="A264" s="894"/>
      <c r="B264" s="905"/>
      <c r="C264" s="906"/>
      <c r="D264" s="907"/>
      <c r="E264" s="907"/>
      <c r="F264" s="907"/>
      <c r="G264" s="907"/>
      <c r="H264" s="907"/>
      <c r="I264" s="908"/>
      <c r="J264" s="196"/>
      <c r="K264" s="166"/>
      <c r="L264" s="166"/>
      <c r="M264" s="166"/>
      <c r="N264" s="166"/>
      <c r="O264" s="166"/>
      <c r="P264" s="936"/>
      <c r="Q264" s="157"/>
      <c r="R264" s="896"/>
      <c r="S264" s="166"/>
      <c r="T264" s="166"/>
      <c r="U264" s="166"/>
      <c r="V264" s="166"/>
      <c r="W264" s="156"/>
      <c r="X264" s="166"/>
      <c r="Y264" s="196"/>
      <c r="Z264" s="915"/>
      <c r="AA264" s="917"/>
      <c r="AB264" s="917"/>
      <c r="AC264" s="917"/>
      <c r="AD264" s="917"/>
      <c r="AE264" s="917"/>
      <c r="AF264" s="917"/>
      <c r="AG264" s="133"/>
    </row>
    <row r="265" spans="1:33">
      <c r="A265" s="894"/>
      <c r="B265" s="148"/>
      <c r="C265" s="146"/>
      <c r="D265" s="20"/>
      <c r="E265" s="20"/>
      <c r="F265" s="20"/>
      <c r="G265" s="20"/>
      <c r="H265" s="20"/>
      <c r="I265" s="135"/>
      <c r="J265" s="196"/>
      <c r="K265" s="166"/>
      <c r="L265" s="166"/>
      <c r="M265" s="166"/>
      <c r="N265" s="166"/>
      <c r="O265" s="166"/>
      <c r="P265" s="156"/>
      <c r="Q265" s="157"/>
      <c r="R265" s="911"/>
      <c r="S265" s="166"/>
      <c r="T265" s="166"/>
      <c r="U265" s="166"/>
      <c r="V265" s="166"/>
      <c r="W265" s="156"/>
      <c r="X265" s="166"/>
      <c r="Y265" s="196"/>
      <c r="Z265" s="915"/>
      <c r="AA265" s="917"/>
      <c r="AB265" s="917"/>
      <c r="AC265" s="917"/>
      <c r="AD265" s="917"/>
      <c r="AE265" s="917"/>
      <c r="AF265" s="917"/>
      <c r="AG265" s="133"/>
    </row>
    <row r="266" spans="1:33">
      <c r="A266" s="894"/>
      <c r="B266" s="905"/>
      <c r="C266" s="906"/>
      <c r="D266" s="907"/>
      <c r="E266" s="907"/>
      <c r="F266" s="907"/>
      <c r="G266" s="907"/>
      <c r="H266" s="907"/>
      <c r="I266" s="908"/>
      <c r="J266" s="196"/>
      <c r="K266" s="166"/>
      <c r="L266" s="166"/>
      <c r="M266" s="166"/>
      <c r="N266" s="166"/>
      <c r="O266" s="166"/>
      <c r="P266" s="156"/>
      <c r="Q266" s="157"/>
      <c r="R266" s="896"/>
      <c r="S266" s="153"/>
      <c r="T266" s="475"/>
      <c r="U266" s="475"/>
      <c r="V266" s="475"/>
      <c r="W266" s="475"/>
      <c r="X266" s="476"/>
      <c r="Y266" s="196"/>
      <c r="Z266" s="915"/>
      <c r="AA266" s="917"/>
      <c r="AB266" s="917"/>
      <c r="AC266" s="917"/>
      <c r="AD266" s="917"/>
      <c r="AE266" s="917"/>
      <c r="AF266" s="917"/>
      <c r="AG266" s="133"/>
    </row>
    <row r="267" spans="1:33">
      <c r="A267" s="894"/>
      <c r="B267" s="148"/>
      <c r="C267" s="146"/>
      <c r="D267" s="20"/>
      <c r="E267" s="20"/>
      <c r="F267" s="20"/>
      <c r="G267" s="20"/>
      <c r="H267" s="20"/>
      <c r="I267" s="135"/>
      <c r="J267" s="196"/>
      <c r="K267" s="166"/>
      <c r="L267" s="166"/>
      <c r="M267" s="166"/>
      <c r="N267" s="166"/>
      <c r="O267" s="166"/>
      <c r="P267" s="156"/>
      <c r="Q267" s="157"/>
      <c r="R267" s="898"/>
      <c r="S267" s="166"/>
      <c r="T267" s="166"/>
      <c r="U267" s="166"/>
      <c r="V267" s="166"/>
      <c r="W267" s="156"/>
      <c r="X267" s="166"/>
      <c r="Y267" s="196"/>
      <c r="Z267" s="915"/>
      <c r="AA267" s="917"/>
      <c r="AB267" s="917"/>
      <c r="AC267" s="917"/>
      <c r="AD267" s="917"/>
      <c r="AE267" s="917"/>
      <c r="AF267" s="917"/>
      <c r="AG267" s="133"/>
    </row>
    <row r="268" spans="1:33">
      <c r="A268" s="894"/>
      <c r="B268" s="148"/>
      <c r="C268" s="146"/>
      <c r="D268" s="20"/>
      <c r="E268" s="20"/>
      <c r="F268" s="20"/>
      <c r="G268" s="20"/>
      <c r="H268" s="20"/>
      <c r="I268" s="135"/>
      <c r="J268" s="196"/>
      <c r="K268" s="166"/>
      <c r="L268" s="166"/>
      <c r="M268" s="166"/>
      <c r="N268" s="166"/>
      <c r="O268" s="166"/>
      <c r="P268" s="166"/>
      <c r="Q268" s="157"/>
      <c r="R268" s="911"/>
      <c r="S268" s="166"/>
      <c r="T268" s="166"/>
      <c r="U268" s="166"/>
      <c r="V268" s="166"/>
      <c r="W268" s="156"/>
      <c r="X268" s="166"/>
      <c r="Y268" s="196"/>
      <c r="Z268" s="915"/>
      <c r="AA268" s="917"/>
      <c r="AB268" s="917"/>
      <c r="AC268" s="917"/>
      <c r="AD268" s="917"/>
      <c r="AE268" s="917"/>
      <c r="AF268" s="917"/>
      <c r="AG268" s="133"/>
    </row>
    <row r="269" spans="1:33">
      <c r="A269" s="894"/>
      <c r="B269" s="905"/>
      <c r="C269" s="906"/>
      <c r="D269" s="907"/>
      <c r="E269" s="907"/>
      <c r="F269" s="907"/>
      <c r="G269" s="907"/>
      <c r="H269" s="907"/>
      <c r="I269" s="908"/>
      <c r="J269" s="196"/>
      <c r="K269" s="166"/>
      <c r="L269" s="166"/>
      <c r="M269" s="166"/>
      <c r="N269" s="166"/>
      <c r="O269" s="166"/>
      <c r="P269" s="156"/>
      <c r="Q269" s="157"/>
      <c r="R269" s="896"/>
      <c r="S269" s="166"/>
      <c r="T269" s="166"/>
      <c r="U269" s="166"/>
      <c r="V269" s="166"/>
      <c r="W269" s="156"/>
      <c r="X269" s="166"/>
      <c r="Y269" s="196"/>
      <c r="Z269" s="915"/>
      <c r="AA269" s="917"/>
      <c r="AB269" s="917"/>
      <c r="AC269" s="917"/>
      <c r="AD269" s="917"/>
      <c r="AE269" s="917"/>
      <c r="AF269" s="917"/>
      <c r="AG269" s="133"/>
    </row>
    <row r="270" spans="1:33">
      <c r="A270" s="894"/>
      <c r="B270" s="148"/>
      <c r="C270" s="146"/>
      <c r="D270" s="20"/>
      <c r="E270" s="20"/>
      <c r="F270" s="20"/>
      <c r="G270" s="20"/>
      <c r="H270" s="20"/>
      <c r="I270" s="135"/>
      <c r="J270" s="196"/>
      <c r="K270" s="166"/>
      <c r="L270" s="166"/>
      <c r="M270" s="166"/>
      <c r="N270" s="166"/>
      <c r="O270" s="166"/>
      <c r="P270" s="156"/>
      <c r="Q270" s="157"/>
      <c r="R270" s="896"/>
      <c r="S270" s="166"/>
      <c r="T270" s="166"/>
      <c r="U270" s="166"/>
      <c r="V270" s="166"/>
      <c r="W270" s="156"/>
      <c r="X270" s="166"/>
      <c r="Y270" s="196"/>
      <c r="Z270" s="915"/>
      <c r="AA270" s="917"/>
      <c r="AB270" s="917"/>
      <c r="AC270" s="917"/>
      <c r="AD270" s="917"/>
      <c r="AE270" s="917"/>
      <c r="AF270" s="917"/>
      <c r="AG270" s="133"/>
    </row>
    <row r="271" spans="1:33">
      <c r="A271" s="894"/>
      <c r="B271" s="148"/>
      <c r="C271" s="146"/>
      <c r="D271" s="20"/>
      <c r="E271" s="20"/>
      <c r="F271" s="20"/>
      <c r="G271" s="20"/>
      <c r="H271" s="20"/>
      <c r="I271" s="135"/>
      <c r="J271" s="196"/>
      <c r="K271" s="166"/>
      <c r="L271" s="166"/>
      <c r="M271" s="166"/>
      <c r="N271" s="166"/>
      <c r="O271" s="166"/>
      <c r="P271" s="156"/>
      <c r="Q271" s="157"/>
      <c r="R271" s="896"/>
      <c r="S271" s="166"/>
      <c r="T271" s="166"/>
      <c r="U271" s="166"/>
      <c r="V271" s="166"/>
      <c r="W271" s="156"/>
      <c r="X271" s="166"/>
      <c r="Y271" s="196"/>
      <c r="Z271" s="915"/>
      <c r="AA271" s="917"/>
      <c r="AB271" s="917"/>
      <c r="AC271" s="917"/>
      <c r="AD271" s="917"/>
      <c r="AE271" s="917"/>
      <c r="AF271" s="917"/>
      <c r="AG271" s="133"/>
    </row>
    <row r="272" spans="1:33">
      <c r="A272" s="894"/>
      <c r="B272" s="905"/>
      <c r="C272" s="906"/>
      <c r="D272" s="907"/>
      <c r="E272" s="907"/>
      <c r="F272" s="907"/>
      <c r="G272" s="907"/>
      <c r="H272" s="907"/>
      <c r="I272" s="908"/>
      <c r="J272" s="196"/>
      <c r="K272" s="166"/>
      <c r="L272" s="166"/>
      <c r="M272" s="166"/>
      <c r="N272" s="166"/>
      <c r="O272" s="166"/>
      <c r="P272" s="156"/>
      <c r="Q272" s="157"/>
      <c r="R272" s="152"/>
      <c r="S272" s="153"/>
      <c r="T272" s="475"/>
      <c r="U272" s="475"/>
      <c r="V272" s="475"/>
      <c r="W272" s="475"/>
      <c r="X272" s="476"/>
      <c r="Y272" s="196"/>
      <c r="Z272" s="915"/>
      <c r="AA272" s="917"/>
      <c r="AB272" s="917"/>
      <c r="AC272" s="917"/>
      <c r="AD272" s="917"/>
      <c r="AE272" s="917"/>
      <c r="AF272" s="917"/>
      <c r="AG272" s="895"/>
    </row>
    <row r="273" spans="1:33">
      <c r="A273" s="894"/>
      <c r="B273" s="148"/>
      <c r="C273" s="146"/>
      <c r="D273" s="20"/>
      <c r="E273" s="20"/>
      <c r="F273" s="20"/>
      <c r="G273" s="20"/>
      <c r="H273" s="20"/>
      <c r="I273" s="135"/>
      <c r="J273" s="196"/>
      <c r="K273" s="166"/>
      <c r="L273" s="166"/>
      <c r="M273" s="166"/>
      <c r="N273" s="166"/>
      <c r="O273" s="166"/>
      <c r="P273" s="156"/>
      <c r="Q273" s="157"/>
      <c r="R273" s="896"/>
      <c r="S273" s="166"/>
      <c r="T273" s="166"/>
      <c r="U273" s="166"/>
      <c r="V273" s="166"/>
      <c r="W273" s="156"/>
      <c r="X273" s="166"/>
      <c r="Y273" s="196"/>
      <c r="Z273" s="915"/>
      <c r="AA273" s="917"/>
      <c r="AB273" s="917"/>
      <c r="AC273" s="917"/>
      <c r="AD273" s="917"/>
      <c r="AE273" s="917"/>
      <c r="AF273" s="917"/>
      <c r="AG273" s="895"/>
    </row>
    <row r="274" spans="1:33">
      <c r="A274" s="894"/>
      <c r="B274" s="148"/>
      <c r="C274" s="146"/>
      <c r="D274" s="20"/>
      <c r="E274" s="20"/>
      <c r="F274" s="20"/>
      <c r="G274" s="20"/>
      <c r="H274" s="20"/>
      <c r="I274" s="135"/>
      <c r="J274" s="196"/>
      <c r="K274" s="166"/>
      <c r="L274" s="166"/>
      <c r="M274" s="166"/>
      <c r="N274" s="166"/>
      <c r="O274" s="166"/>
      <c r="P274" s="156"/>
      <c r="Q274" s="157"/>
      <c r="R274" s="911"/>
      <c r="S274" s="166"/>
      <c r="T274" s="166"/>
      <c r="U274" s="166"/>
      <c r="V274" s="166"/>
      <c r="W274" s="156"/>
      <c r="X274" s="166"/>
      <c r="Y274" s="196"/>
      <c r="Z274" s="915"/>
      <c r="AA274" s="917"/>
      <c r="AB274" s="917"/>
      <c r="AC274" s="917"/>
      <c r="AD274" s="917"/>
      <c r="AE274" s="917"/>
      <c r="AF274" s="917"/>
      <c r="AG274" s="895"/>
    </row>
    <row r="275" spans="1:33">
      <c r="A275" s="894"/>
      <c r="B275" s="149"/>
      <c r="C275" s="147"/>
      <c r="D275" s="67"/>
      <c r="E275" s="67"/>
      <c r="F275" s="67"/>
      <c r="G275" s="67"/>
      <c r="H275" s="67"/>
      <c r="I275" s="136"/>
      <c r="J275" s="897"/>
      <c r="K275" s="158"/>
      <c r="L275" s="158"/>
      <c r="M275" s="158"/>
      <c r="N275" s="158"/>
      <c r="O275" s="158"/>
      <c r="P275" s="159"/>
      <c r="Q275" s="160"/>
      <c r="R275" s="911"/>
      <c r="S275" s="153"/>
      <c r="T275" s="475"/>
      <c r="U275" s="475"/>
      <c r="V275" s="475"/>
      <c r="W275" s="475"/>
      <c r="X275" s="476"/>
      <c r="Y275" s="196"/>
      <c r="Z275" s="915"/>
      <c r="AA275" s="917"/>
      <c r="AB275" s="917"/>
      <c r="AC275" s="917"/>
      <c r="AD275" s="917"/>
      <c r="AE275" s="917"/>
      <c r="AF275" s="917"/>
      <c r="AG275" s="895"/>
    </row>
    <row r="276" spans="1:33">
      <c r="A276" s="894"/>
      <c r="B276" s="148"/>
      <c r="C276" s="146"/>
      <c r="D276" s="20"/>
      <c r="E276" s="20"/>
      <c r="F276" s="20"/>
      <c r="G276" s="20"/>
      <c r="H276" s="20"/>
      <c r="I276" s="135"/>
      <c r="J276" s="196"/>
      <c r="K276" s="166"/>
      <c r="L276" s="166"/>
      <c r="M276" s="166"/>
      <c r="N276" s="166"/>
      <c r="O276" s="166"/>
      <c r="P276" s="156"/>
      <c r="Q276" s="157"/>
      <c r="R276" s="896"/>
      <c r="S276" s="166"/>
      <c r="T276" s="166"/>
      <c r="U276" s="166"/>
      <c r="V276" s="166"/>
      <c r="W276" s="156"/>
      <c r="X276" s="166"/>
      <c r="Y276" s="196"/>
      <c r="Z276" s="913"/>
      <c r="AA276" s="913"/>
      <c r="AB276" s="913"/>
      <c r="AC276" s="913"/>
      <c r="AD276" s="913"/>
      <c r="AE276" s="913"/>
      <c r="AF276" s="913"/>
    </row>
    <row r="277" spans="1:33">
      <c r="A277" s="164"/>
      <c r="B277" s="148"/>
      <c r="C277" s="146"/>
      <c r="D277" s="20"/>
      <c r="E277" s="20"/>
      <c r="F277" s="20"/>
      <c r="G277" s="20"/>
      <c r="H277" s="20"/>
      <c r="I277" s="135"/>
      <c r="J277" s="196"/>
      <c r="K277" s="166"/>
      <c r="L277" s="166"/>
      <c r="M277" s="166"/>
      <c r="N277" s="166"/>
      <c r="O277" s="166"/>
      <c r="P277" s="156"/>
      <c r="Q277" s="157"/>
      <c r="R277" s="896"/>
      <c r="S277" s="166"/>
      <c r="T277" s="166"/>
      <c r="U277" s="166"/>
      <c r="V277" s="166"/>
      <c r="W277" s="156"/>
      <c r="X277" s="166"/>
      <c r="Y277" s="196"/>
      <c r="Z277" s="913"/>
      <c r="AA277" s="913"/>
      <c r="AB277" s="913"/>
      <c r="AC277" s="913"/>
      <c r="AD277" s="913"/>
      <c r="AE277" s="913"/>
      <c r="AF277" s="913"/>
      <c r="AG277" s="895"/>
    </row>
    <row r="278" spans="1:33">
      <c r="A278" s="894"/>
      <c r="B278" s="149"/>
      <c r="C278" s="147"/>
      <c r="D278" s="67"/>
      <c r="E278" s="67"/>
      <c r="F278" s="67"/>
      <c r="G278" s="67"/>
      <c r="H278" s="67"/>
      <c r="I278" s="136"/>
      <c r="J278" s="897"/>
      <c r="K278" s="158"/>
      <c r="L278" s="158"/>
      <c r="M278" s="158"/>
      <c r="N278" s="158"/>
      <c r="O278" s="158"/>
      <c r="P278" s="159"/>
      <c r="Q278" s="160"/>
      <c r="R278" s="896"/>
      <c r="S278" s="166"/>
      <c r="T278" s="166"/>
      <c r="U278" s="166"/>
      <c r="V278" s="166"/>
      <c r="W278" s="156"/>
      <c r="X278" s="166"/>
      <c r="Y278" s="196"/>
      <c r="Z278" s="913"/>
      <c r="AA278" s="913"/>
      <c r="AB278" s="913"/>
      <c r="AC278" s="913"/>
      <c r="AD278" s="913"/>
      <c r="AE278" s="913"/>
      <c r="AF278" s="913"/>
    </row>
    <row r="279" spans="1:33">
      <c r="A279" s="164"/>
      <c r="B279" s="148"/>
      <c r="C279" s="146"/>
      <c r="D279" s="20"/>
      <c r="E279" s="20"/>
      <c r="F279" s="20"/>
      <c r="G279" s="20"/>
      <c r="H279" s="20"/>
      <c r="I279" s="135"/>
      <c r="J279" s="196"/>
      <c r="K279" s="166"/>
      <c r="L279" s="166"/>
      <c r="M279" s="166"/>
      <c r="N279" s="166"/>
      <c r="O279" s="166"/>
      <c r="P279" s="156"/>
      <c r="Q279" s="157"/>
      <c r="R279" s="896"/>
      <c r="S279" s="166"/>
      <c r="T279" s="166"/>
      <c r="U279" s="166"/>
      <c r="V279" s="166"/>
      <c r="W279" s="156"/>
      <c r="X279" s="166"/>
      <c r="Y279" s="196"/>
      <c r="Z279" s="913"/>
      <c r="AA279" s="921"/>
      <c r="AB279" s="921"/>
      <c r="AC279" s="921"/>
      <c r="AD279" s="921"/>
      <c r="AE279" s="921"/>
      <c r="AF279" s="921"/>
    </row>
    <row r="280" spans="1:33">
      <c r="A280" s="164"/>
      <c r="B280" s="148"/>
      <c r="C280" s="146"/>
      <c r="D280" s="20"/>
      <c r="E280" s="20"/>
      <c r="F280" s="20"/>
      <c r="G280" s="20"/>
      <c r="H280" s="20"/>
      <c r="I280" s="135"/>
      <c r="J280" s="196"/>
      <c r="K280" s="166"/>
      <c r="L280" s="166"/>
      <c r="M280" s="166"/>
      <c r="N280" s="166"/>
      <c r="O280" s="166"/>
      <c r="P280" s="156"/>
      <c r="Q280" s="157"/>
      <c r="R280" s="896"/>
      <c r="S280" s="166"/>
      <c r="T280" s="166"/>
      <c r="U280" s="166"/>
      <c r="V280" s="166"/>
      <c r="W280" s="156"/>
      <c r="X280" s="166"/>
      <c r="Y280" s="196"/>
      <c r="Z280" s="913"/>
      <c r="AA280" s="921"/>
      <c r="AB280" s="921"/>
      <c r="AC280" s="921"/>
      <c r="AD280" s="921"/>
      <c r="AE280" s="921"/>
      <c r="AF280" s="921"/>
    </row>
    <row r="281" spans="1:33">
      <c r="A281" s="894"/>
      <c r="B281" s="899"/>
      <c r="C281" s="147"/>
      <c r="D281" s="67"/>
      <c r="E281" s="67"/>
      <c r="F281" s="67"/>
      <c r="G281" s="67"/>
      <c r="H281" s="67"/>
      <c r="I281" s="136"/>
      <c r="J281" s="897"/>
      <c r="K281" s="158"/>
      <c r="L281" s="158"/>
      <c r="M281" s="158"/>
      <c r="N281" s="158"/>
      <c r="O281" s="158"/>
      <c r="P281" s="159"/>
      <c r="Q281" s="160"/>
      <c r="R281" s="152"/>
      <c r="S281" s="153"/>
      <c r="T281" s="475"/>
      <c r="U281" s="475"/>
      <c r="V281" s="475"/>
      <c r="W281" s="475"/>
      <c r="X281" s="476"/>
      <c r="Y281" s="196"/>
      <c r="Z281" s="913"/>
      <c r="AA281" s="921"/>
      <c r="AB281" s="921"/>
      <c r="AC281" s="921"/>
      <c r="AD281" s="921"/>
      <c r="AE281" s="921"/>
      <c r="AF281" s="921"/>
    </row>
    <row r="282" spans="1:33">
      <c r="A282" s="894"/>
      <c r="B282" s="148"/>
      <c r="C282" s="146"/>
      <c r="D282" s="20"/>
      <c r="E282" s="20"/>
      <c r="F282" s="20"/>
      <c r="G282" s="20"/>
      <c r="H282" s="20"/>
      <c r="I282" s="135"/>
      <c r="J282" s="196"/>
      <c r="K282" s="166"/>
      <c r="L282" s="166"/>
      <c r="M282" s="166"/>
      <c r="N282" s="166"/>
      <c r="O282" s="166"/>
      <c r="P282" s="156"/>
      <c r="Q282" s="157"/>
      <c r="R282" s="896"/>
      <c r="S282" s="166"/>
      <c r="T282" s="166"/>
      <c r="U282" s="166"/>
      <c r="V282" s="166"/>
      <c r="W282" s="156"/>
      <c r="X282" s="166"/>
      <c r="Y282" s="196"/>
      <c r="Z282" s="913"/>
      <c r="AA282" s="921"/>
      <c r="AB282" s="921"/>
      <c r="AC282" s="921"/>
      <c r="AD282" s="921"/>
      <c r="AE282" s="921"/>
      <c r="AF282" s="921"/>
    </row>
    <row r="283" spans="1:33">
      <c r="A283" s="164"/>
      <c r="B283" s="148"/>
      <c r="C283" s="146"/>
      <c r="D283" s="20"/>
      <c r="E283" s="20"/>
      <c r="F283" s="20"/>
      <c r="G283" s="20"/>
      <c r="H283" s="20"/>
      <c r="I283" s="135"/>
      <c r="J283" s="196"/>
      <c r="K283" s="166"/>
      <c r="L283" s="166"/>
      <c r="M283" s="166"/>
      <c r="N283" s="166"/>
      <c r="O283" s="166"/>
      <c r="P283" s="156"/>
      <c r="Q283" s="157"/>
      <c r="R283" s="911"/>
      <c r="S283" s="166"/>
      <c r="T283" s="166"/>
      <c r="U283" s="166"/>
      <c r="V283" s="166"/>
      <c r="W283" s="156"/>
      <c r="X283" s="166"/>
      <c r="Y283" s="196"/>
      <c r="Z283" s="913"/>
      <c r="AA283" s="921"/>
      <c r="AB283" s="921"/>
      <c r="AC283" s="921"/>
      <c r="AD283" s="921"/>
      <c r="AE283" s="921"/>
      <c r="AF283" s="921"/>
      <c r="AG283" s="895"/>
    </row>
    <row r="284" spans="1:33">
      <c r="A284" s="894"/>
      <c r="B284" s="149"/>
      <c r="C284" s="147"/>
      <c r="D284" s="67"/>
      <c r="E284" s="67"/>
      <c r="F284" s="67"/>
      <c r="G284" s="67"/>
      <c r="H284" s="67"/>
      <c r="I284" s="136"/>
      <c r="J284" s="897"/>
      <c r="K284" s="154"/>
      <c r="L284" s="154"/>
      <c r="M284" s="426"/>
      <c r="N284" s="426"/>
      <c r="O284" s="426"/>
      <c r="P284" s="426"/>
      <c r="Q284" s="912"/>
      <c r="R284" s="911"/>
      <c r="S284" s="153"/>
      <c r="T284" s="150"/>
      <c r="U284" s="150"/>
      <c r="V284" s="150"/>
      <c r="W284" s="150"/>
      <c r="X284" s="898"/>
      <c r="Y284" s="196"/>
      <c r="Z284" s="913"/>
      <c r="AA284" s="921"/>
      <c r="AB284" s="921"/>
      <c r="AC284" s="921"/>
      <c r="AD284" s="921"/>
      <c r="AE284" s="921"/>
      <c r="AF284" s="921"/>
    </row>
    <row r="285" spans="1:33">
      <c r="A285" s="164"/>
      <c r="B285" s="148"/>
      <c r="C285" s="146"/>
      <c r="D285" s="20"/>
      <c r="E285" s="20"/>
      <c r="F285" s="20"/>
      <c r="G285" s="20"/>
      <c r="H285" s="20"/>
      <c r="I285" s="135"/>
      <c r="J285" s="196"/>
      <c r="K285" s="153"/>
      <c r="L285" s="153"/>
      <c r="M285" s="475"/>
      <c r="N285" s="475"/>
      <c r="O285" s="475"/>
      <c r="P285" s="475"/>
      <c r="Q285" s="476"/>
      <c r="R285" s="152"/>
      <c r="S285" s="153"/>
      <c r="T285" s="475"/>
      <c r="U285" s="475"/>
      <c r="V285" s="475"/>
      <c r="W285" s="475"/>
      <c r="X285" s="476"/>
      <c r="Y285" s="196"/>
      <c r="Z285" s="913"/>
      <c r="AA285" s="913"/>
      <c r="AB285" s="913"/>
      <c r="AC285" s="913"/>
      <c r="AD285" s="913"/>
      <c r="AE285" s="913"/>
      <c r="AF285" s="913"/>
    </row>
    <row r="286" spans="1:33">
      <c r="A286" s="164"/>
      <c r="B286" s="148"/>
      <c r="C286" s="146"/>
      <c r="D286" s="20"/>
      <c r="E286" s="20"/>
      <c r="F286" s="20"/>
      <c r="G286" s="20"/>
      <c r="H286" s="20"/>
      <c r="I286" s="135"/>
      <c r="J286" s="196"/>
      <c r="K286" s="153"/>
      <c r="L286" s="153"/>
      <c r="M286" s="475"/>
      <c r="N286" s="475"/>
      <c r="O286" s="475"/>
      <c r="P286" s="475"/>
      <c r="Q286" s="476"/>
      <c r="R286" s="152"/>
      <c r="S286" s="153"/>
      <c r="T286" s="475"/>
      <c r="U286" s="475"/>
      <c r="V286" s="475"/>
      <c r="W286" s="475"/>
      <c r="X286" s="476"/>
      <c r="Y286" s="196"/>
      <c r="Z286" s="913"/>
      <c r="AA286" s="913"/>
      <c r="AB286" s="913"/>
      <c r="AC286" s="913"/>
      <c r="AD286" s="913"/>
      <c r="AE286" s="913"/>
      <c r="AF286" s="913"/>
    </row>
    <row r="287" spans="1:33">
      <c r="A287" s="164"/>
      <c r="B287" s="149"/>
      <c r="C287" s="147"/>
      <c r="D287" s="67"/>
      <c r="E287" s="67"/>
      <c r="F287" s="67"/>
      <c r="G287" s="67"/>
      <c r="H287" s="67"/>
      <c r="I287" s="136"/>
      <c r="J287" s="897"/>
      <c r="K287" s="154"/>
      <c r="L287" s="154"/>
      <c r="M287" s="477"/>
      <c r="N287" s="477"/>
      <c r="O287" s="477"/>
      <c r="P287" s="477"/>
      <c r="Q287" s="478"/>
      <c r="R287" s="152"/>
      <c r="S287" s="153"/>
      <c r="T287" s="475"/>
      <c r="U287" s="475"/>
      <c r="V287" s="475"/>
      <c r="W287" s="475"/>
      <c r="X287" s="476"/>
      <c r="Y287" s="196"/>
      <c r="Z287" s="913"/>
      <c r="AA287" s="913"/>
      <c r="AB287" s="913"/>
      <c r="AC287" s="913"/>
      <c r="AD287" s="913"/>
      <c r="AE287" s="913"/>
      <c r="AF287" s="913"/>
    </row>
    <row r="288" spans="1:33">
      <c r="A288" s="164"/>
      <c r="B288" s="148"/>
      <c r="C288" s="146"/>
      <c r="D288" s="20"/>
      <c r="E288" s="20"/>
      <c r="F288" s="20"/>
      <c r="G288" s="20"/>
      <c r="H288" s="20"/>
      <c r="I288" s="135"/>
      <c r="J288" s="196"/>
      <c r="K288" s="153"/>
      <c r="L288" s="153"/>
      <c r="M288" s="475"/>
      <c r="N288" s="475"/>
      <c r="O288" s="475"/>
      <c r="P288" s="475"/>
      <c r="Q288" s="476"/>
      <c r="R288" s="152"/>
      <c r="S288" s="153"/>
      <c r="T288" s="475"/>
      <c r="U288" s="475"/>
      <c r="V288" s="475"/>
      <c r="W288" s="475"/>
      <c r="X288" s="476"/>
      <c r="Y288" s="196"/>
      <c r="Z288" s="913"/>
      <c r="AA288" s="913"/>
      <c r="AB288" s="913"/>
      <c r="AC288" s="921"/>
      <c r="AD288" s="921"/>
      <c r="AE288" s="921"/>
      <c r="AF288" s="921"/>
    </row>
    <row r="289" spans="1:32">
      <c r="A289" s="164"/>
      <c r="B289" s="148"/>
      <c r="C289" s="146"/>
      <c r="D289" s="20"/>
      <c r="E289" s="20"/>
      <c r="F289" s="20"/>
      <c r="G289" s="20"/>
      <c r="H289" s="20"/>
      <c r="I289" s="135"/>
      <c r="J289" s="196"/>
      <c r="K289" s="153"/>
      <c r="L289" s="153"/>
      <c r="M289" s="475"/>
      <c r="N289" s="475"/>
      <c r="O289" s="475"/>
      <c r="P289" s="475"/>
      <c r="Q289" s="476"/>
      <c r="R289" s="152"/>
      <c r="S289" s="153"/>
      <c r="T289" s="475"/>
      <c r="U289" s="475"/>
      <c r="V289" s="475"/>
      <c r="W289" s="475"/>
      <c r="X289" s="476"/>
      <c r="Y289" s="196"/>
      <c r="Z289" s="915"/>
      <c r="AA289" s="917"/>
      <c r="AB289" s="917"/>
      <c r="AC289" s="917"/>
      <c r="AD289" s="917"/>
      <c r="AE289" s="917"/>
      <c r="AF289" s="917"/>
    </row>
    <row r="290" spans="1:32">
      <c r="A290" s="164"/>
      <c r="B290" s="149"/>
      <c r="C290" s="147"/>
      <c r="D290" s="67"/>
      <c r="E290" s="67"/>
      <c r="F290" s="67"/>
      <c r="G290" s="67"/>
      <c r="H290" s="67"/>
      <c r="I290" s="136"/>
      <c r="J290" s="196"/>
      <c r="K290" s="154"/>
      <c r="L290" s="154"/>
      <c r="M290" s="477"/>
      <c r="N290" s="477"/>
      <c r="O290" s="477"/>
      <c r="P290" s="477"/>
      <c r="Q290" s="478"/>
      <c r="R290" s="152"/>
      <c r="S290" s="153"/>
      <c r="T290" s="475"/>
      <c r="U290" s="475"/>
      <c r="V290" s="475"/>
      <c r="W290" s="475"/>
      <c r="X290" s="476"/>
      <c r="Y290" s="196"/>
      <c r="Z290" s="915"/>
      <c r="AA290" s="917"/>
      <c r="AB290" s="917"/>
      <c r="AC290" s="917"/>
      <c r="AD290" s="917"/>
      <c r="AE290" s="917"/>
      <c r="AF290" s="917"/>
    </row>
    <row r="291" spans="1:32">
      <c r="A291" s="164"/>
      <c r="B291" s="148"/>
      <c r="C291" s="146"/>
      <c r="D291" s="20"/>
      <c r="E291" s="20"/>
      <c r="F291" s="20"/>
      <c r="G291" s="20"/>
      <c r="H291" s="20"/>
      <c r="I291" s="135"/>
      <c r="J291" s="196"/>
      <c r="K291" s="153"/>
      <c r="L291" s="153"/>
      <c r="M291" s="475"/>
      <c r="N291" s="475"/>
      <c r="O291" s="475"/>
      <c r="P291" s="475"/>
      <c r="Q291" s="476"/>
      <c r="R291" s="152"/>
      <c r="S291" s="153"/>
      <c r="T291" s="475"/>
      <c r="U291" s="475"/>
      <c r="V291" s="475"/>
      <c r="W291" s="475"/>
      <c r="X291" s="476"/>
      <c r="Y291" s="196"/>
      <c r="Z291" s="915"/>
      <c r="AA291" s="917"/>
      <c r="AB291" s="917"/>
      <c r="AC291" s="917"/>
      <c r="AD291" s="917"/>
      <c r="AE291" s="917"/>
      <c r="AF291" s="917"/>
    </row>
    <row r="292" spans="1:32">
      <c r="A292" s="164"/>
      <c r="B292" s="148"/>
      <c r="C292" s="146"/>
      <c r="D292" s="20"/>
      <c r="E292" s="20"/>
      <c r="F292" s="20"/>
      <c r="G292" s="20"/>
      <c r="H292" s="20"/>
      <c r="I292" s="135"/>
      <c r="J292" s="196"/>
      <c r="K292" s="153"/>
      <c r="L292" s="153"/>
      <c r="M292" s="475"/>
      <c r="N292" s="475"/>
      <c r="O292" s="475"/>
      <c r="P292" s="475"/>
      <c r="Q292" s="476"/>
      <c r="R292" s="152"/>
      <c r="S292" s="153"/>
      <c r="T292" s="475"/>
      <c r="U292" s="475"/>
      <c r="V292" s="475"/>
      <c r="W292" s="475"/>
      <c r="X292" s="476"/>
      <c r="Y292" s="196"/>
      <c r="Z292" s="915"/>
      <c r="AA292" s="917"/>
      <c r="AB292" s="917"/>
      <c r="AC292" s="917"/>
      <c r="AD292" s="917"/>
      <c r="AE292" s="917"/>
      <c r="AF292" s="917"/>
    </row>
    <row r="293" spans="1:32">
      <c r="A293" s="164"/>
      <c r="B293" s="149"/>
      <c r="C293" s="147"/>
      <c r="D293" s="67"/>
      <c r="E293" s="67"/>
      <c r="F293" s="67"/>
      <c r="G293" s="67"/>
      <c r="H293" s="67"/>
      <c r="I293" s="136"/>
      <c r="J293" s="897"/>
      <c r="K293" s="154"/>
      <c r="L293" s="154"/>
      <c r="M293" s="477"/>
      <c r="N293" s="477"/>
      <c r="O293" s="477"/>
      <c r="P293" s="477"/>
      <c r="Q293" s="478"/>
      <c r="R293" s="152"/>
      <c r="S293" s="153"/>
      <c r="T293" s="475"/>
      <c r="U293" s="475"/>
      <c r="V293" s="475"/>
      <c r="W293" s="475"/>
      <c r="X293" s="476"/>
      <c r="Y293" s="196"/>
      <c r="Z293" s="915"/>
      <c r="AA293" s="917"/>
      <c r="AB293" s="917"/>
      <c r="AC293" s="917"/>
      <c r="AD293" s="917"/>
      <c r="AE293" s="917"/>
      <c r="AF293" s="917"/>
    </row>
    <row r="294" spans="1:32">
      <c r="A294" s="164"/>
      <c r="B294" s="148"/>
      <c r="C294" s="146"/>
      <c r="D294" s="20"/>
      <c r="E294" s="20"/>
      <c r="F294" s="20"/>
      <c r="G294" s="20"/>
      <c r="H294" s="20"/>
      <c r="I294" s="135"/>
      <c r="J294" s="196"/>
      <c r="K294" s="153"/>
      <c r="L294" s="153"/>
      <c r="M294" s="475"/>
      <c r="N294" s="475"/>
      <c r="O294" s="475"/>
      <c r="P294" s="475"/>
      <c r="Q294" s="476"/>
      <c r="R294" s="152"/>
      <c r="S294" s="153"/>
      <c r="T294" s="475"/>
      <c r="U294" s="475"/>
      <c r="V294" s="475"/>
      <c r="W294" s="475"/>
      <c r="X294" s="476"/>
      <c r="Y294" s="196"/>
      <c r="Z294" s="915"/>
      <c r="AA294" s="917"/>
      <c r="AB294" s="917"/>
      <c r="AC294" s="917"/>
      <c r="AD294" s="917"/>
      <c r="AE294" s="917"/>
      <c r="AF294" s="917"/>
    </row>
    <row r="295" spans="1:32">
      <c r="A295" s="164"/>
      <c r="B295" s="148"/>
      <c r="C295" s="146"/>
      <c r="D295" s="20"/>
      <c r="E295" s="20"/>
      <c r="F295" s="20"/>
      <c r="G295" s="20"/>
      <c r="H295" s="20"/>
      <c r="I295" s="135"/>
      <c r="J295" s="196"/>
      <c r="K295" s="153"/>
      <c r="L295" s="153"/>
      <c r="M295" s="475"/>
      <c r="N295" s="475"/>
      <c r="O295" s="475"/>
      <c r="P295" s="475"/>
      <c r="Q295" s="476"/>
      <c r="R295" s="152"/>
      <c r="S295" s="153"/>
      <c r="T295" s="475"/>
      <c r="U295" s="475"/>
      <c r="V295" s="475"/>
      <c r="W295" s="475"/>
      <c r="X295" s="476"/>
      <c r="Y295" s="196"/>
      <c r="Z295" s="915"/>
      <c r="AA295" s="917"/>
      <c r="AB295" s="917"/>
      <c r="AC295" s="917"/>
      <c r="AD295" s="917"/>
      <c r="AE295" s="917"/>
      <c r="AF295" s="917"/>
    </row>
    <row r="296" spans="1:32">
      <c r="A296" s="164"/>
      <c r="B296" s="149"/>
      <c r="C296" s="147"/>
      <c r="D296" s="67"/>
      <c r="E296" s="67"/>
      <c r="F296" s="67"/>
      <c r="G296" s="67"/>
      <c r="H296" s="67"/>
      <c r="I296" s="136"/>
      <c r="J296" s="897"/>
      <c r="K296" s="154"/>
      <c r="L296" s="154"/>
      <c r="M296" s="477"/>
      <c r="N296" s="477"/>
      <c r="O296" s="477"/>
      <c r="P296" s="900"/>
      <c r="Q296" s="477"/>
      <c r="R296" s="152"/>
      <c r="S296" s="153"/>
      <c r="T296" s="475"/>
      <c r="U296" s="475"/>
      <c r="V296" s="475"/>
      <c r="W296" s="475"/>
      <c r="X296" s="476"/>
      <c r="Y296" s="196"/>
      <c r="Z296" s="915"/>
      <c r="AA296" s="917"/>
      <c r="AB296" s="917"/>
      <c r="AC296" s="917"/>
      <c r="AD296" s="917"/>
      <c r="AE296" s="917"/>
      <c r="AF296" s="917"/>
    </row>
    <row r="297" spans="1:32">
      <c r="A297" s="164"/>
      <c r="B297" s="148"/>
      <c r="C297" s="146"/>
      <c r="D297" s="20"/>
      <c r="E297" s="20"/>
      <c r="F297" s="20"/>
      <c r="G297" s="20"/>
      <c r="H297" s="20"/>
      <c r="I297" s="135"/>
      <c r="J297" s="196"/>
      <c r="K297" s="166"/>
      <c r="L297" s="155"/>
      <c r="M297" s="155"/>
      <c r="N297" s="155"/>
      <c r="O297" s="155"/>
      <c r="P297" s="156"/>
      <c r="Q297" s="157"/>
      <c r="R297" s="896"/>
      <c r="S297" s="166"/>
      <c r="T297" s="166"/>
      <c r="U297" s="166"/>
      <c r="V297" s="166"/>
      <c r="W297" s="156"/>
      <c r="X297" s="166"/>
      <c r="Y297" s="196"/>
      <c r="Z297" s="915"/>
      <c r="AA297" s="917"/>
      <c r="AB297" s="917"/>
      <c r="AC297" s="917"/>
      <c r="AD297" s="917"/>
      <c r="AE297" s="917"/>
      <c r="AF297" s="917"/>
    </row>
    <row r="298" spans="1:32">
      <c r="A298" s="164"/>
      <c r="B298" s="148"/>
      <c r="C298" s="146"/>
      <c r="D298" s="20"/>
      <c r="E298" s="20"/>
      <c r="F298" s="20"/>
      <c r="G298" s="20"/>
      <c r="H298" s="20"/>
      <c r="I298" s="135"/>
      <c r="J298" s="196"/>
      <c r="K298" s="166"/>
      <c r="L298" s="155"/>
      <c r="M298" s="155"/>
      <c r="N298" s="155"/>
      <c r="O298" s="155"/>
      <c r="P298" s="156"/>
      <c r="Q298" s="157"/>
      <c r="R298" s="896"/>
      <c r="S298" s="166"/>
      <c r="T298" s="166"/>
      <c r="U298" s="166"/>
      <c r="V298" s="166"/>
      <c r="W298" s="156"/>
      <c r="X298" s="166"/>
      <c r="Y298" s="196"/>
      <c r="Z298" s="915"/>
      <c r="AA298" s="917"/>
      <c r="AB298" s="917"/>
      <c r="AC298" s="917"/>
      <c r="AD298" s="917"/>
      <c r="AE298" s="917"/>
      <c r="AF298" s="917"/>
    </row>
    <row r="299" spans="1:32">
      <c r="A299" s="164"/>
      <c r="B299" s="149"/>
      <c r="C299" s="147"/>
      <c r="D299" s="67"/>
      <c r="E299" s="67"/>
      <c r="F299" s="67"/>
      <c r="G299" s="67"/>
      <c r="H299" s="67"/>
      <c r="I299" s="136"/>
      <c r="J299" s="897"/>
      <c r="K299" s="158"/>
      <c r="L299" s="158"/>
      <c r="M299" s="158"/>
      <c r="N299" s="158"/>
      <c r="O299" s="158"/>
      <c r="P299" s="159"/>
      <c r="Q299" s="160"/>
      <c r="R299" s="427"/>
      <c r="S299" s="158"/>
      <c r="T299" s="158"/>
      <c r="U299" s="158"/>
      <c r="V299" s="158"/>
      <c r="W299" s="159"/>
      <c r="X299" s="158"/>
      <c r="Y299" s="897"/>
      <c r="Z299" s="918"/>
      <c r="AA299" s="919"/>
      <c r="AB299" s="919"/>
      <c r="AC299" s="919"/>
      <c r="AD299" s="919"/>
      <c r="AE299" s="919"/>
      <c r="AF299" s="919"/>
    </row>
    <row r="300" spans="1:32">
      <c r="A300" s="300"/>
      <c r="B300" s="295"/>
      <c r="C300" s="296"/>
      <c r="D300" s="297"/>
      <c r="E300" s="297"/>
      <c r="F300" s="297"/>
      <c r="G300" s="297"/>
      <c r="H300" s="297"/>
      <c r="I300" s="298"/>
      <c r="J300" s="196"/>
      <c r="K300" s="472"/>
      <c r="L300" s="472"/>
      <c r="M300" s="462"/>
      <c r="N300" s="462"/>
      <c r="O300" s="462"/>
      <c r="P300" s="462"/>
      <c r="Q300" s="473"/>
      <c r="R300" s="474"/>
      <c r="S300" s="909"/>
      <c r="T300" s="910"/>
      <c r="U300" s="910"/>
      <c r="V300" s="910"/>
      <c r="W300" s="910"/>
      <c r="X300" s="473"/>
      <c r="Y300" s="196"/>
      <c r="Z300" s="915"/>
      <c r="AA300" s="917"/>
      <c r="AB300" s="917"/>
      <c r="AC300" s="917"/>
      <c r="AD300" s="917"/>
      <c r="AE300" s="917"/>
      <c r="AF300" s="917"/>
    </row>
    <row r="301" spans="1:32">
      <c r="A301" s="164"/>
      <c r="B301" s="148"/>
      <c r="C301" s="146"/>
      <c r="D301" s="20"/>
      <c r="E301" s="20"/>
      <c r="F301" s="20"/>
      <c r="G301" s="20"/>
      <c r="H301" s="20"/>
      <c r="I301" s="135"/>
      <c r="J301" s="196"/>
      <c r="K301" s="153"/>
      <c r="L301" s="153"/>
      <c r="M301" s="475"/>
      <c r="N301" s="475"/>
      <c r="O301" s="475"/>
      <c r="P301" s="475"/>
      <c r="Q301" s="476"/>
      <c r="R301" s="152"/>
      <c r="S301" s="153"/>
      <c r="T301" s="475"/>
      <c r="U301" s="475"/>
      <c r="V301" s="475"/>
      <c r="W301" s="475"/>
      <c r="X301" s="476"/>
      <c r="Y301" s="196"/>
      <c r="Z301" s="915"/>
      <c r="AA301" s="917"/>
      <c r="AB301" s="917"/>
      <c r="AC301" s="917"/>
      <c r="AD301" s="917"/>
      <c r="AE301" s="917"/>
      <c r="AF301" s="917"/>
    </row>
    <row r="302" spans="1:32">
      <c r="A302" s="164"/>
      <c r="B302" s="148"/>
      <c r="C302" s="146"/>
      <c r="D302" s="20"/>
      <c r="E302" s="20"/>
      <c r="F302" s="20"/>
      <c r="G302" s="20"/>
      <c r="H302" s="20"/>
      <c r="I302" s="135"/>
      <c r="J302" s="196"/>
      <c r="K302" s="153"/>
      <c r="L302" s="153"/>
      <c r="M302" s="475"/>
      <c r="N302" s="475"/>
      <c r="O302" s="475"/>
      <c r="P302" s="475"/>
      <c r="Q302" s="476"/>
      <c r="R302" s="152"/>
      <c r="S302" s="153"/>
      <c r="T302" s="475"/>
      <c r="U302" s="475"/>
      <c r="V302" s="475"/>
      <c r="W302" s="475"/>
      <c r="X302" s="476"/>
      <c r="Y302" s="196"/>
      <c r="Z302" s="915"/>
      <c r="AA302" s="917"/>
      <c r="AB302" s="917"/>
      <c r="AC302" s="917"/>
      <c r="AD302" s="917"/>
      <c r="AE302" s="917"/>
      <c r="AF302" s="917"/>
    </row>
    <row r="303" spans="1:32">
      <c r="A303" s="164"/>
      <c r="B303" s="148"/>
      <c r="C303" s="146"/>
      <c r="D303" s="20"/>
      <c r="E303" s="20"/>
      <c r="F303" s="20"/>
      <c r="G303" s="20"/>
      <c r="H303" s="20"/>
      <c r="I303" s="135"/>
      <c r="J303" s="196"/>
      <c r="K303" s="153"/>
      <c r="L303" s="153"/>
      <c r="M303" s="475"/>
      <c r="N303" s="475"/>
      <c r="O303" s="475"/>
      <c r="P303" s="475"/>
      <c r="Q303" s="476"/>
      <c r="R303" s="152"/>
      <c r="S303" s="153"/>
      <c r="T303" s="475"/>
      <c r="U303" s="475"/>
      <c r="V303" s="475"/>
      <c r="W303" s="475"/>
      <c r="X303" s="476"/>
      <c r="Y303" s="196"/>
      <c r="Z303" s="915"/>
      <c r="AA303" s="917"/>
      <c r="AB303" s="917"/>
      <c r="AC303" s="917"/>
      <c r="AD303" s="917"/>
      <c r="AE303" s="917"/>
      <c r="AF303" s="917"/>
    </row>
    <row r="304" spans="1:32">
      <c r="A304" s="164"/>
      <c r="B304" s="148"/>
      <c r="C304" s="146"/>
      <c r="D304" s="20"/>
      <c r="E304" s="20"/>
      <c r="F304" s="20"/>
      <c r="G304" s="20"/>
      <c r="H304" s="20"/>
      <c r="I304" s="135"/>
      <c r="J304" s="196"/>
      <c r="K304" s="153"/>
      <c r="L304" s="153"/>
      <c r="M304" s="475"/>
      <c r="N304" s="475"/>
      <c r="O304" s="475"/>
      <c r="P304" s="475"/>
      <c r="Q304" s="476"/>
      <c r="R304" s="152"/>
      <c r="S304" s="153"/>
      <c r="T304" s="475"/>
      <c r="U304" s="475"/>
      <c r="V304" s="475"/>
      <c r="W304" s="475"/>
      <c r="X304" s="476"/>
      <c r="Y304" s="196"/>
      <c r="Z304" s="915"/>
      <c r="AA304" s="915"/>
      <c r="AB304" s="915"/>
      <c r="AC304" s="915"/>
      <c r="AD304" s="917"/>
      <c r="AE304" s="917"/>
      <c r="AF304" s="917"/>
    </row>
    <row r="305" spans="1:33">
      <c r="A305" s="164"/>
      <c r="B305" s="148"/>
      <c r="C305" s="146"/>
      <c r="D305" s="20"/>
      <c r="E305" s="20"/>
      <c r="F305" s="20"/>
      <c r="G305" s="20"/>
      <c r="H305" s="20"/>
      <c r="I305" s="135"/>
      <c r="J305" s="196"/>
      <c r="K305" s="153"/>
      <c r="L305" s="153"/>
      <c r="M305" s="475"/>
      <c r="N305" s="475"/>
      <c r="O305" s="475"/>
      <c r="P305" s="475"/>
      <c r="Q305" s="476"/>
      <c r="R305" s="152"/>
      <c r="S305" s="153"/>
      <c r="T305" s="475"/>
      <c r="U305" s="475"/>
      <c r="V305" s="475"/>
      <c r="W305" s="475"/>
      <c r="X305" s="476"/>
      <c r="Y305" s="196"/>
      <c r="Z305" s="915"/>
      <c r="AA305" s="917"/>
      <c r="AB305" s="917"/>
      <c r="AC305" s="917"/>
      <c r="AD305" s="917"/>
      <c r="AE305" s="917"/>
      <c r="AF305" s="917"/>
    </row>
    <row r="306" spans="1:33">
      <c r="A306" s="164"/>
      <c r="B306" s="149"/>
      <c r="C306" s="147"/>
      <c r="D306" s="67"/>
      <c r="E306" s="67"/>
      <c r="F306" s="67"/>
      <c r="G306" s="67"/>
      <c r="H306" s="67"/>
      <c r="I306" s="136"/>
      <c r="J306" s="196"/>
      <c r="K306" s="154"/>
      <c r="L306" s="154"/>
      <c r="M306" s="477"/>
      <c r="N306" s="477"/>
      <c r="O306" s="477"/>
      <c r="P306" s="477"/>
      <c r="Q306" s="478"/>
      <c r="R306" s="152"/>
      <c r="S306" s="153"/>
      <c r="T306" s="475"/>
      <c r="U306" s="475"/>
      <c r="V306" s="475"/>
      <c r="W306" s="475"/>
      <c r="X306" s="476"/>
      <c r="Y306" s="196"/>
      <c r="Z306" s="915"/>
      <c r="AA306" s="917"/>
      <c r="AB306" s="917"/>
      <c r="AC306" s="917"/>
      <c r="AD306" s="917"/>
      <c r="AE306" s="917"/>
      <c r="AF306" s="917"/>
    </row>
    <row r="307" spans="1:33">
      <c r="A307" s="164"/>
      <c r="B307" s="148"/>
      <c r="C307" s="146"/>
      <c r="D307" s="20"/>
      <c r="E307" s="20"/>
      <c r="F307" s="20"/>
      <c r="G307" s="20"/>
      <c r="H307" s="20"/>
      <c r="I307" s="135"/>
      <c r="J307" s="196"/>
      <c r="K307" s="153"/>
      <c r="L307" s="153"/>
      <c r="M307" s="475"/>
      <c r="N307" s="475"/>
      <c r="O307" s="475"/>
      <c r="P307" s="475"/>
      <c r="Q307" s="476"/>
      <c r="R307" s="152"/>
      <c r="S307" s="153"/>
      <c r="T307" s="475"/>
      <c r="U307" s="475"/>
      <c r="V307" s="475"/>
      <c r="W307" s="475"/>
      <c r="X307" s="476"/>
      <c r="Y307" s="196"/>
      <c r="Z307" s="915"/>
      <c r="AA307" s="917"/>
      <c r="AB307" s="917"/>
      <c r="AC307" s="917"/>
      <c r="AD307" s="917"/>
      <c r="AE307" s="917"/>
      <c r="AF307" s="917"/>
    </row>
    <row r="308" spans="1:33">
      <c r="A308" s="164"/>
      <c r="B308" s="905"/>
      <c r="C308" s="906"/>
      <c r="D308" s="907"/>
      <c r="E308" s="907"/>
      <c r="F308" s="907"/>
      <c r="G308" s="907"/>
      <c r="H308" s="907"/>
      <c r="I308" s="908"/>
      <c r="J308" s="196"/>
      <c r="K308" s="153"/>
      <c r="L308" s="153"/>
      <c r="M308" s="475"/>
      <c r="N308" s="475"/>
      <c r="O308" s="475"/>
      <c r="P308" s="475"/>
      <c r="Q308" s="476"/>
      <c r="R308" s="152"/>
      <c r="S308" s="153"/>
      <c r="T308" s="475"/>
      <c r="U308" s="475"/>
      <c r="V308" s="475"/>
      <c r="W308" s="475"/>
      <c r="X308" s="476"/>
      <c r="Y308" s="196"/>
      <c r="Z308" s="915"/>
      <c r="AA308" s="917"/>
      <c r="AB308" s="917"/>
      <c r="AC308" s="917"/>
      <c r="AD308" s="917"/>
      <c r="AE308" s="917"/>
      <c r="AF308" s="917"/>
    </row>
    <row r="309" spans="1:33">
      <c r="A309" s="164"/>
      <c r="B309" s="148"/>
      <c r="C309" s="146"/>
      <c r="D309" s="20"/>
      <c r="E309" s="20"/>
      <c r="F309" s="20"/>
      <c r="G309" s="20"/>
      <c r="H309" s="20"/>
      <c r="I309" s="135"/>
      <c r="J309" s="196"/>
      <c r="K309" s="153"/>
      <c r="L309" s="153"/>
      <c r="M309" s="475"/>
      <c r="N309" s="475"/>
      <c r="O309" s="475"/>
      <c r="P309" s="475"/>
      <c r="Q309" s="476"/>
      <c r="R309" s="152"/>
      <c r="S309" s="153"/>
      <c r="T309" s="475"/>
      <c r="U309" s="475"/>
      <c r="V309" s="475"/>
      <c r="W309" s="475"/>
      <c r="X309" s="476"/>
      <c r="Y309" s="196"/>
      <c r="Z309" s="915"/>
      <c r="AA309" s="917"/>
      <c r="AB309" s="917"/>
      <c r="AC309" s="917"/>
      <c r="AD309" s="917"/>
      <c r="AE309" s="917"/>
      <c r="AF309" s="917"/>
    </row>
    <row r="310" spans="1:33">
      <c r="A310" s="164"/>
      <c r="B310" s="905"/>
      <c r="C310" s="906"/>
      <c r="D310" s="907"/>
      <c r="E310" s="907"/>
      <c r="F310" s="907"/>
      <c r="G310" s="907"/>
      <c r="H310" s="907"/>
      <c r="I310" s="908"/>
      <c r="J310" s="196"/>
      <c r="K310" s="153"/>
      <c r="L310" s="153"/>
      <c r="M310" s="475"/>
      <c r="N310" s="475"/>
      <c r="O310" s="475"/>
      <c r="P310" s="475"/>
      <c r="Q310" s="476"/>
      <c r="R310" s="152"/>
      <c r="S310" s="153"/>
      <c r="T310" s="475"/>
      <c r="U310" s="475"/>
      <c r="V310" s="475"/>
      <c r="W310" s="475"/>
      <c r="X310" s="476"/>
      <c r="Y310" s="196"/>
      <c r="Z310" s="915"/>
      <c r="AA310" s="917"/>
      <c r="AB310" s="917"/>
      <c r="AC310" s="917"/>
      <c r="AD310" s="917"/>
      <c r="AE310" s="917"/>
      <c r="AF310" s="917"/>
    </row>
    <row r="311" spans="1:33">
      <c r="A311" s="164"/>
      <c r="B311" s="148"/>
      <c r="C311" s="146"/>
      <c r="D311" s="20"/>
      <c r="E311" s="20"/>
      <c r="F311" s="20"/>
      <c r="G311" s="20"/>
      <c r="H311" s="20"/>
      <c r="I311" s="135"/>
      <c r="J311" s="196"/>
      <c r="K311" s="186"/>
      <c r="L311" s="153"/>
      <c r="M311" s="475"/>
      <c r="N311" s="475"/>
      <c r="O311" s="475"/>
      <c r="P311" s="475"/>
      <c r="Q311" s="476"/>
      <c r="R311" s="152"/>
      <c r="S311" s="153"/>
      <c r="T311" s="475"/>
      <c r="U311" s="475"/>
      <c r="V311" s="475"/>
      <c r="W311" s="475"/>
      <c r="X311" s="476"/>
      <c r="Y311" s="196"/>
      <c r="Z311" s="915"/>
      <c r="AA311" s="917"/>
      <c r="AB311" s="917"/>
      <c r="AC311" s="917"/>
      <c r="AD311" s="917"/>
      <c r="AE311" s="917"/>
      <c r="AF311" s="917"/>
    </row>
    <row r="312" spans="1:33">
      <c r="A312" s="164"/>
      <c r="B312" s="905"/>
      <c r="C312" s="906"/>
      <c r="D312" s="907"/>
      <c r="E312" s="907"/>
      <c r="F312" s="907"/>
      <c r="G312" s="907"/>
      <c r="H312" s="907"/>
      <c r="I312" s="908"/>
      <c r="J312" s="196"/>
      <c r="K312" s="153"/>
      <c r="L312" s="153"/>
      <c r="M312" s="475"/>
      <c r="N312" s="475"/>
      <c r="O312" s="475"/>
      <c r="P312" s="479"/>
      <c r="Q312" s="475"/>
      <c r="R312" s="152"/>
      <c r="S312" s="153"/>
      <c r="T312" s="475"/>
      <c r="U312" s="475"/>
      <c r="V312" s="475"/>
      <c r="W312" s="475"/>
      <c r="X312" s="476"/>
      <c r="Y312" s="196"/>
      <c r="Z312" s="915"/>
      <c r="AA312" s="917"/>
      <c r="AB312" s="917"/>
      <c r="AC312" s="917"/>
      <c r="AD312" s="917"/>
      <c r="AE312" s="917"/>
      <c r="AF312" s="917"/>
    </row>
    <row r="313" spans="1:33">
      <c r="A313" s="164"/>
      <c r="B313" s="905"/>
      <c r="C313" s="906"/>
      <c r="D313" s="907"/>
      <c r="E313" s="907"/>
      <c r="F313" s="907"/>
      <c r="G313" s="907"/>
      <c r="H313" s="907"/>
      <c r="I313" s="908"/>
      <c r="J313" s="196"/>
      <c r="K313" s="166"/>
      <c r="L313" s="155"/>
      <c r="M313" s="155"/>
      <c r="N313" s="155"/>
      <c r="O313" s="155"/>
      <c r="P313" s="156"/>
      <c r="Q313" s="157"/>
      <c r="R313" s="896"/>
      <c r="S313" s="166"/>
      <c r="T313" s="166"/>
      <c r="U313" s="166"/>
      <c r="V313" s="166"/>
      <c r="W313" s="156"/>
      <c r="X313" s="166"/>
      <c r="Y313" s="196"/>
      <c r="Z313" s="915"/>
      <c r="AA313" s="917"/>
      <c r="AB313" s="917"/>
      <c r="AC313" s="917"/>
      <c r="AD313" s="917"/>
      <c r="AE313" s="917"/>
      <c r="AF313" s="917"/>
    </row>
    <row r="314" spans="1:33">
      <c r="A314" s="164"/>
      <c r="B314" s="148"/>
      <c r="C314" s="146"/>
      <c r="D314" s="20"/>
      <c r="E314" s="20"/>
      <c r="F314" s="20"/>
      <c r="G314" s="20"/>
      <c r="H314" s="20"/>
      <c r="I314" s="135"/>
      <c r="J314" s="196"/>
      <c r="K314" s="155"/>
      <c r="L314" s="155"/>
      <c r="M314" s="155"/>
      <c r="N314" s="155"/>
      <c r="O314" s="155"/>
      <c r="P314" s="156"/>
      <c r="Q314" s="157"/>
      <c r="R314" s="896"/>
      <c r="S314" s="166"/>
      <c r="T314" s="166"/>
      <c r="U314" s="166"/>
      <c r="V314" s="166"/>
      <c r="W314" s="156"/>
      <c r="X314" s="166"/>
      <c r="Y314" s="196"/>
      <c r="Z314" s="915"/>
      <c r="AA314" s="917"/>
      <c r="AB314" s="917"/>
      <c r="AC314" s="917"/>
      <c r="AD314" s="917"/>
      <c r="AE314" s="917"/>
      <c r="AF314" s="917"/>
    </row>
    <row r="315" spans="1:33">
      <c r="A315" s="164"/>
      <c r="B315" s="905"/>
      <c r="C315" s="906"/>
      <c r="D315" s="907"/>
      <c r="E315" s="907"/>
      <c r="F315" s="907"/>
      <c r="G315" s="907"/>
      <c r="H315" s="907"/>
      <c r="I315" s="908"/>
      <c r="J315" s="196"/>
      <c r="K315" s="155"/>
      <c r="L315" s="155"/>
      <c r="M315" s="155"/>
      <c r="N315" s="155"/>
      <c r="O315" s="155"/>
      <c r="P315" s="156"/>
      <c r="Q315" s="157"/>
      <c r="R315" s="896"/>
      <c r="S315" s="166"/>
      <c r="T315" s="166"/>
      <c r="U315" s="166"/>
      <c r="V315" s="166"/>
      <c r="W315" s="156"/>
      <c r="X315" s="166"/>
      <c r="Y315" s="196"/>
      <c r="Z315" s="915"/>
      <c r="AA315" s="917"/>
      <c r="AB315" s="917"/>
      <c r="AC315" s="917"/>
      <c r="AD315" s="917"/>
      <c r="AE315" s="917"/>
      <c r="AF315" s="917"/>
    </row>
    <row r="316" spans="1:33">
      <c r="A316" s="164"/>
      <c r="B316" s="148"/>
      <c r="C316" s="146"/>
      <c r="D316" s="20"/>
      <c r="E316" s="20"/>
      <c r="F316" s="20"/>
      <c r="G316" s="20"/>
      <c r="H316" s="20"/>
      <c r="I316" s="135"/>
      <c r="J316" s="196"/>
      <c r="K316" s="155"/>
      <c r="L316" s="155"/>
      <c r="M316" s="155"/>
      <c r="N316" s="155"/>
      <c r="O316" s="155"/>
      <c r="P316" s="156"/>
      <c r="Q316" s="157"/>
      <c r="R316" s="896"/>
      <c r="S316" s="166"/>
      <c r="T316" s="166"/>
      <c r="U316" s="166"/>
      <c r="V316" s="166"/>
      <c r="W316" s="156"/>
      <c r="X316" s="166"/>
      <c r="Y316" s="196"/>
      <c r="Z316" s="915"/>
      <c r="AA316" s="917"/>
      <c r="AB316" s="917"/>
      <c r="AC316" s="917"/>
      <c r="AD316" s="917"/>
      <c r="AE316" s="917"/>
      <c r="AF316" s="917"/>
    </row>
    <row r="317" spans="1:33">
      <c r="A317" s="164"/>
      <c r="B317" s="148"/>
      <c r="C317" s="146"/>
      <c r="D317" s="20"/>
      <c r="E317" s="20"/>
      <c r="F317" s="20"/>
      <c r="G317" s="20"/>
      <c r="H317" s="20"/>
      <c r="I317" s="135"/>
      <c r="J317" s="196"/>
      <c r="K317" s="166"/>
      <c r="L317" s="166"/>
      <c r="M317" s="166"/>
      <c r="N317" s="166"/>
      <c r="O317" s="166"/>
      <c r="P317" s="166"/>
      <c r="Q317" s="157"/>
      <c r="R317" s="911"/>
      <c r="S317" s="166"/>
      <c r="T317" s="166"/>
      <c r="U317" s="166"/>
      <c r="V317" s="166"/>
      <c r="W317" s="156"/>
      <c r="X317" s="166"/>
      <c r="Y317" s="196"/>
      <c r="Z317" s="915"/>
      <c r="AA317" s="917"/>
      <c r="AB317" s="917"/>
      <c r="AC317" s="917"/>
      <c r="AD317" s="917"/>
      <c r="AE317" s="917"/>
      <c r="AF317" s="917"/>
    </row>
    <row r="318" spans="1:33">
      <c r="A318" s="164"/>
      <c r="B318" s="905"/>
      <c r="C318" s="906"/>
      <c r="D318" s="907"/>
      <c r="E318" s="907"/>
      <c r="F318" s="907"/>
      <c r="G318" s="907"/>
      <c r="H318" s="907"/>
      <c r="I318" s="908"/>
      <c r="J318" s="196"/>
      <c r="K318" s="166"/>
      <c r="L318" s="166"/>
      <c r="M318" s="166"/>
      <c r="N318" s="166"/>
      <c r="O318" s="166"/>
      <c r="P318" s="156"/>
      <c r="Q318" s="157"/>
      <c r="R318" s="911"/>
      <c r="S318" s="150"/>
      <c r="T318" s="150"/>
      <c r="U318" s="150"/>
      <c r="V318" s="150"/>
      <c r="W318" s="150"/>
      <c r="X318" s="898"/>
      <c r="Y318" s="196"/>
      <c r="AA318" s="917"/>
      <c r="AB318" s="917"/>
      <c r="AC318" s="917"/>
      <c r="AD318" s="917"/>
      <c r="AE318" s="917"/>
      <c r="AF318" s="917"/>
      <c r="AG318" s="133"/>
    </row>
    <row r="319" spans="1:33">
      <c r="A319" s="894"/>
      <c r="B319" s="148"/>
      <c r="C319" s="146"/>
      <c r="D319" s="20"/>
      <c r="E319" s="20"/>
      <c r="F319" s="20"/>
      <c r="G319" s="20"/>
      <c r="H319" s="20"/>
      <c r="I319" s="135"/>
      <c r="J319" s="196"/>
      <c r="K319" s="166"/>
      <c r="L319" s="166"/>
      <c r="M319" s="166"/>
      <c r="N319" s="166"/>
      <c r="O319" s="166"/>
      <c r="P319" s="156"/>
      <c r="Q319" s="157"/>
      <c r="R319" s="896"/>
      <c r="S319" s="166"/>
      <c r="T319" s="166"/>
      <c r="U319" s="166"/>
      <c r="V319" s="166"/>
      <c r="W319" s="156"/>
      <c r="X319" s="166"/>
      <c r="Y319" s="196"/>
      <c r="Z319" s="915"/>
      <c r="AA319" s="917"/>
      <c r="AB319" s="917"/>
      <c r="AC319" s="917"/>
      <c r="AD319" s="917"/>
      <c r="AE319" s="917"/>
      <c r="AF319" s="917"/>
      <c r="AG319" s="133"/>
    </row>
    <row r="320" spans="1:33">
      <c r="A320" s="894"/>
      <c r="B320" s="148"/>
      <c r="C320" s="146"/>
      <c r="D320" s="20"/>
      <c r="E320" s="20"/>
      <c r="F320" s="20"/>
      <c r="G320" s="20"/>
      <c r="H320" s="20"/>
      <c r="I320" s="135"/>
      <c r="J320" s="196"/>
      <c r="K320" s="166"/>
      <c r="L320" s="166"/>
      <c r="M320" s="166"/>
      <c r="N320" s="166"/>
      <c r="O320" s="166"/>
      <c r="P320" s="156"/>
      <c r="Q320" s="157"/>
      <c r="R320" s="896"/>
      <c r="S320" s="166"/>
      <c r="T320" s="166"/>
      <c r="U320" s="166"/>
      <c r="V320" s="166"/>
      <c r="W320" s="156"/>
      <c r="X320" s="166"/>
      <c r="Y320" s="196"/>
      <c r="Z320" s="915"/>
      <c r="AA320" s="917"/>
      <c r="AB320" s="917"/>
      <c r="AC320" s="917"/>
      <c r="AD320" s="917"/>
      <c r="AE320" s="917"/>
      <c r="AF320" s="917"/>
      <c r="AG320" s="133"/>
    </row>
    <row r="321" spans="1:33">
      <c r="A321" s="894"/>
      <c r="B321" s="905"/>
      <c r="C321" s="906"/>
      <c r="D321" s="907"/>
      <c r="E321" s="907"/>
      <c r="F321" s="907"/>
      <c r="G321" s="907"/>
      <c r="H321" s="907"/>
      <c r="I321" s="908"/>
      <c r="J321" s="196"/>
      <c r="K321" s="166"/>
      <c r="L321" s="166"/>
      <c r="M321" s="166"/>
      <c r="N321" s="166"/>
      <c r="O321" s="166"/>
      <c r="P321" s="156"/>
      <c r="Q321" s="157"/>
      <c r="R321" s="896"/>
      <c r="S321" s="166"/>
      <c r="T321" s="166"/>
      <c r="U321" s="166"/>
      <c r="V321" s="166"/>
      <c r="W321" s="156"/>
      <c r="X321" s="166"/>
      <c r="Y321" s="196"/>
      <c r="Z321" s="915"/>
      <c r="AA321" s="917"/>
      <c r="AB321" s="917"/>
      <c r="AC321" s="917"/>
      <c r="AD321" s="917"/>
      <c r="AE321" s="917"/>
      <c r="AF321" s="917"/>
      <c r="AG321" s="133"/>
    </row>
    <row r="322" spans="1:33">
      <c r="A322" s="894"/>
      <c r="B322" s="148"/>
      <c r="C322" s="146"/>
      <c r="D322" s="20"/>
      <c r="E322" s="20"/>
      <c r="F322" s="20"/>
      <c r="G322" s="20"/>
      <c r="H322" s="20"/>
      <c r="I322" s="135"/>
      <c r="J322" s="196"/>
      <c r="K322" s="166"/>
      <c r="L322" s="166"/>
      <c r="M322" s="166"/>
      <c r="N322" s="166"/>
      <c r="O322" s="166"/>
      <c r="P322" s="156"/>
      <c r="Q322" s="157"/>
      <c r="R322" s="152"/>
      <c r="S322" s="153"/>
      <c r="T322" s="475"/>
      <c r="U322" s="475"/>
      <c r="V322" s="475"/>
      <c r="W322" s="475"/>
      <c r="X322" s="476"/>
      <c r="Y322" s="196"/>
      <c r="Z322" s="915"/>
      <c r="AA322" s="917"/>
      <c r="AB322" s="917"/>
      <c r="AC322" s="917"/>
      <c r="AD322" s="917"/>
      <c r="AE322" s="917"/>
      <c r="AF322" s="917"/>
      <c r="AG322" s="133"/>
    </row>
    <row r="323" spans="1:33">
      <c r="A323" s="894"/>
      <c r="B323" s="905"/>
      <c r="C323" s="906"/>
      <c r="D323" s="907"/>
      <c r="E323" s="907"/>
      <c r="F323" s="907"/>
      <c r="G323" s="907"/>
      <c r="H323" s="907"/>
      <c r="I323" s="908"/>
      <c r="J323" s="196"/>
      <c r="K323" s="166"/>
      <c r="L323" s="166"/>
      <c r="M323" s="166"/>
      <c r="N323" s="166"/>
      <c r="O323" s="166"/>
      <c r="P323" s="166"/>
      <c r="Q323" s="157"/>
      <c r="R323" s="896"/>
      <c r="S323" s="166"/>
      <c r="T323" s="166"/>
      <c r="U323" s="166"/>
      <c r="V323" s="166"/>
      <c r="W323" s="156"/>
      <c r="X323" s="166"/>
      <c r="Y323" s="196"/>
      <c r="Z323" s="915"/>
      <c r="AA323" s="917"/>
      <c r="AB323" s="917"/>
      <c r="AC323" s="917"/>
      <c r="AD323" s="917"/>
      <c r="AE323" s="917"/>
      <c r="AF323" s="917"/>
      <c r="AG323" s="133"/>
    </row>
    <row r="324" spans="1:33">
      <c r="A324" s="894"/>
      <c r="B324" s="148"/>
      <c r="C324" s="146"/>
      <c r="D324" s="20"/>
      <c r="E324" s="20"/>
      <c r="F324" s="20"/>
      <c r="G324" s="20"/>
      <c r="H324" s="20"/>
      <c r="I324" s="135"/>
      <c r="J324" s="196"/>
      <c r="K324" s="166"/>
      <c r="L324" s="166"/>
      <c r="M324" s="166"/>
      <c r="N324" s="166"/>
      <c r="O324" s="166"/>
      <c r="P324" s="156"/>
      <c r="Q324" s="157"/>
      <c r="R324" s="911"/>
      <c r="S324" s="166"/>
      <c r="T324" s="166"/>
      <c r="U324" s="166"/>
      <c r="V324" s="166"/>
      <c r="W324" s="156"/>
      <c r="X324" s="166"/>
      <c r="Y324" s="196"/>
      <c r="Z324" s="915"/>
      <c r="AA324" s="917"/>
      <c r="AB324" s="917"/>
      <c r="AC324" s="917"/>
      <c r="AD324" s="917"/>
      <c r="AE324" s="917"/>
      <c r="AF324" s="917"/>
      <c r="AG324" s="133"/>
    </row>
    <row r="325" spans="1:33">
      <c r="A325" s="894"/>
      <c r="B325" s="905"/>
      <c r="C325" s="906"/>
      <c r="D325" s="907"/>
      <c r="E325" s="907"/>
      <c r="F325" s="907"/>
      <c r="G325" s="907"/>
      <c r="H325" s="907"/>
      <c r="I325" s="908"/>
      <c r="J325" s="196"/>
      <c r="K325" s="166"/>
      <c r="L325" s="166"/>
      <c r="M325" s="166"/>
      <c r="N325" s="166"/>
      <c r="O325" s="166"/>
      <c r="P325" s="156"/>
      <c r="Q325" s="157"/>
      <c r="R325" s="896"/>
      <c r="S325" s="153"/>
      <c r="T325" s="475"/>
      <c r="U325" s="475"/>
      <c r="V325" s="475"/>
      <c r="W325" s="475"/>
      <c r="X325" s="476"/>
      <c r="Y325" s="196"/>
      <c r="Z325" s="915"/>
      <c r="AA325" s="917"/>
      <c r="AB325" s="917"/>
      <c r="AC325" s="917"/>
      <c r="AD325" s="917"/>
      <c r="AE325" s="917"/>
      <c r="AF325" s="917"/>
      <c r="AG325" s="133"/>
    </row>
    <row r="326" spans="1:33">
      <c r="A326" s="894"/>
      <c r="B326" s="148"/>
      <c r="C326" s="146"/>
      <c r="D326" s="20"/>
      <c r="E326" s="20"/>
      <c r="F326" s="20"/>
      <c r="G326" s="20"/>
      <c r="H326" s="20"/>
      <c r="I326" s="135"/>
      <c r="J326" s="196"/>
      <c r="K326" s="166"/>
      <c r="L326" s="166"/>
      <c r="M326" s="166"/>
      <c r="N326" s="166"/>
      <c r="O326" s="166"/>
      <c r="P326" s="156"/>
      <c r="Q326" s="157"/>
      <c r="R326" s="898"/>
      <c r="S326" s="166"/>
      <c r="T326" s="166"/>
      <c r="U326" s="166"/>
      <c r="V326" s="166"/>
      <c r="W326" s="156"/>
      <c r="X326" s="166"/>
      <c r="Y326" s="196"/>
      <c r="Z326" s="915"/>
      <c r="AA326" s="917"/>
      <c r="AB326" s="917"/>
      <c r="AC326" s="917"/>
      <c r="AD326" s="917"/>
      <c r="AE326" s="917"/>
      <c r="AF326" s="917"/>
      <c r="AG326" s="133"/>
    </row>
    <row r="327" spans="1:33">
      <c r="A327" s="894"/>
      <c r="B327" s="148"/>
      <c r="C327" s="146"/>
      <c r="D327" s="20"/>
      <c r="E327" s="20"/>
      <c r="F327" s="20"/>
      <c r="G327" s="20"/>
      <c r="H327" s="20"/>
      <c r="I327" s="135"/>
      <c r="J327" s="196"/>
      <c r="K327" s="166"/>
      <c r="L327" s="166"/>
      <c r="M327" s="166"/>
      <c r="N327" s="166"/>
      <c r="O327" s="166"/>
      <c r="P327" s="166"/>
      <c r="Q327" s="157"/>
      <c r="R327" s="911"/>
      <c r="S327" s="166"/>
      <c r="T327" s="166"/>
      <c r="U327" s="166"/>
      <c r="V327" s="166"/>
      <c r="W327" s="156"/>
      <c r="X327" s="166"/>
      <c r="Y327" s="196"/>
      <c r="Z327" s="915"/>
      <c r="AA327" s="917"/>
      <c r="AB327" s="917"/>
      <c r="AC327" s="917"/>
      <c r="AD327" s="917"/>
      <c r="AE327" s="917"/>
      <c r="AF327" s="917"/>
      <c r="AG327" s="133"/>
    </row>
    <row r="328" spans="1:33">
      <c r="A328" s="894"/>
      <c r="B328" s="905"/>
      <c r="C328" s="906"/>
      <c r="D328" s="907"/>
      <c r="E328" s="907"/>
      <c r="F328" s="907"/>
      <c r="G328" s="907"/>
      <c r="H328" s="907"/>
      <c r="I328" s="908"/>
      <c r="J328" s="196"/>
      <c r="K328" s="166"/>
      <c r="L328" s="166"/>
      <c r="M328" s="166"/>
      <c r="N328" s="166"/>
      <c r="O328" s="166"/>
      <c r="P328" s="156"/>
      <c r="Q328" s="157"/>
      <c r="R328" s="896"/>
      <c r="S328" s="166"/>
      <c r="T328" s="166"/>
      <c r="U328" s="166"/>
      <c r="V328" s="166"/>
      <c r="W328" s="156"/>
      <c r="X328" s="166"/>
      <c r="Y328" s="196"/>
      <c r="Z328" s="915"/>
      <c r="AA328" s="917"/>
      <c r="AB328" s="917"/>
      <c r="AC328" s="917"/>
      <c r="AD328" s="917"/>
      <c r="AE328" s="917"/>
      <c r="AF328" s="917"/>
      <c r="AG328" s="133"/>
    </row>
    <row r="329" spans="1:33">
      <c r="A329" s="894"/>
      <c r="B329" s="148"/>
      <c r="C329" s="146"/>
      <c r="D329" s="20"/>
      <c r="E329" s="20"/>
      <c r="F329" s="20"/>
      <c r="G329" s="20"/>
      <c r="H329" s="20"/>
      <c r="I329" s="135"/>
      <c r="J329" s="196"/>
      <c r="K329" s="166"/>
      <c r="L329" s="166"/>
      <c r="M329" s="166"/>
      <c r="N329" s="166"/>
      <c r="O329" s="166"/>
      <c r="P329" s="156"/>
      <c r="Q329" s="157"/>
      <c r="R329" s="896"/>
      <c r="S329" s="166"/>
      <c r="T329" s="166"/>
      <c r="U329" s="166"/>
      <c r="V329" s="166"/>
      <c r="W329" s="156"/>
      <c r="X329" s="166"/>
      <c r="Y329" s="196"/>
      <c r="Z329" s="915"/>
      <c r="AA329" s="917"/>
      <c r="AB329" s="917"/>
      <c r="AC329" s="917"/>
      <c r="AD329" s="917"/>
      <c r="AE329" s="917"/>
      <c r="AF329" s="917"/>
      <c r="AG329" s="133"/>
    </row>
    <row r="330" spans="1:33">
      <c r="A330" s="894"/>
      <c r="B330" s="148"/>
      <c r="C330" s="146"/>
      <c r="D330" s="20"/>
      <c r="E330" s="20"/>
      <c r="F330" s="20"/>
      <c r="G330" s="20"/>
      <c r="H330" s="20"/>
      <c r="I330" s="135"/>
      <c r="J330" s="196"/>
      <c r="K330" s="166"/>
      <c r="L330" s="166"/>
      <c r="M330" s="166"/>
      <c r="N330" s="166"/>
      <c r="O330" s="166"/>
      <c r="P330" s="156"/>
      <c r="Q330" s="157"/>
      <c r="R330" s="896"/>
      <c r="S330" s="166"/>
      <c r="T330" s="166"/>
      <c r="U330" s="166"/>
      <c r="V330" s="166"/>
      <c r="W330" s="156"/>
      <c r="X330" s="166"/>
      <c r="Y330" s="196"/>
      <c r="Z330" s="915"/>
      <c r="AA330" s="917"/>
      <c r="AB330" s="917"/>
      <c r="AC330" s="917"/>
      <c r="AD330" s="917"/>
      <c r="AE330" s="917"/>
      <c r="AF330" s="917"/>
      <c r="AG330" s="133"/>
    </row>
    <row r="331" spans="1:33">
      <c r="A331" s="894"/>
      <c r="B331" s="905"/>
      <c r="C331" s="906"/>
      <c r="D331" s="907"/>
      <c r="E331" s="907"/>
      <c r="F331" s="907"/>
      <c r="G331" s="907"/>
      <c r="H331" s="907"/>
      <c r="I331" s="908"/>
      <c r="J331" s="196"/>
      <c r="K331" s="166"/>
      <c r="L331" s="166"/>
      <c r="M331" s="166"/>
      <c r="N331" s="166"/>
      <c r="O331" s="166"/>
      <c r="P331" s="156"/>
      <c r="Q331" s="157"/>
      <c r="R331" s="152"/>
      <c r="S331" s="153"/>
      <c r="T331" s="475"/>
      <c r="U331" s="475"/>
      <c r="V331" s="475"/>
      <c r="W331" s="475"/>
      <c r="X331" s="476"/>
      <c r="Y331" s="196"/>
      <c r="Z331" s="915"/>
      <c r="AA331" s="917"/>
      <c r="AB331" s="917"/>
      <c r="AC331" s="917"/>
      <c r="AD331" s="917"/>
      <c r="AE331" s="917"/>
      <c r="AF331" s="917"/>
      <c r="AG331" s="895"/>
    </row>
    <row r="332" spans="1:33">
      <c r="A332" s="894"/>
      <c r="B332" s="148"/>
      <c r="C332" s="146"/>
      <c r="D332" s="20"/>
      <c r="E332" s="20"/>
      <c r="F332" s="20"/>
      <c r="G332" s="20"/>
      <c r="H332" s="20"/>
      <c r="I332" s="135"/>
      <c r="J332" s="196"/>
      <c r="K332" s="166"/>
      <c r="L332" s="166"/>
      <c r="M332" s="166"/>
      <c r="N332" s="166"/>
      <c r="O332" s="166"/>
      <c r="P332" s="156"/>
      <c r="Q332" s="157"/>
      <c r="R332" s="896"/>
      <c r="S332" s="166"/>
      <c r="T332" s="166"/>
      <c r="U332" s="166"/>
      <c r="V332" s="166"/>
      <c r="W332" s="156"/>
      <c r="X332" s="166"/>
      <c r="Y332" s="196"/>
      <c r="Z332" s="915"/>
      <c r="AA332" s="917"/>
      <c r="AB332" s="917"/>
      <c r="AC332" s="917"/>
      <c r="AD332" s="917"/>
      <c r="AE332" s="917"/>
      <c r="AF332" s="917"/>
      <c r="AG332" s="895"/>
    </row>
    <row r="333" spans="1:33">
      <c r="A333" s="894"/>
      <c r="B333" s="148"/>
      <c r="C333" s="146"/>
      <c r="D333" s="20"/>
      <c r="E333" s="20"/>
      <c r="F333" s="20"/>
      <c r="G333" s="20"/>
      <c r="H333" s="20"/>
      <c r="I333" s="135"/>
      <c r="J333" s="196"/>
      <c r="K333" s="166"/>
      <c r="L333" s="166"/>
      <c r="M333" s="166"/>
      <c r="N333" s="166"/>
      <c r="O333" s="166"/>
      <c r="P333" s="156"/>
      <c r="Q333" s="157"/>
      <c r="R333" s="911"/>
      <c r="S333" s="166"/>
      <c r="T333" s="166"/>
      <c r="U333" s="166"/>
      <c r="V333" s="166"/>
      <c r="W333" s="156"/>
      <c r="X333" s="166"/>
      <c r="Y333" s="196"/>
      <c r="Z333" s="915"/>
      <c r="AA333" s="917"/>
      <c r="AB333" s="917"/>
      <c r="AC333" s="917"/>
      <c r="AD333" s="917"/>
      <c r="AE333" s="917"/>
      <c r="AF333" s="917"/>
      <c r="AG333" s="895"/>
    </row>
    <row r="334" spans="1:33">
      <c r="A334" s="894"/>
      <c r="B334" s="149"/>
      <c r="C334" s="147"/>
      <c r="D334" s="67"/>
      <c r="E334" s="67"/>
      <c r="F334" s="67"/>
      <c r="G334" s="67"/>
      <c r="H334" s="67"/>
      <c r="I334" s="136"/>
      <c r="J334" s="897"/>
      <c r="K334" s="158"/>
      <c r="L334" s="158"/>
      <c r="M334" s="158"/>
      <c r="N334" s="158"/>
      <c r="O334" s="158"/>
      <c r="P334" s="159"/>
      <c r="Q334" s="160"/>
      <c r="R334" s="911"/>
      <c r="S334" s="153"/>
      <c r="T334" s="475"/>
      <c r="U334" s="475"/>
      <c r="V334" s="475"/>
      <c r="W334" s="475"/>
      <c r="X334" s="476"/>
      <c r="Y334" s="196"/>
      <c r="Z334" s="915"/>
      <c r="AA334" s="917"/>
      <c r="AB334" s="917"/>
      <c r="AC334" s="917"/>
      <c r="AD334" s="917"/>
      <c r="AE334" s="917"/>
      <c r="AF334" s="917"/>
      <c r="AG334" s="895"/>
    </row>
    <row r="335" spans="1:33">
      <c r="A335" s="894"/>
      <c r="B335" s="148"/>
      <c r="C335" s="146"/>
      <c r="D335" s="20"/>
      <c r="E335" s="20"/>
      <c r="F335" s="20"/>
      <c r="G335" s="20"/>
      <c r="H335" s="20"/>
      <c r="I335" s="135"/>
      <c r="J335" s="196"/>
      <c r="K335" s="166"/>
      <c r="L335" s="166"/>
      <c r="M335" s="166"/>
      <c r="N335" s="166"/>
      <c r="O335" s="166"/>
      <c r="P335" s="156"/>
      <c r="Q335" s="157"/>
      <c r="R335" s="896"/>
      <c r="S335" s="166"/>
      <c r="T335" s="166"/>
      <c r="U335" s="166"/>
      <c r="V335" s="166"/>
      <c r="W335" s="156"/>
      <c r="X335" s="166"/>
      <c r="Y335" s="196"/>
      <c r="Z335" s="913"/>
      <c r="AA335" s="913"/>
      <c r="AB335" s="913"/>
      <c r="AC335" s="913"/>
      <c r="AD335" s="913"/>
      <c r="AE335" s="913"/>
      <c r="AF335" s="913"/>
    </row>
    <row r="336" spans="1:33">
      <c r="A336" s="164"/>
      <c r="B336" s="148"/>
      <c r="C336" s="146"/>
      <c r="D336" s="20"/>
      <c r="E336" s="20"/>
      <c r="F336" s="20"/>
      <c r="G336" s="20"/>
      <c r="H336" s="20"/>
      <c r="I336" s="135"/>
      <c r="J336" s="196"/>
      <c r="K336" s="166"/>
      <c r="L336" s="166"/>
      <c r="M336" s="166"/>
      <c r="N336" s="166"/>
      <c r="O336" s="166"/>
      <c r="P336" s="156"/>
      <c r="Q336" s="157"/>
      <c r="R336" s="896"/>
      <c r="S336" s="166"/>
      <c r="T336" s="166"/>
      <c r="U336" s="166"/>
      <c r="V336" s="166"/>
      <c r="W336" s="156"/>
      <c r="X336" s="166"/>
      <c r="Y336" s="196"/>
      <c r="Z336" s="913"/>
      <c r="AA336" s="913"/>
      <c r="AB336" s="913"/>
      <c r="AC336" s="913"/>
      <c r="AD336" s="913"/>
      <c r="AE336" s="913"/>
      <c r="AF336" s="913"/>
      <c r="AG336" s="895"/>
    </row>
    <row r="337" spans="1:33">
      <c r="A337" s="894"/>
      <c r="B337" s="149"/>
      <c r="C337" s="147"/>
      <c r="D337" s="67"/>
      <c r="E337" s="67"/>
      <c r="F337" s="67"/>
      <c r="G337" s="67"/>
      <c r="H337" s="67"/>
      <c r="I337" s="136"/>
      <c r="J337" s="897"/>
      <c r="K337" s="158"/>
      <c r="L337" s="158"/>
      <c r="M337" s="158"/>
      <c r="N337" s="158"/>
      <c r="O337" s="158"/>
      <c r="P337" s="159"/>
      <c r="Q337" s="160"/>
      <c r="R337" s="896"/>
      <c r="S337" s="166"/>
      <c r="T337" s="166"/>
      <c r="U337" s="166"/>
      <c r="V337" s="166"/>
      <c r="W337" s="156"/>
      <c r="X337" s="166"/>
      <c r="Y337" s="196"/>
      <c r="Z337" s="913"/>
      <c r="AA337" s="913"/>
      <c r="AB337" s="913"/>
      <c r="AC337" s="913"/>
      <c r="AD337" s="913"/>
      <c r="AE337" s="913"/>
      <c r="AF337" s="913"/>
    </row>
    <row r="338" spans="1:33">
      <c r="A338" s="164"/>
      <c r="B338" s="148"/>
      <c r="C338" s="146"/>
      <c r="D338" s="20"/>
      <c r="E338" s="20"/>
      <c r="F338" s="20"/>
      <c r="G338" s="20"/>
      <c r="H338" s="20"/>
      <c r="I338" s="135"/>
      <c r="J338" s="196"/>
      <c r="K338" s="166"/>
      <c r="L338" s="166"/>
      <c r="M338" s="166"/>
      <c r="N338" s="166"/>
      <c r="O338" s="166"/>
      <c r="P338" s="156"/>
      <c r="Q338" s="157"/>
      <c r="R338" s="896"/>
      <c r="S338" s="166"/>
      <c r="T338" s="166"/>
      <c r="U338" s="166"/>
      <c r="V338" s="166"/>
      <c r="W338" s="156"/>
      <c r="X338" s="166"/>
      <c r="Y338" s="196"/>
      <c r="Z338" s="913"/>
      <c r="AA338" s="921"/>
      <c r="AB338" s="921"/>
      <c r="AC338" s="921"/>
      <c r="AD338" s="921"/>
      <c r="AE338" s="921"/>
      <c r="AF338" s="921"/>
    </row>
    <row r="339" spans="1:33">
      <c r="A339" s="164"/>
      <c r="B339" s="148"/>
      <c r="C339" s="146"/>
      <c r="D339" s="20"/>
      <c r="E339" s="20"/>
      <c r="F339" s="20"/>
      <c r="G339" s="20"/>
      <c r="H339" s="20"/>
      <c r="I339" s="135"/>
      <c r="J339" s="196"/>
      <c r="K339" s="166"/>
      <c r="L339" s="166"/>
      <c r="M339" s="166"/>
      <c r="N339" s="166"/>
      <c r="O339" s="166"/>
      <c r="P339" s="156"/>
      <c r="Q339" s="157"/>
      <c r="R339" s="896"/>
      <c r="S339" s="166"/>
      <c r="T339" s="166"/>
      <c r="U339" s="166"/>
      <c r="V339" s="166"/>
      <c r="W339" s="156"/>
      <c r="X339" s="166"/>
      <c r="Y339" s="196"/>
      <c r="Z339" s="913"/>
      <c r="AA339" s="921"/>
      <c r="AB339" s="921"/>
      <c r="AC339" s="921"/>
      <c r="AD339" s="921"/>
      <c r="AE339" s="921"/>
      <c r="AF339" s="921"/>
    </row>
    <row r="340" spans="1:33">
      <c r="A340" s="894"/>
      <c r="B340" s="899"/>
      <c r="C340" s="147"/>
      <c r="D340" s="67"/>
      <c r="E340" s="67"/>
      <c r="F340" s="67"/>
      <c r="G340" s="67"/>
      <c r="H340" s="67"/>
      <c r="I340" s="136"/>
      <c r="J340" s="897"/>
      <c r="K340" s="158"/>
      <c r="L340" s="158"/>
      <c r="M340" s="158"/>
      <c r="N340" s="158"/>
      <c r="O340" s="158"/>
      <c r="P340" s="159"/>
      <c r="Q340" s="160"/>
      <c r="R340" s="152"/>
      <c r="S340" s="153"/>
      <c r="T340" s="475"/>
      <c r="U340" s="475"/>
      <c r="V340" s="475"/>
      <c r="W340" s="475"/>
      <c r="X340" s="476"/>
      <c r="Y340" s="196"/>
      <c r="Z340" s="913"/>
      <c r="AA340" s="921"/>
      <c r="AB340" s="921"/>
      <c r="AC340" s="921"/>
      <c r="AD340" s="921"/>
      <c r="AE340" s="921"/>
      <c r="AF340" s="921"/>
    </row>
    <row r="341" spans="1:33">
      <c r="A341" s="894"/>
      <c r="B341" s="148"/>
      <c r="C341" s="146"/>
      <c r="D341" s="20"/>
      <c r="E341" s="20"/>
      <c r="F341" s="20"/>
      <c r="G341" s="20"/>
      <c r="H341" s="20"/>
      <c r="I341" s="135"/>
      <c r="J341" s="196"/>
      <c r="K341" s="166"/>
      <c r="L341" s="166"/>
      <c r="M341" s="166"/>
      <c r="N341" s="166"/>
      <c r="O341" s="166"/>
      <c r="P341" s="156"/>
      <c r="Q341" s="157"/>
      <c r="R341" s="896"/>
      <c r="S341" s="166"/>
      <c r="T341" s="166"/>
      <c r="U341" s="166"/>
      <c r="V341" s="166"/>
      <c r="W341" s="156"/>
      <c r="X341" s="166"/>
      <c r="Y341" s="196"/>
      <c r="Z341" s="913"/>
      <c r="AA341" s="921"/>
      <c r="AB341" s="921"/>
      <c r="AC341" s="921"/>
      <c r="AD341" s="921"/>
      <c r="AE341" s="921"/>
      <c r="AF341" s="921"/>
    </row>
    <row r="342" spans="1:33">
      <c r="A342" s="164"/>
      <c r="B342" s="148"/>
      <c r="C342" s="146"/>
      <c r="D342" s="20"/>
      <c r="E342" s="20"/>
      <c r="F342" s="20"/>
      <c r="G342" s="20"/>
      <c r="H342" s="20"/>
      <c r="I342" s="135"/>
      <c r="J342" s="196"/>
      <c r="K342" s="166"/>
      <c r="L342" s="166"/>
      <c r="M342" s="166"/>
      <c r="N342" s="166"/>
      <c r="O342" s="166"/>
      <c r="P342" s="156"/>
      <c r="Q342" s="157"/>
      <c r="R342" s="911"/>
      <c r="S342" s="166"/>
      <c r="T342" s="166"/>
      <c r="U342" s="166"/>
      <c r="V342" s="166"/>
      <c r="W342" s="156"/>
      <c r="X342" s="166"/>
      <c r="Y342" s="196"/>
      <c r="Z342" s="913"/>
      <c r="AA342" s="921"/>
      <c r="AB342" s="921"/>
      <c r="AC342" s="921"/>
      <c r="AD342" s="921"/>
      <c r="AE342" s="921"/>
      <c r="AF342" s="921"/>
      <c r="AG342" s="895"/>
    </row>
    <row r="343" spans="1:33">
      <c r="A343" s="894"/>
      <c r="B343" s="149"/>
      <c r="C343" s="147"/>
      <c r="D343" s="67"/>
      <c r="E343" s="67"/>
      <c r="F343" s="67"/>
      <c r="G343" s="67"/>
      <c r="H343" s="67"/>
      <c r="I343" s="136"/>
      <c r="J343" s="897"/>
      <c r="K343" s="154"/>
      <c r="L343" s="154"/>
      <c r="M343" s="426"/>
      <c r="N343" s="426"/>
      <c r="O343" s="426"/>
      <c r="P343" s="426"/>
      <c r="Q343" s="912"/>
      <c r="R343" s="911"/>
      <c r="S343" s="153"/>
      <c r="T343" s="150"/>
      <c r="U343" s="150"/>
      <c r="V343" s="150"/>
      <c r="W343" s="150"/>
      <c r="X343" s="898"/>
      <c r="Y343" s="196"/>
      <c r="Z343" s="913"/>
      <c r="AA343" s="921"/>
      <c r="AB343" s="921"/>
      <c r="AC343" s="921"/>
      <c r="AD343" s="921"/>
      <c r="AE343" s="921"/>
      <c r="AF343" s="921"/>
    </row>
    <row r="344" spans="1:33">
      <c r="A344" s="164"/>
      <c r="B344" s="148"/>
      <c r="C344" s="146"/>
      <c r="D344" s="20"/>
      <c r="E344" s="20"/>
      <c r="F344" s="20"/>
      <c r="G344" s="20"/>
      <c r="H344" s="20"/>
      <c r="I344" s="135"/>
      <c r="J344" s="196"/>
      <c r="K344" s="153"/>
      <c r="L344" s="153"/>
      <c r="M344" s="475"/>
      <c r="N344" s="475"/>
      <c r="O344" s="475"/>
      <c r="P344" s="475"/>
      <c r="Q344" s="476"/>
      <c r="R344" s="152"/>
      <c r="S344" s="153"/>
      <c r="T344" s="475"/>
      <c r="U344" s="475"/>
      <c r="V344" s="475"/>
      <c r="W344" s="475"/>
      <c r="X344" s="476"/>
      <c r="Y344" s="196"/>
      <c r="Z344" s="913"/>
      <c r="AA344" s="913"/>
      <c r="AB344" s="913"/>
      <c r="AC344" s="913"/>
      <c r="AD344" s="913"/>
      <c r="AE344" s="913"/>
      <c r="AF344" s="913"/>
    </row>
    <row r="345" spans="1:33">
      <c r="A345" s="164"/>
      <c r="B345" s="148"/>
      <c r="C345" s="146"/>
      <c r="D345" s="20"/>
      <c r="E345" s="20"/>
      <c r="F345" s="20"/>
      <c r="G345" s="20"/>
      <c r="H345" s="20"/>
      <c r="I345" s="135"/>
      <c r="J345" s="196"/>
      <c r="K345" s="153"/>
      <c r="L345" s="153"/>
      <c r="M345" s="475"/>
      <c r="N345" s="475"/>
      <c r="O345" s="475"/>
      <c r="P345" s="475"/>
      <c r="Q345" s="476"/>
      <c r="R345" s="152"/>
      <c r="S345" s="153"/>
      <c r="T345" s="475"/>
      <c r="U345" s="475"/>
      <c r="V345" s="475"/>
      <c r="W345" s="475"/>
      <c r="X345" s="476"/>
      <c r="Y345" s="196"/>
      <c r="Z345" s="913"/>
      <c r="AA345" s="913"/>
      <c r="AB345" s="913"/>
      <c r="AC345" s="913"/>
      <c r="AD345" s="913"/>
      <c r="AE345" s="913"/>
      <c r="AF345" s="913"/>
    </row>
    <row r="346" spans="1:33">
      <c r="A346" s="164"/>
      <c r="B346" s="149"/>
      <c r="C346" s="147"/>
      <c r="D346" s="67"/>
      <c r="E346" s="67"/>
      <c r="F346" s="67"/>
      <c r="G346" s="67"/>
      <c r="H346" s="67"/>
      <c r="I346" s="136"/>
      <c r="J346" s="897"/>
      <c r="K346" s="154"/>
      <c r="L346" s="154"/>
      <c r="M346" s="477"/>
      <c r="N346" s="477"/>
      <c r="O346" s="477"/>
      <c r="P346" s="477"/>
      <c r="Q346" s="478"/>
      <c r="R346" s="152"/>
      <c r="S346" s="153"/>
      <c r="T346" s="475"/>
      <c r="U346" s="475"/>
      <c r="V346" s="475"/>
      <c r="W346" s="475"/>
      <c r="X346" s="476"/>
      <c r="Y346" s="196"/>
      <c r="Z346" s="913"/>
      <c r="AA346" s="913"/>
      <c r="AB346" s="913"/>
      <c r="AC346" s="913"/>
      <c r="AD346" s="913"/>
      <c r="AE346" s="913"/>
      <c r="AF346" s="913"/>
    </row>
    <row r="347" spans="1:33">
      <c r="A347" s="164"/>
      <c r="B347" s="148"/>
      <c r="C347" s="146"/>
      <c r="D347" s="20"/>
      <c r="E347" s="20"/>
      <c r="F347" s="20"/>
      <c r="G347" s="20"/>
      <c r="H347" s="20"/>
      <c r="I347" s="135"/>
      <c r="J347" s="196"/>
      <c r="K347" s="153"/>
      <c r="L347" s="153"/>
      <c r="M347" s="475"/>
      <c r="N347" s="475"/>
      <c r="O347" s="475"/>
      <c r="P347" s="475"/>
      <c r="Q347" s="476"/>
      <c r="R347" s="152"/>
      <c r="S347" s="153"/>
      <c r="T347" s="475"/>
      <c r="U347" s="475"/>
      <c r="V347" s="475"/>
      <c r="W347" s="475"/>
      <c r="X347" s="476"/>
      <c r="Y347" s="196"/>
      <c r="Z347" s="913"/>
      <c r="AA347" s="913"/>
      <c r="AB347" s="913"/>
      <c r="AC347" s="921"/>
      <c r="AD347" s="921"/>
      <c r="AE347" s="921"/>
      <c r="AF347" s="921"/>
    </row>
    <row r="348" spans="1:33">
      <c r="A348" s="164"/>
      <c r="B348" s="148"/>
      <c r="C348" s="146"/>
      <c r="D348" s="20"/>
      <c r="E348" s="20"/>
      <c r="F348" s="20"/>
      <c r="G348" s="20"/>
      <c r="H348" s="20"/>
      <c r="I348" s="135"/>
      <c r="J348" s="196"/>
      <c r="K348" s="153"/>
      <c r="L348" s="153"/>
      <c r="M348" s="475"/>
      <c r="N348" s="475"/>
      <c r="O348" s="475"/>
      <c r="P348" s="475"/>
      <c r="Q348" s="476"/>
      <c r="R348" s="152"/>
      <c r="S348" s="153"/>
      <c r="T348" s="475"/>
      <c r="U348" s="475"/>
      <c r="V348" s="475"/>
      <c r="W348" s="475"/>
      <c r="X348" s="476"/>
      <c r="Y348" s="196"/>
      <c r="Z348" s="915"/>
      <c r="AA348" s="917"/>
      <c r="AB348" s="917"/>
      <c r="AC348" s="917"/>
      <c r="AD348" s="917"/>
      <c r="AE348" s="917"/>
      <c r="AF348" s="917"/>
    </row>
    <row r="349" spans="1:33">
      <c r="A349" s="164"/>
      <c r="B349" s="149"/>
      <c r="C349" s="147"/>
      <c r="D349" s="67"/>
      <c r="E349" s="67"/>
      <c r="F349" s="67"/>
      <c r="G349" s="67"/>
      <c r="H349" s="67"/>
      <c r="I349" s="136"/>
      <c r="J349" s="196"/>
      <c r="K349" s="154"/>
      <c r="L349" s="154"/>
      <c r="M349" s="477"/>
      <c r="N349" s="477"/>
      <c r="O349" s="477"/>
      <c r="P349" s="477"/>
      <c r="Q349" s="478"/>
      <c r="R349" s="152"/>
      <c r="S349" s="153"/>
      <c r="T349" s="475"/>
      <c r="U349" s="475"/>
      <c r="V349" s="475"/>
      <c r="W349" s="475"/>
      <c r="X349" s="476"/>
      <c r="Y349" s="196"/>
      <c r="Z349" s="915"/>
      <c r="AA349" s="917"/>
      <c r="AB349" s="917"/>
      <c r="AC349" s="917"/>
      <c r="AD349" s="917"/>
      <c r="AE349" s="917"/>
      <c r="AF349" s="917"/>
    </row>
    <row r="350" spans="1:33">
      <c r="A350" s="164"/>
      <c r="B350" s="148"/>
      <c r="C350" s="146"/>
      <c r="D350" s="20"/>
      <c r="E350" s="20"/>
      <c r="F350" s="20"/>
      <c r="G350" s="20"/>
      <c r="H350" s="20"/>
      <c r="I350" s="135"/>
      <c r="J350" s="196"/>
      <c r="K350" s="153"/>
      <c r="L350" s="153"/>
      <c r="M350" s="475"/>
      <c r="N350" s="475"/>
      <c r="O350" s="475"/>
      <c r="P350" s="475"/>
      <c r="Q350" s="476"/>
      <c r="R350" s="152"/>
      <c r="S350" s="153"/>
      <c r="T350" s="475"/>
      <c r="U350" s="475"/>
      <c r="V350" s="475"/>
      <c r="W350" s="475"/>
      <c r="X350" s="476"/>
      <c r="Y350" s="196"/>
      <c r="Z350" s="915"/>
      <c r="AA350" s="917"/>
      <c r="AB350" s="917"/>
      <c r="AC350" s="917"/>
      <c r="AD350" s="917"/>
      <c r="AE350" s="917"/>
      <c r="AF350" s="917"/>
    </row>
    <row r="351" spans="1:33">
      <c r="A351" s="164"/>
      <c r="B351" s="148"/>
      <c r="C351" s="146"/>
      <c r="D351" s="20"/>
      <c r="E351" s="20"/>
      <c r="F351" s="20"/>
      <c r="G351" s="20"/>
      <c r="H351" s="20"/>
      <c r="I351" s="135"/>
      <c r="J351" s="196"/>
      <c r="K351" s="153"/>
      <c r="L351" s="153"/>
      <c r="M351" s="475"/>
      <c r="N351" s="475"/>
      <c r="O351" s="475"/>
      <c r="P351" s="475"/>
      <c r="Q351" s="476"/>
      <c r="R351" s="152"/>
      <c r="S351" s="153"/>
      <c r="T351" s="475"/>
      <c r="U351" s="475"/>
      <c r="V351" s="475"/>
      <c r="W351" s="475"/>
      <c r="X351" s="476"/>
      <c r="Y351" s="196"/>
      <c r="Z351" s="915"/>
      <c r="AA351" s="917"/>
      <c r="AB351" s="917"/>
      <c r="AC351" s="917"/>
      <c r="AD351" s="917"/>
      <c r="AE351" s="917"/>
      <c r="AF351" s="917"/>
    </row>
    <row r="352" spans="1:33">
      <c r="A352" s="164"/>
      <c r="B352" s="149"/>
      <c r="C352" s="147"/>
      <c r="D352" s="67"/>
      <c r="E352" s="67"/>
      <c r="F352" s="67"/>
      <c r="G352" s="67"/>
      <c r="H352" s="67"/>
      <c r="I352" s="136"/>
      <c r="J352" s="897"/>
      <c r="K352" s="154"/>
      <c r="L352" s="154"/>
      <c r="M352" s="477"/>
      <c r="N352" s="477"/>
      <c r="O352" s="477"/>
      <c r="P352" s="477"/>
      <c r="Q352" s="478"/>
      <c r="R352" s="152"/>
      <c r="S352" s="153"/>
      <c r="T352" s="475"/>
      <c r="U352" s="475"/>
      <c r="V352" s="475"/>
      <c r="W352" s="475"/>
      <c r="X352" s="476"/>
      <c r="Y352" s="196"/>
      <c r="Z352" s="915"/>
      <c r="AA352" s="917"/>
      <c r="AB352" s="917"/>
      <c r="AC352" s="917"/>
      <c r="AD352" s="917"/>
      <c r="AE352" s="917"/>
      <c r="AF352" s="917"/>
    </row>
    <row r="353" spans="1:32">
      <c r="A353" s="164"/>
      <c r="B353" s="148"/>
      <c r="C353" s="146"/>
      <c r="D353" s="20"/>
      <c r="E353" s="20"/>
      <c r="F353" s="20"/>
      <c r="G353" s="20"/>
      <c r="H353" s="20"/>
      <c r="I353" s="135"/>
      <c r="J353" s="196"/>
      <c r="K353" s="153"/>
      <c r="L353" s="153"/>
      <c r="M353" s="475"/>
      <c r="N353" s="475"/>
      <c r="O353" s="475"/>
      <c r="P353" s="475"/>
      <c r="Q353" s="476"/>
      <c r="R353" s="152"/>
      <c r="S353" s="153"/>
      <c r="T353" s="475"/>
      <c r="U353" s="475"/>
      <c r="V353" s="475"/>
      <c r="W353" s="475"/>
      <c r="X353" s="476"/>
      <c r="Y353" s="196"/>
      <c r="Z353" s="915"/>
      <c r="AA353" s="917"/>
      <c r="AB353" s="917"/>
      <c r="AC353" s="917"/>
      <c r="AD353" s="917"/>
      <c r="AE353" s="917"/>
      <c r="AF353" s="917"/>
    </row>
    <row r="354" spans="1:32">
      <c r="A354" s="164"/>
      <c r="B354" s="148"/>
      <c r="C354" s="146"/>
      <c r="D354" s="20"/>
      <c r="E354" s="20"/>
      <c r="F354" s="20"/>
      <c r="G354" s="20"/>
      <c r="H354" s="20"/>
      <c r="I354" s="135"/>
      <c r="J354" s="196"/>
      <c r="K354" s="153"/>
      <c r="L354" s="153"/>
      <c r="M354" s="475"/>
      <c r="N354" s="475"/>
      <c r="O354" s="475"/>
      <c r="P354" s="475"/>
      <c r="Q354" s="476"/>
      <c r="R354" s="152"/>
      <c r="S354" s="153"/>
      <c r="T354" s="475"/>
      <c r="U354" s="475"/>
      <c r="V354" s="475"/>
      <c r="W354" s="475"/>
      <c r="X354" s="476"/>
      <c r="Y354" s="196"/>
      <c r="Z354" s="915"/>
      <c r="AA354" s="917"/>
      <c r="AB354" s="917"/>
      <c r="AC354" s="917"/>
      <c r="AD354" s="917"/>
      <c r="AE354" s="917"/>
      <c r="AF354" s="917"/>
    </row>
    <row r="355" spans="1:32">
      <c r="A355" s="164"/>
      <c r="B355" s="149"/>
      <c r="C355" s="147"/>
      <c r="D355" s="67"/>
      <c r="E355" s="67"/>
      <c r="F355" s="67"/>
      <c r="G355" s="67"/>
      <c r="H355" s="67"/>
      <c r="I355" s="136"/>
      <c r="J355" s="897"/>
      <c r="K355" s="154"/>
      <c r="L355" s="154"/>
      <c r="M355" s="477"/>
      <c r="N355" s="477"/>
      <c r="O355" s="477"/>
      <c r="P355" s="900"/>
      <c r="Q355" s="477"/>
      <c r="R355" s="152"/>
      <c r="S355" s="153"/>
      <c r="T355" s="475"/>
      <c r="U355" s="475"/>
      <c r="V355" s="475"/>
      <c r="W355" s="475"/>
      <c r="X355" s="476"/>
      <c r="Y355" s="196"/>
      <c r="Z355" s="915"/>
      <c r="AA355" s="917"/>
      <c r="AB355" s="917"/>
      <c r="AC355" s="917"/>
      <c r="AD355" s="917"/>
      <c r="AE355" s="917"/>
      <c r="AF355" s="917"/>
    </row>
    <row r="356" spans="1:32">
      <c r="A356" s="164"/>
      <c r="B356" s="148"/>
      <c r="C356" s="146"/>
      <c r="D356" s="20"/>
      <c r="E356" s="20"/>
      <c r="F356" s="20"/>
      <c r="G356" s="20"/>
      <c r="H356" s="20"/>
      <c r="I356" s="135"/>
      <c r="J356" s="196"/>
      <c r="K356" s="166"/>
      <c r="L356" s="155"/>
      <c r="M356" s="155"/>
      <c r="N356" s="155"/>
      <c r="O356" s="155"/>
      <c r="P356" s="156"/>
      <c r="Q356" s="157"/>
      <c r="R356" s="896"/>
      <c r="S356" s="166"/>
      <c r="T356" s="166"/>
      <c r="U356" s="166"/>
      <c r="V356" s="166"/>
      <c r="W356" s="156"/>
      <c r="X356" s="166"/>
      <c r="Y356" s="196"/>
      <c r="Z356" s="915"/>
      <c r="AA356" s="917"/>
      <c r="AB356" s="917"/>
      <c r="AC356" s="917"/>
      <c r="AD356" s="917"/>
      <c r="AE356" s="917"/>
      <c r="AF356" s="917"/>
    </row>
    <row r="357" spans="1:32">
      <c r="A357" s="164"/>
      <c r="B357" s="148"/>
      <c r="C357" s="146"/>
      <c r="D357" s="20"/>
      <c r="E357" s="20"/>
      <c r="F357" s="20"/>
      <c r="G357" s="20"/>
      <c r="H357" s="20"/>
      <c r="I357" s="135"/>
      <c r="J357" s="196"/>
      <c r="K357" s="166"/>
      <c r="L357" s="155"/>
      <c r="M357" s="155"/>
      <c r="N357" s="155"/>
      <c r="O357" s="155"/>
      <c r="P357" s="156"/>
      <c r="Q357" s="157"/>
      <c r="R357" s="896"/>
      <c r="S357" s="166"/>
      <c r="T357" s="166"/>
      <c r="U357" s="166"/>
      <c r="V357" s="166"/>
      <c r="W357" s="156"/>
      <c r="X357" s="166"/>
      <c r="Y357" s="196"/>
      <c r="Z357" s="915"/>
      <c r="AA357" s="917"/>
      <c r="AB357" s="917"/>
      <c r="AC357" s="917"/>
      <c r="AD357" s="917"/>
      <c r="AE357" s="917"/>
      <c r="AF357" s="917"/>
    </row>
    <row r="358" spans="1:32">
      <c r="A358" s="164"/>
      <c r="B358" s="149"/>
      <c r="C358" s="147"/>
      <c r="D358" s="67"/>
      <c r="E358" s="67"/>
      <c r="F358" s="67"/>
      <c r="G358" s="67"/>
      <c r="H358" s="67"/>
      <c r="I358" s="136"/>
      <c r="J358" s="897"/>
      <c r="K358" s="158"/>
      <c r="L358" s="158"/>
      <c r="M358" s="158"/>
      <c r="N358" s="158"/>
      <c r="O358" s="158"/>
      <c r="P358" s="159"/>
      <c r="Q358" s="160"/>
      <c r="R358" s="427"/>
      <c r="S358" s="158"/>
      <c r="T358" s="158"/>
      <c r="U358" s="158"/>
      <c r="V358" s="158"/>
      <c r="W358" s="159"/>
      <c r="X358" s="158"/>
      <c r="Y358" s="897"/>
      <c r="Z358" s="918"/>
      <c r="AA358" s="919"/>
      <c r="AB358" s="919"/>
      <c r="AC358" s="919"/>
      <c r="AD358" s="919"/>
      <c r="AE358" s="919"/>
      <c r="AF358" s="919"/>
    </row>
    <row r="359" spans="1:32">
      <c r="A359" s="300"/>
      <c r="B359" s="295"/>
      <c r="C359" s="296"/>
      <c r="D359" s="297"/>
      <c r="E359" s="297"/>
      <c r="F359" s="297"/>
      <c r="G359" s="297"/>
      <c r="H359" s="297"/>
      <c r="I359" s="298"/>
      <c r="J359" s="196"/>
      <c r="K359" s="472"/>
      <c r="L359" s="472"/>
      <c r="M359" s="462"/>
      <c r="N359" s="462"/>
      <c r="O359" s="462"/>
      <c r="P359" s="462"/>
      <c r="Q359" s="473"/>
      <c r="R359" s="474"/>
      <c r="S359" s="909"/>
      <c r="T359" s="910"/>
      <c r="U359" s="910"/>
      <c r="V359" s="910"/>
      <c r="W359" s="910"/>
      <c r="X359" s="473"/>
      <c r="Y359" s="196"/>
      <c r="Z359" s="915"/>
      <c r="AA359" s="917"/>
      <c r="AB359" s="917"/>
      <c r="AC359" s="917"/>
      <c r="AD359" s="917"/>
      <c r="AE359" s="917"/>
      <c r="AF359" s="917"/>
    </row>
    <row r="360" spans="1:32">
      <c r="A360" s="164"/>
      <c r="B360" s="148"/>
      <c r="C360" s="146"/>
      <c r="D360" s="20"/>
      <c r="E360" s="20"/>
      <c r="F360" s="20"/>
      <c r="G360" s="20"/>
      <c r="H360" s="20"/>
      <c r="I360" s="135"/>
      <c r="J360" s="196"/>
      <c r="K360" s="153"/>
      <c r="L360" s="153"/>
      <c r="M360" s="475"/>
      <c r="N360" s="475"/>
      <c r="O360" s="475"/>
      <c r="P360" s="475"/>
      <c r="Q360" s="476"/>
      <c r="R360" s="152"/>
      <c r="S360" s="153"/>
      <c r="T360" s="475"/>
      <c r="U360" s="475"/>
      <c r="V360" s="475"/>
      <c r="W360" s="475"/>
      <c r="X360" s="476"/>
      <c r="Y360" s="196"/>
      <c r="Z360" s="915"/>
      <c r="AA360" s="917"/>
      <c r="AB360" s="917"/>
      <c r="AC360" s="917"/>
      <c r="AD360" s="917"/>
      <c r="AE360" s="917"/>
      <c r="AF360" s="917"/>
    </row>
    <row r="361" spans="1:32">
      <c r="A361" s="164"/>
      <c r="B361" s="148"/>
      <c r="C361" s="146"/>
      <c r="D361" s="20"/>
      <c r="E361" s="20"/>
      <c r="F361" s="20"/>
      <c r="G361" s="20"/>
      <c r="H361" s="20"/>
      <c r="I361" s="135"/>
      <c r="J361" s="196"/>
      <c r="K361" s="153"/>
      <c r="L361" s="153"/>
      <c r="M361" s="475"/>
      <c r="N361" s="475"/>
      <c r="O361" s="475"/>
      <c r="P361" s="475"/>
      <c r="Q361" s="476"/>
      <c r="R361" s="152"/>
      <c r="S361" s="153"/>
      <c r="T361" s="475"/>
      <c r="U361" s="475"/>
      <c r="V361" s="475"/>
      <c r="W361" s="475"/>
      <c r="X361" s="476"/>
      <c r="Y361" s="196"/>
      <c r="Z361" s="915"/>
      <c r="AA361" s="917"/>
      <c r="AB361" s="917"/>
      <c r="AC361" s="917"/>
      <c r="AD361" s="917"/>
      <c r="AE361" s="917"/>
      <c r="AF361" s="917"/>
    </row>
    <row r="362" spans="1:32">
      <c r="A362" s="164"/>
      <c r="B362" s="148"/>
      <c r="C362" s="146"/>
      <c r="D362" s="20"/>
      <c r="E362" s="20"/>
      <c r="F362" s="20"/>
      <c r="G362" s="20"/>
      <c r="H362" s="20"/>
      <c r="I362" s="135"/>
      <c r="J362" s="196"/>
      <c r="K362" s="153"/>
      <c r="L362" s="153"/>
      <c r="M362" s="475"/>
      <c r="N362" s="475"/>
      <c r="O362" s="475"/>
      <c r="P362" s="475"/>
      <c r="Q362" s="476"/>
      <c r="R362" s="152"/>
      <c r="S362" s="153"/>
      <c r="T362" s="475"/>
      <c r="U362" s="475"/>
      <c r="V362" s="475"/>
      <c r="W362" s="475"/>
      <c r="X362" s="476"/>
      <c r="Y362" s="196"/>
      <c r="Z362" s="915"/>
      <c r="AA362" s="917"/>
      <c r="AB362" s="917"/>
      <c r="AC362" s="917"/>
      <c r="AD362" s="917"/>
      <c r="AE362" s="917"/>
      <c r="AF362" s="917"/>
    </row>
    <row r="363" spans="1:32">
      <c r="A363" s="164"/>
      <c r="B363" s="148"/>
      <c r="C363" s="146"/>
      <c r="D363" s="20"/>
      <c r="E363" s="20"/>
      <c r="F363" s="20"/>
      <c r="G363" s="20"/>
      <c r="H363" s="20"/>
      <c r="I363" s="135"/>
      <c r="J363" s="196"/>
      <c r="K363" s="153"/>
      <c r="L363" s="153"/>
      <c r="M363" s="475"/>
      <c r="N363" s="475"/>
      <c r="O363" s="475"/>
      <c r="P363" s="475"/>
      <c r="Q363" s="476"/>
      <c r="R363" s="152"/>
      <c r="S363" s="153"/>
      <c r="T363" s="475"/>
      <c r="U363" s="475"/>
      <c r="V363" s="475"/>
      <c r="W363" s="475"/>
      <c r="X363" s="476"/>
      <c r="Y363" s="196"/>
      <c r="Z363" s="915"/>
      <c r="AA363" s="915"/>
      <c r="AB363" s="915"/>
      <c r="AC363" s="915"/>
      <c r="AD363" s="917"/>
      <c r="AE363" s="917"/>
      <c r="AF363" s="917"/>
    </row>
    <row r="364" spans="1:32">
      <c r="A364" s="164"/>
      <c r="B364" s="148"/>
      <c r="C364" s="146"/>
      <c r="D364" s="20"/>
      <c r="E364" s="20"/>
      <c r="F364" s="20"/>
      <c r="G364" s="20"/>
      <c r="H364" s="20"/>
      <c r="I364" s="135"/>
      <c r="J364" s="196"/>
      <c r="K364" s="153"/>
      <c r="L364" s="153"/>
      <c r="M364" s="475"/>
      <c r="N364" s="475"/>
      <c r="O364" s="475"/>
      <c r="P364" s="475"/>
      <c r="Q364" s="476"/>
      <c r="R364" s="152"/>
      <c r="S364" s="153"/>
      <c r="T364" s="475"/>
      <c r="U364" s="475"/>
      <c r="V364" s="475"/>
      <c r="W364" s="475"/>
      <c r="X364" s="476"/>
      <c r="Y364" s="196"/>
      <c r="Z364" s="915"/>
      <c r="AA364" s="917"/>
      <c r="AB364" s="917"/>
      <c r="AC364" s="917"/>
      <c r="AD364" s="917"/>
      <c r="AE364" s="917"/>
      <c r="AF364" s="917"/>
    </row>
    <row r="365" spans="1:32">
      <c r="A365" s="164"/>
      <c r="B365" s="149"/>
      <c r="C365" s="147"/>
      <c r="D365" s="67"/>
      <c r="E365" s="67"/>
      <c r="F365" s="67"/>
      <c r="G365" s="67"/>
      <c r="H365" s="67"/>
      <c r="I365" s="136"/>
      <c r="J365" s="196"/>
      <c r="K365" s="154"/>
      <c r="L365" s="154"/>
      <c r="M365" s="477"/>
      <c r="N365" s="477"/>
      <c r="O365" s="477"/>
      <c r="P365" s="477"/>
      <c r="Q365" s="478"/>
      <c r="R365" s="152"/>
      <c r="S365" s="153"/>
      <c r="T365" s="475"/>
      <c r="U365" s="475"/>
      <c r="V365" s="475"/>
      <c r="W365" s="475"/>
      <c r="X365" s="476"/>
      <c r="Y365" s="196"/>
      <c r="Z365" s="915"/>
      <c r="AA365" s="917"/>
      <c r="AB365" s="917"/>
      <c r="AC365" s="917"/>
      <c r="AD365" s="917"/>
      <c r="AE365" s="917"/>
      <c r="AF365" s="917"/>
    </row>
    <row r="366" spans="1:32">
      <c r="A366" s="164"/>
      <c r="B366" s="148"/>
      <c r="C366" s="146"/>
      <c r="D366" s="20"/>
      <c r="E366" s="20"/>
      <c r="F366" s="20"/>
      <c r="G366" s="20"/>
      <c r="H366" s="20"/>
      <c r="I366" s="135"/>
      <c r="J366" s="196"/>
      <c r="K366" s="153"/>
      <c r="L366" s="153"/>
      <c r="M366" s="475"/>
      <c r="N366" s="475"/>
      <c r="O366" s="475"/>
      <c r="P366" s="475"/>
      <c r="Q366" s="476"/>
      <c r="R366" s="152"/>
      <c r="S366" s="153"/>
      <c r="T366" s="475"/>
      <c r="U366" s="475"/>
      <c r="V366" s="475"/>
      <c r="W366" s="475"/>
      <c r="X366" s="476"/>
      <c r="Y366" s="196"/>
      <c r="Z366" s="915"/>
      <c r="AA366" s="917"/>
      <c r="AB366" s="917"/>
      <c r="AC366" s="917"/>
      <c r="AD366" s="917"/>
      <c r="AE366" s="917"/>
      <c r="AF366" s="917"/>
    </row>
    <row r="367" spans="1:32">
      <c r="A367" s="164"/>
      <c r="B367" s="905"/>
      <c r="C367" s="906"/>
      <c r="D367" s="907"/>
      <c r="E367" s="907"/>
      <c r="F367" s="907"/>
      <c r="G367" s="907"/>
      <c r="H367" s="907"/>
      <c r="I367" s="908"/>
      <c r="J367" s="196"/>
      <c r="K367" s="153"/>
      <c r="L367" s="153"/>
      <c r="M367" s="475"/>
      <c r="N367" s="475"/>
      <c r="O367" s="475"/>
      <c r="P367" s="475"/>
      <c r="Q367" s="476"/>
      <c r="R367" s="152"/>
      <c r="S367" s="153"/>
      <c r="T367" s="475"/>
      <c r="U367" s="475"/>
      <c r="V367" s="475"/>
      <c r="W367" s="475"/>
      <c r="X367" s="476"/>
      <c r="Y367" s="196"/>
      <c r="Z367" s="915"/>
      <c r="AA367" s="917"/>
      <c r="AB367" s="917"/>
      <c r="AC367" s="917"/>
      <c r="AD367" s="917"/>
      <c r="AE367" s="917"/>
      <c r="AF367" s="917"/>
    </row>
    <row r="368" spans="1:32">
      <c r="A368" s="164"/>
      <c r="B368" s="148"/>
      <c r="C368" s="146"/>
      <c r="D368" s="20"/>
      <c r="E368" s="20"/>
      <c r="F368" s="20"/>
      <c r="G368" s="20"/>
      <c r="H368" s="20"/>
      <c r="I368" s="135"/>
      <c r="J368" s="196"/>
      <c r="K368" s="153"/>
      <c r="L368" s="153"/>
      <c r="M368" s="475"/>
      <c r="N368" s="475"/>
      <c r="O368" s="475"/>
      <c r="P368" s="475"/>
      <c r="Q368" s="476"/>
      <c r="R368" s="152"/>
      <c r="S368" s="153"/>
      <c r="T368" s="475"/>
      <c r="U368" s="475"/>
      <c r="V368" s="475"/>
      <c r="W368" s="475"/>
      <c r="X368" s="476"/>
      <c r="Y368" s="196"/>
      <c r="Z368" s="915"/>
      <c r="AA368" s="917"/>
      <c r="AB368" s="917"/>
      <c r="AC368" s="917"/>
      <c r="AD368" s="917"/>
      <c r="AE368" s="917"/>
      <c r="AF368" s="917"/>
    </row>
    <row r="369" spans="1:33">
      <c r="A369" s="164"/>
      <c r="B369" s="905"/>
      <c r="C369" s="906"/>
      <c r="D369" s="907"/>
      <c r="E369" s="907"/>
      <c r="F369" s="907"/>
      <c r="G369" s="907"/>
      <c r="H369" s="907"/>
      <c r="I369" s="908"/>
      <c r="J369" s="196"/>
      <c r="K369" s="153"/>
      <c r="L369" s="153"/>
      <c r="M369" s="475"/>
      <c r="N369" s="475"/>
      <c r="O369" s="475"/>
      <c r="P369" s="475"/>
      <c r="Q369" s="476"/>
      <c r="R369" s="152"/>
      <c r="S369" s="153"/>
      <c r="T369" s="475"/>
      <c r="U369" s="475"/>
      <c r="V369" s="475"/>
      <c r="W369" s="475"/>
      <c r="X369" s="476"/>
      <c r="Y369" s="196"/>
      <c r="Z369" s="915"/>
      <c r="AA369" s="917"/>
      <c r="AB369" s="917"/>
      <c r="AC369" s="917"/>
      <c r="AD369" s="917"/>
      <c r="AE369" s="917"/>
      <c r="AF369" s="917"/>
    </row>
    <row r="370" spans="1:33">
      <c r="A370" s="164"/>
      <c r="B370" s="148"/>
      <c r="C370" s="146"/>
      <c r="D370" s="20"/>
      <c r="E370" s="20"/>
      <c r="F370" s="20"/>
      <c r="G370" s="20"/>
      <c r="H370" s="20"/>
      <c r="I370" s="135"/>
      <c r="J370" s="196"/>
      <c r="K370" s="186"/>
      <c r="L370" s="153"/>
      <c r="M370" s="475"/>
      <c r="N370" s="475"/>
      <c r="O370" s="475"/>
      <c r="P370" s="475"/>
      <c r="Q370" s="476"/>
      <c r="R370" s="152"/>
      <c r="S370" s="153"/>
      <c r="T370" s="475"/>
      <c r="U370" s="475"/>
      <c r="V370" s="475"/>
      <c r="W370" s="475"/>
      <c r="X370" s="476"/>
      <c r="Y370" s="196"/>
      <c r="Z370" s="915"/>
      <c r="AA370" s="917"/>
      <c r="AB370" s="917"/>
      <c r="AC370" s="917"/>
      <c r="AD370" s="917"/>
      <c r="AE370" s="917"/>
      <c r="AF370" s="917"/>
    </row>
    <row r="371" spans="1:33">
      <c r="A371" s="164"/>
      <c r="B371" s="905"/>
      <c r="C371" s="906"/>
      <c r="D371" s="907"/>
      <c r="E371" s="907"/>
      <c r="F371" s="907"/>
      <c r="G371" s="907"/>
      <c r="H371" s="907"/>
      <c r="I371" s="908"/>
      <c r="J371" s="196"/>
      <c r="K371" s="153"/>
      <c r="L371" s="153"/>
      <c r="M371" s="475"/>
      <c r="N371" s="475"/>
      <c r="O371" s="475"/>
      <c r="P371" s="479"/>
      <c r="Q371" s="475"/>
      <c r="R371" s="152"/>
      <c r="S371" s="153"/>
      <c r="T371" s="475"/>
      <c r="U371" s="475"/>
      <c r="V371" s="475"/>
      <c r="W371" s="475"/>
      <c r="X371" s="476"/>
      <c r="Y371" s="196"/>
      <c r="Z371" s="915"/>
      <c r="AA371" s="917"/>
      <c r="AB371" s="917"/>
      <c r="AC371" s="917"/>
      <c r="AD371" s="917"/>
      <c r="AE371" s="917"/>
      <c r="AF371" s="917"/>
    </row>
    <row r="372" spans="1:33">
      <c r="A372" s="164"/>
      <c r="B372" s="905"/>
      <c r="C372" s="906"/>
      <c r="D372" s="907"/>
      <c r="E372" s="907"/>
      <c r="F372" s="907"/>
      <c r="G372" s="907"/>
      <c r="H372" s="907"/>
      <c r="I372" s="908"/>
      <c r="J372" s="196"/>
      <c r="K372" s="166"/>
      <c r="L372" s="155"/>
      <c r="M372" s="155"/>
      <c r="N372" s="155"/>
      <c r="O372" s="155"/>
      <c r="P372" s="156"/>
      <c r="Q372" s="157"/>
      <c r="R372" s="896"/>
      <c r="S372" s="166"/>
      <c r="T372" s="166"/>
      <c r="U372" s="166"/>
      <c r="V372" s="166"/>
      <c r="W372" s="156"/>
      <c r="X372" s="166"/>
      <c r="Y372" s="196"/>
      <c r="Z372" s="915"/>
      <c r="AA372" s="917"/>
      <c r="AB372" s="917"/>
      <c r="AC372" s="917"/>
      <c r="AD372" s="917"/>
      <c r="AE372" s="917"/>
      <c r="AF372" s="917"/>
    </row>
    <row r="373" spans="1:33">
      <c r="A373" s="164"/>
      <c r="B373" s="148"/>
      <c r="C373" s="146"/>
      <c r="D373" s="20"/>
      <c r="E373" s="20"/>
      <c r="F373" s="20"/>
      <c r="G373" s="20"/>
      <c r="H373" s="20"/>
      <c r="I373" s="135"/>
      <c r="J373" s="196"/>
      <c r="K373" s="155"/>
      <c r="L373" s="155"/>
      <c r="M373" s="155"/>
      <c r="N373" s="155"/>
      <c r="O373" s="155"/>
      <c r="P373" s="156"/>
      <c r="Q373" s="157"/>
      <c r="R373" s="896"/>
      <c r="S373" s="166"/>
      <c r="T373" s="166"/>
      <c r="U373" s="166"/>
      <c r="V373" s="166"/>
      <c r="W373" s="156"/>
      <c r="X373" s="166"/>
      <c r="Y373" s="196"/>
      <c r="Z373" s="915"/>
      <c r="AA373" s="917"/>
      <c r="AB373" s="917"/>
      <c r="AC373" s="917"/>
      <c r="AD373" s="917"/>
      <c r="AE373" s="917"/>
      <c r="AF373" s="917"/>
    </row>
    <row r="374" spans="1:33">
      <c r="A374" s="164"/>
      <c r="B374" s="905"/>
      <c r="C374" s="906"/>
      <c r="D374" s="907"/>
      <c r="E374" s="907"/>
      <c r="F374" s="907"/>
      <c r="G374" s="907"/>
      <c r="H374" s="907"/>
      <c r="I374" s="908"/>
      <c r="J374" s="196"/>
      <c r="K374" s="155"/>
      <c r="L374" s="155"/>
      <c r="M374" s="155"/>
      <c r="N374" s="155"/>
      <c r="O374" s="155"/>
      <c r="P374" s="156"/>
      <c r="Q374" s="157"/>
      <c r="R374" s="896"/>
      <c r="S374" s="166"/>
      <c r="T374" s="166"/>
      <c r="U374" s="166"/>
      <c r="V374" s="166"/>
      <c r="W374" s="156"/>
      <c r="X374" s="166"/>
      <c r="Y374" s="196"/>
      <c r="Z374" s="915"/>
      <c r="AA374" s="917"/>
      <c r="AB374" s="917"/>
      <c r="AC374" s="917"/>
      <c r="AD374" s="917"/>
      <c r="AE374" s="917"/>
      <c r="AF374" s="917"/>
    </row>
    <row r="375" spans="1:33">
      <c r="A375" s="164"/>
      <c r="B375" s="148"/>
      <c r="C375" s="146"/>
      <c r="D375" s="20"/>
      <c r="E375" s="20"/>
      <c r="F375" s="20"/>
      <c r="G375" s="20"/>
      <c r="H375" s="20"/>
      <c r="I375" s="135"/>
      <c r="J375" s="196"/>
      <c r="K375" s="155"/>
      <c r="L375" s="155"/>
      <c r="M375" s="155"/>
      <c r="N375" s="155"/>
      <c r="O375" s="155"/>
      <c r="P375" s="156"/>
      <c r="Q375" s="157"/>
      <c r="R375" s="896"/>
      <c r="S375" s="166"/>
      <c r="T375" s="166"/>
      <c r="U375" s="166"/>
      <c r="V375" s="166"/>
      <c r="W375" s="156"/>
      <c r="X375" s="166"/>
      <c r="Y375" s="196"/>
      <c r="Z375" s="915"/>
      <c r="AA375" s="917"/>
      <c r="AB375" s="917"/>
      <c r="AC375" s="917"/>
      <c r="AD375" s="917"/>
      <c r="AE375" s="917"/>
      <c r="AF375" s="917"/>
    </row>
    <row r="376" spans="1:33">
      <c r="A376" s="164"/>
      <c r="B376" s="148"/>
      <c r="C376" s="146"/>
      <c r="D376" s="20"/>
      <c r="E376" s="20"/>
      <c r="F376" s="20"/>
      <c r="G376" s="20"/>
      <c r="H376" s="20"/>
      <c r="I376" s="135"/>
      <c r="J376" s="196"/>
      <c r="K376" s="166"/>
      <c r="L376" s="166"/>
      <c r="M376" s="166"/>
      <c r="N376" s="166"/>
      <c r="O376" s="166"/>
      <c r="P376" s="166"/>
      <c r="Q376" s="157"/>
      <c r="R376" s="911"/>
      <c r="S376" s="166"/>
      <c r="T376" s="166"/>
      <c r="U376" s="166"/>
      <c r="V376" s="166"/>
      <c r="W376" s="156"/>
      <c r="X376" s="166"/>
      <c r="Y376" s="196"/>
      <c r="Z376" s="915"/>
      <c r="AA376" s="917"/>
      <c r="AB376" s="917"/>
      <c r="AC376" s="917"/>
      <c r="AD376" s="917"/>
      <c r="AE376" s="917"/>
      <c r="AF376" s="917"/>
    </row>
    <row r="377" spans="1:33">
      <c r="A377" s="164"/>
      <c r="B377" s="905"/>
      <c r="C377" s="906"/>
      <c r="D377" s="907"/>
      <c r="E377" s="907"/>
      <c r="F377" s="907"/>
      <c r="G377" s="907"/>
      <c r="H377" s="907"/>
      <c r="I377" s="908"/>
      <c r="J377" s="196"/>
      <c r="K377" s="166"/>
      <c r="L377" s="166"/>
      <c r="M377" s="166"/>
      <c r="N377" s="166"/>
      <c r="O377" s="166"/>
      <c r="P377" s="156"/>
      <c r="Q377" s="157"/>
      <c r="R377" s="911"/>
      <c r="S377" s="150"/>
      <c r="T377" s="150"/>
      <c r="U377" s="150"/>
      <c r="V377" s="150"/>
      <c r="W377" s="150"/>
      <c r="X377" s="898"/>
      <c r="Y377" s="196"/>
      <c r="AA377" s="917"/>
      <c r="AB377" s="917"/>
      <c r="AC377" s="917"/>
      <c r="AD377" s="917"/>
      <c r="AE377" s="917"/>
      <c r="AF377" s="917"/>
      <c r="AG377" s="133"/>
    </row>
    <row r="378" spans="1:33">
      <c r="A378" s="894"/>
      <c r="B378" s="148"/>
      <c r="C378" s="146"/>
      <c r="D378" s="20"/>
      <c r="E378" s="20"/>
      <c r="F378" s="20"/>
      <c r="G378" s="20"/>
      <c r="H378" s="20"/>
      <c r="I378" s="135"/>
      <c r="J378" s="196"/>
      <c r="K378" s="166"/>
      <c r="L378" s="166"/>
      <c r="M378" s="166"/>
      <c r="N378" s="166"/>
      <c r="O378" s="166"/>
      <c r="P378" s="156"/>
      <c r="Q378" s="157"/>
      <c r="R378" s="896"/>
      <c r="S378" s="166"/>
      <c r="T378" s="166"/>
      <c r="U378" s="166"/>
      <c r="V378" s="166"/>
      <c r="W378" s="156"/>
      <c r="X378" s="166"/>
      <c r="Y378" s="196"/>
      <c r="Z378" s="915"/>
      <c r="AA378" s="917"/>
      <c r="AB378" s="917"/>
      <c r="AC378" s="917"/>
      <c r="AD378" s="917"/>
      <c r="AE378" s="917"/>
      <c r="AF378" s="917"/>
      <c r="AG378" s="133"/>
    </row>
    <row r="379" spans="1:33">
      <c r="A379" s="894"/>
      <c r="B379" s="148"/>
      <c r="C379" s="146"/>
      <c r="D379" s="20"/>
      <c r="E379" s="20"/>
      <c r="F379" s="20"/>
      <c r="G379" s="20"/>
      <c r="H379" s="20"/>
      <c r="I379" s="135"/>
      <c r="J379" s="196"/>
      <c r="K379" s="166"/>
      <c r="L379" s="166"/>
      <c r="M379" s="166"/>
      <c r="N379" s="166"/>
      <c r="O379" s="166"/>
      <c r="P379" s="940"/>
      <c r="Q379" s="157"/>
      <c r="R379" s="896"/>
      <c r="S379" s="166"/>
      <c r="T379" s="166"/>
      <c r="U379" s="166"/>
      <c r="V379" s="166"/>
      <c r="W379" s="156"/>
      <c r="X379" s="166"/>
      <c r="Y379" s="196"/>
      <c r="Z379" s="915"/>
      <c r="AA379" s="917"/>
      <c r="AB379" s="917"/>
      <c r="AC379" s="917"/>
      <c r="AD379" s="917"/>
      <c r="AE379" s="917"/>
      <c r="AF379" s="917"/>
      <c r="AG379" s="133"/>
    </row>
    <row r="380" spans="1:33">
      <c r="A380" s="894"/>
      <c r="B380" s="905"/>
      <c r="C380" s="906"/>
      <c r="D380" s="907"/>
      <c r="E380" s="907"/>
      <c r="F380" s="907"/>
      <c r="G380" s="907"/>
      <c r="H380" s="907"/>
      <c r="I380" s="908"/>
      <c r="J380" s="196"/>
      <c r="K380" s="166"/>
      <c r="L380" s="166"/>
      <c r="M380" s="166"/>
      <c r="N380" s="166"/>
      <c r="O380" s="166"/>
      <c r="P380" s="156"/>
      <c r="Q380" s="157"/>
      <c r="R380" s="896"/>
      <c r="S380" s="166"/>
      <c r="T380" s="166"/>
      <c r="U380" s="166"/>
      <c r="V380" s="166"/>
      <c r="W380" s="156"/>
      <c r="X380" s="166"/>
      <c r="Y380" s="196"/>
      <c r="Z380" s="915"/>
      <c r="AA380" s="917"/>
      <c r="AB380" s="917"/>
      <c r="AC380" s="917"/>
      <c r="AD380" s="917"/>
      <c r="AE380" s="917"/>
      <c r="AF380" s="917"/>
      <c r="AG380" s="133"/>
    </row>
    <row r="381" spans="1:33">
      <c r="A381" s="894"/>
      <c r="B381" s="148"/>
      <c r="C381" s="146"/>
      <c r="D381" s="20"/>
      <c r="E381" s="20"/>
      <c r="F381" s="20"/>
      <c r="G381" s="20"/>
      <c r="H381" s="20"/>
      <c r="I381" s="135"/>
      <c r="J381" s="196"/>
      <c r="K381" s="166"/>
      <c r="L381" s="166"/>
      <c r="M381" s="166"/>
      <c r="N381" s="166"/>
      <c r="O381" s="166"/>
      <c r="P381" s="156"/>
      <c r="Q381" s="157"/>
      <c r="R381" s="152"/>
      <c r="S381" s="153"/>
      <c r="T381" s="475"/>
      <c r="U381" s="475"/>
      <c r="V381" s="475"/>
      <c r="W381" s="475"/>
      <c r="X381" s="476"/>
      <c r="Y381" s="196"/>
      <c r="Z381" s="915"/>
      <c r="AA381" s="917"/>
      <c r="AB381" s="917"/>
      <c r="AC381" s="917"/>
      <c r="AD381" s="917"/>
      <c r="AE381" s="917"/>
      <c r="AF381" s="917"/>
      <c r="AG381" s="133"/>
    </row>
    <row r="382" spans="1:33">
      <c r="A382" s="894"/>
      <c r="B382" s="905"/>
      <c r="C382" s="906"/>
      <c r="D382" s="907"/>
      <c r="E382" s="907"/>
      <c r="F382" s="907"/>
      <c r="G382" s="907"/>
      <c r="H382" s="907"/>
      <c r="I382" s="908"/>
      <c r="J382" s="196"/>
      <c r="K382" s="166"/>
      <c r="L382" s="166"/>
      <c r="M382" s="166"/>
      <c r="N382" s="166"/>
      <c r="O382" s="166"/>
      <c r="P382" s="166"/>
      <c r="Q382" s="157"/>
      <c r="R382" s="896"/>
      <c r="S382" s="166"/>
      <c r="T382" s="166"/>
      <c r="U382" s="166"/>
      <c r="V382" s="166"/>
      <c r="W382" s="156"/>
      <c r="X382" s="166"/>
      <c r="Y382" s="196"/>
      <c r="Z382" s="915"/>
      <c r="AA382" s="917"/>
      <c r="AB382" s="917"/>
      <c r="AC382" s="917"/>
      <c r="AD382" s="917"/>
      <c r="AE382" s="917"/>
      <c r="AF382" s="917"/>
      <c r="AG382" s="133"/>
    </row>
    <row r="383" spans="1:33">
      <c r="A383" s="894"/>
      <c r="B383" s="148"/>
      <c r="C383" s="146"/>
      <c r="D383" s="20"/>
      <c r="E383" s="20"/>
      <c r="F383" s="20"/>
      <c r="G383" s="20"/>
      <c r="H383" s="20"/>
      <c r="I383" s="135"/>
      <c r="J383" s="196"/>
      <c r="K383" s="166"/>
      <c r="L383" s="166"/>
      <c r="M383" s="166"/>
      <c r="N383" s="166"/>
      <c r="O383" s="166"/>
      <c r="P383" s="156"/>
      <c r="Q383" s="157"/>
      <c r="R383" s="911"/>
      <c r="S383" s="166"/>
      <c r="T383" s="166"/>
      <c r="U383" s="166"/>
      <c r="V383" s="166"/>
      <c r="W383" s="156"/>
      <c r="X383" s="166"/>
      <c r="Y383" s="196"/>
      <c r="Z383" s="915"/>
      <c r="AA383" s="917"/>
      <c r="AB383" s="917"/>
      <c r="AC383" s="917"/>
      <c r="AD383" s="917"/>
      <c r="AE383" s="917"/>
      <c r="AF383" s="917"/>
      <c r="AG383" s="133"/>
    </row>
    <row r="384" spans="1:33">
      <c r="A384" s="894"/>
      <c r="B384" s="905"/>
      <c r="C384" s="906"/>
      <c r="D384" s="907"/>
      <c r="E384" s="907"/>
      <c r="F384" s="907"/>
      <c r="G384" s="907"/>
      <c r="H384" s="907"/>
      <c r="I384" s="908"/>
      <c r="J384" s="196"/>
      <c r="K384" s="166"/>
      <c r="L384" s="166"/>
      <c r="M384" s="166"/>
      <c r="N384" s="166"/>
      <c r="O384" s="166"/>
      <c r="P384" s="156"/>
      <c r="Q384" s="157"/>
      <c r="R384" s="896"/>
      <c r="S384" s="153"/>
      <c r="T384" s="475"/>
      <c r="U384" s="475"/>
      <c r="V384" s="475"/>
      <c r="W384" s="475"/>
      <c r="X384" s="476"/>
      <c r="Y384" s="196"/>
      <c r="Z384" s="915"/>
      <c r="AA384" s="917"/>
      <c r="AB384" s="917"/>
      <c r="AC384" s="917"/>
      <c r="AD384" s="917"/>
      <c r="AE384" s="917"/>
      <c r="AF384" s="917"/>
      <c r="AG384" s="133"/>
    </row>
    <row r="385" spans="1:33">
      <c r="A385" s="894"/>
      <c r="B385" s="148"/>
      <c r="C385" s="146"/>
      <c r="D385" s="20"/>
      <c r="E385" s="20"/>
      <c r="F385" s="20"/>
      <c r="G385" s="20"/>
      <c r="H385" s="20"/>
      <c r="I385" s="135"/>
      <c r="J385" s="196"/>
      <c r="K385" s="166"/>
      <c r="L385" s="166"/>
      <c r="M385" s="166"/>
      <c r="N385" s="166"/>
      <c r="O385" s="166"/>
      <c r="P385" s="156"/>
      <c r="Q385" s="157"/>
      <c r="R385" s="898"/>
      <c r="S385" s="166"/>
      <c r="T385" s="166"/>
      <c r="U385" s="166"/>
      <c r="V385" s="166"/>
      <c r="W385" s="156"/>
      <c r="X385" s="166"/>
      <c r="Y385" s="196"/>
      <c r="Z385" s="915"/>
      <c r="AA385" s="917"/>
      <c r="AB385" s="917"/>
      <c r="AC385" s="917"/>
      <c r="AD385" s="917"/>
      <c r="AE385" s="917"/>
      <c r="AF385" s="917"/>
      <c r="AG385" s="133"/>
    </row>
    <row r="386" spans="1:33">
      <c r="A386" s="894"/>
      <c r="B386" s="148"/>
      <c r="C386" s="146"/>
      <c r="D386" s="20"/>
      <c r="E386" s="20"/>
      <c r="F386" s="20"/>
      <c r="G386" s="20"/>
      <c r="H386" s="20"/>
      <c r="I386" s="135"/>
      <c r="J386" s="196"/>
      <c r="K386" s="166"/>
      <c r="L386" s="166"/>
      <c r="M386" s="166"/>
      <c r="N386" s="166"/>
      <c r="O386" s="166"/>
      <c r="P386" s="166"/>
      <c r="Q386" s="157"/>
      <c r="R386" s="911"/>
      <c r="S386" s="166"/>
      <c r="T386" s="166"/>
      <c r="U386" s="166"/>
      <c r="V386" s="166"/>
      <c r="W386" s="156"/>
      <c r="X386" s="166"/>
      <c r="Y386" s="196"/>
      <c r="Z386" s="915"/>
      <c r="AA386" s="917"/>
      <c r="AB386" s="917"/>
      <c r="AC386" s="917"/>
      <c r="AD386" s="917"/>
      <c r="AE386" s="917"/>
      <c r="AF386" s="917"/>
      <c r="AG386" s="133"/>
    </row>
    <row r="387" spans="1:33">
      <c r="A387" s="894"/>
      <c r="B387" s="905"/>
      <c r="C387" s="906"/>
      <c r="D387" s="907"/>
      <c r="E387" s="907"/>
      <c r="F387" s="907"/>
      <c r="G387" s="907"/>
      <c r="H387" s="907"/>
      <c r="I387" s="908"/>
      <c r="J387" s="196"/>
      <c r="K387" s="166"/>
      <c r="L387" s="166"/>
      <c r="M387" s="166"/>
      <c r="N387" s="166"/>
      <c r="O387" s="166"/>
      <c r="P387" s="156"/>
      <c r="Q387" s="157"/>
      <c r="R387" s="896"/>
      <c r="S387" s="166"/>
      <c r="T387" s="166"/>
      <c r="U387" s="166"/>
      <c r="V387" s="166"/>
      <c r="W387" s="156"/>
      <c r="X387" s="166"/>
      <c r="Y387" s="196"/>
      <c r="Z387" s="915"/>
      <c r="AA387" s="917"/>
      <c r="AB387" s="917"/>
      <c r="AC387" s="917"/>
      <c r="AD387" s="917"/>
      <c r="AE387" s="917"/>
      <c r="AF387" s="917"/>
      <c r="AG387" s="133"/>
    </row>
    <row r="388" spans="1:33">
      <c r="A388" s="894"/>
      <c r="B388" s="148"/>
      <c r="C388" s="146"/>
      <c r="D388" s="20"/>
      <c r="E388" s="20"/>
      <c r="F388" s="20"/>
      <c r="G388" s="20"/>
      <c r="H388" s="20"/>
      <c r="I388" s="135"/>
      <c r="J388" s="196"/>
      <c r="K388" s="166"/>
      <c r="L388" s="166"/>
      <c r="M388" s="166"/>
      <c r="N388" s="166"/>
      <c r="O388" s="166"/>
      <c r="P388" s="156"/>
      <c r="Q388" s="157"/>
      <c r="R388" s="896"/>
      <c r="S388" s="166"/>
      <c r="T388" s="166"/>
      <c r="U388" s="166"/>
      <c r="V388" s="166"/>
      <c r="W388" s="156"/>
      <c r="X388" s="166"/>
      <c r="Y388" s="196"/>
      <c r="Z388" s="915"/>
      <c r="AA388" s="917"/>
      <c r="AB388" s="917"/>
      <c r="AC388" s="917"/>
      <c r="AD388" s="917"/>
      <c r="AE388" s="917"/>
      <c r="AF388" s="917"/>
      <c r="AG388" s="133"/>
    </row>
    <row r="389" spans="1:33">
      <c r="A389" s="894"/>
      <c r="B389" s="148"/>
      <c r="C389" s="146"/>
      <c r="D389" s="20"/>
      <c r="E389" s="20"/>
      <c r="F389" s="20"/>
      <c r="G389" s="20"/>
      <c r="H389" s="20"/>
      <c r="I389" s="135"/>
      <c r="J389" s="196"/>
      <c r="K389" s="166"/>
      <c r="L389" s="166"/>
      <c r="M389" s="166"/>
      <c r="N389" s="166"/>
      <c r="O389" s="166"/>
      <c r="P389" s="156"/>
      <c r="Q389" s="157"/>
      <c r="R389" s="896"/>
      <c r="S389" s="166"/>
      <c r="T389" s="166"/>
      <c r="U389" s="166"/>
      <c r="V389" s="166"/>
      <c r="W389" s="156"/>
      <c r="X389" s="166"/>
      <c r="Y389" s="196"/>
      <c r="Z389" s="915"/>
      <c r="AA389" s="917"/>
      <c r="AB389" s="917"/>
      <c r="AC389" s="917"/>
      <c r="AD389" s="917"/>
      <c r="AE389" s="917"/>
      <c r="AF389" s="917"/>
      <c r="AG389" s="133"/>
    </row>
    <row r="390" spans="1:33">
      <c r="A390" s="894"/>
      <c r="B390" s="905"/>
      <c r="C390" s="906"/>
      <c r="D390" s="907"/>
      <c r="E390" s="907"/>
      <c r="F390" s="907"/>
      <c r="G390" s="907"/>
      <c r="H390" s="907"/>
      <c r="I390" s="908"/>
      <c r="J390" s="196"/>
      <c r="K390" s="166"/>
      <c r="L390" s="166"/>
      <c r="M390" s="166"/>
      <c r="N390" s="166"/>
      <c r="O390" s="166"/>
      <c r="P390" s="156"/>
      <c r="Q390" s="157"/>
      <c r="R390" s="152"/>
      <c r="S390" s="153"/>
      <c r="T390" s="475"/>
      <c r="U390" s="475"/>
      <c r="V390" s="475"/>
      <c r="W390" s="475"/>
      <c r="X390" s="476"/>
      <c r="Y390" s="196"/>
      <c r="Z390" s="915"/>
      <c r="AA390" s="917"/>
      <c r="AB390" s="917"/>
      <c r="AC390" s="917"/>
      <c r="AD390" s="917"/>
      <c r="AE390" s="917"/>
      <c r="AF390" s="917"/>
      <c r="AG390" s="895"/>
    </row>
    <row r="391" spans="1:33">
      <c r="A391" s="894"/>
      <c r="B391" s="148"/>
      <c r="C391" s="146"/>
      <c r="D391" s="20"/>
      <c r="E391" s="20"/>
      <c r="F391" s="20"/>
      <c r="G391" s="20"/>
      <c r="H391" s="20"/>
      <c r="I391" s="135"/>
      <c r="J391" s="196"/>
      <c r="K391" s="166"/>
      <c r="L391" s="166"/>
      <c r="M391" s="166"/>
      <c r="N391" s="166"/>
      <c r="O391" s="166"/>
      <c r="P391" s="156"/>
      <c r="Q391" s="157"/>
      <c r="R391" s="896"/>
      <c r="S391" s="166"/>
      <c r="T391" s="166"/>
      <c r="U391" s="166"/>
      <c r="V391" s="166"/>
      <c r="W391" s="156"/>
      <c r="X391" s="166"/>
      <c r="Y391" s="196"/>
      <c r="Z391" s="915"/>
      <c r="AA391" s="917"/>
      <c r="AB391" s="917"/>
      <c r="AC391" s="917"/>
      <c r="AD391" s="917"/>
      <c r="AE391" s="917"/>
      <c r="AF391" s="917"/>
      <c r="AG391" s="895"/>
    </row>
    <row r="392" spans="1:33">
      <c r="A392" s="894"/>
      <c r="B392" s="148"/>
      <c r="C392" s="146"/>
      <c r="D392" s="20"/>
      <c r="E392" s="20"/>
      <c r="F392" s="20"/>
      <c r="G392" s="20"/>
      <c r="H392" s="20"/>
      <c r="I392" s="135"/>
      <c r="J392" s="196"/>
      <c r="K392" s="166"/>
      <c r="L392" s="166"/>
      <c r="M392" s="166"/>
      <c r="N392" s="166"/>
      <c r="O392" s="166"/>
      <c r="P392" s="156"/>
      <c r="Q392" s="157"/>
      <c r="R392" s="911"/>
      <c r="S392" s="166"/>
      <c r="T392" s="166"/>
      <c r="U392" s="166"/>
      <c r="V392" s="166"/>
      <c r="W392" s="156"/>
      <c r="X392" s="166"/>
      <c r="Y392" s="196"/>
      <c r="Z392" s="915"/>
      <c r="AA392" s="917"/>
      <c r="AB392" s="917"/>
      <c r="AC392" s="917"/>
      <c r="AD392" s="917"/>
      <c r="AE392" s="917"/>
      <c r="AF392" s="917"/>
      <c r="AG392" s="895"/>
    </row>
    <row r="393" spans="1:33">
      <c r="A393" s="894"/>
      <c r="B393" s="149"/>
      <c r="C393" s="147"/>
      <c r="D393" s="67"/>
      <c r="E393" s="67"/>
      <c r="F393" s="67"/>
      <c r="G393" s="67"/>
      <c r="H393" s="67"/>
      <c r="I393" s="136"/>
      <c r="J393" s="897"/>
      <c r="K393" s="158"/>
      <c r="L393" s="158"/>
      <c r="M393" s="158"/>
      <c r="N393" s="158"/>
      <c r="O393" s="158"/>
      <c r="P393" s="159"/>
      <c r="Q393" s="160"/>
      <c r="R393" s="911"/>
      <c r="S393" s="153"/>
      <c r="T393" s="475"/>
      <c r="U393" s="475"/>
      <c r="V393" s="475"/>
      <c r="W393" s="475"/>
      <c r="X393" s="476"/>
      <c r="Y393" s="196"/>
      <c r="Z393" s="915"/>
      <c r="AA393" s="917"/>
      <c r="AB393" s="917"/>
      <c r="AC393" s="917"/>
      <c r="AD393" s="917"/>
      <c r="AE393" s="921"/>
      <c r="AF393" s="917"/>
      <c r="AG393" s="895"/>
    </row>
    <row r="394" spans="1:33">
      <c r="A394" s="894"/>
      <c r="B394" s="148"/>
      <c r="C394" s="146"/>
      <c r="D394" s="20"/>
      <c r="E394" s="20"/>
      <c r="F394" s="20"/>
      <c r="G394" s="20"/>
      <c r="H394" s="20"/>
      <c r="I394" s="135"/>
      <c r="J394" s="196"/>
      <c r="K394" s="166"/>
      <c r="L394" s="166"/>
      <c r="M394" s="166"/>
      <c r="N394" s="166"/>
      <c r="O394" s="166"/>
      <c r="P394" s="156"/>
      <c r="Q394" s="157"/>
      <c r="R394" s="896"/>
      <c r="S394" s="166"/>
      <c r="T394" s="166"/>
      <c r="U394" s="166"/>
      <c r="V394" s="166"/>
      <c r="W394" s="156"/>
      <c r="X394" s="166"/>
      <c r="Y394" s="196"/>
      <c r="Z394" s="915"/>
      <c r="AA394" s="915"/>
      <c r="AB394" s="915"/>
      <c r="AC394" s="915"/>
      <c r="AD394" s="915"/>
      <c r="AE394" s="913"/>
      <c r="AF394" s="915"/>
    </row>
    <row r="395" spans="1:33">
      <c r="A395" s="164"/>
      <c r="B395" s="148"/>
      <c r="C395" s="146"/>
      <c r="D395" s="20"/>
      <c r="E395" s="20"/>
      <c r="F395" s="20"/>
      <c r="G395" s="20"/>
      <c r="H395" s="20"/>
      <c r="I395" s="135"/>
      <c r="J395" s="196"/>
      <c r="K395" s="166"/>
      <c r="L395" s="166"/>
      <c r="M395" s="166"/>
      <c r="N395" s="166"/>
      <c r="O395" s="166"/>
      <c r="P395" s="156"/>
      <c r="Q395" s="157"/>
      <c r="R395" s="896"/>
      <c r="S395" s="166"/>
      <c r="T395" s="166"/>
      <c r="U395" s="166"/>
      <c r="V395" s="166"/>
      <c r="W395" s="156"/>
      <c r="X395" s="166"/>
      <c r="Y395" s="196"/>
      <c r="Z395" s="915"/>
      <c r="AA395" s="915"/>
      <c r="AB395" s="915"/>
      <c r="AC395" s="915"/>
      <c r="AD395" s="915"/>
      <c r="AE395" s="913"/>
      <c r="AF395" s="915"/>
      <c r="AG395" s="895"/>
    </row>
    <row r="396" spans="1:33">
      <c r="A396" s="894"/>
      <c r="B396" s="149"/>
      <c r="C396" s="147"/>
      <c r="D396" s="67"/>
      <c r="E396" s="67"/>
      <c r="F396" s="67"/>
      <c r="G396" s="67"/>
      <c r="H396" s="67"/>
      <c r="I396" s="136"/>
      <c r="J396" s="897"/>
      <c r="K396" s="158"/>
      <c r="L396" s="158"/>
      <c r="M396" s="158"/>
      <c r="N396" s="158"/>
      <c r="O396" s="158"/>
      <c r="P396" s="159"/>
      <c r="Q396" s="160"/>
      <c r="R396" s="896"/>
      <c r="S396" s="166"/>
      <c r="T396" s="166"/>
      <c r="U396" s="166"/>
      <c r="V396" s="166"/>
      <c r="W396" s="156"/>
      <c r="X396" s="166"/>
      <c r="Y396" s="196"/>
      <c r="Z396" s="915"/>
      <c r="AA396" s="915"/>
      <c r="AB396" s="915"/>
      <c r="AC396" s="915"/>
      <c r="AD396" s="915"/>
      <c r="AE396" s="913"/>
      <c r="AF396" s="915"/>
      <c r="AG396" s="924"/>
    </row>
    <row r="397" spans="1:33">
      <c r="A397" s="164"/>
      <c r="B397" s="148"/>
      <c r="C397" s="146"/>
      <c r="D397" s="20"/>
      <c r="E397" s="20"/>
      <c r="F397" s="20"/>
      <c r="G397" s="20"/>
      <c r="H397" s="20"/>
      <c r="I397" s="135"/>
      <c r="J397" s="196"/>
      <c r="K397" s="166"/>
      <c r="L397" s="166"/>
      <c r="M397" s="166"/>
      <c r="N397" s="166"/>
      <c r="O397" s="166"/>
      <c r="P397" s="156"/>
      <c r="Q397" s="157"/>
      <c r="R397" s="896"/>
      <c r="S397" s="166"/>
      <c r="T397" s="166"/>
      <c r="U397" s="166"/>
      <c r="V397" s="166"/>
      <c r="W397" s="156"/>
      <c r="X397" s="166"/>
      <c r="Y397" s="196"/>
      <c r="Z397" s="915"/>
      <c r="AA397" s="917"/>
      <c r="AB397" s="917"/>
      <c r="AC397" s="917"/>
      <c r="AD397" s="917"/>
      <c r="AE397" s="917"/>
      <c r="AF397" s="917"/>
    </row>
    <row r="398" spans="1:33">
      <c r="A398" s="164"/>
      <c r="B398" s="148"/>
      <c r="C398" s="146"/>
      <c r="D398" s="20"/>
      <c r="E398" s="20"/>
      <c r="F398" s="20"/>
      <c r="G398" s="20"/>
      <c r="H398" s="20"/>
      <c r="I398" s="135"/>
      <c r="J398" s="196"/>
      <c r="K398" s="166"/>
      <c r="L398" s="166"/>
      <c r="M398" s="166"/>
      <c r="N398" s="166"/>
      <c r="O398" s="166"/>
      <c r="P398" s="156"/>
      <c r="Q398" s="157"/>
      <c r="R398" s="896"/>
      <c r="S398" s="166"/>
      <c r="T398" s="166"/>
      <c r="U398" s="166"/>
      <c r="V398" s="166"/>
      <c r="W398" s="156"/>
      <c r="X398" s="166"/>
      <c r="Y398" s="196"/>
      <c r="Z398" s="915"/>
      <c r="AA398" s="917"/>
      <c r="AB398" s="917"/>
      <c r="AC398" s="917"/>
      <c r="AD398" s="917"/>
      <c r="AE398" s="917"/>
      <c r="AF398" s="917"/>
    </row>
    <row r="399" spans="1:33">
      <c r="A399" s="894"/>
      <c r="B399" s="899"/>
      <c r="C399" s="147"/>
      <c r="D399" s="67"/>
      <c r="E399" s="67"/>
      <c r="F399" s="67"/>
      <c r="G399" s="67"/>
      <c r="H399" s="67"/>
      <c r="I399" s="136"/>
      <c r="J399" s="897"/>
      <c r="K399" s="158"/>
      <c r="L399" s="158"/>
      <c r="M399" s="158"/>
      <c r="N399" s="158"/>
      <c r="O399" s="158"/>
      <c r="P399" s="159"/>
      <c r="Q399" s="160"/>
      <c r="R399" s="152"/>
      <c r="S399" s="153"/>
      <c r="T399" s="475"/>
      <c r="U399" s="475"/>
      <c r="V399" s="475"/>
      <c r="W399" s="475"/>
      <c r="X399" s="476"/>
      <c r="Y399" s="196"/>
      <c r="Z399" s="915"/>
      <c r="AA399" s="917"/>
      <c r="AB399" s="917"/>
      <c r="AC399" s="917"/>
      <c r="AD399" s="917"/>
      <c r="AE399" s="917"/>
      <c r="AF399" s="917"/>
    </row>
    <row r="400" spans="1:33">
      <c r="A400" s="894"/>
      <c r="B400" s="148"/>
      <c r="C400" s="146"/>
      <c r="D400" s="20"/>
      <c r="E400" s="20"/>
      <c r="F400" s="20"/>
      <c r="G400" s="20"/>
      <c r="H400" s="20"/>
      <c r="I400" s="135"/>
      <c r="J400" s="196"/>
      <c r="K400" s="166"/>
      <c r="L400" s="166"/>
      <c r="M400" s="166"/>
      <c r="N400" s="166"/>
      <c r="O400" s="166"/>
      <c r="P400" s="156"/>
      <c r="Q400" s="157"/>
      <c r="R400" s="896"/>
      <c r="S400" s="166"/>
      <c r="T400" s="166"/>
      <c r="U400" s="166"/>
      <c r="V400" s="166"/>
      <c r="W400" s="156"/>
      <c r="X400" s="166"/>
      <c r="Y400" s="196"/>
      <c r="Z400" s="915"/>
      <c r="AA400" s="917"/>
      <c r="AB400" s="917"/>
      <c r="AC400" s="917"/>
      <c r="AD400" s="917"/>
      <c r="AE400" s="917"/>
      <c r="AF400" s="917"/>
    </row>
    <row r="401" spans="1:33">
      <c r="A401" s="164"/>
      <c r="B401" s="148"/>
      <c r="C401" s="146"/>
      <c r="D401" s="20"/>
      <c r="E401" s="20"/>
      <c r="F401" s="20"/>
      <c r="G401" s="20"/>
      <c r="H401" s="20"/>
      <c r="I401" s="135"/>
      <c r="J401" s="196"/>
      <c r="K401" s="166"/>
      <c r="L401" s="166"/>
      <c r="M401" s="166"/>
      <c r="N401" s="166"/>
      <c r="O401" s="166"/>
      <c r="P401" s="156"/>
      <c r="Q401" s="157"/>
      <c r="R401" s="911"/>
      <c r="S401" s="166"/>
      <c r="T401" s="166"/>
      <c r="U401" s="166"/>
      <c r="V401" s="166"/>
      <c r="W401" s="156"/>
      <c r="X401" s="166"/>
      <c r="Y401" s="196"/>
      <c r="Z401" s="915"/>
      <c r="AA401" s="917"/>
      <c r="AB401" s="917"/>
      <c r="AC401" s="917"/>
      <c r="AD401" s="917"/>
      <c r="AE401" s="917"/>
      <c r="AF401" s="917"/>
      <c r="AG401" s="895"/>
    </row>
    <row r="402" spans="1:33">
      <c r="A402" s="894"/>
      <c r="B402" s="149"/>
      <c r="C402" s="147"/>
      <c r="D402" s="67"/>
      <c r="E402" s="67"/>
      <c r="F402" s="67"/>
      <c r="G402" s="67"/>
      <c r="H402" s="67"/>
      <c r="I402" s="136"/>
      <c r="J402" s="897"/>
      <c r="K402" s="154"/>
      <c r="L402" s="154"/>
      <c r="M402" s="426"/>
      <c r="N402" s="426"/>
      <c r="O402" s="426"/>
      <c r="P402" s="426"/>
      <c r="Q402" s="912"/>
      <c r="R402" s="911"/>
      <c r="S402" s="153"/>
      <c r="T402" s="150"/>
      <c r="U402" s="150"/>
      <c r="V402" s="150"/>
      <c r="W402" s="150"/>
      <c r="X402" s="898"/>
      <c r="Y402" s="196"/>
      <c r="Z402" s="915"/>
      <c r="AA402" s="917"/>
      <c r="AB402" s="917"/>
      <c r="AC402" s="917"/>
      <c r="AD402" s="917"/>
      <c r="AE402" s="917"/>
      <c r="AF402" s="917"/>
    </row>
    <row r="403" spans="1:33">
      <c r="A403" s="164"/>
      <c r="B403" s="148"/>
      <c r="C403" s="146"/>
      <c r="D403" s="20"/>
      <c r="E403" s="20"/>
      <c r="F403" s="20"/>
      <c r="G403" s="20"/>
      <c r="H403" s="20"/>
      <c r="I403" s="135"/>
      <c r="J403" s="196"/>
      <c r="K403" s="153"/>
      <c r="L403" s="153"/>
      <c r="M403" s="475"/>
      <c r="N403" s="475"/>
      <c r="O403" s="475"/>
      <c r="P403" s="475"/>
      <c r="Q403" s="476"/>
      <c r="R403" s="152"/>
      <c r="S403" s="153"/>
      <c r="T403" s="475"/>
      <c r="U403" s="475"/>
      <c r="V403" s="475"/>
      <c r="W403" s="475"/>
      <c r="X403" s="476"/>
      <c r="Y403" s="196"/>
      <c r="Z403" s="915"/>
      <c r="AA403" s="915"/>
      <c r="AB403" s="915"/>
      <c r="AC403" s="915"/>
      <c r="AD403" s="915"/>
      <c r="AE403" s="913"/>
      <c r="AF403" s="913"/>
    </row>
    <row r="404" spans="1:33">
      <c r="A404" s="164"/>
      <c r="B404" s="148"/>
      <c r="C404" s="146"/>
      <c r="D404" s="20"/>
      <c r="E404" s="20"/>
      <c r="F404" s="20"/>
      <c r="G404" s="20"/>
      <c r="H404" s="20"/>
      <c r="I404" s="135"/>
      <c r="J404" s="196"/>
      <c r="K404" s="153"/>
      <c r="L404" s="153"/>
      <c r="M404" s="475"/>
      <c r="N404" s="475"/>
      <c r="O404" s="475"/>
      <c r="P404" s="475"/>
      <c r="Q404" s="476"/>
      <c r="R404" s="152"/>
      <c r="S404" s="153"/>
      <c r="T404" s="475"/>
      <c r="U404" s="475"/>
      <c r="V404" s="475"/>
      <c r="W404" s="475"/>
      <c r="X404" s="476"/>
      <c r="Y404" s="196"/>
      <c r="Z404" s="915"/>
      <c r="AA404" s="913"/>
      <c r="AB404" s="915"/>
      <c r="AC404" s="915"/>
      <c r="AD404" s="915"/>
      <c r="AE404" s="915"/>
      <c r="AF404" s="915"/>
    </row>
    <row r="405" spans="1:33">
      <c r="A405" s="164"/>
      <c r="B405" s="149"/>
      <c r="C405" s="147"/>
      <c r="D405" s="67"/>
      <c r="E405" s="67"/>
      <c r="F405" s="67"/>
      <c r="G405" s="67"/>
      <c r="H405" s="67"/>
      <c r="I405" s="136"/>
      <c r="J405" s="897"/>
      <c r="K405" s="154"/>
      <c r="L405" s="154"/>
      <c r="M405" s="477"/>
      <c r="N405" s="477"/>
      <c r="O405" s="477"/>
      <c r="P405" s="477"/>
      <c r="Q405" s="478"/>
      <c r="R405" s="152"/>
      <c r="S405" s="153"/>
      <c r="T405" s="475"/>
      <c r="U405" s="475"/>
      <c r="V405" s="475"/>
      <c r="W405" s="475"/>
      <c r="X405" s="476"/>
      <c r="Y405" s="196"/>
      <c r="Z405" s="915"/>
      <c r="AA405" s="913"/>
      <c r="AB405" s="915"/>
      <c r="AC405" s="915"/>
      <c r="AD405" s="915"/>
      <c r="AE405" s="913"/>
      <c r="AF405" s="915"/>
      <c r="AG405" s="924"/>
    </row>
    <row r="406" spans="1:33">
      <c r="A406" s="164"/>
      <c r="B406" s="148"/>
      <c r="C406" s="146"/>
      <c r="D406" s="20"/>
      <c r="E406" s="20"/>
      <c r="F406" s="20"/>
      <c r="G406" s="20"/>
      <c r="H406" s="20"/>
      <c r="I406" s="135"/>
      <c r="J406" s="196"/>
      <c r="K406" s="153"/>
      <c r="L406" s="153"/>
      <c r="M406" s="475"/>
      <c r="N406" s="475"/>
      <c r="O406" s="475"/>
      <c r="P406" s="475"/>
      <c r="Q406" s="476"/>
      <c r="R406" s="152"/>
      <c r="S406" s="153"/>
      <c r="T406" s="475"/>
      <c r="U406" s="475"/>
      <c r="V406" s="475"/>
      <c r="W406" s="475"/>
      <c r="X406" s="476"/>
      <c r="Y406" s="196"/>
      <c r="Z406" s="915"/>
      <c r="AA406" s="915"/>
      <c r="AB406" s="915"/>
      <c r="AC406" s="917"/>
      <c r="AD406" s="917"/>
      <c r="AE406" s="917"/>
      <c r="AF406" s="917"/>
    </row>
    <row r="407" spans="1:33">
      <c r="A407" s="164"/>
      <c r="B407" s="148"/>
      <c r="C407" s="146"/>
      <c r="D407" s="20"/>
      <c r="E407" s="20"/>
      <c r="F407" s="20"/>
      <c r="G407" s="20"/>
      <c r="H407" s="20"/>
      <c r="I407" s="135"/>
      <c r="J407" s="196"/>
      <c r="K407" s="153"/>
      <c r="L407" s="153"/>
      <c r="M407" s="475"/>
      <c r="N407" s="475"/>
      <c r="O407" s="475"/>
      <c r="P407" s="475"/>
      <c r="Q407" s="476"/>
      <c r="R407" s="152"/>
      <c r="S407" s="153"/>
      <c r="T407" s="475"/>
      <c r="U407" s="475"/>
      <c r="V407" s="475"/>
      <c r="W407" s="475"/>
      <c r="X407" s="476"/>
      <c r="Y407" s="196"/>
      <c r="Z407" s="915"/>
      <c r="AA407" s="917"/>
      <c r="AB407" s="917"/>
      <c r="AC407" s="917"/>
      <c r="AD407" s="917"/>
      <c r="AE407" s="917"/>
      <c r="AF407" s="917"/>
    </row>
    <row r="408" spans="1:33">
      <c r="A408" s="164"/>
      <c r="B408" s="149"/>
      <c r="C408" s="147"/>
      <c r="D408" s="67"/>
      <c r="E408" s="67"/>
      <c r="F408" s="67"/>
      <c r="G408" s="67"/>
      <c r="H408" s="67"/>
      <c r="I408" s="136"/>
      <c r="J408" s="196"/>
      <c r="K408" s="154"/>
      <c r="L408" s="154"/>
      <c r="M408" s="477"/>
      <c r="N408" s="477"/>
      <c r="O408" s="477"/>
      <c r="P408" s="477"/>
      <c r="Q408" s="478"/>
      <c r="R408" s="152"/>
      <c r="S408" s="153"/>
      <c r="T408" s="475"/>
      <c r="U408" s="475"/>
      <c r="V408" s="475"/>
      <c r="W408" s="475"/>
      <c r="X408" s="476"/>
      <c r="Y408" s="196"/>
      <c r="Z408" s="915"/>
      <c r="AA408" s="917"/>
      <c r="AB408" s="917"/>
      <c r="AC408" s="917"/>
      <c r="AD408" s="917"/>
      <c r="AE408" s="917"/>
      <c r="AF408" s="917"/>
    </row>
    <row r="409" spans="1:33">
      <c r="A409" s="164"/>
      <c r="B409" s="148"/>
      <c r="C409" s="146"/>
      <c r="D409" s="20"/>
      <c r="E409" s="20"/>
      <c r="F409" s="20"/>
      <c r="G409" s="20"/>
      <c r="H409" s="20"/>
      <c r="I409" s="135"/>
      <c r="J409" s="196"/>
      <c r="K409" s="153"/>
      <c r="L409" s="153"/>
      <c r="M409" s="475"/>
      <c r="N409" s="475"/>
      <c r="O409" s="475"/>
      <c r="P409" s="475"/>
      <c r="Q409" s="476"/>
      <c r="R409" s="152"/>
      <c r="S409" s="153"/>
      <c r="T409" s="475"/>
      <c r="U409" s="475"/>
      <c r="V409" s="475"/>
      <c r="W409" s="475"/>
      <c r="X409" s="476"/>
      <c r="Y409" s="196"/>
      <c r="Z409" s="915"/>
      <c r="AA409" s="917"/>
      <c r="AB409" s="917"/>
      <c r="AC409" s="917"/>
      <c r="AD409" s="917"/>
      <c r="AE409" s="917"/>
      <c r="AF409" s="917"/>
    </row>
    <row r="410" spans="1:33">
      <c r="A410" s="164"/>
      <c r="B410" s="148"/>
      <c r="C410" s="146"/>
      <c r="D410" s="20"/>
      <c r="E410" s="20"/>
      <c r="F410" s="20"/>
      <c r="G410" s="20"/>
      <c r="H410" s="20"/>
      <c r="I410" s="135"/>
      <c r="J410" s="196"/>
      <c r="K410" s="153"/>
      <c r="L410" s="153"/>
      <c r="M410" s="475"/>
      <c r="N410" s="475"/>
      <c r="O410" s="475"/>
      <c r="P410" s="475"/>
      <c r="Q410" s="476"/>
      <c r="R410" s="152"/>
      <c r="S410" s="153"/>
      <c r="T410" s="475"/>
      <c r="U410" s="475"/>
      <c r="V410" s="475"/>
      <c r="W410" s="475"/>
      <c r="X410" s="476"/>
      <c r="Y410" s="196"/>
      <c r="Z410" s="915"/>
      <c r="AA410" s="917"/>
      <c r="AB410" s="917"/>
      <c r="AC410" s="917"/>
      <c r="AD410" s="917"/>
      <c r="AE410" s="917"/>
      <c r="AF410" s="917"/>
    </row>
    <row r="411" spans="1:33">
      <c r="A411" s="164"/>
      <c r="B411" s="149"/>
      <c r="C411" s="147"/>
      <c r="D411" s="67"/>
      <c r="E411" s="67"/>
      <c r="F411" s="67"/>
      <c r="G411" s="67"/>
      <c r="H411" s="67"/>
      <c r="I411" s="136"/>
      <c r="J411" s="897"/>
      <c r="K411" s="154"/>
      <c r="L411" s="154"/>
      <c r="M411" s="477"/>
      <c r="N411" s="477"/>
      <c r="O411" s="477"/>
      <c r="P411" s="477"/>
      <c r="Q411" s="478"/>
      <c r="R411" s="152"/>
      <c r="S411" s="153"/>
      <c r="T411" s="475"/>
      <c r="U411" s="475"/>
      <c r="V411" s="475"/>
      <c r="W411" s="475"/>
      <c r="X411" s="476"/>
      <c r="Y411" s="196"/>
      <c r="Z411" s="915"/>
      <c r="AA411" s="917"/>
      <c r="AB411" s="917"/>
      <c r="AC411" s="917"/>
      <c r="AD411" s="917"/>
      <c r="AE411" s="917"/>
      <c r="AF411" s="917"/>
    </row>
    <row r="412" spans="1:33">
      <c r="A412" s="164"/>
      <c r="B412" s="148"/>
      <c r="C412" s="146"/>
      <c r="D412" s="20"/>
      <c r="E412" s="20"/>
      <c r="F412" s="20"/>
      <c r="G412" s="20"/>
      <c r="H412" s="20"/>
      <c r="I412" s="135"/>
      <c r="J412" s="196"/>
      <c r="K412" s="153"/>
      <c r="L412" s="153"/>
      <c r="M412" s="475"/>
      <c r="N412" s="475"/>
      <c r="O412" s="475"/>
      <c r="P412" s="475"/>
      <c r="Q412" s="476"/>
      <c r="R412" s="152"/>
      <c r="S412" s="153"/>
      <c r="T412" s="475"/>
      <c r="U412" s="475"/>
      <c r="V412" s="475"/>
      <c r="W412" s="475"/>
      <c r="X412" s="476"/>
      <c r="Y412" s="196"/>
      <c r="Z412" s="915"/>
      <c r="AA412" s="917"/>
      <c r="AB412" s="917"/>
      <c r="AC412" s="917"/>
      <c r="AD412" s="917"/>
      <c r="AE412" s="917"/>
      <c r="AF412" s="917"/>
    </row>
    <row r="413" spans="1:33">
      <c r="A413" s="164"/>
      <c r="B413" s="148"/>
      <c r="C413" s="146"/>
      <c r="D413" s="20"/>
      <c r="E413" s="20"/>
      <c r="F413" s="20"/>
      <c r="G413" s="20"/>
      <c r="H413" s="20"/>
      <c r="I413" s="135"/>
      <c r="J413" s="196"/>
      <c r="K413" s="153"/>
      <c r="L413" s="153"/>
      <c r="M413" s="475"/>
      <c r="N413" s="475"/>
      <c r="O413" s="475"/>
      <c r="P413" s="475"/>
      <c r="Q413" s="476"/>
      <c r="R413" s="152"/>
      <c r="S413" s="153"/>
      <c r="T413" s="475"/>
      <c r="U413" s="475"/>
      <c r="V413" s="475"/>
      <c r="W413" s="475"/>
      <c r="X413" s="476"/>
      <c r="Y413" s="196"/>
      <c r="Z413" s="915"/>
      <c r="AA413" s="917"/>
      <c r="AB413" s="917"/>
      <c r="AC413" s="917"/>
      <c r="AD413" s="917"/>
      <c r="AE413" s="917"/>
      <c r="AF413" s="917"/>
    </row>
    <row r="414" spans="1:33">
      <c r="A414" s="164"/>
      <c r="B414" s="149"/>
      <c r="C414" s="147"/>
      <c r="D414" s="67"/>
      <c r="E414" s="67"/>
      <c r="F414" s="67"/>
      <c r="G414" s="67"/>
      <c r="H414" s="67"/>
      <c r="I414" s="136"/>
      <c r="J414" s="897"/>
      <c r="K414" s="154"/>
      <c r="L414" s="154"/>
      <c r="M414" s="477"/>
      <c r="N414" s="477"/>
      <c r="O414" s="477"/>
      <c r="P414" s="900"/>
      <c r="Q414" s="477"/>
      <c r="R414" s="152"/>
      <c r="S414" s="153"/>
      <c r="T414" s="475"/>
      <c r="U414" s="475"/>
      <c r="V414" s="475"/>
      <c r="W414" s="475"/>
      <c r="X414" s="476"/>
      <c r="Y414" s="196"/>
      <c r="Z414" s="915"/>
      <c r="AA414" s="917"/>
      <c r="AB414" s="917"/>
      <c r="AC414" s="917"/>
      <c r="AD414" s="917"/>
      <c r="AE414" s="917"/>
      <c r="AF414" s="917"/>
    </row>
    <row r="415" spans="1:33">
      <c r="A415" s="164"/>
      <c r="B415" s="148"/>
      <c r="C415" s="146"/>
      <c r="D415" s="20"/>
      <c r="E415" s="20"/>
      <c r="F415" s="20"/>
      <c r="G415" s="20"/>
      <c r="H415" s="20"/>
      <c r="I415" s="135"/>
      <c r="J415" s="196"/>
      <c r="K415" s="166"/>
      <c r="L415" s="155"/>
      <c r="M415" s="155"/>
      <c r="N415" s="155"/>
      <c r="O415" s="155"/>
      <c r="P415" s="156"/>
      <c r="Q415" s="157"/>
      <c r="R415" s="896"/>
      <c r="S415" s="166"/>
      <c r="T415" s="166"/>
      <c r="U415" s="166"/>
      <c r="V415" s="166"/>
      <c r="W415" s="156"/>
      <c r="X415" s="166"/>
      <c r="Y415" s="196"/>
      <c r="Z415" s="915"/>
      <c r="AA415" s="917"/>
      <c r="AB415" s="917"/>
      <c r="AC415" s="917"/>
      <c r="AD415" s="917"/>
      <c r="AE415" s="917"/>
      <c r="AF415" s="917"/>
    </row>
    <row r="416" spans="1:33">
      <c r="A416" s="164"/>
      <c r="B416" s="148"/>
      <c r="C416" s="146"/>
      <c r="D416" s="20"/>
      <c r="E416" s="20"/>
      <c r="F416" s="20"/>
      <c r="G416" s="20"/>
      <c r="H416" s="20"/>
      <c r="I416" s="135"/>
      <c r="J416" s="196"/>
      <c r="K416" s="166"/>
      <c r="L416" s="155"/>
      <c r="M416" s="155"/>
      <c r="N416" s="155"/>
      <c r="O416" s="155"/>
      <c r="P416" s="156"/>
      <c r="Q416" s="157"/>
      <c r="R416" s="896"/>
      <c r="S416" s="166"/>
      <c r="T416" s="166"/>
      <c r="U416" s="166"/>
      <c r="V416" s="166"/>
      <c r="W416" s="156"/>
      <c r="X416" s="166"/>
      <c r="Y416" s="196"/>
      <c r="Z416" s="915"/>
      <c r="AA416" s="917"/>
      <c r="AB416" s="917"/>
      <c r="AC416" s="917"/>
      <c r="AD416" s="917"/>
      <c r="AE416" s="917"/>
      <c r="AF416" s="917"/>
    </row>
    <row r="417" spans="1:32">
      <c r="A417" s="164"/>
      <c r="B417" s="149"/>
      <c r="C417" s="147"/>
      <c r="D417" s="67"/>
      <c r="E417" s="67"/>
      <c r="F417" s="67"/>
      <c r="G417" s="67"/>
      <c r="H417" s="67"/>
      <c r="I417" s="136"/>
      <c r="J417" s="897"/>
      <c r="K417" s="158"/>
      <c r="L417" s="158"/>
      <c r="M417" s="158"/>
      <c r="N417" s="158"/>
      <c r="O417" s="158"/>
      <c r="P417" s="159"/>
      <c r="Q417" s="160"/>
      <c r="R417" s="427"/>
      <c r="S417" s="158"/>
      <c r="T417" s="158"/>
      <c r="U417" s="158"/>
      <c r="V417" s="158"/>
      <c r="W417" s="159"/>
      <c r="X417" s="158"/>
      <c r="Y417" s="897"/>
      <c r="Z417" s="918"/>
      <c r="AA417" s="919"/>
      <c r="AB417" s="919"/>
      <c r="AC417" s="919"/>
      <c r="AD417" s="919"/>
      <c r="AE417" s="919"/>
      <c r="AF417" s="919"/>
    </row>
    <row r="418" spans="1:32">
      <c r="A418" s="300"/>
      <c r="B418" s="295"/>
      <c r="C418" s="296"/>
      <c r="D418" s="297"/>
      <c r="E418" s="297"/>
      <c r="F418" s="297"/>
      <c r="G418" s="297"/>
      <c r="H418" s="297"/>
      <c r="I418" s="298"/>
      <c r="J418" s="196"/>
      <c r="K418" s="472"/>
      <c r="L418" s="472"/>
      <c r="M418" s="462"/>
      <c r="N418" s="462"/>
      <c r="O418" s="462"/>
      <c r="P418" s="462"/>
      <c r="Q418" s="473"/>
      <c r="R418" s="474"/>
      <c r="S418" s="909"/>
      <c r="T418" s="910"/>
      <c r="U418" s="910"/>
      <c r="V418" s="910"/>
      <c r="W418" s="910"/>
      <c r="X418" s="473"/>
      <c r="Y418" s="196"/>
      <c r="Z418" s="915"/>
      <c r="AA418" s="917"/>
      <c r="AB418" s="917"/>
      <c r="AC418" s="917"/>
      <c r="AD418" s="917"/>
      <c r="AE418" s="917"/>
      <c r="AF418" s="917"/>
    </row>
    <row r="419" spans="1:32">
      <c r="A419" s="164"/>
      <c r="B419" s="148"/>
      <c r="C419" s="146"/>
      <c r="D419" s="20"/>
      <c r="E419" s="20"/>
      <c r="F419" s="20"/>
      <c r="G419" s="20"/>
      <c r="H419" s="20"/>
      <c r="I419" s="135"/>
      <c r="J419" s="196"/>
      <c r="K419" s="153"/>
      <c r="L419" s="153"/>
      <c r="M419" s="475"/>
      <c r="N419" s="475"/>
      <c r="O419" s="475"/>
      <c r="P419" s="475"/>
      <c r="Q419" s="476"/>
      <c r="R419" s="152"/>
      <c r="S419" s="153"/>
      <c r="T419" s="475"/>
      <c r="U419" s="475"/>
      <c r="V419" s="475"/>
      <c r="W419" s="475"/>
      <c r="X419" s="476"/>
      <c r="Y419" s="196"/>
      <c r="Z419" s="915"/>
      <c r="AA419" s="917"/>
      <c r="AB419" s="917"/>
      <c r="AC419" s="917"/>
      <c r="AD419" s="917"/>
      <c r="AE419" s="917"/>
      <c r="AF419" s="917"/>
    </row>
    <row r="420" spans="1:32">
      <c r="A420" s="164"/>
      <c r="B420" s="148"/>
      <c r="C420" s="146"/>
      <c r="D420" s="20"/>
      <c r="E420" s="20"/>
      <c r="F420" s="20"/>
      <c r="G420" s="20"/>
      <c r="H420" s="20"/>
      <c r="I420" s="135"/>
      <c r="J420" s="196"/>
      <c r="K420" s="153"/>
      <c r="L420" s="153"/>
      <c r="M420" s="475"/>
      <c r="N420" s="475"/>
      <c r="O420" s="475"/>
      <c r="P420" s="475"/>
      <c r="Q420" s="476"/>
      <c r="R420" s="152"/>
      <c r="S420" s="153"/>
      <c r="T420" s="475"/>
      <c r="U420" s="475"/>
      <c r="V420" s="475"/>
      <c r="W420" s="475"/>
      <c r="X420" s="476"/>
      <c r="Y420" s="196"/>
      <c r="Z420" s="915"/>
      <c r="AA420" s="917"/>
      <c r="AB420" s="917"/>
      <c r="AC420" s="917"/>
      <c r="AD420" s="917"/>
      <c r="AE420" s="917"/>
      <c r="AF420" s="917"/>
    </row>
    <row r="421" spans="1:32">
      <c r="A421" s="164"/>
      <c r="B421" s="148"/>
      <c r="C421" s="146"/>
      <c r="D421" s="20"/>
      <c r="E421" s="20"/>
      <c r="F421" s="20"/>
      <c r="G421" s="20"/>
      <c r="H421" s="20"/>
      <c r="I421" s="135"/>
      <c r="J421" s="196"/>
      <c r="K421" s="153"/>
      <c r="L421" s="153"/>
      <c r="M421" s="475"/>
      <c r="N421" s="475"/>
      <c r="O421" s="475"/>
      <c r="P421" s="475"/>
      <c r="Q421" s="476"/>
      <c r="R421" s="152"/>
      <c r="S421" s="153"/>
      <c r="T421" s="475"/>
      <c r="U421" s="475"/>
      <c r="V421" s="475"/>
      <c r="W421" s="475"/>
      <c r="X421" s="476"/>
      <c r="Y421" s="196"/>
      <c r="Z421" s="915"/>
      <c r="AA421" s="917"/>
      <c r="AB421" s="917"/>
      <c r="AC421" s="917"/>
      <c r="AD421" s="917"/>
      <c r="AE421" s="917"/>
      <c r="AF421" s="917"/>
    </row>
    <row r="422" spans="1:32">
      <c r="A422" s="164"/>
      <c r="B422" s="148"/>
      <c r="C422" s="146"/>
      <c r="D422" s="20"/>
      <c r="E422" s="20"/>
      <c r="F422" s="20"/>
      <c r="G422" s="20"/>
      <c r="H422" s="20"/>
      <c r="I422" s="135"/>
      <c r="J422" s="196"/>
      <c r="K422" s="153"/>
      <c r="L422" s="153"/>
      <c r="M422" s="475"/>
      <c r="N422" s="475"/>
      <c r="O422" s="475"/>
      <c r="P422" s="475"/>
      <c r="Q422" s="476"/>
      <c r="R422" s="152"/>
      <c r="S422" s="153"/>
      <c r="T422" s="475"/>
      <c r="U422" s="475"/>
      <c r="V422" s="475"/>
      <c r="W422" s="475"/>
      <c r="X422" s="476"/>
      <c r="Y422" s="196"/>
      <c r="Z422" s="915"/>
      <c r="AA422" s="915"/>
      <c r="AB422" s="915"/>
      <c r="AC422" s="915"/>
      <c r="AD422" s="917"/>
      <c r="AE422" s="917"/>
      <c r="AF422" s="917"/>
    </row>
    <row r="423" spans="1:32">
      <c r="A423" s="164"/>
      <c r="B423" s="148"/>
      <c r="C423" s="146"/>
      <c r="D423" s="20"/>
      <c r="E423" s="20"/>
      <c r="F423" s="20"/>
      <c r="G423" s="20"/>
      <c r="H423" s="20"/>
      <c r="I423" s="135"/>
      <c r="J423" s="196"/>
      <c r="K423" s="153"/>
      <c r="L423" s="153"/>
      <c r="M423" s="475"/>
      <c r="N423" s="475"/>
      <c r="O423" s="475"/>
      <c r="P423" s="475"/>
      <c r="Q423" s="476"/>
      <c r="R423" s="152"/>
      <c r="S423" s="153"/>
      <c r="T423" s="475"/>
      <c r="U423" s="475"/>
      <c r="V423" s="475"/>
      <c r="W423" s="475"/>
      <c r="X423" s="476"/>
      <c r="Y423" s="196"/>
      <c r="Z423" s="915"/>
      <c r="AA423" s="917"/>
      <c r="AB423" s="917"/>
      <c r="AC423" s="917"/>
      <c r="AD423" s="917"/>
      <c r="AE423" s="917"/>
      <c r="AF423" s="917"/>
    </row>
    <row r="424" spans="1:32">
      <c r="A424" s="164"/>
      <c r="B424" s="149"/>
      <c r="C424" s="147"/>
      <c r="D424" s="67"/>
      <c r="E424" s="67"/>
      <c r="F424" s="67"/>
      <c r="G424" s="67"/>
      <c r="H424" s="67"/>
      <c r="I424" s="136"/>
      <c r="J424" s="196"/>
      <c r="K424" s="154"/>
      <c r="L424" s="154"/>
      <c r="M424" s="477"/>
      <c r="N424" s="477"/>
      <c r="O424" s="477"/>
      <c r="P424" s="477"/>
      <c r="Q424" s="478"/>
      <c r="R424" s="152"/>
      <c r="S424" s="153"/>
      <c r="T424" s="475"/>
      <c r="U424" s="475"/>
      <c r="V424" s="475"/>
      <c r="W424" s="475"/>
      <c r="X424" s="476"/>
      <c r="Y424" s="196"/>
      <c r="Z424" s="915"/>
      <c r="AA424" s="917"/>
      <c r="AB424" s="917"/>
      <c r="AC424" s="917"/>
      <c r="AD424" s="917"/>
      <c r="AE424" s="917"/>
      <c r="AF424" s="917"/>
    </row>
    <row r="425" spans="1:32">
      <c r="A425" s="164"/>
      <c r="B425" s="148"/>
      <c r="C425" s="146"/>
      <c r="D425" s="20"/>
      <c r="E425" s="20"/>
      <c r="F425" s="20"/>
      <c r="G425" s="20"/>
      <c r="H425" s="20"/>
      <c r="I425" s="135"/>
      <c r="J425" s="196"/>
      <c r="K425" s="153"/>
      <c r="L425" s="153"/>
      <c r="M425" s="475"/>
      <c r="N425" s="475"/>
      <c r="O425" s="475"/>
      <c r="P425" s="475"/>
      <c r="Q425" s="476"/>
      <c r="R425" s="152"/>
      <c r="S425" s="153"/>
      <c r="T425" s="475"/>
      <c r="U425" s="475"/>
      <c r="V425" s="475"/>
      <c r="W425" s="475"/>
      <c r="X425" s="476"/>
      <c r="Y425" s="196"/>
      <c r="Z425" s="915"/>
      <c r="AA425" s="917"/>
      <c r="AB425" s="917"/>
      <c r="AC425" s="917"/>
      <c r="AD425" s="917"/>
      <c r="AE425" s="917"/>
      <c r="AF425" s="917"/>
    </row>
    <row r="426" spans="1:32">
      <c r="A426" s="164"/>
      <c r="B426" s="905"/>
      <c r="C426" s="906"/>
      <c r="D426" s="907"/>
      <c r="E426" s="907"/>
      <c r="F426" s="907"/>
      <c r="G426" s="907"/>
      <c r="H426" s="907"/>
      <c r="I426" s="908"/>
      <c r="J426" s="196"/>
      <c r="K426" s="153"/>
      <c r="L426" s="153"/>
      <c r="M426" s="475"/>
      <c r="N426" s="475"/>
      <c r="O426" s="475"/>
      <c r="P426" s="475"/>
      <c r="Q426" s="476"/>
      <c r="R426" s="152"/>
      <c r="S426" s="153"/>
      <c r="T426" s="475"/>
      <c r="U426" s="475"/>
      <c r="V426" s="475"/>
      <c r="W426" s="475"/>
      <c r="X426" s="476"/>
      <c r="Y426" s="196"/>
      <c r="Z426" s="915"/>
      <c r="AA426" s="917"/>
      <c r="AB426" s="917"/>
      <c r="AC426" s="917"/>
      <c r="AD426" s="917"/>
      <c r="AE426" s="917"/>
      <c r="AF426" s="917"/>
    </row>
    <row r="427" spans="1:32">
      <c r="A427" s="164"/>
      <c r="B427" s="148"/>
      <c r="C427" s="146"/>
      <c r="D427" s="20"/>
      <c r="E427" s="20"/>
      <c r="F427" s="20"/>
      <c r="G427" s="20"/>
      <c r="H427" s="20"/>
      <c r="I427" s="135"/>
      <c r="J427" s="196"/>
      <c r="K427" s="153"/>
      <c r="L427" s="153"/>
      <c r="M427" s="475"/>
      <c r="N427" s="475"/>
      <c r="O427" s="475"/>
      <c r="P427" s="475"/>
      <c r="Q427" s="476"/>
      <c r="R427" s="152"/>
      <c r="S427" s="153"/>
      <c r="T427" s="475"/>
      <c r="U427" s="475"/>
      <c r="V427" s="475"/>
      <c r="W427" s="475"/>
      <c r="X427" s="476"/>
      <c r="Y427" s="196"/>
      <c r="Z427" s="915"/>
      <c r="AA427" s="917"/>
      <c r="AB427" s="917"/>
      <c r="AC427" s="917"/>
      <c r="AD427" s="917"/>
      <c r="AE427" s="917"/>
      <c r="AF427" s="917"/>
    </row>
    <row r="428" spans="1:32">
      <c r="A428" s="164"/>
      <c r="B428" s="905"/>
      <c r="C428" s="906"/>
      <c r="D428" s="907"/>
      <c r="E428" s="907"/>
      <c r="F428" s="907"/>
      <c r="G428" s="907"/>
      <c r="H428" s="907"/>
      <c r="I428" s="908"/>
      <c r="J428" s="196"/>
      <c r="K428" s="153"/>
      <c r="L428" s="153"/>
      <c r="M428" s="475"/>
      <c r="N428" s="475"/>
      <c r="O428" s="475"/>
      <c r="P428" s="475"/>
      <c r="Q428" s="476"/>
      <c r="R428" s="152"/>
      <c r="S428" s="153"/>
      <c r="T428" s="475"/>
      <c r="U428" s="475"/>
      <c r="V428" s="475"/>
      <c r="W428" s="475"/>
      <c r="X428" s="476"/>
      <c r="Y428" s="196"/>
      <c r="Z428" s="915"/>
      <c r="AA428" s="917"/>
      <c r="AB428" s="917"/>
      <c r="AC428" s="917"/>
      <c r="AD428" s="917"/>
      <c r="AE428" s="917"/>
      <c r="AF428" s="917"/>
    </row>
    <row r="429" spans="1:32">
      <c r="A429" s="164"/>
      <c r="B429" s="148"/>
      <c r="C429" s="146"/>
      <c r="D429" s="20"/>
      <c r="E429" s="20"/>
      <c r="F429" s="20"/>
      <c r="G429" s="20"/>
      <c r="H429" s="20"/>
      <c r="I429" s="135"/>
      <c r="J429" s="196"/>
      <c r="K429" s="186"/>
      <c r="L429" s="153"/>
      <c r="M429" s="475"/>
      <c r="N429" s="475"/>
      <c r="O429" s="475"/>
      <c r="P429" s="475"/>
      <c r="Q429" s="476"/>
      <c r="R429" s="152"/>
      <c r="S429" s="153"/>
      <c r="T429" s="475"/>
      <c r="U429" s="475"/>
      <c r="V429" s="475"/>
      <c r="W429" s="475"/>
      <c r="X429" s="476"/>
      <c r="Y429" s="196"/>
      <c r="Z429" s="915"/>
      <c r="AA429" s="917"/>
      <c r="AB429" s="917"/>
      <c r="AC429" s="917"/>
      <c r="AD429" s="917"/>
      <c r="AE429" s="917"/>
      <c r="AF429" s="917"/>
    </row>
    <row r="430" spans="1:32">
      <c r="A430" s="164"/>
      <c r="B430" s="905"/>
      <c r="C430" s="906"/>
      <c r="D430" s="907"/>
      <c r="E430" s="907"/>
      <c r="F430" s="907"/>
      <c r="G430" s="907"/>
      <c r="H430" s="907"/>
      <c r="I430" s="908"/>
      <c r="J430" s="196"/>
      <c r="K430" s="153"/>
      <c r="L430" s="153"/>
      <c r="M430" s="475"/>
      <c r="N430" s="475"/>
      <c r="O430" s="475"/>
      <c r="P430" s="479"/>
      <c r="Q430" s="475"/>
      <c r="R430" s="152"/>
      <c r="S430" s="153"/>
      <c r="T430" s="475"/>
      <c r="U430" s="475"/>
      <c r="V430" s="475"/>
      <c r="W430" s="475"/>
      <c r="X430" s="476"/>
      <c r="Y430" s="196"/>
      <c r="Z430" s="915"/>
      <c r="AA430" s="917"/>
      <c r="AB430" s="917"/>
      <c r="AC430" s="917"/>
      <c r="AD430" s="917"/>
      <c r="AE430" s="917"/>
      <c r="AF430" s="917"/>
    </row>
    <row r="431" spans="1:32">
      <c r="A431" s="164"/>
      <c r="B431" s="905"/>
      <c r="C431" s="906"/>
      <c r="D431" s="907"/>
      <c r="E431" s="907"/>
      <c r="F431" s="907"/>
      <c r="G431" s="907"/>
      <c r="H431" s="907"/>
      <c r="I431" s="908"/>
      <c r="J431" s="196"/>
      <c r="K431" s="166"/>
      <c r="L431" s="155"/>
      <c r="M431" s="155"/>
      <c r="N431" s="155"/>
      <c r="O431" s="155"/>
      <c r="P431" s="156"/>
      <c r="Q431" s="157"/>
      <c r="R431" s="896"/>
      <c r="S431" s="166"/>
      <c r="T431" s="166"/>
      <c r="U431" s="166"/>
      <c r="V431" s="166"/>
      <c r="W431" s="156"/>
      <c r="X431" s="166"/>
      <c r="Y431" s="196"/>
      <c r="Z431" s="915"/>
      <c r="AA431" s="917"/>
      <c r="AB431" s="917"/>
      <c r="AC431" s="917"/>
      <c r="AD431" s="917"/>
      <c r="AE431" s="917"/>
      <c r="AF431" s="917"/>
    </row>
    <row r="432" spans="1:32">
      <c r="A432" s="164"/>
      <c r="B432" s="148"/>
      <c r="C432" s="146"/>
      <c r="D432" s="20"/>
      <c r="E432" s="20"/>
      <c r="F432" s="20"/>
      <c r="G432" s="20"/>
      <c r="H432" s="20"/>
      <c r="I432" s="135"/>
      <c r="J432" s="196"/>
      <c r="K432" s="155"/>
      <c r="L432" s="155"/>
      <c r="M432" s="155"/>
      <c r="N432" s="155"/>
      <c r="O432" s="155"/>
      <c r="P432" s="156"/>
      <c r="Q432" s="157"/>
      <c r="R432" s="896"/>
      <c r="S432" s="166"/>
      <c r="T432" s="166"/>
      <c r="U432" s="166"/>
      <c r="V432" s="166"/>
      <c r="W432" s="156"/>
      <c r="X432" s="166"/>
      <c r="Y432" s="196"/>
      <c r="Z432" s="915"/>
      <c r="AA432" s="917"/>
      <c r="AB432" s="917"/>
      <c r="AC432" s="917"/>
      <c r="AD432" s="917"/>
      <c r="AE432" s="917"/>
      <c r="AF432" s="917"/>
    </row>
    <row r="433" spans="1:33">
      <c r="A433" s="164"/>
      <c r="B433" s="905"/>
      <c r="C433" s="906"/>
      <c r="D433" s="907"/>
      <c r="E433" s="907"/>
      <c r="F433" s="907"/>
      <c r="G433" s="907"/>
      <c r="H433" s="907"/>
      <c r="I433" s="908"/>
      <c r="J433" s="196"/>
      <c r="K433" s="155"/>
      <c r="L433" s="155"/>
      <c r="M433" s="155"/>
      <c r="N433" s="155"/>
      <c r="O433" s="155"/>
      <c r="P433" s="156"/>
      <c r="Q433" s="157"/>
      <c r="R433" s="896"/>
      <c r="S433" s="166"/>
      <c r="T433" s="166"/>
      <c r="U433" s="166"/>
      <c r="V433" s="166"/>
      <c r="W433" s="156"/>
      <c r="X433" s="166"/>
      <c r="Y433" s="196"/>
      <c r="Z433" s="915"/>
      <c r="AA433" s="917"/>
      <c r="AB433" s="917"/>
      <c r="AC433" s="917"/>
      <c r="AD433" s="917"/>
      <c r="AE433" s="917"/>
      <c r="AF433" s="917"/>
    </row>
    <row r="434" spans="1:33">
      <c r="A434" s="164"/>
      <c r="B434" s="148"/>
      <c r="C434" s="146"/>
      <c r="D434" s="20"/>
      <c r="E434" s="20"/>
      <c r="F434" s="20"/>
      <c r="G434" s="20"/>
      <c r="H434" s="20"/>
      <c r="I434" s="135"/>
      <c r="J434" s="196"/>
      <c r="K434" s="155"/>
      <c r="L434" s="155"/>
      <c r="M434" s="155"/>
      <c r="N434" s="155"/>
      <c r="O434" s="155"/>
      <c r="P434" s="156"/>
      <c r="Q434" s="157"/>
      <c r="R434" s="896"/>
      <c r="S434" s="166"/>
      <c r="T434" s="166"/>
      <c r="U434" s="166"/>
      <c r="V434" s="166"/>
      <c r="W434" s="156"/>
      <c r="X434" s="166"/>
      <c r="Y434" s="196"/>
      <c r="Z434" s="915"/>
      <c r="AA434" s="917"/>
      <c r="AB434" s="917"/>
      <c r="AC434" s="917"/>
      <c r="AD434" s="917"/>
      <c r="AE434" s="917"/>
      <c r="AF434" s="917"/>
    </row>
    <row r="435" spans="1:33">
      <c r="A435" s="164"/>
      <c r="B435" s="148"/>
      <c r="C435" s="146"/>
      <c r="D435" s="20"/>
      <c r="E435" s="20"/>
      <c r="F435" s="20"/>
      <c r="G435" s="20"/>
      <c r="H435" s="20"/>
      <c r="I435" s="135"/>
      <c r="J435" s="196"/>
      <c r="K435" s="166"/>
      <c r="L435" s="936"/>
      <c r="M435" s="939"/>
      <c r="N435" s="166"/>
      <c r="O435" s="166"/>
      <c r="P435" s="166"/>
      <c r="Q435" s="157"/>
      <c r="R435" s="911"/>
      <c r="S435" s="166"/>
      <c r="T435" s="166"/>
      <c r="U435" s="166"/>
      <c r="V435" s="166"/>
      <c r="W435" s="156"/>
      <c r="X435" s="166"/>
      <c r="Y435" s="196"/>
      <c r="Z435" s="915"/>
      <c r="AA435" s="917"/>
      <c r="AB435" s="917"/>
      <c r="AC435" s="917"/>
      <c r="AD435" s="917"/>
      <c r="AE435" s="917"/>
      <c r="AF435" s="917"/>
    </row>
    <row r="436" spans="1:33">
      <c r="A436" s="164"/>
      <c r="B436" s="905"/>
      <c r="C436" s="906"/>
      <c r="D436" s="907"/>
      <c r="E436" s="907"/>
      <c r="F436" s="907"/>
      <c r="G436" s="907"/>
      <c r="H436" s="907"/>
      <c r="I436" s="908"/>
      <c r="J436" s="196"/>
      <c r="K436" s="166"/>
      <c r="L436" s="166"/>
      <c r="M436" s="166"/>
      <c r="N436" s="166"/>
      <c r="O436" s="166"/>
      <c r="P436" s="156"/>
      <c r="Q436" s="157"/>
      <c r="R436" s="911"/>
      <c r="S436" s="150"/>
      <c r="T436" s="150"/>
      <c r="U436" s="150"/>
      <c r="V436" s="150"/>
      <c r="W436" s="150"/>
      <c r="X436" s="898"/>
      <c r="Y436" s="196"/>
      <c r="AA436" s="917"/>
      <c r="AB436" s="917"/>
      <c r="AC436" s="917"/>
      <c r="AD436" s="917"/>
      <c r="AE436" s="917"/>
      <c r="AF436" s="917"/>
      <c r="AG436" s="133"/>
    </row>
    <row r="437" spans="1:33">
      <c r="A437" s="894"/>
      <c r="B437" s="148"/>
      <c r="C437" s="146"/>
      <c r="D437" s="20"/>
      <c r="E437" s="20"/>
      <c r="F437" s="20"/>
      <c r="G437" s="20"/>
      <c r="H437" s="20"/>
      <c r="I437" s="135"/>
      <c r="J437" s="196"/>
      <c r="K437" s="166"/>
      <c r="L437" s="166"/>
      <c r="M437" s="166"/>
      <c r="N437" s="166"/>
      <c r="O437" s="166"/>
      <c r="P437" s="156"/>
      <c r="Q437" s="157"/>
      <c r="R437" s="896"/>
      <c r="S437" s="166"/>
      <c r="T437" s="166"/>
      <c r="U437" s="166"/>
      <c r="V437" s="166"/>
      <c r="W437" s="156"/>
      <c r="X437" s="166"/>
      <c r="Y437" s="196"/>
      <c r="Z437" s="915"/>
      <c r="AA437" s="917"/>
      <c r="AB437" s="917"/>
      <c r="AC437" s="917"/>
      <c r="AD437" s="917"/>
      <c r="AE437" s="917"/>
      <c r="AF437" s="917"/>
      <c r="AG437" s="133"/>
    </row>
    <row r="438" spans="1:33">
      <c r="A438" s="894"/>
      <c r="B438" s="148"/>
      <c r="C438" s="146"/>
      <c r="D438" s="20"/>
      <c r="E438" s="20"/>
      <c r="F438" s="20"/>
      <c r="G438" s="20"/>
      <c r="H438" s="20"/>
      <c r="I438" s="135"/>
      <c r="J438" s="196"/>
      <c r="K438" s="166"/>
      <c r="L438" s="936"/>
      <c r="M438" s="939"/>
      <c r="N438" s="166"/>
      <c r="O438" s="166"/>
      <c r="P438" s="156"/>
      <c r="Q438" s="157"/>
      <c r="R438" s="896"/>
      <c r="S438" s="166"/>
      <c r="T438" s="166"/>
      <c r="U438" s="166"/>
      <c r="V438" s="166"/>
      <c r="W438" s="156"/>
      <c r="X438" s="166"/>
      <c r="Y438" s="196"/>
      <c r="Z438" s="915"/>
      <c r="AA438" s="917"/>
      <c r="AB438" s="917"/>
      <c r="AC438" s="917"/>
      <c r="AD438" s="917"/>
      <c r="AE438" s="917"/>
      <c r="AF438" s="917"/>
      <c r="AG438" s="133"/>
    </row>
    <row r="439" spans="1:33">
      <c r="A439" s="894"/>
      <c r="B439" s="905"/>
      <c r="C439" s="906"/>
      <c r="D439" s="907"/>
      <c r="E439" s="907"/>
      <c r="F439" s="907"/>
      <c r="G439" s="907"/>
      <c r="H439" s="907"/>
      <c r="I439" s="908"/>
      <c r="J439" s="196"/>
      <c r="K439" s="166"/>
      <c r="L439" s="166"/>
      <c r="M439" s="166"/>
      <c r="N439" s="166"/>
      <c r="O439" s="166"/>
      <c r="P439" s="156"/>
      <c r="Q439" s="157"/>
      <c r="R439" s="896"/>
      <c r="S439" s="166"/>
      <c r="T439" s="166"/>
      <c r="U439" s="166"/>
      <c r="V439" s="166"/>
      <c r="W439" s="156"/>
      <c r="X439" s="166"/>
      <c r="Y439" s="196"/>
      <c r="Z439" s="915"/>
      <c r="AA439" s="917"/>
      <c r="AB439" s="917"/>
      <c r="AC439" s="917"/>
      <c r="AD439" s="917"/>
      <c r="AE439" s="917"/>
      <c r="AF439" s="917"/>
      <c r="AG439" s="133"/>
    </row>
    <row r="440" spans="1:33">
      <c r="A440" s="894"/>
      <c r="B440" s="148"/>
      <c r="C440" s="146"/>
      <c r="D440" s="20"/>
      <c r="E440" s="20"/>
      <c r="F440" s="20"/>
      <c r="G440" s="20"/>
      <c r="H440" s="20"/>
      <c r="I440" s="135"/>
      <c r="J440" s="196"/>
      <c r="K440" s="166"/>
      <c r="L440" s="166"/>
      <c r="M440" s="166"/>
      <c r="N440" s="166"/>
      <c r="O440" s="166"/>
      <c r="P440" s="156"/>
      <c r="Q440" s="157"/>
      <c r="R440" s="152"/>
      <c r="S440" s="153"/>
      <c r="T440" s="475"/>
      <c r="U440" s="475"/>
      <c r="V440" s="475"/>
      <c r="W440" s="475"/>
      <c r="X440" s="476"/>
      <c r="Y440" s="196"/>
      <c r="Z440" s="915"/>
      <c r="AA440" s="917"/>
      <c r="AB440" s="917"/>
      <c r="AC440" s="917"/>
      <c r="AD440" s="917"/>
      <c r="AE440" s="917"/>
      <c r="AF440" s="917"/>
      <c r="AG440" s="133"/>
    </row>
    <row r="441" spans="1:33">
      <c r="A441" s="894"/>
      <c r="B441" s="905"/>
      <c r="C441" s="906"/>
      <c r="D441" s="907"/>
      <c r="E441" s="907"/>
      <c r="F441" s="907"/>
      <c r="G441" s="907"/>
      <c r="H441" s="907"/>
      <c r="I441" s="908"/>
      <c r="J441" s="196"/>
      <c r="K441" s="166"/>
      <c r="L441" s="166"/>
      <c r="M441" s="166"/>
      <c r="N441" s="166"/>
      <c r="O441" s="166"/>
      <c r="P441" s="166"/>
      <c r="Q441" s="157"/>
      <c r="R441" s="896"/>
      <c r="S441" s="166"/>
      <c r="T441" s="166"/>
      <c r="U441" s="166"/>
      <c r="V441" s="166"/>
      <c r="W441" s="156"/>
      <c r="X441" s="166"/>
      <c r="Y441" s="196"/>
      <c r="Z441" s="915"/>
      <c r="AA441" s="917"/>
      <c r="AB441" s="917"/>
      <c r="AC441" s="917"/>
      <c r="AD441" s="917"/>
      <c r="AE441" s="917"/>
      <c r="AF441" s="917"/>
      <c r="AG441" s="133"/>
    </row>
    <row r="442" spans="1:33">
      <c r="A442" s="894"/>
      <c r="B442" s="148"/>
      <c r="C442" s="146"/>
      <c r="D442" s="20"/>
      <c r="E442" s="20"/>
      <c r="F442" s="20"/>
      <c r="G442" s="20"/>
      <c r="H442" s="20"/>
      <c r="I442" s="135"/>
      <c r="J442" s="196"/>
      <c r="K442" s="166"/>
      <c r="L442" s="166"/>
      <c r="M442" s="166"/>
      <c r="N442" s="166"/>
      <c r="O442" s="166"/>
      <c r="P442" s="156"/>
      <c r="Q442" s="157"/>
      <c r="R442" s="911"/>
      <c r="S442" s="166"/>
      <c r="T442" s="166"/>
      <c r="U442" s="166"/>
      <c r="V442" s="166"/>
      <c r="W442" s="156"/>
      <c r="X442" s="166"/>
      <c r="Y442" s="196"/>
      <c r="Z442" s="915"/>
      <c r="AA442" s="917"/>
      <c r="AB442" s="917"/>
      <c r="AC442" s="917"/>
      <c r="AD442" s="917"/>
      <c r="AE442" s="917"/>
      <c r="AF442" s="917"/>
      <c r="AG442" s="133"/>
    </row>
    <row r="443" spans="1:33">
      <c r="A443" s="894"/>
      <c r="B443" s="905"/>
      <c r="C443" s="906"/>
      <c r="D443" s="907"/>
      <c r="E443" s="907"/>
      <c r="F443" s="907"/>
      <c r="G443" s="907"/>
      <c r="H443" s="907"/>
      <c r="I443" s="908"/>
      <c r="J443" s="196"/>
      <c r="K443" s="166"/>
      <c r="L443" s="166"/>
      <c r="M443" s="166"/>
      <c r="N443" s="166"/>
      <c r="O443" s="166"/>
      <c r="P443" s="156"/>
      <c r="Q443" s="157"/>
      <c r="R443" s="896"/>
      <c r="S443" s="153"/>
      <c r="T443" s="475"/>
      <c r="U443" s="475"/>
      <c r="V443" s="475"/>
      <c r="W443" s="475"/>
      <c r="X443" s="476"/>
      <c r="Y443" s="196"/>
      <c r="Z443" s="915"/>
      <c r="AA443" s="917"/>
      <c r="AB443" s="917"/>
      <c r="AC443" s="917"/>
      <c r="AD443" s="917"/>
      <c r="AE443" s="917"/>
      <c r="AF443" s="917"/>
      <c r="AG443" s="133"/>
    </row>
    <row r="444" spans="1:33">
      <c r="A444" s="894"/>
      <c r="B444" s="148"/>
      <c r="C444" s="146"/>
      <c r="D444" s="20"/>
      <c r="E444" s="20"/>
      <c r="F444" s="20"/>
      <c r="G444" s="20"/>
      <c r="H444" s="20"/>
      <c r="I444" s="135"/>
      <c r="J444" s="196"/>
      <c r="K444" s="166"/>
      <c r="L444" s="166"/>
      <c r="M444" s="166"/>
      <c r="N444" s="166"/>
      <c r="O444" s="166"/>
      <c r="P444" s="156"/>
      <c r="Q444" s="157"/>
      <c r="R444" s="898"/>
      <c r="S444" s="166"/>
      <c r="T444" s="166"/>
      <c r="U444" s="166"/>
      <c r="V444" s="166"/>
      <c r="W444" s="156"/>
      <c r="X444" s="166"/>
      <c r="Y444" s="196"/>
      <c r="Z444" s="915"/>
      <c r="AA444" s="917"/>
      <c r="AB444" s="917"/>
      <c r="AC444" s="917"/>
      <c r="AD444" s="917"/>
      <c r="AE444" s="917"/>
      <c r="AF444" s="917"/>
      <c r="AG444" s="133"/>
    </row>
    <row r="445" spans="1:33">
      <c r="A445" s="894"/>
      <c r="B445" s="148"/>
      <c r="C445" s="146"/>
      <c r="D445" s="20"/>
      <c r="E445" s="20"/>
      <c r="F445" s="20"/>
      <c r="G445" s="20"/>
      <c r="H445" s="20"/>
      <c r="I445" s="135"/>
      <c r="J445" s="196"/>
      <c r="K445" s="166"/>
      <c r="L445" s="166"/>
      <c r="M445" s="166"/>
      <c r="N445" s="166"/>
      <c r="O445" s="166"/>
      <c r="P445" s="166"/>
      <c r="Q445" s="157"/>
      <c r="R445" s="911"/>
      <c r="S445" s="166"/>
      <c r="T445" s="166"/>
      <c r="U445" s="166"/>
      <c r="V445" s="166"/>
      <c r="W445" s="156"/>
      <c r="X445" s="166"/>
      <c r="Y445" s="196"/>
      <c r="Z445" s="915"/>
      <c r="AA445" s="917"/>
      <c r="AB445" s="917"/>
      <c r="AC445" s="917"/>
      <c r="AD445" s="917"/>
      <c r="AE445" s="917"/>
      <c r="AF445" s="917"/>
      <c r="AG445" s="133"/>
    </row>
    <row r="446" spans="1:33">
      <c r="A446" s="894"/>
      <c r="B446" s="905"/>
      <c r="C446" s="906"/>
      <c r="D446" s="907"/>
      <c r="E446" s="907"/>
      <c r="F446" s="907"/>
      <c r="G446" s="907"/>
      <c r="H446" s="907"/>
      <c r="I446" s="908"/>
      <c r="J446" s="196"/>
      <c r="K446" s="166"/>
      <c r="L446" s="166"/>
      <c r="M446" s="166"/>
      <c r="N446" s="166"/>
      <c r="O446" s="166"/>
      <c r="P446" s="156"/>
      <c r="Q446" s="157"/>
      <c r="R446" s="896"/>
      <c r="S446" s="166"/>
      <c r="T446" s="166"/>
      <c r="U446" s="166"/>
      <c r="V446" s="166"/>
      <c r="W446" s="156"/>
      <c r="X446" s="166"/>
      <c r="Y446" s="196"/>
      <c r="Z446" s="915"/>
      <c r="AA446" s="917"/>
      <c r="AB446" s="917"/>
      <c r="AC446" s="917"/>
      <c r="AD446" s="917"/>
      <c r="AE446" s="917"/>
      <c r="AF446" s="917"/>
      <c r="AG446" s="133"/>
    </row>
    <row r="447" spans="1:33">
      <c r="A447" s="894"/>
      <c r="B447" s="148"/>
      <c r="C447" s="146"/>
      <c r="D447" s="20"/>
      <c r="E447" s="20"/>
      <c r="F447" s="20"/>
      <c r="G447" s="20"/>
      <c r="H447" s="20"/>
      <c r="I447" s="135"/>
      <c r="J447" s="196"/>
      <c r="K447" s="166"/>
      <c r="L447" s="166"/>
      <c r="M447" s="166"/>
      <c r="N447" s="166"/>
      <c r="O447" s="166"/>
      <c r="P447" s="156"/>
      <c r="Q447" s="157"/>
      <c r="R447" s="896"/>
      <c r="S447" s="166"/>
      <c r="T447" s="166"/>
      <c r="U447" s="166"/>
      <c r="V447" s="166"/>
      <c r="W447" s="156"/>
      <c r="X447" s="166"/>
      <c r="Y447" s="196"/>
      <c r="Z447" s="915"/>
      <c r="AA447" s="917"/>
      <c r="AB447" s="917"/>
      <c r="AC447" s="917"/>
      <c r="AD447" s="917"/>
      <c r="AE447" s="917"/>
      <c r="AF447" s="917"/>
      <c r="AG447" s="133"/>
    </row>
    <row r="448" spans="1:33">
      <c r="A448" s="894"/>
      <c r="B448" s="148"/>
      <c r="C448" s="146"/>
      <c r="D448" s="20"/>
      <c r="E448" s="20"/>
      <c r="F448" s="20"/>
      <c r="G448" s="20"/>
      <c r="H448" s="20"/>
      <c r="I448" s="135"/>
      <c r="J448" s="196"/>
      <c r="K448" s="166"/>
      <c r="L448" s="166"/>
      <c r="M448" s="166"/>
      <c r="N448" s="166"/>
      <c r="O448" s="166"/>
      <c r="P448" s="156"/>
      <c r="Q448" s="157"/>
      <c r="R448" s="896"/>
      <c r="S448" s="166"/>
      <c r="T448" s="166"/>
      <c r="U448" s="166"/>
      <c r="V448" s="166"/>
      <c r="W448" s="156"/>
      <c r="X448" s="166"/>
      <c r="Y448" s="196"/>
      <c r="Z448" s="915"/>
      <c r="AA448" s="917"/>
      <c r="AB448" s="917"/>
      <c r="AC448" s="917"/>
      <c r="AD448" s="917"/>
      <c r="AE448" s="917"/>
      <c r="AF448" s="917"/>
      <c r="AG448" s="133"/>
    </row>
    <row r="449" spans="1:33">
      <c r="A449" s="894"/>
      <c r="B449" s="905"/>
      <c r="C449" s="906"/>
      <c r="D449" s="907"/>
      <c r="E449" s="907"/>
      <c r="F449" s="907"/>
      <c r="G449" s="907"/>
      <c r="H449" s="907"/>
      <c r="I449" s="908"/>
      <c r="J449" s="196"/>
      <c r="K449" s="166"/>
      <c r="L449" s="166"/>
      <c r="M449" s="166"/>
      <c r="N449" s="166"/>
      <c r="O449" s="166"/>
      <c r="P449" s="156"/>
      <c r="Q449" s="157"/>
      <c r="R449" s="152"/>
      <c r="S449" s="153"/>
      <c r="T449" s="475"/>
      <c r="U449" s="475"/>
      <c r="V449" s="475"/>
      <c r="W449" s="475"/>
      <c r="X449" s="476"/>
      <c r="Y449" s="196"/>
      <c r="Z449" s="915"/>
      <c r="AA449" s="917"/>
      <c r="AB449" s="917"/>
      <c r="AC449" s="917"/>
      <c r="AD449" s="917"/>
      <c r="AE449" s="917"/>
      <c r="AF449" s="917"/>
      <c r="AG449" s="895"/>
    </row>
    <row r="450" spans="1:33">
      <c r="A450" s="894"/>
      <c r="B450" s="148"/>
      <c r="C450" s="146"/>
      <c r="D450" s="20"/>
      <c r="E450" s="20"/>
      <c r="F450" s="20"/>
      <c r="G450" s="20"/>
      <c r="H450" s="20"/>
      <c r="I450" s="135"/>
      <c r="J450" s="196"/>
      <c r="K450" s="166"/>
      <c r="L450" s="166"/>
      <c r="M450" s="166"/>
      <c r="N450" s="166"/>
      <c r="O450" s="166"/>
      <c r="P450" s="156"/>
      <c r="Q450" s="157"/>
      <c r="R450" s="896"/>
      <c r="S450" s="166"/>
      <c r="T450" s="166"/>
      <c r="U450" s="166"/>
      <c r="V450" s="166"/>
      <c r="W450" s="156"/>
      <c r="X450" s="166"/>
      <c r="Y450" s="196"/>
      <c r="Z450" s="915"/>
      <c r="AA450" s="917"/>
      <c r="AB450" s="917"/>
      <c r="AC450" s="917"/>
      <c r="AD450" s="917"/>
      <c r="AE450" s="917"/>
      <c r="AF450" s="917"/>
      <c r="AG450" s="895"/>
    </row>
    <row r="451" spans="1:33">
      <c r="A451" s="894"/>
      <c r="B451" s="148"/>
      <c r="C451" s="146"/>
      <c r="D451" s="20"/>
      <c r="E451" s="20"/>
      <c r="F451" s="20"/>
      <c r="G451" s="20"/>
      <c r="H451" s="20"/>
      <c r="I451" s="135"/>
      <c r="J451" s="196"/>
      <c r="K451" s="166"/>
      <c r="L451" s="166"/>
      <c r="M451" s="166"/>
      <c r="N451" s="166"/>
      <c r="O451" s="166"/>
      <c r="P451" s="156"/>
      <c r="Q451" s="157"/>
      <c r="R451" s="911"/>
      <c r="S451" s="166"/>
      <c r="T451" s="166"/>
      <c r="U451" s="166"/>
      <c r="V451" s="166"/>
      <c r="W451" s="156"/>
      <c r="X451" s="166"/>
      <c r="Y451" s="196"/>
      <c r="Z451" s="915"/>
      <c r="AA451" s="917"/>
      <c r="AB451" s="917"/>
      <c r="AC451" s="917"/>
      <c r="AD451" s="917"/>
      <c r="AE451" s="917"/>
      <c r="AF451" s="917"/>
      <c r="AG451" s="895"/>
    </row>
    <row r="452" spans="1:33">
      <c r="A452" s="894"/>
      <c r="B452" s="149"/>
      <c r="C452" s="147"/>
      <c r="D452" s="67"/>
      <c r="E452" s="67"/>
      <c r="F452" s="67"/>
      <c r="G452" s="67"/>
      <c r="H452" s="67"/>
      <c r="I452" s="136"/>
      <c r="J452" s="897"/>
      <c r="K452" s="158"/>
      <c r="L452" s="158"/>
      <c r="M452" s="158"/>
      <c r="N452" s="158"/>
      <c r="O452" s="158"/>
      <c r="P452" s="159"/>
      <c r="Q452" s="160"/>
      <c r="R452" s="911"/>
      <c r="S452" s="153"/>
      <c r="T452" s="475"/>
      <c r="U452" s="475"/>
      <c r="V452" s="475"/>
      <c r="W452" s="475"/>
      <c r="X452" s="476"/>
      <c r="Y452" s="196"/>
      <c r="Z452" s="915"/>
      <c r="AA452" s="917"/>
      <c r="AB452" s="917"/>
      <c r="AC452" s="917"/>
      <c r="AD452" s="917"/>
      <c r="AE452" s="917"/>
      <c r="AF452" s="917"/>
      <c r="AG452" s="895"/>
    </row>
    <row r="453" spans="1:33">
      <c r="A453" s="894"/>
      <c r="B453" s="148"/>
      <c r="C453" s="146"/>
      <c r="D453" s="20"/>
      <c r="E453" s="20"/>
      <c r="F453" s="20"/>
      <c r="G453" s="20"/>
      <c r="H453" s="20"/>
      <c r="I453" s="135"/>
      <c r="J453" s="196"/>
      <c r="K453" s="166"/>
      <c r="L453" s="166"/>
      <c r="M453" s="166"/>
      <c r="N453" s="166"/>
      <c r="O453" s="166"/>
      <c r="P453" s="156"/>
      <c r="Q453" s="157"/>
      <c r="R453" s="896"/>
      <c r="S453" s="166"/>
      <c r="T453" s="166"/>
      <c r="U453" s="166"/>
      <c r="V453" s="166"/>
      <c r="W453" s="156"/>
      <c r="X453" s="166"/>
      <c r="Y453" s="196"/>
      <c r="Z453" s="913"/>
      <c r="AA453" s="913"/>
      <c r="AB453" s="913"/>
      <c r="AC453" s="913"/>
      <c r="AD453" s="913"/>
      <c r="AE453" s="913"/>
      <c r="AF453" s="913"/>
      <c r="AG453" s="480"/>
    </row>
    <row r="454" spans="1:33">
      <c r="A454" s="164"/>
      <c r="B454" s="148"/>
      <c r="C454" s="146"/>
      <c r="D454" s="20"/>
      <c r="E454" s="20"/>
      <c r="F454" s="20"/>
      <c r="G454" s="20"/>
      <c r="H454" s="20"/>
      <c r="I454" s="135"/>
      <c r="J454" s="196"/>
      <c r="K454" s="166"/>
      <c r="L454" s="166"/>
      <c r="M454" s="166"/>
      <c r="N454" s="166"/>
      <c r="O454" s="166"/>
      <c r="P454" s="156"/>
      <c r="Q454" s="157"/>
      <c r="R454" s="896"/>
      <c r="S454" s="166"/>
      <c r="T454" s="166"/>
      <c r="U454" s="166"/>
      <c r="V454" s="166"/>
      <c r="W454" s="156"/>
      <c r="X454" s="166"/>
      <c r="Y454" s="196"/>
      <c r="Z454" s="913"/>
      <c r="AA454" s="913"/>
      <c r="AB454" s="913"/>
      <c r="AC454" s="913"/>
      <c r="AD454" s="913"/>
      <c r="AE454" s="913"/>
      <c r="AF454" s="913"/>
      <c r="AG454" s="922"/>
    </row>
    <row r="455" spans="1:33">
      <c r="A455" s="894"/>
      <c r="B455" s="149"/>
      <c r="C455" s="147"/>
      <c r="D455" s="67"/>
      <c r="E455" s="67"/>
      <c r="F455" s="67"/>
      <c r="G455" s="67"/>
      <c r="H455" s="67"/>
      <c r="I455" s="136"/>
      <c r="J455" s="897"/>
      <c r="K455" s="158"/>
      <c r="L455" s="158"/>
      <c r="M455" s="158"/>
      <c r="N455" s="158"/>
      <c r="O455" s="158"/>
      <c r="P455" s="159"/>
      <c r="Q455" s="160"/>
      <c r="R455" s="896"/>
      <c r="S455" s="166"/>
      <c r="T455" s="166"/>
      <c r="U455" s="166"/>
      <c r="V455" s="166"/>
      <c r="W455" s="156"/>
      <c r="X455" s="166"/>
      <c r="Y455" s="196"/>
      <c r="Z455" s="913"/>
      <c r="AA455" s="913"/>
      <c r="AB455" s="913"/>
      <c r="AC455" s="913"/>
      <c r="AD455" s="913"/>
      <c r="AE455" s="913"/>
      <c r="AF455" s="913"/>
      <c r="AG455" s="480"/>
    </row>
    <row r="456" spans="1:33">
      <c r="A456" s="164"/>
      <c r="B456" s="148"/>
      <c r="C456" s="146"/>
      <c r="D456" s="20"/>
      <c r="E456" s="20"/>
      <c r="F456" s="20"/>
      <c r="G456" s="20"/>
      <c r="H456" s="20"/>
      <c r="I456" s="135"/>
      <c r="J456" s="196"/>
      <c r="K456" s="166"/>
      <c r="L456" s="166"/>
      <c r="M456" s="166"/>
      <c r="N456" s="166"/>
      <c r="O456" s="166"/>
      <c r="P456" s="156"/>
      <c r="Q456" s="157"/>
      <c r="R456" s="896"/>
      <c r="S456" s="166"/>
      <c r="T456" s="166"/>
      <c r="U456" s="166"/>
      <c r="V456" s="166"/>
      <c r="W456" s="156"/>
      <c r="X456" s="166"/>
      <c r="Y456" s="196"/>
      <c r="Z456" s="913"/>
      <c r="AA456" s="921"/>
      <c r="AB456" s="921"/>
      <c r="AC456" s="921"/>
      <c r="AD456" s="921"/>
      <c r="AE456" s="921"/>
      <c r="AF456" s="921"/>
      <c r="AG456" s="480"/>
    </row>
    <row r="457" spans="1:33">
      <c r="A457" s="164"/>
      <c r="B457" s="148"/>
      <c r="C457" s="146"/>
      <c r="D457" s="20"/>
      <c r="E457" s="20"/>
      <c r="F457" s="20"/>
      <c r="G457" s="20"/>
      <c r="H457" s="20"/>
      <c r="I457" s="135"/>
      <c r="J457" s="196"/>
      <c r="K457" s="166"/>
      <c r="L457" s="166"/>
      <c r="M457" s="166"/>
      <c r="N457" s="166"/>
      <c r="O457" s="166"/>
      <c r="P457" s="156"/>
      <c r="Q457" s="157"/>
      <c r="R457" s="896"/>
      <c r="S457" s="166"/>
      <c r="T457" s="166"/>
      <c r="U457" s="166"/>
      <c r="V457" s="166"/>
      <c r="W457" s="156"/>
      <c r="X457" s="166"/>
      <c r="Y457" s="196"/>
      <c r="Z457" s="913"/>
      <c r="AA457" s="921"/>
      <c r="AB457" s="921"/>
      <c r="AC457" s="921"/>
      <c r="AD457" s="921"/>
      <c r="AE457" s="921"/>
      <c r="AF457" s="921"/>
      <c r="AG457" s="480"/>
    </row>
    <row r="458" spans="1:33">
      <c r="A458" s="894"/>
      <c r="B458" s="899"/>
      <c r="C458" s="147"/>
      <c r="D458" s="67"/>
      <c r="E458" s="67"/>
      <c r="F458" s="67"/>
      <c r="G458" s="67"/>
      <c r="H458" s="67"/>
      <c r="I458" s="136"/>
      <c r="J458" s="897"/>
      <c r="K458" s="158"/>
      <c r="L458" s="158"/>
      <c r="M458" s="158"/>
      <c r="N458" s="158"/>
      <c r="O458" s="158"/>
      <c r="P458" s="159"/>
      <c r="Q458" s="160"/>
      <c r="R458" s="152"/>
      <c r="S458" s="153"/>
      <c r="T458" s="475"/>
      <c r="U458" s="475"/>
      <c r="V458" s="475"/>
      <c r="W458" s="475"/>
      <c r="X458" s="476"/>
      <c r="Y458" s="196"/>
      <c r="Z458" s="913"/>
      <c r="AA458" s="921"/>
      <c r="AB458" s="921"/>
      <c r="AC458" s="921"/>
      <c r="AD458" s="921"/>
      <c r="AE458" s="921"/>
      <c r="AF458" s="921"/>
      <c r="AG458" s="480"/>
    </row>
    <row r="459" spans="1:33">
      <c r="A459" s="894"/>
      <c r="B459" s="148"/>
      <c r="C459" s="146"/>
      <c r="D459" s="20"/>
      <c r="E459" s="20"/>
      <c r="F459" s="20"/>
      <c r="G459" s="20"/>
      <c r="H459" s="20"/>
      <c r="I459" s="135"/>
      <c r="J459" s="196"/>
      <c r="K459" s="166"/>
      <c r="L459" s="166"/>
      <c r="M459" s="166"/>
      <c r="N459" s="166"/>
      <c r="O459" s="166"/>
      <c r="P459" s="156"/>
      <c r="Q459" s="157"/>
      <c r="R459" s="896"/>
      <c r="S459" s="166"/>
      <c r="T459" s="166"/>
      <c r="U459" s="166"/>
      <c r="V459" s="166"/>
      <c r="W459" s="156"/>
      <c r="X459" s="166"/>
      <c r="Y459" s="196"/>
      <c r="Z459" s="913"/>
      <c r="AA459" s="921"/>
      <c r="AB459" s="921"/>
      <c r="AC459" s="921"/>
      <c r="AD459" s="921"/>
      <c r="AE459" s="921"/>
      <c r="AF459" s="921"/>
      <c r="AG459" s="480"/>
    </row>
    <row r="460" spans="1:33">
      <c r="A460" s="164"/>
      <c r="B460" s="148"/>
      <c r="C460" s="146"/>
      <c r="D460" s="20"/>
      <c r="E460" s="20"/>
      <c r="F460" s="20"/>
      <c r="G460" s="20"/>
      <c r="H460" s="20"/>
      <c r="I460" s="135"/>
      <c r="J460" s="196"/>
      <c r="K460" s="166"/>
      <c r="L460" s="166"/>
      <c r="M460" s="166"/>
      <c r="N460" s="166"/>
      <c r="O460" s="166"/>
      <c r="P460" s="156"/>
      <c r="Q460" s="157"/>
      <c r="R460" s="911"/>
      <c r="S460" s="166"/>
      <c r="T460" s="166"/>
      <c r="U460" s="166"/>
      <c r="V460" s="166"/>
      <c r="W460" s="156"/>
      <c r="X460" s="166"/>
      <c r="Y460" s="196"/>
      <c r="Z460" s="913"/>
      <c r="AA460" s="921"/>
      <c r="AB460" s="921"/>
      <c r="AC460" s="921"/>
      <c r="AD460" s="921"/>
      <c r="AE460" s="921"/>
      <c r="AF460" s="921"/>
      <c r="AG460" s="922"/>
    </row>
    <row r="461" spans="1:33">
      <c r="A461" s="894"/>
      <c r="B461" s="149"/>
      <c r="C461" s="147"/>
      <c r="D461" s="67"/>
      <c r="E461" s="67"/>
      <c r="F461" s="67"/>
      <c r="G461" s="67"/>
      <c r="H461" s="67"/>
      <c r="I461" s="136"/>
      <c r="J461" s="897"/>
      <c r="K461" s="154"/>
      <c r="L461" s="154"/>
      <c r="M461" s="426"/>
      <c r="N461" s="426"/>
      <c r="O461" s="426"/>
      <c r="P461" s="426"/>
      <c r="Q461" s="912"/>
      <c r="R461" s="911"/>
      <c r="S461" s="153"/>
      <c r="T461" s="150"/>
      <c r="U461" s="150"/>
      <c r="V461" s="150"/>
      <c r="W461" s="150"/>
      <c r="X461" s="898"/>
      <c r="Y461" s="196"/>
      <c r="Z461" s="913"/>
      <c r="AA461" s="921"/>
      <c r="AB461" s="921"/>
      <c r="AC461" s="921"/>
      <c r="AD461" s="921"/>
      <c r="AE461" s="921"/>
      <c r="AF461" s="921"/>
      <c r="AG461" s="480"/>
    </row>
    <row r="462" spans="1:33">
      <c r="A462" s="164"/>
      <c r="B462" s="148"/>
      <c r="C462" s="146"/>
      <c r="D462" s="20"/>
      <c r="E462" s="20"/>
      <c r="F462" s="20"/>
      <c r="G462" s="20"/>
      <c r="H462" s="20"/>
      <c r="I462" s="135"/>
      <c r="J462" s="196"/>
      <c r="K462" s="153"/>
      <c r="L462" s="153"/>
      <c r="M462" s="475"/>
      <c r="N462" s="475"/>
      <c r="O462" s="475"/>
      <c r="P462" s="475"/>
      <c r="Q462" s="476"/>
      <c r="R462" s="152"/>
      <c r="S462" s="153"/>
      <c r="T462" s="475"/>
      <c r="U462" s="475"/>
      <c r="V462" s="475"/>
      <c r="W462" s="475"/>
      <c r="X462" s="476"/>
      <c r="Y462" s="196"/>
      <c r="Z462" s="913"/>
      <c r="AA462" s="913"/>
      <c r="AB462" s="913"/>
      <c r="AC462" s="913"/>
      <c r="AD462" s="913"/>
      <c r="AE462" s="913"/>
      <c r="AF462" s="913"/>
      <c r="AG462" s="480"/>
    </row>
    <row r="463" spans="1:33">
      <c r="A463" s="164"/>
      <c r="B463" s="148"/>
      <c r="C463" s="146"/>
      <c r="D463" s="20"/>
      <c r="E463" s="20"/>
      <c r="F463" s="20"/>
      <c r="G463" s="20"/>
      <c r="H463" s="20"/>
      <c r="I463" s="135"/>
      <c r="J463" s="196"/>
      <c r="K463" s="153"/>
      <c r="L463" s="153"/>
      <c r="M463" s="475"/>
      <c r="N463" s="475"/>
      <c r="O463" s="475"/>
      <c r="P463" s="475"/>
      <c r="Q463" s="476"/>
      <c r="R463" s="152"/>
      <c r="S463" s="153"/>
      <c r="T463" s="475"/>
      <c r="U463" s="475"/>
      <c r="V463" s="475"/>
      <c r="W463" s="475"/>
      <c r="X463" s="476"/>
      <c r="Y463" s="196"/>
      <c r="Z463" s="913"/>
      <c r="AA463" s="913"/>
      <c r="AB463" s="913"/>
      <c r="AC463" s="913"/>
      <c r="AD463" s="913"/>
      <c r="AE463" s="913"/>
      <c r="AF463" s="913"/>
      <c r="AG463" s="480"/>
    </row>
    <row r="464" spans="1:33">
      <c r="A464" s="164"/>
      <c r="B464" s="149"/>
      <c r="C464" s="147"/>
      <c r="D464" s="67"/>
      <c r="E464" s="67"/>
      <c r="F464" s="67"/>
      <c r="G464" s="67"/>
      <c r="H464" s="67"/>
      <c r="I464" s="136"/>
      <c r="J464" s="897"/>
      <c r="K464" s="154"/>
      <c r="L464" s="154"/>
      <c r="M464" s="477"/>
      <c r="N464" s="477"/>
      <c r="O464" s="477"/>
      <c r="P464" s="477"/>
      <c r="Q464" s="478"/>
      <c r="R464" s="152"/>
      <c r="S464" s="153"/>
      <c r="T464" s="475"/>
      <c r="U464" s="475"/>
      <c r="V464" s="475"/>
      <c r="W464" s="475"/>
      <c r="X464" s="476"/>
      <c r="Y464" s="196"/>
      <c r="Z464" s="913"/>
      <c r="AA464" s="913"/>
      <c r="AB464" s="913"/>
      <c r="AC464" s="913"/>
      <c r="AD464" s="913"/>
      <c r="AE464" s="913"/>
      <c r="AF464" s="913"/>
      <c r="AG464" s="480"/>
    </row>
    <row r="465" spans="1:32">
      <c r="A465" s="164"/>
      <c r="B465" s="148"/>
      <c r="C465" s="146"/>
      <c r="D465" s="20"/>
      <c r="E465" s="20"/>
      <c r="F465" s="20"/>
      <c r="G465" s="20"/>
      <c r="H465" s="20"/>
      <c r="I465" s="135"/>
      <c r="J465" s="196"/>
      <c r="K465" s="153"/>
      <c r="L465" s="153"/>
      <c r="M465" s="475"/>
      <c r="N465" s="475"/>
      <c r="O465" s="475"/>
      <c r="P465" s="475"/>
      <c r="Q465" s="476"/>
      <c r="R465" s="152"/>
      <c r="S465" s="153"/>
      <c r="T465" s="475"/>
      <c r="U465" s="475"/>
      <c r="V465" s="475"/>
      <c r="W465" s="475"/>
      <c r="X465" s="476"/>
      <c r="Y465" s="196"/>
      <c r="Z465" s="915"/>
      <c r="AA465" s="915"/>
      <c r="AB465" s="915"/>
      <c r="AC465" s="917"/>
      <c r="AD465" s="917"/>
      <c r="AE465" s="917"/>
      <c r="AF465" s="917"/>
    </row>
    <row r="466" spans="1:32">
      <c r="A466" s="164"/>
      <c r="B466" s="148"/>
      <c r="C466" s="146"/>
      <c r="D466" s="20"/>
      <c r="E466" s="20"/>
      <c r="F466" s="20"/>
      <c r="G466" s="20"/>
      <c r="H466" s="20"/>
      <c r="I466" s="135"/>
      <c r="J466" s="196"/>
      <c r="K466" s="153"/>
      <c r="L466" s="153"/>
      <c r="M466" s="475"/>
      <c r="N466" s="475"/>
      <c r="O466" s="475"/>
      <c r="P466" s="475"/>
      <c r="Q466" s="476"/>
      <c r="R466" s="152"/>
      <c r="S466" s="153"/>
      <c r="T466" s="475"/>
      <c r="U466" s="475"/>
      <c r="V466" s="475"/>
      <c r="W466" s="475"/>
      <c r="X466" s="476"/>
      <c r="Y466" s="196"/>
      <c r="Z466" s="915"/>
      <c r="AA466" s="917"/>
      <c r="AB466" s="917"/>
      <c r="AC466" s="917"/>
      <c r="AD466" s="917"/>
      <c r="AE466" s="917"/>
      <c r="AF466" s="917"/>
    </row>
    <row r="467" spans="1:32">
      <c r="A467" s="164"/>
      <c r="B467" s="149"/>
      <c r="C467" s="147"/>
      <c r="D467" s="67"/>
      <c r="E467" s="67"/>
      <c r="F467" s="67"/>
      <c r="G467" s="67"/>
      <c r="H467" s="67"/>
      <c r="I467" s="136"/>
      <c r="J467" s="196"/>
      <c r="K467" s="154"/>
      <c r="L467" s="154"/>
      <c r="M467" s="477"/>
      <c r="N467" s="477"/>
      <c r="O467" s="477"/>
      <c r="P467" s="477"/>
      <c r="Q467" s="478"/>
      <c r="R467" s="152"/>
      <c r="S467" s="153"/>
      <c r="T467" s="475"/>
      <c r="U467" s="475"/>
      <c r="V467" s="475"/>
      <c r="W467" s="475"/>
      <c r="X467" s="476"/>
      <c r="Y467" s="196"/>
      <c r="Z467" s="915"/>
      <c r="AA467" s="917"/>
      <c r="AB467" s="917"/>
      <c r="AC467" s="917"/>
      <c r="AD467" s="917"/>
      <c r="AE467" s="917"/>
      <c r="AF467" s="917"/>
    </row>
    <row r="468" spans="1:32">
      <c r="A468" s="164"/>
      <c r="B468" s="148"/>
      <c r="C468" s="146"/>
      <c r="D468" s="20"/>
      <c r="E468" s="20"/>
      <c r="F468" s="20"/>
      <c r="G468" s="20"/>
      <c r="H468" s="20"/>
      <c r="I468" s="135"/>
      <c r="J468" s="196"/>
      <c r="K468" s="153"/>
      <c r="L468" s="153"/>
      <c r="M468" s="475"/>
      <c r="N468" s="475"/>
      <c r="O468" s="475"/>
      <c r="P468" s="475"/>
      <c r="Q468" s="476"/>
      <c r="R468" s="152"/>
      <c r="S468" s="153"/>
      <c r="T468" s="475"/>
      <c r="U468" s="475"/>
      <c r="V468" s="475"/>
      <c r="W468" s="475"/>
      <c r="X468" s="476"/>
      <c r="Y468" s="196"/>
      <c r="Z468" s="915"/>
      <c r="AA468" s="917"/>
      <c r="AB468" s="917"/>
      <c r="AC468" s="917"/>
      <c r="AD468" s="917"/>
      <c r="AE468" s="917"/>
      <c r="AF468" s="917"/>
    </row>
    <row r="469" spans="1:32">
      <c r="A469" s="164"/>
      <c r="B469" s="148"/>
      <c r="C469" s="146"/>
      <c r="D469" s="20"/>
      <c r="E469" s="20"/>
      <c r="F469" s="20"/>
      <c r="G469" s="20"/>
      <c r="H469" s="20"/>
      <c r="I469" s="135"/>
      <c r="J469" s="196"/>
      <c r="K469" s="153"/>
      <c r="L469" s="153"/>
      <c r="M469" s="475"/>
      <c r="N469" s="475"/>
      <c r="O469" s="475"/>
      <c r="P469" s="475"/>
      <c r="Q469" s="476"/>
      <c r="R469" s="152"/>
      <c r="S469" s="153"/>
      <c r="T469" s="475"/>
      <c r="U469" s="475"/>
      <c r="V469" s="475"/>
      <c r="W469" s="475"/>
      <c r="X469" s="476"/>
      <c r="Y469" s="196"/>
      <c r="Z469" s="915"/>
      <c r="AA469" s="917"/>
      <c r="AB469" s="917"/>
      <c r="AC469" s="917"/>
      <c r="AD469" s="917"/>
      <c r="AE469" s="917"/>
      <c r="AF469" s="917"/>
    </row>
    <row r="470" spans="1:32">
      <c r="A470" s="164"/>
      <c r="B470" s="149"/>
      <c r="C470" s="147"/>
      <c r="D470" s="67"/>
      <c r="E470" s="67"/>
      <c r="F470" s="67"/>
      <c r="G470" s="67"/>
      <c r="H470" s="67"/>
      <c r="I470" s="136"/>
      <c r="J470" s="897"/>
      <c r="K470" s="154"/>
      <c r="L470" s="154"/>
      <c r="M470" s="477"/>
      <c r="N470" s="477"/>
      <c r="O470" s="477"/>
      <c r="P470" s="477"/>
      <c r="Q470" s="478"/>
      <c r="R470" s="152"/>
      <c r="S470" s="153"/>
      <c r="T470" s="475"/>
      <c r="U470" s="475"/>
      <c r="V470" s="475"/>
      <c r="W470" s="475"/>
      <c r="X470" s="476"/>
      <c r="Y470" s="196"/>
      <c r="Z470" s="915"/>
      <c r="AA470" s="917"/>
      <c r="AB470" s="917"/>
      <c r="AC470" s="917"/>
      <c r="AD470" s="917"/>
      <c r="AE470" s="917"/>
      <c r="AF470" s="917"/>
    </row>
    <row r="471" spans="1:32">
      <c r="A471" s="164"/>
      <c r="B471" s="148"/>
      <c r="C471" s="146"/>
      <c r="D471" s="20"/>
      <c r="E471" s="20"/>
      <c r="F471" s="20"/>
      <c r="G471" s="20"/>
      <c r="H471" s="20"/>
      <c r="I471" s="135"/>
      <c r="J471" s="196"/>
      <c r="K471" s="153"/>
      <c r="L471" s="153"/>
      <c r="M471" s="475"/>
      <c r="N471" s="475"/>
      <c r="O471" s="475"/>
      <c r="P471" s="475"/>
      <c r="Q471" s="476"/>
      <c r="R471" s="152"/>
      <c r="S471" s="153"/>
      <c r="T471" s="475"/>
      <c r="U471" s="475"/>
      <c r="V471" s="475"/>
      <c r="W471" s="475"/>
      <c r="X471" s="476"/>
      <c r="Y471" s="196"/>
      <c r="Z471" s="915"/>
      <c r="AA471" s="917"/>
      <c r="AB471" s="917"/>
      <c r="AC471" s="917"/>
      <c r="AD471" s="917"/>
      <c r="AE471" s="917"/>
      <c r="AF471" s="917"/>
    </row>
    <row r="472" spans="1:32">
      <c r="A472" s="164"/>
      <c r="B472" s="148"/>
      <c r="C472" s="146"/>
      <c r="D472" s="20"/>
      <c r="E472" s="20"/>
      <c r="F472" s="20"/>
      <c r="G472" s="20"/>
      <c r="H472" s="20"/>
      <c r="I472" s="135"/>
      <c r="J472" s="196"/>
      <c r="K472" s="153"/>
      <c r="L472" s="153"/>
      <c r="M472" s="475"/>
      <c r="N472" s="475"/>
      <c r="O472" s="475"/>
      <c r="P472" s="475"/>
      <c r="Q472" s="476"/>
      <c r="R472" s="152"/>
      <c r="S472" s="153"/>
      <c r="T472" s="475"/>
      <c r="U472" s="475"/>
      <c r="V472" s="475"/>
      <c r="W472" s="475"/>
      <c r="X472" s="476"/>
      <c r="Y472" s="196"/>
      <c r="Z472" s="915"/>
      <c r="AA472" s="917"/>
      <c r="AB472" s="917"/>
      <c r="AC472" s="917"/>
      <c r="AD472" s="917"/>
      <c r="AE472" s="917"/>
      <c r="AF472" s="917"/>
    </row>
    <row r="473" spans="1:32">
      <c r="A473" s="164"/>
      <c r="B473" s="149"/>
      <c r="C473" s="147"/>
      <c r="D473" s="67"/>
      <c r="E473" s="67"/>
      <c r="F473" s="67"/>
      <c r="G473" s="67"/>
      <c r="H473" s="67"/>
      <c r="I473" s="136"/>
      <c r="J473" s="897"/>
      <c r="K473" s="154"/>
      <c r="L473" s="154"/>
      <c r="M473" s="477"/>
      <c r="N473" s="477"/>
      <c r="O473" s="477"/>
      <c r="P473" s="900"/>
      <c r="Q473" s="477"/>
      <c r="R473" s="152"/>
      <c r="S473" s="153"/>
      <c r="T473" s="475"/>
      <c r="U473" s="475"/>
      <c r="V473" s="475"/>
      <c r="W473" s="475"/>
      <c r="X473" s="476"/>
      <c r="Y473" s="196"/>
      <c r="Z473" s="915"/>
      <c r="AA473" s="917"/>
      <c r="AB473" s="917"/>
      <c r="AC473" s="917"/>
      <c r="AD473" s="917"/>
      <c r="AE473" s="917"/>
      <c r="AF473" s="917"/>
    </row>
    <row r="474" spans="1:32">
      <c r="A474" s="164"/>
      <c r="B474" s="148"/>
      <c r="C474" s="146"/>
      <c r="D474" s="20"/>
      <c r="E474" s="20"/>
      <c r="F474" s="20"/>
      <c r="G474" s="20"/>
      <c r="H474" s="20"/>
      <c r="I474" s="135"/>
      <c r="J474" s="196"/>
      <c r="K474" s="166"/>
      <c r="L474" s="155"/>
      <c r="M474" s="155"/>
      <c r="N474" s="155"/>
      <c r="O474" s="155"/>
      <c r="P474" s="156"/>
      <c r="Q474" s="157"/>
      <c r="R474" s="896"/>
      <c r="S474" s="166"/>
      <c r="T474" s="166"/>
      <c r="U474" s="166"/>
      <c r="V474" s="166"/>
      <c r="W474" s="156"/>
      <c r="X474" s="166"/>
      <c r="Y474" s="196"/>
      <c r="Z474" s="915"/>
      <c r="AA474" s="917"/>
      <c r="AB474" s="917"/>
      <c r="AC474" s="917"/>
      <c r="AD474" s="917"/>
      <c r="AE474" s="917"/>
      <c r="AF474" s="917"/>
    </row>
    <row r="475" spans="1:32">
      <c r="A475" s="164"/>
      <c r="B475" s="148"/>
      <c r="C475" s="146"/>
      <c r="D475" s="20"/>
      <c r="E475" s="20"/>
      <c r="F475" s="20"/>
      <c r="G475" s="20"/>
      <c r="H475" s="20"/>
      <c r="I475" s="135"/>
      <c r="J475" s="196"/>
      <c r="K475" s="166"/>
      <c r="L475" s="155"/>
      <c r="M475" s="155"/>
      <c r="N475" s="155"/>
      <c r="O475" s="155"/>
      <c r="P475" s="156"/>
      <c r="Q475" s="157"/>
      <c r="R475" s="896"/>
      <c r="S475" s="166"/>
      <c r="T475" s="166"/>
      <c r="U475" s="166"/>
      <c r="V475" s="166"/>
      <c r="W475" s="156"/>
      <c r="X475" s="166"/>
      <c r="Y475" s="196"/>
      <c r="Z475" s="915"/>
      <c r="AA475" s="917"/>
      <c r="AB475" s="917"/>
      <c r="AC475" s="917"/>
      <c r="AD475" s="917"/>
      <c r="AE475" s="917"/>
      <c r="AF475" s="917"/>
    </row>
    <row r="476" spans="1:32">
      <c r="A476" s="164"/>
      <c r="B476" s="149"/>
      <c r="C476" s="147"/>
      <c r="D476" s="67"/>
      <c r="E476" s="67"/>
      <c r="F476" s="67"/>
      <c r="G476" s="67"/>
      <c r="H476" s="67"/>
      <c r="I476" s="136"/>
      <c r="J476" s="897"/>
      <c r="K476" s="158"/>
      <c r="L476" s="158"/>
      <c r="M476" s="158"/>
      <c r="N476" s="158"/>
      <c r="O476" s="158"/>
      <c r="P476" s="159"/>
      <c r="Q476" s="160"/>
      <c r="R476" s="427"/>
      <c r="S476" s="158"/>
      <c r="T476" s="158"/>
      <c r="U476" s="158"/>
      <c r="V476" s="158"/>
      <c r="W476" s="159"/>
      <c r="X476" s="158"/>
      <c r="Y476" s="897"/>
      <c r="Z476" s="918"/>
      <c r="AA476" s="919"/>
      <c r="AB476" s="919"/>
      <c r="AC476" s="919"/>
      <c r="AD476" s="919"/>
      <c r="AE476" s="919"/>
      <c r="AF476" s="919"/>
    </row>
    <row r="477" spans="1:32">
      <c r="A477" s="300"/>
      <c r="B477" s="295"/>
      <c r="C477" s="296"/>
      <c r="D477" s="297"/>
      <c r="E477" s="297"/>
      <c r="F477" s="297"/>
      <c r="G477" s="297"/>
      <c r="H477" s="297"/>
      <c r="I477" s="298"/>
      <c r="J477" s="196"/>
      <c r="K477" s="472"/>
      <c r="L477" s="472"/>
      <c r="M477" s="462"/>
      <c r="N477" s="462"/>
      <c r="O477" s="462"/>
      <c r="P477" s="462"/>
      <c r="Q477" s="473"/>
      <c r="R477" s="474"/>
      <c r="S477" s="909"/>
      <c r="T477" s="910"/>
      <c r="U477" s="910"/>
      <c r="V477" s="910"/>
      <c r="W477" s="910"/>
      <c r="X477" s="473"/>
      <c r="Y477" s="196"/>
      <c r="Z477" s="915"/>
      <c r="AA477" s="917"/>
      <c r="AB477" s="917"/>
      <c r="AC477" s="917"/>
      <c r="AD477" s="917"/>
      <c r="AE477" s="917"/>
      <c r="AF477" s="917"/>
    </row>
    <row r="478" spans="1:32">
      <c r="A478" s="164"/>
      <c r="B478" s="148"/>
      <c r="C478" s="146"/>
      <c r="D478" s="20"/>
      <c r="E478" s="20"/>
      <c r="F478" s="20"/>
      <c r="G478" s="20"/>
      <c r="H478" s="20"/>
      <c r="I478" s="135"/>
      <c r="J478" s="196"/>
      <c r="K478" s="153"/>
      <c r="L478" s="153"/>
      <c r="M478" s="475"/>
      <c r="N478" s="475"/>
      <c r="O478" s="475"/>
      <c r="P478" s="475"/>
      <c r="Q478" s="476"/>
      <c r="R478" s="152"/>
      <c r="S478" s="153"/>
      <c r="T478" s="475"/>
      <c r="U478" s="475"/>
      <c r="V478" s="475"/>
      <c r="W478" s="475"/>
      <c r="X478" s="476"/>
      <c r="Y478" s="196"/>
      <c r="Z478" s="915"/>
      <c r="AA478" s="917"/>
      <c r="AB478" s="917"/>
      <c r="AC478" s="917"/>
      <c r="AD478" s="917"/>
      <c r="AE478" s="917"/>
      <c r="AF478" s="917"/>
    </row>
    <row r="479" spans="1:32">
      <c r="A479" s="164"/>
      <c r="B479" s="148"/>
      <c r="C479" s="146"/>
      <c r="D479" s="20"/>
      <c r="E479" s="20"/>
      <c r="F479" s="20"/>
      <c r="G479" s="20"/>
      <c r="H479" s="20"/>
      <c r="I479" s="135"/>
      <c r="J479" s="196"/>
      <c r="K479" s="153"/>
      <c r="L479" s="153"/>
      <c r="M479" s="475"/>
      <c r="N479" s="475"/>
      <c r="O479" s="475"/>
      <c r="P479" s="475"/>
      <c r="Q479" s="476"/>
      <c r="R479" s="152"/>
      <c r="S479" s="153"/>
      <c r="T479" s="475"/>
      <c r="U479" s="475"/>
      <c r="V479" s="475"/>
      <c r="W479" s="475"/>
      <c r="X479" s="476"/>
      <c r="Y479" s="196"/>
      <c r="Z479" s="915"/>
      <c r="AA479" s="917"/>
      <c r="AB479" s="917"/>
      <c r="AC479" s="917"/>
      <c r="AD479" s="917"/>
      <c r="AE479" s="917"/>
      <c r="AF479" s="917"/>
    </row>
    <row r="480" spans="1:32">
      <c r="A480" s="164"/>
      <c r="B480" s="148"/>
      <c r="C480" s="146"/>
      <c r="D480" s="20"/>
      <c r="E480" s="20"/>
      <c r="F480" s="20"/>
      <c r="G480" s="20"/>
      <c r="H480" s="20"/>
      <c r="I480" s="135"/>
      <c r="J480" s="196"/>
      <c r="K480" s="153"/>
      <c r="L480" s="153"/>
      <c r="M480" s="475"/>
      <c r="N480" s="475"/>
      <c r="O480" s="475"/>
      <c r="P480" s="475"/>
      <c r="Q480" s="476"/>
      <c r="R480" s="152"/>
      <c r="S480" s="153"/>
      <c r="T480" s="475"/>
      <c r="U480" s="475"/>
      <c r="V480" s="475"/>
      <c r="W480" s="475"/>
      <c r="X480" s="476"/>
      <c r="Y480" s="196"/>
      <c r="Z480" s="915"/>
      <c r="AA480" s="917"/>
      <c r="AB480" s="917"/>
      <c r="AC480" s="917"/>
      <c r="AD480" s="917"/>
      <c r="AE480" s="917"/>
      <c r="AF480" s="917"/>
    </row>
    <row r="481" spans="1:33">
      <c r="A481" s="164"/>
      <c r="B481" s="148"/>
      <c r="C481" s="146"/>
      <c r="D481" s="20"/>
      <c r="E481" s="20"/>
      <c r="F481" s="20"/>
      <c r="G481" s="20"/>
      <c r="H481" s="20"/>
      <c r="I481" s="135"/>
      <c r="J481" s="196"/>
      <c r="K481" s="153"/>
      <c r="L481" s="153"/>
      <c r="M481" s="475"/>
      <c r="N481" s="475"/>
      <c r="O481" s="475"/>
      <c r="P481" s="475"/>
      <c r="Q481" s="476"/>
      <c r="R481" s="152"/>
      <c r="S481" s="153"/>
      <c r="T481" s="475"/>
      <c r="U481" s="475"/>
      <c r="V481" s="475"/>
      <c r="W481" s="475"/>
      <c r="X481" s="476"/>
      <c r="Y481" s="196"/>
      <c r="Z481" s="915"/>
      <c r="AA481" s="915"/>
      <c r="AB481" s="915"/>
      <c r="AC481" s="915"/>
      <c r="AD481" s="917"/>
      <c r="AE481" s="917"/>
      <c r="AF481" s="917"/>
    </row>
    <row r="482" spans="1:33">
      <c r="A482" s="164"/>
      <c r="B482" s="148"/>
      <c r="C482" s="146"/>
      <c r="D482" s="20"/>
      <c r="E482" s="20"/>
      <c r="F482" s="20"/>
      <c r="G482" s="20"/>
      <c r="H482" s="20"/>
      <c r="I482" s="135"/>
      <c r="J482" s="196"/>
      <c r="K482" s="153"/>
      <c r="L482" s="153"/>
      <c r="M482" s="475"/>
      <c r="N482" s="475"/>
      <c r="O482" s="475"/>
      <c r="P482" s="475"/>
      <c r="Q482" s="476"/>
      <c r="R482" s="152"/>
      <c r="S482" s="153"/>
      <c r="T482" s="475"/>
      <c r="U482" s="475"/>
      <c r="V482" s="475"/>
      <c r="W482" s="475"/>
      <c r="X482" s="476"/>
      <c r="Y482" s="196"/>
      <c r="Z482" s="915"/>
      <c r="AA482" s="917"/>
      <c r="AB482" s="917"/>
      <c r="AC482" s="917"/>
      <c r="AD482" s="917"/>
      <c r="AE482" s="917"/>
      <c r="AF482" s="917"/>
    </row>
    <row r="483" spans="1:33">
      <c r="A483" s="164"/>
      <c r="B483" s="149"/>
      <c r="C483" s="147"/>
      <c r="D483" s="67"/>
      <c r="E483" s="67"/>
      <c r="F483" s="67"/>
      <c r="G483" s="67"/>
      <c r="H483" s="67"/>
      <c r="I483" s="136"/>
      <c r="J483" s="196"/>
      <c r="K483" s="154"/>
      <c r="L483" s="154"/>
      <c r="M483" s="477"/>
      <c r="N483" s="477"/>
      <c r="O483" s="477"/>
      <c r="P483" s="477"/>
      <c r="Q483" s="478"/>
      <c r="R483" s="152"/>
      <c r="S483" s="153"/>
      <c r="T483" s="475"/>
      <c r="U483" s="475"/>
      <c r="V483" s="475"/>
      <c r="W483" s="475"/>
      <c r="X483" s="476"/>
      <c r="Y483" s="196"/>
      <c r="Z483" s="915"/>
      <c r="AA483" s="917"/>
      <c r="AB483" s="917"/>
      <c r="AC483" s="917"/>
      <c r="AD483" s="917"/>
      <c r="AE483" s="917"/>
      <c r="AF483" s="917"/>
    </row>
    <row r="484" spans="1:33">
      <c r="A484" s="164"/>
      <c r="B484" s="148"/>
      <c r="C484" s="146"/>
      <c r="D484" s="20"/>
      <c r="E484" s="20"/>
      <c r="F484" s="20"/>
      <c r="G484" s="20"/>
      <c r="H484" s="20"/>
      <c r="I484" s="135"/>
      <c r="J484" s="196"/>
      <c r="K484" s="153"/>
      <c r="L484" s="153"/>
      <c r="M484" s="475"/>
      <c r="N484" s="475"/>
      <c r="O484" s="475"/>
      <c r="P484" s="475"/>
      <c r="Q484" s="476"/>
      <c r="R484" s="152"/>
      <c r="S484" s="153"/>
      <c r="T484" s="475"/>
      <c r="U484" s="475"/>
      <c r="V484" s="475"/>
      <c r="W484" s="475"/>
      <c r="X484" s="476"/>
      <c r="Y484" s="196"/>
      <c r="Z484" s="915"/>
      <c r="AA484" s="917"/>
      <c r="AB484" s="917"/>
      <c r="AC484" s="917"/>
      <c r="AD484" s="917"/>
      <c r="AE484" s="917"/>
      <c r="AF484" s="917"/>
    </row>
    <row r="485" spans="1:33">
      <c r="A485" s="164"/>
      <c r="B485" s="905"/>
      <c r="C485" s="906"/>
      <c r="D485" s="907"/>
      <c r="E485" s="907"/>
      <c r="F485" s="907"/>
      <c r="G485" s="907"/>
      <c r="H485" s="907"/>
      <c r="I485" s="908"/>
      <c r="J485" s="196"/>
      <c r="K485" s="153"/>
      <c r="L485" s="153"/>
      <c r="M485" s="475"/>
      <c r="N485" s="475"/>
      <c r="O485" s="475"/>
      <c r="P485" s="475"/>
      <c r="Q485" s="476"/>
      <c r="R485" s="152"/>
      <c r="S485" s="153"/>
      <c r="T485" s="475"/>
      <c r="U485" s="475"/>
      <c r="V485" s="475"/>
      <c r="W485" s="475"/>
      <c r="X485" s="476"/>
      <c r="Y485" s="196"/>
      <c r="Z485" s="915"/>
      <c r="AA485" s="917"/>
      <c r="AB485" s="917"/>
      <c r="AC485" s="917"/>
      <c r="AD485" s="917"/>
      <c r="AE485" s="917"/>
      <c r="AF485" s="917"/>
    </row>
    <row r="486" spans="1:33">
      <c r="A486" s="164"/>
      <c r="B486" s="148"/>
      <c r="C486" s="146"/>
      <c r="D486" s="20"/>
      <c r="E486" s="20"/>
      <c r="F486" s="20"/>
      <c r="G486" s="20"/>
      <c r="H486" s="20"/>
      <c r="I486" s="135"/>
      <c r="J486" s="196"/>
      <c r="K486" s="153"/>
      <c r="L486" s="153"/>
      <c r="M486" s="475"/>
      <c r="N486" s="475"/>
      <c r="O486" s="475"/>
      <c r="P486" s="475"/>
      <c r="Q486" s="476"/>
      <c r="R486" s="152"/>
      <c r="S486" s="153"/>
      <c r="T486" s="475"/>
      <c r="U486" s="475"/>
      <c r="V486" s="475"/>
      <c r="W486" s="475"/>
      <c r="X486" s="476"/>
      <c r="Y486" s="196"/>
      <c r="Z486" s="915"/>
      <c r="AA486" s="917"/>
      <c r="AB486" s="917"/>
      <c r="AC486" s="917"/>
      <c r="AD486" s="917"/>
      <c r="AE486" s="917"/>
      <c r="AF486" s="917"/>
    </row>
    <row r="487" spans="1:33">
      <c r="A487" s="164"/>
      <c r="B487" s="905"/>
      <c r="C487" s="906"/>
      <c r="D487" s="907"/>
      <c r="E487" s="907"/>
      <c r="F487" s="907"/>
      <c r="G487" s="907"/>
      <c r="H487" s="907"/>
      <c r="I487" s="908"/>
      <c r="J487" s="196"/>
      <c r="K487" s="153"/>
      <c r="L487" s="153"/>
      <c r="M487" s="475"/>
      <c r="N487" s="475"/>
      <c r="O487" s="475"/>
      <c r="P487" s="475"/>
      <c r="Q487" s="476"/>
      <c r="R487" s="152"/>
      <c r="S487" s="153"/>
      <c r="T487" s="475"/>
      <c r="U487" s="475"/>
      <c r="V487" s="475"/>
      <c r="W487" s="475"/>
      <c r="X487" s="476"/>
      <c r="Y487" s="196"/>
      <c r="Z487" s="915"/>
      <c r="AA487" s="917"/>
      <c r="AB487" s="917"/>
      <c r="AC487" s="917"/>
      <c r="AD487" s="917"/>
      <c r="AE487" s="917"/>
      <c r="AF487" s="917"/>
    </row>
    <row r="488" spans="1:33">
      <c r="A488" s="164"/>
      <c r="B488" s="148"/>
      <c r="C488" s="146"/>
      <c r="D488" s="20"/>
      <c r="E488" s="20"/>
      <c r="F488" s="20"/>
      <c r="G488" s="20"/>
      <c r="H488" s="20"/>
      <c r="I488" s="135"/>
      <c r="J488" s="196"/>
      <c r="K488" s="186"/>
      <c r="L488" s="153"/>
      <c r="M488" s="475"/>
      <c r="N488" s="475"/>
      <c r="O488" s="475"/>
      <c r="P488" s="475"/>
      <c r="Q488" s="476"/>
      <c r="R488" s="152"/>
      <c r="S488" s="153"/>
      <c r="T488" s="475"/>
      <c r="U488" s="475"/>
      <c r="V488" s="475"/>
      <c r="W488" s="475"/>
      <c r="X488" s="476"/>
      <c r="Y488" s="196"/>
      <c r="Z488" s="915"/>
      <c r="AA488" s="917"/>
      <c r="AB488" s="917"/>
      <c r="AC488" s="917"/>
      <c r="AD488" s="917"/>
      <c r="AE488" s="917"/>
      <c r="AF488" s="917"/>
    </row>
    <row r="489" spans="1:33">
      <c r="A489" s="164"/>
      <c r="B489" s="905"/>
      <c r="C489" s="906"/>
      <c r="D489" s="907"/>
      <c r="E489" s="907"/>
      <c r="F489" s="907"/>
      <c r="G489" s="907"/>
      <c r="H489" s="907"/>
      <c r="I489" s="908"/>
      <c r="J489" s="196"/>
      <c r="K489" s="153"/>
      <c r="L489" s="153"/>
      <c r="M489" s="475"/>
      <c r="N489" s="475"/>
      <c r="O489" s="475"/>
      <c r="P489" s="479"/>
      <c r="Q489" s="475"/>
      <c r="R489" s="152"/>
      <c r="S489" s="153"/>
      <c r="T489" s="475"/>
      <c r="U489" s="475"/>
      <c r="V489" s="475"/>
      <c r="W489" s="475"/>
      <c r="X489" s="476"/>
      <c r="Y489" s="196"/>
      <c r="Z489" s="915"/>
      <c r="AA489" s="917"/>
      <c r="AB489" s="917"/>
      <c r="AC489" s="917"/>
      <c r="AD489" s="917"/>
      <c r="AE489" s="917"/>
      <c r="AF489" s="917"/>
    </row>
    <row r="490" spans="1:33">
      <c r="A490" s="164"/>
      <c r="B490" s="905"/>
      <c r="C490" s="906"/>
      <c r="D490" s="907"/>
      <c r="E490" s="907"/>
      <c r="F490" s="907"/>
      <c r="G490" s="907"/>
      <c r="H490" s="907"/>
      <c r="I490" s="908"/>
      <c r="J490" s="196"/>
      <c r="K490" s="166"/>
      <c r="L490" s="155"/>
      <c r="M490" s="155"/>
      <c r="N490" s="155"/>
      <c r="O490" s="155"/>
      <c r="P490" s="156"/>
      <c r="Q490" s="157"/>
      <c r="R490" s="896"/>
      <c r="S490" s="166"/>
      <c r="T490" s="166"/>
      <c r="U490" s="166"/>
      <c r="V490" s="166"/>
      <c r="W490" s="156"/>
      <c r="X490" s="166"/>
      <c r="Y490" s="196"/>
      <c r="Z490" s="915"/>
      <c r="AA490" s="917"/>
      <c r="AB490" s="917"/>
      <c r="AC490" s="917"/>
      <c r="AD490" s="917"/>
      <c r="AE490" s="917"/>
      <c r="AF490" s="917"/>
    </row>
    <row r="491" spans="1:33">
      <c r="A491" s="164"/>
      <c r="B491" s="148"/>
      <c r="C491" s="146"/>
      <c r="D491" s="20"/>
      <c r="E491" s="20"/>
      <c r="F491" s="20"/>
      <c r="G491" s="20"/>
      <c r="H491" s="20"/>
      <c r="I491" s="135"/>
      <c r="J491" s="196"/>
      <c r="K491" s="155"/>
      <c r="L491" s="155"/>
      <c r="M491" s="155"/>
      <c r="N491" s="155"/>
      <c r="O491" s="155"/>
      <c r="P491" s="156"/>
      <c r="Q491" s="157"/>
      <c r="R491" s="896"/>
      <c r="S491" s="166"/>
      <c r="T491" s="166"/>
      <c r="U491" s="166"/>
      <c r="V491" s="166"/>
      <c r="W491" s="156"/>
      <c r="X491" s="166"/>
      <c r="Y491" s="196"/>
      <c r="Z491" s="915"/>
      <c r="AA491" s="917"/>
      <c r="AB491" s="917"/>
      <c r="AC491" s="917"/>
      <c r="AD491" s="917"/>
      <c r="AE491" s="917"/>
      <c r="AF491" s="917"/>
    </row>
    <row r="492" spans="1:33">
      <c r="A492" s="164"/>
      <c r="B492" s="905"/>
      <c r="C492" s="906"/>
      <c r="D492" s="907"/>
      <c r="E492" s="907"/>
      <c r="F492" s="907"/>
      <c r="G492" s="907"/>
      <c r="H492" s="907"/>
      <c r="I492" s="908"/>
      <c r="J492" s="196"/>
      <c r="K492" s="155"/>
      <c r="L492" s="155"/>
      <c r="M492" s="155"/>
      <c r="N492" s="155"/>
      <c r="O492" s="155"/>
      <c r="P492" s="156"/>
      <c r="Q492" s="157"/>
      <c r="R492" s="896"/>
      <c r="S492" s="166"/>
      <c r="T492" s="166"/>
      <c r="U492" s="166"/>
      <c r="V492" s="166"/>
      <c r="W492" s="156"/>
      <c r="X492" s="166"/>
      <c r="Y492" s="196"/>
      <c r="Z492" s="915"/>
      <c r="AA492" s="917"/>
      <c r="AB492" s="917"/>
      <c r="AC492" s="917"/>
      <c r="AD492" s="917"/>
      <c r="AE492" s="917"/>
      <c r="AF492" s="917"/>
    </row>
    <row r="493" spans="1:33">
      <c r="A493" s="164"/>
      <c r="B493" s="148"/>
      <c r="C493" s="146"/>
      <c r="D493" s="20"/>
      <c r="E493" s="20"/>
      <c r="F493" s="20"/>
      <c r="G493" s="20"/>
      <c r="H493" s="20"/>
      <c r="I493" s="135"/>
      <c r="J493" s="196"/>
      <c r="K493" s="155"/>
      <c r="L493" s="155"/>
      <c r="M493" s="155"/>
      <c r="N493" s="155"/>
      <c r="O493" s="155"/>
      <c r="P493" s="156"/>
      <c r="Q493" s="157"/>
      <c r="R493" s="896"/>
      <c r="S493" s="166"/>
      <c r="T493" s="166"/>
      <c r="U493" s="166"/>
      <c r="V493" s="166"/>
      <c r="W493" s="156"/>
      <c r="X493" s="166"/>
      <c r="Y493" s="196"/>
      <c r="Z493" s="915"/>
      <c r="AA493" s="917"/>
      <c r="AB493" s="917"/>
      <c r="AC493" s="917"/>
      <c r="AD493" s="917"/>
      <c r="AE493" s="917"/>
      <c r="AF493" s="917"/>
    </row>
    <row r="494" spans="1:33">
      <c r="A494" s="164"/>
      <c r="B494" s="148"/>
      <c r="C494" s="146"/>
      <c r="D494" s="20"/>
      <c r="E494" s="20"/>
      <c r="F494" s="20"/>
      <c r="G494" s="20"/>
      <c r="H494" s="20"/>
      <c r="I494" s="135"/>
      <c r="J494" s="196"/>
      <c r="K494" s="166"/>
      <c r="L494" s="166"/>
      <c r="M494" s="166"/>
      <c r="N494" s="166"/>
      <c r="O494" s="166"/>
      <c r="P494" s="166"/>
      <c r="Q494" s="157"/>
      <c r="R494" s="911"/>
      <c r="S494" s="166"/>
      <c r="T494" s="166"/>
      <c r="U494" s="166"/>
      <c r="V494" s="166"/>
      <c r="W494" s="156"/>
      <c r="X494" s="166"/>
      <c r="Y494" s="196"/>
      <c r="Z494" s="915"/>
      <c r="AA494" s="917"/>
      <c r="AB494" s="917"/>
      <c r="AC494" s="917"/>
      <c r="AD494" s="917"/>
      <c r="AE494" s="917"/>
      <c r="AF494" s="917"/>
    </row>
    <row r="495" spans="1:33">
      <c r="A495" s="164"/>
      <c r="B495" s="905"/>
      <c r="C495" s="906"/>
      <c r="D495" s="907"/>
      <c r="E495" s="907"/>
      <c r="F495" s="907"/>
      <c r="G495" s="907"/>
      <c r="H495" s="907"/>
      <c r="I495" s="908"/>
      <c r="J495" s="196"/>
      <c r="K495" s="166"/>
      <c r="L495" s="166"/>
      <c r="M495" s="166"/>
      <c r="N495" s="166"/>
      <c r="O495" s="166"/>
      <c r="P495" s="156"/>
      <c r="Q495" s="157"/>
      <c r="R495" s="911"/>
      <c r="S495" s="150"/>
      <c r="T495" s="150"/>
      <c r="U495" s="150"/>
      <c r="V495" s="150"/>
      <c r="W495" s="150"/>
      <c r="X495" s="898"/>
      <c r="Y495" s="196"/>
      <c r="AA495" s="917"/>
      <c r="AB495" s="917"/>
      <c r="AC495" s="917"/>
      <c r="AD495" s="917"/>
      <c r="AE495" s="917"/>
      <c r="AF495" s="917"/>
      <c r="AG495" s="133"/>
    </row>
    <row r="496" spans="1:33">
      <c r="A496" s="894"/>
      <c r="B496" s="148"/>
      <c r="C496" s="146"/>
      <c r="D496" s="20"/>
      <c r="E496" s="20"/>
      <c r="F496" s="20"/>
      <c r="G496" s="20"/>
      <c r="H496" s="20"/>
      <c r="I496" s="135"/>
      <c r="J496" s="196"/>
      <c r="K496" s="166"/>
      <c r="L496" s="166"/>
      <c r="M496" s="166"/>
      <c r="N496" s="166"/>
      <c r="O496" s="166"/>
      <c r="P496" s="156"/>
      <c r="Q496" s="157"/>
      <c r="R496" s="896"/>
      <c r="S496" s="166"/>
      <c r="T496" s="166"/>
      <c r="U496" s="166"/>
      <c r="V496" s="166"/>
      <c r="W496" s="156"/>
      <c r="X496" s="166"/>
      <c r="Y496" s="196"/>
      <c r="Z496" s="915"/>
      <c r="AA496" s="917"/>
      <c r="AB496" s="917"/>
      <c r="AC496" s="917"/>
      <c r="AD496" s="917"/>
      <c r="AE496" s="917"/>
      <c r="AF496" s="917"/>
      <c r="AG496" s="133"/>
    </row>
    <row r="497" spans="1:33">
      <c r="A497" s="894"/>
      <c r="B497" s="148"/>
      <c r="C497" s="146"/>
      <c r="D497" s="20"/>
      <c r="E497" s="20"/>
      <c r="F497" s="20"/>
      <c r="G497" s="20"/>
      <c r="H497" s="20"/>
      <c r="I497" s="135"/>
      <c r="J497" s="196"/>
      <c r="K497" s="166"/>
      <c r="L497" s="166"/>
      <c r="M497" s="166"/>
      <c r="N497" s="166"/>
      <c r="O497" s="166"/>
      <c r="P497" s="156"/>
      <c r="Q497" s="157"/>
      <c r="R497" s="896"/>
      <c r="S497" s="166"/>
      <c r="T497" s="166"/>
      <c r="U497" s="166"/>
      <c r="V497" s="166"/>
      <c r="W497" s="156"/>
      <c r="X497" s="166"/>
      <c r="Y497" s="196"/>
      <c r="Z497" s="915"/>
      <c r="AA497" s="917"/>
      <c r="AB497" s="917"/>
      <c r="AC497" s="917"/>
      <c r="AD497" s="917"/>
      <c r="AE497" s="917"/>
      <c r="AF497" s="917"/>
      <c r="AG497" s="133"/>
    </row>
    <row r="498" spans="1:33">
      <c r="A498" s="894"/>
      <c r="B498" s="905"/>
      <c r="C498" s="906"/>
      <c r="D498" s="907"/>
      <c r="E498" s="907"/>
      <c r="F498" s="907"/>
      <c r="G498" s="907"/>
      <c r="H498" s="907"/>
      <c r="I498" s="908"/>
      <c r="J498" s="196"/>
      <c r="K498" s="166"/>
      <c r="L498" s="166"/>
      <c r="M498" s="166"/>
      <c r="N498" s="166"/>
      <c r="O498" s="166"/>
      <c r="P498" s="156"/>
      <c r="Q498" s="157"/>
      <c r="R498" s="896"/>
      <c r="S498" s="166"/>
      <c r="T498" s="166"/>
      <c r="U498" s="166"/>
      <c r="V498" s="166"/>
      <c r="W498" s="156"/>
      <c r="X498" s="166"/>
      <c r="Y498" s="196"/>
      <c r="Z498" s="915"/>
      <c r="AA498" s="917"/>
      <c r="AB498" s="917"/>
      <c r="AC498" s="917"/>
      <c r="AD498" s="917"/>
      <c r="AE498" s="917"/>
      <c r="AF498" s="917"/>
      <c r="AG498" s="133"/>
    </row>
    <row r="499" spans="1:33">
      <c r="A499" s="894"/>
      <c r="B499" s="148"/>
      <c r="C499" s="146"/>
      <c r="D499" s="20"/>
      <c r="E499" s="20"/>
      <c r="F499" s="20"/>
      <c r="G499" s="20"/>
      <c r="H499" s="20"/>
      <c r="I499" s="135"/>
      <c r="J499" s="196"/>
      <c r="K499" s="166"/>
      <c r="L499" s="166"/>
      <c r="M499" s="166"/>
      <c r="N499" s="166"/>
      <c r="O499" s="166"/>
      <c r="P499" s="156"/>
      <c r="Q499" s="157"/>
      <c r="R499" s="152"/>
      <c r="S499" s="153"/>
      <c r="T499" s="475"/>
      <c r="U499" s="475"/>
      <c r="V499" s="475"/>
      <c r="W499" s="475"/>
      <c r="X499" s="476"/>
      <c r="Y499" s="196"/>
      <c r="Z499" s="915"/>
      <c r="AA499" s="917"/>
      <c r="AB499" s="917"/>
      <c r="AC499" s="917"/>
      <c r="AD499" s="917"/>
      <c r="AE499" s="917"/>
      <c r="AF499" s="917"/>
      <c r="AG499" s="133"/>
    </row>
    <row r="500" spans="1:33">
      <c r="A500" s="894"/>
      <c r="B500" s="905"/>
      <c r="C500" s="906"/>
      <c r="D500" s="907"/>
      <c r="E500" s="907"/>
      <c r="F500" s="907"/>
      <c r="G500" s="907"/>
      <c r="H500" s="907"/>
      <c r="I500" s="908"/>
      <c r="J500" s="196"/>
      <c r="K500" s="166"/>
      <c r="L500" s="166"/>
      <c r="M500" s="166"/>
      <c r="N500" s="166"/>
      <c r="O500" s="166"/>
      <c r="P500" s="166"/>
      <c r="Q500" s="157"/>
      <c r="R500" s="896"/>
      <c r="S500" s="166"/>
      <c r="T500" s="166"/>
      <c r="U500" s="166"/>
      <c r="V500" s="166"/>
      <c r="W500" s="156"/>
      <c r="X500" s="166"/>
      <c r="Y500" s="196"/>
      <c r="Z500" s="915"/>
      <c r="AA500" s="917"/>
      <c r="AB500" s="917"/>
      <c r="AC500" s="917"/>
      <c r="AD500" s="917"/>
      <c r="AE500" s="917"/>
      <c r="AF500" s="917"/>
      <c r="AG500" s="133"/>
    </row>
    <row r="501" spans="1:33">
      <c r="A501" s="894"/>
      <c r="B501" s="148"/>
      <c r="C501" s="146"/>
      <c r="D501" s="20"/>
      <c r="E501" s="20"/>
      <c r="F501" s="20"/>
      <c r="G501" s="20"/>
      <c r="H501" s="20"/>
      <c r="I501" s="135"/>
      <c r="J501" s="196"/>
      <c r="K501" s="166"/>
      <c r="L501" s="166"/>
      <c r="M501" s="166"/>
      <c r="N501" s="166"/>
      <c r="O501" s="166"/>
      <c r="P501" s="156"/>
      <c r="Q501" s="157"/>
      <c r="R501" s="911"/>
      <c r="S501" s="166"/>
      <c r="T501" s="166"/>
      <c r="U501" s="166"/>
      <c r="V501" s="166"/>
      <c r="W501" s="156"/>
      <c r="X501" s="166"/>
      <c r="Y501" s="196"/>
      <c r="Z501" s="915"/>
      <c r="AA501" s="917"/>
      <c r="AB501" s="917"/>
      <c r="AC501" s="917"/>
      <c r="AD501" s="917"/>
      <c r="AE501" s="917"/>
      <c r="AF501" s="917"/>
      <c r="AG501" s="133"/>
    </row>
    <row r="502" spans="1:33">
      <c r="A502" s="894"/>
      <c r="B502" s="905"/>
      <c r="C502" s="906"/>
      <c r="D502" s="907"/>
      <c r="E502" s="907"/>
      <c r="F502" s="907"/>
      <c r="G502" s="907"/>
      <c r="H502" s="907"/>
      <c r="I502" s="908"/>
      <c r="J502" s="196"/>
      <c r="K502" s="166"/>
      <c r="L502" s="166"/>
      <c r="M502" s="166"/>
      <c r="N502" s="166"/>
      <c r="O502" s="166"/>
      <c r="P502" s="156"/>
      <c r="Q502" s="157"/>
      <c r="R502" s="896"/>
      <c r="S502" s="153"/>
      <c r="T502" s="475"/>
      <c r="U502" s="475"/>
      <c r="V502" s="475"/>
      <c r="W502" s="475"/>
      <c r="X502" s="476"/>
      <c r="Y502" s="196"/>
      <c r="Z502" s="915"/>
      <c r="AA502" s="917"/>
      <c r="AB502" s="917"/>
      <c r="AC502" s="917"/>
      <c r="AD502" s="917"/>
      <c r="AE502" s="917"/>
      <c r="AF502" s="917"/>
      <c r="AG502" s="133"/>
    </row>
    <row r="503" spans="1:33">
      <c r="A503" s="894"/>
      <c r="B503" s="148"/>
      <c r="C503" s="146"/>
      <c r="D503" s="20"/>
      <c r="E503" s="20"/>
      <c r="F503" s="20"/>
      <c r="G503" s="20"/>
      <c r="H503" s="20"/>
      <c r="I503" s="135"/>
      <c r="J503" s="196"/>
      <c r="K503" s="166"/>
      <c r="L503" s="166"/>
      <c r="M503" s="166"/>
      <c r="N503" s="166"/>
      <c r="O503" s="166"/>
      <c r="P503" s="156"/>
      <c r="Q503" s="157"/>
      <c r="R503" s="898"/>
      <c r="S503" s="166"/>
      <c r="T503" s="166"/>
      <c r="U503" s="166"/>
      <c r="V503" s="166"/>
      <c r="W503" s="156"/>
      <c r="X503" s="166"/>
      <c r="Y503" s="196"/>
      <c r="Z503" s="915"/>
      <c r="AA503" s="917"/>
      <c r="AB503" s="917"/>
      <c r="AC503" s="917"/>
      <c r="AD503" s="917"/>
      <c r="AE503" s="917"/>
      <c r="AF503" s="917"/>
      <c r="AG503" s="133"/>
    </row>
    <row r="504" spans="1:33">
      <c r="A504" s="894"/>
      <c r="B504" s="148"/>
      <c r="C504" s="146"/>
      <c r="D504" s="20"/>
      <c r="E504" s="20"/>
      <c r="F504" s="20"/>
      <c r="G504" s="20"/>
      <c r="H504" s="20"/>
      <c r="I504" s="135"/>
      <c r="J504" s="196"/>
      <c r="K504" s="166"/>
      <c r="L504" s="166"/>
      <c r="M504" s="166"/>
      <c r="N504" s="166"/>
      <c r="O504" s="166"/>
      <c r="P504" s="166"/>
      <c r="Q504" s="157"/>
      <c r="R504" s="911"/>
      <c r="S504" s="166"/>
      <c r="T504" s="166"/>
      <c r="U504" s="166"/>
      <c r="V504" s="166"/>
      <c r="W504" s="156"/>
      <c r="X504" s="166"/>
      <c r="Y504" s="196"/>
      <c r="Z504" s="915"/>
      <c r="AA504" s="917"/>
      <c r="AB504" s="917"/>
      <c r="AC504" s="917"/>
      <c r="AD504" s="917"/>
      <c r="AE504" s="917"/>
      <c r="AF504" s="917"/>
      <c r="AG504" s="133"/>
    </row>
    <row r="505" spans="1:33">
      <c r="A505" s="894"/>
      <c r="B505" s="905"/>
      <c r="C505" s="906"/>
      <c r="D505" s="907"/>
      <c r="E505" s="907"/>
      <c r="F505" s="907"/>
      <c r="G505" s="907"/>
      <c r="H505" s="907"/>
      <c r="I505" s="908"/>
      <c r="J505" s="196"/>
      <c r="K505" s="166"/>
      <c r="L505" s="166"/>
      <c r="M505" s="166"/>
      <c r="N505" s="166"/>
      <c r="O505" s="166"/>
      <c r="P505" s="156"/>
      <c r="Q505" s="157"/>
      <c r="R505" s="896"/>
      <c r="S505" s="166"/>
      <c r="T505" s="166"/>
      <c r="U505" s="166"/>
      <c r="V505" s="166"/>
      <c r="W505" s="156"/>
      <c r="X505" s="166"/>
      <c r="Y505" s="196"/>
      <c r="Z505" s="915"/>
      <c r="AA505" s="917"/>
      <c r="AB505" s="917"/>
      <c r="AC505" s="917"/>
      <c r="AD505" s="917"/>
      <c r="AE505" s="917"/>
      <c r="AF505" s="917"/>
      <c r="AG505" s="133"/>
    </row>
    <row r="506" spans="1:33">
      <c r="A506" s="894"/>
      <c r="B506" s="148"/>
      <c r="C506" s="146"/>
      <c r="D506" s="20"/>
      <c r="E506" s="20"/>
      <c r="F506" s="20"/>
      <c r="G506" s="20"/>
      <c r="H506" s="20"/>
      <c r="I506" s="135"/>
      <c r="J506" s="196"/>
      <c r="K506" s="166"/>
      <c r="L506" s="166"/>
      <c r="M506" s="166"/>
      <c r="N506" s="166"/>
      <c r="O506" s="166"/>
      <c r="P506" s="156"/>
      <c r="Q506" s="157"/>
      <c r="R506" s="896"/>
      <c r="S506" s="166"/>
      <c r="T506" s="166"/>
      <c r="U506" s="166"/>
      <c r="V506" s="166"/>
      <c r="W506" s="156"/>
      <c r="X506" s="166"/>
      <c r="Y506" s="196"/>
      <c r="Z506" s="915"/>
      <c r="AA506" s="917"/>
      <c r="AB506" s="917"/>
      <c r="AC506" s="917"/>
      <c r="AD506" s="917"/>
      <c r="AE506" s="917"/>
      <c r="AF506" s="917"/>
      <c r="AG506" s="133"/>
    </row>
    <row r="507" spans="1:33">
      <c r="A507" s="894"/>
      <c r="B507" s="148"/>
      <c r="C507" s="146"/>
      <c r="D507" s="20"/>
      <c r="E507" s="20"/>
      <c r="F507" s="20"/>
      <c r="G507" s="20"/>
      <c r="H507" s="20"/>
      <c r="I507" s="135"/>
      <c r="J507" s="196"/>
      <c r="K507" s="166"/>
      <c r="L507" s="166"/>
      <c r="M507" s="166"/>
      <c r="N507" s="166"/>
      <c r="O507" s="166"/>
      <c r="P507" s="156"/>
      <c r="Q507" s="157"/>
      <c r="R507" s="896"/>
      <c r="S507" s="166"/>
      <c r="T507" s="166"/>
      <c r="U507" s="166"/>
      <c r="V507" s="166"/>
      <c r="W507" s="156"/>
      <c r="X507" s="166"/>
      <c r="Y507" s="196"/>
      <c r="Z507" s="915"/>
      <c r="AA507" s="917"/>
      <c r="AB507" s="917"/>
      <c r="AC507" s="917"/>
      <c r="AD507" s="917"/>
      <c r="AE507" s="917"/>
      <c r="AF507" s="917"/>
      <c r="AG507" s="133"/>
    </row>
    <row r="508" spans="1:33">
      <c r="A508" s="894"/>
      <c r="B508" s="905"/>
      <c r="C508" s="906"/>
      <c r="D508" s="907"/>
      <c r="E508" s="907"/>
      <c r="F508" s="907"/>
      <c r="G508" s="907"/>
      <c r="H508" s="907"/>
      <c r="I508" s="908"/>
      <c r="J508" s="196"/>
      <c r="K508" s="166"/>
      <c r="L508" s="166"/>
      <c r="M508" s="166"/>
      <c r="N508" s="166"/>
      <c r="O508" s="166"/>
      <c r="P508" s="156"/>
      <c r="Q508" s="157"/>
      <c r="R508" s="152"/>
      <c r="S508" s="153"/>
      <c r="T508" s="475"/>
      <c r="U508" s="475"/>
      <c r="V508" s="475"/>
      <c r="W508" s="475"/>
      <c r="X508" s="476"/>
      <c r="Y508" s="196"/>
      <c r="Z508" s="915"/>
      <c r="AA508" s="917"/>
      <c r="AB508" s="917"/>
      <c r="AC508" s="917"/>
      <c r="AD508" s="917"/>
      <c r="AE508" s="917"/>
      <c r="AF508" s="917"/>
      <c r="AG508" s="895"/>
    </row>
    <row r="509" spans="1:33">
      <c r="A509" s="894"/>
      <c r="B509" s="148"/>
      <c r="C509" s="146"/>
      <c r="D509" s="20"/>
      <c r="E509" s="20"/>
      <c r="F509" s="20"/>
      <c r="G509" s="20"/>
      <c r="H509" s="20"/>
      <c r="I509" s="135"/>
      <c r="J509" s="196"/>
      <c r="K509" s="166"/>
      <c r="L509" s="166"/>
      <c r="M509" s="166"/>
      <c r="N509" s="166"/>
      <c r="O509" s="166"/>
      <c r="P509" s="156"/>
      <c r="Q509" s="157"/>
      <c r="R509" s="896"/>
      <c r="S509" s="166"/>
      <c r="T509" s="166"/>
      <c r="U509" s="166"/>
      <c r="V509" s="166"/>
      <c r="W509" s="156"/>
      <c r="X509" s="166"/>
      <c r="Y509" s="196"/>
      <c r="Z509" s="915"/>
      <c r="AA509" s="917"/>
      <c r="AB509" s="917"/>
      <c r="AC509" s="917"/>
      <c r="AD509" s="917"/>
      <c r="AE509" s="917"/>
      <c r="AF509" s="917"/>
      <c r="AG509" s="895"/>
    </row>
    <row r="510" spans="1:33">
      <c r="A510" s="894"/>
      <c r="B510" s="148"/>
      <c r="C510" s="146"/>
      <c r="D510" s="20"/>
      <c r="E510" s="20"/>
      <c r="F510" s="20"/>
      <c r="G510" s="20"/>
      <c r="H510" s="20"/>
      <c r="I510" s="135"/>
      <c r="J510" s="196"/>
      <c r="K510" s="166"/>
      <c r="L510" s="166"/>
      <c r="M510" s="166"/>
      <c r="N510" s="166"/>
      <c r="O510" s="166"/>
      <c r="P510" s="156"/>
      <c r="Q510" s="157"/>
      <c r="R510" s="911"/>
      <c r="S510" s="166"/>
      <c r="T510" s="166"/>
      <c r="U510" s="166"/>
      <c r="V510" s="166"/>
      <c r="W510" s="156"/>
      <c r="X510" s="166"/>
      <c r="Y510" s="196"/>
      <c r="Z510" s="915"/>
      <c r="AA510" s="917"/>
      <c r="AB510" s="917"/>
      <c r="AC510" s="917"/>
      <c r="AD510" s="917"/>
      <c r="AE510" s="917"/>
      <c r="AF510" s="917"/>
      <c r="AG510" s="895"/>
    </row>
    <row r="511" spans="1:33">
      <c r="A511" s="894"/>
      <c r="B511" s="149"/>
      <c r="C511" s="147"/>
      <c r="D511" s="67"/>
      <c r="E511" s="67"/>
      <c r="F511" s="67"/>
      <c r="G511" s="67"/>
      <c r="H511" s="67"/>
      <c r="I511" s="136"/>
      <c r="J511" s="897"/>
      <c r="K511" s="158"/>
      <c r="L511" s="158"/>
      <c r="M511" s="158"/>
      <c r="N511" s="158"/>
      <c r="O511" s="158"/>
      <c r="P511" s="159"/>
      <c r="Q511" s="160"/>
      <c r="R511" s="911"/>
      <c r="S511" s="153"/>
      <c r="T511" s="475"/>
      <c r="U511" s="475"/>
      <c r="V511" s="475"/>
      <c r="W511" s="475"/>
      <c r="X511" s="476"/>
      <c r="Y511" s="196"/>
      <c r="Z511" s="915"/>
      <c r="AA511" s="917"/>
      <c r="AB511" s="917"/>
      <c r="AC511" s="917"/>
      <c r="AD511" s="917"/>
      <c r="AE511" s="917"/>
      <c r="AF511" s="917"/>
      <c r="AG511" s="895"/>
    </row>
    <row r="512" spans="1:33">
      <c r="A512" s="894"/>
      <c r="B512" s="148"/>
      <c r="C512" s="146"/>
      <c r="D512" s="20"/>
      <c r="E512" s="20"/>
      <c r="F512" s="20"/>
      <c r="G512" s="20"/>
      <c r="H512" s="20"/>
      <c r="I512" s="135"/>
      <c r="J512" s="196"/>
      <c r="K512" s="166"/>
      <c r="L512" s="166"/>
      <c r="M512" s="166"/>
      <c r="N512" s="166"/>
      <c r="O512" s="166"/>
      <c r="P512" s="156"/>
      <c r="Q512" s="157"/>
      <c r="R512" s="896"/>
      <c r="S512" s="166"/>
      <c r="T512" s="166"/>
      <c r="U512" s="166"/>
      <c r="V512" s="166"/>
      <c r="W512" s="156"/>
      <c r="X512" s="166"/>
      <c r="Y512" s="196"/>
      <c r="Z512" s="913"/>
      <c r="AA512" s="913"/>
      <c r="AB512" s="913"/>
      <c r="AC512" s="913"/>
      <c r="AD512" s="913"/>
      <c r="AE512" s="913"/>
      <c r="AF512" s="913"/>
      <c r="AG512" s="480"/>
    </row>
    <row r="513" spans="1:33">
      <c r="A513" s="164"/>
      <c r="B513" s="148"/>
      <c r="C513" s="146"/>
      <c r="D513" s="20"/>
      <c r="E513" s="20"/>
      <c r="F513" s="20"/>
      <c r="G513" s="20"/>
      <c r="H513" s="20"/>
      <c r="I513" s="135"/>
      <c r="J513" s="196"/>
      <c r="K513" s="166"/>
      <c r="L513" s="166"/>
      <c r="M513" s="166"/>
      <c r="N513" s="166"/>
      <c r="O513" s="166"/>
      <c r="P513" s="156"/>
      <c r="Q513" s="157"/>
      <c r="R513" s="896"/>
      <c r="S513" s="166"/>
      <c r="T513" s="166"/>
      <c r="U513" s="166"/>
      <c r="V513" s="166"/>
      <c r="W513" s="156"/>
      <c r="X513" s="166"/>
      <c r="Y513" s="196"/>
      <c r="Z513" s="913"/>
      <c r="AA513" s="913"/>
      <c r="AB513" s="913"/>
      <c r="AC513" s="913"/>
      <c r="AD513" s="913"/>
      <c r="AE513" s="913"/>
      <c r="AF513" s="913"/>
      <c r="AG513" s="922"/>
    </row>
    <row r="514" spans="1:33">
      <c r="A514" s="894"/>
      <c r="B514" s="149"/>
      <c r="C514" s="147"/>
      <c r="D514" s="67"/>
      <c r="E514" s="67"/>
      <c r="F514" s="67"/>
      <c r="G514" s="67"/>
      <c r="H514" s="67"/>
      <c r="I514" s="136"/>
      <c r="J514" s="897"/>
      <c r="K514" s="158"/>
      <c r="L514" s="158"/>
      <c r="M514" s="158"/>
      <c r="N514" s="158"/>
      <c r="O514" s="158"/>
      <c r="P514" s="159"/>
      <c r="Q514" s="160"/>
      <c r="R514" s="896"/>
      <c r="S514" s="166"/>
      <c r="T514" s="166"/>
      <c r="U514" s="166"/>
      <c r="V514" s="166"/>
      <c r="W514" s="156"/>
      <c r="X514" s="166"/>
      <c r="Y514" s="196"/>
      <c r="Z514" s="913"/>
      <c r="AA514" s="913"/>
      <c r="AB514" s="913"/>
      <c r="AC514" s="913"/>
      <c r="AD514" s="913"/>
      <c r="AE514" s="913"/>
      <c r="AF514" s="913"/>
      <c r="AG514" s="480"/>
    </row>
    <row r="515" spans="1:33">
      <c r="A515" s="164"/>
      <c r="B515" s="148"/>
      <c r="C515" s="146"/>
      <c r="D515" s="20"/>
      <c r="E515" s="20"/>
      <c r="F515" s="20"/>
      <c r="G515" s="20"/>
      <c r="H515" s="20"/>
      <c r="I515" s="135"/>
      <c r="J515" s="196"/>
      <c r="K515" s="166"/>
      <c r="L515" s="166"/>
      <c r="M515" s="166"/>
      <c r="N515" s="166"/>
      <c r="O515" s="166"/>
      <c r="P515" s="156"/>
      <c r="Q515" s="157"/>
      <c r="R515" s="896"/>
      <c r="S515" s="166"/>
      <c r="T515" s="166"/>
      <c r="U515" s="166"/>
      <c r="V515" s="166"/>
      <c r="W515" s="156"/>
      <c r="X515" s="166"/>
      <c r="Y515" s="196"/>
      <c r="Z515" s="913"/>
      <c r="AA515" s="921"/>
      <c r="AB515" s="921"/>
      <c r="AC515" s="921"/>
      <c r="AD515" s="921"/>
      <c r="AE515" s="921"/>
      <c r="AF515" s="921"/>
      <c r="AG515" s="480"/>
    </row>
    <row r="516" spans="1:33">
      <c r="A516" s="164"/>
      <c r="B516" s="148"/>
      <c r="C516" s="146"/>
      <c r="D516" s="20"/>
      <c r="E516" s="20"/>
      <c r="F516" s="20"/>
      <c r="G516" s="20"/>
      <c r="H516" s="20"/>
      <c r="I516" s="135"/>
      <c r="J516" s="196"/>
      <c r="K516" s="166"/>
      <c r="L516" s="166"/>
      <c r="M516" s="166"/>
      <c r="N516" s="166"/>
      <c r="O516" s="166"/>
      <c r="P516" s="156"/>
      <c r="Q516" s="157"/>
      <c r="R516" s="896"/>
      <c r="S516" s="166"/>
      <c r="T516" s="166"/>
      <c r="U516" s="166"/>
      <c r="V516" s="166"/>
      <c r="W516" s="156"/>
      <c r="X516" s="166"/>
      <c r="Y516" s="196"/>
      <c r="Z516" s="913"/>
      <c r="AA516" s="921"/>
      <c r="AB516" s="921"/>
      <c r="AC516" s="921"/>
      <c r="AD516" s="921"/>
      <c r="AE516" s="921"/>
      <c r="AF516" s="921"/>
      <c r="AG516" s="480"/>
    </row>
    <row r="517" spans="1:33">
      <c r="A517" s="894"/>
      <c r="B517" s="899"/>
      <c r="C517" s="147"/>
      <c r="D517" s="67"/>
      <c r="E517" s="67"/>
      <c r="F517" s="67"/>
      <c r="G517" s="67"/>
      <c r="H517" s="67"/>
      <c r="I517" s="136"/>
      <c r="J517" s="897"/>
      <c r="K517" s="158"/>
      <c r="L517" s="158"/>
      <c r="M517" s="158"/>
      <c r="N517" s="158"/>
      <c r="O517" s="158"/>
      <c r="P517" s="159"/>
      <c r="Q517" s="160"/>
      <c r="R517" s="152"/>
      <c r="S517" s="153"/>
      <c r="T517" s="475"/>
      <c r="U517" s="475"/>
      <c r="V517" s="475"/>
      <c r="W517" s="475"/>
      <c r="X517" s="476"/>
      <c r="Y517" s="196"/>
      <c r="Z517" s="913"/>
      <c r="AA517" s="921"/>
      <c r="AB517" s="921"/>
      <c r="AC517" s="921"/>
      <c r="AD517" s="921"/>
      <c r="AE517" s="921"/>
      <c r="AF517" s="921"/>
      <c r="AG517" s="480"/>
    </row>
    <row r="518" spans="1:33">
      <c r="A518" s="894"/>
      <c r="B518" s="148"/>
      <c r="C518" s="146"/>
      <c r="D518" s="20"/>
      <c r="E518" s="20"/>
      <c r="F518" s="20"/>
      <c r="G518" s="20"/>
      <c r="H518" s="20"/>
      <c r="I518" s="135"/>
      <c r="J518" s="196"/>
      <c r="K518" s="166"/>
      <c r="L518" s="166"/>
      <c r="M518" s="166"/>
      <c r="N518" s="166"/>
      <c r="O518" s="166"/>
      <c r="P518" s="156"/>
      <c r="Q518" s="157"/>
      <c r="R518" s="896"/>
      <c r="S518" s="166"/>
      <c r="T518" s="166"/>
      <c r="U518" s="166"/>
      <c r="V518" s="166"/>
      <c r="W518" s="156"/>
      <c r="X518" s="166"/>
      <c r="Y518" s="196"/>
      <c r="Z518" s="913"/>
      <c r="AA518" s="921"/>
      <c r="AB518" s="921"/>
      <c r="AC518" s="921"/>
      <c r="AD518" s="921"/>
      <c r="AE518" s="921"/>
      <c r="AF518" s="921"/>
      <c r="AG518" s="480"/>
    </row>
    <row r="519" spans="1:33">
      <c r="A519" s="164"/>
      <c r="B519" s="148"/>
      <c r="C519" s="146"/>
      <c r="D519" s="20"/>
      <c r="E519" s="20"/>
      <c r="F519" s="20"/>
      <c r="G519" s="20"/>
      <c r="H519" s="20"/>
      <c r="I519" s="135"/>
      <c r="J519" s="196"/>
      <c r="K519" s="166"/>
      <c r="L519" s="166"/>
      <c r="M519" s="166"/>
      <c r="N519" s="166"/>
      <c r="O519" s="166"/>
      <c r="P519" s="156"/>
      <c r="Q519" s="157"/>
      <c r="R519" s="911"/>
      <c r="S519" s="166"/>
      <c r="T519" s="166"/>
      <c r="U519" s="166"/>
      <c r="V519" s="166"/>
      <c r="W519" s="156"/>
      <c r="X519" s="166"/>
      <c r="Y519" s="196"/>
      <c r="Z519" s="913"/>
      <c r="AA519" s="921"/>
      <c r="AB519" s="921"/>
      <c r="AC519" s="921"/>
      <c r="AD519" s="921"/>
      <c r="AE519" s="921"/>
      <c r="AF519" s="921"/>
      <c r="AG519" s="922"/>
    </row>
    <row r="520" spans="1:33">
      <c r="A520" s="894"/>
      <c r="B520" s="149"/>
      <c r="C520" s="147"/>
      <c r="D520" s="67"/>
      <c r="E520" s="67"/>
      <c r="F520" s="67"/>
      <c r="G520" s="67"/>
      <c r="H520" s="67"/>
      <c r="I520" s="136"/>
      <c r="J520" s="897"/>
      <c r="K520" s="154"/>
      <c r="L520" s="154"/>
      <c r="M520" s="426"/>
      <c r="N520" s="426"/>
      <c r="O520" s="426"/>
      <c r="P520" s="426"/>
      <c r="Q520" s="912"/>
      <c r="R520" s="911"/>
      <c r="S520" s="153"/>
      <c r="T520" s="150"/>
      <c r="U520" s="150"/>
      <c r="V520" s="150"/>
      <c r="W520" s="150"/>
      <c r="X520" s="898"/>
      <c r="Y520" s="196"/>
      <c r="Z520" s="913"/>
      <c r="AA520" s="921"/>
      <c r="AB520" s="921"/>
      <c r="AC520" s="921"/>
      <c r="AD520" s="921"/>
      <c r="AE520" s="921"/>
      <c r="AF520" s="921"/>
      <c r="AG520" s="480"/>
    </row>
    <row r="521" spans="1:33">
      <c r="A521" s="164"/>
      <c r="B521" s="148"/>
      <c r="C521" s="146"/>
      <c r="D521" s="20"/>
      <c r="E521" s="20"/>
      <c r="F521" s="20"/>
      <c r="G521" s="20"/>
      <c r="H521" s="20"/>
      <c r="I521" s="135"/>
      <c r="J521" s="196"/>
      <c r="K521" s="153"/>
      <c r="L521" s="153"/>
      <c r="M521" s="475"/>
      <c r="N521" s="475"/>
      <c r="O521" s="475"/>
      <c r="P521" s="475"/>
      <c r="Q521" s="476"/>
      <c r="R521" s="152"/>
      <c r="S521" s="153"/>
      <c r="T521" s="475"/>
      <c r="U521" s="475"/>
      <c r="V521" s="475"/>
      <c r="W521" s="475"/>
      <c r="X521" s="476"/>
      <c r="Y521" s="196"/>
      <c r="Z521" s="913"/>
      <c r="AA521" s="913"/>
      <c r="AB521" s="913"/>
      <c r="AC521" s="913"/>
      <c r="AD521" s="913"/>
      <c r="AE521" s="913"/>
      <c r="AF521" s="913"/>
      <c r="AG521" s="480"/>
    </row>
    <row r="522" spans="1:33">
      <c r="A522" s="164"/>
      <c r="B522" s="148"/>
      <c r="C522" s="146"/>
      <c r="D522" s="20"/>
      <c r="E522" s="20"/>
      <c r="F522" s="20"/>
      <c r="G522" s="20"/>
      <c r="H522" s="20"/>
      <c r="I522" s="135"/>
      <c r="J522" s="196"/>
      <c r="K522" s="153"/>
      <c r="L522" s="153"/>
      <c r="M522" s="475"/>
      <c r="N522" s="475"/>
      <c r="O522" s="475"/>
      <c r="P522" s="475"/>
      <c r="Q522" s="476"/>
      <c r="R522" s="152"/>
      <c r="S522" s="153"/>
      <c r="T522" s="475"/>
      <c r="U522" s="475"/>
      <c r="V522" s="475"/>
      <c r="W522" s="475"/>
      <c r="X522" s="476"/>
      <c r="Y522" s="196"/>
      <c r="Z522" s="913"/>
      <c r="AA522" s="913"/>
      <c r="AB522" s="913"/>
      <c r="AC522" s="913"/>
      <c r="AD522" s="913"/>
      <c r="AE522" s="913"/>
      <c r="AF522" s="913"/>
      <c r="AG522" s="480"/>
    </row>
    <row r="523" spans="1:33">
      <c r="A523" s="164"/>
      <c r="B523" s="149"/>
      <c r="C523" s="147"/>
      <c r="D523" s="67"/>
      <c r="E523" s="67"/>
      <c r="F523" s="67"/>
      <c r="G523" s="67"/>
      <c r="H523" s="67"/>
      <c r="I523" s="136"/>
      <c r="J523" s="897"/>
      <c r="K523" s="154"/>
      <c r="L523" s="154"/>
      <c r="M523" s="477"/>
      <c r="N523" s="477"/>
      <c r="O523" s="477"/>
      <c r="P523" s="477"/>
      <c r="Q523" s="478"/>
      <c r="R523" s="152"/>
      <c r="S523" s="153"/>
      <c r="T523" s="475"/>
      <c r="U523" s="475"/>
      <c r="V523" s="475"/>
      <c r="W523" s="475"/>
      <c r="X523" s="476"/>
      <c r="Y523" s="196"/>
      <c r="Z523" s="913"/>
      <c r="AA523" s="913"/>
      <c r="AB523" s="913"/>
      <c r="AC523" s="913"/>
      <c r="AD523" s="913"/>
      <c r="AE523" s="913"/>
      <c r="AF523" s="913"/>
      <c r="AG523" s="480"/>
    </row>
    <row r="524" spans="1:33">
      <c r="A524" s="164"/>
      <c r="B524" s="148"/>
      <c r="C524" s="146"/>
      <c r="D524" s="20"/>
      <c r="E524" s="20"/>
      <c r="F524" s="20"/>
      <c r="G524" s="20"/>
      <c r="H524" s="20"/>
      <c r="I524" s="135"/>
      <c r="J524" s="196"/>
      <c r="K524" s="153"/>
      <c r="L524" s="153"/>
      <c r="M524" s="475"/>
      <c r="N524" s="475"/>
      <c r="O524" s="475"/>
      <c r="P524" s="475"/>
      <c r="Q524" s="476"/>
      <c r="R524" s="152"/>
      <c r="S524" s="153"/>
      <c r="T524" s="475"/>
      <c r="U524" s="475"/>
      <c r="V524" s="475"/>
      <c r="W524" s="475"/>
      <c r="X524" s="476"/>
      <c r="Y524" s="196"/>
      <c r="Z524" s="915"/>
      <c r="AA524" s="915"/>
      <c r="AB524" s="915"/>
      <c r="AC524" s="917"/>
      <c r="AD524" s="917"/>
      <c r="AE524" s="917"/>
      <c r="AF524" s="917"/>
    </row>
    <row r="525" spans="1:33">
      <c r="A525" s="164"/>
      <c r="B525" s="148"/>
      <c r="C525" s="146"/>
      <c r="D525" s="20"/>
      <c r="E525" s="20"/>
      <c r="F525" s="20"/>
      <c r="G525" s="20"/>
      <c r="H525" s="20"/>
      <c r="I525" s="135"/>
      <c r="J525" s="196"/>
      <c r="K525" s="153"/>
      <c r="L525" s="153"/>
      <c r="M525" s="475"/>
      <c r="N525" s="475"/>
      <c r="O525" s="475"/>
      <c r="P525" s="475"/>
      <c r="Q525" s="476"/>
      <c r="R525" s="152"/>
      <c r="S525" s="153"/>
      <c r="T525" s="475"/>
      <c r="U525" s="475"/>
      <c r="V525" s="475"/>
      <c r="W525" s="475"/>
      <c r="X525" s="476"/>
      <c r="Y525" s="196"/>
      <c r="Z525" s="915"/>
      <c r="AA525" s="917"/>
      <c r="AB525" s="917"/>
      <c r="AC525" s="917"/>
      <c r="AD525" s="917"/>
      <c r="AE525" s="917"/>
      <c r="AF525" s="917"/>
    </row>
    <row r="526" spans="1:33">
      <c r="A526" s="164"/>
      <c r="B526" s="149"/>
      <c r="C526" s="147"/>
      <c r="D526" s="67"/>
      <c r="E526" s="67"/>
      <c r="F526" s="67"/>
      <c r="G526" s="67"/>
      <c r="H526" s="67"/>
      <c r="I526" s="136"/>
      <c r="J526" s="196"/>
      <c r="K526" s="154"/>
      <c r="L526" s="154"/>
      <c r="M526" s="477"/>
      <c r="N526" s="477"/>
      <c r="O526" s="477"/>
      <c r="P526" s="477"/>
      <c r="Q526" s="478"/>
      <c r="R526" s="152"/>
      <c r="S526" s="153"/>
      <c r="T526" s="475"/>
      <c r="U526" s="475"/>
      <c r="V526" s="475"/>
      <c r="W526" s="475"/>
      <c r="X526" s="476"/>
      <c r="Y526" s="196"/>
      <c r="Z526" s="915"/>
      <c r="AA526" s="917"/>
      <c r="AB526" s="917"/>
      <c r="AC526" s="917"/>
      <c r="AD526" s="917"/>
      <c r="AE526" s="917"/>
      <c r="AF526" s="917"/>
    </row>
    <row r="527" spans="1:33">
      <c r="A527" s="164"/>
      <c r="B527" s="148"/>
      <c r="C527" s="146"/>
      <c r="D527" s="20"/>
      <c r="E527" s="20"/>
      <c r="F527" s="20"/>
      <c r="G527" s="20"/>
      <c r="H527" s="20"/>
      <c r="I527" s="135"/>
      <c r="J527" s="196"/>
      <c r="K527" s="153"/>
      <c r="L527" s="153"/>
      <c r="M527" s="475"/>
      <c r="N527" s="475"/>
      <c r="O527" s="475"/>
      <c r="P527" s="475"/>
      <c r="Q527" s="476"/>
      <c r="R527" s="152"/>
      <c r="S527" s="153"/>
      <c r="T527" s="475"/>
      <c r="U527" s="475"/>
      <c r="V527" s="475"/>
      <c r="W527" s="475"/>
      <c r="X527" s="476"/>
      <c r="Y527" s="196"/>
      <c r="Z527" s="915"/>
      <c r="AA527" s="917"/>
      <c r="AB527" s="917"/>
      <c r="AC527" s="917"/>
      <c r="AD527" s="917"/>
      <c r="AE527" s="917"/>
      <c r="AF527" s="917"/>
    </row>
    <row r="528" spans="1:33">
      <c r="A528" s="164"/>
      <c r="B528" s="148"/>
      <c r="C528" s="146"/>
      <c r="D528" s="20"/>
      <c r="E528" s="20"/>
      <c r="F528" s="20"/>
      <c r="G528" s="20"/>
      <c r="H528" s="20"/>
      <c r="I528" s="135"/>
      <c r="J528" s="196"/>
      <c r="K528" s="153"/>
      <c r="L528" s="153"/>
      <c r="M528" s="475"/>
      <c r="N528" s="475"/>
      <c r="O528" s="475"/>
      <c r="P528" s="475"/>
      <c r="Q528" s="476"/>
      <c r="R528" s="152"/>
      <c r="S528" s="153"/>
      <c r="T528" s="475"/>
      <c r="U528" s="475"/>
      <c r="V528" s="475"/>
      <c r="W528" s="475"/>
      <c r="X528" s="476"/>
      <c r="Y528" s="196"/>
      <c r="Z528" s="915"/>
      <c r="AA528" s="917"/>
      <c r="AB528" s="917"/>
      <c r="AC528" s="917"/>
      <c r="AD528" s="917"/>
      <c r="AE528" s="917"/>
      <c r="AF528" s="917"/>
    </row>
    <row r="529" spans="1:32">
      <c r="A529" s="164"/>
      <c r="B529" s="149"/>
      <c r="C529" s="147"/>
      <c r="D529" s="67"/>
      <c r="E529" s="67"/>
      <c r="F529" s="67"/>
      <c r="G529" s="67"/>
      <c r="H529" s="67"/>
      <c r="I529" s="136"/>
      <c r="J529" s="897"/>
      <c r="K529" s="154"/>
      <c r="L529" s="154"/>
      <c r="M529" s="477"/>
      <c r="N529" s="477"/>
      <c r="O529" s="477"/>
      <c r="P529" s="477"/>
      <c r="Q529" s="478"/>
      <c r="R529" s="152"/>
      <c r="S529" s="153"/>
      <c r="T529" s="475"/>
      <c r="U529" s="475"/>
      <c r="V529" s="475"/>
      <c r="W529" s="475"/>
      <c r="X529" s="476"/>
      <c r="Y529" s="196"/>
      <c r="Z529" s="915"/>
      <c r="AA529" s="917"/>
      <c r="AB529" s="917"/>
      <c r="AC529" s="917"/>
      <c r="AD529" s="917"/>
      <c r="AE529" s="917"/>
      <c r="AF529" s="917"/>
    </row>
    <row r="530" spans="1:32">
      <c r="A530" s="164"/>
      <c r="B530" s="148"/>
      <c r="C530" s="146"/>
      <c r="D530" s="20"/>
      <c r="E530" s="20"/>
      <c r="F530" s="20"/>
      <c r="G530" s="20"/>
      <c r="H530" s="20"/>
      <c r="I530" s="135"/>
      <c r="J530" s="196"/>
      <c r="K530" s="153"/>
      <c r="L530" s="153"/>
      <c r="M530" s="475"/>
      <c r="N530" s="475"/>
      <c r="O530" s="475"/>
      <c r="P530" s="475"/>
      <c r="Q530" s="476"/>
      <c r="R530" s="152"/>
      <c r="S530" s="153"/>
      <c r="T530" s="475"/>
      <c r="U530" s="475"/>
      <c r="V530" s="475"/>
      <c r="W530" s="475"/>
      <c r="X530" s="476"/>
      <c r="Y530" s="196"/>
      <c r="Z530" s="915"/>
      <c r="AA530" s="917"/>
      <c r="AB530" s="917"/>
      <c r="AC530" s="917"/>
      <c r="AD530" s="917"/>
      <c r="AE530" s="917"/>
      <c r="AF530" s="917"/>
    </row>
    <row r="531" spans="1:32">
      <c r="A531" s="164"/>
      <c r="B531" s="148"/>
      <c r="C531" s="146"/>
      <c r="D531" s="20"/>
      <c r="E531" s="20"/>
      <c r="F531" s="20"/>
      <c r="G531" s="20"/>
      <c r="H531" s="20"/>
      <c r="I531" s="135"/>
      <c r="J531" s="196"/>
      <c r="K531" s="153"/>
      <c r="L531" s="153"/>
      <c r="M531" s="475"/>
      <c r="N531" s="475"/>
      <c r="O531" s="475"/>
      <c r="P531" s="475"/>
      <c r="Q531" s="476"/>
      <c r="R531" s="152"/>
      <c r="S531" s="153"/>
      <c r="T531" s="475"/>
      <c r="U531" s="475"/>
      <c r="V531" s="475"/>
      <c r="W531" s="475"/>
      <c r="X531" s="476"/>
      <c r="Y531" s="196"/>
      <c r="Z531" s="915"/>
      <c r="AA531" s="917"/>
      <c r="AB531" s="917"/>
      <c r="AC531" s="917"/>
      <c r="AD531" s="917"/>
      <c r="AE531" s="917"/>
      <c r="AF531" s="917"/>
    </row>
    <row r="532" spans="1:32">
      <c r="A532" s="164"/>
      <c r="B532" s="149"/>
      <c r="C532" s="147"/>
      <c r="D532" s="67"/>
      <c r="E532" s="67"/>
      <c r="F532" s="67"/>
      <c r="G532" s="67"/>
      <c r="H532" s="67"/>
      <c r="I532" s="136"/>
      <c r="J532" s="897"/>
      <c r="K532" s="154"/>
      <c r="L532" s="154"/>
      <c r="M532" s="477"/>
      <c r="N532" s="477"/>
      <c r="O532" s="477"/>
      <c r="P532" s="900"/>
      <c r="Q532" s="477"/>
      <c r="R532" s="152"/>
      <c r="S532" s="153"/>
      <c r="T532" s="475"/>
      <c r="U532" s="475"/>
      <c r="V532" s="475"/>
      <c r="W532" s="475"/>
      <c r="X532" s="476"/>
      <c r="Y532" s="196"/>
      <c r="Z532" s="915"/>
      <c r="AA532" s="917"/>
      <c r="AB532" s="917"/>
      <c r="AC532" s="917"/>
      <c r="AD532" s="917"/>
      <c r="AE532" s="917"/>
      <c r="AF532" s="917"/>
    </row>
    <row r="533" spans="1:32">
      <c r="A533" s="164"/>
      <c r="B533" s="148"/>
      <c r="C533" s="146"/>
      <c r="D533" s="20"/>
      <c r="E533" s="20"/>
      <c r="F533" s="20"/>
      <c r="G533" s="20"/>
      <c r="H533" s="20"/>
      <c r="I533" s="135"/>
      <c r="J533" s="196"/>
      <c r="K533" s="166"/>
      <c r="L533" s="155"/>
      <c r="M533" s="155"/>
      <c r="N533" s="155"/>
      <c r="O533" s="155"/>
      <c r="P533" s="156"/>
      <c r="Q533" s="157"/>
      <c r="R533" s="896"/>
      <c r="S533" s="166"/>
      <c r="T533" s="166"/>
      <c r="U533" s="166"/>
      <c r="V533" s="166"/>
      <c r="W533" s="156"/>
      <c r="X533" s="166"/>
      <c r="Y533" s="196"/>
      <c r="Z533" s="915"/>
      <c r="AA533" s="917"/>
      <c r="AB533" s="917"/>
      <c r="AC533" s="917"/>
      <c r="AD533" s="917"/>
      <c r="AE533" s="917"/>
      <c r="AF533" s="917"/>
    </row>
    <row r="534" spans="1:32">
      <c r="A534" s="164"/>
      <c r="B534" s="148"/>
      <c r="C534" s="146"/>
      <c r="D534" s="20"/>
      <c r="E534" s="20"/>
      <c r="F534" s="20"/>
      <c r="G534" s="20"/>
      <c r="H534" s="20"/>
      <c r="I534" s="135"/>
      <c r="J534" s="196"/>
      <c r="K534" s="166"/>
      <c r="L534" s="155"/>
      <c r="M534" s="155"/>
      <c r="N534" s="155"/>
      <c r="O534" s="155"/>
      <c r="P534" s="156"/>
      <c r="Q534" s="157"/>
      <c r="R534" s="896"/>
      <c r="S534" s="166"/>
      <c r="T534" s="166"/>
      <c r="U534" s="166"/>
      <c r="V534" s="166"/>
      <c r="W534" s="156"/>
      <c r="X534" s="166"/>
      <c r="Y534" s="196"/>
      <c r="Z534" s="915"/>
      <c r="AA534" s="917"/>
      <c r="AB534" s="917"/>
      <c r="AC534" s="917"/>
      <c r="AD534" s="917"/>
      <c r="AE534" s="917"/>
      <c r="AF534" s="917"/>
    </row>
    <row r="535" spans="1:32">
      <c r="A535" s="164"/>
      <c r="B535" s="149"/>
      <c r="C535" s="147"/>
      <c r="D535" s="67"/>
      <c r="E535" s="67"/>
      <c r="F535" s="67"/>
      <c r="G535" s="67"/>
      <c r="H535" s="67"/>
      <c r="I535" s="136"/>
      <c r="J535" s="897"/>
      <c r="K535" s="158"/>
      <c r="L535" s="158"/>
      <c r="M535" s="158"/>
      <c r="N535" s="158"/>
      <c r="O535" s="158"/>
      <c r="P535" s="159"/>
      <c r="Q535" s="160"/>
      <c r="R535" s="427"/>
      <c r="S535" s="158"/>
      <c r="T535" s="158"/>
      <c r="U535" s="158"/>
      <c r="V535" s="158"/>
      <c r="W535" s="159"/>
      <c r="X535" s="158"/>
      <c r="Y535" s="897"/>
      <c r="Z535" s="918"/>
      <c r="AA535" s="919"/>
      <c r="AB535" s="919"/>
      <c r="AC535" s="919"/>
      <c r="AD535" s="919"/>
      <c r="AE535" s="919"/>
      <c r="AF535" s="919"/>
    </row>
    <row r="536" spans="1:32">
      <c r="A536" s="300"/>
      <c r="B536" s="295"/>
      <c r="C536" s="296"/>
      <c r="D536" s="297"/>
      <c r="E536" s="297"/>
      <c r="F536" s="297"/>
      <c r="G536" s="297"/>
      <c r="H536" s="297"/>
      <c r="I536" s="298"/>
      <c r="J536" s="196"/>
      <c r="K536" s="472"/>
      <c r="L536" s="472"/>
      <c r="M536" s="462"/>
      <c r="N536" s="462"/>
      <c r="O536" s="462"/>
      <c r="P536" s="462"/>
      <c r="Q536" s="473"/>
      <c r="R536" s="474"/>
      <c r="S536" s="909"/>
      <c r="T536" s="910"/>
      <c r="U536" s="910"/>
      <c r="V536" s="910"/>
      <c r="W536" s="910"/>
      <c r="X536" s="473"/>
      <c r="Y536" s="196"/>
      <c r="Z536" s="915"/>
      <c r="AA536" s="917"/>
      <c r="AB536" s="917"/>
      <c r="AC536" s="917"/>
      <c r="AD536" s="917"/>
      <c r="AE536" s="917"/>
      <c r="AF536" s="917"/>
    </row>
    <row r="537" spans="1:32">
      <c r="A537" s="164"/>
      <c r="B537" s="148"/>
      <c r="C537" s="146"/>
      <c r="D537" s="20"/>
      <c r="E537" s="20"/>
      <c r="F537" s="20"/>
      <c r="G537" s="20"/>
      <c r="H537" s="20"/>
      <c r="I537" s="135"/>
      <c r="J537" s="196"/>
      <c r="K537" s="153"/>
      <c r="L537" s="153"/>
      <c r="M537" s="475"/>
      <c r="N537" s="475"/>
      <c r="O537" s="475"/>
      <c r="P537" s="475"/>
      <c r="Q537" s="476"/>
      <c r="R537" s="152"/>
      <c r="S537" s="153"/>
      <c r="T537" s="475"/>
      <c r="U537" s="475"/>
      <c r="V537" s="475"/>
      <c r="W537" s="475"/>
      <c r="X537" s="476"/>
      <c r="Y537" s="196"/>
      <c r="Z537" s="915"/>
      <c r="AA537" s="917"/>
      <c r="AB537" s="917"/>
      <c r="AC537" s="917"/>
      <c r="AD537" s="917"/>
      <c r="AE537" s="917"/>
      <c r="AF537" s="917"/>
    </row>
    <row r="538" spans="1:32">
      <c r="A538" s="164"/>
      <c r="B538" s="148"/>
      <c r="C538" s="146"/>
      <c r="D538" s="20"/>
      <c r="E538" s="20"/>
      <c r="F538" s="20"/>
      <c r="G538" s="20"/>
      <c r="H538" s="20"/>
      <c r="I538" s="135"/>
      <c r="J538" s="196"/>
      <c r="K538" s="153"/>
      <c r="L538" s="153"/>
      <c r="M538" s="475"/>
      <c r="N538" s="475"/>
      <c r="O538" s="475"/>
      <c r="P538" s="475"/>
      <c r="Q538" s="476"/>
      <c r="R538" s="152"/>
      <c r="S538" s="153"/>
      <c r="T538" s="475"/>
      <c r="U538" s="475"/>
      <c r="V538" s="475"/>
      <c r="W538" s="475"/>
      <c r="X538" s="476"/>
      <c r="Y538" s="196"/>
      <c r="Z538" s="915"/>
      <c r="AA538" s="917"/>
      <c r="AB538" s="917"/>
      <c r="AC538" s="917"/>
      <c r="AD538" s="917"/>
      <c r="AE538" s="917"/>
      <c r="AF538" s="917"/>
    </row>
    <row r="539" spans="1:32">
      <c r="A539" s="164"/>
      <c r="B539" s="148"/>
      <c r="C539" s="146"/>
      <c r="D539" s="20"/>
      <c r="E539" s="20"/>
      <c r="F539" s="20"/>
      <c r="G539" s="20"/>
      <c r="H539" s="20"/>
      <c r="I539" s="135"/>
      <c r="J539" s="196"/>
      <c r="K539" s="153"/>
      <c r="L539" s="153"/>
      <c r="M539" s="475"/>
      <c r="N539" s="475"/>
      <c r="O539" s="475"/>
      <c r="P539" s="475"/>
      <c r="Q539" s="476"/>
      <c r="R539" s="152"/>
      <c r="S539" s="153"/>
      <c r="T539" s="475"/>
      <c r="U539" s="475"/>
      <c r="V539" s="475"/>
      <c r="W539" s="475"/>
      <c r="X539" s="476"/>
      <c r="Y539" s="196"/>
      <c r="Z539" s="915"/>
      <c r="AA539" s="917"/>
      <c r="AB539" s="917"/>
      <c r="AC539" s="917"/>
      <c r="AD539" s="917"/>
      <c r="AE539" s="917"/>
      <c r="AF539" s="917"/>
    </row>
    <row r="540" spans="1:32">
      <c r="A540" s="164"/>
      <c r="B540" s="148"/>
      <c r="C540" s="146"/>
      <c r="D540" s="20"/>
      <c r="E540" s="20"/>
      <c r="F540" s="20"/>
      <c r="G540" s="20"/>
      <c r="H540" s="20"/>
      <c r="I540" s="135"/>
      <c r="J540" s="196"/>
      <c r="K540" s="153"/>
      <c r="L540" s="153"/>
      <c r="M540" s="475"/>
      <c r="N540" s="475"/>
      <c r="O540" s="475"/>
      <c r="P540" s="475"/>
      <c r="Q540" s="476"/>
      <c r="R540" s="152"/>
      <c r="S540" s="153"/>
      <c r="T540" s="475"/>
      <c r="U540" s="475"/>
      <c r="V540" s="475"/>
      <c r="W540" s="475"/>
      <c r="X540" s="476"/>
      <c r="Y540" s="196"/>
      <c r="Z540" s="915"/>
      <c r="AA540" s="915"/>
      <c r="AB540" s="915"/>
      <c r="AC540" s="915"/>
      <c r="AD540" s="917"/>
      <c r="AE540" s="917"/>
      <c r="AF540" s="917"/>
    </row>
    <row r="541" spans="1:32">
      <c r="A541" s="164"/>
      <c r="B541" s="148"/>
      <c r="C541" s="146"/>
      <c r="D541" s="20"/>
      <c r="E541" s="20"/>
      <c r="F541" s="20"/>
      <c r="G541" s="20"/>
      <c r="H541" s="20"/>
      <c r="I541" s="135"/>
      <c r="J541" s="196"/>
      <c r="K541" s="153"/>
      <c r="L541" s="153"/>
      <c r="M541" s="475"/>
      <c r="N541" s="475"/>
      <c r="O541" s="475"/>
      <c r="P541" s="475"/>
      <c r="Q541" s="476"/>
      <c r="R541" s="152"/>
      <c r="S541" s="153"/>
      <c r="T541" s="475"/>
      <c r="U541" s="475"/>
      <c r="V541" s="475"/>
      <c r="W541" s="475"/>
      <c r="X541" s="476"/>
      <c r="Y541" s="196"/>
      <c r="Z541" s="915"/>
      <c r="AA541" s="917"/>
      <c r="AB541" s="917"/>
      <c r="AC541" s="917"/>
      <c r="AD541" s="917"/>
      <c r="AE541" s="917"/>
      <c r="AF541" s="917"/>
    </row>
    <row r="542" spans="1:32">
      <c r="A542" s="164"/>
      <c r="B542" s="149"/>
      <c r="C542" s="147"/>
      <c r="D542" s="67"/>
      <c r="E542" s="67"/>
      <c r="F542" s="67"/>
      <c r="G542" s="67"/>
      <c r="H542" s="67"/>
      <c r="I542" s="136"/>
      <c r="J542" s="196"/>
      <c r="K542" s="154"/>
      <c r="L542" s="154"/>
      <c r="M542" s="477"/>
      <c r="N542" s="477"/>
      <c r="O542" s="477"/>
      <c r="P542" s="477"/>
      <c r="Q542" s="478"/>
      <c r="R542" s="152"/>
      <c r="S542" s="153"/>
      <c r="T542" s="475"/>
      <c r="U542" s="475"/>
      <c r="V542" s="475"/>
      <c r="W542" s="475"/>
      <c r="X542" s="476"/>
      <c r="Y542" s="196"/>
      <c r="Z542" s="915"/>
      <c r="AA542" s="917"/>
      <c r="AB542" s="917"/>
      <c r="AC542" s="917"/>
      <c r="AD542" s="917"/>
      <c r="AE542" s="917"/>
      <c r="AF542" s="917"/>
    </row>
    <row r="543" spans="1:32">
      <c r="A543" s="164"/>
      <c r="B543" s="148"/>
      <c r="C543" s="146"/>
      <c r="D543" s="20"/>
      <c r="E543" s="20"/>
      <c r="F543" s="20"/>
      <c r="G543" s="20"/>
      <c r="H543" s="20"/>
      <c r="I543" s="135"/>
      <c r="J543" s="196"/>
      <c r="K543" s="153"/>
      <c r="L543" s="153"/>
      <c r="M543" s="475"/>
      <c r="N543" s="475"/>
      <c r="O543" s="475"/>
      <c r="P543" s="475"/>
      <c r="Q543" s="476"/>
      <c r="R543" s="152"/>
      <c r="S543" s="153"/>
      <c r="T543" s="475"/>
      <c r="U543" s="475"/>
      <c r="V543" s="475"/>
      <c r="W543" s="475"/>
      <c r="X543" s="476"/>
      <c r="Y543" s="196"/>
      <c r="Z543" s="915"/>
      <c r="AA543" s="917"/>
      <c r="AB543" s="917"/>
      <c r="AC543" s="917"/>
      <c r="AD543" s="917"/>
      <c r="AE543" s="917"/>
      <c r="AF543" s="917"/>
    </row>
    <row r="544" spans="1:32">
      <c r="A544" s="164"/>
      <c r="B544" s="905"/>
      <c r="C544" s="906"/>
      <c r="D544" s="907"/>
      <c r="E544" s="907"/>
      <c r="F544" s="907"/>
      <c r="G544" s="907"/>
      <c r="H544" s="907"/>
      <c r="I544" s="908"/>
      <c r="J544" s="196"/>
      <c r="K544" s="153"/>
      <c r="L544" s="153"/>
      <c r="M544" s="475"/>
      <c r="N544" s="475"/>
      <c r="O544" s="475"/>
      <c r="P544" s="475"/>
      <c r="Q544" s="476"/>
      <c r="R544" s="152"/>
      <c r="S544" s="153"/>
      <c r="T544" s="475"/>
      <c r="U544" s="475"/>
      <c r="V544" s="475"/>
      <c r="W544" s="475"/>
      <c r="X544" s="476"/>
      <c r="Y544" s="196"/>
      <c r="Z544" s="915"/>
      <c r="AA544" s="917"/>
      <c r="AB544" s="917"/>
      <c r="AC544" s="917"/>
      <c r="AD544" s="917"/>
      <c r="AE544" s="917"/>
      <c r="AF544" s="917"/>
    </row>
    <row r="545" spans="1:33">
      <c r="A545" s="164"/>
      <c r="B545" s="148"/>
      <c r="C545" s="146"/>
      <c r="D545" s="20"/>
      <c r="E545" s="20"/>
      <c r="F545" s="20"/>
      <c r="G545" s="20"/>
      <c r="H545" s="20"/>
      <c r="I545" s="135"/>
      <c r="J545" s="196"/>
      <c r="K545" s="153"/>
      <c r="L545" s="153"/>
      <c r="M545" s="475"/>
      <c r="N545" s="475"/>
      <c r="O545" s="475"/>
      <c r="P545" s="475"/>
      <c r="Q545" s="476"/>
      <c r="R545" s="152"/>
      <c r="S545" s="153"/>
      <c r="T545" s="475"/>
      <c r="U545" s="475"/>
      <c r="V545" s="475"/>
      <c r="W545" s="475"/>
      <c r="X545" s="476"/>
      <c r="Y545" s="196"/>
      <c r="Z545" s="915"/>
      <c r="AA545" s="917"/>
      <c r="AB545" s="917"/>
      <c r="AC545" s="917"/>
      <c r="AD545" s="917"/>
      <c r="AE545" s="917"/>
      <c r="AF545" s="917"/>
    </row>
    <row r="546" spans="1:33">
      <c r="A546" s="164"/>
      <c r="B546" s="905"/>
      <c r="C546" s="906"/>
      <c r="D546" s="907"/>
      <c r="E546" s="907"/>
      <c r="F546" s="907"/>
      <c r="G546" s="907"/>
      <c r="H546" s="907"/>
      <c r="I546" s="908"/>
      <c r="J546" s="196"/>
      <c r="K546" s="153"/>
      <c r="L546" s="153"/>
      <c r="M546" s="475"/>
      <c r="N546" s="475"/>
      <c r="O546" s="475"/>
      <c r="P546" s="475"/>
      <c r="Q546" s="476"/>
      <c r="R546" s="152"/>
      <c r="S546" s="153"/>
      <c r="T546" s="475"/>
      <c r="U546" s="475"/>
      <c r="V546" s="475"/>
      <c r="W546" s="475"/>
      <c r="X546" s="476"/>
      <c r="Y546" s="196"/>
      <c r="Z546" s="915"/>
      <c r="AA546" s="917"/>
      <c r="AB546" s="917"/>
      <c r="AC546" s="917"/>
      <c r="AD546" s="917"/>
      <c r="AE546" s="917"/>
      <c r="AF546" s="917"/>
    </row>
    <row r="547" spans="1:33">
      <c r="A547" s="164"/>
      <c r="B547" s="148"/>
      <c r="C547" s="146"/>
      <c r="D547" s="20"/>
      <c r="E547" s="20"/>
      <c r="F547" s="20"/>
      <c r="G547" s="20"/>
      <c r="H547" s="20"/>
      <c r="I547" s="135"/>
      <c r="J547" s="196"/>
      <c r="K547" s="186"/>
      <c r="L547" s="153"/>
      <c r="M547" s="475"/>
      <c r="N547" s="475"/>
      <c r="O547" s="475"/>
      <c r="P547" s="475"/>
      <c r="Q547" s="476"/>
      <c r="R547" s="152"/>
      <c r="S547" s="153"/>
      <c r="T547" s="475"/>
      <c r="U547" s="475"/>
      <c r="V547" s="475"/>
      <c r="W547" s="475"/>
      <c r="X547" s="476"/>
      <c r="Y547" s="196"/>
      <c r="Z547" s="915"/>
      <c r="AA547" s="917"/>
      <c r="AB547" s="917"/>
      <c r="AC547" s="917"/>
      <c r="AD547" s="917"/>
      <c r="AE547" s="917"/>
      <c r="AF547" s="917"/>
    </row>
    <row r="548" spans="1:33">
      <c r="A548" s="164"/>
      <c r="B548" s="905"/>
      <c r="C548" s="906"/>
      <c r="D548" s="907"/>
      <c r="E548" s="907"/>
      <c r="F548" s="907"/>
      <c r="G548" s="907"/>
      <c r="H548" s="907"/>
      <c r="I548" s="908"/>
      <c r="J548" s="196"/>
      <c r="K548" s="153"/>
      <c r="L548" s="153"/>
      <c r="M548" s="475"/>
      <c r="N548" s="475"/>
      <c r="O548" s="475"/>
      <c r="P548" s="479"/>
      <c r="Q548" s="475"/>
      <c r="R548" s="152"/>
      <c r="S548" s="153"/>
      <c r="T548" s="475"/>
      <c r="U548" s="475"/>
      <c r="V548" s="475"/>
      <c r="W548" s="475"/>
      <c r="X548" s="476"/>
      <c r="Y548" s="196"/>
      <c r="Z548" s="915"/>
      <c r="AA548" s="917"/>
      <c r="AB548" s="917"/>
      <c r="AC548" s="917"/>
      <c r="AD548" s="917"/>
      <c r="AE548" s="917"/>
      <c r="AF548" s="917"/>
    </row>
    <row r="549" spans="1:33">
      <c r="A549" s="164"/>
      <c r="B549" s="905"/>
      <c r="C549" s="906"/>
      <c r="D549" s="907"/>
      <c r="E549" s="907"/>
      <c r="F549" s="907"/>
      <c r="G549" s="907"/>
      <c r="H549" s="907"/>
      <c r="I549" s="908"/>
      <c r="J549" s="196"/>
      <c r="K549" s="166"/>
      <c r="L549" s="155"/>
      <c r="M549" s="155"/>
      <c r="N549" s="155"/>
      <c r="O549" s="155"/>
      <c r="P549" s="156"/>
      <c r="Q549" s="157"/>
      <c r="R549" s="896"/>
      <c r="S549" s="166"/>
      <c r="T549" s="166"/>
      <c r="U549" s="166"/>
      <c r="V549" s="166"/>
      <c r="W549" s="156"/>
      <c r="X549" s="166"/>
      <c r="Y549" s="196"/>
      <c r="Z549" s="915"/>
      <c r="AA549" s="917"/>
      <c r="AB549" s="917"/>
      <c r="AC549" s="917"/>
      <c r="AD549" s="917"/>
      <c r="AE549" s="917"/>
      <c r="AF549" s="917"/>
    </row>
    <row r="550" spans="1:33">
      <c r="A550" s="164"/>
      <c r="B550" s="148"/>
      <c r="C550" s="146"/>
      <c r="D550" s="20"/>
      <c r="E550" s="20"/>
      <c r="F550" s="20"/>
      <c r="G550" s="20"/>
      <c r="H550" s="20"/>
      <c r="I550" s="135"/>
      <c r="J550" s="196"/>
      <c r="K550" s="155"/>
      <c r="L550" s="155"/>
      <c r="M550" s="155"/>
      <c r="N550" s="155"/>
      <c r="O550" s="155"/>
      <c r="P550" s="156"/>
      <c r="Q550" s="157"/>
      <c r="R550" s="896"/>
      <c r="S550" s="166"/>
      <c r="T550" s="166"/>
      <c r="U550" s="166"/>
      <c r="V550" s="166"/>
      <c r="W550" s="156"/>
      <c r="X550" s="166"/>
      <c r="Y550" s="196"/>
      <c r="Z550" s="915"/>
      <c r="AA550" s="917"/>
      <c r="AB550" s="917"/>
      <c r="AC550" s="917"/>
      <c r="AD550" s="917"/>
      <c r="AE550" s="917"/>
      <c r="AF550" s="917"/>
    </row>
    <row r="551" spans="1:33">
      <c r="A551" s="164"/>
      <c r="B551" s="905"/>
      <c r="C551" s="906"/>
      <c r="D551" s="907"/>
      <c r="E551" s="907"/>
      <c r="F551" s="907"/>
      <c r="G551" s="907"/>
      <c r="H551" s="907"/>
      <c r="I551" s="908"/>
      <c r="J551" s="196"/>
      <c r="K551" s="155"/>
      <c r="L551" s="155"/>
      <c r="M551" s="155"/>
      <c r="N551" s="155"/>
      <c r="O551" s="155"/>
      <c r="P551" s="156"/>
      <c r="Q551" s="157"/>
      <c r="R551" s="896"/>
      <c r="S551" s="166"/>
      <c r="T551" s="166"/>
      <c r="U551" s="166"/>
      <c r="V551" s="166"/>
      <c r="W551" s="156"/>
      <c r="X551" s="166"/>
      <c r="Y551" s="196"/>
      <c r="Z551" s="915"/>
      <c r="AA551" s="917"/>
      <c r="AB551" s="917"/>
      <c r="AC551" s="917"/>
      <c r="AD551" s="917"/>
      <c r="AE551" s="917"/>
      <c r="AF551" s="917"/>
    </row>
    <row r="552" spans="1:33">
      <c r="A552" s="164"/>
      <c r="B552" s="148"/>
      <c r="C552" s="146"/>
      <c r="D552" s="20"/>
      <c r="E552" s="20"/>
      <c r="F552" s="20"/>
      <c r="G552" s="20"/>
      <c r="H552" s="20"/>
      <c r="I552" s="135"/>
      <c r="J552" s="196"/>
      <c r="K552" s="155"/>
      <c r="L552" s="155"/>
      <c r="M552" s="155"/>
      <c r="N552" s="155"/>
      <c r="O552" s="155"/>
      <c r="P552" s="156"/>
      <c r="Q552" s="157"/>
      <c r="R552" s="896"/>
      <c r="S552" s="166"/>
      <c r="T552" s="166"/>
      <c r="U552" s="166"/>
      <c r="V552" s="166"/>
      <c r="W552" s="156"/>
      <c r="X552" s="166"/>
      <c r="Y552" s="196"/>
      <c r="Z552" s="915"/>
      <c r="AA552" s="917"/>
      <c r="AB552" s="917"/>
      <c r="AC552" s="917"/>
      <c r="AD552" s="917"/>
      <c r="AE552" s="917"/>
      <c r="AF552" s="917"/>
    </row>
    <row r="553" spans="1:33">
      <c r="A553" s="164"/>
      <c r="B553" s="148"/>
      <c r="C553" s="146"/>
      <c r="D553" s="20"/>
      <c r="E553" s="20"/>
      <c r="F553" s="20"/>
      <c r="G553" s="20"/>
      <c r="H553" s="20"/>
      <c r="I553" s="135"/>
      <c r="J553" s="196"/>
      <c r="K553" s="166"/>
      <c r="L553" s="166"/>
      <c r="M553" s="166"/>
      <c r="N553" s="166"/>
      <c r="O553" s="166"/>
      <c r="P553" s="166"/>
      <c r="Q553" s="157"/>
      <c r="R553" s="911"/>
      <c r="S553" s="166"/>
      <c r="T553" s="166"/>
      <c r="U553" s="166"/>
      <c r="V553" s="166"/>
      <c r="W553" s="156"/>
      <c r="X553" s="166"/>
      <c r="Y553" s="196"/>
      <c r="Z553" s="915"/>
      <c r="AA553" s="917"/>
      <c r="AB553" s="917"/>
      <c r="AC553" s="917"/>
      <c r="AD553" s="917"/>
      <c r="AE553" s="917"/>
      <c r="AF553" s="917"/>
    </row>
    <row r="554" spans="1:33">
      <c r="A554" s="164"/>
      <c r="B554" s="905"/>
      <c r="C554" s="906"/>
      <c r="D554" s="907"/>
      <c r="E554" s="907"/>
      <c r="F554" s="907"/>
      <c r="G554" s="907"/>
      <c r="H554" s="907"/>
      <c r="I554" s="908"/>
      <c r="J554" s="196"/>
      <c r="K554" s="166"/>
      <c r="L554" s="166"/>
      <c r="M554" s="166"/>
      <c r="N554" s="166"/>
      <c r="O554" s="166"/>
      <c r="P554" s="156"/>
      <c r="Q554" s="157"/>
      <c r="R554" s="911"/>
      <c r="S554" s="150"/>
      <c r="T554" s="150"/>
      <c r="U554" s="150"/>
      <c r="V554" s="150"/>
      <c r="W554" s="150"/>
      <c r="X554" s="898"/>
      <c r="Y554" s="196"/>
      <c r="AA554" s="917"/>
      <c r="AB554" s="917"/>
      <c r="AC554" s="917"/>
      <c r="AD554" s="917"/>
      <c r="AE554" s="917"/>
      <c r="AF554" s="917"/>
      <c r="AG554" s="133"/>
    </row>
    <row r="555" spans="1:33">
      <c r="A555" s="894"/>
      <c r="B555" s="148"/>
      <c r="C555" s="146"/>
      <c r="D555" s="20"/>
      <c r="E555" s="20"/>
      <c r="F555" s="20"/>
      <c r="G555" s="20"/>
      <c r="H555" s="20"/>
      <c r="I555" s="135"/>
      <c r="J555" s="196"/>
      <c r="K555" s="166"/>
      <c r="L555" s="166"/>
      <c r="M555" s="166"/>
      <c r="N555" s="166"/>
      <c r="O555" s="166"/>
      <c r="P555" s="156"/>
      <c r="Q555" s="157"/>
      <c r="R555" s="896"/>
      <c r="S555" s="166"/>
      <c r="T555" s="166"/>
      <c r="U555" s="166"/>
      <c r="V555" s="166"/>
      <c r="W555" s="156"/>
      <c r="X555" s="166"/>
      <c r="Y555" s="196"/>
      <c r="Z555" s="915"/>
      <c r="AA555" s="917"/>
      <c r="AB555" s="917"/>
      <c r="AC555" s="917"/>
      <c r="AD555" s="917"/>
      <c r="AE555" s="917"/>
      <c r="AF555" s="917"/>
      <c r="AG555" s="133"/>
    </row>
    <row r="556" spans="1:33">
      <c r="A556" s="894"/>
      <c r="B556" s="148"/>
      <c r="C556" s="146"/>
      <c r="D556" s="20"/>
      <c r="E556" s="20"/>
      <c r="F556" s="20"/>
      <c r="G556" s="20"/>
      <c r="H556" s="20"/>
      <c r="I556" s="135"/>
      <c r="J556" s="196"/>
      <c r="K556" s="166"/>
      <c r="L556" s="166"/>
      <c r="M556" s="166"/>
      <c r="N556" s="166"/>
      <c r="O556" s="166"/>
      <c r="P556" s="156"/>
      <c r="Q556" s="157"/>
      <c r="R556" s="896"/>
      <c r="S556" s="166"/>
      <c r="T556" s="166"/>
      <c r="U556" s="166"/>
      <c r="V556" s="166"/>
      <c r="W556" s="156"/>
      <c r="X556" s="166"/>
      <c r="Y556" s="196"/>
      <c r="Z556" s="915"/>
      <c r="AA556" s="917"/>
      <c r="AB556" s="917"/>
      <c r="AC556" s="917"/>
      <c r="AD556" s="917"/>
      <c r="AE556" s="917"/>
      <c r="AF556" s="917"/>
      <c r="AG556" s="133"/>
    </row>
    <row r="557" spans="1:33">
      <c r="A557" s="894"/>
      <c r="B557" s="905"/>
      <c r="C557" s="906"/>
      <c r="D557" s="907"/>
      <c r="E557" s="907"/>
      <c r="F557" s="907"/>
      <c r="G557" s="907"/>
      <c r="H557" s="907"/>
      <c r="I557" s="908"/>
      <c r="J557" s="196"/>
      <c r="K557" s="166"/>
      <c r="L557" s="166"/>
      <c r="M557" s="166"/>
      <c r="N557" s="166"/>
      <c r="O557" s="166"/>
      <c r="P557" s="156"/>
      <c r="Q557" s="157"/>
      <c r="R557" s="896"/>
      <c r="S557" s="166"/>
      <c r="T557" s="166"/>
      <c r="U557" s="166"/>
      <c r="V557" s="166"/>
      <c r="W557" s="156"/>
      <c r="X557" s="166"/>
      <c r="Y557" s="196"/>
      <c r="Z557" s="915"/>
      <c r="AA557" s="917"/>
      <c r="AB557" s="917"/>
      <c r="AC557" s="917"/>
      <c r="AD557" s="917"/>
      <c r="AE557" s="917"/>
      <c r="AF557" s="917"/>
      <c r="AG557" s="133"/>
    </row>
    <row r="558" spans="1:33">
      <c r="A558" s="894"/>
      <c r="B558" s="148"/>
      <c r="C558" s="146"/>
      <c r="D558" s="20"/>
      <c r="E558" s="20"/>
      <c r="F558" s="20"/>
      <c r="G558" s="20"/>
      <c r="H558" s="20"/>
      <c r="I558" s="135"/>
      <c r="J558" s="196"/>
      <c r="K558" s="166"/>
      <c r="L558" s="166"/>
      <c r="M558" s="166"/>
      <c r="N558" s="166"/>
      <c r="O558" s="166"/>
      <c r="P558" s="156"/>
      <c r="Q558" s="157"/>
      <c r="R558" s="152"/>
      <c r="S558" s="153"/>
      <c r="T558" s="475"/>
      <c r="U558" s="475"/>
      <c r="V558" s="475"/>
      <c r="W558" s="475"/>
      <c r="X558" s="476"/>
      <c r="Y558" s="196"/>
      <c r="Z558" s="915"/>
      <c r="AA558" s="917"/>
      <c r="AB558" s="917"/>
      <c r="AC558" s="917"/>
      <c r="AD558" s="917"/>
      <c r="AE558" s="917"/>
      <c r="AF558" s="917"/>
      <c r="AG558" s="133"/>
    </row>
    <row r="559" spans="1:33">
      <c r="A559" s="894"/>
      <c r="B559" s="905"/>
      <c r="C559" s="906"/>
      <c r="D559" s="907"/>
      <c r="E559" s="907"/>
      <c r="F559" s="907"/>
      <c r="G559" s="907"/>
      <c r="H559" s="907"/>
      <c r="I559" s="908"/>
      <c r="J559" s="196"/>
      <c r="K559" s="166"/>
      <c r="L559" s="166"/>
      <c r="M559" s="166"/>
      <c r="N559" s="166"/>
      <c r="O559" s="166"/>
      <c r="P559" s="166"/>
      <c r="Q559" s="157"/>
      <c r="R559" s="896"/>
      <c r="S559" s="166"/>
      <c r="T559" s="166"/>
      <c r="U559" s="166"/>
      <c r="V559" s="166"/>
      <c r="W559" s="156"/>
      <c r="X559" s="166"/>
      <c r="Y559" s="196"/>
      <c r="Z559" s="915"/>
      <c r="AA559" s="917"/>
      <c r="AB559" s="917"/>
      <c r="AC559" s="917"/>
      <c r="AD559" s="917"/>
      <c r="AE559" s="917"/>
      <c r="AF559" s="917"/>
      <c r="AG559" s="133"/>
    </row>
    <row r="560" spans="1:33">
      <c r="A560" s="894"/>
      <c r="B560" s="148"/>
      <c r="C560" s="146"/>
      <c r="D560" s="20"/>
      <c r="E560" s="20"/>
      <c r="F560" s="20"/>
      <c r="G560" s="20"/>
      <c r="H560" s="20"/>
      <c r="I560" s="135"/>
      <c r="J560" s="196"/>
      <c r="K560" s="166"/>
      <c r="L560" s="166"/>
      <c r="M560" s="166"/>
      <c r="N560" s="166"/>
      <c r="O560" s="166"/>
      <c r="P560" s="156"/>
      <c r="Q560" s="157"/>
      <c r="R560" s="911"/>
      <c r="S560" s="166"/>
      <c r="T560" s="166"/>
      <c r="U560" s="166"/>
      <c r="V560" s="166"/>
      <c r="W560" s="156"/>
      <c r="X560" s="166"/>
      <c r="Y560" s="196"/>
      <c r="Z560" s="915"/>
      <c r="AA560" s="917"/>
      <c r="AB560" s="917"/>
      <c r="AC560" s="917"/>
      <c r="AD560" s="917"/>
      <c r="AE560" s="917"/>
      <c r="AF560" s="917"/>
      <c r="AG560" s="133"/>
    </row>
    <row r="561" spans="1:33">
      <c r="A561" s="894"/>
      <c r="B561" s="905"/>
      <c r="C561" s="906"/>
      <c r="D561" s="907"/>
      <c r="E561" s="907"/>
      <c r="F561" s="907"/>
      <c r="G561" s="907"/>
      <c r="H561" s="907"/>
      <c r="I561" s="908"/>
      <c r="J561" s="196"/>
      <c r="K561" s="166"/>
      <c r="L561" s="166"/>
      <c r="M561" s="166"/>
      <c r="N561" s="166"/>
      <c r="O561" s="166"/>
      <c r="P561" s="156"/>
      <c r="Q561" s="157"/>
      <c r="R561" s="896"/>
      <c r="S561" s="153"/>
      <c r="T561" s="475"/>
      <c r="U561" s="475"/>
      <c r="V561" s="475"/>
      <c r="W561" s="475"/>
      <c r="X561" s="476"/>
      <c r="Y561" s="196"/>
      <c r="Z561" s="915"/>
      <c r="AA561" s="917"/>
      <c r="AB561" s="917"/>
      <c r="AC561" s="917"/>
      <c r="AD561" s="917"/>
      <c r="AE561" s="917"/>
      <c r="AF561" s="917"/>
      <c r="AG561" s="133"/>
    </row>
    <row r="562" spans="1:33">
      <c r="A562" s="894"/>
      <c r="B562" s="148"/>
      <c r="C562" s="146"/>
      <c r="D562" s="20"/>
      <c r="E562" s="20"/>
      <c r="F562" s="20"/>
      <c r="G562" s="20"/>
      <c r="H562" s="20"/>
      <c r="I562" s="135"/>
      <c r="J562" s="196"/>
      <c r="K562" s="166"/>
      <c r="L562" s="166"/>
      <c r="M562" s="166"/>
      <c r="N562" s="166"/>
      <c r="O562" s="166"/>
      <c r="P562" s="156"/>
      <c r="Q562" s="157"/>
      <c r="R562" s="898"/>
      <c r="S562" s="166"/>
      <c r="T562" s="166"/>
      <c r="U562" s="166"/>
      <c r="V562" s="166"/>
      <c r="W562" s="156"/>
      <c r="X562" s="166"/>
      <c r="Y562" s="196"/>
      <c r="Z562" s="915"/>
      <c r="AA562" s="917"/>
      <c r="AB562" s="917"/>
      <c r="AC562" s="917"/>
      <c r="AD562" s="917"/>
      <c r="AE562" s="917"/>
      <c r="AF562" s="917"/>
      <c r="AG562" s="133"/>
    </row>
    <row r="563" spans="1:33">
      <c r="A563" s="894"/>
      <c r="B563" s="148"/>
      <c r="C563" s="146"/>
      <c r="D563" s="20"/>
      <c r="E563" s="20"/>
      <c r="F563" s="20"/>
      <c r="G563" s="20"/>
      <c r="H563" s="20"/>
      <c r="I563" s="135"/>
      <c r="J563" s="196"/>
      <c r="K563" s="166"/>
      <c r="L563" s="166"/>
      <c r="M563" s="166"/>
      <c r="N563" s="166"/>
      <c r="O563" s="166"/>
      <c r="P563" s="166"/>
      <c r="Q563" s="157"/>
      <c r="R563" s="911"/>
      <c r="S563" s="166"/>
      <c r="T563" s="166"/>
      <c r="U563" s="166"/>
      <c r="V563" s="166"/>
      <c r="W563" s="156"/>
      <c r="X563" s="166"/>
      <c r="Y563" s="196"/>
      <c r="Z563" s="915"/>
      <c r="AA563" s="917"/>
      <c r="AB563" s="917"/>
      <c r="AC563" s="917"/>
      <c r="AD563" s="917"/>
      <c r="AE563" s="917"/>
      <c r="AF563" s="917"/>
      <c r="AG563" s="133"/>
    </row>
    <row r="564" spans="1:33">
      <c r="A564" s="894"/>
      <c r="B564" s="905"/>
      <c r="C564" s="906"/>
      <c r="D564" s="907"/>
      <c r="E564" s="907"/>
      <c r="F564" s="907"/>
      <c r="G564" s="907"/>
      <c r="H564" s="907"/>
      <c r="I564" s="908"/>
      <c r="J564" s="196"/>
      <c r="K564" s="166"/>
      <c r="L564" s="166"/>
      <c r="M564" s="166"/>
      <c r="N564" s="166"/>
      <c r="O564" s="166"/>
      <c r="P564" s="156"/>
      <c r="Q564" s="157"/>
      <c r="R564" s="896"/>
      <c r="S564" s="166"/>
      <c r="T564" s="166"/>
      <c r="U564" s="166"/>
      <c r="V564" s="166"/>
      <c r="W564" s="156"/>
      <c r="X564" s="166"/>
      <c r="Y564" s="196"/>
      <c r="Z564" s="915"/>
      <c r="AA564" s="917"/>
      <c r="AB564" s="917"/>
      <c r="AC564" s="917"/>
      <c r="AD564" s="917"/>
      <c r="AE564" s="917"/>
      <c r="AF564" s="917"/>
      <c r="AG564" s="133"/>
    </row>
    <row r="565" spans="1:33">
      <c r="A565" s="894"/>
      <c r="B565" s="148"/>
      <c r="C565" s="146"/>
      <c r="D565" s="20"/>
      <c r="E565" s="20"/>
      <c r="F565" s="20"/>
      <c r="G565" s="20"/>
      <c r="H565" s="20"/>
      <c r="I565" s="135"/>
      <c r="J565" s="196"/>
      <c r="K565" s="166"/>
      <c r="L565" s="166"/>
      <c r="M565" s="166"/>
      <c r="N565" s="166"/>
      <c r="O565" s="166"/>
      <c r="P565" s="156"/>
      <c r="Q565" s="157"/>
      <c r="R565" s="896"/>
      <c r="S565" s="166"/>
      <c r="T565" s="166"/>
      <c r="U565" s="166"/>
      <c r="V565" s="166"/>
      <c r="W565" s="156"/>
      <c r="X565" s="166"/>
      <c r="Y565" s="196"/>
      <c r="Z565" s="915"/>
      <c r="AA565" s="917"/>
      <c r="AB565" s="917"/>
      <c r="AC565" s="917"/>
      <c r="AD565" s="917"/>
      <c r="AE565" s="917"/>
      <c r="AF565" s="917"/>
      <c r="AG565" s="133"/>
    </row>
    <row r="566" spans="1:33">
      <c r="A566" s="894"/>
      <c r="B566" s="148"/>
      <c r="C566" s="146"/>
      <c r="D566" s="20"/>
      <c r="E566" s="20"/>
      <c r="F566" s="20"/>
      <c r="G566" s="20"/>
      <c r="H566" s="20"/>
      <c r="I566" s="135"/>
      <c r="J566" s="196"/>
      <c r="K566" s="166"/>
      <c r="L566" s="166"/>
      <c r="M566" s="166"/>
      <c r="N566" s="166"/>
      <c r="O566" s="166"/>
      <c r="P566" s="156"/>
      <c r="Q566" s="157"/>
      <c r="R566" s="896"/>
      <c r="S566" s="166"/>
      <c r="T566" s="166"/>
      <c r="U566" s="166"/>
      <c r="V566" s="166"/>
      <c r="W566" s="156"/>
      <c r="X566" s="166"/>
      <c r="Y566" s="196"/>
      <c r="Z566" s="915"/>
      <c r="AA566" s="917"/>
      <c r="AB566" s="917"/>
      <c r="AC566" s="917"/>
      <c r="AD566" s="917"/>
      <c r="AE566" s="917"/>
      <c r="AF566" s="917"/>
      <c r="AG566" s="133"/>
    </row>
    <row r="567" spans="1:33">
      <c r="A567" s="894"/>
      <c r="B567" s="905"/>
      <c r="C567" s="906"/>
      <c r="D567" s="907"/>
      <c r="E567" s="907"/>
      <c r="F567" s="907"/>
      <c r="G567" s="907"/>
      <c r="H567" s="907"/>
      <c r="I567" s="908"/>
      <c r="J567" s="196"/>
      <c r="K567" s="166"/>
      <c r="L567" s="166"/>
      <c r="M567" s="166"/>
      <c r="N567" s="166"/>
      <c r="O567" s="166"/>
      <c r="P567" s="156"/>
      <c r="Q567" s="157"/>
      <c r="R567" s="152"/>
      <c r="S567" s="153"/>
      <c r="T567" s="475"/>
      <c r="U567" s="475"/>
      <c r="V567" s="475"/>
      <c r="W567" s="475"/>
      <c r="X567" s="476"/>
      <c r="Y567" s="196"/>
      <c r="Z567" s="915"/>
      <c r="AA567" s="917"/>
      <c r="AB567" s="917"/>
      <c r="AC567" s="917"/>
      <c r="AD567" s="917"/>
      <c r="AE567" s="917"/>
      <c r="AF567" s="917"/>
      <c r="AG567" s="895"/>
    </row>
    <row r="568" spans="1:33">
      <c r="A568" s="894"/>
      <c r="B568" s="148"/>
      <c r="C568" s="146"/>
      <c r="D568" s="20"/>
      <c r="E568" s="20"/>
      <c r="F568" s="20"/>
      <c r="G568" s="20"/>
      <c r="H568" s="20"/>
      <c r="I568" s="135"/>
      <c r="J568" s="196"/>
      <c r="K568" s="166"/>
      <c r="L568" s="166"/>
      <c r="M568" s="166"/>
      <c r="N568" s="166"/>
      <c r="O568" s="166"/>
      <c r="P568" s="156"/>
      <c r="Q568" s="157"/>
      <c r="R568" s="896"/>
      <c r="S568" s="166"/>
      <c r="T568" s="166"/>
      <c r="U568" s="166"/>
      <c r="V568" s="166"/>
      <c r="W568" s="156"/>
      <c r="X568" s="166"/>
      <c r="Y568" s="196"/>
      <c r="Z568" s="915"/>
      <c r="AA568" s="917"/>
      <c r="AB568" s="917"/>
      <c r="AC568" s="917"/>
      <c r="AD568" s="917"/>
      <c r="AE568" s="917"/>
      <c r="AF568" s="917"/>
      <c r="AG568" s="895"/>
    </row>
    <row r="569" spans="1:33">
      <c r="A569" s="894"/>
      <c r="B569" s="148"/>
      <c r="C569" s="146"/>
      <c r="D569" s="20"/>
      <c r="E569" s="20"/>
      <c r="F569" s="20"/>
      <c r="G569" s="20"/>
      <c r="H569" s="20"/>
      <c r="I569" s="135"/>
      <c r="J569" s="196"/>
      <c r="K569" s="166"/>
      <c r="L569" s="166"/>
      <c r="M569" s="166"/>
      <c r="N569" s="166"/>
      <c r="O569" s="166"/>
      <c r="P569" s="937"/>
      <c r="Q569" s="157"/>
      <c r="R569" s="911"/>
      <c r="S569" s="166"/>
      <c r="T569" s="166"/>
      <c r="U569" s="166"/>
      <c r="V569" s="166"/>
      <c r="W569" s="156"/>
      <c r="X569" s="166"/>
      <c r="Y569" s="196"/>
      <c r="Z569" s="915"/>
      <c r="AA569" s="917"/>
      <c r="AB569" s="917"/>
      <c r="AC569" s="917"/>
      <c r="AD569" s="917"/>
      <c r="AE569" s="917"/>
      <c r="AF569" s="917"/>
      <c r="AG569" s="895"/>
    </row>
    <row r="570" spans="1:33">
      <c r="A570" s="894"/>
      <c r="B570" s="149"/>
      <c r="C570" s="147"/>
      <c r="D570" s="67"/>
      <c r="E570" s="67"/>
      <c r="F570" s="67"/>
      <c r="G570" s="67"/>
      <c r="H570" s="67"/>
      <c r="I570" s="136"/>
      <c r="J570" s="897"/>
      <c r="K570" s="158"/>
      <c r="L570" s="158"/>
      <c r="M570" s="158"/>
      <c r="N570" s="158"/>
      <c r="O570" s="158"/>
      <c r="P570" s="159"/>
      <c r="Q570" s="160"/>
      <c r="R570" s="911"/>
      <c r="S570" s="153"/>
      <c r="T570" s="475"/>
      <c r="U570" s="475"/>
      <c r="V570" s="475"/>
      <c r="W570" s="475"/>
      <c r="X570" s="476"/>
      <c r="Y570" s="196"/>
      <c r="Z570" s="915"/>
      <c r="AA570" s="917"/>
      <c r="AB570" s="917"/>
      <c r="AC570" s="917"/>
      <c r="AD570" s="917"/>
      <c r="AE570" s="917"/>
      <c r="AF570" s="917"/>
      <c r="AG570" s="895"/>
    </row>
    <row r="571" spans="1:33">
      <c r="A571" s="894"/>
      <c r="B571" s="148"/>
      <c r="C571" s="146"/>
      <c r="D571" s="20"/>
      <c r="E571" s="20"/>
      <c r="F571" s="20"/>
      <c r="G571" s="20"/>
      <c r="H571" s="20"/>
      <c r="I571" s="135"/>
      <c r="J571" s="196"/>
      <c r="K571" s="166"/>
      <c r="L571" s="166"/>
      <c r="M571" s="166"/>
      <c r="N571" s="166"/>
      <c r="O571" s="166"/>
      <c r="P571" s="156"/>
      <c r="Q571" s="157"/>
      <c r="R571" s="896"/>
      <c r="S571" s="166"/>
      <c r="T571" s="166"/>
      <c r="U571" s="166"/>
      <c r="V571" s="166"/>
      <c r="W571" s="156"/>
      <c r="X571" s="166"/>
      <c r="Y571" s="196"/>
      <c r="Z571" s="913"/>
      <c r="AA571" s="913"/>
      <c r="AB571" s="913"/>
      <c r="AC571" s="913"/>
      <c r="AD571" s="913"/>
      <c r="AE571" s="913"/>
      <c r="AF571" s="913"/>
      <c r="AG571" s="480"/>
    </row>
    <row r="572" spans="1:33">
      <c r="A572" s="164"/>
      <c r="B572" s="148"/>
      <c r="C572" s="146"/>
      <c r="D572" s="20"/>
      <c r="E572" s="20"/>
      <c r="F572" s="20"/>
      <c r="G572" s="20"/>
      <c r="H572" s="20"/>
      <c r="I572" s="135"/>
      <c r="J572" s="196"/>
      <c r="K572" s="166"/>
      <c r="L572" s="166"/>
      <c r="M572" s="166"/>
      <c r="N572" s="166"/>
      <c r="O572" s="166"/>
      <c r="P572" s="156"/>
      <c r="Q572" s="157"/>
      <c r="R572" s="896"/>
      <c r="S572" s="166"/>
      <c r="T572" s="166"/>
      <c r="U572" s="166"/>
      <c r="V572" s="166"/>
      <c r="W572" s="156"/>
      <c r="X572" s="166"/>
      <c r="Y572" s="196"/>
      <c r="Z572" s="913"/>
      <c r="AA572" s="913"/>
      <c r="AB572" s="913"/>
      <c r="AC572" s="913"/>
      <c r="AD572" s="913"/>
      <c r="AE572" s="913"/>
      <c r="AF572" s="913"/>
      <c r="AG572" s="922"/>
    </row>
    <row r="573" spans="1:33">
      <c r="A573" s="894"/>
      <c r="B573" s="149"/>
      <c r="C573" s="147"/>
      <c r="D573" s="67"/>
      <c r="E573" s="67"/>
      <c r="F573" s="67"/>
      <c r="G573" s="67"/>
      <c r="H573" s="67"/>
      <c r="I573" s="136"/>
      <c r="J573" s="897"/>
      <c r="K573" s="158"/>
      <c r="L573" s="158"/>
      <c r="M573" s="158"/>
      <c r="N573" s="158"/>
      <c r="O573" s="158"/>
      <c r="P573" s="159"/>
      <c r="Q573" s="160"/>
      <c r="R573" s="896"/>
      <c r="S573" s="166"/>
      <c r="T573" s="166"/>
      <c r="U573" s="166"/>
      <c r="V573" s="166"/>
      <c r="W573" s="156"/>
      <c r="X573" s="166"/>
      <c r="Y573" s="196"/>
      <c r="Z573" s="913"/>
      <c r="AA573" s="913"/>
      <c r="AB573" s="913"/>
      <c r="AC573" s="913"/>
      <c r="AD573" s="913"/>
      <c r="AE573" s="913"/>
      <c r="AF573" s="913"/>
      <c r="AG573" s="480"/>
    </row>
    <row r="574" spans="1:33">
      <c r="A574" s="164"/>
      <c r="B574" s="148"/>
      <c r="C574" s="146"/>
      <c r="D574" s="20"/>
      <c r="E574" s="20"/>
      <c r="F574" s="20"/>
      <c r="G574" s="20"/>
      <c r="H574" s="20"/>
      <c r="I574" s="135"/>
      <c r="J574" s="196"/>
      <c r="K574" s="166"/>
      <c r="L574" s="166"/>
      <c r="M574" s="166"/>
      <c r="N574" s="166"/>
      <c r="O574" s="166"/>
      <c r="P574" s="156"/>
      <c r="Q574" s="157"/>
      <c r="R574" s="896"/>
      <c r="S574" s="166"/>
      <c r="T574" s="166"/>
      <c r="U574" s="166"/>
      <c r="V574" s="166"/>
      <c r="W574" s="156"/>
      <c r="X574" s="166"/>
      <c r="Y574" s="196"/>
      <c r="Z574" s="913"/>
      <c r="AA574" s="921"/>
      <c r="AB574" s="921"/>
      <c r="AC574" s="921"/>
      <c r="AD574" s="921"/>
      <c r="AE574" s="921"/>
      <c r="AF574" s="921"/>
      <c r="AG574" s="480"/>
    </row>
    <row r="575" spans="1:33">
      <c r="A575" s="164"/>
      <c r="B575" s="148"/>
      <c r="C575" s="146"/>
      <c r="D575" s="20"/>
      <c r="E575" s="20"/>
      <c r="F575" s="20"/>
      <c r="G575" s="20"/>
      <c r="H575" s="20"/>
      <c r="I575" s="135"/>
      <c r="J575" s="196"/>
      <c r="K575" s="166"/>
      <c r="L575" s="166"/>
      <c r="M575" s="166"/>
      <c r="N575" s="166"/>
      <c r="O575" s="166"/>
      <c r="P575" s="156"/>
      <c r="Q575" s="157"/>
      <c r="R575" s="896"/>
      <c r="S575" s="166"/>
      <c r="T575" s="166"/>
      <c r="U575" s="166"/>
      <c r="V575" s="166"/>
      <c r="W575" s="156"/>
      <c r="X575" s="166"/>
      <c r="Y575" s="196"/>
      <c r="Z575" s="913"/>
      <c r="AA575" s="921"/>
      <c r="AB575" s="921"/>
      <c r="AC575" s="921"/>
      <c r="AD575" s="921"/>
      <c r="AE575" s="921"/>
      <c r="AF575" s="921"/>
      <c r="AG575" s="480"/>
    </row>
    <row r="576" spans="1:33">
      <c r="A576" s="894"/>
      <c r="B576" s="899"/>
      <c r="C576" s="147"/>
      <c r="D576" s="67"/>
      <c r="E576" s="67"/>
      <c r="F576" s="67"/>
      <c r="G576" s="67"/>
      <c r="H576" s="67"/>
      <c r="I576" s="136"/>
      <c r="J576" s="897"/>
      <c r="K576" s="158"/>
      <c r="L576" s="158"/>
      <c r="M576" s="158"/>
      <c r="N576" s="158"/>
      <c r="O576" s="158"/>
      <c r="P576" s="159"/>
      <c r="Q576" s="160"/>
      <c r="R576" s="152"/>
      <c r="S576" s="153"/>
      <c r="T576" s="475"/>
      <c r="U576" s="475"/>
      <c r="V576" s="475"/>
      <c r="W576" s="475"/>
      <c r="X576" s="476"/>
      <c r="Y576" s="196"/>
      <c r="Z576" s="913"/>
      <c r="AA576" s="921"/>
      <c r="AB576" s="921"/>
      <c r="AC576" s="921"/>
      <c r="AD576" s="921"/>
      <c r="AE576" s="921"/>
      <c r="AF576" s="921"/>
      <c r="AG576" s="480"/>
    </row>
    <row r="577" spans="1:33">
      <c r="A577" s="894"/>
      <c r="B577" s="148"/>
      <c r="C577" s="146"/>
      <c r="D577" s="20"/>
      <c r="E577" s="20"/>
      <c r="F577" s="20"/>
      <c r="G577" s="20"/>
      <c r="H577" s="20"/>
      <c r="I577" s="135"/>
      <c r="J577" s="196"/>
      <c r="K577" s="166"/>
      <c r="L577" s="166"/>
      <c r="M577" s="166"/>
      <c r="N577" s="166"/>
      <c r="O577" s="166"/>
      <c r="P577" s="156"/>
      <c r="Q577" s="157"/>
      <c r="R577" s="896"/>
      <c r="S577" s="166"/>
      <c r="T577" s="166"/>
      <c r="U577" s="166"/>
      <c r="V577" s="166"/>
      <c r="W577" s="156"/>
      <c r="X577" s="166"/>
      <c r="Y577" s="196"/>
      <c r="Z577" s="913"/>
      <c r="AA577" s="921"/>
      <c r="AB577" s="921"/>
      <c r="AC577" s="921"/>
      <c r="AD577" s="921"/>
      <c r="AE577" s="921"/>
      <c r="AF577" s="921"/>
      <c r="AG577" s="480"/>
    </row>
    <row r="578" spans="1:33">
      <c r="A578" s="164"/>
      <c r="B578" s="148"/>
      <c r="C578" s="146"/>
      <c r="D578" s="20"/>
      <c r="E578" s="20"/>
      <c r="F578" s="20"/>
      <c r="G578" s="20"/>
      <c r="H578" s="20"/>
      <c r="I578" s="135"/>
      <c r="J578" s="196"/>
      <c r="K578" s="166"/>
      <c r="L578" s="166"/>
      <c r="M578" s="166"/>
      <c r="N578" s="166"/>
      <c r="O578" s="166"/>
      <c r="P578" s="156"/>
      <c r="Q578" s="157"/>
      <c r="R578" s="911"/>
      <c r="S578" s="166"/>
      <c r="T578" s="166"/>
      <c r="U578" s="166"/>
      <c r="V578" s="166"/>
      <c r="W578" s="156"/>
      <c r="X578" s="166"/>
      <c r="Y578" s="196"/>
      <c r="Z578" s="913"/>
      <c r="AA578" s="921"/>
      <c r="AB578" s="921"/>
      <c r="AC578" s="921"/>
      <c r="AD578" s="921"/>
      <c r="AE578" s="921"/>
      <c r="AF578" s="921"/>
      <c r="AG578" s="922"/>
    </row>
    <row r="579" spans="1:33">
      <c r="A579" s="894"/>
      <c r="B579" s="149"/>
      <c r="C579" s="147"/>
      <c r="D579" s="67"/>
      <c r="E579" s="67"/>
      <c r="F579" s="67"/>
      <c r="G579" s="67"/>
      <c r="H579" s="67"/>
      <c r="I579" s="136"/>
      <c r="J579" s="897"/>
      <c r="K579" s="154"/>
      <c r="L579" s="154"/>
      <c r="M579" s="426"/>
      <c r="N579" s="426"/>
      <c r="O579" s="426"/>
      <c r="P579" s="426"/>
      <c r="Q579" s="912"/>
      <c r="R579" s="911"/>
      <c r="S579" s="153"/>
      <c r="T579" s="150"/>
      <c r="U579" s="150"/>
      <c r="V579" s="150"/>
      <c r="W579" s="150"/>
      <c r="X579" s="898"/>
      <c r="Y579" s="196"/>
      <c r="Z579" s="913"/>
      <c r="AA579" s="921"/>
      <c r="AB579" s="921"/>
      <c r="AC579" s="921"/>
      <c r="AD579" s="921"/>
      <c r="AE579" s="921"/>
      <c r="AF579" s="921"/>
      <c r="AG579" s="480"/>
    </row>
    <row r="580" spans="1:33">
      <c r="A580" s="164"/>
      <c r="B580" s="148"/>
      <c r="C580" s="146"/>
      <c r="D580" s="20"/>
      <c r="E580" s="20"/>
      <c r="F580" s="20"/>
      <c r="G580" s="20"/>
      <c r="H580" s="20"/>
      <c r="I580" s="135"/>
      <c r="J580" s="196"/>
      <c r="K580" s="153"/>
      <c r="L580" s="153"/>
      <c r="M580" s="475"/>
      <c r="N580" s="475"/>
      <c r="O580" s="475"/>
      <c r="P580" s="475"/>
      <c r="Q580" s="476"/>
      <c r="R580" s="152"/>
      <c r="S580" s="153"/>
      <c r="T580" s="475"/>
      <c r="U580" s="475"/>
      <c r="V580" s="475"/>
      <c r="W580" s="475"/>
      <c r="X580" s="476"/>
      <c r="Y580" s="196"/>
      <c r="Z580" s="913"/>
      <c r="AA580" s="913"/>
      <c r="AB580" s="913"/>
      <c r="AC580" s="913"/>
      <c r="AD580" s="913"/>
      <c r="AE580" s="913"/>
      <c r="AF580" s="913"/>
      <c r="AG580" s="480"/>
    </row>
    <row r="581" spans="1:33">
      <c r="A581" s="164"/>
      <c r="B581" s="148"/>
      <c r="C581" s="146"/>
      <c r="D581" s="20"/>
      <c r="E581" s="20"/>
      <c r="F581" s="20"/>
      <c r="G581" s="20"/>
      <c r="H581" s="20"/>
      <c r="I581" s="135"/>
      <c r="J581" s="196"/>
      <c r="K581" s="153"/>
      <c r="L581" s="153"/>
      <c r="M581" s="475"/>
      <c r="N581" s="475"/>
      <c r="O581" s="475"/>
      <c r="P581" s="475"/>
      <c r="Q581" s="476"/>
      <c r="R581" s="152"/>
      <c r="S581" s="153"/>
      <c r="T581" s="475"/>
      <c r="U581" s="475"/>
      <c r="V581" s="475"/>
      <c r="W581" s="475"/>
      <c r="X581" s="476"/>
      <c r="Y581" s="196"/>
      <c r="Z581" s="913"/>
      <c r="AA581" s="913"/>
      <c r="AB581" s="913"/>
      <c r="AC581" s="913"/>
      <c r="AD581" s="913"/>
      <c r="AE581" s="913"/>
      <c r="AF581" s="913"/>
      <c r="AG581" s="480"/>
    </row>
    <row r="582" spans="1:33">
      <c r="A582" s="164"/>
      <c r="B582" s="149"/>
      <c r="C582" s="147"/>
      <c r="D582" s="67"/>
      <c r="E582" s="67"/>
      <c r="F582" s="67"/>
      <c r="G582" s="67"/>
      <c r="H582" s="67"/>
      <c r="I582" s="136"/>
      <c r="J582" s="897"/>
      <c r="K582" s="154"/>
      <c r="L582" s="154"/>
      <c r="M582" s="477"/>
      <c r="N582" s="477"/>
      <c r="O582" s="477"/>
      <c r="P582" s="477"/>
      <c r="Q582" s="478"/>
      <c r="R582" s="152"/>
      <c r="S582" s="153"/>
      <c r="T582" s="475"/>
      <c r="U582" s="475"/>
      <c r="V582" s="475"/>
      <c r="W582" s="475"/>
      <c r="X582" s="476"/>
      <c r="Y582" s="196"/>
      <c r="Z582" s="913"/>
      <c r="AA582" s="913"/>
      <c r="AB582" s="913"/>
      <c r="AC582" s="913"/>
      <c r="AD582" s="913"/>
      <c r="AE582" s="913"/>
      <c r="AF582" s="913"/>
      <c r="AG582" s="480"/>
    </row>
    <row r="583" spans="1:33">
      <c r="A583" s="164"/>
      <c r="B583" s="148"/>
      <c r="C583" s="146"/>
      <c r="D583" s="20"/>
      <c r="E583" s="20"/>
      <c r="F583" s="20"/>
      <c r="G583" s="20"/>
      <c r="H583" s="20"/>
      <c r="I583" s="135"/>
      <c r="J583" s="196"/>
      <c r="K583" s="153"/>
      <c r="L583" s="153"/>
      <c r="M583" s="475"/>
      <c r="N583" s="475"/>
      <c r="O583" s="475"/>
      <c r="P583" s="475"/>
      <c r="Q583" s="476"/>
      <c r="R583" s="152"/>
      <c r="S583" s="153"/>
      <c r="T583" s="475"/>
      <c r="U583" s="475"/>
      <c r="V583" s="475"/>
      <c r="W583" s="475"/>
      <c r="X583" s="476"/>
      <c r="Y583" s="196"/>
      <c r="Z583" s="915"/>
      <c r="AA583" s="915"/>
      <c r="AB583" s="915"/>
      <c r="AC583" s="917"/>
      <c r="AD583" s="917"/>
      <c r="AE583" s="917"/>
      <c r="AF583" s="917"/>
    </row>
    <row r="584" spans="1:33">
      <c r="A584" s="164"/>
      <c r="B584" s="148"/>
      <c r="C584" s="146"/>
      <c r="D584" s="20"/>
      <c r="E584" s="20"/>
      <c r="F584" s="20"/>
      <c r="G584" s="20"/>
      <c r="H584" s="20"/>
      <c r="I584" s="135"/>
      <c r="J584" s="196"/>
      <c r="K584" s="153"/>
      <c r="L584" s="153"/>
      <c r="M584" s="475"/>
      <c r="N584" s="475"/>
      <c r="O584" s="475"/>
      <c r="P584" s="475"/>
      <c r="Q584" s="476"/>
      <c r="R584" s="152"/>
      <c r="S584" s="153"/>
      <c r="T584" s="475"/>
      <c r="U584" s="475"/>
      <c r="V584" s="475"/>
      <c r="W584" s="475"/>
      <c r="X584" s="476"/>
      <c r="Y584" s="196"/>
      <c r="Z584" s="915"/>
      <c r="AA584" s="917"/>
      <c r="AB584" s="917"/>
      <c r="AC584" s="917"/>
      <c r="AD584" s="917"/>
      <c r="AE584" s="917"/>
      <c r="AF584" s="917"/>
    </row>
    <row r="585" spans="1:33">
      <c r="A585" s="164"/>
      <c r="B585" s="149"/>
      <c r="C585" s="147"/>
      <c r="D585" s="67"/>
      <c r="E585" s="67"/>
      <c r="F585" s="67"/>
      <c r="G585" s="67"/>
      <c r="H585" s="67"/>
      <c r="I585" s="136"/>
      <c r="J585" s="196"/>
      <c r="K585" s="154"/>
      <c r="L585" s="154"/>
      <c r="M585" s="477"/>
      <c r="N585" s="477"/>
      <c r="O585" s="477"/>
      <c r="P585" s="477"/>
      <c r="Q585" s="478"/>
      <c r="R585" s="152"/>
      <c r="S585" s="153"/>
      <c r="T585" s="475"/>
      <c r="U585" s="475"/>
      <c r="V585" s="475"/>
      <c r="W585" s="475"/>
      <c r="X585" s="476"/>
      <c r="Y585" s="196"/>
      <c r="Z585" s="915"/>
      <c r="AA585" s="917"/>
      <c r="AB585" s="917"/>
      <c r="AC585" s="917"/>
      <c r="AD585" s="917"/>
      <c r="AE585" s="917"/>
      <c r="AF585" s="917"/>
    </row>
    <row r="586" spans="1:33">
      <c r="A586" s="164"/>
      <c r="B586" s="148"/>
      <c r="C586" s="146"/>
      <c r="D586" s="20"/>
      <c r="E586" s="20"/>
      <c r="F586" s="20"/>
      <c r="G586" s="20"/>
      <c r="H586" s="20"/>
      <c r="I586" s="135"/>
      <c r="J586" s="196"/>
      <c r="K586" s="153"/>
      <c r="L586" s="153"/>
      <c r="M586" s="475"/>
      <c r="N586" s="475"/>
      <c r="O586" s="475"/>
      <c r="P586" s="475"/>
      <c r="Q586" s="476"/>
      <c r="R586" s="152"/>
      <c r="S586" s="153"/>
      <c r="T586" s="475"/>
      <c r="U586" s="475"/>
      <c r="V586" s="475"/>
      <c r="W586" s="475"/>
      <c r="X586" s="476"/>
      <c r="Y586" s="196"/>
      <c r="Z586" s="915"/>
      <c r="AA586" s="917"/>
      <c r="AB586" s="917"/>
      <c r="AC586" s="917"/>
      <c r="AD586" s="917"/>
      <c r="AE586" s="917"/>
      <c r="AF586" s="917"/>
    </row>
    <row r="587" spans="1:33">
      <c r="A587" s="164"/>
      <c r="B587" s="148"/>
      <c r="C587" s="146"/>
      <c r="D587" s="20"/>
      <c r="E587" s="20"/>
      <c r="F587" s="20"/>
      <c r="G587" s="20"/>
      <c r="H587" s="20"/>
      <c r="I587" s="135"/>
      <c r="J587" s="196"/>
      <c r="K587" s="153"/>
      <c r="L587" s="153"/>
      <c r="M587" s="475"/>
      <c r="N587" s="475"/>
      <c r="O587" s="475"/>
      <c r="P587" s="475"/>
      <c r="Q587" s="476"/>
      <c r="R587" s="152"/>
      <c r="S587" s="153"/>
      <c r="T587" s="475"/>
      <c r="U587" s="475"/>
      <c r="V587" s="475"/>
      <c r="W587" s="475"/>
      <c r="X587" s="476"/>
      <c r="Y587" s="196"/>
      <c r="Z587" s="915"/>
      <c r="AA587" s="917"/>
      <c r="AB587" s="917"/>
      <c r="AC587" s="917"/>
      <c r="AD587" s="917"/>
      <c r="AE587" s="917"/>
      <c r="AF587" s="917"/>
    </row>
    <row r="588" spans="1:33">
      <c r="A588" s="164"/>
      <c r="B588" s="149"/>
      <c r="C588" s="147"/>
      <c r="D588" s="67"/>
      <c r="E588" s="67"/>
      <c r="F588" s="67"/>
      <c r="G588" s="67"/>
      <c r="H588" s="67"/>
      <c r="I588" s="136"/>
      <c r="J588" s="897"/>
      <c r="K588" s="154"/>
      <c r="L588" s="154"/>
      <c r="M588" s="477"/>
      <c r="N588" s="477"/>
      <c r="O588" s="477"/>
      <c r="P588" s="477"/>
      <c r="Q588" s="478"/>
      <c r="R588" s="152"/>
      <c r="S588" s="153"/>
      <c r="T588" s="475"/>
      <c r="U588" s="475"/>
      <c r="V588" s="475"/>
      <c r="W588" s="475"/>
      <c r="X588" s="476"/>
      <c r="Y588" s="196"/>
      <c r="Z588" s="915"/>
      <c r="AA588" s="917"/>
      <c r="AB588" s="917"/>
      <c r="AC588" s="917"/>
      <c r="AD588" s="917"/>
      <c r="AE588" s="917"/>
      <c r="AF588" s="917"/>
    </row>
    <row r="589" spans="1:33">
      <c r="A589" s="164"/>
      <c r="B589" s="148"/>
      <c r="C589" s="146"/>
      <c r="D589" s="20"/>
      <c r="E589" s="20"/>
      <c r="F589" s="20"/>
      <c r="G589" s="20"/>
      <c r="H589" s="20"/>
      <c r="I589" s="135"/>
      <c r="J589" s="196"/>
      <c r="K589" s="153"/>
      <c r="L589" s="153"/>
      <c r="M589" s="475"/>
      <c r="N589" s="475"/>
      <c r="O589" s="475"/>
      <c r="P589" s="475"/>
      <c r="Q589" s="476"/>
      <c r="R589" s="152"/>
      <c r="S589" s="153"/>
      <c r="T589" s="475"/>
      <c r="U589" s="475"/>
      <c r="V589" s="475"/>
      <c r="W589" s="475"/>
      <c r="X589" s="476"/>
      <c r="Y589" s="196"/>
      <c r="Z589" s="915"/>
      <c r="AA589" s="917"/>
      <c r="AB589" s="917"/>
      <c r="AC589" s="917"/>
      <c r="AD589" s="917"/>
      <c r="AE589" s="917"/>
      <c r="AF589" s="917"/>
    </row>
    <row r="590" spans="1:33">
      <c r="A590" s="164"/>
      <c r="B590" s="148"/>
      <c r="C590" s="146"/>
      <c r="D590" s="20"/>
      <c r="E590" s="20"/>
      <c r="F590" s="20"/>
      <c r="G590" s="20"/>
      <c r="H590" s="20"/>
      <c r="I590" s="135"/>
      <c r="J590" s="196"/>
      <c r="K590" s="153"/>
      <c r="L590" s="153"/>
      <c r="M590" s="475"/>
      <c r="N590" s="475"/>
      <c r="O590" s="475"/>
      <c r="P590" s="475"/>
      <c r="Q590" s="476"/>
      <c r="R590" s="152"/>
      <c r="S590" s="153"/>
      <c r="T590" s="475"/>
      <c r="U590" s="475"/>
      <c r="V590" s="475"/>
      <c r="W590" s="475"/>
      <c r="X590" s="476"/>
      <c r="Y590" s="196"/>
      <c r="Z590" s="915"/>
      <c r="AA590" s="917"/>
      <c r="AB590" s="917"/>
      <c r="AC590" s="917"/>
      <c r="AD590" s="917"/>
      <c r="AE590" s="917"/>
      <c r="AF590" s="917"/>
    </row>
    <row r="591" spans="1:33">
      <c r="A591" s="164"/>
      <c r="B591" s="149"/>
      <c r="C591" s="147"/>
      <c r="D591" s="67"/>
      <c r="E591" s="67"/>
      <c r="F591" s="67"/>
      <c r="G591" s="67"/>
      <c r="H591" s="67"/>
      <c r="I591" s="136"/>
      <c r="J591" s="897"/>
      <c r="K591" s="154"/>
      <c r="L591" s="154"/>
      <c r="M591" s="477"/>
      <c r="N591" s="477"/>
      <c r="O591" s="477"/>
      <c r="P591" s="900"/>
      <c r="Q591" s="477"/>
      <c r="R591" s="152"/>
      <c r="S591" s="153"/>
      <c r="T591" s="475"/>
      <c r="U591" s="475"/>
      <c r="V591" s="475"/>
      <c r="W591" s="475"/>
      <c r="X591" s="476"/>
      <c r="Y591" s="196"/>
      <c r="Z591" s="915"/>
      <c r="AA591" s="917"/>
      <c r="AB591" s="917"/>
      <c r="AC591" s="917"/>
      <c r="AD591" s="917"/>
      <c r="AE591" s="917"/>
      <c r="AF591" s="917"/>
    </row>
    <row r="592" spans="1:33">
      <c r="A592" s="164"/>
      <c r="B592" s="148"/>
      <c r="C592" s="146"/>
      <c r="D592" s="20"/>
      <c r="E592" s="20"/>
      <c r="F592" s="20"/>
      <c r="G592" s="20"/>
      <c r="H592" s="20"/>
      <c r="I592" s="135"/>
      <c r="J592" s="196"/>
      <c r="K592" s="166"/>
      <c r="L592" s="155"/>
      <c r="M592" s="155"/>
      <c r="N592" s="155"/>
      <c r="O592" s="155"/>
      <c r="P592" s="156"/>
      <c r="Q592" s="157"/>
      <c r="R592" s="896"/>
      <c r="S592" s="166"/>
      <c r="T592" s="166"/>
      <c r="U592" s="166"/>
      <c r="V592" s="166"/>
      <c r="W592" s="156"/>
      <c r="X592" s="166"/>
      <c r="Y592" s="196"/>
      <c r="Z592" s="915"/>
      <c r="AA592" s="917"/>
      <c r="AB592" s="917"/>
      <c r="AC592" s="917"/>
      <c r="AD592" s="917"/>
      <c r="AE592" s="917"/>
      <c r="AF592" s="917"/>
    </row>
    <row r="593" spans="1:32">
      <c r="A593" s="164"/>
      <c r="B593" s="148"/>
      <c r="C593" s="146"/>
      <c r="D593" s="20"/>
      <c r="E593" s="20"/>
      <c r="F593" s="20"/>
      <c r="G593" s="20"/>
      <c r="H593" s="20"/>
      <c r="I593" s="135"/>
      <c r="J593" s="196"/>
      <c r="K593" s="166"/>
      <c r="L593" s="155"/>
      <c r="M593" s="155"/>
      <c r="N593" s="155"/>
      <c r="O593" s="155"/>
      <c r="P593" s="156"/>
      <c r="Q593" s="157"/>
      <c r="R593" s="896"/>
      <c r="S593" s="166"/>
      <c r="T593" s="166"/>
      <c r="U593" s="166"/>
      <c r="V593" s="166"/>
      <c r="W593" s="156"/>
      <c r="X593" s="166"/>
      <c r="Y593" s="196"/>
      <c r="Z593" s="915"/>
      <c r="AA593" s="917"/>
      <c r="AB593" s="917"/>
      <c r="AC593" s="917"/>
      <c r="AD593" s="917"/>
      <c r="AE593" s="917"/>
      <c r="AF593" s="917"/>
    </row>
    <row r="594" spans="1:32">
      <c r="A594" s="164"/>
      <c r="B594" s="149"/>
      <c r="C594" s="147"/>
      <c r="D594" s="67"/>
      <c r="E594" s="67"/>
      <c r="F594" s="67"/>
      <c r="G594" s="67"/>
      <c r="H594" s="67"/>
      <c r="I594" s="136"/>
      <c r="J594" s="897"/>
      <c r="K594" s="158"/>
      <c r="L594" s="158"/>
      <c r="M594" s="158"/>
      <c r="N594" s="158"/>
      <c r="O594" s="158"/>
      <c r="P594" s="159"/>
      <c r="Q594" s="160"/>
      <c r="R594" s="427"/>
      <c r="S594" s="158"/>
      <c r="T594" s="158"/>
      <c r="U594" s="158"/>
      <c r="V594" s="158"/>
      <c r="W594" s="159"/>
      <c r="X594" s="158"/>
      <c r="Y594" s="897"/>
      <c r="Z594" s="918"/>
      <c r="AA594" s="919"/>
      <c r="AB594" s="919"/>
      <c r="AC594" s="919"/>
      <c r="AD594" s="919"/>
      <c r="AE594" s="919"/>
      <c r="AF594" s="919"/>
    </row>
    <row r="595" spans="1:32">
      <c r="A595" s="300"/>
      <c r="B595" s="295"/>
      <c r="C595" s="296"/>
      <c r="D595" s="297"/>
      <c r="E595" s="297"/>
      <c r="F595" s="297"/>
      <c r="G595" s="297"/>
      <c r="H595" s="297"/>
      <c r="I595" s="298"/>
      <c r="J595" s="196"/>
      <c r="K595" s="472"/>
      <c r="L595" s="472"/>
      <c r="M595" s="462"/>
      <c r="N595" s="462"/>
      <c r="O595" s="462"/>
      <c r="P595" s="462"/>
      <c r="Q595" s="473"/>
      <c r="R595" s="474"/>
      <c r="S595" s="909"/>
      <c r="T595" s="910"/>
      <c r="U595" s="910"/>
      <c r="V595" s="910"/>
      <c r="W595" s="910"/>
      <c r="X595" s="473"/>
      <c r="Y595" s="196"/>
      <c r="Z595" s="915"/>
      <c r="AA595" s="917"/>
      <c r="AB595" s="917"/>
      <c r="AC595" s="917"/>
      <c r="AD595" s="917"/>
      <c r="AE595" s="917"/>
      <c r="AF595" s="917"/>
    </row>
    <row r="596" spans="1:32">
      <c r="A596" s="164"/>
      <c r="B596" s="148"/>
      <c r="C596" s="146"/>
      <c r="D596" s="20"/>
      <c r="E596" s="20"/>
      <c r="F596" s="20"/>
      <c r="G596" s="20"/>
      <c r="H596" s="20"/>
      <c r="I596" s="135"/>
      <c r="J596" s="196"/>
      <c r="K596" s="153"/>
      <c r="L596" s="153"/>
      <c r="M596" s="475"/>
      <c r="N596" s="475"/>
      <c r="O596" s="475"/>
      <c r="P596" s="475"/>
      <c r="Q596" s="476"/>
      <c r="R596" s="152"/>
      <c r="S596" s="153"/>
      <c r="T596" s="475"/>
      <c r="U596" s="475"/>
      <c r="V596" s="475"/>
      <c r="W596" s="475"/>
      <c r="X596" s="476"/>
      <c r="Y596" s="196"/>
      <c r="Z596" s="915"/>
      <c r="AA596" s="917"/>
      <c r="AB596" s="917"/>
      <c r="AC596" s="917"/>
      <c r="AD596" s="917"/>
      <c r="AE596" s="917"/>
      <c r="AF596" s="917"/>
    </row>
    <row r="597" spans="1:32">
      <c r="A597" s="164"/>
      <c r="B597" s="148"/>
      <c r="C597" s="146"/>
      <c r="D597" s="20"/>
      <c r="E597" s="20"/>
      <c r="F597" s="20"/>
      <c r="G597" s="20"/>
      <c r="H597" s="20"/>
      <c r="I597" s="135"/>
      <c r="J597" s="196"/>
      <c r="K597" s="153"/>
      <c r="L597" s="153"/>
      <c r="M597" s="475"/>
      <c r="N597" s="475"/>
      <c r="O597" s="475"/>
      <c r="P597" s="475"/>
      <c r="Q597" s="476"/>
      <c r="R597" s="152"/>
      <c r="S597" s="153"/>
      <c r="T597" s="475"/>
      <c r="U597" s="475"/>
      <c r="V597" s="475"/>
      <c r="W597" s="475"/>
      <c r="X597" s="476"/>
      <c r="Y597" s="196"/>
      <c r="Z597" s="915"/>
      <c r="AA597" s="917"/>
      <c r="AB597" s="917"/>
      <c r="AC597" s="917"/>
      <c r="AD597" s="917"/>
      <c r="AE597" s="917"/>
      <c r="AF597" s="917"/>
    </row>
    <row r="598" spans="1:32">
      <c r="A598" s="164"/>
      <c r="B598" s="148"/>
      <c r="C598" s="146"/>
      <c r="D598" s="20"/>
      <c r="E598" s="20"/>
      <c r="F598" s="20"/>
      <c r="G598" s="20"/>
      <c r="H598" s="20"/>
      <c r="I598" s="135"/>
      <c r="J598" s="196"/>
      <c r="K598" s="153"/>
      <c r="L598" s="153"/>
      <c r="M598" s="475"/>
      <c r="N598" s="475"/>
      <c r="O598" s="475"/>
      <c r="P598" s="475"/>
      <c r="Q598" s="476"/>
      <c r="R598" s="152"/>
      <c r="S598" s="153"/>
      <c r="T598" s="475"/>
      <c r="U598" s="475"/>
      <c r="V598" s="475"/>
      <c r="W598" s="475"/>
      <c r="X598" s="476"/>
      <c r="Y598" s="196"/>
      <c r="Z598" s="915"/>
      <c r="AA598" s="917"/>
      <c r="AB598" s="917"/>
      <c r="AC598" s="917"/>
      <c r="AD598" s="917"/>
      <c r="AE598" s="917"/>
      <c r="AF598" s="917"/>
    </row>
    <row r="599" spans="1:32">
      <c r="A599" s="164"/>
      <c r="B599" s="148"/>
      <c r="C599" s="146"/>
      <c r="D599" s="20"/>
      <c r="E599" s="20"/>
      <c r="F599" s="20"/>
      <c r="G599" s="20"/>
      <c r="H599" s="20"/>
      <c r="I599" s="135"/>
      <c r="J599" s="196"/>
      <c r="K599" s="153"/>
      <c r="L599" s="153"/>
      <c r="M599" s="475"/>
      <c r="N599" s="475"/>
      <c r="O599" s="475"/>
      <c r="P599" s="475"/>
      <c r="Q599" s="476"/>
      <c r="R599" s="152"/>
      <c r="S599" s="153"/>
      <c r="T599" s="475"/>
      <c r="U599" s="475"/>
      <c r="V599" s="475"/>
      <c r="W599" s="475"/>
      <c r="X599" s="476"/>
      <c r="Y599" s="196"/>
      <c r="Z599" s="915"/>
      <c r="AA599" s="915"/>
      <c r="AB599" s="915"/>
      <c r="AC599" s="915"/>
      <c r="AD599" s="917"/>
      <c r="AE599" s="917"/>
      <c r="AF599" s="917"/>
    </row>
    <row r="600" spans="1:32">
      <c r="A600" s="164"/>
      <c r="B600" s="148"/>
      <c r="C600" s="146"/>
      <c r="D600" s="20"/>
      <c r="E600" s="20"/>
      <c r="F600" s="20"/>
      <c r="G600" s="20"/>
      <c r="H600" s="20"/>
      <c r="I600" s="135"/>
      <c r="J600" s="196"/>
      <c r="K600" s="153"/>
      <c r="L600" s="153"/>
      <c r="M600" s="475"/>
      <c r="N600" s="475"/>
      <c r="O600" s="475"/>
      <c r="P600" s="475"/>
      <c r="Q600" s="476"/>
      <c r="R600" s="152"/>
      <c r="S600" s="153"/>
      <c r="T600" s="475"/>
      <c r="U600" s="475"/>
      <c r="V600" s="475"/>
      <c r="W600" s="475"/>
      <c r="X600" s="476"/>
      <c r="Y600" s="196"/>
      <c r="Z600" s="915"/>
      <c r="AA600" s="917"/>
      <c r="AB600" s="917"/>
      <c r="AC600" s="917"/>
      <c r="AD600" s="917"/>
      <c r="AE600" s="917"/>
      <c r="AF600" s="917"/>
    </row>
    <row r="601" spans="1:32">
      <c r="A601" s="164"/>
      <c r="B601" s="149"/>
      <c r="C601" s="147"/>
      <c r="D601" s="67"/>
      <c r="E601" s="67"/>
      <c r="F601" s="67"/>
      <c r="G601" s="67"/>
      <c r="H601" s="67"/>
      <c r="I601" s="136"/>
      <c r="J601" s="196"/>
      <c r="K601" s="154"/>
      <c r="L601" s="154"/>
      <c r="M601" s="477"/>
      <c r="N601" s="477"/>
      <c r="O601" s="477"/>
      <c r="P601" s="477"/>
      <c r="Q601" s="478"/>
      <c r="R601" s="152"/>
      <c r="S601" s="153"/>
      <c r="T601" s="475"/>
      <c r="U601" s="475"/>
      <c r="V601" s="475"/>
      <c r="W601" s="475"/>
      <c r="X601" s="476"/>
      <c r="Y601" s="196"/>
      <c r="Z601" s="915"/>
      <c r="AA601" s="917"/>
      <c r="AB601" s="917"/>
      <c r="AC601" s="917"/>
      <c r="AD601" s="917"/>
      <c r="AE601" s="917"/>
      <c r="AF601" s="917"/>
    </row>
    <row r="602" spans="1:32">
      <c r="A602" s="164"/>
      <c r="B602" s="148"/>
      <c r="C602" s="146"/>
      <c r="D602" s="20"/>
      <c r="E602" s="20"/>
      <c r="F602" s="20"/>
      <c r="G602" s="20"/>
      <c r="H602" s="20"/>
      <c r="I602" s="135"/>
      <c r="J602" s="196"/>
      <c r="K602" s="153"/>
      <c r="L602" s="153"/>
      <c r="M602" s="475"/>
      <c r="N602" s="475"/>
      <c r="O602" s="475"/>
      <c r="P602" s="475"/>
      <c r="Q602" s="476"/>
      <c r="R602" s="152"/>
      <c r="S602" s="153"/>
      <c r="T602" s="475"/>
      <c r="U602" s="475"/>
      <c r="V602" s="475"/>
      <c r="W602" s="475"/>
      <c r="X602" s="476"/>
      <c r="Y602" s="196"/>
      <c r="Z602" s="915"/>
      <c r="AA602" s="917"/>
      <c r="AB602" s="917"/>
      <c r="AC602" s="917"/>
      <c r="AD602" s="917"/>
      <c r="AE602" s="917"/>
      <c r="AF602" s="917"/>
    </row>
    <row r="603" spans="1:32">
      <c r="A603" s="164"/>
      <c r="B603" s="905"/>
      <c r="C603" s="906"/>
      <c r="D603" s="907"/>
      <c r="E603" s="907"/>
      <c r="F603" s="907"/>
      <c r="G603" s="907"/>
      <c r="H603" s="907"/>
      <c r="I603" s="908"/>
      <c r="J603" s="196"/>
      <c r="K603" s="153"/>
      <c r="L603" s="153"/>
      <c r="M603" s="475"/>
      <c r="N603" s="475"/>
      <c r="O603" s="475"/>
      <c r="P603" s="475"/>
      <c r="Q603" s="476"/>
      <c r="R603" s="152"/>
      <c r="S603" s="153"/>
      <c r="T603" s="475"/>
      <c r="U603" s="475"/>
      <c r="V603" s="475"/>
      <c r="W603" s="475"/>
      <c r="X603" s="476"/>
      <c r="Y603" s="196"/>
      <c r="Z603" s="915"/>
      <c r="AA603" s="917"/>
      <c r="AB603" s="917"/>
      <c r="AC603" s="917"/>
      <c r="AD603" s="917"/>
      <c r="AE603" s="917"/>
      <c r="AF603" s="917"/>
    </row>
    <row r="604" spans="1:32">
      <c r="A604" s="164"/>
      <c r="B604" s="148"/>
      <c r="C604" s="146"/>
      <c r="D604" s="20"/>
      <c r="E604" s="20"/>
      <c r="F604" s="20"/>
      <c r="G604" s="20"/>
      <c r="H604" s="20"/>
      <c r="I604" s="135"/>
      <c r="J604" s="196"/>
      <c r="K604" s="153"/>
      <c r="L604" s="153"/>
      <c r="M604" s="475"/>
      <c r="N604" s="475"/>
      <c r="O604" s="475"/>
      <c r="P604" s="475"/>
      <c r="Q604" s="476"/>
      <c r="R604" s="152"/>
      <c r="S604" s="153"/>
      <c r="T604" s="475"/>
      <c r="U604" s="475"/>
      <c r="V604" s="475"/>
      <c r="W604" s="475"/>
      <c r="X604" s="476"/>
      <c r="Y604" s="196"/>
      <c r="Z604" s="915"/>
      <c r="AA604" s="917"/>
      <c r="AB604" s="917"/>
      <c r="AC604" s="917"/>
      <c r="AD604" s="917"/>
      <c r="AE604" s="917"/>
      <c r="AF604" s="917"/>
    </row>
    <row r="605" spans="1:32">
      <c r="A605" s="164"/>
      <c r="B605" s="905"/>
      <c r="C605" s="906"/>
      <c r="D605" s="907"/>
      <c r="E605" s="907"/>
      <c r="F605" s="907"/>
      <c r="G605" s="907"/>
      <c r="H605" s="907"/>
      <c r="I605" s="908"/>
      <c r="J605" s="196"/>
      <c r="K605" s="153"/>
      <c r="L605" s="153"/>
      <c r="M605" s="475"/>
      <c r="N605" s="475"/>
      <c r="O605" s="475"/>
      <c r="P605" s="475"/>
      <c r="Q605" s="476"/>
      <c r="R605" s="152"/>
      <c r="S605" s="153"/>
      <c r="T605" s="475"/>
      <c r="U605" s="475"/>
      <c r="V605" s="475"/>
      <c r="W605" s="475"/>
      <c r="X605" s="476"/>
      <c r="Y605" s="196"/>
      <c r="Z605" s="915"/>
      <c r="AA605" s="917"/>
      <c r="AB605" s="917"/>
      <c r="AC605" s="917"/>
      <c r="AD605" s="917"/>
      <c r="AE605" s="917"/>
      <c r="AF605" s="917"/>
    </row>
    <row r="606" spans="1:32">
      <c r="A606" s="164"/>
      <c r="B606" s="148"/>
      <c r="C606" s="146"/>
      <c r="D606" s="20"/>
      <c r="E606" s="20"/>
      <c r="F606" s="20"/>
      <c r="G606" s="20"/>
      <c r="H606" s="20"/>
      <c r="I606" s="135"/>
      <c r="J606" s="196"/>
      <c r="K606" s="186"/>
      <c r="L606" s="153"/>
      <c r="M606" s="475"/>
      <c r="N606" s="475"/>
      <c r="O606" s="475"/>
      <c r="P606" s="475"/>
      <c r="Q606" s="476"/>
      <c r="R606" s="152"/>
      <c r="S606" s="153"/>
      <c r="T606" s="475"/>
      <c r="U606" s="475"/>
      <c r="V606" s="475"/>
      <c r="W606" s="475"/>
      <c r="X606" s="476"/>
      <c r="Y606" s="196"/>
      <c r="Z606" s="915"/>
      <c r="AA606" s="917"/>
      <c r="AB606" s="917"/>
      <c r="AC606" s="917"/>
      <c r="AD606" s="917"/>
      <c r="AE606" s="917"/>
      <c r="AF606" s="917"/>
    </row>
    <row r="607" spans="1:32">
      <c r="A607" s="164"/>
      <c r="B607" s="905"/>
      <c r="C607" s="906"/>
      <c r="D607" s="907"/>
      <c r="E607" s="907"/>
      <c r="F607" s="907"/>
      <c r="G607" s="907"/>
      <c r="H607" s="907"/>
      <c r="I607" s="908"/>
      <c r="J607" s="196"/>
      <c r="K607" s="153"/>
      <c r="L607" s="153"/>
      <c r="M607" s="475"/>
      <c r="N607" s="475"/>
      <c r="O607" s="475"/>
      <c r="P607" s="479"/>
      <c r="Q607" s="475"/>
      <c r="R607" s="152"/>
      <c r="S607" s="153"/>
      <c r="T607" s="475"/>
      <c r="U607" s="475"/>
      <c r="V607" s="475"/>
      <c r="W607" s="475"/>
      <c r="X607" s="476"/>
      <c r="Y607" s="196"/>
      <c r="Z607" s="915"/>
      <c r="AA607" s="917"/>
      <c r="AB607" s="917"/>
      <c r="AC607" s="917"/>
      <c r="AD607" s="917"/>
      <c r="AE607" s="917"/>
      <c r="AF607" s="917"/>
    </row>
    <row r="608" spans="1:32">
      <c r="A608" s="164"/>
      <c r="B608" s="905"/>
      <c r="C608" s="906"/>
      <c r="D608" s="907"/>
      <c r="E608" s="907"/>
      <c r="F608" s="907"/>
      <c r="G608" s="907"/>
      <c r="H608" s="907"/>
      <c r="I608" s="908"/>
      <c r="J608" s="196"/>
      <c r="K608" s="166"/>
      <c r="L608" s="155"/>
      <c r="M608" s="155"/>
      <c r="N608" s="155"/>
      <c r="O608" s="155"/>
      <c r="P608" s="156"/>
      <c r="Q608" s="157"/>
      <c r="R608" s="896"/>
      <c r="S608" s="166"/>
      <c r="T608" s="166"/>
      <c r="U608" s="166"/>
      <c r="V608" s="166"/>
      <c r="W608" s="156"/>
      <c r="X608" s="166"/>
      <c r="Y608" s="196"/>
      <c r="Z608" s="915"/>
      <c r="AA608" s="917"/>
      <c r="AB608" s="917"/>
      <c r="AC608" s="917"/>
      <c r="AD608" s="917"/>
      <c r="AE608" s="917"/>
      <c r="AF608" s="917"/>
    </row>
    <row r="609" spans="1:33">
      <c r="A609" s="164"/>
      <c r="B609" s="148"/>
      <c r="C609" s="146"/>
      <c r="D609" s="20"/>
      <c r="E609" s="20"/>
      <c r="F609" s="20"/>
      <c r="G609" s="20"/>
      <c r="H609" s="20"/>
      <c r="I609" s="135"/>
      <c r="J609" s="196"/>
      <c r="K609" s="155"/>
      <c r="L609" s="155"/>
      <c r="M609" s="155"/>
      <c r="N609" s="155"/>
      <c r="O609" s="155"/>
      <c r="P609" s="156"/>
      <c r="Q609" s="157"/>
      <c r="R609" s="896"/>
      <c r="S609" s="166"/>
      <c r="T609" s="166"/>
      <c r="U609" s="166"/>
      <c r="V609" s="166"/>
      <c r="W609" s="156"/>
      <c r="X609" s="166"/>
      <c r="Y609" s="196"/>
      <c r="Z609" s="915"/>
      <c r="AA609" s="917"/>
      <c r="AB609" s="917"/>
      <c r="AC609" s="917"/>
      <c r="AD609" s="917"/>
      <c r="AE609" s="917"/>
      <c r="AF609" s="917"/>
    </row>
    <row r="610" spans="1:33">
      <c r="A610" s="164"/>
      <c r="B610" s="905"/>
      <c r="C610" s="906"/>
      <c r="D610" s="907"/>
      <c r="E610" s="907"/>
      <c r="F610" s="907"/>
      <c r="G610" s="907"/>
      <c r="H610" s="907"/>
      <c r="I610" s="908"/>
      <c r="J610" s="196"/>
      <c r="K610" s="155"/>
      <c r="L610" s="155"/>
      <c r="M610" s="155"/>
      <c r="N610" s="155"/>
      <c r="O610" s="155"/>
      <c r="P610" s="156"/>
      <c r="Q610" s="157"/>
      <c r="R610" s="896"/>
      <c r="S610" s="166"/>
      <c r="T610" s="166"/>
      <c r="U610" s="166"/>
      <c r="V610" s="166"/>
      <c r="W610" s="156"/>
      <c r="X610" s="166"/>
      <c r="Y610" s="196"/>
      <c r="Z610" s="915"/>
      <c r="AA610" s="917"/>
      <c r="AB610" s="917"/>
      <c r="AC610" s="917"/>
      <c r="AD610" s="917"/>
      <c r="AE610" s="917"/>
      <c r="AF610" s="917"/>
    </row>
    <row r="611" spans="1:33">
      <c r="A611" s="164"/>
      <c r="B611" s="148"/>
      <c r="C611" s="146"/>
      <c r="D611" s="20"/>
      <c r="E611" s="20"/>
      <c r="F611" s="20"/>
      <c r="G611" s="20"/>
      <c r="H611" s="20"/>
      <c r="I611" s="135"/>
      <c r="J611" s="196"/>
      <c r="K611" s="155"/>
      <c r="L611" s="155"/>
      <c r="M611" s="155"/>
      <c r="N611" s="155"/>
      <c r="O611" s="155"/>
      <c r="P611" s="156"/>
      <c r="Q611" s="157"/>
      <c r="R611" s="896"/>
      <c r="S611" s="166"/>
      <c r="T611" s="166"/>
      <c r="U611" s="166"/>
      <c r="V611" s="166"/>
      <c r="W611" s="156"/>
      <c r="X611" s="166"/>
      <c r="Y611" s="196"/>
      <c r="Z611" s="915"/>
      <c r="AA611" s="917"/>
      <c r="AB611" s="917"/>
      <c r="AC611" s="917"/>
      <c r="AD611" s="917"/>
      <c r="AE611" s="917"/>
      <c r="AF611" s="917"/>
    </row>
    <row r="612" spans="1:33">
      <c r="A612" s="164"/>
      <c r="B612" s="148"/>
      <c r="C612" s="146"/>
      <c r="D612" s="20"/>
      <c r="E612" s="20"/>
      <c r="F612" s="20"/>
      <c r="G612" s="20"/>
      <c r="H612" s="20"/>
      <c r="I612" s="135"/>
      <c r="J612" s="196"/>
      <c r="K612" s="166"/>
      <c r="L612" s="166"/>
      <c r="M612" s="166"/>
      <c r="N612" s="166"/>
      <c r="O612" s="166"/>
      <c r="P612" s="166"/>
      <c r="Q612" s="157"/>
      <c r="R612" s="911"/>
      <c r="S612" s="166"/>
      <c r="T612" s="166"/>
      <c r="U612" s="166"/>
      <c r="V612" s="166"/>
      <c r="W612" s="156"/>
      <c r="X612" s="166"/>
      <c r="Y612" s="196"/>
      <c r="Z612" s="915"/>
      <c r="AA612" s="917"/>
      <c r="AB612" s="917"/>
      <c r="AC612" s="917"/>
      <c r="AD612" s="917"/>
      <c r="AE612" s="917"/>
      <c r="AF612" s="917"/>
    </row>
    <row r="613" spans="1:33">
      <c r="A613" s="164"/>
      <c r="B613" s="905"/>
      <c r="C613" s="906"/>
      <c r="D613" s="907"/>
      <c r="E613" s="907"/>
      <c r="F613" s="907"/>
      <c r="G613" s="907"/>
      <c r="H613" s="907"/>
      <c r="I613" s="908"/>
      <c r="J613" s="196"/>
      <c r="K613" s="166"/>
      <c r="L613" s="166"/>
      <c r="M613" s="166"/>
      <c r="N613" s="166"/>
      <c r="O613" s="166"/>
      <c r="P613" s="156"/>
      <c r="Q613" s="157"/>
      <c r="R613" s="911"/>
      <c r="S613" s="150"/>
      <c r="T613" s="150"/>
      <c r="U613" s="150"/>
      <c r="V613" s="150"/>
      <c r="W613" s="150"/>
      <c r="X613" s="898"/>
      <c r="Y613" s="196"/>
      <c r="AA613" s="917"/>
      <c r="AB613" s="917"/>
      <c r="AC613" s="917"/>
      <c r="AD613" s="917"/>
      <c r="AE613" s="917"/>
      <c r="AF613" s="917"/>
      <c r="AG613" s="133"/>
    </row>
    <row r="614" spans="1:33">
      <c r="A614" s="894"/>
      <c r="B614" s="148"/>
      <c r="C614" s="146"/>
      <c r="D614" s="20"/>
      <c r="E614" s="20"/>
      <c r="F614" s="20"/>
      <c r="G614" s="20"/>
      <c r="H614" s="20"/>
      <c r="I614" s="135"/>
      <c r="J614" s="196"/>
      <c r="K614" s="166"/>
      <c r="L614" s="166"/>
      <c r="M614" s="166"/>
      <c r="N614" s="166"/>
      <c r="O614" s="166"/>
      <c r="P614" s="156"/>
      <c r="Q614" s="157"/>
      <c r="R614" s="896"/>
      <c r="S614" s="166"/>
      <c r="T614" s="166"/>
      <c r="U614" s="166"/>
      <c r="V614" s="166"/>
      <c r="W614" s="156"/>
      <c r="X614" s="166"/>
      <c r="Y614" s="196"/>
      <c r="Z614" s="915"/>
      <c r="AA614" s="917"/>
      <c r="AB614" s="917"/>
      <c r="AC614" s="917"/>
      <c r="AD614" s="917"/>
      <c r="AE614" s="917"/>
      <c r="AF614" s="917"/>
      <c r="AG614" s="133"/>
    </row>
    <row r="615" spans="1:33">
      <c r="A615" s="894"/>
      <c r="B615" s="148"/>
      <c r="C615" s="146"/>
      <c r="D615" s="20"/>
      <c r="E615" s="20"/>
      <c r="F615" s="20"/>
      <c r="G615" s="20"/>
      <c r="H615" s="20"/>
      <c r="I615" s="135"/>
      <c r="J615" s="196"/>
      <c r="K615" s="166"/>
      <c r="L615" s="166"/>
      <c r="M615" s="166"/>
      <c r="N615" s="166"/>
      <c r="O615" s="166"/>
      <c r="P615" s="156"/>
      <c r="Q615" s="157"/>
      <c r="R615" s="896"/>
      <c r="S615" s="166"/>
      <c r="T615" s="166"/>
      <c r="U615" s="166"/>
      <c r="V615" s="166"/>
      <c r="W615" s="156"/>
      <c r="X615" s="166"/>
      <c r="Y615" s="196"/>
      <c r="Z615" s="915"/>
      <c r="AA615" s="917"/>
      <c r="AB615" s="917"/>
      <c r="AC615" s="917"/>
      <c r="AD615" s="917"/>
      <c r="AE615" s="917"/>
      <c r="AF615" s="917"/>
      <c r="AG615" s="133"/>
    </row>
    <row r="616" spans="1:33">
      <c r="A616" s="894"/>
      <c r="B616" s="905"/>
      <c r="C616" s="906"/>
      <c r="D616" s="907"/>
      <c r="E616" s="907"/>
      <c r="F616" s="907"/>
      <c r="G616" s="907"/>
      <c r="H616" s="907"/>
      <c r="I616" s="908"/>
      <c r="J616" s="196"/>
      <c r="K616" s="166"/>
      <c r="L616" s="166"/>
      <c r="M616" s="166"/>
      <c r="N616" s="166"/>
      <c r="O616" s="166"/>
      <c r="P616" s="156"/>
      <c r="Q616" s="157"/>
      <c r="R616" s="896"/>
      <c r="S616" s="166"/>
      <c r="T616" s="166"/>
      <c r="U616" s="166"/>
      <c r="V616" s="166"/>
      <c r="W616" s="156"/>
      <c r="X616" s="166"/>
      <c r="Y616" s="196"/>
      <c r="Z616" s="915"/>
      <c r="AA616" s="917"/>
      <c r="AB616" s="917"/>
      <c r="AC616" s="917"/>
      <c r="AD616" s="917"/>
      <c r="AE616" s="917"/>
      <c r="AF616" s="917"/>
      <c r="AG616" s="133"/>
    </row>
    <row r="617" spans="1:33">
      <c r="A617" s="894"/>
      <c r="B617" s="148"/>
      <c r="C617" s="146"/>
      <c r="D617" s="20"/>
      <c r="E617" s="20"/>
      <c r="F617" s="20"/>
      <c r="G617" s="20"/>
      <c r="H617" s="20"/>
      <c r="I617" s="135"/>
      <c r="J617" s="196"/>
      <c r="K617" s="166"/>
      <c r="L617" s="166"/>
      <c r="M617" s="166"/>
      <c r="N617" s="166"/>
      <c r="O617" s="166"/>
      <c r="P617" s="156"/>
      <c r="Q617" s="157"/>
      <c r="R617" s="152"/>
      <c r="S617" s="153"/>
      <c r="T617" s="475"/>
      <c r="U617" s="475"/>
      <c r="V617" s="475"/>
      <c r="W617" s="475"/>
      <c r="X617" s="476"/>
      <c r="Y617" s="196"/>
      <c r="Z617" s="915"/>
      <c r="AA617" s="917"/>
      <c r="AB617" s="917"/>
      <c r="AC617" s="917"/>
      <c r="AD617" s="917"/>
      <c r="AE617" s="917"/>
      <c r="AF617" s="917"/>
      <c r="AG617" s="133"/>
    </row>
    <row r="618" spans="1:33">
      <c r="A618" s="894"/>
      <c r="B618" s="905"/>
      <c r="C618" s="906"/>
      <c r="D618" s="907"/>
      <c r="E618" s="907"/>
      <c r="F618" s="907"/>
      <c r="G618" s="907"/>
      <c r="H618" s="907"/>
      <c r="I618" s="908"/>
      <c r="J618" s="196"/>
      <c r="K618" s="166"/>
      <c r="L618" s="166"/>
      <c r="M618" s="166"/>
      <c r="N618" s="166"/>
      <c r="O618" s="166"/>
      <c r="P618" s="166"/>
      <c r="Q618" s="157"/>
      <c r="R618" s="896"/>
      <c r="S618" s="166"/>
      <c r="T618" s="166"/>
      <c r="U618" s="166"/>
      <c r="V618" s="166"/>
      <c r="W618" s="156"/>
      <c r="X618" s="166"/>
      <c r="Y618" s="196"/>
      <c r="Z618" s="915"/>
      <c r="AA618" s="917"/>
      <c r="AB618" s="917"/>
      <c r="AC618" s="917"/>
      <c r="AD618" s="917"/>
      <c r="AE618" s="917"/>
      <c r="AF618" s="917"/>
      <c r="AG618" s="133"/>
    </row>
    <row r="619" spans="1:33">
      <c r="A619" s="894"/>
      <c r="B619" s="148"/>
      <c r="C619" s="146"/>
      <c r="D619" s="20"/>
      <c r="E619" s="20"/>
      <c r="F619" s="20"/>
      <c r="G619" s="20"/>
      <c r="H619" s="20"/>
      <c r="I619" s="135"/>
      <c r="J619" s="196"/>
      <c r="K619" s="166"/>
      <c r="L619" s="166"/>
      <c r="M619" s="166"/>
      <c r="N619" s="166"/>
      <c r="O619" s="166"/>
      <c r="P619" s="156"/>
      <c r="Q619" s="157"/>
      <c r="R619" s="911"/>
      <c r="S619" s="166"/>
      <c r="T619" s="166"/>
      <c r="U619" s="166"/>
      <c r="V619" s="166"/>
      <c r="W619" s="156"/>
      <c r="X619" s="166"/>
      <c r="Y619" s="196"/>
      <c r="Z619" s="915"/>
      <c r="AA619" s="917"/>
      <c r="AB619" s="917"/>
      <c r="AC619" s="917"/>
      <c r="AD619" s="917"/>
      <c r="AE619" s="917"/>
      <c r="AF619" s="917"/>
      <c r="AG619" s="133"/>
    </row>
    <row r="620" spans="1:33">
      <c r="A620" s="894"/>
      <c r="B620" s="905"/>
      <c r="C620" s="906"/>
      <c r="D620" s="907"/>
      <c r="E620" s="907"/>
      <c r="F620" s="907"/>
      <c r="G620" s="907"/>
      <c r="H620" s="907"/>
      <c r="I620" s="908"/>
      <c r="J620" s="196"/>
      <c r="K620" s="166"/>
      <c r="L620" s="166"/>
      <c r="M620" s="166"/>
      <c r="N620" s="166"/>
      <c r="O620" s="166"/>
      <c r="P620" s="156"/>
      <c r="Q620" s="157"/>
      <c r="R620" s="896"/>
      <c r="S620" s="153"/>
      <c r="T620" s="475"/>
      <c r="U620" s="475"/>
      <c r="V620" s="475"/>
      <c r="W620" s="475"/>
      <c r="X620" s="476"/>
      <c r="Y620" s="196"/>
      <c r="Z620" s="915"/>
      <c r="AA620" s="917"/>
      <c r="AB620" s="917"/>
      <c r="AC620" s="917"/>
      <c r="AD620" s="917"/>
      <c r="AE620" s="917"/>
      <c r="AF620" s="917"/>
      <c r="AG620" s="133"/>
    </row>
    <row r="621" spans="1:33">
      <c r="A621" s="894"/>
      <c r="B621" s="148"/>
      <c r="C621" s="146"/>
      <c r="D621" s="20"/>
      <c r="E621" s="20"/>
      <c r="F621" s="20"/>
      <c r="G621" s="20"/>
      <c r="H621" s="20"/>
      <c r="I621" s="135"/>
      <c r="J621" s="196"/>
      <c r="K621" s="166"/>
      <c r="L621" s="166"/>
      <c r="M621" s="166"/>
      <c r="N621" s="166"/>
      <c r="O621" s="166"/>
      <c r="P621" s="156"/>
      <c r="Q621" s="157"/>
      <c r="R621" s="898"/>
      <c r="S621" s="166"/>
      <c r="T621" s="166"/>
      <c r="U621" s="166"/>
      <c r="V621" s="166"/>
      <c r="W621" s="156"/>
      <c r="X621" s="166"/>
      <c r="Y621" s="196"/>
      <c r="Z621" s="915"/>
      <c r="AA621" s="917"/>
      <c r="AB621" s="917"/>
      <c r="AC621" s="917"/>
      <c r="AD621" s="917"/>
      <c r="AE621" s="917"/>
      <c r="AF621" s="917"/>
      <c r="AG621" s="133"/>
    </row>
    <row r="622" spans="1:33">
      <c r="A622" s="894"/>
      <c r="B622" s="148"/>
      <c r="C622" s="146"/>
      <c r="D622" s="20"/>
      <c r="E622" s="20"/>
      <c r="F622" s="20"/>
      <c r="G622" s="20"/>
      <c r="H622" s="20"/>
      <c r="I622" s="135"/>
      <c r="J622" s="196"/>
      <c r="K622" s="166"/>
      <c r="L622" s="166"/>
      <c r="M622" s="166"/>
      <c r="N622" s="166"/>
      <c r="O622" s="166"/>
      <c r="P622" s="166"/>
      <c r="Q622" s="157"/>
      <c r="R622" s="911"/>
      <c r="S622" s="166"/>
      <c r="T622" s="166"/>
      <c r="U622" s="166"/>
      <c r="V622" s="166"/>
      <c r="W622" s="156"/>
      <c r="X622" s="166"/>
      <c r="Y622" s="196"/>
      <c r="Z622" s="915"/>
      <c r="AA622" s="917"/>
      <c r="AB622" s="917"/>
      <c r="AC622" s="917"/>
      <c r="AD622" s="917"/>
      <c r="AE622" s="917"/>
      <c r="AF622" s="917"/>
      <c r="AG622" s="133"/>
    </row>
    <row r="623" spans="1:33">
      <c r="A623" s="894"/>
      <c r="B623" s="905"/>
      <c r="C623" s="906"/>
      <c r="D623" s="907"/>
      <c r="E623" s="907"/>
      <c r="F623" s="907"/>
      <c r="G623" s="907"/>
      <c r="H623" s="907"/>
      <c r="I623" s="908"/>
      <c r="J623" s="196"/>
      <c r="K623" s="166"/>
      <c r="L623" s="166"/>
      <c r="M623" s="166"/>
      <c r="N623" s="166"/>
      <c r="O623" s="166"/>
      <c r="P623" s="156"/>
      <c r="Q623" s="157"/>
      <c r="R623" s="896"/>
      <c r="S623" s="166"/>
      <c r="T623" s="166"/>
      <c r="U623" s="166"/>
      <c r="V623" s="166"/>
      <c r="W623" s="156"/>
      <c r="X623" s="166"/>
      <c r="Y623" s="196"/>
      <c r="Z623" s="915"/>
      <c r="AA623" s="917"/>
      <c r="AB623" s="917"/>
      <c r="AC623" s="917"/>
      <c r="AD623" s="917"/>
      <c r="AE623" s="917"/>
      <c r="AF623" s="917"/>
      <c r="AG623" s="133"/>
    </row>
    <row r="624" spans="1:33">
      <c r="A624" s="894"/>
      <c r="B624" s="148"/>
      <c r="C624" s="146"/>
      <c r="D624" s="20"/>
      <c r="E624" s="20"/>
      <c r="F624" s="20"/>
      <c r="G624" s="20"/>
      <c r="H624" s="20"/>
      <c r="I624" s="135"/>
      <c r="J624" s="196"/>
      <c r="K624" s="166"/>
      <c r="L624" s="166"/>
      <c r="M624" s="166"/>
      <c r="N624" s="166"/>
      <c r="O624" s="166"/>
      <c r="P624" s="156"/>
      <c r="Q624" s="157"/>
      <c r="R624" s="896"/>
      <c r="S624" s="166"/>
      <c r="T624" s="166"/>
      <c r="U624" s="166"/>
      <c r="V624" s="166"/>
      <c r="W624" s="156"/>
      <c r="X624" s="166"/>
      <c r="Y624" s="196"/>
      <c r="Z624" s="915"/>
      <c r="AA624" s="917"/>
      <c r="AB624" s="917"/>
      <c r="AC624" s="917"/>
      <c r="AD624" s="917"/>
      <c r="AE624" s="917"/>
      <c r="AF624" s="917"/>
      <c r="AG624" s="133"/>
    </row>
    <row r="625" spans="1:33">
      <c r="A625" s="894"/>
      <c r="B625" s="148"/>
      <c r="C625" s="146"/>
      <c r="D625" s="20"/>
      <c r="E625" s="20"/>
      <c r="F625" s="20"/>
      <c r="G625" s="20"/>
      <c r="H625" s="20"/>
      <c r="I625" s="135"/>
      <c r="J625" s="196"/>
      <c r="K625" s="166"/>
      <c r="L625" s="166"/>
      <c r="M625" s="166"/>
      <c r="N625" s="166"/>
      <c r="O625" s="166"/>
      <c r="P625" s="156"/>
      <c r="Q625" s="157"/>
      <c r="R625" s="896"/>
      <c r="S625" s="166"/>
      <c r="T625" s="166"/>
      <c r="U625" s="166"/>
      <c r="V625" s="166"/>
      <c r="W625" s="156"/>
      <c r="X625" s="166"/>
      <c r="Y625" s="196"/>
      <c r="Z625" s="915"/>
      <c r="AA625" s="917"/>
      <c r="AB625" s="917"/>
      <c r="AC625" s="917"/>
      <c r="AD625" s="917"/>
      <c r="AE625" s="917"/>
      <c r="AF625" s="917"/>
      <c r="AG625" s="133"/>
    </row>
    <row r="626" spans="1:33">
      <c r="A626" s="894"/>
      <c r="B626" s="905"/>
      <c r="C626" s="906"/>
      <c r="D626" s="907"/>
      <c r="E626" s="907"/>
      <c r="F626" s="907"/>
      <c r="G626" s="907"/>
      <c r="H626" s="907"/>
      <c r="I626" s="908"/>
      <c r="J626" s="196"/>
      <c r="K626" s="166"/>
      <c r="L626" s="166"/>
      <c r="M626" s="166"/>
      <c r="N626" s="166"/>
      <c r="O626" s="166"/>
      <c r="P626" s="156"/>
      <c r="Q626" s="157"/>
      <c r="R626" s="152"/>
      <c r="S626" s="153"/>
      <c r="T626" s="475"/>
      <c r="U626" s="475"/>
      <c r="V626" s="475"/>
      <c r="W626" s="475"/>
      <c r="X626" s="476"/>
      <c r="Y626" s="196"/>
      <c r="Z626" s="915"/>
      <c r="AA626" s="917"/>
      <c r="AB626" s="917"/>
      <c r="AC626" s="917"/>
      <c r="AD626" s="917"/>
      <c r="AE626" s="917"/>
      <c r="AF626" s="917"/>
      <c r="AG626" s="895"/>
    </row>
    <row r="627" spans="1:33">
      <c r="A627" s="894"/>
      <c r="B627" s="148"/>
      <c r="C627" s="146"/>
      <c r="D627" s="20"/>
      <c r="E627" s="20"/>
      <c r="F627" s="20"/>
      <c r="G627" s="20"/>
      <c r="H627" s="20"/>
      <c r="I627" s="135"/>
      <c r="J627" s="196"/>
      <c r="K627" s="166"/>
      <c r="L627" s="166"/>
      <c r="M627" s="166"/>
      <c r="N627" s="166"/>
      <c r="O627" s="166"/>
      <c r="P627" s="156"/>
      <c r="Q627" s="157"/>
      <c r="R627" s="896"/>
      <c r="S627" s="166"/>
      <c r="T627" s="166"/>
      <c r="U627" s="166"/>
      <c r="V627" s="166"/>
      <c r="W627" s="156"/>
      <c r="X627" s="166"/>
      <c r="Y627" s="196"/>
      <c r="Z627" s="915"/>
      <c r="AA627" s="917"/>
      <c r="AB627" s="917"/>
      <c r="AC627" s="917"/>
      <c r="AD627" s="917"/>
      <c r="AE627" s="917"/>
      <c r="AF627" s="917"/>
      <c r="AG627" s="895"/>
    </row>
    <row r="628" spans="1:33">
      <c r="A628" s="894"/>
      <c r="B628" s="148"/>
      <c r="C628" s="146"/>
      <c r="D628" s="20"/>
      <c r="E628" s="20"/>
      <c r="F628" s="20"/>
      <c r="G628" s="20"/>
      <c r="H628" s="20"/>
      <c r="I628" s="135"/>
      <c r="J628" s="196"/>
      <c r="K628" s="166"/>
      <c r="L628" s="166"/>
      <c r="M628" s="166"/>
      <c r="N628" s="166"/>
      <c r="O628" s="166"/>
      <c r="P628" s="156"/>
      <c r="Q628" s="157"/>
      <c r="R628" s="911"/>
      <c r="S628" s="166"/>
      <c r="T628" s="166"/>
      <c r="U628" s="166"/>
      <c r="V628" s="166"/>
      <c r="W628" s="156"/>
      <c r="X628" s="166"/>
      <c r="Y628" s="196"/>
      <c r="Z628" s="915"/>
      <c r="AA628" s="917"/>
      <c r="AB628" s="917"/>
      <c r="AC628" s="917"/>
      <c r="AD628" s="917"/>
      <c r="AE628" s="917"/>
      <c r="AF628" s="917"/>
      <c r="AG628" s="895"/>
    </row>
    <row r="629" spans="1:33">
      <c r="A629" s="894"/>
      <c r="B629" s="149"/>
      <c r="C629" s="147"/>
      <c r="D629" s="67"/>
      <c r="E629" s="67"/>
      <c r="F629" s="67"/>
      <c r="G629" s="67"/>
      <c r="H629" s="67"/>
      <c r="I629" s="136"/>
      <c r="J629" s="897"/>
      <c r="K629" s="158"/>
      <c r="L629" s="158"/>
      <c r="M629" s="158"/>
      <c r="N629" s="158"/>
      <c r="O629" s="158"/>
      <c r="P629" s="159"/>
      <c r="Q629" s="160"/>
      <c r="R629" s="911"/>
      <c r="S629" s="153"/>
      <c r="T629" s="475"/>
      <c r="U629" s="475"/>
      <c r="V629" s="475"/>
      <c r="W629" s="475"/>
      <c r="X629" s="476"/>
      <c r="Y629" s="196"/>
      <c r="Z629" s="915"/>
      <c r="AA629" s="917"/>
      <c r="AB629" s="917"/>
      <c r="AC629" s="917"/>
      <c r="AD629" s="917"/>
      <c r="AE629" s="917"/>
      <c r="AF629" s="917"/>
      <c r="AG629" s="895"/>
    </row>
    <row r="630" spans="1:33">
      <c r="A630" s="894"/>
      <c r="B630" s="148"/>
      <c r="C630" s="146"/>
      <c r="D630" s="20"/>
      <c r="E630" s="20"/>
      <c r="F630" s="20"/>
      <c r="G630" s="20"/>
      <c r="H630" s="20"/>
      <c r="I630" s="135"/>
      <c r="J630" s="196"/>
      <c r="K630" s="166"/>
      <c r="L630" s="166"/>
      <c r="M630" s="166"/>
      <c r="N630" s="166"/>
      <c r="O630" s="166"/>
      <c r="P630" s="156"/>
      <c r="Q630" s="157"/>
      <c r="R630" s="896"/>
      <c r="S630" s="166"/>
      <c r="T630" s="166"/>
      <c r="U630" s="166"/>
      <c r="V630" s="166"/>
      <c r="W630" s="156"/>
      <c r="X630" s="166"/>
      <c r="Y630" s="196"/>
      <c r="Z630" s="913"/>
      <c r="AA630" s="913"/>
      <c r="AB630" s="913"/>
      <c r="AC630" s="913"/>
      <c r="AD630" s="913"/>
      <c r="AE630" s="913"/>
      <c r="AF630" s="913"/>
      <c r="AG630" s="480"/>
    </row>
    <row r="631" spans="1:33">
      <c r="A631" s="164"/>
      <c r="B631" s="148"/>
      <c r="C631" s="146"/>
      <c r="D631" s="20"/>
      <c r="E631" s="20"/>
      <c r="F631" s="20"/>
      <c r="G631" s="20"/>
      <c r="H631" s="20"/>
      <c r="I631" s="135"/>
      <c r="J631" s="196"/>
      <c r="K631" s="166"/>
      <c r="L631" s="166"/>
      <c r="M631" s="166"/>
      <c r="N631" s="166"/>
      <c r="O631" s="166"/>
      <c r="P631" s="156"/>
      <c r="Q631" s="157"/>
      <c r="R631" s="896"/>
      <c r="S631" s="166"/>
      <c r="T631" s="166"/>
      <c r="U631" s="166"/>
      <c r="V631" s="166"/>
      <c r="W631" s="156"/>
      <c r="X631" s="166"/>
      <c r="Y631" s="196"/>
      <c r="Z631" s="913"/>
      <c r="AA631" s="913"/>
      <c r="AB631" s="913"/>
      <c r="AC631" s="913"/>
      <c r="AD631" s="913"/>
      <c r="AE631" s="913"/>
      <c r="AF631" s="913"/>
      <c r="AG631" s="922"/>
    </row>
    <row r="632" spans="1:33">
      <c r="A632" s="894"/>
      <c r="B632" s="149"/>
      <c r="C632" s="147"/>
      <c r="D632" s="67"/>
      <c r="E632" s="67"/>
      <c r="F632" s="67"/>
      <c r="G632" s="67"/>
      <c r="H632" s="67"/>
      <c r="I632" s="136"/>
      <c r="J632" s="897"/>
      <c r="K632" s="158"/>
      <c r="L632" s="158"/>
      <c r="M632" s="158"/>
      <c r="N632" s="158"/>
      <c r="O632" s="158"/>
      <c r="P632" s="159"/>
      <c r="Q632" s="160"/>
      <c r="R632" s="896"/>
      <c r="S632" s="166"/>
      <c r="T632" s="166"/>
      <c r="U632" s="166"/>
      <c r="V632" s="166"/>
      <c r="W632" s="156"/>
      <c r="X632" s="166"/>
      <c r="Y632" s="196"/>
      <c r="Z632" s="913"/>
      <c r="AA632" s="913"/>
      <c r="AB632" s="913"/>
      <c r="AC632" s="913"/>
      <c r="AD632" s="913"/>
      <c r="AE632" s="913"/>
      <c r="AF632" s="913"/>
      <c r="AG632" s="480"/>
    </row>
    <row r="633" spans="1:33">
      <c r="A633" s="164"/>
      <c r="B633" s="148"/>
      <c r="C633" s="146"/>
      <c r="D633" s="20"/>
      <c r="E633" s="20"/>
      <c r="F633" s="20"/>
      <c r="G633" s="20"/>
      <c r="H633" s="20"/>
      <c r="I633" s="135"/>
      <c r="J633" s="196"/>
      <c r="K633" s="166"/>
      <c r="L633" s="166"/>
      <c r="M633" s="166"/>
      <c r="N633" s="166"/>
      <c r="O633" s="166"/>
      <c r="P633" s="156"/>
      <c r="Q633" s="157"/>
      <c r="R633" s="896"/>
      <c r="S633" s="166"/>
      <c r="T633" s="166"/>
      <c r="U633" s="166"/>
      <c r="V633" s="166"/>
      <c r="W633" s="156"/>
      <c r="X633" s="166"/>
      <c r="Y633" s="196"/>
      <c r="Z633" s="913"/>
      <c r="AA633" s="921"/>
      <c r="AB633" s="921"/>
      <c r="AC633" s="921"/>
      <c r="AD633" s="921"/>
      <c r="AE633" s="921"/>
      <c r="AF633" s="921"/>
      <c r="AG633" s="480"/>
    </row>
    <row r="634" spans="1:33">
      <c r="A634" s="164"/>
      <c r="B634" s="148"/>
      <c r="C634" s="146"/>
      <c r="D634" s="20"/>
      <c r="E634" s="20"/>
      <c r="F634" s="20"/>
      <c r="G634" s="20"/>
      <c r="H634" s="20"/>
      <c r="I634" s="135"/>
      <c r="J634" s="196"/>
      <c r="K634" s="166"/>
      <c r="L634" s="166"/>
      <c r="M634" s="166"/>
      <c r="N634" s="166"/>
      <c r="O634" s="166"/>
      <c r="P634" s="156"/>
      <c r="Q634" s="157"/>
      <c r="R634" s="896"/>
      <c r="S634" s="166"/>
      <c r="T634" s="166"/>
      <c r="U634" s="166"/>
      <c r="V634" s="166"/>
      <c r="W634" s="156"/>
      <c r="X634" s="166"/>
      <c r="Y634" s="196"/>
      <c r="Z634" s="913"/>
      <c r="AA634" s="921"/>
      <c r="AB634" s="921"/>
      <c r="AC634" s="921"/>
      <c r="AD634" s="921"/>
      <c r="AE634" s="921"/>
      <c r="AF634" s="921"/>
      <c r="AG634" s="480"/>
    </row>
    <row r="635" spans="1:33">
      <c r="A635" s="894"/>
      <c r="B635" s="899"/>
      <c r="C635" s="147"/>
      <c r="D635" s="67"/>
      <c r="E635" s="67"/>
      <c r="F635" s="67"/>
      <c r="G635" s="67"/>
      <c r="H635" s="67"/>
      <c r="I635" s="136"/>
      <c r="J635" s="897"/>
      <c r="K635" s="158"/>
      <c r="L635" s="158"/>
      <c r="M635" s="158"/>
      <c r="N635" s="158"/>
      <c r="O635" s="158"/>
      <c r="P635" s="159"/>
      <c r="Q635" s="160"/>
      <c r="R635" s="152"/>
      <c r="S635" s="153"/>
      <c r="T635" s="475"/>
      <c r="U635" s="475"/>
      <c r="V635" s="475"/>
      <c r="W635" s="475"/>
      <c r="X635" s="476"/>
      <c r="Y635" s="196"/>
      <c r="Z635" s="913"/>
      <c r="AA635" s="921"/>
      <c r="AB635" s="921"/>
      <c r="AC635" s="921"/>
      <c r="AD635" s="921"/>
      <c r="AE635" s="921"/>
      <c r="AF635" s="921"/>
      <c r="AG635" s="480"/>
    </row>
    <row r="636" spans="1:33">
      <c r="A636" s="894"/>
      <c r="B636" s="148"/>
      <c r="C636" s="146"/>
      <c r="D636" s="20"/>
      <c r="E636" s="20"/>
      <c r="F636" s="20"/>
      <c r="G636" s="20"/>
      <c r="H636" s="20"/>
      <c r="I636" s="135"/>
      <c r="J636" s="196"/>
      <c r="K636" s="166"/>
      <c r="L636" s="166"/>
      <c r="M636" s="166"/>
      <c r="N636" s="166"/>
      <c r="O636" s="166"/>
      <c r="P636" s="156"/>
      <c r="Q636" s="157"/>
      <c r="R636" s="896"/>
      <c r="S636" s="166"/>
      <c r="T636" s="166"/>
      <c r="U636" s="166"/>
      <c r="V636" s="166"/>
      <c r="W636" s="156"/>
      <c r="X636" s="166"/>
      <c r="Y636" s="196"/>
      <c r="Z636" s="913"/>
      <c r="AA636" s="921"/>
      <c r="AB636" s="921"/>
      <c r="AC636" s="921"/>
      <c r="AD636" s="921"/>
      <c r="AE636" s="921"/>
      <c r="AF636" s="921"/>
      <c r="AG636" s="480"/>
    </row>
    <row r="637" spans="1:33">
      <c r="A637" s="164"/>
      <c r="B637" s="148"/>
      <c r="C637" s="146"/>
      <c r="D637" s="20"/>
      <c r="E637" s="20"/>
      <c r="F637" s="20"/>
      <c r="G637" s="20"/>
      <c r="H637" s="20"/>
      <c r="I637" s="135"/>
      <c r="J637" s="196"/>
      <c r="K637" s="166"/>
      <c r="L637" s="166"/>
      <c r="M637" s="166"/>
      <c r="N637" s="166"/>
      <c r="O637" s="166"/>
      <c r="P637" s="156"/>
      <c r="Q637" s="157"/>
      <c r="R637" s="911"/>
      <c r="S637" s="166"/>
      <c r="T637" s="166"/>
      <c r="U637" s="166"/>
      <c r="V637" s="166"/>
      <c r="W637" s="156"/>
      <c r="X637" s="166"/>
      <c r="Y637" s="196"/>
      <c r="Z637" s="913"/>
      <c r="AA637" s="921"/>
      <c r="AB637" s="921"/>
      <c r="AC637" s="921"/>
      <c r="AD637" s="921"/>
      <c r="AE637" s="921"/>
      <c r="AF637" s="921"/>
      <c r="AG637" s="922"/>
    </row>
    <row r="638" spans="1:33">
      <c r="A638" s="894"/>
      <c r="B638" s="149"/>
      <c r="C638" s="147"/>
      <c r="D638" s="67"/>
      <c r="E638" s="67"/>
      <c r="F638" s="67"/>
      <c r="G638" s="67"/>
      <c r="H638" s="67"/>
      <c r="I638" s="136"/>
      <c r="J638" s="897"/>
      <c r="K638" s="154"/>
      <c r="L638" s="154"/>
      <c r="M638" s="426"/>
      <c r="N638" s="426"/>
      <c r="O638" s="426"/>
      <c r="P638" s="426"/>
      <c r="Q638" s="912"/>
      <c r="R638" s="911"/>
      <c r="S638" s="153"/>
      <c r="T638" s="150"/>
      <c r="U638" s="150"/>
      <c r="V638" s="150"/>
      <c r="W638" s="150"/>
      <c r="X638" s="898"/>
      <c r="Y638" s="196"/>
      <c r="Z638" s="913"/>
      <c r="AA638" s="921"/>
      <c r="AB638" s="921"/>
      <c r="AC638" s="921"/>
      <c r="AD638" s="921"/>
      <c r="AE638" s="921"/>
      <c r="AF638" s="921"/>
      <c r="AG638" s="480"/>
    </row>
    <row r="639" spans="1:33">
      <c r="A639" s="164"/>
      <c r="B639" s="148"/>
      <c r="C639" s="146"/>
      <c r="D639" s="20"/>
      <c r="E639" s="20"/>
      <c r="F639" s="20"/>
      <c r="G639" s="20"/>
      <c r="H639" s="20"/>
      <c r="I639" s="135"/>
      <c r="J639" s="196"/>
      <c r="K639" s="153"/>
      <c r="L639" s="153"/>
      <c r="M639" s="475"/>
      <c r="N639" s="475"/>
      <c r="O639" s="475"/>
      <c r="P639" s="475"/>
      <c r="Q639" s="476"/>
      <c r="R639" s="152"/>
      <c r="S639" s="153"/>
      <c r="T639" s="475"/>
      <c r="U639" s="475"/>
      <c r="V639" s="475"/>
      <c r="W639" s="475"/>
      <c r="X639" s="476"/>
      <c r="Y639" s="196"/>
      <c r="Z639" s="913"/>
      <c r="AA639" s="913"/>
      <c r="AB639" s="913"/>
      <c r="AC639" s="913"/>
      <c r="AD639" s="913"/>
      <c r="AE639" s="913"/>
      <c r="AF639" s="913"/>
      <c r="AG639" s="480"/>
    </row>
    <row r="640" spans="1:33">
      <c r="A640" s="164"/>
      <c r="B640" s="148"/>
      <c r="C640" s="146"/>
      <c r="D640" s="20"/>
      <c r="E640" s="20"/>
      <c r="F640" s="20"/>
      <c r="G640" s="20"/>
      <c r="H640" s="20"/>
      <c r="I640" s="135"/>
      <c r="J640" s="196"/>
      <c r="K640" s="153"/>
      <c r="L640" s="153"/>
      <c r="M640" s="475"/>
      <c r="N640" s="475"/>
      <c r="O640" s="475"/>
      <c r="P640" s="475"/>
      <c r="Q640" s="476"/>
      <c r="R640" s="152"/>
      <c r="S640" s="153"/>
      <c r="T640" s="475"/>
      <c r="U640" s="475"/>
      <c r="V640" s="475"/>
      <c r="W640" s="475"/>
      <c r="X640" s="476"/>
      <c r="Y640" s="196"/>
      <c r="Z640" s="913"/>
      <c r="AA640" s="913"/>
      <c r="AB640" s="913"/>
      <c r="AC640" s="913"/>
      <c r="AD640" s="913"/>
      <c r="AE640" s="913"/>
      <c r="AF640" s="913"/>
      <c r="AG640" s="480"/>
    </row>
    <row r="641" spans="1:33">
      <c r="A641" s="164"/>
      <c r="B641" s="149"/>
      <c r="C641" s="147"/>
      <c r="D641" s="67"/>
      <c r="E641" s="67"/>
      <c r="F641" s="67"/>
      <c r="G641" s="67"/>
      <c r="H641" s="67"/>
      <c r="I641" s="136"/>
      <c r="J641" s="897"/>
      <c r="K641" s="154"/>
      <c r="L641" s="154"/>
      <c r="M641" s="477"/>
      <c r="N641" s="477"/>
      <c r="O641" s="477"/>
      <c r="P641" s="477"/>
      <c r="Q641" s="478"/>
      <c r="R641" s="152"/>
      <c r="S641" s="153"/>
      <c r="T641" s="475"/>
      <c r="U641" s="475"/>
      <c r="V641" s="475"/>
      <c r="W641" s="475"/>
      <c r="X641" s="476"/>
      <c r="Y641" s="196"/>
      <c r="Z641" s="913"/>
      <c r="AA641" s="913"/>
      <c r="AB641" s="913"/>
      <c r="AC641" s="913"/>
      <c r="AD641" s="913"/>
      <c r="AE641" s="913"/>
      <c r="AF641" s="913"/>
      <c r="AG641" s="480"/>
    </row>
    <row r="642" spans="1:33">
      <c r="A642" s="164"/>
      <c r="B642" s="148"/>
      <c r="C642" s="146"/>
      <c r="D642" s="20"/>
      <c r="E642" s="20"/>
      <c r="F642" s="20"/>
      <c r="G642" s="20"/>
      <c r="H642" s="20"/>
      <c r="I642" s="135"/>
      <c r="J642" s="196"/>
      <c r="K642" s="153"/>
      <c r="L642" s="153"/>
      <c r="M642" s="475"/>
      <c r="N642" s="475"/>
      <c r="O642" s="475"/>
      <c r="P642" s="475"/>
      <c r="Q642" s="476"/>
      <c r="R642" s="152"/>
      <c r="S642" s="153"/>
      <c r="T642" s="475"/>
      <c r="U642" s="475"/>
      <c r="V642" s="475"/>
      <c r="W642" s="475"/>
      <c r="X642" s="476"/>
      <c r="Y642" s="196"/>
      <c r="Z642" s="915"/>
      <c r="AA642" s="915"/>
      <c r="AB642" s="915"/>
      <c r="AC642" s="917"/>
      <c r="AD642" s="917"/>
      <c r="AE642" s="917"/>
      <c r="AF642" s="917"/>
    </row>
    <row r="643" spans="1:33">
      <c r="A643" s="164"/>
      <c r="B643" s="148"/>
      <c r="C643" s="146"/>
      <c r="D643" s="20"/>
      <c r="E643" s="20"/>
      <c r="F643" s="20"/>
      <c r="G643" s="20"/>
      <c r="H643" s="20"/>
      <c r="I643" s="135"/>
      <c r="J643" s="196"/>
      <c r="K643" s="153"/>
      <c r="L643" s="153"/>
      <c r="M643" s="475"/>
      <c r="N643" s="475"/>
      <c r="O643" s="475"/>
      <c r="P643" s="475"/>
      <c r="Q643" s="476"/>
      <c r="R643" s="152"/>
      <c r="S643" s="153"/>
      <c r="T643" s="475"/>
      <c r="U643" s="475"/>
      <c r="V643" s="475"/>
      <c r="W643" s="475"/>
      <c r="X643" s="476"/>
      <c r="Y643" s="196"/>
      <c r="Z643" s="915"/>
      <c r="AA643" s="917"/>
      <c r="AB643" s="917"/>
      <c r="AC643" s="917"/>
      <c r="AD643" s="917"/>
      <c r="AE643" s="917"/>
      <c r="AF643" s="917"/>
    </row>
    <row r="644" spans="1:33">
      <c r="A644" s="164"/>
      <c r="B644" s="149"/>
      <c r="C644" s="147"/>
      <c r="D644" s="67"/>
      <c r="E644" s="67"/>
      <c r="F644" s="67"/>
      <c r="G644" s="67"/>
      <c r="H644" s="67"/>
      <c r="I644" s="136"/>
      <c r="J644" s="196"/>
      <c r="K644" s="154"/>
      <c r="L644" s="154"/>
      <c r="M644" s="477"/>
      <c r="N644" s="477"/>
      <c r="O644" s="477"/>
      <c r="P644" s="477"/>
      <c r="Q644" s="478"/>
      <c r="R644" s="152"/>
      <c r="S644" s="153"/>
      <c r="T644" s="475"/>
      <c r="U644" s="475"/>
      <c r="V644" s="475"/>
      <c r="W644" s="475"/>
      <c r="X644" s="476"/>
      <c r="Y644" s="196"/>
      <c r="Z644" s="915"/>
      <c r="AA644" s="917"/>
      <c r="AB644" s="917"/>
      <c r="AC644" s="917"/>
      <c r="AD644" s="917"/>
      <c r="AE644" s="917"/>
      <c r="AF644" s="917"/>
    </row>
    <row r="645" spans="1:33">
      <c r="A645" s="164"/>
      <c r="B645" s="148"/>
      <c r="C645" s="146"/>
      <c r="D645" s="20"/>
      <c r="E645" s="20"/>
      <c r="F645" s="20"/>
      <c r="G645" s="20"/>
      <c r="H645" s="20"/>
      <c r="I645" s="135"/>
      <c r="J645" s="196"/>
      <c r="K645" s="153"/>
      <c r="L645" s="153"/>
      <c r="M645" s="475"/>
      <c r="N645" s="475"/>
      <c r="O645" s="475"/>
      <c r="P645" s="475"/>
      <c r="Q645" s="476"/>
      <c r="R645" s="152"/>
      <c r="S645" s="153"/>
      <c r="T645" s="475"/>
      <c r="U645" s="475"/>
      <c r="V645" s="475"/>
      <c r="W645" s="475"/>
      <c r="X645" s="476"/>
      <c r="Y645" s="196"/>
      <c r="Z645" s="915"/>
      <c r="AA645" s="917"/>
      <c r="AB645" s="917"/>
      <c r="AC645" s="917"/>
      <c r="AD645" s="917"/>
      <c r="AE645" s="917"/>
      <c r="AF645" s="917"/>
    </row>
    <row r="646" spans="1:33">
      <c r="A646" s="164"/>
      <c r="B646" s="148"/>
      <c r="C646" s="146"/>
      <c r="D646" s="20"/>
      <c r="E646" s="20"/>
      <c r="F646" s="20"/>
      <c r="G646" s="20"/>
      <c r="H646" s="20"/>
      <c r="I646" s="135"/>
      <c r="J646" s="196"/>
      <c r="K646" s="153"/>
      <c r="L646" s="153"/>
      <c r="M646" s="475"/>
      <c r="N646" s="475"/>
      <c r="O646" s="475"/>
      <c r="P646" s="475"/>
      <c r="Q646" s="476"/>
      <c r="R646" s="152"/>
      <c r="S646" s="153"/>
      <c r="T646" s="475"/>
      <c r="U646" s="475"/>
      <c r="V646" s="475"/>
      <c r="W646" s="475"/>
      <c r="X646" s="476"/>
      <c r="Y646" s="196"/>
      <c r="Z646" s="915"/>
      <c r="AA646" s="917"/>
      <c r="AB646" s="917"/>
      <c r="AC646" s="917"/>
      <c r="AD646" s="917"/>
      <c r="AE646" s="917"/>
      <c r="AF646" s="917"/>
    </row>
    <row r="647" spans="1:33">
      <c r="A647" s="164"/>
      <c r="B647" s="149"/>
      <c r="C647" s="147"/>
      <c r="D647" s="67"/>
      <c r="E647" s="67"/>
      <c r="F647" s="67"/>
      <c r="G647" s="67"/>
      <c r="H647" s="67"/>
      <c r="I647" s="136"/>
      <c r="J647" s="897"/>
      <c r="K647" s="154"/>
      <c r="L647" s="154"/>
      <c r="M647" s="477"/>
      <c r="N647" s="477"/>
      <c r="O647" s="477"/>
      <c r="P647" s="477"/>
      <c r="Q647" s="478"/>
      <c r="R647" s="152"/>
      <c r="S647" s="153"/>
      <c r="T647" s="475"/>
      <c r="U647" s="475"/>
      <c r="V647" s="475"/>
      <c r="W647" s="475"/>
      <c r="X647" s="476"/>
      <c r="Y647" s="196"/>
      <c r="Z647" s="915"/>
      <c r="AA647" s="917"/>
      <c r="AB647" s="917"/>
      <c r="AC647" s="917"/>
      <c r="AD647" s="917"/>
      <c r="AE647" s="917"/>
      <c r="AF647" s="917"/>
    </row>
    <row r="648" spans="1:33">
      <c r="A648" s="164"/>
      <c r="B648" s="148"/>
      <c r="C648" s="146"/>
      <c r="D648" s="20"/>
      <c r="E648" s="20"/>
      <c r="F648" s="20"/>
      <c r="G648" s="20"/>
      <c r="H648" s="20"/>
      <c r="I648" s="135"/>
      <c r="J648" s="196"/>
      <c r="K648" s="153"/>
      <c r="L648" s="153"/>
      <c r="M648" s="475"/>
      <c r="N648" s="475"/>
      <c r="O648" s="475"/>
      <c r="P648" s="475"/>
      <c r="Q648" s="476"/>
      <c r="R648" s="152"/>
      <c r="S648" s="153"/>
      <c r="T648" s="475"/>
      <c r="U648" s="475"/>
      <c r="V648" s="475"/>
      <c r="W648" s="475"/>
      <c r="X648" s="476"/>
      <c r="Y648" s="196"/>
      <c r="Z648" s="915"/>
      <c r="AA648" s="917"/>
      <c r="AB648" s="917"/>
      <c r="AC648" s="917"/>
      <c r="AD648" s="917"/>
      <c r="AE648" s="917"/>
      <c r="AF648" s="917"/>
    </row>
    <row r="649" spans="1:33">
      <c r="A649" s="164"/>
      <c r="B649" s="148"/>
      <c r="C649" s="146"/>
      <c r="D649" s="20"/>
      <c r="E649" s="20"/>
      <c r="F649" s="20"/>
      <c r="G649" s="20"/>
      <c r="H649" s="20"/>
      <c r="I649" s="135"/>
      <c r="J649" s="196"/>
      <c r="K649" s="153"/>
      <c r="L649" s="153"/>
      <c r="M649" s="475"/>
      <c r="N649" s="475"/>
      <c r="O649" s="475"/>
      <c r="P649" s="475"/>
      <c r="Q649" s="476"/>
      <c r="R649" s="152"/>
      <c r="S649" s="153"/>
      <c r="T649" s="475"/>
      <c r="U649" s="475"/>
      <c r="V649" s="475"/>
      <c r="W649" s="475"/>
      <c r="X649" s="476"/>
      <c r="Y649" s="196"/>
      <c r="Z649" s="915"/>
      <c r="AA649" s="917"/>
      <c r="AB649" s="917"/>
      <c r="AC649" s="917"/>
      <c r="AD649" s="917"/>
      <c r="AE649" s="917"/>
      <c r="AF649" s="917"/>
    </row>
    <row r="650" spans="1:33">
      <c r="A650" s="164"/>
      <c r="B650" s="149"/>
      <c r="C650" s="147"/>
      <c r="D650" s="67"/>
      <c r="E650" s="67"/>
      <c r="F650" s="67"/>
      <c r="G650" s="67"/>
      <c r="H650" s="67"/>
      <c r="I650" s="136"/>
      <c r="J650" s="897"/>
      <c r="K650" s="154"/>
      <c r="L650" s="154"/>
      <c r="M650" s="477"/>
      <c r="N650" s="477"/>
      <c r="O650" s="477"/>
      <c r="P650" s="900"/>
      <c r="Q650" s="477"/>
      <c r="R650" s="152"/>
      <c r="S650" s="153"/>
      <c r="T650" s="475"/>
      <c r="U650" s="475"/>
      <c r="V650" s="475"/>
      <c r="W650" s="475"/>
      <c r="X650" s="476"/>
      <c r="Y650" s="196"/>
      <c r="Z650" s="915"/>
      <c r="AA650" s="917"/>
      <c r="AB650" s="917"/>
      <c r="AC650" s="917"/>
      <c r="AD650" s="917"/>
      <c r="AE650" s="917"/>
      <c r="AF650" s="917"/>
    </row>
    <row r="651" spans="1:33">
      <c r="A651" s="164"/>
      <c r="B651" s="148"/>
      <c r="C651" s="146"/>
      <c r="D651" s="20"/>
      <c r="E651" s="20"/>
      <c r="F651" s="20"/>
      <c r="G651" s="20"/>
      <c r="H651" s="20"/>
      <c r="I651" s="135"/>
      <c r="J651" s="196"/>
      <c r="K651" s="166"/>
      <c r="L651" s="155"/>
      <c r="M651" s="155"/>
      <c r="N651" s="155"/>
      <c r="O651" s="155"/>
      <c r="P651" s="156"/>
      <c r="Q651" s="157"/>
      <c r="R651" s="896"/>
      <c r="S651" s="166"/>
      <c r="T651" s="166"/>
      <c r="U651" s="166"/>
      <c r="V651" s="166"/>
      <c r="W651" s="156"/>
      <c r="X651" s="166"/>
      <c r="Y651" s="196"/>
      <c r="Z651" s="915"/>
      <c r="AA651" s="917"/>
      <c r="AB651" s="917"/>
      <c r="AC651" s="917"/>
      <c r="AD651" s="917"/>
      <c r="AE651" s="917"/>
      <c r="AF651" s="917"/>
    </row>
    <row r="652" spans="1:33">
      <c r="A652" s="164"/>
      <c r="B652" s="148"/>
      <c r="C652" s="146"/>
      <c r="D652" s="20"/>
      <c r="E652" s="20"/>
      <c r="F652" s="20"/>
      <c r="G652" s="20"/>
      <c r="H652" s="20"/>
      <c r="I652" s="135"/>
      <c r="J652" s="196"/>
      <c r="K652" s="166"/>
      <c r="L652" s="155"/>
      <c r="M652" s="155"/>
      <c r="N652" s="155"/>
      <c r="O652" s="155"/>
      <c r="P652" s="156"/>
      <c r="Q652" s="157"/>
      <c r="R652" s="896"/>
      <c r="S652" s="166"/>
      <c r="T652" s="166"/>
      <c r="U652" s="166"/>
      <c r="V652" s="166"/>
      <c r="W652" s="156"/>
      <c r="X652" s="166"/>
      <c r="Y652" s="196"/>
      <c r="Z652" s="915"/>
      <c r="AA652" s="917"/>
      <c r="AB652" s="917"/>
      <c r="AC652" s="917"/>
      <c r="AD652" s="917"/>
      <c r="AE652" s="917"/>
      <c r="AF652" s="917"/>
    </row>
    <row r="653" spans="1:33">
      <c r="A653" s="164"/>
      <c r="B653" s="149"/>
      <c r="C653" s="147"/>
      <c r="D653" s="67"/>
      <c r="E653" s="67"/>
      <c r="F653" s="67"/>
      <c r="G653" s="67"/>
      <c r="H653" s="67"/>
      <c r="I653" s="136"/>
      <c r="J653" s="897"/>
      <c r="K653" s="158"/>
      <c r="L653" s="158"/>
      <c r="M653" s="158"/>
      <c r="N653" s="158"/>
      <c r="O653" s="158"/>
      <c r="P653" s="159"/>
      <c r="Q653" s="160"/>
      <c r="R653" s="427"/>
      <c r="S653" s="158"/>
      <c r="T653" s="158"/>
      <c r="U653" s="158"/>
      <c r="V653" s="158"/>
      <c r="W653" s="159"/>
      <c r="X653" s="158"/>
      <c r="Y653" s="897"/>
      <c r="Z653" s="918"/>
      <c r="AA653" s="919"/>
      <c r="AB653" s="919"/>
      <c r="AC653" s="919"/>
      <c r="AD653" s="919"/>
      <c r="AE653" s="919"/>
      <c r="AF653" s="919"/>
    </row>
    <row r="654" spans="1:33">
      <c r="A654" s="300"/>
      <c r="B654" s="295"/>
      <c r="C654" s="296"/>
      <c r="D654" s="297"/>
      <c r="E654" s="297"/>
      <c r="F654" s="297"/>
      <c r="G654" s="297"/>
      <c r="H654" s="297"/>
      <c r="I654" s="298"/>
      <c r="J654" s="196"/>
      <c r="K654" s="472"/>
      <c r="L654" s="472"/>
      <c r="M654" s="462"/>
      <c r="N654" s="462"/>
      <c r="O654" s="462"/>
      <c r="P654" s="462"/>
      <c r="Q654" s="473"/>
      <c r="R654" s="474"/>
      <c r="S654" s="909"/>
      <c r="T654" s="910"/>
      <c r="U654" s="910"/>
      <c r="V654" s="910"/>
      <c r="W654" s="910"/>
      <c r="X654" s="473"/>
      <c r="Y654" s="196"/>
      <c r="Z654" s="915"/>
      <c r="AA654" s="917"/>
      <c r="AB654" s="917"/>
      <c r="AC654" s="917"/>
      <c r="AD654" s="917"/>
      <c r="AE654" s="917"/>
      <c r="AF654" s="917"/>
    </row>
    <row r="655" spans="1:33">
      <c r="A655" s="164"/>
      <c r="B655" s="148"/>
      <c r="C655" s="146"/>
      <c r="D655" s="20"/>
      <c r="E655" s="20"/>
      <c r="F655" s="20"/>
      <c r="G655" s="20"/>
      <c r="H655" s="20"/>
      <c r="I655" s="135"/>
      <c r="J655" s="196"/>
      <c r="K655" s="153"/>
      <c r="L655" s="153"/>
      <c r="M655" s="475"/>
      <c r="N655" s="475"/>
      <c r="O655" s="475"/>
      <c r="P655" s="475"/>
      <c r="Q655" s="476"/>
      <c r="R655" s="152"/>
      <c r="S655" s="153"/>
      <c r="T655" s="475"/>
      <c r="U655" s="475"/>
      <c r="V655" s="475"/>
      <c r="W655" s="475"/>
      <c r="X655" s="476"/>
      <c r="Y655" s="196"/>
      <c r="Z655" s="915"/>
      <c r="AA655" s="917"/>
      <c r="AB655" s="917"/>
      <c r="AC655" s="917"/>
      <c r="AD655" s="917"/>
      <c r="AE655" s="917"/>
      <c r="AF655" s="917"/>
    </row>
    <row r="656" spans="1:33">
      <c r="A656" s="164"/>
      <c r="B656" s="148"/>
      <c r="C656" s="146"/>
      <c r="D656" s="20"/>
      <c r="E656" s="20"/>
      <c r="F656" s="20"/>
      <c r="G656" s="20"/>
      <c r="H656" s="20"/>
      <c r="I656" s="135"/>
      <c r="J656" s="196"/>
      <c r="K656" s="153"/>
      <c r="L656" s="153"/>
      <c r="M656" s="475"/>
      <c r="N656" s="475"/>
      <c r="O656" s="475"/>
      <c r="P656" s="475"/>
      <c r="Q656" s="476"/>
      <c r="R656" s="152"/>
      <c r="S656" s="153"/>
      <c r="T656" s="475"/>
      <c r="U656" s="475"/>
      <c r="V656" s="475"/>
      <c r="W656" s="475"/>
      <c r="X656" s="476"/>
      <c r="Y656" s="196"/>
      <c r="Z656" s="915"/>
      <c r="AA656" s="917"/>
      <c r="AB656" s="917"/>
      <c r="AC656" s="917"/>
      <c r="AD656" s="917"/>
      <c r="AE656" s="917"/>
      <c r="AF656" s="917"/>
    </row>
    <row r="657" spans="1:33">
      <c r="A657" s="164"/>
      <c r="B657" s="148"/>
      <c r="C657" s="146"/>
      <c r="D657" s="20"/>
      <c r="E657" s="20"/>
      <c r="F657" s="20"/>
      <c r="G657" s="20"/>
      <c r="H657" s="20"/>
      <c r="I657" s="135"/>
      <c r="J657" s="196"/>
      <c r="K657" s="153"/>
      <c r="L657" s="153"/>
      <c r="M657" s="475"/>
      <c r="N657" s="475"/>
      <c r="O657" s="475"/>
      <c r="P657" s="475"/>
      <c r="Q657" s="476"/>
      <c r="R657" s="152"/>
      <c r="S657" s="153"/>
      <c r="T657" s="475"/>
      <c r="U657" s="475"/>
      <c r="V657" s="475"/>
      <c r="W657" s="475"/>
      <c r="X657" s="476"/>
      <c r="Y657" s="196"/>
      <c r="Z657" s="915"/>
      <c r="AA657" s="917"/>
      <c r="AB657" s="917"/>
      <c r="AC657" s="917"/>
      <c r="AD657" s="917"/>
      <c r="AE657" s="917"/>
      <c r="AF657" s="917"/>
    </row>
    <row r="658" spans="1:33">
      <c r="A658" s="164"/>
      <c r="B658" s="148"/>
      <c r="C658" s="146"/>
      <c r="D658" s="20"/>
      <c r="E658" s="20"/>
      <c r="F658" s="20"/>
      <c r="G658" s="20"/>
      <c r="H658" s="20"/>
      <c r="I658" s="135"/>
      <c r="J658" s="196"/>
      <c r="K658" s="153"/>
      <c r="L658" s="153"/>
      <c r="M658" s="475"/>
      <c r="N658" s="475"/>
      <c r="O658" s="475"/>
      <c r="P658" s="475"/>
      <c r="Q658" s="476"/>
      <c r="R658" s="152"/>
      <c r="S658" s="153"/>
      <c r="T658" s="475"/>
      <c r="U658" s="475"/>
      <c r="V658" s="475"/>
      <c r="W658" s="475"/>
      <c r="X658" s="476"/>
      <c r="Y658" s="196"/>
      <c r="Z658" s="915"/>
      <c r="AA658" s="915"/>
      <c r="AB658" s="915"/>
      <c r="AC658" s="915"/>
      <c r="AD658" s="917"/>
      <c r="AE658" s="917"/>
      <c r="AF658" s="917"/>
    </row>
    <row r="659" spans="1:33">
      <c r="A659" s="164"/>
      <c r="B659" s="148"/>
      <c r="C659" s="146"/>
      <c r="D659" s="20"/>
      <c r="E659" s="20"/>
      <c r="F659" s="20"/>
      <c r="G659" s="20"/>
      <c r="H659" s="20"/>
      <c r="I659" s="135"/>
      <c r="J659" s="196"/>
      <c r="K659" s="153"/>
      <c r="L659" s="153"/>
      <c r="M659" s="475"/>
      <c r="N659" s="475"/>
      <c r="O659" s="475"/>
      <c r="P659" s="475"/>
      <c r="Q659" s="476"/>
      <c r="R659" s="152"/>
      <c r="S659" s="153"/>
      <c r="T659" s="475"/>
      <c r="U659" s="475"/>
      <c r="V659" s="475"/>
      <c r="W659" s="475"/>
      <c r="X659" s="476"/>
      <c r="Y659" s="196"/>
      <c r="Z659" s="915"/>
      <c r="AA659" s="917"/>
      <c r="AB659" s="917"/>
      <c r="AC659" s="917"/>
      <c r="AD659" s="917"/>
      <c r="AE659" s="917"/>
      <c r="AF659" s="917"/>
    </row>
    <row r="660" spans="1:33">
      <c r="A660" s="164"/>
      <c r="B660" s="149"/>
      <c r="C660" s="147"/>
      <c r="D660" s="67"/>
      <c r="E660" s="67"/>
      <c r="F660" s="67"/>
      <c r="G660" s="67"/>
      <c r="H660" s="67"/>
      <c r="I660" s="136"/>
      <c r="J660" s="196"/>
      <c r="K660" s="154"/>
      <c r="L660" s="154"/>
      <c r="M660" s="477"/>
      <c r="N660" s="477"/>
      <c r="O660" s="477"/>
      <c r="P660" s="477"/>
      <c r="Q660" s="478"/>
      <c r="R660" s="152"/>
      <c r="S660" s="153"/>
      <c r="T660" s="475"/>
      <c r="U660" s="475"/>
      <c r="V660" s="475"/>
      <c r="W660" s="475"/>
      <c r="X660" s="476"/>
      <c r="Y660" s="196"/>
      <c r="Z660" s="915"/>
      <c r="AA660" s="917"/>
      <c r="AB660" s="917"/>
      <c r="AC660" s="917"/>
      <c r="AD660" s="917"/>
      <c r="AE660" s="917"/>
      <c r="AF660" s="917"/>
    </row>
    <row r="661" spans="1:33">
      <c r="A661" s="164"/>
      <c r="B661" s="148"/>
      <c r="C661" s="146"/>
      <c r="D661" s="20"/>
      <c r="E661" s="20"/>
      <c r="F661" s="20"/>
      <c r="G661" s="20"/>
      <c r="H661" s="20"/>
      <c r="I661" s="135"/>
      <c r="J661" s="196"/>
      <c r="K661" s="153"/>
      <c r="L661" s="153"/>
      <c r="M661" s="475"/>
      <c r="N661" s="475"/>
      <c r="O661" s="475"/>
      <c r="P661" s="475"/>
      <c r="Q661" s="476"/>
      <c r="R661" s="152"/>
      <c r="S661" s="153"/>
      <c r="T661" s="475"/>
      <c r="U661" s="475"/>
      <c r="V661" s="475"/>
      <c r="W661" s="475"/>
      <c r="X661" s="476"/>
      <c r="Y661" s="196"/>
      <c r="Z661" s="915"/>
      <c r="AA661" s="917"/>
      <c r="AB661" s="917"/>
      <c r="AC661" s="917"/>
      <c r="AD661" s="917"/>
      <c r="AE661" s="917"/>
      <c r="AF661" s="917"/>
    </row>
    <row r="662" spans="1:33">
      <c r="A662" s="164"/>
      <c r="B662" s="905"/>
      <c r="C662" s="906"/>
      <c r="D662" s="907"/>
      <c r="E662" s="907"/>
      <c r="F662" s="907"/>
      <c r="G662" s="907"/>
      <c r="H662" s="907"/>
      <c r="I662" s="908"/>
      <c r="J662" s="196"/>
      <c r="K662" s="153"/>
      <c r="L662" s="153"/>
      <c r="M662" s="475"/>
      <c r="N662" s="475"/>
      <c r="O662" s="475"/>
      <c r="P662" s="475"/>
      <c r="Q662" s="476"/>
      <c r="R662" s="152"/>
      <c r="S662" s="153"/>
      <c r="T662" s="475"/>
      <c r="U662" s="475"/>
      <c r="V662" s="475"/>
      <c r="W662" s="475"/>
      <c r="X662" s="476"/>
      <c r="Y662" s="196"/>
      <c r="Z662" s="915"/>
      <c r="AA662" s="917"/>
      <c r="AB662" s="917"/>
      <c r="AC662" s="917"/>
      <c r="AD662" s="917"/>
      <c r="AE662" s="917"/>
      <c r="AF662" s="917"/>
    </row>
    <row r="663" spans="1:33">
      <c r="A663" s="164"/>
      <c r="B663" s="148"/>
      <c r="C663" s="146"/>
      <c r="D663" s="20"/>
      <c r="E663" s="20"/>
      <c r="F663" s="20"/>
      <c r="G663" s="20"/>
      <c r="H663" s="20"/>
      <c r="I663" s="135"/>
      <c r="J663" s="196"/>
      <c r="K663" s="153"/>
      <c r="L663" s="153"/>
      <c r="M663" s="475"/>
      <c r="N663" s="475"/>
      <c r="O663" s="475"/>
      <c r="P663" s="475"/>
      <c r="Q663" s="476"/>
      <c r="R663" s="152"/>
      <c r="S663" s="153"/>
      <c r="T663" s="475"/>
      <c r="U663" s="475"/>
      <c r="V663" s="475"/>
      <c r="W663" s="475"/>
      <c r="X663" s="476"/>
      <c r="Y663" s="196"/>
      <c r="Z663" s="915"/>
      <c r="AA663" s="917"/>
      <c r="AB663" s="917"/>
      <c r="AC663" s="917"/>
      <c r="AD663" s="917"/>
      <c r="AE663" s="917"/>
      <c r="AF663" s="917"/>
    </row>
    <row r="664" spans="1:33">
      <c r="A664" s="164"/>
      <c r="B664" s="905"/>
      <c r="C664" s="906"/>
      <c r="D664" s="907"/>
      <c r="E664" s="907"/>
      <c r="F664" s="907"/>
      <c r="G664" s="907"/>
      <c r="H664" s="907"/>
      <c r="I664" s="908"/>
      <c r="J664" s="196"/>
      <c r="K664" s="153"/>
      <c r="L664" s="153"/>
      <c r="M664" s="475"/>
      <c r="N664" s="475"/>
      <c r="O664" s="475"/>
      <c r="P664" s="475"/>
      <c r="Q664" s="476"/>
      <c r="R664" s="152"/>
      <c r="S664" s="153"/>
      <c r="T664" s="475"/>
      <c r="U664" s="475"/>
      <c r="V664" s="475"/>
      <c r="W664" s="475"/>
      <c r="X664" s="476"/>
      <c r="Y664" s="196"/>
      <c r="Z664" s="915"/>
      <c r="AA664" s="917"/>
      <c r="AB664" s="917"/>
      <c r="AC664" s="917"/>
      <c r="AD664" s="917"/>
      <c r="AE664" s="917"/>
      <c r="AF664" s="917"/>
    </row>
    <row r="665" spans="1:33">
      <c r="A665" s="164"/>
      <c r="B665" s="148"/>
      <c r="C665" s="146"/>
      <c r="D665" s="20"/>
      <c r="E665" s="20"/>
      <c r="F665" s="20"/>
      <c r="G665" s="20"/>
      <c r="H665" s="20"/>
      <c r="I665" s="135"/>
      <c r="J665" s="196"/>
      <c r="K665" s="186"/>
      <c r="L665" s="153"/>
      <c r="M665" s="475"/>
      <c r="N665" s="475"/>
      <c r="O665" s="475"/>
      <c r="P665" s="475"/>
      <c r="Q665" s="476"/>
      <c r="R665" s="152"/>
      <c r="S665" s="153"/>
      <c r="T665" s="475"/>
      <c r="U665" s="475"/>
      <c r="V665" s="475"/>
      <c r="W665" s="475"/>
      <c r="X665" s="476"/>
      <c r="Y665" s="196"/>
      <c r="Z665" s="915"/>
      <c r="AA665" s="917"/>
      <c r="AB665" s="917"/>
      <c r="AC665" s="917"/>
      <c r="AD665" s="917"/>
      <c r="AE665" s="917"/>
      <c r="AF665" s="917"/>
    </row>
    <row r="666" spans="1:33">
      <c r="A666" s="164"/>
      <c r="B666" s="905"/>
      <c r="C666" s="906"/>
      <c r="D666" s="907"/>
      <c r="E666" s="907"/>
      <c r="F666" s="907"/>
      <c r="G666" s="907"/>
      <c r="H666" s="907"/>
      <c r="I666" s="908"/>
      <c r="J666" s="196"/>
      <c r="K666" s="153"/>
      <c r="L666" s="153"/>
      <c r="M666" s="475"/>
      <c r="N666" s="475"/>
      <c r="O666" s="475"/>
      <c r="P666" s="479"/>
      <c r="Q666" s="475"/>
      <c r="R666" s="152"/>
      <c r="S666" s="153"/>
      <c r="T666" s="475"/>
      <c r="U666" s="475"/>
      <c r="V666" s="475"/>
      <c r="W666" s="475"/>
      <c r="X666" s="476"/>
      <c r="Y666" s="196"/>
      <c r="Z666" s="915"/>
      <c r="AA666" s="917"/>
      <c r="AB666" s="917"/>
      <c r="AC666" s="917"/>
      <c r="AD666" s="917"/>
      <c r="AE666" s="917"/>
      <c r="AF666" s="917"/>
    </row>
    <row r="667" spans="1:33">
      <c r="A667" s="164"/>
      <c r="B667" s="905"/>
      <c r="C667" s="906"/>
      <c r="D667" s="907"/>
      <c r="E667" s="907"/>
      <c r="F667" s="907"/>
      <c r="G667" s="907"/>
      <c r="H667" s="907"/>
      <c r="I667" s="908"/>
      <c r="J667" s="196"/>
      <c r="K667" s="166"/>
      <c r="L667" s="155"/>
      <c r="M667" s="155"/>
      <c r="N667" s="155"/>
      <c r="O667" s="155"/>
      <c r="P667" s="156"/>
      <c r="Q667" s="157"/>
      <c r="R667" s="896"/>
      <c r="S667" s="166"/>
      <c r="T667" s="166"/>
      <c r="U667" s="166"/>
      <c r="V667" s="166"/>
      <c r="W667" s="156"/>
      <c r="X667" s="166"/>
      <c r="Y667" s="196"/>
      <c r="Z667" s="915"/>
      <c r="AA667" s="917"/>
      <c r="AB667" s="917"/>
      <c r="AC667" s="917"/>
      <c r="AD667" s="917"/>
      <c r="AE667" s="917"/>
      <c r="AF667" s="917"/>
    </row>
    <row r="668" spans="1:33">
      <c r="A668" s="164"/>
      <c r="B668" s="148"/>
      <c r="C668" s="146"/>
      <c r="D668" s="20"/>
      <c r="E668" s="20"/>
      <c r="F668" s="20"/>
      <c r="G668" s="20"/>
      <c r="H668" s="20"/>
      <c r="I668" s="135"/>
      <c r="J668" s="196"/>
      <c r="K668" s="155"/>
      <c r="L668" s="155"/>
      <c r="M668" s="155"/>
      <c r="N668" s="155"/>
      <c r="O668" s="155"/>
      <c r="P668" s="156"/>
      <c r="Q668" s="157"/>
      <c r="R668" s="896"/>
      <c r="S668" s="166"/>
      <c r="T668" s="166"/>
      <c r="U668" s="166"/>
      <c r="V668" s="166"/>
      <c r="W668" s="156"/>
      <c r="X668" s="166"/>
      <c r="Y668" s="196"/>
      <c r="Z668" s="915"/>
      <c r="AA668" s="917"/>
      <c r="AB668" s="917"/>
      <c r="AC668" s="917"/>
      <c r="AD668" s="917"/>
      <c r="AE668" s="917"/>
      <c r="AF668" s="917"/>
    </row>
    <row r="669" spans="1:33">
      <c r="A669" s="164"/>
      <c r="B669" s="905"/>
      <c r="C669" s="906"/>
      <c r="D669" s="907"/>
      <c r="E669" s="907"/>
      <c r="F669" s="907"/>
      <c r="G669" s="907"/>
      <c r="H669" s="907"/>
      <c r="I669" s="908"/>
      <c r="J669" s="196"/>
      <c r="K669" s="155"/>
      <c r="L669" s="155"/>
      <c r="M669" s="155"/>
      <c r="N669" s="155"/>
      <c r="O669" s="155"/>
      <c r="P669" s="156"/>
      <c r="Q669" s="157"/>
      <c r="R669" s="896"/>
      <c r="S669" s="166"/>
      <c r="T669" s="166"/>
      <c r="U669" s="166"/>
      <c r="V669" s="166"/>
      <c r="W669" s="156"/>
      <c r="X669" s="166"/>
      <c r="Y669" s="196"/>
      <c r="Z669" s="915"/>
      <c r="AA669" s="917"/>
      <c r="AB669" s="917"/>
      <c r="AC669" s="917"/>
      <c r="AD669" s="917"/>
      <c r="AE669" s="917"/>
      <c r="AF669" s="917"/>
    </row>
    <row r="670" spans="1:33">
      <c r="A670" s="164"/>
      <c r="B670" s="148"/>
      <c r="C670" s="146"/>
      <c r="D670" s="20"/>
      <c r="E670" s="20"/>
      <c r="F670" s="20"/>
      <c r="G670" s="20"/>
      <c r="H670" s="20"/>
      <c r="I670" s="135"/>
      <c r="J670" s="196"/>
      <c r="K670" s="155"/>
      <c r="L670" s="155"/>
      <c r="M670" s="155"/>
      <c r="N670" s="155"/>
      <c r="O670" s="155"/>
      <c r="P670" s="156"/>
      <c r="Q670" s="157"/>
      <c r="R670" s="896"/>
      <c r="S670" s="166"/>
      <c r="T670" s="166"/>
      <c r="U670" s="166"/>
      <c r="V670" s="166"/>
      <c r="W670" s="156"/>
      <c r="X670" s="166"/>
      <c r="Y670" s="196"/>
      <c r="Z670" s="915"/>
      <c r="AA670" s="917"/>
      <c r="AB670" s="917"/>
      <c r="AC670" s="917"/>
      <c r="AD670" s="917"/>
      <c r="AE670" s="917"/>
      <c r="AF670" s="917"/>
    </row>
    <row r="671" spans="1:33">
      <c r="A671" s="164"/>
      <c r="B671" s="148"/>
      <c r="C671" s="146"/>
      <c r="D671" s="20"/>
      <c r="E671" s="20"/>
      <c r="F671" s="20"/>
      <c r="G671" s="20"/>
      <c r="H671" s="20"/>
      <c r="I671" s="135"/>
      <c r="J671" s="196"/>
      <c r="K671" s="166"/>
      <c r="L671" s="166"/>
      <c r="M671" s="166"/>
      <c r="N671" s="166"/>
      <c r="O671" s="166"/>
      <c r="P671" s="166"/>
      <c r="Q671" s="157"/>
      <c r="R671" s="911"/>
      <c r="S671" s="166"/>
      <c r="T671" s="166"/>
      <c r="U671" s="166"/>
      <c r="V671" s="166"/>
      <c r="W671" s="156"/>
      <c r="X671" s="166"/>
      <c r="Y671" s="196"/>
      <c r="Z671" s="915"/>
      <c r="AA671" s="917"/>
      <c r="AB671" s="917"/>
      <c r="AC671" s="917"/>
      <c r="AD671" s="917"/>
      <c r="AE671" s="917"/>
      <c r="AF671" s="917"/>
    </row>
    <row r="672" spans="1:33">
      <c r="A672" s="164"/>
      <c r="B672" s="905"/>
      <c r="C672" s="906"/>
      <c r="D672" s="907"/>
      <c r="E672" s="907"/>
      <c r="F672" s="907"/>
      <c r="G672" s="907"/>
      <c r="H672" s="907"/>
      <c r="I672" s="908"/>
      <c r="J672" s="196"/>
      <c r="K672" s="166"/>
      <c r="L672" s="166"/>
      <c r="M672" s="166"/>
      <c r="N672" s="166"/>
      <c r="O672" s="166"/>
      <c r="P672" s="156"/>
      <c r="Q672" s="157"/>
      <c r="R672" s="911"/>
      <c r="S672" s="150"/>
      <c r="T672" s="150"/>
      <c r="U672" s="150"/>
      <c r="V672" s="150"/>
      <c r="W672" s="150"/>
      <c r="X672" s="898"/>
      <c r="Y672" s="196"/>
      <c r="AA672" s="917"/>
      <c r="AB672" s="917"/>
      <c r="AC672" s="917"/>
      <c r="AD672" s="917"/>
      <c r="AE672" s="917"/>
      <c r="AF672" s="917"/>
      <c r="AG672" s="133"/>
    </row>
    <row r="673" spans="1:33">
      <c r="A673" s="894"/>
      <c r="B673" s="148"/>
      <c r="C673" s="146"/>
      <c r="D673" s="20"/>
      <c r="E673" s="20"/>
      <c r="F673" s="20"/>
      <c r="G673" s="20"/>
      <c r="H673" s="20"/>
      <c r="I673" s="135"/>
      <c r="J673" s="196"/>
      <c r="K673" s="166"/>
      <c r="L673" s="166"/>
      <c r="M673" s="166"/>
      <c r="N673" s="166"/>
      <c r="O673" s="166"/>
      <c r="P673" s="156"/>
      <c r="Q673" s="157"/>
      <c r="R673" s="896"/>
      <c r="S673" s="166"/>
      <c r="T673" s="166"/>
      <c r="U673" s="166"/>
      <c r="V673" s="166"/>
      <c r="W673" s="156"/>
      <c r="X673" s="166"/>
      <c r="Y673" s="196"/>
      <c r="Z673" s="915"/>
      <c r="AA673" s="917"/>
      <c r="AB673" s="917"/>
      <c r="AC673" s="917"/>
      <c r="AD673" s="917"/>
      <c r="AE673" s="917"/>
      <c r="AF673" s="917"/>
      <c r="AG673" s="133"/>
    </row>
    <row r="674" spans="1:33">
      <c r="A674" s="894"/>
      <c r="B674" s="148"/>
      <c r="C674" s="146"/>
      <c r="D674" s="20"/>
      <c r="E674" s="20"/>
      <c r="F674" s="20"/>
      <c r="G674" s="20"/>
      <c r="H674" s="20"/>
      <c r="I674" s="135"/>
      <c r="J674" s="196"/>
      <c r="K674" s="166"/>
      <c r="L674" s="166"/>
      <c r="M674" s="166"/>
      <c r="N674" s="166"/>
      <c r="O674" s="166"/>
      <c r="P674" s="156"/>
      <c r="Q674" s="157"/>
      <c r="R674" s="896"/>
      <c r="S674" s="166"/>
      <c r="T674" s="166"/>
      <c r="U674" s="166"/>
      <c r="V674" s="166"/>
      <c r="W674" s="156"/>
      <c r="X674" s="166"/>
      <c r="Y674" s="196"/>
      <c r="Z674" s="915"/>
      <c r="AA674" s="917"/>
      <c r="AB674" s="917"/>
      <c r="AC674" s="917"/>
      <c r="AD674" s="917"/>
      <c r="AE674" s="917"/>
      <c r="AF674" s="917"/>
      <c r="AG674" s="133"/>
    </row>
    <row r="675" spans="1:33">
      <c r="A675" s="894"/>
      <c r="B675" s="905"/>
      <c r="C675" s="906"/>
      <c r="D675" s="907"/>
      <c r="E675" s="907"/>
      <c r="F675" s="907"/>
      <c r="G675" s="907"/>
      <c r="H675" s="907"/>
      <c r="I675" s="908"/>
      <c r="J675" s="196"/>
      <c r="K675" s="166"/>
      <c r="L675" s="166"/>
      <c r="M675" s="166"/>
      <c r="N675" s="166"/>
      <c r="O675" s="166"/>
      <c r="P675" s="156"/>
      <c r="Q675" s="157"/>
      <c r="R675" s="896"/>
      <c r="S675" s="166"/>
      <c r="T675" s="166"/>
      <c r="U675" s="166"/>
      <c r="V675" s="166"/>
      <c r="W675" s="156"/>
      <c r="X675" s="166"/>
      <c r="Y675" s="196"/>
      <c r="Z675" s="915"/>
      <c r="AA675" s="917"/>
      <c r="AB675" s="917"/>
      <c r="AC675" s="917"/>
      <c r="AD675" s="917"/>
      <c r="AE675" s="917"/>
      <c r="AF675" s="917"/>
      <c r="AG675" s="133"/>
    </row>
    <row r="676" spans="1:33">
      <c r="A676" s="894"/>
      <c r="B676" s="148"/>
      <c r="C676" s="146"/>
      <c r="D676" s="20"/>
      <c r="E676" s="20"/>
      <c r="F676" s="20"/>
      <c r="G676" s="20"/>
      <c r="H676" s="20"/>
      <c r="I676" s="135"/>
      <c r="J676" s="196"/>
      <c r="K676" s="166"/>
      <c r="L676" s="166"/>
      <c r="M676" s="166"/>
      <c r="N676" s="166"/>
      <c r="O676" s="166"/>
      <c r="P676" s="156"/>
      <c r="Q676" s="157"/>
      <c r="R676" s="152"/>
      <c r="S676" s="153"/>
      <c r="T676" s="475"/>
      <c r="U676" s="475"/>
      <c r="V676" s="475"/>
      <c r="W676" s="475"/>
      <c r="X676" s="476"/>
      <c r="Y676" s="196"/>
      <c r="Z676" s="915"/>
      <c r="AA676" s="917"/>
      <c r="AB676" s="917"/>
      <c r="AC676" s="917"/>
      <c r="AD676" s="917"/>
      <c r="AE676" s="917"/>
      <c r="AF676" s="917"/>
      <c r="AG676" s="133"/>
    </row>
    <row r="677" spans="1:33">
      <c r="A677" s="894"/>
      <c r="B677" s="905"/>
      <c r="C677" s="906"/>
      <c r="D677" s="907"/>
      <c r="E677" s="907"/>
      <c r="F677" s="907"/>
      <c r="G677" s="907"/>
      <c r="H677" s="907"/>
      <c r="I677" s="908"/>
      <c r="J677" s="196"/>
      <c r="K677" s="166"/>
      <c r="L677" s="166"/>
      <c r="M677" s="166"/>
      <c r="N677" s="166"/>
      <c r="O677" s="166"/>
      <c r="P677" s="166"/>
      <c r="Q677" s="157"/>
      <c r="R677" s="896"/>
      <c r="S677" s="166"/>
      <c r="T677" s="166"/>
      <c r="U677" s="166"/>
      <c r="V677" s="166"/>
      <c r="W677" s="156"/>
      <c r="X677" s="166"/>
      <c r="Y677" s="196"/>
      <c r="Z677" s="915"/>
      <c r="AA677" s="917"/>
      <c r="AB677" s="917"/>
      <c r="AC677" s="917"/>
      <c r="AD677" s="917"/>
      <c r="AE677" s="917"/>
      <c r="AF677" s="917"/>
      <c r="AG677" s="133"/>
    </row>
    <row r="678" spans="1:33">
      <c r="A678" s="894"/>
      <c r="B678" s="148"/>
      <c r="C678" s="146"/>
      <c r="D678" s="20"/>
      <c r="E678" s="20"/>
      <c r="F678" s="20"/>
      <c r="G678" s="20"/>
      <c r="H678" s="20"/>
      <c r="I678" s="135"/>
      <c r="J678" s="196"/>
      <c r="K678" s="166"/>
      <c r="L678" s="166"/>
      <c r="M678" s="166"/>
      <c r="N678" s="166"/>
      <c r="O678" s="166"/>
      <c r="P678" s="156"/>
      <c r="Q678" s="157"/>
      <c r="R678" s="911"/>
      <c r="S678" s="166"/>
      <c r="T678" s="166"/>
      <c r="U678" s="166"/>
      <c r="V678" s="166"/>
      <c r="W678" s="156"/>
      <c r="X678" s="166"/>
      <c r="Y678" s="196"/>
      <c r="Z678" s="915"/>
      <c r="AA678" s="917"/>
      <c r="AB678" s="917"/>
      <c r="AC678" s="917"/>
      <c r="AD678" s="917"/>
      <c r="AE678" s="917"/>
      <c r="AF678" s="917"/>
      <c r="AG678" s="133"/>
    </row>
    <row r="679" spans="1:33">
      <c r="A679" s="894"/>
      <c r="B679" s="905"/>
      <c r="C679" s="906"/>
      <c r="D679" s="907"/>
      <c r="E679" s="907"/>
      <c r="F679" s="907"/>
      <c r="G679" s="907"/>
      <c r="H679" s="907"/>
      <c r="I679" s="908"/>
      <c r="J679" s="196"/>
      <c r="K679" s="166"/>
      <c r="L679" s="166"/>
      <c r="M679" s="166"/>
      <c r="N679" s="166"/>
      <c r="O679" s="166"/>
      <c r="P679" s="156"/>
      <c r="Q679" s="157"/>
      <c r="R679" s="896"/>
      <c r="S679" s="153"/>
      <c r="T679" s="475"/>
      <c r="U679" s="475"/>
      <c r="V679" s="475"/>
      <c r="W679" s="475"/>
      <c r="X679" s="476"/>
      <c r="Y679" s="196"/>
      <c r="Z679" s="915"/>
      <c r="AA679" s="917"/>
      <c r="AB679" s="917"/>
      <c r="AC679" s="917"/>
      <c r="AD679" s="917"/>
      <c r="AE679" s="917"/>
      <c r="AF679" s="917"/>
      <c r="AG679" s="133"/>
    </row>
    <row r="680" spans="1:33">
      <c r="A680" s="894"/>
      <c r="B680" s="148"/>
      <c r="C680" s="146"/>
      <c r="D680" s="20"/>
      <c r="E680" s="20"/>
      <c r="F680" s="20"/>
      <c r="G680" s="20"/>
      <c r="H680" s="20"/>
      <c r="I680" s="135"/>
      <c r="J680" s="196"/>
      <c r="K680" s="166"/>
      <c r="L680" s="166"/>
      <c r="M680" s="166"/>
      <c r="N680" s="166"/>
      <c r="O680" s="166"/>
      <c r="P680" s="156"/>
      <c r="Q680" s="157"/>
      <c r="R680" s="898"/>
      <c r="S680" s="166"/>
      <c r="T680" s="166"/>
      <c r="U680" s="166"/>
      <c r="V680" s="166"/>
      <c r="W680" s="156"/>
      <c r="X680" s="166"/>
      <c r="Y680" s="196"/>
      <c r="Z680" s="915"/>
      <c r="AA680" s="917"/>
      <c r="AB680" s="917"/>
      <c r="AC680" s="917"/>
      <c r="AD680" s="917"/>
      <c r="AE680" s="917"/>
      <c r="AF680" s="917"/>
      <c r="AG680" s="133"/>
    </row>
    <row r="681" spans="1:33">
      <c r="A681" s="894"/>
      <c r="B681" s="148"/>
      <c r="C681" s="146"/>
      <c r="D681" s="20"/>
      <c r="E681" s="20"/>
      <c r="F681" s="20"/>
      <c r="G681" s="20"/>
      <c r="H681" s="20"/>
      <c r="I681" s="135"/>
      <c r="J681" s="196"/>
      <c r="K681" s="166"/>
      <c r="L681" s="166"/>
      <c r="M681" s="166"/>
      <c r="N681" s="166"/>
      <c r="O681" s="166"/>
      <c r="P681" s="166"/>
      <c r="Q681" s="157"/>
      <c r="R681" s="911"/>
      <c r="S681" s="166"/>
      <c r="T681" s="166"/>
      <c r="U681" s="166"/>
      <c r="V681" s="166"/>
      <c r="W681" s="156"/>
      <c r="X681" s="166"/>
      <c r="Y681" s="196"/>
      <c r="Z681" s="915"/>
      <c r="AA681" s="917"/>
      <c r="AB681" s="917"/>
      <c r="AC681" s="917"/>
      <c r="AD681" s="917"/>
      <c r="AE681" s="917"/>
      <c r="AF681" s="917"/>
      <c r="AG681" s="133"/>
    </row>
    <row r="682" spans="1:33">
      <c r="A682" s="894"/>
      <c r="B682" s="905"/>
      <c r="C682" s="906"/>
      <c r="D682" s="907"/>
      <c r="E682" s="907"/>
      <c r="F682" s="907"/>
      <c r="G682" s="907"/>
      <c r="H682" s="907"/>
      <c r="I682" s="908"/>
      <c r="J682" s="196"/>
      <c r="K682" s="166"/>
      <c r="L682" s="166"/>
      <c r="M682" s="166"/>
      <c r="N682" s="166"/>
      <c r="O682" s="166"/>
      <c r="P682" s="156"/>
      <c r="Q682" s="157"/>
      <c r="R682" s="896"/>
      <c r="S682" s="166"/>
      <c r="T682" s="166"/>
      <c r="U682" s="166"/>
      <c r="V682" s="166"/>
      <c r="W682" s="156"/>
      <c r="X682" s="166"/>
      <c r="Y682" s="196"/>
      <c r="Z682" s="915"/>
      <c r="AA682" s="917"/>
      <c r="AB682" s="917"/>
      <c r="AC682" s="917"/>
      <c r="AD682" s="917"/>
      <c r="AE682" s="917"/>
      <c r="AF682" s="917"/>
      <c r="AG682" s="133"/>
    </row>
    <row r="683" spans="1:33">
      <c r="A683" s="894"/>
      <c r="B683" s="148"/>
      <c r="C683" s="146"/>
      <c r="D683" s="20"/>
      <c r="E683" s="20"/>
      <c r="F683" s="20"/>
      <c r="G683" s="20"/>
      <c r="H683" s="20"/>
      <c r="I683" s="135"/>
      <c r="J683" s="196"/>
      <c r="K683" s="166"/>
      <c r="L683" s="166"/>
      <c r="M683" s="166"/>
      <c r="N683" s="166"/>
      <c r="O683" s="166"/>
      <c r="P683" s="156"/>
      <c r="Q683" s="157"/>
      <c r="R683" s="896"/>
      <c r="S683" s="166"/>
      <c r="T683" s="166"/>
      <c r="U683" s="166"/>
      <c r="V683" s="166"/>
      <c r="W683" s="156"/>
      <c r="X683" s="166"/>
      <c r="Y683" s="196"/>
      <c r="Z683" s="915"/>
      <c r="AA683" s="917"/>
      <c r="AB683" s="917"/>
      <c r="AC683" s="917"/>
      <c r="AD683" s="917"/>
      <c r="AE683" s="917"/>
      <c r="AF683" s="917"/>
      <c r="AG683" s="133"/>
    </row>
    <row r="684" spans="1:33">
      <c r="A684" s="894"/>
      <c r="B684" s="148"/>
      <c r="C684" s="146"/>
      <c r="D684" s="20"/>
      <c r="E684" s="20"/>
      <c r="F684" s="20"/>
      <c r="G684" s="20"/>
      <c r="H684" s="20"/>
      <c r="I684" s="135"/>
      <c r="J684" s="196"/>
      <c r="K684" s="166"/>
      <c r="L684" s="166"/>
      <c r="M684" s="166"/>
      <c r="N684" s="166"/>
      <c r="O684" s="166"/>
      <c r="P684" s="156"/>
      <c r="Q684" s="157"/>
      <c r="R684" s="896"/>
      <c r="S684" s="166"/>
      <c r="T684" s="166"/>
      <c r="U684" s="166"/>
      <c r="V684" s="166"/>
      <c r="W684" s="156"/>
      <c r="X684" s="166"/>
      <c r="Y684" s="196"/>
      <c r="Z684" s="915"/>
      <c r="AA684" s="917"/>
      <c r="AB684" s="917"/>
      <c r="AC684" s="917"/>
      <c r="AD684" s="917"/>
      <c r="AE684" s="917"/>
      <c r="AF684" s="917"/>
      <c r="AG684" s="133"/>
    </row>
    <row r="685" spans="1:33">
      <c r="A685" s="894"/>
      <c r="B685" s="905"/>
      <c r="C685" s="906"/>
      <c r="D685" s="907"/>
      <c r="E685" s="907"/>
      <c r="F685" s="907"/>
      <c r="G685" s="907"/>
      <c r="H685" s="907"/>
      <c r="I685" s="908"/>
      <c r="J685" s="196"/>
      <c r="K685" s="166"/>
      <c r="L685" s="166"/>
      <c r="M685" s="166"/>
      <c r="N685" s="166"/>
      <c r="O685" s="166"/>
      <c r="P685" s="156"/>
      <c r="Q685" s="157"/>
      <c r="R685" s="152"/>
      <c r="S685" s="153"/>
      <c r="T685" s="475"/>
      <c r="U685" s="475"/>
      <c r="V685" s="475"/>
      <c r="W685" s="475"/>
      <c r="X685" s="476"/>
      <c r="Y685" s="196"/>
      <c r="Z685" s="915"/>
      <c r="AA685" s="917"/>
      <c r="AB685" s="917"/>
      <c r="AC685" s="917"/>
      <c r="AD685" s="917"/>
      <c r="AE685" s="917"/>
      <c r="AF685" s="917"/>
      <c r="AG685" s="895"/>
    </row>
    <row r="686" spans="1:33">
      <c r="A686" s="894"/>
      <c r="B686" s="148"/>
      <c r="C686" s="146"/>
      <c r="D686" s="20"/>
      <c r="E686" s="20"/>
      <c r="F686" s="20"/>
      <c r="G686" s="20"/>
      <c r="H686" s="20"/>
      <c r="I686" s="135"/>
      <c r="J686" s="196"/>
      <c r="K686" s="166"/>
      <c r="L686" s="166"/>
      <c r="M686" s="166"/>
      <c r="N686" s="166"/>
      <c r="O686" s="166"/>
      <c r="P686" s="156"/>
      <c r="Q686" s="157"/>
      <c r="R686" s="896"/>
      <c r="S686" s="166"/>
      <c r="T686" s="166"/>
      <c r="U686" s="166"/>
      <c r="V686" s="166"/>
      <c r="W686" s="156"/>
      <c r="X686" s="166"/>
      <c r="Y686" s="196"/>
      <c r="Z686" s="915"/>
      <c r="AA686" s="917"/>
      <c r="AB686" s="917"/>
      <c r="AC686" s="917"/>
      <c r="AD686" s="917"/>
      <c r="AE686" s="917"/>
      <c r="AF686" s="917"/>
      <c r="AG686" s="895"/>
    </row>
    <row r="687" spans="1:33">
      <c r="A687" s="894"/>
      <c r="B687" s="148"/>
      <c r="C687" s="146"/>
      <c r="D687" s="20"/>
      <c r="E687" s="20"/>
      <c r="F687" s="20"/>
      <c r="G687" s="20"/>
      <c r="H687" s="20"/>
      <c r="I687" s="135"/>
      <c r="J687" s="196"/>
      <c r="K687" s="166"/>
      <c r="L687" s="166"/>
      <c r="M687" s="166"/>
      <c r="N687" s="166"/>
      <c r="O687" s="166"/>
      <c r="P687" s="156"/>
      <c r="Q687" s="157"/>
      <c r="R687" s="911"/>
      <c r="S687" s="166"/>
      <c r="T687" s="166"/>
      <c r="U687" s="166"/>
      <c r="V687" s="166"/>
      <c r="W687" s="156"/>
      <c r="X687" s="166"/>
      <c r="Y687" s="196"/>
      <c r="Z687" s="915"/>
      <c r="AA687" s="917"/>
      <c r="AB687" s="917"/>
      <c r="AC687" s="917"/>
      <c r="AD687" s="917"/>
      <c r="AE687" s="917"/>
      <c r="AF687" s="917"/>
      <c r="AG687" s="895"/>
    </row>
    <row r="688" spans="1:33">
      <c r="A688" s="894"/>
      <c r="B688" s="149"/>
      <c r="C688" s="147"/>
      <c r="D688" s="67"/>
      <c r="E688" s="67"/>
      <c r="F688" s="67"/>
      <c r="G688" s="67"/>
      <c r="H688" s="67"/>
      <c r="I688" s="136"/>
      <c r="J688" s="897"/>
      <c r="K688" s="158"/>
      <c r="L688" s="158"/>
      <c r="M688" s="158"/>
      <c r="N688" s="158"/>
      <c r="O688" s="158"/>
      <c r="P688" s="159"/>
      <c r="Q688" s="160"/>
      <c r="R688" s="911"/>
      <c r="S688" s="153"/>
      <c r="T688" s="475"/>
      <c r="U688" s="475"/>
      <c r="V688" s="475"/>
      <c r="W688" s="475"/>
      <c r="X688" s="476"/>
      <c r="Y688" s="196"/>
      <c r="Z688" s="915"/>
      <c r="AA688" s="917"/>
      <c r="AB688" s="917"/>
      <c r="AC688" s="917"/>
      <c r="AD688" s="917"/>
      <c r="AE688" s="917"/>
      <c r="AF688" s="917"/>
      <c r="AG688" s="895"/>
    </row>
    <row r="689" spans="1:33">
      <c r="A689" s="894"/>
      <c r="B689" s="148"/>
      <c r="C689" s="146"/>
      <c r="D689" s="20"/>
      <c r="E689" s="20"/>
      <c r="F689" s="20"/>
      <c r="G689" s="20"/>
      <c r="H689" s="20"/>
      <c r="I689" s="135"/>
      <c r="J689" s="196"/>
      <c r="K689" s="166"/>
      <c r="L689" s="166"/>
      <c r="M689" s="166"/>
      <c r="N689" s="166"/>
      <c r="O689" s="166"/>
      <c r="P689" s="156"/>
      <c r="Q689" s="157"/>
      <c r="R689" s="896"/>
      <c r="S689" s="166"/>
      <c r="T689" s="166"/>
      <c r="U689" s="166"/>
      <c r="V689" s="166"/>
      <c r="W689" s="156"/>
      <c r="X689" s="166"/>
      <c r="Y689" s="196"/>
      <c r="Z689" s="913"/>
      <c r="AA689" s="913"/>
      <c r="AB689" s="913"/>
      <c r="AC689" s="913"/>
      <c r="AD689" s="913"/>
      <c r="AE689" s="913"/>
      <c r="AF689" s="913"/>
    </row>
    <row r="690" spans="1:33">
      <c r="A690" s="164"/>
      <c r="B690" s="148"/>
      <c r="C690" s="146"/>
      <c r="D690" s="20"/>
      <c r="E690" s="20"/>
      <c r="F690" s="20"/>
      <c r="G690" s="20"/>
      <c r="H690" s="20"/>
      <c r="I690" s="135"/>
      <c r="J690" s="196"/>
      <c r="K690" s="166"/>
      <c r="L690" s="166"/>
      <c r="M690" s="166"/>
      <c r="N690" s="166"/>
      <c r="O690" s="166"/>
      <c r="P690" s="156"/>
      <c r="Q690" s="157"/>
      <c r="R690" s="896"/>
      <c r="S690" s="166"/>
      <c r="T690" s="166"/>
      <c r="U690" s="166"/>
      <c r="V690" s="166"/>
      <c r="W690" s="156"/>
      <c r="X690" s="166"/>
      <c r="Y690" s="196"/>
      <c r="Z690" s="915"/>
      <c r="AA690" s="915"/>
      <c r="AB690" s="915"/>
      <c r="AC690" s="915"/>
      <c r="AD690" s="915"/>
      <c r="AE690" s="915"/>
      <c r="AF690" s="915"/>
      <c r="AG690" s="895"/>
    </row>
    <row r="691" spans="1:33" ht="15.75">
      <c r="A691" s="894"/>
      <c r="B691" s="149"/>
      <c r="C691" s="147"/>
      <c r="D691" s="67"/>
      <c r="E691" s="67"/>
      <c r="F691" s="67"/>
      <c r="G691" s="67"/>
      <c r="H691" s="67"/>
      <c r="I691" s="136"/>
      <c r="J691" s="897"/>
      <c r="K691" s="158"/>
      <c r="L691" s="158"/>
      <c r="M691" s="158"/>
      <c r="N691" s="158"/>
      <c r="O691" s="158"/>
      <c r="P691" s="159"/>
      <c r="Q691" s="160"/>
      <c r="R691" s="896"/>
      <c r="S691" s="166"/>
      <c r="T691" s="166"/>
      <c r="U691" s="166"/>
      <c r="V691" s="166"/>
      <c r="W691" s="156"/>
      <c r="X691" s="166"/>
      <c r="Y691" s="196"/>
      <c r="Z691" s="915"/>
      <c r="AA691" s="915"/>
      <c r="AB691" s="915"/>
      <c r="AC691" s="915"/>
      <c r="AD691" s="915"/>
      <c r="AE691" s="920"/>
      <c r="AF691" s="915"/>
      <c r="AG691" s="928"/>
    </row>
    <row r="692" spans="1:33" ht="15.75">
      <c r="A692" s="164"/>
      <c r="B692" s="148"/>
      <c r="C692" s="146"/>
      <c r="D692" s="20"/>
      <c r="E692" s="20"/>
      <c r="F692" s="20"/>
      <c r="G692" s="20"/>
      <c r="H692" s="20"/>
      <c r="I692" s="135"/>
      <c r="J692" s="196"/>
      <c r="K692" s="166"/>
      <c r="L692" s="166"/>
      <c r="M692" s="166"/>
      <c r="N692" s="166"/>
      <c r="O692" s="166"/>
      <c r="P692" s="156"/>
      <c r="Q692" s="157"/>
      <c r="R692" s="896"/>
      <c r="S692" s="166"/>
      <c r="T692" s="166"/>
      <c r="U692" s="166"/>
      <c r="V692" s="166"/>
      <c r="W692" s="156"/>
      <c r="X692" s="166"/>
      <c r="Y692" s="196"/>
      <c r="Z692" s="915"/>
      <c r="AA692" s="917"/>
      <c r="AB692" s="917"/>
      <c r="AC692" s="917"/>
      <c r="AD692" s="917"/>
      <c r="AE692" s="917"/>
      <c r="AF692" s="917"/>
      <c r="AG692" s="928"/>
    </row>
    <row r="693" spans="1:33">
      <c r="A693" s="164"/>
      <c r="B693" s="148"/>
      <c r="C693" s="146"/>
      <c r="D693" s="20"/>
      <c r="E693" s="20"/>
      <c r="F693" s="20"/>
      <c r="G693" s="20"/>
      <c r="H693" s="20"/>
      <c r="I693" s="135"/>
      <c r="J693" s="196"/>
      <c r="K693" s="166"/>
      <c r="L693" s="166"/>
      <c r="M693" s="166"/>
      <c r="N693" s="166"/>
      <c r="O693" s="166"/>
      <c r="P693" s="156"/>
      <c r="Q693" s="157"/>
      <c r="R693" s="896"/>
      <c r="S693" s="166"/>
      <c r="T693" s="166"/>
      <c r="U693" s="166"/>
      <c r="V693" s="166"/>
      <c r="W693" s="156"/>
      <c r="X693" s="166"/>
      <c r="Y693" s="196"/>
      <c r="Z693" s="915"/>
      <c r="AA693" s="917"/>
      <c r="AB693" s="917"/>
      <c r="AC693" s="917"/>
      <c r="AD693" s="917"/>
      <c r="AE693" s="917"/>
      <c r="AF693" s="917"/>
    </row>
    <row r="694" spans="1:33">
      <c r="A694" s="894"/>
      <c r="B694" s="899"/>
      <c r="C694" s="147"/>
      <c r="D694" s="67"/>
      <c r="E694" s="67"/>
      <c r="F694" s="67"/>
      <c r="G694" s="67"/>
      <c r="H694" s="67"/>
      <c r="I694" s="136"/>
      <c r="J694" s="897"/>
      <c r="K694" s="158"/>
      <c r="L694" s="158"/>
      <c r="M694" s="158"/>
      <c r="N694" s="158"/>
      <c r="O694" s="158"/>
      <c r="P694" s="159"/>
      <c r="Q694" s="160"/>
      <c r="R694" s="152"/>
      <c r="S694" s="153"/>
      <c r="T694" s="475"/>
      <c r="U694" s="475"/>
      <c r="V694" s="475"/>
      <c r="W694" s="475"/>
      <c r="X694" s="476"/>
      <c r="Y694" s="196"/>
      <c r="Z694" s="915"/>
      <c r="AA694" s="917"/>
      <c r="AB694" s="917"/>
      <c r="AC694" s="917"/>
      <c r="AD694" s="917"/>
      <c r="AE694" s="917"/>
      <c r="AF694" s="917"/>
    </row>
    <row r="695" spans="1:33">
      <c r="A695" s="894"/>
      <c r="B695" s="148"/>
      <c r="C695" s="146"/>
      <c r="D695" s="20"/>
      <c r="E695" s="20"/>
      <c r="F695" s="20"/>
      <c r="G695" s="20"/>
      <c r="H695" s="20"/>
      <c r="I695" s="135"/>
      <c r="J695" s="196"/>
      <c r="K695" s="166"/>
      <c r="L695" s="166"/>
      <c r="M695" s="166"/>
      <c r="N695" s="166"/>
      <c r="O695" s="166"/>
      <c r="P695" s="156"/>
      <c r="Q695" s="157"/>
      <c r="R695" s="896"/>
      <c r="S695" s="166"/>
      <c r="T695" s="166"/>
      <c r="U695" s="166"/>
      <c r="V695" s="166"/>
      <c r="W695" s="156"/>
      <c r="X695" s="166"/>
      <c r="Y695" s="196"/>
      <c r="Z695" s="915"/>
      <c r="AA695" s="917"/>
      <c r="AB695" s="917"/>
      <c r="AC695" s="917"/>
      <c r="AD695" s="917"/>
      <c r="AE695" s="917"/>
      <c r="AF695" s="917"/>
    </row>
    <row r="696" spans="1:33">
      <c r="A696" s="164"/>
      <c r="B696" s="148"/>
      <c r="C696" s="146"/>
      <c r="D696" s="20"/>
      <c r="E696" s="20"/>
      <c r="F696" s="20"/>
      <c r="G696" s="20"/>
      <c r="H696" s="20"/>
      <c r="I696" s="135"/>
      <c r="J696" s="196"/>
      <c r="K696" s="166"/>
      <c r="L696" s="166"/>
      <c r="M696" s="166"/>
      <c r="N696" s="166"/>
      <c r="O696" s="166"/>
      <c r="P696" s="156"/>
      <c r="Q696" s="157"/>
      <c r="R696" s="911"/>
      <c r="S696" s="166"/>
      <c r="T696" s="166"/>
      <c r="U696" s="166"/>
      <c r="V696" s="166"/>
      <c r="W696" s="156"/>
      <c r="X696" s="166"/>
      <c r="Y696" s="196"/>
      <c r="Z696" s="915"/>
      <c r="AA696" s="917"/>
      <c r="AB696" s="917"/>
      <c r="AC696" s="917"/>
      <c r="AD696" s="917"/>
      <c r="AE696" s="917"/>
      <c r="AF696" s="917"/>
      <c r="AG696" s="895"/>
    </row>
    <row r="697" spans="1:33">
      <c r="A697" s="894"/>
      <c r="B697" s="149"/>
      <c r="C697" s="147"/>
      <c r="D697" s="67"/>
      <c r="E697" s="67"/>
      <c r="F697" s="67"/>
      <c r="G697" s="67"/>
      <c r="H697" s="67"/>
      <c r="I697" s="136"/>
      <c r="J697" s="897"/>
      <c r="K697" s="154"/>
      <c r="L697" s="154"/>
      <c r="M697" s="426"/>
      <c r="N697" s="426"/>
      <c r="O697" s="426"/>
      <c r="P697" s="426"/>
      <c r="Q697" s="912"/>
      <c r="R697" s="911"/>
      <c r="S697" s="153"/>
      <c r="T697" s="150"/>
      <c r="U697" s="150"/>
      <c r="V697" s="150"/>
      <c r="W697" s="150"/>
      <c r="X697" s="898"/>
      <c r="Y697" s="196"/>
      <c r="Z697" s="915"/>
      <c r="AA697" s="917"/>
      <c r="AB697" s="917"/>
      <c r="AC697" s="917"/>
      <c r="AD697" s="917"/>
      <c r="AE697" s="917"/>
      <c r="AF697" s="917"/>
    </row>
    <row r="698" spans="1:33">
      <c r="A698" s="164"/>
      <c r="B698" s="148"/>
      <c r="C698" s="146"/>
      <c r="D698" s="20"/>
      <c r="E698" s="20"/>
      <c r="F698" s="20"/>
      <c r="G698" s="20"/>
      <c r="H698" s="20"/>
      <c r="I698" s="135"/>
      <c r="J698" s="196"/>
      <c r="K698" s="153"/>
      <c r="L698" s="153"/>
      <c r="M698" s="475"/>
      <c r="N698" s="475"/>
      <c r="O698" s="475"/>
      <c r="P698" s="475"/>
      <c r="Q698" s="476"/>
      <c r="R698" s="152"/>
      <c r="S698" s="153"/>
      <c r="T698" s="475"/>
      <c r="U698" s="475"/>
      <c r="V698" s="475"/>
      <c r="W698" s="475"/>
      <c r="X698" s="476"/>
      <c r="Y698" s="196"/>
      <c r="Z698" s="913"/>
      <c r="AA698" s="913"/>
      <c r="AB698" s="913"/>
      <c r="AC698" s="913"/>
      <c r="AD698" s="913"/>
      <c r="AE698" s="913"/>
      <c r="AF698" s="913"/>
      <c r="AG698" s="480"/>
    </row>
    <row r="699" spans="1:33">
      <c r="A699" s="164"/>
      <c r="B699" s="148"/>
      <c r="C699" s="146"/>
      <c r="D699" s="20"/>
      <c r="E699" s="20"/>
      <c r="F699" s="20"/>
      <c r="G699" s="20"/>
      <c r="H699" s="20"/>
      <c r="I699" s="135"/>
      <c r="J699" s="196"/>
      <c r="K699" s="153"/>
      <c r="L699" s="153"/>
      <c r="M699" s="475"/>
      <c r="N699" s="475"/>
      <c r="O699" s="475"/>
      <c r="P699" s="475"/>
      <c r="Q699" s="476"/>
      <c r="R699" s="152"/>
      <c r="S699" s="153"/>
      <c r="T699" s="475"/>
      <c r="U699" s="475"/>
      <c r="V699" s="475"/>
      <c r="W699" s="475"/>
      <c r="X699" s="476"/>
      <c r="Y699" s="196"/>
      <c r="Z699" s="913"/>
      <c r="AA699" s="913"/>
      <c r="AB699" s="913"/>
      <c r="AC699" s="913"/>
      <c r="AD699" s="913"/>
      <c r="AE699" s="913"/>
      <c r="AF699" s="913"/>
      <c r="AG699" s="480"/>
    </row>
    <row r="700" spans="1:33" ht="15.75">
      <c r="A700" s="164"/>
      <c r="B700" s="149"/>
      <c r="C700" s="147"/>
      <c r="D700" s="67"/>
      <c r="E700" s="67"/>
      <c r="F700" s="67"/>
      <c r="G700" s="67"/>
      <c r="H700" s="67"/>
      <c r="I700" s="136"/>
      <c r="J700" s="897"/>
      <c r="K700" s="154"/>
      <c r="L700" s="154"/>
      <c r="M700" s="477"/>
      <c r="N700" s="477"/>
      <c r="O700" s="477"/>
      <c r="P700" s="477"/>
      <c r="Q700" s="478"/>
      <c r="R700" s="152"/>
      <c r="S700" s="153"/>
      <c r="T700" s="475"/>
      <c r="U700" s="475"/>
      <c r="V700" s="475"/>
      <c r="W700" s="475"/>
      <c r="X700" s="476"/>
      <c r="Y700" s="196"/>
      <c r="Z700" s="913"/>
      <c r="AA700" s="913"/>
      <c r="AB700" s="913"/>
      <c r="AC700" s="913"/>
      <c r="AD700" s="913"/>
      <c r="AE700" s="913"/>
      <c r="AF700" s="913"/>
      <c r="AG700" s="928"/>
    </row>
    <row r="701" spans="1:33">
      <c r="A701" s="164"/>
      <c r="B701" s="148"/>
      <c r="C701" s="146"/>
      <c r="D701" s="20"/>
      <c r="E701" s="20"/>
      <c r="F701" s="20"/>
      <c r="G701" s="20"/>
      <c r="H701" s="20"/>
      <c r="I701" s="135"/>
      <c r="J701" s="196"/>
      <c r="K701" s="153"/>
      <c r="L701" s="153"/>
      <c r="M701" s="475"/>
      <c r="N701" s="475"/>
      <c r="O701" s="475"/>
      <c r="P701" s="475"/>
      <c r="Q701" s="476"/>
      <c r="R701" s="152"/>
      <c r="S701" s="153"/>
      <c r="T701" s="475"/>
      <c r="U701" s="475"/>
      <c r="V701" s="475"/>
      <c r="W701" s="475"/>
      <c r="X701" s="476"/>
      <c r="Y701" s="196"/>
      <c r="Z701" s="913"/>
      <c r="AA701" s="913"/>
      <c r="AB701" s="913"/>
      <c r="AC701" s="921"/>
      <c r="AD701" s="921"/>
      <c r="AE701" s="921"/>
      <c r="AF701" s="921"/>
      <c r="AG701" s="480"/>
    </row>
    <row r="702" spans="1:33">
      <c r="A702" s="164"/>
      <c r="B702" s="148"/>
      <c r="C702" s="146"/>
      <c r="D702" s="20"/>
      <c r="E702" s="20"/>
      <c r="F702" s="20"/>
      <c r="G702" s="20"/>
      <c r="H702" s="20"/>
      <c r="I702" s="135"/>
      <c r="J702" s="196"/>
      <c r="K702" s="153"/>
      <c r="L702" s="153"/>
      <c r="M702" s="475"/>
      <c r="N702" s="475"/>
      <c r="O702" s="475"/>
      <c r="P702" s="475"/>
      <c r="Q702" s="476"/>
      <c r="R702" s="152"/>
      <c r="S702" s="153"/>
      <c r="T702" s="475"/>
      <c r="U702" s="475"/>
      <c r="V702" s="475"/>
      <c r="W702" s="475"/>
      <c r="X702" s="476"/>
      <c r="Y702" s="196"/>
      <c r="Z702" s="913"/>
      <c r="AA702" s="921"/>
      <c r="AB702" s="921"/>
      <c r="AC702" s="921"/>
      <c r="AD702" s="921"/>
      <c r="AE702" s="921"/>
      <c r="AF702" s="921"/>
      <c r="AG702" s="480"/>
    </row>
    <row r="703" spans="1:33">
      <c r="A703" s="164"/>
      <c r="B703" s="149"/>
      <c r="C703" s="147"/>
      <c r="D703" s="67"/>
      <c r="E703" s="67"/>
      <c r="F703" s="67"/>
      <c r="G703" s="67"/>
      <c r="H703" s="67"/>
      <c r="I703" s="136"/>
      <c r="J703" s="196"/>
      <c r="K703" s="154"/>
      <c r="L703" s="154"/>
      <c r="M703" s="477"/>
      <c r="N703" s="477"/>
      <c r="O703" s="477"/>
      <c r="P703" s="477"/>
      <c r="Q703" s="478"/>
      <c r="R703" s="152"/>
      <c r="S703" s="153"/>
      <c r="T703" s="475"/>
      <c r="U703" s="475"/>
      <c r="V703" s="475"/>
      <c r="W703" s="475"/>
      <c r="X703" s="476"/>
      <c r="Y703" s="196"/>
      <c r="Z703" s="913"/>
      <c r="AA703" s="921"/>
      <c r="AB703" s="921"/>
      <c r="AC703" s="921"/>
      <c r="AD703" s="921"/>
      <c r="AE703" s="921"/>
      <c r="AF703" s="921"/>
      <c r="AG703" s="480"/>
    </row>
    <row r="704" spans="1:33">
      <c r="A704" s="164"/>
      <c r="B704" s="148"/>
      <c r="C704" s="146"/>
      <c r="D704" s="20"/>
      <c r="E704" s="20"/>
      <c r="F704" s="20"/>
      <c r="G704" s="20"/>
      <c r="H704" s="20"/>
      <c r="I704" s="135"/>
      <c r="J704" s="196"/>
      <c r="K704" s="153"/>
      <c r="L704" s="153"/>
      <c r="M704" s="475"/>
      <c r="N704" s="475"/>
      <c r="O704" s="475"/>
      <c r="P704" s="475"/>
      <c r="Q704" s="476"/>
      <c r="R704" s="152"/>
      <c r="S704" s="153"/>
      <c r="T704" s="475"/>
      <c r="U704" s="475"/>
      <c r="V704" s="475"/>
      <c r="W704" s="475"/>
      <c r="X704" s="476"/>
      <c r="Y704" s="196"/>
      <c r="Z704" s="915"/>
      <c r="AA704" s="917"/>
      <c r="AB704" s="917"/>
      <c r="AC704" s="917"/>
      <c r="AD704" s="917"/>
      <c r="AE704" s="917"/>
      <c r="AF704" s="917"/>
    </row>
    <row r="705" spans="1:32">
      <c r="A705" s="164"/>
      <c r="B705" s="148"/>
      <c r="C705" s="146"/>
      <c r="D705" s="20"/>
      <c r="E705" s="20"/>
      <c r="F705" s="20"/>
      <c r="G705" s="20"/>
      <c r="H705" s="20"/>
      <c r="I705" s="135"/>
      <c r="J705" s="196"/>
      <c r="K705" s="153"/>
      <c r="L705" s="153"/>
      <c r="M705" s="475"/>
      <c r="N705" s="475"/>
      <c r="O705" s="475"/>
      <c r="P705" s="475"/>
      <c r="Q705" s="476"/>
      <c r="R705" s="152"/>
      <c r="S705" s="153"/>
      <c r="T705" s="475"/>
      <c r="U705" s="475"/>
      <c r="V705" s="475"/>
      <c r="W705" s="475"/>
      <c r="X705" s="476"/>
      <c r="Y705" s="196"/>
      <c r="Z705" s="915"/>
      <c r="AA705" s="917"/>
      <c r="AB705" s="917"/>
      <c r="AC705" s="917"/>
      <c r="AD705" s="917"/>
      <c r="AE705" s="917"/>
      <c r="AF705" s="917"/>
    </row>
    <row r="706" spans="1:32">
      <c r="A706" s="164"/>
      <c r="B706" s="149"/>
      <c r="C706" s="147"/>
      <c r="D706" s="67"/>
      <c r="E706" s="67"/>
      <c r="F706" s="67"/>
      <c r="G706" s="67"/>
      <c r="H706" s="67"/>
      <c r="I706" s="136"/>
      <c r="J706" s="897"/>
      <c r="K706" s="154"/>
      <c r="L706" s="154"/>
      <c r="M706" s="477"/>
      <c r="N706" s="477"/>
      <c r="O706" s="477"/>
      <c r="P706" s="477"/>
      <c r="Q706" s="478"/>
      <c r="R706" s="152"/>
      <c r="S706" s="153"/>
      <c r="T706" s="475"/>
      <c r="U706" s="475"/>
      <c r="V706" s="475"/>
      <c r="W706" s="475"/>
      <c r="X706" s="476"/>
      <c r="Y706" s="196"/>
      <c r="Z706" s="915"/>
      <c r="AA706" s="917"/>
      <c r="AB706" s="917"/>
      <c r="AC706" s="917"/>
      <c r="AD706" s="917"/>
      <c r="AE706" s="917"/>
      <c r="AF706" s="917"/>
    </row>
    <row r="707" spans="1:32">
      <c r="A707" s="164"/>
      <c r="B707" s="148"/>
      <c r="C707" s="146"/>
      <c r="D707" s="20"/>
      <c r="E707" s="20"/>
      <c r="F707" s="20"/>
      <c r="G707" s="20"/>
      <c r="H707" s="20"/>
      <c r="I707" s="135"/>
      <c r="J707" s="196"/>
      <c r="K707" s="153"/>
      <c r="L707" s="153"/>
      <c r="M707" s="475"/>
      <c r="N707" s="475"/>
      <c r="O707" s="475"/>
      <c r="P707" s="475"/>
      <c r="Q707" s="476"/>
      <c r="R707" s="152"/>
      <c r="S707" s="153"/>
      <c r="T707" s="475"/>
      <c r="U707" s="475"/>
      <c r="V707" s="475"/>
      <c r="W707" s="475"/>
      <c r="X707" s="476"/>
      <c r="Y707" s="196"/>
      <c r="Z707" s="915"/>
      <c r="AA707" s="917"/>
      <c r="AB707" s="917"/>
      <c r="AC707" s="917"/>
      <c r="AD707" s="917"/>
      <c r="AE707" s="917"/>
      <c r="AF707" s="917"/>
    </row>
    <row r="708" spans="1:32">
      <c r="A708" s="164"/>
      <c r="B708" s="148"/>
      <c r="C708" s="146"/>
      <c r="D708" s="20"/>
      <c r="E708" s="20"/>
      <c r="F708" s="20"/>
      <c r="G708" s="20"/>
      <c r="H708" s="20"/>
      <c r="I708" s="135"/>
      <c r="J708" s="196"/>
      <c r="K708" s="153"/>
      <c r="L708" s="153"/>
      <c r="M708" s="475"/>
      <c r="N708" s="475"/>
      <c r="O708" s="475"/>
      <c r="P708" s="475"/>
      <c r="Q708" s="476"/>
      <c r="R708" s="152"/>
      <c r="S708" s="153"/>
      <c r="T708" s="475"/>
      <c r="U708" s="475"/>
      <c r="V708" s="475"/>
      <c r="W708" s="475"/>
      <c r="X708" s="476"/>
      <c r="Y708" s="196"/>
      <c r="Z708" s="915"/>
      <c r="AA708" s="917"/>
      <c r="AB708" s="917"/>
      <c r="AC708" s="917"/>
      <c r="AD708" s="917"/>
      <c r="AE708" s="917"/>
      <c r="AF708" s="917"/>
    </row>
    <row r="709" spans="1:32">
      <c r="A709" s="164"/>
      <c r="B709" s="149"/>
      <c r="C709" s="147"/>
      <c r="D709" s="67"/>
      <c r="E709" s="67"/>
      <c r="F709" s="67"/>
      <c r="G709" s="67"/>
      <c r="H709" s="67"/>
      <c r="I709" s="136"/>
      <c r="J709" s="897"/>
      <c r="K709" s="154"/>
      <c r="L709" s="154"/>
      <c r="M709" s="477"/>
      <c r="N709" s="477"/>
      <c r="O709" s="477"/>
      <c r="P709" s="900"/>
      <c r="Q709" s="477"/>
      <c r="R709" s="152"/>
      <c r="S709" s="153"/>
      <c r="T709" s="475"/>
      <c r="U709" s="475"/>
      <c r="V709" s="475"/>
      <c r="W709" s="475"/>
      <c r="X709" s="476"/>
      <c r="Y709" s="196"/>
      <c r="Z709" s="915"/>
      <c r="AA709" s="917"/>
      <c r="AB709" s="917"/>
      <c r="AC709" s="917"/>
      <c r="AD709" s="917"/>
      <c r="AE709" s="917"/>
      <c r="AF709" s="917"/>
    </row>
    <row r="710" spans="1:32">
      <c r="A710" s="164"/>
      <c r="B710" s="148"/>
      <c r="C710" s="146"/>
      <c r="D710" s="20"/>
      <c r="E710" s="20"/>
      <c r="F710" s="20"/>
      <c r="G710" s="20"/>
      <c r="H710" s="20"/>
      <c r="I710" s="135"/>
      <c r="J710" s="196"/>
      <c r="K710" s="166"/>
      <c r="L710" s="155"/>
      <c r="M710" s="155"/>
      <c r="N710" s="155"/>
      <c r="O710" s="155"/>
      <c r="P710" s="156"/>
      <c r="Q710" s="157"/>
      <c r="R710" s="896"/>
      <c r="S710" s="166"/>
      <c r="T710" s="166"/>
      <c r="U710" s="166"/>
      <c r="V710" s="166"/>
      <c r="W710" s="156"/>
      <c r="X710" s="166"/>
      <c r="Y710" s="196"/>
      <c r="Z710" s="915"/>
      <c r="AA710" s="917"/>
      <c r="AB710" s="917"/>
      <c r="AC710" s="917"/>
      <c r="AD710" s="917"/>
      <c r="AE710" s="917"/>
      <c r="AF710" s="917"/>
    </row>
    <row r="711" spans="1:32">
      <c r="A711" s="164"/>
      <c r="B711" s="148"/>
      <c r="C711" s="146"/>
      <c r="D711" s="20"/>
      <c r="E711" s="20"/>
      <c r="F711" s="20"/>
      <c r="G711" s="20"/>
      <c r="H711" s="20"/>
      <c r="I711" s="135"/>
      <c r="J711" s="196"/>
      <c r="K711" s="166"/>
      <c r="L711" s="155"/>
      <c r="M711" s="155"/>
      <c r="N711" s="155"/>
      <c r="O711" s="155"/>
      <c r="P711" s="156"/>
      <c r="Q711" s="157"/>
      <c r="R711" s="896"/>
      <c r="S711" s="166"/>
      <c r="T711" s="166"/>
      <c r="U711" s="166"/>
      <c r="V711" s="166"/>
      <c r="W711" s="156"/>
      <c r="X711" s="166"/>
      <c r="Y711" s="196"/>
      <c r="Z711" s="915"/>
      <c r="AA711" s="917"/>
      <c r="AB711" s="917"/>
      <c r="AC711" s="917"/>
      <c r="AD711" s="917"/>
      <c r="AE711" s="917"/>
      <c r="AF711" s="917"/>
    </row>
    <row r="712" spans="1:32">
      <c r="A712" s="164"/>
      <c r="B712" s="149"/>
      <c r="C712" s="147"/>
      <c r="D712" s="67"/>
      <c r="E712" s="67"/>
      <c r="F712" s="67"/>
      <c r="G712" s="67"/>
      <c r="H712" s="67"/>
      <c r="I712" s="136"/>
      <c r="J712" s="897"/>
      <c r="K712" s="158"/>
      <c r="L712" s="158"/>
      <c r="M712" s="158"/>
      <c r="N712" s="158"/>
      <c r="O712" s="158"/>
      <c r="P712" s="159"/>
      <c r="Q712" s="160"/>
      <c r="R712" s="427"/>
      <c r="S712" s="158"/>
      <c r="T712" s="158"/>
      <c r="U712" s="158"/>
      <c r="V712" s="158"/>
      <c r="W712" s="159"/>
      <c r="X712" s="158"/>
      <c r="Y712" s="897"/>
      <c r="Z712" s="918"/>
      <c r="AA712" s="919"/>
      <c r="AB712" s="919"/>
      <c r="AC712" s="919"/>
      <c r="AD712" s="919"/>
      <c r="AE712" s="919"/>
      <c r="AF712" s="919"/>
    </row>
    <row r="713" spans="1:32">
      <c r="A713" s="300"/>
      <c r="B713" s="295"/>
      <c r="C713" s="296"/>
      <c r="D713" s="297"/>
      <c r="E713" s="297"/>
      <c r="F713" s="297"/>
      <c r="G713" s="297"/>
      <c r="H713" s="297"/>
      <c r="I713" s="298"/>
      <c r="J713" s="196"/>
      <c r="K713" s="472"/>
      <c r="L713" s="472"/>
      <c r="M713" s="462"/>
      <c r="N713" s="462"/>
      <c r="O713" s="462"/>
      <c r="P713" s="462"/>
      <c r="Q713" s="473"/>
      <c r="R713" s="474"/>
      <c r="S713" s="909"/>
      <c r="T713" s="910"/>
      <c r="U713" s="910"/>
      <c r="V713" s="910"/>
      <c r="W713" s="910"/>
      <c r="X713" s="473"/>
      <c r="Y713" s="196"/>
      <c r="Z713" s="915"/>
      <c r="AA713" s="917"/>
      <c r="AB713" s="917"/>
      <c r="AC713" s="917"/>
      <c r="AD713" s="917"/>
      <c r="AE713" s="917"/>
      <c r="AF713" s="917"/>
    </row>
    <row r="714" spans="1:32">
      <c r="A714" s="164"/>
      <c r="B714" s="148"/>
      <c r="C714" s="146"/>
      <c r="D714" s="20"/>
      <c r="E714" s="20"/>
      <c r="F714" s="20"/>
      <c r="G714" s="20"/>
      <c r="H714" s="20"/>
      <c r="I714" s="135"/>
      <c r="J714" s="196"/>
      <c r="K714" s="153"/>
      <c r="L714" s="153"/>
      <c r="M714" s="475"/>
      <c r="N714" s="475"/>
      <c r="O714" s="475"/>
      <c r="P714" s="475"/>
      <c r="Q714" s="476"/>
      <c r="R714" s="152"/>
      <c r="S714" s="153"/>
      <c r="T714" s="475"/>
      <c r="U714" s="475"/>
      <c r="V714" s="475"/>
      <c r="W714" s="475"/>
      <c r="X714" s="476"/>
      <c r="Y714" s="196"/>
      <c r="Z714" s="915"/>
      <c r="AA714" s="917"/>
      <c r="AB714" s="917"/>
      <c r="AC714" s="917"/>
      <c r="AD714" s="917"/>
      <c r="AE714" s="917"/>
      <c r="AF714" s="917"/>
    </row>
    <row r="715" spans="1:32">
      <c r="A715" s="164"/>
      <c r="B715" s="148"/>
      <c r="C715" s="146"/>
      <c r="D715" s="20"/>
      <c r="E715" s="20"/>
      <c r="F715" s="20"/>
      <c r="G715" s="20"/>
      <c r="H715" s="20"/>
      <c r="I715" s="135"/>
      <c r="J715" s="196"/>
      <c r="K715" s="153"/>
      <c r="L715" s="153"/>
      <c r="M715" s="475"/>
      <c r="N715" s="475"/>
      <c r="O715" s="475"/>
      <c r="P715" s="475"/>
      <c r="Q715" s="476"/>
      <c r="R715" s="152"/>
      <c r="S715" s="153"/>
      <c r="T715" s="475"/>
      <c r="U715" s="475"/>
      <c r="V715" s="475"/>
      <c r="W715" s="475"/>
      <c r="X715" s="476"/>
      <c r="Y715" s="196"/>
      <c r="Z715" s="915"/>
      <c r="AA715" s="917"/>
      <c r="AB715" s="917"/>
      <c r="AC715" s="917"/>
      <c r="AD715" s="917"/>
      <c r="AE715" s="917"/>
      <c r="AF715" s="917"/>
    </row>
    <row r="716" spans="1:32">
      <c r="A716" s="164"/>
      <c r="B716" s="148"/>
      <c r="C716" s="146"/>
      <c r="D716" s="20"/>
      <c r="E716" s="20"/>
      <c r="F716" s="20"/>
      <c r="G716" s="20"/>
      <c r="H716" s="20"/>
      <c r="I716" s="135"/>
      <c r="J716" s="196"/>
      <c r="K716" s="153"/>
      <c r="L716" s="153"/>
      <c r="M716" s="475"/>
      <c r="N716" s="475"/>
      <c r="O716" s="475"/>
      <c r="P716" s="475"/>
      <c r="Q716" s="476"/>
      <c r="R716" s="152"/>
      <c r="S716" s="153"/>
      <c r="T716" s="475"/>
      <c r="U716" s="475"/>
      <c r="V716" s="475"/>
      <c r="W716" s="475"/>
      <c r="X716" s="476"/>
      <c r="Y716" s="196"/>
      <c r="Z716" s="915"/>
      <c r="AA716" s="917"/>
      <c r="AB716" s="917"/>
      <c r="AC716" s="917"/>
      <c r="AD716" s="917"/>
      <c r="AE716" s="917"/>
      <c r="AF716" s="917"/>
    </row>
    <row r="717" spans="1:32">
      <c r="A717" s="164"/>
      <c r="B717" s="148"/>
      <c r="C717" s="146"/>
      <c r="D717" s="20"/>
      <c r="E717" s="20"/>
      <c r="F717" s="20"/>
      <c r="G717" s="20"/>
      <c r="H717" s="20"/>
      <c r="I717" s="135"/>
      <c r="J717" s="196"/>
      <c r="K717" s="153"/>
      <c r="L717" s="153"/>
      <c r="M717" s="475"/>
      <c r="N717" s="475"/>
      <c r="O717" s="475"/>
      <c r="P717" s="475"/>
      <c r="Q717" s="476"/>
      <c r="R717" s="152"/>
      <c r="S717" s="153"/>
      <c r="T717" s="475"/>
      <c r="U717" s="475"/>
      <c r="V717" s="475"/>
      <c r="W717" s="475"/>
      <c r="X717" s="476"/>
      <c r="Y717" s="196"/>
      <c r="Z717" s="915"/>
      <c r="AA717" s="915"/>
      <c r="AB717" s="915"/>
      <c r="AC717" s="915"/>
      <c r="AD717" s="917"/>
      <c r="AE717" s="917"/>
      <c r="AF717" s="917"/>
    </row>
    <row r="718" spans="1:32">
      <c r="A718" s="164"/>
      <c r="B718" s="148"/>
      <c r="C718" s="146"/>
      <c r="D718" s="20"/>
      <c r="E718" s="20"/>
      <c r="F718" s="20"/>
      <c r="G718" s="20"/>
      <c r="H718" s="20"/>
      <c r="I718" s="135"/>
      <c r="J718" s="196"/>
      <c r="K718" s="153"/>
      <c r="L718" s="153"/>
      <c r="M718" s="475"/>
      <c r="N718" s="475"/>
      <c r="O718" s="475"/>
      <c r="P718" s="475"/>
      <c r="Q718" s="476"/>
      <c r="R718" s="152"/>
      <c r="S718" s="153"/>
      <c r="T718" s="475"/>
      <c r="U718" s="475"/>
      <c r="V718" s="475"/>
      <c r="W718" s="475"/>
      <c r="X718" s="476"/>
      <c r="Y718" s="196"/>
      <c r="Z718" s="915"/>
      <c r="AA718" s="917"/>
      <c r="AB718" s="917"/>
      <c r="AC718" s="917"/>
      <c r="AD718" s="917"/>
      <c r="AE718" s="917"/>
      <c r="AF718" s="917"/>
    </row>
    <row r="719" spans="1:32">
      <c r="A719" s="164"/>
      <c r="B719" s="149"/>
      <c r="C719" s="147"/>
      <c r="D719" s="67"/>
      <c r="E719" s="67"/>
      <c r="F719" s="67"/>
      <c r="G719" s="67"/>
      <c r="H719" s="67"/>
      <c r="I719" s="136"/>
      <c r="J719" s="196"/>
      <c r="K719" s="154"/>
      <c r="L719" s="154"/>
      <c r="M719" s="477"/>
      <c r="N719" s="477"/>
      <c r="O719" s="477"/>
      <c r="P719" s="477"/>
      <c r="Q719" s="478"/>
      <c r="R719" s="152"/>
      <c r="S719" s="153"/>
      <c r="T719" s="475"/>
      <c r="U719" s="475"/>
      <c r="V719" s="475"/>
      <c r="W719" s="475"/>
      <c r="X719" s="476"/>
      <c r="Y719" s="196"/>
      <c r="Z719" s="915"/>
      <c r="AA719" s="917"/>
      <c r="AB719" s="917"/>
      <c r="AC719" s="917"/>
      <c r="AD719" s="917"/>
      <c r="AE719" s="917"/>
      <c r="AF719" s="917"/>
    </row>
    <row r="720" spans="1:32">
      <c r="A720" s="164"/>
      <c r="B720" s="148"/>
      <c r="C720" s="146"/>
      <c r="D720" s="20"/>
      <c r="E720" s="20"/>
      <c r="F720" s="20"/>
      <c r="G720" s="20"/>
      <c r="H720" s="20"/>
      <c r="I720" s="135"/>
      <c r="J720" s="196"/>
      <c r="K720" s="153"/>
      <c r="L720" s="153"/>
      <c r="M720" s="475"/>
      <c r="N720" s="475"/>
      <c r="O720" s="475"/>
      <c r="P720" s="475"/>
      <c r="Q720" s="476"/>
      <c r="R720" s="152"/>
      <c r="S720" s="153"/>
      <c r="T720" s="475"/>
      <c r="U720" s="475"/>
      <c r="V720" s="475"/>
      <c r="W720" s="475"/>
      <c r="X720" s="476"/>
      <c r="Y720" s="196"/>
      <c r="Z720" s="915"/>
      <c r="AA720" s="917"/>
      <c r="AB720" s="917"/>
      <c r="AC720" s="917"/>
      <c r="AD720" s="917"/>
      <c r="AE720" s="917"/>
      <c r="AF720" s="917"/>
    </row>
    <row r="721" spans="1:33">
      <c r="A721" s="164"/>
      <c r="B721" s="905"/>
      <c r="C721" s="906"/>
      <c r="D721" s="907"/>
      <c r="E721" s="907"/>
      <c r="F721" s="907"/>
      <c r="G721" s="907"/>
      <c r="H721" s="907"/>
      <c r="I721" s="908"/>
      <c r="J721" s="196"/>
      <c r="K721" s="153"/>
      <c r="L721" s="153"/>
      <c r="M721" s="475"/>
      <c r="N721" s="475"/>
      <c r="O721" s="475"/>
      <c r="P721" s="475"/>
      <c r="Q721" s="476"/>
      <c r="R721" s="152"/>
      <c r="S721" s="153"/>
      <c r="T721" s="475"/>
      <c r="U721" s="475"/>
      <c r="V721" s="475"/>
      <c r="W721" s="475"/>
      <c r="X721" s="476"/>
      <c r="Y721" s="196"/>
      <c r="Z721" s="915"/>
      <c r="AA721" s="917"/>
      <c r="AB721" s="917"/>
      <c r="AC721" s="917"/>
      <c r="AD721" s="917"/>
      <c r="AE721" s="917"/>
      <c r="AF721" s="917"/>
    </row>
    <row r="722" spans="1:33">
      <c r="A722" s="164"/>
      <c r="B722" s="148"/>
      <c r="C722" s="146"/>
      <c r="D722" s="20"/>
      <c r="E722" s="20"/>
      <c r="F722" s="20"/>
      <c r="G722" s="20"/>
      <c r="H722" s="20"/>
      <c r="I722" s="135"/>
      <c r="J722" s="196"/>
      <c r="K722" s="153"/>
      <c r="L722" s="153"/>
      <c r="M722" s="475"/>
      <c r="N722" s="475"/>
      <c r="O722" s="475"/>
      <c r="P722" s="475"/>
      <c r="Q722" s="476"/>
      <c r="R722" s="152"/>
      <c r="S722" s="153"/>
      <c r="T722" s="475"/>
      <c r="U722" s="475"/>
      <c r="V722" s="475"/>
      <c r="W722" s="475"/>
      <c r="X722" s="476"/>
      <c r="Y722" s="196"/>
      <c r="Z722" s="915"/>
      <c r="AA722" s="917"/>
      <c r="AB722" s="917"/>
      <c r="AC722" s="917"/>
      <c r="AD722" s="917"/>
      <c r="AE722" s="917"/>
      <c r="AF722" s="917"/>
    </row>
    <row r="723" spans="1:33">
      <c r="A723" s="164"/>
      <c r="B723" s="905"/>
      <c r="C723" s="906"/>
      <c r="D723" s="907"/>
      <c r="E723" s="907"/>
      <c r="F723" s="907"/>
      <c r="G723" s="907"/>
      <c r="H723" s="907"/>
      <c r="I723" s="908"/>
      <c r="J723" s="196"/>
      <c r="K723" s="153"/>
      <c r="L723" s="153"/>
      <c r="M723" s="475"/>
      <c r="N723" s="475"/>
      <c r="O723" s="475"/>
      <c r="P723" s="475"/>
      <c r="Q723" s="476"/>
      <c r="R723" s="152"/>
      <c r="S723" s="153"/>
      <c r="T723" s="475"/>
      <c r="U723" s="475"/>
      <c r="V723" s="475"/>
      <c r="W723" s="475"/>
      <c r="X723" s="476"/>
      <c r="Y723" s="196"/>
      <c r="Z723" s="915"/>
      <c r="AA723" s="917"/>
      <c r="AB723" s="917"/>
      <c r="AC723" s="917"/>
      <c r="AD723" s="917"/>
      <c r="AE723" s="917"/>
      <c r="AF723" s="917"/>
    </row>
    <row r="724" spans="1:33">
      <c r="A724" s="164"/>
      <c r="B724" s="148"/>
      <c r="C724" s="146"/>
      <c r="D724" s="20"/>
      <c r="E724" s="20"/>
      <c r="F724" s="20"/>
      <c r="G724" s="20"/>
      <c r="H724" s="20"/>
      <c r="I724" s="135"/>
      <c r="J724" s="196"/>
      <c r="K724" s="186"/>
      <c r="L724" s="153"/>
      <c r="M724" s="475"/>
      <c r="N724" s="475"/>
      <c r="O724" s="475"/>
      <c r="P724" s="475"/>
      <c r="Q724" s="476"/>
      <c r="R724" s="152"/>
      <c r="S724" s="153"/>
      <c r="T724" s="475"/>
      <c r="U724" s="475"/>
      <c r="V724" s="475"/>
      <c r="W724" s="475"/>
      <c r="X724" s="476"/>
      <c r="Y724" s="196"/>
      <c r="Z724" s="915"/>
      <c r="AA724" s="917"/>
      <c r="AB724" s="917"/>
      <c r="AC724" s="917"/>
      <c r="AD724" s="917"/>
      <c r="AE724" s="917"/>
      <c r="AF724" s="917"/>
    </row>
    <row r="725" spans="1:33">
      <c r="A725" s="164"/>
      <c r="B725" s="905"/>
      <c r="C725" s="906"/>
      <c r="D725" s="907"/>
      <c r="E725" s="907"/>
      <c r="F725" s="907"/>
      <c r="G725" s="907"/>
      <c r="H725" s="907"/>
      <c r="I725" s="908"/>
      <c r="J725" s="196"/>
      <c r="K725" s="153"/>
      <c r="L725" s="153"/>
      <c r="M725" s="475"/>
      <c r="N725" s="475"/>
      <c r="O725" s="475"/>
      <c r="P725" s="479"/>
      <c r="Q725" s="475"/>
      <c r="R725" s="152"/>
      <c r="S725" s="153"/>
      <c r="T725" s="475"/>
      <c r="U725" s="475"/>
      <c r="V725" s="475"/>
      <c r="W725" s="475"/>
      <c r="X725" s="476"/>
      <c r="Y725" s="196"/>
      <c r="Z725" s="915"/>
      <c r="AA725" s="917"/>
      <c r="AB725" s="917"/>
      <c r="AC725" s="917"/>
      <c r="AD725" s="917"/>
      <c r="AE725" s="917"/>
      <c r="AF725" s="917"/>
    </row>
    <row r="726" spans="1:33">
      <c r="A726" s="164"/>
      <c r="B726" s="905"/>
      <c r="C726" s="906"/>
      <c r="D726" s="907"/>
      <c r="E726" s="907"/>
      <c r="F726" s="907"/>
      <c r="G726" s="907"/>
      <c r="H726" s="907"/>
      <c r="I726" s="908"/>
      <c r="J726" s="196"/>
      <c r="K726" s="166"/>
      <c r="L726" s="155"/>
      <c r="M726" s="155"/>
      <c r="N726" s="155"/>
      <c r="O726" s="155"/>
      <c r="P726" s="156"/>
      <c r="Q726" s="157"/>
      <c r="R726" s="896"/>
      <c r="S726" s="166"/>
      <c r="T726" s="166"/>
      <c r="U726" s="166"/>
      <c r="V726" s="166"/>
      <c r="W726" s="156"/>
      <c r="X726" s="166"/>
      <c r="Y726" s="196"/>
      <c r="Z726" s="915"/>
      <c r="AA726" s="917"/>
      <c r="AB726" s="917"/>
      <c r="AC726" s="917"/>
      <c r="AD726" s="917"/>
      <c r="AE726" s="917"/>
      <c r="AF726" s="917"/>
    </row>
    <row r="727" spans="1:33">
      <c r="A727" s="164"/>
      <c r="B727" s="148"/>
      <c r="C727" s="146"/>
      <c r="D727" s="20"/>
      <c r="E727" s="20"/>
      <c r="F727" s="20"/>
      <c r="G727" s="20"/>
      <c r="H727" s="20"/>
      <c r="I727" s="135"/>
      <c r="J727" s="196"/>
      <c r="K727" s="155"/>
      <c r="L727" s="155"/>
      <c r="M727" s="155"/>
      <c r="N727" s="155"/>
      <c r="O727" s="155"/>
      <c r="P727" s="156"/>
      <c r="Q727" s="157"/>
      <c r="R727" s="896"/>
      <c r="S727" s="166"/>
      <c r="T727" s="166"/>
      <c r="U727" s="166"/>
      <c r="V727" s="166"/>
      <c r="W727" s="156"/>
      <c r="X727" s="166"/>
      <c r="Y727" s="196"/>
      <c r="Z727" s="915"/>
      <c r="AA727" s="917"/>
      <c r="AB727" s="917"/>
      <c r="AC727" s="917"/>
      <c r="AD727" s="917"/>
      <c r="AE727" s="917"/>
      <c r="AF727" s="917"/>
    </row>
    <row r="728" spans="1:33">
      <c r="A728" s="164"/>
      <c r="B728" s="905"/>
      <c r="C728" s="906"/>
      <c r="D728" s="907"/>
      <c r="E728" s="907"/>
      <c r="F728" s="907"/>
      <c r="G728" s="907"/>
      <c r="H728" s="907"/>
      <c r="I728" s="908"/>
      <c r="J728" s="196"/>
      <c r="K728" s="155"/>
      <c r="L728" s="155"/>
      <c r="M728" s="155"/>
      <c r="N728" s="155"/>
      <c r="O728" s="155"/>
      <c r="P728" s="156"/>
      <c r="Q728" s="157"/>
      <c r="R728" s="896"/>
      <c r="S728" s="166"/>
      <c r="T728" s="166"/>
      <c r="U728" s="166"/>
      <c r="V728" s="166"/>
      <c r="W728" s="156"/>
      <c r="X728" s="166"/>
      <c r="Y728" s="196"/>
      <c r="Z728" s="915"/>
      <c r="AA728" s="917"/>
      <c r="AB728" s="917"/>
      <c r="AC728" s="917"/>
      <c r="AD728" s="917"/>
      <c r="AE728" s="917"/>
      <c r="AF728" s="917"/>
    </row>
    <row r="729" spans="1:33">
      <c r="A729" s="164"/>
      <c r="B729" s="148"/>
      <c r="C729" s="146"/>
      <c r="D729" s="20"/>
      <c r="E729" s="20"/>
      <c r="F729" s="20"/>
      <c r="G729" s="20"/>
      <c r="H729" s="20"/>
      <c r="I729" s="135"/>
      <c r="J729" s="196"/>
      <c r="K729" s="155"/>
      <c r="L729" s="155"/>
      <c r="M729" s="155"/>
      <c r="N729" s="155"/>
      <c r="O729" s="155"/>
      <c r="P729" s="156"/>
      <c r="Q729" s="157"/>
      <c r="R729" s="896"/>
      <c r="S729" s="166"/>
      <c r="T729" s="166"/>
      <c r="U729" s="166"/>
      <c r="V729" s="166"/>
      <c r="W729" s="156"/>
      <c r="X729" s="166"/>
      <c r="Y729" s="196"/>
      <c r="Z729" s="915"/>
      <c r="AA729" s="917"/>
      <c r="AB729" s="917"/>
      <c r="AC729" s="917"/>
      <c r="AD729" s="917"/>
      <c r="AE729" s="917"/>
      <c r="AF729" s="917"/>
    </row>
    <row r="730" spans="1:33">
      <c r="A730" s="164"/>
      <c r="B730" s="148"/>
      <c r="C730" s="146"/>
      <c r="D730" s="20"/>
      <c r="E730" s="20"/>
      <c r="F730" s="20"/>
      <c r="G730" s="20"/>
      <c r="H730" s="20"/>
      <c r="I730" s="135"/>
      <c r="J730" s="196"/>
      <c r="K730" s="166"/>
      <c r="L730" s="166"/>
      <c r="M730" s="166"/>
      <c r="N730" s="166"/>
      <c r="O730" s="166"/>
      <c r="P730" s="166"/>
      <c r="Q730" s="157"/>
      <c r="R730" s="938"/>
      <c r="S730" s="166"/>
      <c r="T730" s="166"/>
      <c r="U730" s="166"/>
      <c r="V730" s="166"/>
      <c r="W730" s="156"/>
      <c r="X730" s="166"/>
      <c r="Y730" s="196"/>
      <c r="Z730" s="915"/>
      <c r="AA730" s="917"/>
      <c r="AB730" s="917"/>
      <c r="AC730" s="917"/>
      <c r="AD730" s="917"/>
      <c r="AE730" s="917"/>
      <c r="AF730" s="917"/>
    </row>
    <row r="731" spans="1:33">
      <c r="A731" s="164"/>
      <c r="B731" s="905"/>
      <c r="C731" s="906"/>
      <c r="D731" s="907"/>
      <c r="E731" s="907"/>
      <c r="F731" s="907"/>
      <c r="G731" s="907"/>
      <c r="H731" s="907"/>
      <c r="I731" s="908"/>
      <c r="J731" s="196"/>
      <c r="K731" s="166"/>
      <c r="L731" s="166"/>
      <c r="M731" s="166"/>
      <c r="N731" s="166"/>
      <c r="O731" s="166"/>
      <c r="P731" s="156"/>
      <c r="Q731" s="157"/>
      <c r="R731" s="911"/>
      <c r="S731" s="150"/>
      <c r="T731" s="150"/>
      <c r="U731" s="150"/>
      <c r="V731" s="150"/>
      <c r="W731" s="150"/>
      <c r="X731" s="898"/>
      <c r="Y731" s="196"/>
      <c r="AA731" s="917"/>
      <c r="AB731" s="917"/>
      <c r="AC731" s="917"/>
      <c r="AD731" s="917"/>
      <c r="AE731" s="917"/>
      <c r="AF731" s="917"/>
      <c r="AG731" s="133"/>
    </row>
    <row r="732" spans="1:33">
      <c r="A732" s="894"/>
      <c r="B732" s="148"/>
      <c r="C732" s="146"/>
      <c r="D732" s="20"/>
      <c r="E732" s="20"/>
      <c r="F732" s="20"/>
      <c r="G732" s="20"/>
      <c r="H732" s="20"/>
      <c r="I732" s="135"/>
      <c r="J732" s="196"/>
      <c r="K732" s="166"/>
      <c r="L732" s="166"/>
      <c r="M732" s="166"/>
      <c r="N732" s="166"/>
      <c r="O732" s="166"/>
      <c r="P732" s="156"/>
      <c r="Q732" s="157"/>
      <c r="R732" s="896"/>
      <c r="S732" s="166"/>
      <c r="T732" s="166"/>
      <c r="U732" s="166"/>
      <c r="V732" s="166"/>
      <c r="W732" s="156"/>
      <c r="X732" s="166"/>
      <c r="Y732" s="196"/>
      <c r="Z732" s="915"/>
      <c r="AA732" s="917"/>
      <c r="AB732" s="917"/>
      <c r="AC732" s="917"/>
      <c r="AD732" s="917"/>
      <c r="AE732" s="917"/>
      <c r="AF732" s="917"/>
      <c r="AG732" s="133"/>
    </row>
    <row r="733" spans="1:33">
      <c r="A733" s="894"/>
      <c r="B733" s="148"/>
      <c r="C733" s="146"/>
      <c r="D733" s="20"/>
      <c r="E733" s="20"/>
      <c r="F733" s="20"/>
      <c r="G733" s="20"/>
      <c r="H733" s="20"/>
      <c r="I733" s="135"/>
      <c r="J733" s="196"/>
      <c r="K733" s="166"/>
      <c r="L733" s="166"/>
      <c r="M733" s="166"/>
      <c r="N733" s="166"/>
      <c r="O733" s="166"/>
      <c r="P733" s="156"/>
      <c r="Q733" s="157"/>
      <c r="R733" s="896"/>
      <c r="S733" s="166"/>
      <c r="T733" s="166"/>
      <c r="U733" s="166"/>
      <c r="V733" s="166"/>
      <c r="W733" s="156"/>
      <c r="X733" s="166"/>
      <c r="Y733" s="196"/>
      <c r="Z733" s="915"/>
      <c r="AA733" s="917"/>
      <c r="AB733" s="917"/>
      <c r="AC733" s="917"/>
      <c r="AD733" s="917"/>
      <c r="AE733" s="917"/>
      <c r="AF733" s="917"/>
      <c r="AG733" s="133"/>
    </row>
    <row r="734" spans="1:33">
      <c r="A734" s="894"/>
      <c r="B734" s="905"/>
      <c r="C734" s="906"/>
      <c r="D734" s="907"/>
      <c r="E734" s="907"/>
      <c r="F734" s="907"/>
      <c r="G734" s="907"/>
      <c r="H734" s="907"/>
      <c r="I734" s="908"/>
      <c r="J734" s="196"/>
      <c r="K734" s="166"/>
      <c r="L734" s="166"/>
      <c r="M734" s="166"/>
      <c r="N734" s="166"/>
      <c r="O734" s="166"/>
      <c r="P734" s="156"/>
      <c r="Q734" s="157"/>
      <c r="R734" s="896"/>
      <c r="S734" s="166"/>
      <c r="T734" s="166"/>
      <c r="U734" s="166"/>
      <c r="V734" s="166"/>
      <c r="W734" s="156"/>
      <c r="X734" s="166"/>
      <c r="Y734" s="196"/>
      <c r="Z734" s="915"/>
      <c r="AA734" s="917"/>
      <c r="AB734" s="917"/>
      <c r="AC734" s="917"/>
      <c r="AD734" s="917"/>
      <c r="AE734" s="917"/>
      <c r="AF734" s="917"/>
      <c r="AG734" s="133"/>
    </row>
    <row r="735" spans="1:33">
      <c r="A735" s="894"/>
      <c r="B735" s="148"/>
      <c r="C735" s="146"/>
      <c r="D735" s="20"/>
      <c r="E735" s="20"/>
      <c r="F735" s="20"/>
      <c r="G735" s="20"/>
      <c r="H735" s="20"/>
      <c r="I735" s="135"/>
      <c r="J735" s="196"/>
      <c r="K735" s="166"/>
      <c r="L735" s="166"/>
      <c r="M735" s="166"/>
      <c r="N735" s="166"/>
      <c r="O735" s="166"/>
      <c r="P735" s="156"/>
      <c r="Q735" s="157"/>
      <c r="R735" s="152"/>
      <c r="S735" s="153"/>
      <c r="T735" s="475"/>
      <c r="U735" s="475"/>
      <c r="V735" s="475"/>
      <c r="W735" s="475"/>
      <c r="X735" s="476"/>
      <c r="Y735" s="196"/>
      <c r="Z735" s="915"/>
      <c r="AA735" s="917"/>
      <c r="AB735" s="917"/>
      <c r="AC735" s="917"/>
      <c r="AD735" s="917"/>
      <c r="AE735" s="917"/>
      <c r="AF735" s="917"/>
      <c r="AG735" s="133"/>
    </row>
    <row r="736" spans="1:33">
      <c r="A736" s="894"/>
      <c r="B736" s="905"/>
      <c r="C736" s="906"/>
      <c r="D736" s="907"/>
      <c r="E736" s="907"/>
      <c r="F736" s="907"/>
      <c r="G736" s="907"/>
      <c r="H736" s="907"/>
      <c r="I736" s="908"/>
      <c r="J736" s="196"/>
      <c r="K736" s="166"/>
      <c r="L736" s="166"/>
      <c r="M736" s="166"/>
      <c r="N736" s="166"/>
      <c r="O736" s="166"/>
      <c r="P736" s="166"/>
      <c r="Q736" s="157"/>
      <c r="R736" s="896"/>
      <c r="S736" s="166"/>
      <c r="T736" s="166"/>
      <c r="U736" s="166"/>
      <c r="V736" s="166"/>
      <c r="W736" s="156"/>
      <c r="X736" s="166"/>
      <c r="Y736" s="196"/>
      <c r="Z736" s="915"/>
      <c r="AA736" s="917"/>
      <c r="AB736" s="917"/>
      <c r="AC736" s="917"/>
      <c r="AD736" s="917"/>
      <c r="AE736" s="917"/>
      <c r="AF736" s="917"/>
      <c r="AG736" s="133"/>
    </row>
    <row r="737" spans="1:33">
      <c r="A737" s="894"/>
      <c r="B737" s="148"/>
      <c r="C737" s="146"/>
      <c r="D737" s="20"/>
      <c r="E737" s="20"/>
      <c r="F737" s="20"/>
      <c r="G737" s="20"/>
      <c r="H737" s="20"/>
      <c r="I737" s="135"/>
      <c r="J737" s="196"/>
      <c r="K737" s="166"/>
      <c r="L737" s="166"/>
      <c r="M737" s="166"/>
      <c r="N737" s="166"/>
      <c r="O737" s="166"/>
      <c r="P737" s="156"/>
      <c r="Q737" s="157"/>
      <c r="R737" s="911"/>
      <c r="S737" s="166"/>
      <c r="T737" s="166"/>
      <c r="U737" s="166"/>
      <c r="V737" s="166"/>
      <c r="W737" s="156"/>
      <c r="X737" s="166"/>
      <c r="Y737" s="196"/>
      <c r="Z737" s="915"/>
      <c r="AA737" s="917"/>
      <c r="AB737" s="917"/>
      <c r="AC737" s="917"/>
      <c r="AD737" s="917"/>
      <c r="AE737" s="917"/>
      <c r="AF737" s="917"/>
      <c r="AG737" s="133"/>
    </row>
    <row r="738" spans="1:33">
      <c r="A738" s="894"/>
      <c r="B738" s="905"/>
      <c r="C738" s="906"/>
      <c r="D738" s="907"/>
      <c r="E738" s="907"/>
      <c r="F738" s="907"/>
      <c r="G738" s="907"/>
      <c r="H738" s="907"/>
      <c r="I738" s="908"/>
      <c r="J738" s="196"/>
      <c r="K738" s="166"/>
      <c r="L738" s="166"/>
      <c r="M738" s="166"/>
      <c r="N738" s="166"/>
      <c r="O738" s="166"/>
      <c r="P738" s="156"/>
      <c r="Q738" s="157"/>
      <c r="R738" s="896"/>
      <c r="S738" s="153"/>
      <c r="T738" s="475"/>
      <c r="U738" s="475"/>
      <c r="V738" s="475"/>
      <c r="W738" s="475"/>
      <c r="X738" s="476"/>
      <c r="Y738" s="196"/>
      <c r="Z738" s="915"/>
      <c r="AA738" s="917"/>
      <c r="AB738" s="917"/>
      <c r="AC738" s="917"/>
      <c r="AD738" s="917"/>
      <c r="AE738" s="917"/>
      <c r="AF738" s="917"/>
      <c r="AG738" s="133"/>
    </row>
    <row r="739" spans="1:33">
      <c r="A739" s="894"/>
      <c r="B739" s="148"/>
      <c r="C739" s="146"/>
      <c r="D739" s="20"/>
      <c r="E739" s="20"/>
      <c r="F739" s="20"/>
      <c r="G739" s="20"/>
      <c r="H739" s="20"/>
      <c r="I739" s="135"/>
      <c r="J739" s="196"/>
      <c r="K739" s="166"/>
      <c r="L739" s="166"/>
      <c r="M739" s="166"/>
      <c r="N739" s="166"/>
      <c r="O739" s="166"/>
      <c r="P739" s="156"/>
      <c r="Q739" s="157"/>
      <c r="R739" s="898"/>
      <c r="S739" s="166"/>
      <c r="T739" s="166"/>
      <c r="U739" s="166"/>
      <c r="V739" s="166"/>
      <c r="W739" s="156"/>
      <c r="X739" s="166"/>
      <c r="Y739" s="196"/>
      <c r="Z739" s="915"/>
      <c r="AA739" s="917"/>
      <c r="AB739" s="917"/>
      <c r="AC739" s="917"/>
      <c r="AD739" s="917"/>
      <c r="AE739" s="917"/>
      <c r="AF739" s="917"/>
      <c r="AG739" s="133"/>
    </row>
    <row r="740" spans="1:33">
      <c r="A740" s="894"/>
      <c r="B740" s="148"/>
      <c r="C740" s="146"/>
      <c r="D740" s="20"/>
      <c r="E740" s="20"/>
      <c r="F740" s="20"/>
      <c r="G740" s="20"/>
      <c r="H740" s="20"/>
      <c r="I740" s="135"/>
      <c r="J740" s="196"/>
      <c r="K740" s="166"/>
      <c r="L740" s="166"/>
      <c r="M740" s="166"/>
      <c r="N740" s="166"/>
      <c r="O740" s="166"/>
      <c r="P740" s="166"/>
      <c r="Q740" s="157"/>
      <c r="R740" s="911"/>
      <c r="S740" s="166"/>
      <c r="T740" s="166"/>
      <c r="U740" s="166"/>
      <c r="V740" s="166"/>
      <c r="W740" s="156"/>
      <c r="X740" s="166"/>
      <c r="Y740" s="196"/>
      <c r="Z740" s="915"/>
      <c r="AA740" s="917"/>
      <c r="AB740" s="917"/>
      <c r="AC740" s="917"/>
      <c r="AD740" s="917"/>
      <c r="AE740" s="917"/>
      <c r="AF740" s="917"/>
      <c r="AG740" s="133"/>
    </row>
    <row r="741" spans="1:33">
      <c r="A741" s="894"/>
      <c r="B741" s="905"/>
      <c r="C741" s="906"/>
      <c r="D741" s="907"/>
      <c r="E741" s="907"/>
      <c r="F741" s="907"/>
      <c r="G741" s="907"/>
      <c r="H741" s="907"/>
      <c r="I741" s="908"/>
      <c r="J741" s="196"/>
      <c r="K741" s="166"/>
      <c r="L741" s="166"/>
      <c r="M741" s="166"/>
      <c r="N741" s="166"/>
      <c r="O741" s="166"/>
      <c r="P741" s="156"/>
      <c r="Q741" s="157"/>
      <c r="R741" s="896"/>
      <c r="S741" s="166"/>
      <c r="T741" s="166"/>
      <c r="U741" s="166"/>
      <c r="V741" s="166"/>
      <c r="W741" s="156"/>
      <c r="X741" s="166"/>
      <c r="Y741" s="196"/>
      <c r="Z741" s="915"/>
      <c r="AA741" s="917"/>
      <c r="AB741" s="917"/>
      <c r="AC741" s="917"/>
      <c r="AD741" s="917"/>
      <c r="AE741" s="917"/>
      <c r="AF741" s="917"/>
      <c r="AG741" s="133"/>
    </row>
    <row r="742" spans="1:33">
      <c r="A742" s="894"/>
      <c r="B742" s="148"/>
      <c r="C742" s="146"/>
      <c r="D742" s="20"/>
      <c r="E742" s="20"/>
      <c r="F742" s="20"/>
      <c r="G742" s="20"/>
      <c r="H742" s="20"/>
      <c r="I742" s="135"/>
      <c r="J742" s="196"/>
      <c r="K742" s="166"/>
      <c r="L742" s="166"/>
      <c r="M742" s="166"/>
      <c r="N742" s="166"/>
      <c r="O742" s="166"/>
      <c r="P742" s="156"/>
      <c r="Q742" s="157"/>
      <c r="R742" s="896"/>
      <c r="S742" s="166"/>
      <c r="T742" s="166"/>
      <c r="U742" s="166"/>
      <c r="V742" s="166"/>
      <c r="W742" s="156"/>
      <c r="X742" s="166"/>
      <c r="Y742" s="196"/>
      <c r="Z742" s="915"/>
      <c r="AA742" s="917"/>
      <c r="AB742" s="917"/>
      <c r="AC742" s="917"/>
      <c r="AD742" s="917"/>
      <c r="AE742" s="917"/>
      <c r="AF742" s="917"/>
      <c r="AG742" s="133"/>
    </row>
    <row r="743" spans="1:33">
      <c r="A743" s="894"/>
      <c r="B743" s="148"/>
      <c r="C743" s="146"/>
      <c r="D743" s="20"/>
      <c r="E743" s="20"/>
      <c r="F743" s="20"/>
      <c r="G743" s="20"/>
      <c r="H743" s="20"/>
      <c r="I743" s="135"/>
      <c r="J743" s="196"/>
      <c r="K743" s="166"/>
      <c r="L743" s="166"/>
      <c r="M743" s="166"/>
      <c r="N743" s="166"/>
      <c r="O743" s="166"/>
      <c r="P743" s="156"/>
      <c r="Q743" s="157"/>
      <c r="R743" s="896"/>
      <c r="S743" s="166"/>
      <c r="T743" s="166"/>
      <c r="U743" s="166"/>
      <c r="V743" s="166"/>
      <c r="W743" s="156"/>
      <c r="X743" s="166"/>
      <c r="Y743" s="196"/>
      <c r="Z743" s="915"/>
      <c r="AA743" s="917"/>
      <c r="AB743" s="917"/>
      <c r="AC743" s="917"/>
      <c r="AD743" s="917"/>
      <c r="AE743" s="917"/>
      <c r="AF743" s="917"/>
      <c r="AG743" s="133"/>
    </row>
    <row r="744" spans="1:33">
      <c r="A744" s="894"/>
      <c r="B744" s="905"/>
      <c r="C744" s="906"/>
      <c r="D744" s="907"/>
      <c r="E744" s="907"/>
      <c r="F744" s="907"/>
      <c r="G744" s="907"/>
      <c r="H744" s="907"/>
      <c r="I744" s="908"/>
      <c r="J744" s="196"/>
      <c r="K744" s="166"/>
      <c r="L744" s="166"/>
      <c r="M744" s="166"/>
      <c r="N744" s="166"/>
      <c r="O744" s="166"/>
      <c r="P744" s="156"/>
      <c r="Q744" s="157"/>
      <c r="R744" s="152"/>
      <c r="S744" s="153"/>
      <c r="T744" s="475"/>
      <c r="U744" s="475"/>
      <c r="V744" s="475"/>
      <c r="W744" s="475"/>
      <c r="X744" s="476"/>
      <c r="Y744" s="196"/>
      <c r="Z744" s="915"/>
      <c r="AA744" s="917"/>
      <c r="AB744" s="917"/>
      <c r="AC744" s="917"/>
      <c r="AD744" s="917"/>
      <c r="AE744" s="917"/>
      <c r="AF744" s="917"/>
      <c r="AG744" s="895"/>
    </row>
    <row r="745" spans="1:33">
      <c r="A745" s="894"/>
      <c r="B745" s="148"/>
      <c r="C745" s="146"/>
      <c r="D745" s="20"/>
      <c r="E745" s="20"/>
      <c r="F745" s="20"/>
      <c r="G745" s="20"/>
      <c r="H745" s="20"/>
      <c r="I745" s="135"/>
      <c r="J745" s="196"/>
      <c r="K745" s="166"/>
      <c r="L745" s="166"/>
      <c r="M745" s="166"/>
      <c r="N745" s="166"/>
      <c r="O745" s="166"/>
      <c r="P745" s="156"/>
      <c r="Q745" s="157"/>
      <c r="R745" s="896"/>
      <c r="S745" s="166"/>
      <c r="T745" s="166"/>
      <c r="U745" s="166"/>
      <c r="V745" s="166"/>
      <c r="W745" s="156"/>
      <c r="X745" s="166"/>
      <c r="Y745" s="196"/>
      <c r="Z745" s="915"/>
      <c r="AA745" s="917"/>
      <c r="AB745" s="917"/>
      <c r="AC745" s="917"/>
      <c r="AD745" s="917"/>
      <c r="AE745" s="917"/>
      <c r="AF745" s="917"/>
      <c r="AG745" s="895"/>
    </row>
    <row r="746" spans="1:33">
      <c r="A746" s="894"/>
      <c r="B746" s="148"/>
      <c r="C746" s="146"/>
      <c r="D746" s="20"/>
      <c r="E746" s="20"/>
      <c r="F746" s="20"/>
      <c r="G746" s="20"/>
      <c r="H746" s="20"/>
      <c r="I746" s="135"/>
      <c r="J746" s="196"/>
      <c r="K746" s="166"/>
      <c r="L746" s="166"/>
      <c r="M746" s="166"/>
      <c r="N746" s="166"/>
      <c r="O746" s="166"/>
      <c r="P746" s="156"/>
      <c r="Q746" s="157"/>
      <c r="R746" s="911"/>
      <c r="S746" s="166"/>
      <c r="T746" s="166"/>
      <c r="U746" s="166"/>
      <c r="V746" s="166"/>
      <c r="W746" s="156"/>
      <c r="X746" s="166"/>
      <c r="Y746" s="196"/>
      <c r="Z746" s="915"/>
      <c r="AA746" s="917"/>
      <c r="AB746" s="917"/>
      <c r="AC746" s="917"/>
      <c r="AD746" s="917"/>
      <c r="AE746" s="917"/>
      <c r="AF746" s="917"/>
      <c r="AG746" s="895"/>
    </row>
    <row r="747" spans="1:33">
      <c r="A747" s="894"/>
      <c r="B747" s="149"/>
      <c r="C747" s="147"/>
      <c r="D747" s="67"/>
      <c r="E747" s="67"/>
      <c r="F747" s="67"/>
      <c r="G747" s="67"/>
      <c r="H747" s="67"/>
      <c r="I747" s="136"/>
      <c r="J747" s="897"/>
      <c r="K747" s="158"/>
      <c r="L747" s="158"/>
      <c r="M747" s="158"/>
      <c r="N747" s="158"/>
      <c r="O747" s="158"/>
      <c r="P747" s="159"/>
      <c r="Q747" s="160"/>
      <c r="R747" s="911"/>
      <c r="S747" s="153"/>
      <c r="T747" s="475"/>
      <c r="U747" s="475"/>
      <c r="V747" s="475"/>
      <c r="W747" s="475"/>
      <c r="X747" s="476"/>
      <c r="Y747" s="196"/>
      <c r="Z747" s="915"/>
      <c r="AA747" s="917"/>
      <c r="AB747" s="917"/>
      <c r="AC747" s="917"/>
      <c r="AD747" s="917"/>
      <c r="AE747" s="917"/>
      <c r="AF747" s="917"/>
      <c r="AG747" s="895"/>
    </row>
    <row r="748" spans="1:33">
      <c r="A748" s="894"/>
      <c r="B748" s="148"/>
      <c r="C748" s="146"/>
      <c r="D748" s="20"/>
      <c r="E748" s="20"/>
      <c r="F748" s="20"/>
      <c r="G748" s="20"/>
      <c r="H748" s="20"/>
      <c r="I748" s="135"/>
      <c r="J748" s="196"/>
      <c r="K748" s="166"/>
      <c r="L748" s="166"/>
      <c r="M748" s="166"/>
      <c r="N748" s="166"/>
      <c r="O748" s="166"/>
      <c r="P748" s="156"/>
      <c r="Q748" s="157"/>
      <c r="R748" s="896"/>
      <c r="S748" s="166"/>
      <c r="T748" s="166"/>
      <c r="U748" s="166"/>
      <c r="V748" s="166"/>
      <c r="W748" s="156"/>
      <c r="X748" s="166"/>
      <c r="Y748" s="196"/>
      <c r="Z748" s="913"/>
      <c r="AA748" s="913"/>
      <c r="AB748" s="913"/>
      <c r="AC748" s="913"/>
      <c r="AD748" s="913"/>
      <c r="AE748" s="913"/>
      <c r="AF748" s="913"/>
      <c r="AG748" s="480"/>
    </row>
    <row r="749" spans="1:33">
      <c r="A749" s="164"/>
      <c r="B749" s="148"/>
      <c r="C749" s="146"/>
      <c r="D749" s="20"/>
      <c r="E749" s="20"/>
      <c r="F749" s="20"/>
      <c r="G749" s="20"/>
      <c r="H749" s="20"/>
      <c r="I749" s="135"/>
      <c r="J749" s="196"/>
      <c r="K749" s="166"/>
      <c r="L749" s="166"/>
      <c r="M749" s="166"/>
      <c r="N749" s="166"/>
      <c r="O749" s="166"/>
      <c r="P749" s="156"/>
      <c r="Q749" s="157"/>
      <c r="R749" s="896"/>
      <c r="S749" s="166"/>
      <c r="T749" s="166"/>
      <c r="U749" s="166"/>
      <c r="V749" s="166"/>
      <c r="W749" s="156"/>
      <c r="X749" s="166"/>
      <c r="Y749" s="196"/>
      <c r="Z749" s="913"/>
      <c r="AA749" s="913"/>
      <c r="AB749" s="913"/>
      <c r="AC749" s="913"/>
      <c r="AD749" s="913"/>
      <c r="AE749" s="913"/>
      <c r="AF749" s="913"/>
      <c r="AG749" s="922"/>
    </row>
    <row r="750" spans="1:33">
      <c r="A750" s="894"/>
      <c r="B750" s="149"/>
      <c r="C750" s="147"/>
      <c r="D750" s="67"/>
      <c r="E750" s="67"/>
      <c r="F750" s="67"/>
      <c r="G750" s="67"/>
      <c r="H750" s="67"/>
      <c r="I750" s="136"/>
      <c r="J750" s="897"/>
      <c r="K750" s="158"/>
      <c r="L750" s="158"/>
      <c r="M750" s="158"/>
      <c r="N750" s="158"/>
      <c r="O750" s="158"/>
      <c r="P750" s="159"/>
      <c r="Q750" s="160"/>
      <c r="R750" s="896"/>
      <c r="S750" s="166"/>
      <c r="T750" s="166"/>
      <c r="U750" s="166"/>
      <c r="V750" s="166"/>
      <c r="W750" s="156"/>
      <c r="X750" s="166"/>
      <c r="Y750" s="196"/>
      <c r="Z750" s="913"/>
      <c r="AA750" s="913"/>
      <c r="AB750" s="913"/>
      <c r="AC750" s="913"/>
      <c r="AD750" s="913"/>
      <c r="AE750" s="913"/>
      <c r="AF750" s="913"/>
      <c r="AG750" s="480"/>
    </row>
    <row r="751" spans="1:33">
      <c r="A751" s="164"/>
      <c r="B751" s="148"/>
      <c r="C751" s="146"/>
      <c r="D751" s="20"/>
      <c r="E751" s="20"/>
      <c r="F751" s="20"/>
      <c r="G751" s="20"/>
      <c r="H751" s="20"/>
      <c r="I751" s="135"/>
      <c r="J751" s="196"/>
      <c r="K751" s="166"/>
      <c r="L751" s="166"/>
      <c r="M751" s="166"/>
      <c r="N751" s="166"/>
      <c r="O751" s="166"/>
      <c r="P751" s="156"/>
      <c r="Q751" s="157"/>
      <c r="R751" s="896"/>
      <c r="S751" s="166"/>
      <c r="T751" s="166"/>
      <c r="U751" s="166"/>
      <c r="V751" s="166"/>
      <c r="W751" s="156"/>
      <c r="X751" s="166"/>
      <c r="Y751" s="196"/>
      <c r="Z751" s="913"/>
      <c r="AA751" s="921"/>
      <c r="AB751" s="921"/>
      <c r="AC751" s="921"/>
      <c r="AD751" s="921"/>
      <c r="AE751" s="921"/>
      <c r="AF751" s="921"/>
      <c r="AG751" s="480"/>
    </row>
    <row r="752" spans="1:33">
      <c r="A752" s="164"/>
      <c r="B752" s="148"/>
      <c r="C752" s="146"/>
      <c r="D752" s="20"/>
      <c r="E752" s="20"/>
      <c r="F752" s="20"/>
      <c r="G752" s="20"/>
      <c r="H752" s="20"/>
      <c r="I752" s="135"/>
      <c r="J752" s="196"/>
      <c r="K752" s="166"/>
      <c r="L752" s="166"/>
      <c r="M752" s="166"/>
      <c r="N752" s="166"/>
      <c r="O752" s="166"/>
      <c r="P752" s="156"/>
      <c r="Q752" s="157"/>
      <c r="R752" s="896"/>
      <c r="S752" s="166"/>
      <c r="T752" s="166"/>
      <c r="U752" s="166"/>
      <c r="V752" s="166"/>
      <c r="W752" s="156"/>
      <c r="X752" s="166"/>
      <c r="Y752" s="196"/>
      <c r="Z752" s="913"/>
      <c r="AA752" s="921"/>
      <c r="AB752" s="921"/>
      <c r="AC752" s="921"/>
      <c r="AD752" s="921"/>
      <c r="AE752" s="921"/>
      <c r="AF752" s="921"/>
      <c r="AG752" s="480"/>
    </row>
    <row r="753" spans="1:33">
      <c r="A753" s="894"/>
      <c r="B753" s="899"/>
      <c r="C753" s="147"/>
      <c r="D753" s="67"/>
      <c r="E753" s="67"/>
      <c r="F753" s="67"/>
      <c r="G753" s="67"/>
      <c r="H753" s="67"/>
      <c r="I753" s="136"/>
      <c r="J753" s="897"/>
      <c r="K753" s="158"/>
      <c r="L753" s="158"/>
      <c r="M753" s="158"/>
      <c r="N753" s="158"/>
      <c r="O753" s="158"/>
      <c r="P753" s="159"/>
      <c r="Q753" s="160"/>
      <c r="R753" s="152"/>
      <c r="S753" s="153"/>
      <c r="T753" s="475"/>
      <c r="U753" s="475"/>
      <c r="V753" s="475"/>
      <c r="W753" s="475"/>
      <c r="X753" s="476"/>
      <c r="Y753" s="196"/>
      <c r="Z753" s="913"/>
      <c r="AA753" s="921"/>
      <c r="AB753" s="921"/>
      <c r="AC753" s="921"/>
      <c r="AD753" s="921"/>
      <c r="AE753" s="921"/>
      <c r="AF753" s="921"/>
      <c r="AG753" s="480"/>
    </row>
    <row r="754" spans="1:33">
      <c r="A754" s="894"/>
      <c r="B754" s="148"/>
      <c r="C754" s="146"/>
      <c r="D754" s="20"/>
      <c r="E754" s="20"/>
      <c r="F754" s="20"/>
      <c r="G754" s="20"/>
      <c r="H754" s="20"/>
      <c r="I754" s="135"/>
      <c r="J754" s="196"/>
      <c r="K754" s="166"/>
      <c r="L754" s="166"/>
      <c r="M754" s="166"/>
      <c r="N754" s="166"/>
      <c r="O754" s="166"/>
      <c r="P754" s="156"/>
      <c r="Q754" s="157"/>
      <c r="R754" s="896"/>
      <c r="S754" s="166"/>
      <c r="T754" s="166"/>
      <c r="U754" s="166"/>
      <c r="V754" s="166"/>
      <c r="W754" s="156"/>
      <c r="X754" s="166"/>
      <c r="Y754" s="196"/>
      <c r="Z754" s="913"/>
      <c r="AA754" s="921"/>
      <c r="AB754" s="921"/>
      <c r="AC754" s="921"/>
      <c r="AD754" s="921"/>
      <c r="AE754" s="921"/>
      <c r="AF754" s="921"/>
      <c r="AG754" s="480"/>
    </row>
    <row r="755" spans="1:33">
      <c r="A755" s="164"/>
      <c r="B755" s="148"/>
      <c r="C755" s="146"/>
      <c r="D755" s="20"/>
      <c r="E755" s="20"/>
      <c r="F755" s="20"/>
      <c r="G755" s="20"/>
      <c r="H755" s="20"/>
      <c r="I755" s="135"/>
      <c r="J755" s="196"/>
      <c r="K755" s="166"/>
      <c r="L755" s="166"/>
      <c r="M755" s="166"/>
      <c r="N755" s="166"/>
      <c r="O755" s="166"/>
      <c r="P755" s="156"/>
      <c r="Q755" s="157"/>
      <c r="R755" s="911"/>
      <c r="S755" s="166"/>
      <c r="T755" s="166"/>
      <c r="U755" s="166"/>
      <c r="V755" s="166"/>
      <c r="W755" s="156"/>
      <c r="X755" s="166"/>
      <c r="Y755" s="196"/>
      <c r="Z755" s="913"/>
      <c r="AA755" s="921"/>
      <c r="AB755" s="921"/>
      <c r="AC755" s="921"/>
      <c r="AD755" s="921"/>
      <c r="AE755" s="921"/>
      <c r="AF755" s="921"/>
      <c r="AG755" s="922"/>
    </row>
    <row r="756" spans="1:33">
      <c r="A756" s="894"/>
      <c r="B756" s="149"/>
      <c r="C756" s="147"/>
      <c r="D756" s="67"/>
      <c r="E756" s="67"/>
      <c r="F756" s="67"/>
      <c r="G756" s="67"/>
      <c r="H756" s="67"/>
      <c r="I756" s="136"/>
      <c r="J756" s="897"/>
      <c r="K756" s="154"/>
      <c r="L756" s="154"/>
      <c r="M756" s="426"/>
      <c r="N756" s="426"/>
      <c r="O756" s="426"/>
      <c r="P756" s="426"/>
      <c r="Q756" s="912"/>
      <c r="R756" s="911"/>
      <c r="S756" s="153"/>
      <c r="T756" s="150"/>
      <c r="U756" s="150"/>
      <c r="V756" s="150"/>
      <c r="W756" s="150"/>
      <c r="X756" s="898"/>
      <c r="Y756" s="196"/>
      <c r="Z756" s="913"/>
      <c r="AA756" s="921"/>
      <c r="AB756" s="921"/>
      <c r="AC756" s="921"/>
      <c r="AD756" s="921"/>
      <c r="AE756" s="921"/>
      <c r="AF756" s="921"/>
      <c r="AG756" s="480"/>
    </row>
    <row r="757" spans="1:33">
      <c r="A757" s="164"/>
      <c r="B757" s="148"/>
      <c r="C757" s="146"/>
      <c r="D757" s="20"/>
      <c r="E757" s="20"/>
      <c r="F757" s="20"/>
      <c r="G757" s="20"/>
      <c r="H757" s="20"/>
      <c r="I757" s="135"/>
      <c r="J757" s="196"/>
      <c r="K757" s="153"/>
      <c r="L757" s="153"/>
      <c r="M757" s="475"/>
      <c r="N757" s="475"/>
      <c r="O757" s="475"/>
      <c r="P757" s="475"/>
      <c r="Q757" s="476"/>
      <c r="R757" s="152"/>
      <c r="S757" s="153"/>
      <c r="T757" s="475"/>
      <c r="U757" s="475"/>
      <c r="V757" s="475"/>
      <c r="W757" s="475"/>
      <c r="X757" s="476"/>
      <c r="Y757" s="196"/>
      <c r="Z757" s="913"/>
      <c r="AA757" s="913"/>
      <c r="AB757" s="913"/>
      <c r="AC757" s="913"/>
      <c r="AD757" s="913"/>
      <c r="AE757" s="913"/>
      <c r="AF757" s="913"/>
      <c r="AG757" s="480"/>
    </row>
    <row r="758" spans="1:33">
      <c r="A758" s="164"/>
      <c r="B758" s="148"/>
      <c r="C758" s="146"/>
      <c r="D758" s="20"/>
      <c r="E758" s="20"/>
      <c r="F758" s="20"/>
      <c r="G758" s="20"/>
      <c r="H758" s="20"/>
      <c r="I758" s="135"/>
      <c r="J758" s="196"/>
      <c r="K758" s="153"/>
      <c r="L758" s="153"/>
      <c r="M758" s="475"/>
      <c r="N758" s="475"/>
      <c r="O758" s="475"/>
      <c r="P758" s="475"/>
      <c r="Q758" s="476"/>
      <c r="R758" s="152"/>
      <c r="S758" s="153"/>
      <c r="T758" s="475"/>
      <c r="U758" s="475"/>
      <c r="V758" s="475"/>
      <c r="W758" s="475"/>
      <c r="X758" s="476"/>
      <c r="Y758" s="196"/>
      <c r="Z758" s="913"/>
      <c r="AA758" s="913"/>
      <c r="AB758" s="913"/>
      <c r="AC758" s="913"/>
      <c r="AD758" s="913"/>
      <c r="AE758" s="913"/>
      <c r="AF758" s="913"/>
      <c r="AG758" s="480"/>
    </row>
    <row r="759" spans="1:33">
      <c r="A759" s="164"/>
      <c r="B759" s="149"/>
      <c r="C759" s="147"/>
      <c r="D759" s="67"/>
      <c r="E759" s="67"/>
      <c r="F759" s="67"/>
      <c r="G759" s="67"/>
      <c r="H759" s="67"/>
      <c r="I759" s="136"/>
      <c r="J759" s="897"/>
      <c r="K759" s="154"/>
      <c r="L759" s="154"/>
      <c r="M759" s="477"/>
      <c r="N759" s="477"/>
      <c r="O759" s="477"/>
      <c r="P759" s="477"/>
      <c r="Q759" s="478"/>
      <c r="R759" s="152"/>
      <c r="S759" s="153"/>
      <c r="T759" s="475"/>
      <c r="U759" s="475"/>
      <c r="V759" s="475"/>
      <c r="W759" s="475"/>
      <c r="X759" s="476"/>
      <c r="Y759" s="196"/>
      <c r="Z759" s="913"/>
      <c r="AA759" s="913"/>
      <c r="AB759" s="913"/>
      <c r="AC759" s="913"/>
      <c r="AD759" s="913"/>
      <c r="AE759" s="913"/>
      <c r="AF759" s="913"/>
      <c r="AG759" s="480"/>
    </row>
    <row r="760" spans="1:33">
      <c r="A760" s="164"/>
      <c r="B760" s="148"/>
      <c r="C760" s="146"/>
      <c r="D760" s="20"/>
      <c r="E760" s="20"/>
      <c r="F760" s="20"/>
      <c r="G760" s="20"/>
      <c r="H760" s="20"/>
      <c r="I760" s="135"/>
      <c r="J760" s="196"/>
      <c r="K760" s="153"/>
      <c r="L760" s="153"/>
      <c r="M760" s="475"/>
      <c r="N760" s="475"/>
      <c r="O760" s="475"/>
      <c r="P760" s="475"/>
      <c r="Q760" s="476"/>
      <c r="R760" s="152"/>
      <c r="S760" s="153"/>
      <c r="T760" s="475"/>
      <c r="U760" s="475"/>
      <c r="V760" s="475"/>
      <c r="W760" s="475"/>
      <c r="X760" s="476"/>
      <c r="Y760" s="196"/>
      <c r="Z760" s="915"/>
      <c r="AA760" s="915"/>
      <c r="AB760" s="915"/>
      <c r="AC760" s="917"/>
      <c r="AD760" s="917"/>
      <c r="AE760" s="917"/>
      <c r="AF760" s="917"/>
    </row>
    <row r="761" spans="1:33">
      <c r="A761" s="164"/>
      <c r="B761" s="148"/>
      <c r="C761" s="146"/>
      <c r="D761" s="20"/>
      <c r="E761" s="20"/>
      <c r="F761" s="20"/>
      <c r="G761" s="20"/>
      <c r="H761" s="20"/>
      <c r="I761" s="135"/>
      <c r="J761" s="196"/>
      <c r="K761" s="153"/>
      <c r="L761" s="153"/>
      <c r="M761" s="475"/>
      <c r="N761" s="475"/>
      <c r="O761" s="475"/>
      <c r="P761" s="475"/>
      <c r="Q761" s="476"/>
      <c r="R761" s="152"/>
      <c r="S761" s="153"/>
      <c r="T761" s="475"/>
      <c r="U761" s="475"/>
      <c r="V761" s="475"/>
      <c r="W761" s="475"/>
      <c r="X761" s="476"/>
      <c r="Y761" s="196"/>
      <c r="Z761" s="915"/>
      <c r="AA761" s="917"/>
      <c r="AB761" s="917"/>
      <c r="AC761" s="917"/>
      <c r="AD761" s="917"/>
      <c r="AE761" s="917"/>
      <c r="AF761" s="917"/>
    </row>
    <row r="762" spans="1:33">
      <c r="A762" s="164"/>
      <c r="B762" s="149"/>
      <c r="C762" s="147"/>
      <c r="D762" s="67"/>
      <c r="E762" s="67"/>
      <c r="F762" s="67"/>
      <c r="G762" s="67"/>
      <c r="H762" s="67"/>
      <c r="I762" s="136"/>
      <c r="J762" s="196"/>
      <c r="K762" s="154"/>
      <c r="L762" s="154"/>
      <c r="M762" s="477"/>
      <c r="N762" s="477"/>
      <c r="O762" s="477"/>
      <c r="P762" s="477"/>
      <c r="Q762" s="478"/>
      <c r="R762" s="152"/>
      <c r="S762" s="153"/>
      <c r="T762" s="475"/>
      <c r="U762" s="475"/>
      <c r="V762" s="475"/>
      <c r="W762" s="475"/>
      <c r="X762" s="476"/>
      <c r="Y762" s="196"/>
      <c r="Z762" s="915"/>
      <c r="AA762" s="917"/>
      <c r="AB762" s="917"/>
      <c r="AC762" s="917"/>
      <c r="AD762" s="917"/>
      <c r="AE762" s="917"/>
      <c r="AF762" s="917"/>
    </row>
    <row r="763" spans="1:33">
      <c r="A763" s="164"/>
      <c r="B763" s="148"/>
      <c r="C763" s="146"/>
      <c r="D763" s="20"/>
      <c r="E763" s="20"/>
      <c r="F763" s="20"/>
      <c r="G763" s="20"/>
      <c r="H763" s="20"/>
      <c r="I763" s="135"/>
      <c r="J763" s="196"/>
      <c r="K763" s="153"/>
      <c r="L763" s="153"/>
      <c r="M763" s="475"/>
      <c r="N763" s="475"/>
      <c r="O763" s="475"/>
      <c r="P763" s="475"/>
      <c r="Q763" s="476"/>
      <c r="R763" s="152"/>
      <c r="S763" s="153"/>
      <c r="T763" s="475"/>
      <c r="U763" s="475"/>
      <c r="V763" s="475"/>
      <c r="W763" s="475"/>
      <c r="X763" s="476"/>
      <c r="Y763" s="196"/>
      <c r="Z763" s="915"/>
      <c r="AA763" s="917"/>
      <c r="AB763" s="917"/>
      <c r="AC763" s="917"/>
      <c r="AD763" s="917"/>
      <c r="AE763" s="917"/>
      <c r="AF763" s="917"/>
    </row>
    <row r="764" spans="1:33">
      <c r="A764" s="164"/>
      <c r="B764" s="148"/>
      <c r="C764" s="146"/>
      <c r="D764" s="20"/>
      <c r="E764" s="20"/>
      <c r="F764" s="20"/>
      <c r="G764" s="20"/>
      <c r="H764" s="20"/>
      <c r="I764" s="135"/>
      <c r="J764" s="196"/>
      <c r="K764" s="153"/>
      <c r="L764" s="153"/>
      <c r="M764" s="475"/>
      <c r="N764" s="475"/>
      <c r="O764" s="475"/>
      <c r="P764" s="475"/>
      <c r="Q764" s="476"/>
      <c r="R764" s="152"/>
      <c r="S764" s="153"/>
      <c r="T764" s="475"/>
      <c r="U764" s="475"/>
      <c r="V764" s="475"/>
      <c r="W764" s="475"/>
      <c r="X764" s="476"/>
      <c r="Y764" s="196"/>
      <c r="Z764" s="915"/>
      <c r="AA764" s="917"/>
      <c r="AB764" s="917"/>
      <c r="AC764" s="917"/>
      <c r="AD764" s="917"/>
      <c r="AE764" s="917"/>
      <c r="AF764" s="917"/>
    </row>
    <row r="765" spans="1:33">
      <c r="A765" s="164"/>
      <c r="B765" s="149"/>
      <c r="C765" s="147"/>
      <c r="D765" s="67"/>
      <c r="E765" s="67"/>
      <c r="F765" s="67"/>
      <c r="G765" s="67"/>
      <c r="H765" s="67"/>
      <c r="I765" s="136"/>
      <c r="J765" s="897"/>
      <c r="K765" s="154"/>
      <c r="L765" s="154"/>
      <c r="M765" s="477"/>
      <c r="N765" s="477"/>
      <c r="O765" s="477"/>
      <c r="P765" s="477"/>
      <c r="Q765" s="478"/>
      <c r="R765" s="152"/>
      <c r="S765" s="153"/>
      <c r="T765" s="475"/>
      <c r="U765" s="475"/>
      <c r="V765" s="475"/>
      <c r="W765" s="475"/>
      <c r="X765" s="476"/>
      <c r="Y765" s="196"/>
      <c r="Z765" s="915"/>
      <c r="AA765" s="917"/>
      <c r="AB765" s="917"/>
      <c r="AC765" s="917"/>
      <c r="AD765" s="917"/>
      <c r="AE765" s="917"/>
      <c r="AF765" s="917"/>
    </row>
    <row r="766" spans="1:33">
      <c r="A766" s="164"/>
      <c r="B766" s="148"/>
      <c r="C766" s="146"/>
      <c r="D766" s="20"/>
      <c r="E766" s="20"/>
      <c r="F766" s="20"/>
      <c r="G766" s="20"/>
      <c r="H766" s="20"/>
      <c r="I766" s="135"/>
      <c r="J766" s="196"/>
      <c r="K766" s="153"/>
      <c r="L766" s="153"/>
      <c r="M766" s="475"/>
      <c r="N766" s="475"/>
      <c r="O766" s="475"/>
      <c r="P766" s="475"/>
      <c r="Q766" s="476"/>
      <c r="R766" s="152"/>
      <c r="S766" s="153"/>
      <c r="T766" s="475"/>
      <c r="U766" s="475"/>
      <c r="V766" s="475"/>
      <c r="W766" s="475"/>
      <c r="X766" s="476"/>
      <c r="Y766" s="196"/>
      <c r="Z766" s="915"/>
      <c r="AA766" s="917"/>
      <c r="AB766" s="917"/>
      <c r="AC766" s="917"/>
      <c r="AD766" s="917"/>
      <c r="AE766" s="917"/>
      <c r="AF766" s="917"/>
    </row>
    <row r="767" spans="1:33">
      <c r="A767" s="164"/>
      <c r="B767" s="148"/>
      <c r="C767" s="146"/>
      <c r="D767" s="20"/>
      <c r="E767" s="20"/>
      <c r="F767" s="20"/>
      <c r="G767" s="20"/>
      <c r="H767" s="20"/>
      <c r="I767" s="135"/>
      <c r="J767" s="196"/>
      <c r="K767" s="153"/>
      <c r="L767" s="153"/>
      <c r="M767" s="475"/>
      <c r="N767" s="475"/>
      <c r="O767" s="475"/>
      <c r="P767" s="475"/>
      <c r="Q767" s="476"/>
      <c r="R767" s="152"/>
      <c r="S767" s="153"/>
      <c r="T767" s="475"/>
      <c r="U767" s="475"/>
      <c r="V767" s="475"/>
      <c r="W767" s="475"/>
      <c r="X767" s="476"/>
      <c r="Y767" s="196"/>
      <c r="Z767" s="915"/>
      <c r="AA767" s="917"/>
      <c r="AB767" s="917"/>
      <c r="AC767" s="917"/>
      <c r="AD767" s="917"/>
      <c r="AE767" s="917"/>
      <c r="AF767" s="917"/>
    </row>
    <row r="768" spans="1:33">
      <c r="A768" s="164"/>
      <c r="B768" s="149"/>
      <c r="C768" s="147"/>
      <c r="D768" s="67"/>
      <c r="E768" s="67"/>
      <c r="F768" s="67"/>
      <c r="G768" s="67"/>
      <c r="H768" s="67"/>
      <c r="I768" s="136"/>
      <c r="J768" s="897"/>
      <c r="K768" s="154"/>
      <c r="L768" s="154"/>
      <c r="M768" s="477"/>
      <c r="N768" s="477"/>
      <c r="O768" s="477"/>
      <c r="P768" s="900"/>
      <c r="Q768" s="477"/>
      <c r="R768" s="152"/>
      <c r="S768" s="153"/>
      <c r="T768" s="475"/>
      <c r="U768" s="475"/>
      <c r="V768" s="475"/>
      <c r="W768" s="475"/>
      <c r="X768" s="476"/>
      <c r="Y768" s="196"/>
      <c r="Z768" s="915"/>
      <c r="AA768" s="917"/>
      <c r="AB768" s="917"/>
      <c r="AC768" s="917"/>
      <c r="AD768" s="917"/>
      <c r="AE768" s="917"/>
      <c r="AF768" s="917"/>
    </row>
    <row r="769" spans="1:32">
      <c r="A769" s="164"/>
      <c r="B769" s="148"/>
      <c r="C769" s="146"/>
      <c r="D769" s="20"/>
      <c r="E769" s="20"/>
      <c r="F769" s="20"/>
      <c r="G769" s="20"/>
      <c r="H769" s="20"/>
      <c r="I769" s="135"/>
      <c r="J769" s="196"/>
      <c r="K769" s="166"/>
      <c r="L769" s="155"/>
      <c r="M769" s="155"/>
      <c r="N769" s="155"/>
      <c r="O769" s="155"/>
      <c r="P769" s="156"/>
      <c r="Q769" s="157"/>
      <c r="R769" s="896"/>
      <c r="S769" s="166"/>
      <c r="T769" s="166"/>
      <c r="U769" s="166"/>
      <c r="V769" s="166"/>
      <c r="W769" s="156"/>
      <c r="X769" s="166"/>
      <c r="Y769" s="196"/>
      <c r="Z769" s="915"/>
      <c r="AA769" s="917"/>
      <c r="AB769" s="917"/>
      <c r="AC769" s="917"/>
      <c r="AD769" s="917"/>
      <c r="AE769" s="917"/>
      <c r="AF769" s="917"/>
    </row>
    <row r="770" spans="1:32">
      <c r="A770" s="164"/>
      <c r="B770" s="148"/>
      <c r="C770" s="146"/>
      <c r="D770" s="20"/>
      <c r="E770" s="20"/>
      <c r="F770" s="20"/>
      <c r="G770" s="20"/>
      <c r="H770" s="20"/>
      <c r="I770" s="135"/>
      <c r="J770" s="196"/>
      <c r="K770" s="166"/>
      <c r="L770" s="155"/>
      <c r="M770" s="155"/>
      <c r="N770" s="155"/>
      <c r="O770" s="155"/>
      <c r="P770" s="156"/>
      <c r="Q770" s="157"/>
      <c r="R770" s="896"/>
      <c r="S770" s="166"/>
      <c r="T770" s="166"/>
      <c r="U770" s="166"/>
      <c r="V770" s="166"/>
      <c r="W770" s="156"/>
      <c r="X770" s="166"/>
      <c r="Y770" s="196"/>
      <c r="Z770" s="915"/>
      <c r="AA770" s="917"/>
      <c r="AB770" s="917"/>
      <c r="AC770" s="917"/>
      <c r="AD770" s="917"/>
      <c r="AE770" s="917"/>
      <c r="AF770" s="917"/>
    </row>
    <row r="771" spans="1:32">
      <c r="A771" s="164"/>
      <c r="B771" s="149"/>
      <c r="C771" s="147"/>
      <c r="D771" s="67"/>
      <c r="E771" s="67"/>
      <c r="F771" s="67"/>
      <c r="G771" s="67"/>
      <c r="H771" s="67"/>
      <c r="I771" s="136"/>
      <c r="J771" s="897"/>
      <c r="K771" s="158"/>
      <c r="L771" s="158"/>
      <c r="M771" s="158"/>
      <c r="N771" s="158"/>
      <c r="O771" s="158"/>
      <c r="P771" s="159"/>
      <c r="Q771" s="160"/>
      <c r="R771" s="427"/>
      <c r="S771" s="158"/>
      <c r="T771" s="158"/>
      <c r="U771" s="158"/>
      <c r="V771" s="158"/>
      <c r="W771" s="159"/>
      <c r="X771" s="158"/>
      <c r="Y771" s="897"/>
      <c r="Z771" s="918"/>
      <c r="AA771" s="919"/>
      <c r="AB771" s="919"/>
      <c r="AC771" s="919"/>
      <c r="AD771" s="919"/>
      <c r="AE771" s="919"/>
      <c r="AF771" s="919"/>
    </row>
    <row r="772" spans="1:32">
      <c r="A772" s="300"/>
      <c r="B772" s="295"/>
      <c r="C772" s="296"/>
      <c r="D772" s="297"/>
      <c r="E772" s="297"/>
      <c r="F772" s="297"/>
      <c r="G772" s="297"/>
      <c r="H772" s="297"/>
      <c r="I772" s="298"/>
      <c r="J772" s="196"/>
      <c r="K772" s="472"/>
      <c r="L772" s="472"/>
      <c r="M772" s="462"/>
      <c r="N772" s="462"/>
      <c r="O772" s="462"/>
      <c r="P772" s="462"/>
      <c r="Q772" s="473"/>
      <c r="R772" s="474"/>
      <c r="S772" s="909"/>
      <c r="T772" s="910"/>
      <c r="U772" s="910"/>
      <c r="V772" s="910"/>
      <c r="W772" s="910"/>
      <c r="X772" s="473"/>
      <c r="Y772" s="196"/>
      <c r="Z772" s="915"/>
      <c r="AA772" s="917"/>
      <c r="AB772" s="917"/>
      <c r="AC772" s="917"/>
      <c r="AD772" s="917"/>
      <c r="AE772" s="917"/>
      <c r="AF772" s="917"/>
    </row>
    <row r="773" spans="1:32">
      <c r="A773" s="164"/>
      <c r="B773" s="148"/>
      <c r="C773" s="146"/>
      <c r="D773" s="20"/>
      <c r="E773" s="20"/>
      <c r="F773" s="20"/>
      <c r="G773" s="20"/>
      <c r="H773" s="20"/>
      <c r="I773" s="135"/>
      <c r="J773" s="196"/>
      <c r="K773" s="153"/>
      <c r="L773" s="153"/>
      <c r="M773" s="475"/>
      <c r="N773" s="475"/>
      <c r="O773" s="475"/>
      <c r="P773" s="475"/>
      <c r="Q773" s="476"/>
      <c r="R773" s="152"/>
      <c r="S773" s="153"/>
      <c r="T773" s="475"/>
      <c r="U773" s="475"/>
      <c r="V773" s="475"/>
      <c r="W773" s="475"/>
      <c r="X773" s="476"/>
      <c r="Y773" s="196"/>
      <c r="Z773" s="915"/>
      <c r="AA773" s="917"/>
      <c r="AB773" s="917"/>
      <c r="AC773" s="917"/>
      <c r="AD773" s="917"/>
      <c r="AE773" s="917"/>
      <c r="AF773" s="917"/>
    </row>
    <row r="774" spans="1:32">
      <c r="A774" s="164"/>
      <c r="B774" s="148"/>
      <c r="C774" s="146"/>
      <c r="D774" s="20"/>
      <c r="E774" s="20"/>
      <c r="F774" s="20"/>
      <c r="G774" s="20"/>
      <c r="H774" s="20"/>
      <c r="I774" s="135"/>
      <c r="J774" s="196"/>
      <c r="K774" s="153"/>
      <c r="L774" s="153"/>
      <c r="M774" s="475"/>
      <c r="N774" s="475"/>
      <c r="O774" s="475"/>
      <c r="P774" s="475"/>
      <c r="Q774" s="476"/>
      <c r="R774" s="152"/>
      <c r="S774" s="153"/>
      <c r="T774" s="475"/>
      <c r="U774" s="475"/>
      <c r="V774" s="475"/>
      <c r="W774" s="475"/>
      <c r="X774" s="476"/>
      <c r="Y774" s="196"/>
      <c r="Z774" s="915"/>
      <c r="AA774" s="917"/>
      <c r="AB774" s="917"/>
      <c r="AC774" s="917"/>
      <c r="AD774" s="917"/>
      <c r="AE774" s="917"/>
      <c r="AF774" s="917"/>
    </row>
    <row r="775" spans="1:32">
      <c r="A775" s="164"/>
      <c r="B775" s="148"/>
      <c r="C775" s="146"/>
      <c r="D775" s="20"/>
      <c r="E775" s="20"/>
      <c r="F775" s="20"/>
      <c r="G775" s="20"/>
      <c r="H775" s="20"/>
      <c r="I775" s="135"/>
      <c r="J775" s="196"/>
      <c r="K775" s="153"/>
      <c r="L775" s="153"/>
      <c r="M775" s="475"/>
      <c r="N775" s="475"/>
      <c r="O775" s="475"/>
      <c r="P775" s="475"/>
      <c r="Q775" s="476"/>
      <c r="R775" s="152"/>
      <c r="S775" s="153"/>
      <c r="T775" s="475"/>
      <c r="U775" s="475"/>
      <c r="V775" s="475"/>
      <c r="W775" s="475"/>
      <c r="X775" s="476"/>
      <c r="Y775" s="196"/>
      <c r="Z775" s="915"/>
      <c r="AA775" s="917"/>
      <c r="AB775" s="917"/>
      <c r="AC775" s="917"/>
      <c r="AD775" s="917"/>
      <c r="AE775" s="917"/>
      <c r="AF775" s="917"/>
    </row>
    <row r="776" spans="1:32">
      <c r="A776" s="164"/>
      <c r="B776" s="148"/>
      <c r="C776" s="146"/>
      <c r="D776" s="20"/>
      <c r="E776" s="20"/>
      <c r="F776" s="20"/>
      <c r="G776" s="20"/>
      <c r="H776" s="20"/>
      <c r="I776" s="135"/>
      <c r="J776" s="196"/>
      <c r="K776" s="153"/>
      <c r="L776" s="153"/>
      <c r="M776" s="475"/>
      <c r="N776" s="475"/>
      <c r="O776" s="475"/>
      <c r="P776" s="475"/>
      <c r="Q776" s="476"/>
      <c r="R776" s="152"/>
      <c r="S776" s="153"/>
      <c r="T776" s="475"/>
      <c r="U776" s="475"/>
      <c r="V776" s="475"/>
      <c r="W776" s="475"/>
      <c r="X776" s="476"/>
      <c r="Y776" s="196"/>
      <c r="Z776" s="915"/>
      <c r="AA776" s="915"/>
      <c r="AB776" s="915"/>
      <c r="AC776" s="915"/>
      <c r="AD776" s="917"/>
      <c r="AE776" s="917"/>
      <c r="AF776" s="917"/>
    </row>
    <row r="777" spans="1:32">
      <c r="A777" s="164"/>
      <c r="B777" s="148"/>
      <c r="C777" s="146"/>
      <c r="D777" s="20"/>
      <c r="E777" s="20"/>
      <c r="F777" s="20"/>
      <c r="G777" s="20"/>
      <c r="H777" s="20"/>
      <c r="I777" s="135"/>
      <c r="J777" s="196"/>
      <c r="K777" s="153"/>
      <c r="L777" s="153"/>
      <c r="M777" s="475"/>
      <c r="N777" s="475"/>
      <c r="O777" s="475"/>
      <c r="P777" s="475"/>
      <c r="Q777" s="476"/>
      <c r="R777" s="152"/>
      <c r="S777" s="153"/>
      <c r="T777" s="475"/>
      <c r="U777" s="475"/>
      <c r="V777" s="475"/>
      <c r="W777" s="475"/>
      <c r="X777" s="476"/>
      <c r="Y777" s="196"/>
      <c r="Z777" s="915"/>
      <c r="AA777" s="917"/>
      <c r="AB777" s="917"/>
      <c r="AC777" s="917"/>
      <c r="AD777" s="917"/>
      <c r="AE777" s="917"/>
      <c r="AF777" s="917"/>
    </row>
    <row r="778" spans="1:32">
      <c r="A778" s="164"/>
      <c r="B778" s="149"/>
      <c r="C778" s="147"/>
      <c r="D778" s="67"/>
      <c r="E778" s="67"/>
      <c r="F778" s="67"/>
      <c r="G778" s="67"/>
      <c r="H778" s="67"/>
      <c r="I778" s="136"/>
      <c r="J778" s="196"/>
      <c r="K778" s="154"/>
      <c r="L778" s="154"/>
      <c r="M778" s="477"/>
      <c r="N778" s="477"/>
      <c r="O778" s="477"/>
      <c r="P778" s="477"/>
      <c r="Q778" s="478"/>
      <c r="R778" s="152"/>
      <c r="S778" s="153"/>
      <c r="T778" s="475"/>
      <c r="U778" s="475"/>
      <c r="V778" s="475"/>
      <c r="W778" s="475"/>
      <c r="X778" s="476"/>
      <c r="Y778" s="196"/>
      <c r="Z778" s="915"/>
      <c r="AA778" s="917"/>
      <c r="AB778" s="917"/>
      <c r="AC778" s="917"/>
      <c r="AD778" s="917"/>
      <c r="AE778" s="917"/>
      <c r="AF778" s="917"/>
    </row>
    <row r="779" spans="1:32">
      <c r="A779" s="164"/>
      <c r="B779" s="148"/>
      <c r="C779" s="146"/>
      <c r="D779" s="20"/>
      <c r="E779" s="20"/>
      <c r="F779" s="20"/>
      <c r="G779" s="20"/>
      <c r="H779" s="20"/>
      <c r="I779" s="135"/>
      <c r="J779" s="196"/>
      <c r="K779" s="153"/>
      <c r="L779" s="153"/>
      <c r="M779" s="475"/>
      <c r="N779" s="475"/>
      <c r="O779" s="475"/>
      <c r="P779" s="475"/>
      <c r="Q779" s="476"/>
      <c r="R779" s="152"/>
      <c r="S779" s="153"/>
      <c r="T779" s="475"/>
      <c r="U779" s="475"/>
      <c r="V779" s="475"/>
      <c r="W779" s="475"/>
      <c r="X779" s="476"/>
      <c r="Y779" s="196"/>
      <c r="Z779" s="915"/>
      <c r="AA779" s="917"/>
      <c r="AB779" s="917"/>
      <c r="AC779" s="917"/>
      <c r="AD779" s="917"/>
      <c r="AE779" s="917"/>
      <c r="AF779" s="917"/>
    </row>
    <row r="780" spans="1:32">
      <c r="A780" s="164"/>
      <c r="B780" s="905"/>
      <c r="C780" s="906"/>
      <c r="D780" s="907"/>
      <c r="E780" s="907"/>
      <c r="F780" s="907"/>
      <c r="G780" s="907"/>
      <c r="H780" s="907"/>
      <c r="I780" s="908"/>
      <c r="J780" s="196"/>
      <c r="K780" s="153"/>
      <c r="L780" s="153"/>
      <c r="M780" s="475"/>
      <c r="N780" s="475"/>
      <c r="O780" s="475"/>
      <c r="P780" s="475"/>
      <c r="Q780" s="476"/>
      <c r="R780" s="152"/>
      <c r="S780" s="153"/>
      <c r="T780" s="475"/>
      <c r="U780" s="475"/>
      <c r="V780" s="475"/>
      <c r="W780" s="475"/>
      <c r="X780" s="476"/>
      <c r="Y780" s="196"/>
      <c r="Z780" s="915"/>
      <c r="AA780" s="917"/>
      <c r="AB780" s="917"/>
      <c r="AC780" s="917"/>
      <c r="AD780" s="917"/>
      <c r="AE780" s="917"/>
      <c r="AF780" s="917"/>
    </row>
    <row r="781" spans="1:32">
      <c r="A781" s="164"/>
      <c r="B781" s="148"/>
      <c r="C781" s="146"/>
      <c r="D781" s="20"/>
      <c r="E781" s="20"/>
      <c r="F781" s="20"/>
      <c r="G781" s="20"/>
      <c r="H781" s="20"/>
      <c r="I781" s="135"/>
      <c r="J781" s="196"/>
      <c r="K781" s="153"/>
      <c r="L781" s="153"/>
      <c r="M781" s="475"/>
      <c r="N781" s="475"/>
      <c r="O781" s="475"/>
      <c r="P781" s="475"/>
      <c r="Q781" s="476"/>
      <c r="R781" s="152"/>
      <c r="S781" s="153"/>
      <c r="T781" s="475"/>
      <c r="U781" s="475"/>
      <c r="V781" s="475"/>
      <c r="W781" s="475"/>
      <c r="X781" s="476"/>
      <c r="Y781" s="196"/>
      <c r="Z781" s="915"/>
      <c r="AA781" s="917"/>
      <c r="AB781" s="917"/>
      <c r="AC781" s="917"/>
      <c r="AD781" s="917"/>
      <c r="AE781" s="917"/>
      <c r="AF781" s="917"/>
    </row>
    <row r="782" spans="1:32">
      <c r="A782" s="164"/>
      <c r="B782" s="905"/>
      <c r="C782" s="906"/>
      <c r="D782" s="907"/>
      <c r="E782" s="907"/>
      <c r="F782" s="907"/>
      <c r="G782" s="907"/>
      <c r="H782" s="907"/>
      <c r="I782" s="908"/>
      <c r="J782" s="196"/>
      <c r="K782" s="153"/>
      <c r="L782" s="153"/>
      <c r="M782" s="475"/>
      <c r="N782" s="475"/>
      <c r="O782" s="475"/>
      <c r="P782" s="475"/>
      <c r="Q782" s="476"/>
      <c r="R782" s="152"/>
      <c r="S782" s="153"/>
      <c r="T782" s="475"/>
      <c r="U782" s="475"/>
      <c r="V782" s="475"/>
      <c r="W782" s="475"/>
      <c r="X782" s="476"/>
      <c r="Y782" s="196"/>
      <c r="Z782" s="915"/>
      <c r="AA782" s="917"/>
      <c r="AB782" s="917"/>
      <c r="AC782" s="917"/>
      <c r="AD782" s="917"/>
      <c r="AE782" s="917"/>
      <c r="AF782" s="917"/>
    </row>
    <row r="783" spans="1:32">
      <c r="A783" s="164"/>
      <c r="B783" s="148"/>
      <c r="C783" s="146"/>
      <c r="D783" s="20"/>
      <c r="E783" s="20"/>
      <c r="F783" s="20"/>
      <c r="G783" s="20"/>
      <c r="H783" s="20"/>
      <c r="I783" s="135"/>
      <c r="J783" s="196"/>
      <c r="K783" s="186"/>
      <c r="L783" s="153"/>
      <c r="M783" s="475"/>
      <c r="N783" s="475"/>
      <c r="O783" s="475"/>
      <c r="P783" s="475"/>
      <c r="Q783" s="476"/>
      <c r="R783" s="152"/>
      <c r="S783" s="153"/>
      <c r="T783" s="475"/>
      <c r="U783" s="475"/>
      <c r="V783" s="475"/>
      <c r="W783" s="475"/>
      <c r="X783" s="476"/>
      <c r="Y783" s="196"/>
      <c r="Z783" s="915"/>
      <c r="AA783" s="917"/>
      <c r="AB783" s="917"/>
      <c r="AC783" s="917"/>
      <c r="AD783" s="917"/>
      <c r="AE783" s="917"/>
      <c r="AF783" s="917"/>
    </row>
    <row r="784" spans="1:32">
      <c r="A784" s="164"/>
      <c r="B784" s="905"/>
      <c r="C784" s="906"/>
      <c r="D784" s="907"/>
      <c r="E784" s="907"/>
      <c r="F784" s="907"/>
      <c r="G784" s="907"/>
      <c r="H784" s="907"/>
      <c r="I784" s="908"/>
      <c r="J784" s="196"/>
      <c r="K784" s="153"/>
      <c r="L784" s="153"/>
      <c r="M784" s="475"/>
      <c r="N784" s="475"/>
      <c r="O784" s="475"/>
      <c r="P784" s="479"/>
      <c r="Q784" s="475"/>
      <c r="R784" s="152"/>
      <c r="S784" s="153"/>
      <c r="T784" s="475"/>
      <c r="U784" s="475"/>
      <c r="V784" s="475"/>
      <c r="W784" s="475"/>
      <c r="X784" s="476"/>
      <c r="Y784" s="196"/>
      <c r="Z784" s="915"/>
      <c r="AA784" s="917"/>
      <c r="AB784" s="917"/>
      <c r="AC784" s="917"/>
      <c r="AD784" s="917"/>
      <c r="AE784" s="917"/>
      <c r="AF784" s="917"/>
    </row>
    <row r="785" spans="1:33">
      <c r="A785" s="164"/>
      <c r="B785" s="905"/>
      <c r="C785" s="906"/>
      <c r="D785" s="907"/>
      <c r="E785" s="907"/>
      <c r="F785" s="907"/>
      <c r="G785" s="907"/>
      <c r="H785" s="907"/>
      <c r="I785" s="908"/>
      <c r="J785" s="196"/>
      <c r="K785" s="166"/>
      <c r="L785" s="155"/>
      <c r="M785" s="155"/>
      <c r="N785" s="155"/>
      <c r="O785" s="155"/>
      <c r="P785" s="156"/>
      <c r="Q785" s="157"/>
      <c r="R785" s="896"/>
      <c r="S785" s="166"/>
      <c r="T785" s="166"/>
      <c r="U785" s="166"/>
      <c r="V785" s="166"/>
      <c r="W785" s="156"/>
      <c r="X785" s="166"/>
      <c r="Y785" s="196"/>
      <c r="Z785" s="915"/>
      <c r="AA785" s="917"/>
      <c r="AB785" s="917"/>
      <c r="AC785" s="917"/>
      <c r="AD785" s="917"/>
      <c r="AE785" s="917"/>
      <c r="AF785" s="917"/>
    </row>
    <row r="786" spans="1:33">
      <c r="A786" s="164"/>
      <c r="B786" s="148"/>
      <c r="C786" s="146"/>
      <c r="D786" s="20"/>
      <c r="E786" s="20"/>
      <c r="F786" s="20"/>
      <c r="G786" s="20"/>
      <c r="H786" s="20"/>
      <c r="I786" s="135"/>
      <c r="J786" s="196"/>
      <c r="K786" s="155"/>
      <c r="L786" s="155"/>
      <c r="M786" s="155"/>
      <c r="N786" s="155"/>
      <c r="O786" s="155"/>
      <c r="P786" s="156"/>
      <c r="Q786" s="157"/>
      <c r="R786" s="896"/>
      <c r="S786" s="166"/>
      <c r="T786" s="166"/>
      <c r="U786" s="166"/>
      <c r="V786" s="166"/>
      <c r="W786" s="156"/>
      <c r="X786" s="166"/>
      <c r="Y786" s="196"/>
      <c r="Z786" s="915"/>
      <c r="AA786" s="917"/>
      <c r="AB786" s="917"/>
      <c r="AC786" s="917"/>
      <c r="AD786" s="917"/>
      <c r="AE786" s="917"/>
      <c r="AF786" s="917"/>
    </row>
    <row r="787" spans="1:33">
      <c r="A787" s="164"/>
      <c r="B787" s="905"/>
      <c r="C787" s="906"/>
      <c r="D787" s="907"/>
      <c r="E787" s="907"/>
      <c r="F787" s="907"/>
      <c r="G787" s="907"/>
      <c r="H787" s="907"/>
      <c r="I787" s="908"/>
      <c r="J787" s="196"/>
      <c r="K787" s="155"/>
      <c r="L787" s="155"/>
      <c r="M787" s="155"/>
      <c r="N787" s="155"/>
      <c r="O787" s="155"/>
      <c r="P787" s="156"/>
      <c r="Q787" s="157"/>
      <c r="R787" s="896"/>
      <c r="S787" s="166"/>
      <c r="T787" s="166"/>
      <c r="U787" s="166"/>
      <c r="V787" s="166"/>
      <c r="W787" s="156"/>
      <c r="X787" s="166"/>
      <c r="Y787" s="196"/>
      <c r="Z787" s="915"/>
      <c r="AA787" s="917"/>
      <c r="AB787" s="917"/>
      <c r="AC787" s="917"/>
      <c r="AD787" s="917"/>
      <c r="AE787" s="917"/>
      <c r="AF787" s="917"/>
    </row>
    <row r="788" spans="1:33">
      <c r="A788" s="164"/>
      <c r="B788" s="148"/>
      <c r="C788" s="146"/>
      <c r="D788" s="20"/>
      <c r="E788" s="20"/>
      <c r="F788" s="20"/>
      <c r="G788" s="20"/>
      <c r="H788" s="20"/>
      <c r="I788" s="135"/>
      <c r="J788" s="196"/>
      <c r="K788" s="155"/>
      <c r="L788" s="155"/>
      <c r="M788" s="155"/>
      <c r="N788" s="155"/>
      <c r="O788" s="155"/>
      <c r="P788" s="156"/>
      <c r="Q788" s="157"/>
      <c r="R788" s="896"/>
      <c r="S788" s="166"/>
      <c r="T788" s="166"/>
      <c r="U788" s="166"/>
      <c r="V788" s="166"/>
      <c r="W788" s="156"/>
      <c r="X788" s="166"/>
      <c r="Y788" s="196"/>
      <c r="Z788" s="915"/>
      <c r="AA788" s="917"/>
      <c r="AB788" s="917"/>
      <c r="AC788" s="917"/>
      <c r="AD788" s="917"/>
      <c r="AE788" s="917"/>
      <c r="AF788" s="917"/>
    </row>
    <row r="789" spans="1:33">
      <c r="A789" s="164"/>
      <c r="B789" s="148"/>
      <c r="C789" s="146"/>
      <c r="D789" s="20"/>
      <c r="E789" s="20"/>
      <c r="F789" s="20"/>
      <c r="G789" s="20"/>
      <c r="H789" s="20"/>
      <c r="I789" s="135"/>
      <c r="J789" s="196"/>
      <c r="K789" s="166"/>
      <c r="L789" s="166"/>
      <c r="M789" s="166"/>
      <c r="N789" s="936"/>
      <c r="O789" s="166"/>
      <c r="P789" s="166"/>
      <c r="Q789" s="157"/>
      <c r="R789" s="911"/>
      <c r="S789" s="166"/>
      <c r="T789" s="166"/>
      <c r="U789" s="166"/>
      <c r="V789" s="166"/>
      <c r="W789" s="156"/>
      <c r="X789" s="166"/>
      <c r="Y789" s="196"/>
      <c r="Z789" s="915"/>
      <c r="AA789" s="917"/>
      <c r="AB789" s="917"/>
      <c r="AC789" s="917"/>
      <c r="AD789" s="917"/>
      <c r="AE789" s="917"/>
      <c r="AF789" s="917"/>
    </row>
    <row r="790" spans="1:33">
      <c r="A790" s="164"/>
      <c r="B790" s="905"/>
      <c r="C790" s="906"/>
      <c r="D790" s="907"/>
      <c r="E790" s="907"/>
      <c r="F790" s="907"/>
      <c r="G790" s="907"/>
      <c r="H790" s="907"/>
      <c r="I790" s="908"/>
      <c r="J790" s="196"/>
      <c r="K790" s="166"/>
      <c r="L790" s="166"/>
      <c r="M790" s="166"/>
      <c r="N790" s="166"/>
      <c r="O790" s="166"/>
      <c r="P790" s="156"/>
      <c r="Q790" s="157"/>
      <c r="R790" s="911"/>
      <c r="S790" s="150"/>
      <c r="T790" s="150"/>
      <c r="U790" s="150"/>
      <c r="V790" s="150"/>
      <c r="W790" s="150"/>
      <c r="X790" s="898"/>
      <c r="Y790" s="196"/>
      <c r="AA790" s="917"/>
      <c r="AB790" s="917"/>
      <c r="AC790" s="917"/>
      <c r="AD790" s="917"/>
      <c r="AE790" s="917"/>
      <c r="AF790" s="917"/>
      <c r="AG790" s="133"/>
    </row>
    <row r="791" spans="1:33">
      <c r="A791" s="894"/>
      <c r="B791" s="148"/>
      <c r="C791" s="146"/>
      <c r="D791" s="20"/>
      <c r="E791" s="20"/>
      <c r="F791" s="20"/>
      <c r="G791" s="20"/>
      <c r="H791" s="20"/>
      <c r="I791" s="135"/>
      <c r="J791" s="196"/>
      <c r="K791" s="166"/>
      <c r="L791" s="166"/>
      <c r="M791" s="166"/>
      <c r="N791" s="166"/>
      <c r="O791" s="166"/>
      <c r="P791" s="156"/>
      <c r="Q791" s="157"/>
      <c r="R791" s="896"/>
      <c r="S791" s="166"/>
      <c r="T791" s="166"/>
      <c r="U791" s="166"/>
      <c r="V791" s="166"/>
      <c r="W791" s="156"/>
      <c r="X791" s="166"/>
      <c r="Y791" s="196"/>
      <c r="Z791" s="915"/>
      <c r="AA791" s="917"/>
      <c r="AB791" s="917"/>
      <c r="AC791" s="917"/>
      <c r="AD791" s="917"/>
      <c r="AE791" s="917"/>
      <c r="AF791" s="917"/>
      <c r="AG791" s="133"/>
    </row>
    <row r="792" spans="1:33">
      <c r="A792" s="894"/>
      <c r="B792" s="148"/>
      <c r="C792" s="146"/>
      <c r="D792" s="20"/>
      <c r="E792" s="20"/>
      <c r="F792" s="20"/>
      <c r="G792" s="20"/>
      <c r="H792" s="20"/>
      <c r="I792" s="135"/>
      <c r="J792" s="196"/>
      <c r="K792" s="166"/>
      <c r="L792" s="166"/>
      <c r="M792" s="166"/>
      <c r="N792" s="936"/>
      <c r="O792" s="166"/>
      <c r="P792" s="156"/>
      <c r="Q792" s="157"/>
      <c r="R792" s="896"/>
      <c r="S792" s="166"/>
      <c r="T792" s="166"/>
      <c r="U792" s="166"/>
      <c r="V792" s="166"/>
      <c r="W792" s="156"/>
      <c r="X792" s="166"/>
      <c r="Y792" s="196"/>
      <c r="Z792" s="915"/>
      <c r="AA792" s="917"/>
      <c r="AB792" s="917"/>
      <c r="AC792" s="917"/>
      <c r="AD792" s="917"/>
      <c r="AE792" s="917"/>
      <c r="AF792" s="917"/>
      <c r="AG792" s="133"/>
    </row>
    <row r="793" spans="1:33">
      <c r="A793" s="894"/>
      <c r="B793" s="905"/>
      <c r="C793" s="906"/>
      <c r="D793" s="907"/>
      <c r="E793" s="907"/>
      <c r="F793" s="907"/>
      <c r="G793" s="907"/>
      <c r="H793" s="907"/>
      <c r="I793" s="908"/>
      <c r="J793" s="196"/>
      <c r="K793" s="166"/>
      <c r="L793" s="166"/>
      <c r="M793" s="166"/>
      <c r="N793" s="166"/>
      <c r="O793" s="166"/>
      <c r="P793" s="156"/>
      <c r="Q793" s="157"/>
      <c r="R793" s="896"/>
      <c r="S793" s="166"/>
      <c r="T793" s="166"/>
      <c r="U793" s="166"/>
      <c r="V793" s="166"/>
      <c r="W793" s="156"/>
      <c r="X793" s="166"/>
      <c r="Y793" s="196"/>
      <c r="Z793" s="915"/>
      <c r="AA793" s="917"/>
      <c r="AB793" s="917"/>
      <c r="AC793" s="917"/>
      <c r="AD793" s="917"/>
      <c r="AE793" s="917"/>
      <c r="AF793" s="917"/>
      <c r="AG793" s="133"/>
    </row>
    <row r="794" spans="1:33">
      <c r="A794" s="894"/>
      <c r="B794" s="148"/>
      <c r="C794" s="146"/>
      <c r="D794" s="20"/>
      <c r="E794" s="20"/>
      <c r="F794" s="20"/>
      <c r="G794" s="20"/>
      <c r="H794" s="20"/>
      <c r="I794" s="135"/>
      <c r="J794" s="196"/>
      <c r="K794" s="166"/>
      <c r="L794" s="166"/>
      <c r="M794" s="166"/>
      <c r="N794" s="166"/>
      <c r="O794" s="166"/>
      <c r="P794" s="156"/>
      <c r="Q794" s="157"/>
      <c r="R794" s="152"/>
      <c r="S794" s="153"/>
      <c r="T794" s="475"/>
      <c r="U794" s="475"/>
      <c r="V794" s="475"/>
      <c r="W794" s="475"/>
      <c r="X794" s="476"/>
      <c r="Y794" s="196"/>
      <c r="Z794" s="915"/>
      <c r="AA794" s="917"/>
      <c r="AB794" s="917"/>
      <c r="AC794" s="917"/>
      <c r="AD794" s="917"/>
      <c r="AE794" s="917"/>
      <c r="AF794" s="917"/>
      <c r="AG794" s="133"/>
    </row>
    <row r="795" spans="1:33">
      <c r="A795" s="894"/>
      <c r="B795" s="905"/>
      <c r="C795" s="906"/>
      <c r="D795" s="907"/>
      <c r="E795" s="907"/>
      <c r="F795" s="907"/>
      <c r="G795" s="907"/>
      <c r="H795" s="907"/>
      <c r="I795" s="908"/>
      <c r="J795" s="196"/>
      <c r="K795" s="166"/>
      <c r="L795" s="166"/>
      <c r="M795" s="166"/>
      <c r="N795" s="166"/>
      <c r="O795" s="166"/>
      <c r="P795" s="166"/>
      <c r="Q795" s="157"/>
      <c r="R795" s="896"/>
      <c r="S795" s="166"/>
      <c r="T795" s="166"/>
      <c r="U795" s="166"/>
      <c r="V795" s="166"/>
      <c r="W795" s="156"/>
      <c r="X795" s="166"/>
      <c r="Y795" s="196"/>
      <c r="Z795" s="915"/>
      <c r="AA795" s="917"/>
      <c r="AB795" s="917"/>
      <c r="AC795" s="917"/>
      <c r="AD795" s="917"/>
      <c r="AE795" s="917"/>
      <c r="AF795" s="917"/>
      <c r="AG795" s="133"/>
    </row>
    <row r="796" spans="1:33">
      <c r="A796" s="894"/>
      <c r="B796" s="148"/>
      <c r="C796" s="146"/>
      <c r="D796" s="20"/>
      <c r="E796" s="20"/>
      <c r="F796" s="20"/>
      <c r="G796" s="20"/>
      <c r="H796" s="20"/>
      <c r="I796" s="135"/>
      <c r="J796" s="196"/>
      <c r="K796" s="166"/>
      <c r="L796" s="166"/>
      <c r="M796" s="166"/>
      <c r="N796" s="166"/>
      <c r="O796" s="166"/>
      <c r="P796" s="156"/>
      <c r="Q796" s="157"/>
      <c r="R796" s="911"/>
      <c r="S796" s="166"/>
      <c r="T796" s="166"/>
      <c r="U796" s="166"/>
      <c r="V796" s="166"/>
      <c r="W796" s="156"/>
      <c r="X796" s="166"/>
      <c r="Y796" s="196"/>
      <c r="Z796" s="915"/>
      <c r="AA796" s="917"/>
      <c r="AB796" s="917"/>
      <c r="AC796" s="917"/>
      <c r="AD796" s="917"/>
      <c r="AE796" s="917"/>
      <c r="AF796" s="917"/>
      <c r="AG796" s="133"/>
    </row>
    <row r="797" spans="1:33">
      <c r="A797" s="894"/>
      <c r="B797" s="905"/>
      <c r="C797" s="906"/>
      <c r="D797" s="907"/>
      <c r="E797" s="907"/>
      <c r="F797" s="907"/>
      <c r="G797" s="907"/>
      <c r="H797" s="907"/>
      <c r="I797" s="908"/>
      <c r="J797" s="196"/>
      <c r="K797" s="166"/>
      <c r="L797" s="166"/>
      <c r="M797" s="166"/>
      <c r="N797" s="166"/>
      <c r="O797" s="166"/>
      <c r="P797" s="156"/>
      <c r="Q797" s="157"/>
      <c r="R797" s="896"/>
      <c r="S797" s="153"/>
      <c r="T797" s="475"/>
      <c r="U797" s="475"/>
      <c r="V797" s="475"/>
      <c r="W797" s="475"/>
      <c r="X797" s="476"/>
      <c r="Y797" s="196"/>
      <c r="Z797" s="915"/>
      <c r="AA797" s="917"/>
      <c r="AB797" s="917"/>
      <c r="AC797" s="917"/>
      <c r="AD797" s="917"/>
      <c r="AE797" s="917"/>
      <c r="AF797" s="917"/>
      <c r="AG797" s="133"/>
    </row>
    <row r="798" spans="1:33">
      <c r="A798" s="894"/>
      <c r="B798" s="148"/>
      <c r="C798" s="146"/>
      <c r="D798" s="20"/>
      <c r="E798" s="20"/>
      <c r="F798" s="20"/>
      <c r="G798" s="20"/>
      <c r="H798" s="20"/>
      <c r="I798" s="135"/>
      <c r="J798" s="196"/>
      <c r="K798" s="166"/>
      <c r="L798" s="166"/>
      <c r="M798" s="166"/>
      <c r="N798" s="166"/>
      <c r="O798" s="166"/>
      <c r="P798" s="156"/>
      <c r="Q798" s="157"/>
      <c r="R798" s="898"/>
      <c r="S798" s="166"/>
      <c r="T798" s="166"/>
      <c r="U798" s="166"/>
      <c r="V798" s="166"/>
      <c r="W798" s="156"/>
      <c r="X798" s="166"/>
      <c r="Y798" s="196"/>
      <c r="Z798" s="915"/>
      <c r="AA798" s="917"/>
      <c r="AB798" s="917"/>
      <c r="AC798" s="917"/>
      <c r="AD798" s="917"/>
      <c r="AE798" s="917"/>
      <c r="AF798" s="917"/>
      <c r="AG798" s="133"/>
    </row>
    <row r="799" spans="1:33">
      <c r="A799" s="894"/>
      <c r="B799" s="148"/>
      <c r="C799" s="146"/>
      <c r="D799" s="20"/>
      <c r="E799" s="20"/>
      <c r="F799" s="20"/>
      <c r="G799" s="20"/>
      <c r="H799" s="20"/>
      <c r="I799" s="135"/>
      <c r="J799" s="196"/>
      <c r="K799" s="166"/>
      <c r="L799" s="166"/>
      <c r="M799" s="166"/>
      <c r="N799" s="166"/>
      <c r="O799" s="166"/>
      <c r="P799" s="166"/>
      <c r="Q799" s="157"/>
      <c r="R799" s="911"/>
      <c r="S799" s="166"/>
      <c r="T799" s="166"/>
      <c r="U799" s="166"/>
      <c r="V799" s="166"/>
      <c r="W799" s="156"/>
      <c r="X799" s="166"/>
      <c r="Y799" s="196"/>
      <c r="Z799" s="915"/>
      <c r="AA799" s="917"/>
      <c r="AB799" s="917"/>
      <c r="AC799" s="917"/>
      <c r="AD799" s="917"/>
      <c r="AE799" s="917"/>
      <c r="AF799" s="917"/>
      <c r="AG799" s="133"/>
    </row>
    <row r="800" spans="1:33">
      <c r="A800" s="894"/>
      <c r="B800" s="905"/>
      <c r="C800" s="906"/>
      <c r="D800" s="907"/>
      <c r="E800" s="907"/>
      <c r="F800" s="907"/>
      <c r="G800" s="907"/>
      <c r="H800" s="907"/>
      <c r="I800" s="908"/>
      <c r="J800" s="196"/>
      <c r="K800" s="166"/>
      <c r="L800" s="166"/>
      <c r="M800" s="166"/>
      <c r="N800" s="166"/>
      <c r="O800" s="166"/>
      <c r="P800" s="156"/>
      <c r="Q800" s="157"/>
      <c r="R800" s="896"/>
      <c r="S800" s="166"/>
      <c r="T800" s="166"/>
      <c r="U800" s="166"/>
      <c r="V800" s="166"/>
      <c r="W800" s="156"/>
      <c r="X800" s="166"/>
      <c r="Y800" s="196"/>
      <c r="Z800" s="915"/>
      <c r="AA800" s="917"/>
      <c r="AB800" s="917"/>
      <c r="AC800" s="917"/>
      <c r="AD800" s="917"/>
      <c r="AE800" s="917"/>
      <c r="AF800" s="917"/>
      <c r="AG800" s="133"/>
    </row>
    <row r="801" spans="1:33">
      <c r="A801" s="894"/>
      <c r="B801" s="148"/>
      <c r="C801" s="146"/>
      <c r="D801" s="20"/>
      <c r="E801" s="20"/>
      <c r="F801" s="20"/>
      <c r="G801" s="20"/>
      <c r="H801" s="20"/>
      <c r="I801" s="135"/>
      <c r="J801" s="196"/>
      <c r="K801" s="166"/>
      <c r="L801" s="166"/>
      <c r="M801" s="166"/>
      <c r="N801" s="166"/>
      <c r="O801" s="166"/>
      <c r="P801" s="156"/>
      <c r="Q801" s="157"/>
      <c r="R801" s="896"/>
      <c r="S801" s="166"/>
      <c r="T801" s="166"/>
      <c r="U801" s="166"/>
      <c r="V801" s="166"/>
      <c r="W801" s="156"/>
      <c r="X801" s="166"/>
      <c r="Y801" s="196"/>
      <c r="Z801" s="915"/>
      <c r="AA801" s="917"/>
      <c r="AB801" s="917"/>
      <c r="AC801" s="917"/>
      <c r="AD801" s="917"/>
      <c r="AE801" s="917"/>
      <c r="AF801" s="917"/>
      <c r="AG801" s="133"/>
    </row>
    <row r="802" spans="1:33">
      <c r="A802" s="894"/>
      <c r="B802" s="148"/>
      <c r="C802" s="146"/>
      <c r="D802" s="20"/>
      <c r="E802" s="20"/>
      <c r="F802" s="20"/>
      <c r="G802" s="20"/>
      <c r="H802" s="20"/>
      <c r="I802" s="135"/>
      <c r="J802" s="196"/>
      <c r="K802" s="166"/>
      <c r="L802" s="166"/>
      <c r="M802" s="166"/>
      <c r="N802" s="166"/>
      <c r="O802" s="166"/>
      <c r="P802" s="156"/>
      <c r="Q802" s="157"/>
      <c r="R802" s="896"/>
      <c r="S802" s="166"/>
      <c r="T802" s="166"/>
      <c r="U802" s="166"/>
      <c r="V802" s="166"/>
      <c r="W802" s="156"/>
      <c r="X802" s="166"/>
      <c r="Y802" s="196"/>
      <c r="Z802" s="915"/>
      <c r="AA802" s="917"/>
      <c r="AB802" s="917"/>
      <c r="AC802" s="917"/>
      <c r="AD802" s="917"/>
      <c r="AE802" s="917"/>
      <c r="AF802" s="917"/>
      <c r="AG802" s="133"/>
    </row>
    <row r="803" spans="1:33">
      <c r="A803" s="894"/>
      <c r="B803" s="905"/>
      <c r="C803" s="906"/>
      <c r="D803" s="907"/>
      <c r="E803" s="907"/>
      <c r="F803" s="907"/>
      <c r="G803" s="907"/>
      <c r="H803" s="907"/>
      <c r="I803" s="908"/>
      <c r="J803" s="196"/>
      <c r="K803" s="166"/>
      <c r="L803" s="166"/>
      <c r="M803" s="166"/>
      <c r="N803" s="166"/>
      <c r="O803" s="166"/>
      <c r="P803" s="156"/>
      <c r="Q803" s="157"/>
      <c r="R803" s="152"/>
      <c r="S803" s="153"/>
      <c r="T803" s="475"/>
      <c r="U803" s="475"/>
      <c r="V803" s="475"/>
      <c r="W803" s="475"/>
      <c r="X803" s="476"/>
      <c r="Y803" s="196"/>
      <c r="Z803" s="915"/>
      <c r="AA803" s="917"/>
      <c r="AB803" s="917"/>
      <c r="AC803" s="917"/>
      <c r="AD803" s="917"/>
      <c r="AE803" s="917"/>
      <c r="AF803" s="917"/>
      <c r="AG803" s="895"/>
    </row>
    <row r="804" spans="1:33">
      <c r="A804" s="894"/>
      <c r="B804" s="148"/>
      <c r="C804" s="146"/>
      <c r="D804" s="20"/>
      <c r="E804" s="20"/>
      <c r="F804" s="20"/>
      <c r="G804" s="20"/>
      <c r="H804" s="20"/>
      <c r="I804" s="135"/>
      <c r="J804" s="196"/>
      <c r="K804" s="166"/>
      <c r="L804" s="166"/>
      <c r="M804" s="166"/>
      <c r="N804" s="166"/>
      <c r="O804" s="166"/>
      <c r="P804" s="156"/>
      <c r="Q804" s="157"/>
      <c r="R804" s="896"/>
      <c r="S804" s="166"/>
      <c r="T804" s="166"/>
      <c r="U804" s="166"/>
      <c r="V804" s="166"/>
      <c r="W804" s="156"/>
      <c r="X804" s="166"/>
      <c r="Y804" s="196"/>
      <c r="Z804" s="915"/>
      <c r="AA804" s="917"/>
      <c r="AB804" s="917"/>
      <c r="AC804" s="917"/>
      <c r="AD804" s="917"/>
      <c r="AE804" s="917"/>
      <c r="AF804" s="917"/>
      <c r="AG804" s="895"/>
    </row>
    <row r="805" spans="1:33">
      <c r="A805" s="894"/>
      <c r="B805" s="148"/>
      <c r="C805" s="146"/>
      <c r="D805" s="20"/>
      <c r="E805" s="20"/>
      <c r="F805" s="20"/>
      <c r="G805" s="20"/>
      <c r="H805" s="20"/>
      <c r="I805" s="135"/>
      <c r="J805" s="196"/>
      <c r="K805" s="166"/>
      <c r="L805" s="166"/>
      <c r="M805" s="166"/>
      <c r="N805" s="166"/>
      <c r="O805" s="166"/>
      <c r="P805" s="156"/>
      <c r="Q805" s="157"/>
      <c r="R805" s="911"/>
      <c r="S805" s="166"/>
      <c r="T805" s="166"/>
      <c r="U805" s="166"/>
      <c r="V805" s="166"/>
      <c r="W805" s="156"/>
      <c r="X805" s="166"/>
      <c r="Y805" s="196"/>
      <c r="Z805" s="915"/>
      <c r="AA805" s="917"/>
      <c r="AB805" s="917"/>
      <c r="AC805" s="917"/>
      <c r="AD805" s="917"/>
      <c r="AE805" s="917"/>
      <c r="AF805" s="917"/>
      <c r="AG805" s="895"/>
    </row>
    <row r="806" spans="1:33">
      <c r="A806" s="894"/>
      <c r="B806" s="149"/>
      <c r="C806" s="147"/>
      <c r="D806" s="67"/>
      <c r="E806" s="67"/>
      <c r="F806" s="67"/>
      <c r="G806" s="67"/>
      <c r="H806" s="67"/>
      <c r="I806" s="136"/>
      <c r="J806" s="897"/>
      <c r="K806" s="158"/>
      <c r="L806" s="158"/>
      <c r="M806" s="158"/>
      <c r="N806" s="158"/>
      <c r="O806" s="158"/>
      <c r="P806" s="159"/>
      <c r="Q806" s="160"/>
      <c r="R806" s="911"/>
      <c r="S806" s="153"/>
      <c r="T806" s="475"/>
      <c r="U806" s="475"/>
      <c r="V806" s="475"/>
      <c r="W806" s="475"/>
      <c r="X806" s="476"/>
      <c r="Y806" s="196"/>
      <c r="Z806" s="915"/>
      <c r="AA806" s="917"/>
      <c r="AB806" s="917"/>
      <c r="AC806" s="917"/>
      <c r="AD806" s="917"/>
      <c r="AE806" s="917"/>
      <c r="AF806" s="917"/>
      <c r="AG806" s="895"/>
    </row>
    <row r="807" spans="1:33">
      <c r="A807" s="894"/>
      <c r="B807" s="148"/>
      <c r="C807" s="146"/>
      <c r="D807" s="20"/>
      <c r="E807" s="20"/>
      <c r="F807" s="20"/>
      <c r="G807" s="20"/>
      <c r="H807" s="20"/>
      <c r="I807" s="135"/>
      <c r="J807" s="196"/>
      <c r="K807" s="166"/>
      <c r="L807" s="166"/>
      <c r="M807" s="166"/>
      <c r="N807" s="166"/>
      <c r="O807" s="166"/>
      <c r="P807" s="156"/>
      <c r="Q807" s="157"/>
      <c r="R807" s="896"/>
      <c r="S807" s="166"/>
      <c r="T807" s="166"/>
      <c r="U807" s="166"/>
      <c r="V807" s="166"/>
      <c r="W807" s="156"/>
      <c r="X807" s="166"/>
      <c r="Y807" s="196"/>
      <c r="Z807" s="913"/>
      <c r="AA807" s="913"/>
      <c r="AB807" s="913"/>
      <c r="AC807" s="913"/>
      <c r="AD807" s="913"/>
      <c r="AE807" s="913"/>
      <c r="AF807" s="913"/>
    </row>
    <row r="808" spans="1:33">
      <c r="A808" s="164"/>
      <c r="B808" s="148"/>
      <c r="C808" s="146"/>
      <c r="D808" s="20"/>
      <c r="E808" s="20"/>
      <c r="F808" s="20"/>
      <c r="G808" s="20"/>
      <c r="H808" s="20"/>
      <c r="I808" s="135"/>
      <c r="J808" s="196"/>
      <c r="K808" s="166"/>
      <c r="L808" s="166"/>
      <c r="M808" s="166"/>
      <c r="N808" s="166"/>
      <c r="O808" s="166"/>
      <c r="P808" s="156"/>
      <c r="Q808" s="157"/>
      <c r="R808" s="896"/>
      <c r="S808" s="166"/>
      <c r="T808" s="166"/>
      <c r="U808" s="166"/>
      <c r="V808" s="166"/>
      <c r="W808" s="156"/>
      <c r="X808" s="166"/>
      <c r="Y808" s="196"/>
      <c r="Z808" s="913"/>
      <c r="AA808" s="913"/>
      <c r="AB808" s="913"/>
      <c r="AC808" s="913"/>
      <c r="AD808" s="913"/>
      <c r="AE808" s="913"/>
      <c r="AF808" s="913"/>
      <c r="AG808" s="895"/>
    </row>
    <row r="809" spans="1:33">
      <c r="A809" s="894"/>
      <c r="B809" s="149"/>
      <c r="C809" s="147"/>
      <c r="D809" s="67"/>
      <c r="E809" s="67"/>
      <c r="F809" s="67"/>
      <c r="G809" s="67"/>
      <c r="H809" s="67"/>
      <c r="I809" s="136"/>
      <c r="J809" s="897"/>
      <c r="K809" s="158"/>
      <c r="L809" s="158"/>
      <c r="M809" s="158"/>
      <c r="N809" s="158"/>
      <c r="O809" s="158"/>
      <c r="P809" s="159"/>
      <c r="Q809" s="160"/>
      <c r="R809" s="896"/>
      <c r="S809" s="166"/>
      <c r="T809" s="166"/>
      <c r="U809" s="166"/>
      <c r="V809" s="166"/>
      <c r="W809" s="156"/>
      <c r="X809" s="166"/>
      <c r="Y809" s="196"/>
      <c r="Z809" s="913"/>
      <c r="AA809" s="913"/>
      <c r="AB809" s="913"/>
      <c r="AC809" s="913"/>
      <c r="AD809" s="913"/>
      <c r="AE809" s="913"/>
      <c r="AF809" s="913"/>
    </row>
    <row r="810" spans="1:33">
      <c r="A810" s="164"/>
      <c r="B810" s="148"/>
      <c r="C810" s="146"/>
      <c r="D810" s="20"/>
      <c r="E810" s="20"/>
      <c r="F810" s="20"/>
      <c r="G810" s="20"/>
      <c r="H810" s="20"/>
      <c r="I810" s="135"/>
      <c r="J810" s="196"/>
      <c r="K810" s="166"/>
      <c r="L810" s="166"/>
      <c r="M810" s="166"/>
      <c r="N810" s="166"/>
      <c r="O810" s="166"/>
      <c r="P810" s="156"/>
      <c r="Q810" s="157"/>
      <c r="R810" s="896"/>
      <c r="S810" s="166"/>
      <c r="T810" s="166"/>
      <c r="U810" s="166"/>
      <c r="V810" s="166"/>
      <c r="W810" s="156"/>
      <c r="X810" s="166"/>
      <c r="Y810" s="196"/>
      <c r="Z810" s="913"/>
      <c r="AA810" s="921"/>
      <c r="AB810" s="921"/>
      <c r="AC810" s="921"/>
      <c r="AD810" s="921"/>
      <c r="AE810" s="921"/>
      <c r="AF810" s="921"/>
    </row>
    <row r="811" spans="1:33">
      <c r="A811" s="164"/>
      <c r="B811" s="148"/>
      <c r="C811" s="146"/>
      <c r="D811" s="20"/>
      <c r="E811" s="20"/>
      <c r="F811" s="20"/>
      <c r="G811" s="20"/>
      <c r="H811" s="20"/>
      <c r="I811" s="135"/>
      <c r="J811" s="196"/>
      <c r="K811" s="166"/>
      <c r="L811" s="166"/>
      <c r="M811" s="166"/>
      <c r="N811" s="166"/>
      <c r="O811" s="166"/>
      <c r="P811" s="156"/>
      <c r="Q811" s="157"/>
      <c r="R811" s="896"/>
      <c r="S811" s="166"/>
      <c r="T811" s="166"/>
      <c r="U811" s="166"/>
      <c r="V811" s="166"/>
      <c r="W811" s="156"/>
      <c r="X811" s="166"/>
      <c r="Y811" s="196"/>
      <c r="Z811" s="913"/>
      <c r="AA811" s="921"/>
      <c r="AB811" s="921"/>
      <c r="AC811" s="921"/>
      <c r="AD811" s="921"/>
      <c r="AE811" s="921"/>
      <c r="AF811" s="921"/>
    </row>
    <row r="812" spans="1:33">
      <c r="A812" s="894"/>
      <c r="B812" s="899"/>
      <c r="C812" s="147"/>
      <c r="D812" s="67"/>
      <c r="E812" s="67"/>
      <c r="F812" s="67"/>
      <c r="G812" s="67"/>
      <c r="H812" s="67"/>
      <c r="I812" s="136"/>
      <c r="J812" s="897"/>
      <c r="K812" s="158"/>
      <c r="L812" s="158"/>
      <c r="M812" s="158"/>
      <c r="N812" s="158"/>
      <c r="O812" s="158"/>
      <c r="P812" s="159"/>
      <c r="Q812" s="160"/>
      <c r="R812" s="152"/>
      <c r="S812" s="153"/>
      <c r="T812" s="475"/>
      <c r="U812" s="475"/>
      <c r="V812" s="475"/>
      <c r="W812" s="475"/>
      <c r="X812" s="476"/>
      <c r="Y812" s="196"/>
      <c r="Z812" s="913"/>
      <c r="AA812" s="921"/>
      <c r="AB812" s="921"/>
      <c r="AC812" s="921"/>
      <c r="AD812" s="921"/>
      <c r="AE812" s="921"/>
      <c r="AF812" s="921"/>
    </row>
    <row r="813" spans="1:33">
      <c r="A813" s="894"/>
      <c r="B813" s="148"/>
      <c r="C813" s="146"/>
      <c r="D813" s="20"/>
      <c r="E813" s="20"/>
      <c r="F813" s="20"/>
      <c r="G813" s="20"/>
      <c r="H813" s="20"/>
      <c r="I813" s="135"/>
      <c r="J813" s="196"/>
      <c r="K813" s="166"/>
      <c r="L813" s="166"/>
      <c r="M813" s="166"/>
      <c r="N813" s="166"/>
      <c r="O813" s="166"/>
      <c r="P813" s="156"/>
      <c r="Q813" s="157"/>
      <c r="R813" s="896"/>
      <c r="S813" s="166"/>
      <c r="T813" s="166"/>
      <c r="U813" s="166"/>
      <c r="V813" s="166"/>
      <c r="W813" s="156"/>
      <c r="X813" s="166"/>
      <c r="Y813" s="196"/>
      <c r="Z813" s="913"/>
      <c r="AA813" s="921"/>
      <c r="AB813" s="921"/>
      <c r="AC813" s="921"/>
      <c r="AD813" s="921"/>
      <c r="AE813" s="921"/>
      <c r="AF813" s="921"/>
    </row>
    <row r="814" spans="1:33">
      <c r="A814" s="164"/>
      <c r="B814" s="148"/>
      <c r="C814" s="146"/>
      <c r="D814" s="20"/>
      <c r="E814" s="20"/>
      <c r="F814" s="20"/>
      <c r="G814" s="20"/>
      <c r="H814" s="20"/>
      <c r="I814" s="135"/>
      <c r="J814" s="196"/>
      <c r="K814" s="166"/>
      <c r="L814" s="166"/>
      <c r="M814" s="166"/>
      <c r="N814" s="166"/>
      <c r="O814" s="166"/>
      <c r="P814" s="156"/>
      <c r="Q814" s="157"/>
      <c r="R814" s="911"/>
      <c r="S814" s="166"/>
      <c r="T814" s="166"/>
      <c r="U814" s="166"/>
      <c r="V814" s="166"/>
      <c r="W814" s="156"/>
      <c r="X814" s="166"/>
      <c r="Y814" s="196"/>
      <c r="Z814" s="913"/>
      <c r="AA814" s="921"/>
      <c r="AB814" s="921"/>
      <c r="AC814" s="921"/>
      <c r="AD814" s="921"/>
      <c r="AE814" s="921"/>
      <c r="AF814" s="921"/>
      <c r="AG814" s="895"/>
    </row>
    <row r="815" spans="1:33">
      <c r="A815" s="894"/>
      <c r="B815" s="149"/>
      <c r="C815" s="147"/>
      <c r="D815" s="67"/>
      <c r="E815" s="67"/>
      <c r="F815" s="67"/>
      <c r="G815" s="67"/>
      <c r="H815" s="67"/>
      <c r="I815" s="136"/>
      <c r="J815" s="897"/>
      <c r="K815" s="154"/>
      <c r="L815" s="154"/>
      <c r="M815" s="426"/>
      <c r="N815" s="426"/>
      <c r="O815" s="426"/>
      <c r="P815" s="426"/>
      <c r="Q815" s="912"/>
      <c r="R815" s="911"/>
      <c r="S815" s="153"/>
      <c r="T815" s="150"/>
      <c r="U815" s="150"/>
      <c r="V815" s="150"/>
      <c r="W815" s="150"/>
      <c r="X815" s="898"/>
      <c r="Y815" s="196"/>
      <c r="Z815" s="913"/>
      <c r="AA815" s="921"/>
      <c r="AB815" s="921"/>
      <c r="AC815" s="921"/>
      <c r="AD815" s="921"/>
      <c r="AE815" s="921"/>
      <c r="AF815" s="921"/>
    </row>
    <row r="816" spans="1:33">
      <c r="A816" s="164"/>
      <c r="B816" s="148"/>
      <c r="C816" s="146"/>
      <c r="D816" s="20"/>
      <c r="E816" s="20"/>
      <c r="F816" s="20"/>
      <c r="G816" s="20"/>
      <c r="H816" s="20"/>
      <c r="I816" s="135"/>
      <c r="J816" s="196"/>
      <c r="K816" s="153"/>
      <c r="L816" s="153"/>
      <c r="M816" s="475"/>
      <c r="N816" s="475"/>
      <c r="O816" s="475"/>
      <c r="P816" s="475"/>
      <c r="Q816" s="476"/>
      <c r="R816" s="152"/>
      <c r="S816" s="153"/>
      <c r="T816" s="475"/>
      <c r="U816" s="475"/>
      <c r="V816" s="475"/>
      <c r="W816" s="475"/>
      <c r="X816" s="476"/>
      <c r="Y816" s="196"/>
      <c r="Z816" s="913"/>
      <c r="AA816" s="913"/>
      <c r="AB816" s="913"/>
      <c r="AC816" s="913"/>
      <c r="AD816" s="913"/>
      <c r="AE816" s="913"/>
      <c r="AF816" s="913"/>
    </row>
    <row r="817" spans="1:32">
      <c r="A817" s="164"/>
      <c r="B817" s="148"/>
      <c r="C817" s="146"/>
      <c r="D817" s="20"/>
      <c r="E817" s="20"/>
      <c r="F817" s="20"/>
      <c r="G817" s="20"/>
      <c r="H817" s="20"/>
      <c r="I817" s="135"/>
      <c r="J817" s="196"/>
      <c r="K817" s="153"/>
      <c r="L817" s="153"/>
      <c r="M817" s="475"/>
      <c r="N817" s="475"/>
      <c r="O817" s="475"/>
      <c r="P817" s="475"/>
      <c r="Q817" s="476"/>
      <c r="R817" s="152"/>
      <c r="S817" s="153"/>
      <c r="T817" s="475"/>
      <c r="U817" s="475"/>
      <c r="V817" s="475"/>
      <c r="W817" s="475"/>
      <c r="X817" s="476"/>
      <c r="Y817" s="196"/>
      <c r="Z817" s="913"/>
      <c r="AA817" s="913"/>
      <c r="AB817" s="913"/>
      <c r="AC817" s="913"/>
      <c r="AD817" s="913"/>
      <c r="AE817" s="913"/>
      <c r="AF817" s="913"/>
    </row>
    <row r="818" spans="1:32">
      <c r="A818" s="164"/>
      <c r="B818" s="149"/>
      <c r="C818" s="147"/>
      <c r="D818" s="67"/>
      <c r="E818" s="67"/>
      <c r="F818" s="67"/>
      <c r="G818" s="67"/>
      <c r="H818" s="67"/>
      <c r="I818" s="136"/>
      <c r="J818" s="897"/>
      <c r="K818" s="154"/>
      <c r="L818" s="154"/>
      <c r="M818" s="477"/>
      <c r="N818" s="477"/>
      <c r="O818" s="477"/>
      <c r="P818" s="477"/>
      <c r="Q818" s="478"/>
      <c r="R818" s="152"/>
      <c r="S818" s="153"/>
      <c r="T818" s="475"/>
      <c r="U818" s="475"/>
      <c r="V818" s="475"/>
      <c r="W818" s="475"/>
      <c r="X818" s="476"/>
      <c r="Y818" s="196"/>
      <c r="Z818" s="913"/>
      <c r="AA818" s="913"/>
      <c r="AB818" s="913"/>
      <c r="AC818" s="913"/>
      <c r="AD818" s="913"/>
      <c r="AE818" s="913"/>
      <c r="AF818" s="913"/>
    </row>
    <row r="819" spans="1:32">
      <c r="A819" s="164"/>
      <c r="B819" s="148"/>
      <c r="C819" s="146"/>
      <c r="D819" s="20"/>
      <c r="E819" s="20"/>
      <c r="F819" s="20"/>
      <c r="G819" s="20"/>
      <c r="H819" s="20"/>
      <c r="I819" s="135"/>
      <c r="J819" s="196"/>
      <c r="K819" s="153"/>
      <c r="L819" s="153"/>
      <c r="M819" s="475"/>
      <c r="N819" s="475"/>
      <c r="O819" s="475"/>
      <c r="P819" s="475"/>
      <c r="Q819" s="476"/>
      <c r="R819" s="152"/>
      <c r="S819" s="153"/>
      <c r="T819" s="475"/>
      <c r="U819" s="475"/>
      <c r="V819" s="475"/>
      <c r="W819" s="475"/>
      <c r="X819" s="476"/>
      <c r="Y819" s="196"/>
      <c r="Z819" s="915"/>
      <c r="AA819" s="915"/>
      <c r="AB819" s="915"/>
      <c r="AC819" s="917"/>
      <c r="AD819" s="917"/>
      <c r="AE819" s="917"/>
      <c r="AF819" s="917"/>
    </row>
    <row r="820" spans="1:32">
      <c r="A820" s="164"/>
      <c r="B820" s="148"/>
      <c r="C820" s="146"/>
      <c r="D820" s="20"/>
      <c r="E820" s="20"/>
      <c r="F820" s="20"/>
      <c r="G820" s="20"/>
      <c r="H820" s="20"/>
      <c r="I820" s="135"/>
      <c r="J820" s="196"/>
      <c r="K820" s="153"/>
      <c r="L820" s="153"/>
      <c r="M820" s="475"/>
      <c r="N820" s="475"/>
      <c r="O820" s="475"/>
      <c r="P820" s="475"/>
      <c r="Q820" s="476"/>
      <c r="R820" s="152"/>
      <c r="S820" s="153"/>
      <c r="T820" s="475"/>
      <c r="U820" s="475"/>
      <c r="V820" s="475"/>
      <c r="W820" s="475"/>
      <c r="X820" s="476"/>
      <c r="Y820" s="196"/>
      <c r="Z820" s="915"/>
      <c r="AA820" s="917"/>
      <c r="AB820" s="917"/>
      <c r="AC820" s="917"/>
      <c r="AD820" s="917"/>
      <c r="AE820" s="917"/>
      <c r="AF820" s="917"/>
    </row>
    <row r="821" spans="1:32">
      <c r="A821" s="164"/>
      <c r="B821" s="149"/>
      <c r="C821" s="147"/>
      <c r="D821" s="67"/>
      <c r="E821" s="67"/>
      <c r="F821" s="67"/>
      <c r="G821" s="67"/>
      <c r="H821" s="67"/>
      <c r="I821" s="136"/>
      <c r="J821" s="196"/>
      <c r="K821" s="154"/>
      <c r="L821" s="154"/>
      <c r="M821" s="477"/>
      <c r="N821" s="477"/>
      <c r="O821" s="477"/>
      <c r="P821" s="477"/>
      <c r="Q821" s="478"/>
      <c r="R821" s="152"/>
      <c r="S821" s="153"/>
      <c r="T821" s="475"/>
      <c r="U821" s="475"/>
      <c r="V821" s="475"/>
      <c r="W821" s="475"/>
      <c r="X821" s="476"/>
      <c r="Y821" s="196"/>
      <c r="Z821" s="915"/>
      <c r="AA821" s="917"/>
      <c r="AB821" s="917"/>
      <c r="AC821" s="917"/>
      <c r="AD821" s="917"/>
      <c r="AE821" s="917"/>
      <c r="AF821" s="917"/>
    </row>
    <row r="822" spans="1:32">
      <c r="A822" s="164"/>
      <c r="B822" s="148"/>
      <c r="C822" s="146"/>
      <c r="D822" s="20"/>
      <c r="E822" s="20"/>
      <c r="F822" s="20"/>
      <c r="G822" s="20"/>
      <c r="H822" s="20"/>
      <c r="I822" s="135"/>
      <c r="J822" s="196"/>
      <c r="K822" s="153"/>
      <c r="L822" s="153"/>
      <c r="M822" s="475"/>
      <c r="N822" s="475"/>
      <c r="O822" s="475"/>
      <c r="P822" s="475"/>
      <c r="Q822" s="476"/>
      <c r="R822" s="152"/>
      <c r="S822" s="153"/>
      <c r="T822" s="475"/>
      <c r="U822" s="475"/>
      <c r="V822" s="475"/>
      <c r="W822" s="475"/>
      <c r="X822" s="476"/>
      <c r="Y822" s="196"/>
      <c r="Z822" s="915"/>
      <c r="AA822" s="917"/>
      <c r="AB822" s="917"/>
      <c r="AC822" s="917"/>
      <c r="AD822" s="917"/>
      <c r="AE822" s="917"/>
      <c r="AF822" s="917"/>
    </row>
    <row r="823" spans="1:32">
      <c r="A823" s="164"/>
      <c r="B823" s="148"/>
      <c r="C823" s="146"/>
      <c r="D823" s="20"/>
      <c r="E823" s="20"/>
      <c r="F823" s="20"/>
      <c r="G823" s="20"/>
      <c r="H823" s="20"/>
      <c r="I823" s="135"/>
      <c r="J823" s="196"/>
      <c r="K823" s="153"/>
      <c r="L823" s="153"/>
      <c r="M823" s="475"/>
      <c r="N823" s="475"/>
      <c r="O823" s="475"/>
      <c r="P823" s="475"/>
      <c r="Q823" s="476"/>
      <c r="R823" s="152"/>
      <c r="S823" s="153"/>
      <c r="T823" s="475"/>
      <c r="U823" s="475"/>
      <c r="V823" s="475"/>
      <c r="W823" s="475"/>
      <c r="X823" s="476"/>
      <c r="Y823" s="196"/>
      <c r="Z823" s="915"/>
      <c r="AA823" s="917"/>
      <c r="AB823" s="917"/>
      <c r="AC823" s="917"/>
      <c r="AD823" s="917"/>
      <c r="AE823" s="917"/>
      <c r="AF823" s="917"/>
    </row>
    <row r="824" spans="1:32">
      <c r="A824" s="164"/>
      <c r="B824" s="149"/>
      <c r="C824" s="147"/>
      <c r="D824" s="67"/>
      <c r="E824" s="67"/>
      <c r="F824" s="67"/>
      <c r="G824" s="67"/>
      <c r="H824" s="67"/>
      <c r="I824" s="136"/>
      <c r="J824" s="897"/>
      <c r="K824" s="154"/>
      <c r="L824" s="154"/>
      <c r="M824" s="477"/>
      <c r="N824" s="477"/>
      <c r="O824" s="477"/>
      <c r="P824" s="477"/>
      <c r="Q824" s="478"/>
      <c r="R824" s="152"/>
      <c r="S824" s="153"/>
      <c r="T824" s="475"/>
      <c r="U824" s="475"/>
      <c r="V824" s="475"/>
      <c r="W824" s="475"/>
      <c r="X824" s="476"/>
      <c r="Y824" s="196"/>
      <c r="Z824" s="915"/>
      <c r="AA824" s="917"/>
      <c r="AB824" s="917"/>
      <c r="AC824" s="917"/>
      <c r="AD824" s="917"/>
      <c r="AE824" s="917"/>
      <c r="AF824" s="917"/>
    </row>
    <row r="825" spans="1:32">
      <c r="A825" s="164"/>
      <c r="B825" s="148"/>
      <c r="C825" s="146"/>
      <c r="D825" s="20"/>
      <c r="E825" s="20"/>
      <c r="F825" s="20"/>
      <c r="G825" s="20"/>
      <c r="H825" s="20"/>
      <c r="I825" s="135"/>
      <c r="J825" s="196"/>
      <c r="K825" s="153"/>
      <c r="L825" s="153"/>
      <c r="M825" s="475"/>
      <c r="N825" s="475"/>
      <c r="O825" s="475"/>
      <c r="P825" s="475"/>
      <c r="Q825" s="476"/>
      <c r="R825" s="152"/>
      <c r="S825" s="153"/>
      <c r="T825" s="475"/>
      <c r="U825" s="475"/>
      <c r="V825" s="475"/>
      <c r="W825" s="475"/>
      <c r="X825" s="476"/>
      <c r="Y825" s="196"/>
      <c r="Z825" s="915"/>
      <c r="AA825" s="917"/>
      <c r="AB825" s="917"/>
      <c r="AC825" s="917"/>
      <c r="AD825" s="917"/>
      <c r="AE825" s="917"/>
      <c r="AF825" s="917"/>
    </row>
    <row r="826" spans="1:32">
      <c r="A826" s="164"/>
      <c r="B826" s="148"/>
      <c r="C826" s="146"/>
      <c r="D826" s="20"/>
      <c r="E826" s="20"/>
      <c r="F826" s="20"/>
      <c r="G826" s="20"/>
      <c r="H826" s="20"/>
      <c r="I826" s="135"/>
      <c r="J826" s="196"/>
      <c r="K826" s="153"/>
      <c r="L826" s="153"/>
      <c r="M826" s="475"/>
      <c r="N826" s="475"/>
      <c r="O826" s="475"/>
      <c r="P826" s="475"/>
      <c r="Q826" s="476"/>
      <c r="R826" s="152"/>
      <c r="S826" s="153"/>
      <c r="T826" s="475"/>
      <c r="U826" s="475"/>
      <c r="V826" s="475"/>
      <c r="W826" s="475"/>
      <c r="X826" s="476"/>
      <c r="Y826" s="196"/>
      <c r="Z826" s="915"/>
      <c r="AA826" s="917"/>
      <c r="AB826" s="917"/>
      <c r="AC826" s="917"/>
      <c r="AD826" s="917"/>
      <c r="AE826" s="917"/>
      <c r="AF826" s="917"/>
    </row>
    <row r="827" spans="1:32">
      <c r="A827" s="164"/>
      <c r="B827" s="149"/>
      <c r="C827" s="147"/>
      <c r="D827" s="67"/>
      <c r="E827" s="67"/>
      <c r="F827" s="67"/>
      <c r="G827" s="67"/>
      <c r="H827" s="67"/>
      <c r="I827" s="136"/>
      <c r="J827" s="897"/>
      <c r="K827" s="154"/>
      <c r="L827" s="154"/>
      <c r="M827" s="477"/>
      <c r="N827" s="477"/>
      <c r="O827" s="477"/>
      <c r="P827" s="900"/>
      <c r="Q827" s="477"/>
      <c r="R827" s="152"/>
      <c r="S827" s="153"/>
      <c r="T827" s="475"/>
      <c r="U827" s="475"/>
      <c r="V827" s="475"/>
      <c r="W827" s="475"/>
      <c r="X827" s="476"/>
      <c r="Y827" s="196"/>
      <c r="Z827" s="915"/>
      <c r="AA827" s="917"/>
      <c r="AB827" s="917"/>
      <c r="AC827" s="917"/>
      <c r="AD827" s="917"/>
      <c r="AE827" s="917"/>
      <c r="AF827" s="917"/>
    </row>
    <row r="828" spans="1:32">
      <c r="A828" s="164"/>
      <c r="B828" s="148"/>
      <c r="C828" s="146"/>
      <c r="D828" s="20"/>
      <c r="E828" s="20"/>
      <c r="F828" s="20"/>
      <c r="G828" s="20"/>
      <c r="H828" s="20"/>
      <c r="I828" s="135"/>
      <c r="J828" s="196"/>
      <c r="K828" s="166"/>
      <c r="L828" s="155"/>
      <c r="M828" s="155"/>
      <c r="N828" s="155"/>
      <c r="O828" s="155"/>
      <c r="P828" s="156"/>
      <c r="Q828" s="157"/>
      <c r="R828" s="896"/>
      <c r="S828" s="166"/>
      <c r="T828" s="166"/>
      <c r="U828" s="166"/>
      <c r="V828" s="166"/>
      <c r="W828" s="156"/>
      <c r="X828" s="166"/>
      <c r="Y828" s="196"/>
      <c r="Z828" s="915"/>
      <c r="AA828" s="917"/>
      <c r="AB828" s="917"/>
      <c r="AC828" s="917"/>
      <c r="AD828" s="917"/>
      <c r="AE828" s="917"/>
      <c r="AF828" s="917"/>
    </row>
    <row r="829" spans="1:32">
      <c r="A829" s="164"/>
      <c r="B829" s="148"/>
      <c r="C829" s="146"/>
      <c r="D829" s="20"/>
      <c r="E829" s="20"/>
      <c r="F829" s="20"/>
      <c r="G829" s="20"/>
      <c r="H829" s="20"/>
      <c r="I829" s="135"/>
      <c r="J829" s="196"/>
      <c r="K829" s="166"/>
      <c r="L829" s="155"/>
      <c r="M829" s="155"/>
      <c r="N829" s="155"/>
      <c r="O829" s="155"/>
      <c r="P829" s="156"/>
      <c r="Q829" s="157"/>
      <c r="R829" s="896"/>
      <c r="S829" s="166"/>
      <c r="T829" s="166"/>
      <c r="U829" s="166"/>
      <c r="V829" s="166"/>
      <c r="W829" s="156"/>
      <c r="X829" s="166"/>
      <c r="Y829" s="196"/>
      <c r="Z829" s="915"/>
      <c r="AA829" s="917"/>
      <c r="AB829" s="917"/>
      <c r="AC829" s="917"/>
      <c r="AD829" s="917"/>
      <c r="AE829" s="917"/>
      <c r="AF829" s="917"/>
    </row>
    <row r="830" spans="1:32">
      <c r="A830" s="164"/>
      <c r="B830" s="149"/>
      <c r="C830" s="147"/>
      <c r="D830" s="67"/>
      <c r="E830" s="67"/>
      <c r="F830" s="67"/>
      <c r="G830" s="67"/>
      <c r="H830" s="67"/>
      <c r="I830" s="136"/>
      <c r="J830" s="897"/>
      <c r="K830" s="158"/>
      <c r="L830" s="158"/>
      <c r="M830" s="158"/>
      <c r="N830" s="158"/>
      <c r="O830" s="158"/>
      <c r="P830" s="159"/>
      <c r="Q830" s="160"/>
      <c r="R830" s="427"/>
      <c r="S830" s="158"/>
      <c r="T830" s="158"/>
      <c r="U830" s="158"/>
      <c r="V830" s="158"/>
      <c r="W830" s="159"/>
      <c r="X830" s="158"/>
      <c r="Y830" s="897"/>
      <c r="Z830" s="918"/>
      <c r="AA830" s="919"/>
      <c r="AB830" s="919"/>
      <c r="AC830" s="919"/>
      <c r="AD830" s="919"/>
      <c r="AE830" s="919"/>
      <c r="AF830" s="919"/>
    </row>
    <row r="831" spans="1:32">
      <c r="A831" s="300"/>
      <c r="B831" s="295"/>
      <c r="C831" s="296"/>
      <c r="D831" s="297"/>
      <c r="E831" s="297"/>
      <c r="F831" s="297"/>
      <c r="G831" s="297"/>
      <c r="H831" s="297"/>
      <c r="I831" s="298"/>
      <c r="J831" s="196"/>
      <c r="K831" s="472"/>
      <c r="L831" s="472"/>
      <c r="M831" s="462"/>
      <c r="N831" s="462"/>
      <c r="O831" s="462"/>
      <c r="P831" s="462"/>
      <c r="Q831" s="473"/>
      <c r="R831" s="474"/>
      <c r="S831" s="909"/>
      <c r="T831" s="910"/>
      <c r="U831" s="910"/>
      <c r="V831" s="910"/>
      <c r="W831" s="910"/>
      <c r="X831" s="473"/>
      <c r="Y831" s="196"/>
      <c r="Z831" s="915"/>
      <c r="AA831" s="917"/>
      <c r="AB831" s="917"/>
      <c r="AC831" s="917"/>
      <c r="AD831" s="917"/>
      <c r="AE831" s="917"/>
      <c r="AF831" s="917"/>
    </row>
    <row r="832" spans="1:32">
      <c r="A832" s="164"/>
      <c r="B832" s="148"/>
      <c r="C832" s="146"/>
      <c r="D832" s="20"/>
      <c r="E832" s="20"/>
      <c r="F832" s="20"/>
      <c r="G832" s="20"/>
      <c r="H832" s="20"/>
      <c r="I832" s="135"/>
      <c r="J832" s="196"/>
      <c r="K832" s="153"/>
      <c r="L832" s="153"/>
      <c r="M832" s="475"/>
      <c r="N832" s="475"/>
      <c r="O832" s="475"/>
      <c r="P832" s="475"/>
      <c r="Q832" s="476"/>
      <c r="R832" s="152"/>
      <c r="S832" s="153"/>
      <c r="T832" s="475"/>
      <c r="U832" s="475"/>
      <c r="V832" s="475"/>
      <c r="W832" s="475"/>
      <c r="X832" s="476"/>
      <c r="Y832" s="196"/>
      <c r="Z832" s="915"/>
      <c r="AA832" s="917"/>
      <c r="AB832" s="917"/>
      <c r="AC832" s="917"/>
      <c r="AD832" s="917"/>
      <c r="AE832" s="917"/>
      <c r="AF832" s="917"/>
    </row>
    <row r="833" spans="1:32">
      <c r="A833" s="164"/>
      <c r="B833" s="148"/>
      <c r="C833" s="146"/>
      <c r="D833" s="20"/>
      <c r="E833" s="20"/>
      <c r="F833" s="20"/>
      <c r="G833" s="20"/>
      <c r="H833" s="20"/>
      <c r="I833" s="135"/>
      <c r="J833" s="196"/>
      <c r="K833" s="153"/>
      <c r="L833" s="153"/>
      <c r="M833" s="475"/>
      <c r="N833" s="475"/>
      <c r="O833" s="475"/>
      <c r="P833" s="475"/>
      <c r="Q833" s="476"/>
      <c r="R833" s="152"/>
      <c r="S833" s="153"/>
      <c r="T833" s="475"/>
      <c r="U833" s="475"/>
      <c r="V833" s="475"/>
      <c r="W833" s="475"/>
      <c r="X833" s="476"/>
      <c r="Y833" s="196"/>
      <c r="Z833" s="915"/>
      <c r="AA833" s="917"/>
      <c r="AB833" s="917"/>
      <c r="AC833" s="917"/>
      <c r="AD833" s="917"/>
      <c r="AE833" s="917"/>
      <c r="AF833" s="917"/>
    </row>
    <row r="834" spans="1:32">
      <c r="A834" s="164"/>
      <c r="B834" s="148"/>
      <c r="C834" s="146"/>
      <c r="D834" s="20"/>
      <c r="E834" s="20"/>
      <c r="F834" s="20"/>
      <c r="G834" s="20"/>
      <c r="H834" s="20"/>
      <c r="I834" s="135"/>
      <c r="J834" s="196"/>
      <c r="K834" s="153"/>
      <c r="L834" s="153"/>
      <c r="M834" s="475"/>
      <c r="N834" s="475"/>
      <c r="O834" s="475"/>
      <c r="P834" s="475"/>
      <c r="Q834" s="476"/>
      <c r="R834" s="152"/>
      <c r="S834" s="153"/>
      <c r="T834" s="475"/>
      <c r="U834" s="475"/>
      <c r="V834" s="475"/>
      <c r="W834" s="475"/>
      <c r="X834" s="476"/>
      <c r="Y834" s="196"/>
      <c r="Z834" s="915"/>
      <c r="AA834" s="917"/>
      <c r="AB834" s="917"/>
      <c r="AC834" s="917"/>
      <c r="AD834" s="917"/>
      <c r="AE834" s="917"/>
      <c r="AF834" s="917"/>
    </row>
    <row r="835" spans="1:32">
      <c r="A835" s="164"/>
      <c r="B835" s="148"/>
      <c r="C835" s="146"/>
      <c r="D835" s="20"/>
      <c r="E835" s="20"/>
      <c r="F835" s="20"/>
      <c r="G835" s="20"/>
      <c r="H835" s="20"/>
      <c r="I835" s="135"/>
      <c r="J835" s="196"/>
      <c r="K835" s="153"/>
      <c r="L835" s="153"/>
      <c r="M835" s="475"/>
      <c r="N835" s="475"/>
      <c r="O835" s="475"/>
      <c r="P835" s="475"/>
      <c r="Q835" s="476"/>
      <c r="R835" s="152"/>
      <c r="S835" s="153"/>
      <c r="T835" s="475"/>
      <c r="U835" s="475"/>
      <c r="V835" s="475"/>
      <c r="W835" s="475"/>
      <c r="X835" s="476"/>
      <c r="Y835" s="196"/>
      <c r="Z835" s="915"/>
      <c r="AA835" s="915"/>
      <c r="AB835" s="915"/>
      <c r="AC835" s="915"/>
      <c r="AD835" s="917"/>
      <c r="AE835" s="917"/>
      <c r="AF835" s="917"/>
    </row>
    <row r="836" spans="1:32">
      <c r="A836" s="164"/>
      <c r="B836" s="148"/>
      <c r="C836" s="146"/>
      <c r="D836" s="20"/>
      <c r="E836" s="20"/>
      <c r="F836" s="20"/>
      <c r="G836" s="20"/>
      <c r="H836" s="20"/>
      <c r="I836" s="135"/>
      <c r="J836" s="196"/>
      <c r="K836" s="153"/>
      <c r="L836" s="153"/>
      <c r="M836" s="475"/>
      <c r="N836" s="475"/>
      <c r="O836" s="475"/>
      <c r="P836" s="475"/>
      <c r="Q836" s="476"/>
      <c r="R836" s="152"/>
      <c r="S836" s="153"/>
      <c r="T836" s="475"/>
      <c r="U836" s="475"/>
      <c r="V836" s="475"/>
      <c r="W836" s="475"/>
      <c r="X836" s="476"/>
      <c r="Y836" s="196"/>
      <c r="Z836" s="915"/>
      <c r="AA836" s="917"/>
      <c r="AB836" s="917"/>
      <c r="AC836" s="917"/>
      <c r="AD836" s="917"/>
      <c r="AE836" s="917"/>
      <c r="AF836" s="917"/>
    </row>
    <row r="837" spans="1:32">
      <c r="A837" s="164"/>
      <c r="B837" s="149"/>
      <c r="C837" s="147"/>
      <c r="D837" s="67"/>
      <c r="E837" s="67"/>
      <c r="F837" s="67"/>
      <c r="G837" s="67"/>
      <c r="H837" s="67"/>
      <c r="I837" s="136"/>
      <c r="J837" s="196"/>
      <c r="K837" s="154"/>
      <c r="L837" s="154"/>
      <c r="M837" s="477"/>
      <c r="N837" s="477"/>
      <c r="O837" s="477"/>
      <c r="P837" s="477"/>
      <c r="Q837" s="478"/>
      <c r="R837" s="152"/>
      <c r="S837" s="153"/>
      <c r="T837" s="475"/>
      <c r="U837" s="475"/>
      <c r="V837" s="475"/>
      <c r="W837" s="475"/>
      <c r="X837" s="476"/>
      <c r="Y837" s="196"/>
      <c r="Z837" s="915"/>
      <c r="AA837" s="917"/>
      <c r="AB837" s="917"/>
      <c r="AC837" s="917"/>
      <c r="AD837" s="917"/>
      <c r="AE837" s="917"/>
      <c r="AF837" s="917"/>
    </row>
    <row r="838" spans="1:32">
      <c r="A838" s="164"/>
      <c r="B838" s="148"/>
      <c r="C838" s="146"/>
      <c r="D838" s="20"/>
      <c r="E838" s="20"/>
      <c r="F838" s="20"/>
      <c r="G838" s="20"/>
      <c r="H838" s="20"/>
      <c r="I838" s="135"/>
      <c r="J838" s="196"/>
      <c r="K838" s="153"/>
      <c r="L838" s="153"/>
      <c r="M838" s="475"/>
      <c r="N838" s="475"/>
      <c r="O838" s="475"/>
      <c r="P838" s="475"/>
      <c r="Q838" s="476"/>
      <c r="R838" s="152"/>
      <c r="S838" s="153"/>
      <c r="T838" s="475"/>
      <c r="U838" s="475"/>
      <c r="V838" s="475"/>
      <c r="W838" s="475"/>
      <c r="X838" s="476"/>
      <c r="Y838" s="196"/>
      <c r="Z838" s="915"/>
      <c r="AA838" s="917"/>
      <c r="AB838" s="917"/>
      <c r="AC838" s="917"/>
      <c r="AD838" s="917"/>
      <c r="AE838" s="917"/>
      <c r="AF838" s="917"/>
    </row>
    <row r="839" spans="1:32">
      <c r="A839" s="164"/>
      <c r="B839" s="905"/>
      <c r="C839" s="906"/>
      <c r="D839" s="907"/>
      <c r="E839" s="907"/>
      <c r="F839" s="907"/>
      <c r="G839" s="907"/>
      <c r="H839" s="907"/>
      <c r="I839" s="908"/>
      <c r="J839" s="196"/>
      <c r="K839" s="153"/>
      <c r="L839" s="153"/>
      <c r="M839" s="475"/>
      <c r="N839" s="475"/>
      <c r="O839" s="475"/>
      <c r="P839" s="475"/>
      <c r="Q839" s="476"/>
      <c r="R839" s="152"/>
      <c r="S839" s="153"/>
      <c r="T839" s="475"/>
      <c r="U839" s="475"/>
      <c r="V839" s="475"/>
      <c r="W839" s="475"/>
      <c r="X839" s="476"/>
      <c r="Y839" s="196"/>
      <c r="Z839" s="915"/>
      <c r="AA839" s="917"/>
      <c r="AB839" s="917"/>
      <c r="AC839" s="917"/>
      <c r="AD839" s="917"/>
      <c r="AE839" s="917"/>
      <c r="AF839" s="917"/>
    </row>
    <row r="840" spans="1:32">
      <c r="A840" s="164"/>
      <c r="B840" s="148"/>
      <c r="C840" s="146"/>
      <c r="D840" s="20"/>
      <c r="E840" s="20"/>
      <c r="F840" s="20"/>
      <c r="G840" s="20"/>
      <c r="H840" s="20"/>
      <c r="I840" s="135"/>
      <c r="J840" s="196"/>
      <c r="K840" s="153"/>
      <c r="L840" s="153"/>
      <c r="M840" s="475"/>
      <c r="N840" s="475"/>
      <c r="O840" s="475"/>
      <c r="P840" s="475"/>
      <c r="Q840" s="476"/>
      <c r="R840" s="152"/>
      <c r="S840" s="153"/>
      <c r="T840" s="475"/>
      <c r="U840" s="475"/>
      <c r="V840" s="475"/>
      <c r="W840" s="475"/>
      <c r="X840" s="476"/>
      <c r="Y840" s="196"/>
      <c r="Z840" s="915"/>
      <c r="AA840" s="917"/>
      <c r="AB840" s="917"/>
      <c r="AC840" s="917"/>
      <c r="AD840" s="917"/>
      <c r="AE840" s="917"/>
      <c r="AF840" s="917"/>
    </row>
    <row r="841" spans="1:32">
      <c r="A841" s="164"/>
      <c r="B841" s="905"/>
      <c r="C841" s="906"/>
      <c r="D841" s="907"/>
      <c r="E841" s="907"/>
      <c r="F841" s="907"/>
      <c r="G841" s="907"/>
      <c r="H841" s="907"/>
      <c r="I841" s="908"/>
      <c r="J841" s="196"/>
      <c r="K841" s="153"/>
      <c r="L841" s="153"/>
      <c r="M841" s="475"/>
      <c r="N841" s="475"/>
      <c r="O841" s="475"/>
      <c r="P841" s="475"/>
      <c r="Q841" s="476"/>
      <c r="R841" s="152"/>
      <c r="S841" s="153"/>
      <c r="T841" s="475"/>
      <c r="U841" s="475"/>
      <c r="V841" s="475"/>
      <c r="W841" s="475"/>
      <c r="X841" s="476"/>
      <c r="Y841" s="196"/>
      <c r="Z841" s="915"/>
      <c r="AA841" s="917"/>
      <c r="AB841" s="917"/>
      <c r="AC841" s="917"/>
      <c r="AD841" s="917"/>
      <c r="AE841" s="917"/>
      <c r="AF841" s="917"/>
    </row>
    <row r="842" spans="1:32">
      <c r="A842" s="164"/>
      <c r="B842" s="148"/>
      <c r="C842" s="146"/>
      <c r="D842" s="20"/>
      <c r="E842" s="20"/>
      <c r="F842" s="20"/>
      <c r="G842" s="20"/>
      <c r="H842" s="20"/>
      <c r="I842" s="135"/>
      <c r="J842" s="196"/>
      <c r="K842" s="186"/>
      <c r="L842" s="153"/>
      <c r="M842" s="475"/>
      <c r="N842" s="475"/>
      <c r="O842" s="475"/>
      <c r="P842" s="475"/>
      <c r="Q842" s="476"/>
      <c r="R842" s="152"/>
      <c r="S842" s="153"/>
      <c r="T842" s="475"/>
      <c r="U842" s="475"/>
      <c r="V842" s="475"/>
      <c r="W842" s="475"/>
      <c r="X842" s="476"/>
      <c r="Y842" s="196"/>
      <c r="Z842" s="915"/>
      <c r="AA842" s="917"/>
      <c r="AB842" s="917"/>
      <c r="AC842" s="917"/>
      <c r="AD842" s="917"/>
      <c r="AE842" s="917"/>
      <c r="AF842" s="917"/>
    </row>
    <row r="843" spans="1:32">
      <c r="A843" s="164"/>
      <c r="B843" s="905"/>
      <c r="C843" s="906"/>
      <c r="D843" s="907"/>
      <c r="E843" s="907"/>
      <c r="F843" s="907"/>
      <c r="G843" s="907"/>
      <c r="H843" s="907"/>
      <c r="I843" s="908"/>
      <c r="J843" s="196"/>
      <c r="K843" s="153"/>
      <c r="L843" s="153"/>
      <c r="M843" s="475"/>
      <c r="N843" s="475"/>
      <c r="O843" s="475"/>
      <c r="P843" s="479"/>
      <c r="Q843" s="475"/>
      <c r="R843" s="152"/>
      <c r="S843" s="153"/>
      <c r="T843" s="475"/>
      <c r="U843" s="475"/>
      <c r="V843" s="475"/>
      <c r="W843" s="475"/>
      <c r="X843" s="476"/>
      <c r="Y843" s="196"/>
      <c r="Z843" s="915"/>
      <c r="AA843" s="917"/>
      <c r="AB843" s="917"/>
      <c r="AC843" s="917"/>
      <c r="AD843" s="917"/>
      <c r="AE843" s="917"/>
      <c r="AF843" s="917"/>
    </row>
    <row r="844" spans="1:32">
      <c r="A844" s="164"/>
      <c r="B844" s="905"/>
      <c r="C844" s="906"/>
      <c r="D844" s="907"/>
      <c r="E844" s="907"/>
      <c r="F844" s="907"/>
      <c r="G844" s="907"/>
      <c r="H844" s="907"/>
      <c r="I844" s="908"/>
      <c r="J844" s="196"/>
      <c r="K844" s="166"/>
      <c r="L844" s="155"/>
      <c r="M844" s="155"/>
      <c r="N844" s="155"/>
      <c r="O844" s="155"/>
      <c r="P844" s="156"/>
      <c r="Q844" s="157"/>
      <c r="R844" s="896"/>
      <c r="S844" s="166"/>
      <c r="T844" s="166"/>
      <c r="U844" s="166"/>
      <c r="V844" s="166"/>
      <c r="W844" s="156"/>
      <c r="X844" s="166"/>
      <c r="Y844" s="196"/>
      <c r="Z844" s="915"/>
      <c r="AA844" s="917"/>
      <c r="AB844" s="917"/>
      <c r="AC844" s="917"/>
      <c r="AD844" s="917"/>
      <c r="AE844" s="917"/>
      <c r="AF844" s="917"/>
    </row>
    <row r="845" spans="1:32">
      <c r="A845" s="164"/>
      <c r="B845" s="148"/>
      <c r="C845" s="146"/>
      <c r="D845" s="20"/>
      <c r="E845" s="20"/>
      <c r="F845" s="20"/>
      <c r="G845" s="20"/>
      <c r="H845" s="20"/>
      <c r="I845" s="135"/>
      <c r="J845" s="196"/>
      <c r="K845" s="155"/>
      <c r="L845" s="155"/>
      <c r="M845" s="155"/>
      <c r="N845" s="155"/>
      <c r="O845" s="155"/>
      <c r="P845" s="156"/>
      <c r="Q845" s="157"/>
      <c r="R845" s="896"/>
      <c r="S845" s="166"/>
      <c r="T845" s="166"/>
      <c r="U845" s="166"/>
      <c r="V845" s="166"/>
      <c r="W845" s="156"/>
      <c r="X845" s="166"/>
      <c r="Y845" s="196"/>
      <c r="Z845" s="915"/>
      <c r="AA845" s="917"/>
      <c r="AB845" s="917"/>
      <c r="AC845" s="917"/>
      <c r="AD845" s="917"/>
      <c r="AE845" s="917"/>
      <c r="AF845" s="917"/>
    </row>
    <row r="846" spans="1:32">
      <c r="A846" s="164"/>
      <c r="B846" s="905"/>
      <c r="C846" s="906"/>
      <c r="D846" s="907"/>
      <c r="E846" s="907"/>
      <c r="F846" s="907"/>
      <c r="G846" s="907"/>
      <c r="H846" s="907"/>
      <c r="I846" s="908"/>
      <c r="J846" s="196"/>
      <c r="K846" s="155"/>
      <c r="L846" s="155"/>
      <c r="M846" s="155"/>
      <c r="N846" s="155"/>
      <c r="O846" s="155"/>
      <c r="P846" s="156"/>
      <c r="Q846" s="157"/>
      <c r="R846" s="896"/>
      <c r="S846" s="166"/>
      <c r="T846" s="166"/>
      <c r="U846" s="166"/>
      <c r="V846" s="166"/>
      <c r="W846" s="156"/>
      <c r="X846" s="166"/>
      <c r="Y846" s="196"/>
      <c r="Z846" s="915"/>
      <c r="AA846" s="917"/>
      <c r="AB846" s="917"/>
      <c r="AC846" s="917"/>
      <c r="AD846" s="917"/>
      <c r="AE846" s="917"/>
      <c r="AF846" s="917"/>
    </row>
    <row r="847" spans="1:32">
      <c r="A847" s="164"/>
      <c r="B847" s="148"/>
      <c r="C847" s="146"/>
      <c r="D847" s="20"/>
      <c r="E847" s="20"/>
      <c r="F847" s="20"/>
      <c r="G847" s="20"/>
      <c r="H847" s="20"/>
      <c r="I847" s="135"/>
      <c r="J847" s="196"/>
      <c r="K847" s="155"/>
      <c r="L847" s="155"/>
      <c r="M847" s="155"/>
      <c r="N847" s="155"/>
      <c r="O847" s="155"/>
      <c r="P847" s="156"/>
      <c r="Q847" s="157"/>
      <c r="R847" s="896"/>
      <c r="S847" s="166"/>
      <c r="T847" s="166"/>
      <c r="U847" s="166"/>
      <c r="V847" s="166"/>
      <c r="W847" s="156"/>
      <c r="X847" s="166"/>
      <c r="Y847" s="196"/>
      <c r="Z847" s="915"/>
      <c r="AA847" s="917"/>
      <c r="AB847" s="917"/>
      <c r="AC847" s="917"/>
      <c r="AD847" s="917"/>
      <c r="AE847" s="917"/>
      <c r="AF847" s="917"/>
    </row>
    <row r="848" spans="1:32">
      <c r="A848" s="164"/>
      <c r="B848" s="148"/>
      <c r="C848" s="146"/>
      <c r="D848" s="20"/>
      <c r="E848" s="20"/>
      <c r="F848" s="20"/>
      <c r="G848" s="20"/>
      <c r="H848" s="20"/>
      <c r="I848" s="135"/>
      <c r="J848" s="196"/>
      <c r="K848" s="166"/>
      <c r="L848" s="166"/>
      <c r="M848" s="166"/>
      <c r="N848" s="166"/>
      <c r="O848" s="166"/>
      <c r="P848" s="166"/>
      <c r="Q848" s="157"/>
      <c r="R848" s="911"/>
      <c r="S848" s="938"/>
      <c r="T848" s="166"/>
      <c r="U848" s="166"/>
      <c r="V848" s="166"/>
      <c r="W848" s="156"/>
      <c r="X848" s="166"/>
      <c r="Y848" s="196"/>
      <c r="Z848" s="915"/>
      <c r="AA848" s="917"/>
      <c r="AB848" s="917"/>
      <c r="AC848" s="917"/>
      <c r="AD848" s="917"/>
      <c r="AE848" s="917"/>
      <c r="AF848" s="917"/>
    </row>
    <row r="849" spans="1:33">
      <c r="A849" s="164"/>
      <c r="B849" s="905"/>
      <c r="C849" s="906"/>
      <c r="D849" s="907"/>
      <c r="E849" s="907"/>
      <c r="F849" s="907"/>
      <c r="G849" s="907"/>
      <c r="H849" s="907"/>
      <c r="I849" s="908"/>
      <c r="J849" s="196"/>
      <c r="K849" s="166"/>
      <c r="L849" s="166"/>
      <c r="M849" s="166"/>
      <c r="N849" s="166"/>
      <c r="O849" s="166"/>
      <c r="P849" s="156"/>
      <c r="Q849" s="157"/>
      <c r="R849" s="911"/>
      <c r="S849" s="150"/>
      <c r="T849" s="150"/>
      <c r="U849" s="150"/>
      <c r="V849" s="150"/>
      <c r="W849" s="150"/>
      <c r="X849" s="898"/>
      <c r="Y849" s="196"/>
      <c r="AA849" s="917"/>
      <c r="AB849" s="917"/>
      <c r="AC849" s="917"/>
      <c r="AD849" s="917"/>
      <c r="AE849" s="917"/>
      <c r="AF849" s="917"/>
      <c r="AG849" s="133"/>
    </row>
    <row r="850" spans="1:33">
      <c r="A850" s="894"/>
      <c r="B850" s="148"/>
      <c r="C850" s="146"/>
      <c r="D850" s="20"/>
      <c r="E850" s="20"/>
      <c r="F850" s="20"/>
      <c r="G850" s="20"/>
      <c r="H850" s="20"/>
      <c r="I850" s="135"/>
      <c r="J850" s="196"/>
      <c r="K850" s="166"/>
      <c r="L850" s="166"/>
      <c r="M850" s="166"/>
      <c r="N850" s="166"/>
      <c r="O850" s="166"/>
      <c r="P850" s="156"/>
      <c r="Q850" s="157"/>
      <c r="R850" s="896"/>
      <c r="S850" s="166"/>
      <c r="T850" s="166"/>
      <c r="U850" s="166"/>
      <c r="V850" s="166"/>
      <c r="W850" s="156"/>
      <c r="X850" s="166"/>
      <c r="Y850" s="196"/>
      <c r="Z850" s="915"/>
      <c r="AA850" s="917"/>
      <c r="AB850" s="917"/>
      <c r="AC850" s="917"/>
      <c r="AD850" s="917"/>
      <c r="AE850" s="917"/>
      <c r="AF850" s="917"/>
      <c r="AG850" s="133"/>
    </row>
    <row r="851" spans="1:33">
      <c r="A851" s="894"/>
      <c r="B851" s="148"/>
      <c r="C851" s="146"/>
      <c r="D851" s="20"/>
      <c r="E851" s="20"/>
      <c r="F851" s="20"/>
      <c r="G851" s="20"/>
      <c r="H851" s="20"/>
      <c r="I851" s="135"/>
      <c r="J851" s="196"/>
      <c r="K851" s="166"/>
      <c r="L851" s="166"/>
      <c r="M851" s="166"/>
      <c r="N851" s="166"/>
      <c r="O851" s="166"/>
      <c r="P851" s="156"/>
      <c r="Q851" s="157"/>
      <c r="R851" s="896"/>
      <c r="S851" s="166"/>
      <c r="T851" s="166"/>
      <c r="U851" s="166"/>
      <c r="V851" s="166"/>
      <c r="W851" s="156"/>
      <c r="X851" s="166"/>
      <c r="Y851" s="196"/>
      <c r="Z851" s="915"/>
      <c r="AA851" s="917"/>
      <c r="AB851" s="917"/>
      <c r="AC851" s="917"/>
      <c r="AD851" s="917"/>
      <c r="AE851" s="917"/>
      <c r="AF851" s="917"/>
      <c r="AG851" s="133"/>
    </row>
    <row r="852" spans="1:33">
      <c r="A852" s="894"/>
      <c r="B852" s="905"/>
      <c r="C852" s="906"/>
      <c r="D852" s="907"/>
      <c r="E852" s="907"/>
      <c r="F852" s="907"/>
      <c r="G852" s="907"/>
      <c r="H852" s="907"/>
      <c r="I852" s="908"/>
      <c r="J852" s="196"/>
      <c r="K852" s="166"/>
      <c r="L852" s="166"/>
      <c r="M852" s="166"/>
      <c r="N852" s="166"/>
      <c r="O852" s="166"/>
      <c r="P852" s="156"/>
      <c r="Q852" s="157"/>
      <c r="R852" s="896"/>
      <c r="S852" s="166"/>
      <c r="T852" s="166"/>
      <c r="U852" s="166"/>
      <c r="V852" s="166"/>
      <c r="W852" s="156"/>
      <c r="X852" s="166"/>
      <c r="Y852" s="196"/>
      <c r="Z852" s="915"/>
      <c r="AA852" s="917"/>
      <c r="AB852" s="917"/>
      <c r="AC852" s="917"/>
      <c r="AD852" s="917"/>
      <c r="AE852" s="917"/>
      <c r="AF852" s="917"/>
      <c r="AG852" s="133"/>
    </row>
    <row r="853" spans="1:33">
      <c r="A853" s="894"/>
      <c r="B853" s="148"/>
      <c r="C853" s="146"/>
      <c r="D853" s="20"/>
      <c r="E853" s="20"/>
      <c r="F853" s="20"/>
      <c r="G853" s="20"/>
      <c r="H853" s="20"/>
      <c r="I853" s="135"/>
      <c r="J853" s="196"/>
      <c r="K853" s="166"/>
      <c r="L853" s="166"/>
      <c r="M853" s="166"/>
      <c r="N853" s="166"/>
      <c r="O853" s="166"/>
      <c r="P853" s="156"/>
      <c r="Q853" s="157"/>
      <c r="R853" s="152"/>
      <c r="S853" s="153"/>
      <c r="T853" s="475"/>
      <c r="U853" s="475"/>
      <c r="V853" s="475"/>
      <c r="W853" s="475"/>
      <c r="X853" s="476"/>
      <c r="Y853" s="196"/>
      <c r="Z853" s="915"/>
      <c r="AA853" s="917"/>
      <c r="AB853" s="917"/>
      <c r="AC853" s="917"/>
      <c r="AD853" s="917"/>
      <c r="AE853" s="917"/>
      <c r="AF853" s="917"/>
      <c r="AG853" s="133"/>
    </row>
    <row r="854" spans="1:33">
      <c r="A854" s="894"/>
      <c r="B854" s="905"/>
      <c r="C854" s="906"/>
      <c r="D854" s="907"/>
      <c r="E854" s="907"/>
      <c r="F854" s="907"/>
      <c r="G854" s="907"/>
      <c r="H854" s="907"/>
      <c r="I854" s="908"/>
      <c r="J854" s="196"/>
      <c r="K854" s="166"/>
      <c r="L854" s="166"/>
      <c r="M854" s="166"/>
      <c r="N854" s="166"/>
      <c r="O854" s="166"/>
      <c r="P854" s="166"/>
      <c r="Q854" s="157"/>
      <c r="R854" s="896"/>
      <c r="S854" s="166"/>
      <c r="T854" s="166"/>
      <c r="U854" s="166"/>
      <c r="V854" s="166"/>
      <c r="W854" s="156"/>
      <c r="X854" s="166"/>
      <c r="Y854" s="196"/>
      <c r="Z854" s="915"/>
      <c r="AA854" s="917"/>
      <c r="AB854" s="917"/>
      <c r="AC854" s="917"/>
      <c r="AD854" s="917"/>
      <c r="AE854" s="917"/>
      <c r="AF854" s="917"/>
      <c r="AG854" s="133"/>
    </row>
    <row r="855" spans="1:33">
      <c r="A855" s="894"/>
      <c r="B855" s="148"/>
      <c r="C855" s="146"/>
      <c r="D855" s="20"/>
      <c r="E855" s="20"/>
      <c r="F855" s="20"/>
      <c r="G855" s="20"/>
      <c r="H855" s="20"/>
      <c r="I855" s="135"/>
      <c r="J855" s="196"/>
      <c r="K855" s="166"/>
      <c r="L855" s="166"/>
      <c r="M855" s="166"/>
      <c r="N855" s="166"/>
      <c r="O855" s="166"/>
      <c r="P855" s="156"/>
      <c r="Q855" s="157"/>
      <c r="R855" s="911"/>
      <c r="S855" s="166"/>
      <c r="T855" s="166"/>
      <c r="U855" s="166"/>
      <c r="V855" s="166"/>
      <c r="W855" s="156"/>
      <c r="X855" s="166"/>
      <c r="Y855" s="196"/>
      <c r="Z855" s="915"/>
      <c r="AA855" s="917"/>
      <c r="AB855" s="917"/>
      <c r="AC855" s="917"/>
      <c r="AD855" s="917"/>
      <c r="AE855" s="917"/>
      <c r="AF855" s="917"/>
      <c r="AG855" s="133"/>
    </row>
    <row r="856" spans="1:33">
      <c r="A856" s="894"/>
      <c r="B856" s="905"/>
      <c r="C856" s="906"/>
      <c r="D856" s="907"/>
      <c r="E856" s="907"/>
      <c r="F856" s="907"/>
      <c r="G856" s="907"/>
      <c r="H856" s="907"/>
      <c r="I856" s="908"/>
      <c r="J856" s="196"/>
      <c r="K856" s="166"/>
      <c r="L856" s="166"/>
      <c r="M856" s="166"/>
      <c r="N856" s="166"/>
      <c r="O856" s="166"/>
      <c r="P856" s="156"/>
      <c r="Q856" s="157"/>
      <c r="R856" s="896"/>
      <c r="S856" s="153"/>
      <c r="T856" s="475"/>
      <c r="U856" s="475"/>
      <c r="V856" s="475"/>
      <c r="W856" s="475"/>
      <c r="X856" s="476"/>
      <c r="Y856" s="196"/>
      <c r="Z856" s="915"/>
      <c r="AA856" s="917"/>
      <c r="AB856" s="917"/>
      <c r="AC856" s="917"/>
      <c r="AD856" s="917"/>
      <c r="AE856" s="917"/>
      <c r="AF856" s="917"/>
      <c r="AG856" s="133"/>
    </row>
    <row r="857" spans="1:33">
      <c r="A857" s="894"/>
      <c r="B857" s="148"/>
      <c r="C857" s="146"/>
      <c r="D857" s="20"/>
      <c r="E857" s="20"/>
      <c r="F857" s="20"/>
      <c r="G857" s="20"/>
      <c r="H857" s="20"/>
      <c r="I857" s="135"/>
      <c r="J857" s="196"/>
      <c r="K857" s="166"/>
      <c r="L857" s="166"/>
      <c r="M857" s="166"/>
      <c r="N857" s="166"/>
      <c r="O857" s="166"/>
      <c r="P857" s="156"/>
      <c r="Q857" s="157"/>
      <c r="R857" s="898"/>
      <c r="S857" s="166"/>
      <c r="T857" s="166"/>
      <c r="U857" s="166"/>
      <c r="V857" s="166"/>
      <c r="W857" s="156"/>
      <c r="X857" s="166"/>
      <c r="Y857" s="196"/>
      <c r="Z857" s="915"/>
      <c r="AA857" s="917"/>
      <c r="AB857" s="917"/>
      <c r="AC857" s="917"/>
      <c r="AD857" s="917"/>
      <c r="AE857" s="917"/>
      <c r="AF857" s="917"/>
      <c r="AG857" s="133"/>
    </row>
    <row r="858" spans="1:33">
      <c r="A858" s="894"/>
      <c r="B858" s="148"/>
      <c r="C858" s="146"/>
      <c r="D858" s="20"/>
      <c r="E858" s="20"/>
      <c r="F858" s="20"/>
      <c r="G858" s="20"/>
      <c r="H858" s="20"/>
      <c r="I858" s="135"/>
      <c r="J858" s="196"/>
      <c r="K858" s="166"/>
      <c r="L858" s="166"/>
      <c r="M858" s="166"/>
      <c r="N858" s="166"/>
      <c r="O858" s="166"/>
      <c r="P858" s="166"/>
      <c r="Q858" s="157"/>
      <c r="R858" s="911"/>
      <c r="S858" s="166"/>
      <c r="T858" s="166"/>
      <c r="U858" s="166"/>
      <c r="V858" s="166"/>
      <c r="W858" s="156"/>
      <c r="X858" s="166"/>
      <c r="Y858" s="196"/>
      <c r="Z858" s="915"/>
      <c r="AA858" s="917"/>
      <c r="AB858" s="917"/>
      <c r="AC858" s="917"/>
      <c r="AD858" s="917"/>
      <c r="AE858" s="917"/>
      <c r="AF858" s="917"/>
      <c r="AG858" s="133"/>
    </row>
    <row r="859" spans="1:33">
      <c r="A859" s="894"/>
      <c r="B859" s="905"/>
      <c r="C859" s="906"/>
      <c r="D859" s="907"/>
      <c r="E859" s="907"/>
      <c r="F859" s="907"/>
      <c r="G859" s="907"/>
      <c r="H859" s="907"/>
      <c r="I859" s="908"/>
      <c r="J859" s="196"/>
      <c r="K859" s="166"/>
      <c r="L859" s="166"/>
      <c r="M859" s="166"/>
      <c r="N859" s="166"/>
      <c r="O859" s="166"/>
      <c r="P859" s="156"/>
      <c r="Q859" s="157"/>
      <c r="R859" s="896"/>
      <c r="S859" s="166"/>
      <c r="T859" s="166"/>
      <c r="U859" s="166"/>
      <c r="V859" s="166"/>
      <c r="W859" s="156"/>
      <c r="X859" s="166"/>
      <c r="Y859" s="196"/>
      <c r="Z859" s="915"/>
      <c r="AA859" s="917"/>
      <c r="AB859" s="917"/>
      <c r="AC859" s="917"/>
      <c r="AD859" s="917"/>
      <c r="AE859" s="917"/>
      <c r="AF859" s="917"/>
      <c r="AG859" s="133"/>
    </row>
    <row r="860" spans="1:33">
      <c r="A860" s="894"/>
      <c r="B860" s="148"/>
      <c r="C860" s="146"/>
      <c r="D860" s="20"/>
      <c r="E860" s="20"/>
      <c r="F860" s="20"/>
      <c r="G860" s="20"/>
      <c r="H860" s="20"/>
      <c r="I860" s="135"/>
      <c r="J860" s="196"/>
      <c r="K860" s="166"/>
      <c r="L860" s="166"/>
      <c r="M860" s="166"/>
      <c r="N860" s="166"/>
      <c r="O860" s="166"/>
      <c r="P860" s="156"/>
      <c r="Q860" s="157"/>
      <c r="R860" s="896"/>
      <c r="S860" s="166"/>
      <c r="T860" s="166"/>
      <c r="U860" s="166"/>
      <c r="V860" s="166"/>
      <c r="W860" s="156"/>
      <c r="X860" s="166"/>
      <c r="Y860" s="196"/>
      <c r="Z860" s="915"/>
      <c r="AA860" s="917"/>
      <c r="AB860" s="917"/>
      <c r="AC860" s="917"/>
      <c r="AD860" s="917"/>
      <c r="AE860" s="917"/>
      <c r="AF860" s="917"/>
      <c r="AG860" s="133"/>
    </row>
    <row r="861" spans="1:33">
      <c r="A861" s="894"/>
      <c r="B861" s="148"/>
      <c r="C861" s="146"/>
      <c r="D861" s="20"/>
      <c r="E861" s="20"/>
      <c r="F861" s="20"/>
      <c r="G861" s="20"/>
      <c r="H861" s="20"/>
      <c r="I861" s="135"/>
      <c r="J861" s="196"/>
      <c r="K861" s="166"/>
      <c r="L861" s="166"/>
      <c r="M861" s="166"/>
      <c r="N861" s="166"/>
      <c r="O861" s="166"/>
      <c r="P861" s="156"/>
      <c r="Q861" s="157"/>
      <c r="R861" s="896"/>
      <c r="S861" s="166"/>
      <c r="T861" s="166"/>
      <c r="U861" s="166"/>
      <c r="V861" s="166"/>
      <c r="W861" s="156"/>
      <c r="X861" s="166"/>
      <c r="Y861" s="196"/>
      <c r="Z861" s="915"/>
      <c r="AA861" s="917"/>
      <c r="AB861" s="917"/>
      <c r="AC861" s="917"/>
      <c r="AD861" s="917"/>
      <c r="AE861" s="917"/>
      <c r="AF861" s="917"/>
      <c r="AG861" s="133"/>
    </row>
    <row r="862" spans="1:33">
      <c r="A862" s="894"/>
      <c r="B862" s="905"/>
      <c r="C862" s="906"/>
      <c r="D862" s="907"/>
      <c r="E862" s="907"/>
      <c r="F862" s="907"/>
      <c r="G862" s="907"/>
      <c r="H862" s="907"/>
      <c r="I862" s="908"/>
      <c r="J862" s="196"/>
      <c r="K862" s="166"/>
      <c r="L862" s="166"/>
      <c r="M862" s="166"/>
      <c r="N862" s="166"/>
      <c r="O862" s="166"/>
      <c r="P862" s="156"/>
      <c r="Q862" s="157"/>
      <c r="R862" s="152"/>
      <c r="S862" s="153"/>
      <c r="T862" s="475"/>
      <c r="U862" s="475"/>
      <c r="V862" s="475"/>
      <c r="W862" s="475"/>
      <c r="X862" s="476"/>
      <c r="Y862" s="196"/>
      <c r="Z862" s="915"/>
      <c r="AA862" s="917"/>
      <c r="AB862" s="917"/>
      <c r="AC862" s="917"/>
      <c r="AD862" s="917"/>
      <c r="AE862" s="917"/>
      <c r="AF862" s="917"/>
      <c r="AG862" s="895"/>
    </row>
    <row r="863" spans="1:33">
      <c r="A863" s="894"/>
      <c r="B863" s="148"/>
      <c r="C863" s="146"/>
      <c r="D863" s="20"/>
      <c r="E863" s="20"/>
      <c r="F863" s="20"/>
      <c r="G863" s="20"/>
      <c r="H863" s="20"/>
      <c r="I863" s="135"/>
      <c r="J863" s="196"/>
      <c r="K863" s="166"/>
      <c r="L863" s="166"/>
      <c r="M863" s="166"/>
      <c r="N863" s="166"/>
      <c r="O863" s="166"/>
      <c r="P863" s="156"/>
      <c r="Q863" s="157"/>
      <c r="R863" s="896"/>
      <c r="S863" s="166"/>
      <c r="T863" s="166"/>
      <c r="U863" s="166"/>
      <c r="V863" s="166"/>
      <c r="W863" s="156"/>
      <c r="X863" s="166"/>
      <c r="Y863" s="196"/>
      <c r="Z863" s="915"/>
      <c r="AA863" s="917"/>
      <c r="AB863" s="917"/>
      <c r="AC863" s="917"/>
      <c r="AD863" s="917"/>
      <c r="AE863" s="917"/>
      <c r="AF863" s="917"/>
      <c r="AG863" s="895"/>
    </row>
    <row r="864" spans="1:33" ht="15.75">
      <c r="A864" s="894"/>
      <c r="B864" s="148"/>
      <c r="C864" s="146"/>
      <c r="D864" s="20"/>
      <c r="E864" s="20"/>
      <c r="F864" s="20"/>
      <c r="G864" s="20"/>
      <c r="H864" s="20"/>
      <c r="I864" s="135"/>
      <c r="J864" s="196"/>
      <c r="K864" s="166"/>
      <c r="L864" s="166"/>
      <c r="M864" s="166"/>
      <c r="N864" s="166"/>
      <c r="O864" s="166"/>
      <c r="P864" s="937"/>
      <c r="Q864" s="157"/>
      <c r="R864" s="911"/>
      <c r="S864" s="166"/>
      <c r="T864" s="166"/>
      <c r="U864" s="166"/>
      <c r="V864" s="166"/>
      <c r="W864" s="156"/>
      <c r="X864" s="166"/>
      <c r="Y864" s="196"/>
      <c r="Z864" s="928"/>
      <c r="AA864" s="917"/>
      <c r="AB864" s="917"/>
      <c r="AC864" s="917"/>
      <c r="AD864" s="917"/>
      <c r="AE864" s="917"/>
      <c r="AF864" s="917"/>
      <c r="AG864" s="895"/>
    </row>
    <row r="865" spans="1:33">
      <c r="A865" s="894"/>
      <c r="B865" s="149"/>
      <c r="C865" s="147"/>
      <c r="D865" s="67"/>
      <c r="E865" s="67"/>
      <c r="F865" s="67"/>
      <c r="G865" s="67"/>
      <c r="H865" s="67"/>
      <c r="I865" s="136"/>
      <c r="J865" s="897"/>
      <c r="K865" s="158"/>
      <c r="L865" s="158"/>
      <c r="M865" s="158"/>
      <c r="N865" s="158"/>
      <c r="O865" s="158"/>
      <c r="P865" s="159"/>
      <c r="Q865" s="160"/>
      <c r="R865" s="911"/>
      <c r="S865" s="153"/>
      <c r="T865" s="475"/>
      <c r="U865" s="475"/>
      <c r="V865" s="475"/>
      <c r="W865" s="475"/>
      <c r="X865" s="476"/>
      <c r="Y865" s="196"/>
      <c r="Z865" s="915"/>
      <c r="AA865" s="917"/>
      <c r="AB865" s="917"/>
      <c r="AC865" s="917"/>
      <c r="AD865" s="917"/>
      <c r="AE865" s="917"/>
      <c r="AF865" s="917"/>
      <c r="AG865" s="895"/>
    </row>
    <row r="866" spans="1:33">
      <c r="A866" s="894"/>
      <c r="B866" s="148"/>
      <c r="C866" s="146"/>
      <c r="D866" s="20"/>
      <c r="E866" s="20"/>
      <c r="F866" s="20"/>
      <c r="G866" s="20"/>
      <c r="H866" s="20"/>
      <c r="I866" s="135"/>
      <c r="J866" s="196"/>
      <c r="K866" s="166"/>
      <c r="L866" s="166"/>
      <c r="M866" s="166"/>
      <c r="N866" s="166"/>
      <c r="O866" s="166"/>
      <c r="P866" s="156"/>
      <c r="Q866" s="157"/>
      <c r="R866" s="896"/>
      <c r="S866" s="166"/>
      <c r="T866" s="166"/>
      <c r="U866" s="166"/>
      <c r="V866" s="166"/>
      <c r="W866" s="156"/>
      <c r="X866" s="166"/>
      <c r="Y866" s="196"/>
      <c r="Z866" s="913"/>
      <c r="AA866" s="913"/>
      <c r="AB866" s="913"/>
      <c r="AC866" s="913"/>
      <c r="AD866" s="913"/>
      <c r="AE866" s="913"/>
      <c r="AF866" s="913"/>
    </row>
    <row r="867" spans="1:33">
      <c r="A867" s="164"/>
      <c r="B867" s="148"/>
      <c r="C867" s="146"/>
      <c r="D867" s="20"/>
      <c r="E867" s="20"/>
      <c r="F867" s="20"/>
      <c r="G867" s="20"/>
      <c r="H867" s="20"/>
      <c r="I867" s="135"/>
      <c r="J867" s="196"/>
      <c r="K867" s="166"/>
      <c r="L867" s="166"/>
      <c r="M867" s="166"/>
      <c r="N867" s="166"/>
      <c r="O867" s="166"/>
      <c r="P867" s="156"/>
      <c r="Q867" s="157"/>
      <c r="R867" s="896"/>
      <c r="S867" s="166"/>
      <c r="T867" s="166"/>
      <c r="U867" s="166"/>
      <c r="V867" s="166"/>
      <c r="W867" s="156"/>
      <c r="X867" s="166"/>
      <c r="Y867" s="196"/>
      <c r="Z867" s="913"/>
      <c r="AA867" s="913"/>
      <c r="AB867" s="913"/>
      <c r="AC867" s="913"/>
      <c r="AD867" s="913"/>
      <c r="AE867" s="913"/>
      <c r="AF867" s="913"/>
      <c r="AG867" s="895"/>
    </row>
    <row r="868" spans="1:33">
      <c r="A868" s="894"/>
      <c r="B868" s="149"/>
      <c r="C868" s="147"/>
      <c r="D868" s="67"/>
      <c r="E868" s="67"/>
      <c r="F868" s="67"/>
      <c r="G868" s="67"/>
      <c r="H868" s="67"/>
      <c r="I868" s="136"/>
      <c r="J868" s="897"/>
      <c r="K868" s="158"/>
      <c r="L868" s="158"/>
      <c r="M868" s="158"/>
      <c r="N868" s="158"/>
      <c r="O868" s="158"/>
      <c r="P868" s="159"/>
      <c r="Q868" s="160"/>
      <c r="R868" s="896"/>
      <c r="S868" s="166"/>
      <c r="T868" s="166"/>
      <c r="U868" s="166"/>
      <c r="V868" s="166"/>
      <c r="W868" s="156"/>
      <c r="X868" s="166"/>
      <c r="Y868" s="196"/>
      <c r="Z868" s="913"/>
      <c r="AA868" s="913"/>
      <c r="AB868" s="913"/>
      <c r="AC868" s="913"/>
      <c r="AD868" s="913"/>
      <c r="AE868" s="913"/>
      <c r="AF868" s="913"/>
    </row>
    <row r="869" spans="1:33">
      <c r="A869" s="164"/>
      <c r="B869" s="148"/>
      <c r="C869" s="146"/>
      <c r="D869" s="20"/>
      <c r="E869" s="20"/>
      <c r="F869" s="20"/>
      <c r="G869" s="20"/>
      <c r="H869" s="20"/>
      <c r="I869" s="135"/>
      <c r="J869" s="196"/>
      <c r="K869" s="166"/>
      <c r="L869" s="166"/>
      <c r="M869" s="166"/>
      <c r="N869" s="166"/>
      <c r="O869" s="166"/>
      <c r="P869" s="156"/>
      <c r="Q869" s="157"/>
      <c r="R869" s="896"/>
      <c r="S869" s="166"/>
      <c r="T869" s="166"/>
      <c r="U869" s="166"/>
      <c r="V869" s="166"/>
      <c r="W869" s="156"/>
      <c r="X869" s="166"/>
      <c r="Y869" s="196"/>
      <c r="Z869" s="913"/>
      <c r="AA869" s="921"/>
      <c r="AB869" s="921"/>
      <c r="AC869" s="921"/>
      <c r="AD869" s="921"/>
      <c r="AE869" s="921"/>
      <c r="AF869" s="921"/>
    </row>
    <row r="870" spans="1:33">
      <c r="A870" s="164"/>
      <c r="B870" s="148"/>
      <c r="C870" s="146"/>
      <c r="D870" s="20"/>
      <c r="E870" s="20"/>
      <c r="F870" s="20"/>
      <c r="G870" s="20"/>
      <c r="H870" s="20"/>
      <c r="I870" s="135"/>
      <c r="J870" s="196"/>
      <c r="K870" s="166"/>
      <c r="L870" s="166"/>
      <c r="M870" s="166"/>
      <c r="N870" s="166"/>
      <c r="O870" s="166"/>
      <c r="P870" s="156"/>
      <c r="Q870" s="157"/>
      <c r="R870" s="896"/>
      <c r="S870" s="166"/>
      <c r="T870" s="166"/>
      <c r="U870" s="166"/>
      <c r="V870" s="166"/>
      <c r="W870" s="156"/>
      <c r="X870" s="166"/>
      <c r="Y870" s="196"/>
      <c r="Z870" s="913"/>
      <c r="AA870" s="921"/>
      <c r="AB870" s="921"/>
      <c r="AC870" s="921"/>
      <c r="AD870" s="921"/>
      <c r="AE870" s="921"/>
      <c r="AF870" s="921"/>
    </row>
    <row r="871" spans="1:33">
      <c r="A871" s="894"/>
      <c r="B871" s="899"/>
      <c r="C871" s="147"/>
      <c r="D871" s="67"/>
      <c r="E871" s="67"/>
      <c r="F871" s="67"/>
      <c r="G871" s="67"/>
      <c r="H871" s="67"/>
      <c r="I871" s="136"/>
      <c r="J871" s="897"/>
      <c r="K871" s="158"/>
      <c r="L871" s="158"/>
      <c r="M871" s="158"/>
      <c r="N871" s="158"/>
      <c r="O871" s="158"/>
      <c r="P871" s="159"/>
      <c r="Q871" s="160"/>
      <c r="R871" s="152"/>
      <c r="S871" s="153"/>
      <c r="T871" s="475"/>
      <c r="U871" s="475"/>
      <c r="V871" s="475"/>
      <c r="W871" s="475"/>
      <c r="X871" s="476"/>
      <c r="Y871" s="196"/>
      <c r="Z871" s="913"/>
      <c r="AA871" s="921"/>
      <c r="AB871" s="921"/>
      <c r="AC871" s="921"/>
      <c r="AD871" s="921"/>
      <c r="AE871" s="921"/>
      <c r="AF871" s="921"/>
    </row>
    <row r="872" spans="1:33">
      <c r="A872" s="894"/>
      <c r="B872" s="148"/>
      <c r="C872" s="146"/>
      <c r="D872" s="20"/>
      <c r="E872" s="20"/>
      <c r="F872" s="20"/>
      <c r="G872" s="20"/>
      <c r="H872" s="20"/>
      <c r="I872" s="135"/>
      <c r="J872" s="196"/>
      <c r="K872" s="166"/>
      <c r="L872" s="166"/>
      <c r="M872" s="166"/>
      <c r="N872" s="166"/>
      <c r="O872" s="166"/>
      <c r="P872" s="156"/>
      <c r="Q872" s="157"/>
      <c r="R872" s="896"/>
      <c r="S872" s="166"/>
      <c r="T872" s="166"/>
      <c r="U872" s="166"/>
      <c r="V872" s="166"/>
      <c r="W872" s="156"/>
      <c r="X872" s="166"/>
      <c r="Y872" s="196"/>
      <c r="Z872" s="913"/>
      <c r="AA872" s="921"/>
      <c r="AB872" s="921"/>
      <c r="AC872" s="921"/>
      <c r="AD872" s="921"/>
      <c r="AE872" s="921"/>
      <c r="AF872" s="921"/>
    </row>
    <row r="873" spans="1:33">
      <c r="A873" s="164"/>
      <c r="B873" s="148"/>
      <c r="C873" s="146"/>
      <c r="D873" s="20"/>
      <c r="E873" s="20"/>
      <c r="F873" s="20"/>
      <c r="G873" s="20"/>
      <c r="H873" s="20"/>
      <c r="I873" s="135"/>
      <c r="J873" s="196"/>
      <c r="K873" s="166"/>
      <c r="L873" s="166"/>
      <c r="M873" s="166"/>
      <c r="N873" s="166"/>
      <c r="O873" s="166"/>
      <c r="P873" s="156"/>
      <c r="Q873" s="157"/>
      <c r="R873" s="911"/>
      <c r="S873" s="166"/>
      <c r="T873" s="166"/>
      <c r="U873" s="166"/>
      <c r="V873" s="166"/>
      <c r="W873" s="156"/>
      <c r="X873" s="166"/>
      <c r="Y873" s="196"/>
      <c r="Z873" s="913"/>
      <c r="AA873" s="921"/>
      <c r="AB873" s="921"/>
      <c r="AC873" s="921"/>
      <c r="AD873" s="921"/>
      <c r="AE873" s="921"/>
      <c r="AF873" s="921"/>
      <c r="AG873" s="895"/>
    </row>
    <row r="874" spans="1:33">
      <c r="A874" s="894"/>
      <c r="B874" s="149"/>
      <c r="C874" s="147"/>
      <c r="D874" s="67"/>
      <c r="E874" s="67"/>
      <c r="F874" s="67"/>
      <c r="G874" s="67"/>
      <c r="H874" s="67"/>
      <c r="I874" s="136"/>
      <c r="J874" s="897"/>
      <c r="K874" s="154"/>
      <c r="L874" s="154"/>
      <c r="M874" s="426"/>
      <c r="N874" s="426"/>
      <c r="O874" s="426"/>
      <c r="P874" s="426"/>
      <c r="Q874" s="912"/>
      <c r="R874" s="911"/>
      <c r="S874" s="153"/>
      <c r="T874" s="150"/>
      <c r="U874" s="150"/>
      <c r="V874" s="150"/>
      <c r="W874" s="150"/>
      <c r="X874" s="898"/>
      <c r="Y874" s="196"/>
      <c r="Z874" s="913"/>
      <c r="AA874" s="921"/>
      <c r="AB874" s="921"/>
      <c r="AC874" s="921"/>
      <c r="AD874" s="921"/>
      <c r="AE874" s="921"/>
      <c r="AF874" s="921"/>
    </row>
    <row r="875" spans="1:33">
      <c r="A875" s="164"/>
      <c r="B875" s="148"/>
      <c r="C875" s="146"/>
      <c r="D875" s="20"/>
      <c r="E875" s="20"/>
      <c r="F875" s="20"/>
      <c r="G875" s="20"/>
      <c r="H875" s="20"/>
      <c r="I875" s="135"/>
      <c r="J875" s="196"/>
      <c r="K875" s="153"/>
      <c r="L875" s="153"/>
      <c r="M875" s="475"/>
      <c r="N875" s="475"/>
      <c r="O875" s="475"/>
      <c r="P875" s="475"/>
      <c r="Q875" s="476"/>
      <c r="R875" s="152"/>
      <c r="S875" s="153"/>
      <c r="T875" s="475"/>
      <c r="U875" s="475"/>
      <c r="V875" s="475"/>
      <c r="W875" s="475"/>
      <c r="X875" s="476"/>
      <c r="Y875" s="196"/>
      <c r="Z875" s="913"/>
      <c r="AA875" s="913"/>
      <c r="AB875" s="913"/>
      <c r="AC875" s="913"/>
      <c r="AD875" s="913"/>
      <c r="AE875" s="913"/>
      <c r="AF875" s="913"/>
    </row>
    <row r="876" spans="1:33">
      <c r="A876" s="164"/>
      <c r="B876" s="148"/>
      <c r="C876" s="146"/>
      <c r="D876" s="20"/>
      <c r="E876" s="20"/>
      <c r="F876" s="20"/>
      <c r="G876" s="20"/>
      <c r="H876" s="20"/>
      <c r="I876" s="135"/>
      <c r="J876" s="196"/>
      <c r="K876" s="153"/>
      <c r="L876" s="153"/>
      <c r="M876" s="475"/>
      <c r="N876" s="475"/>
      <c r="O876" s="475"/>
      <c r="P876" s="475"/>
      <c r="Q876" s="476"/>
      <c r="R876" s="152"/>
      <c r="S876" s="153"/>
      <c r="T876" s="475"/>
      <c r="U876" s="475"/>
      <c r="V876" s="475"/>
      <c r="W876" s="475"/>
      <c r="X876" s="476"/>
      <c r="Y876" s="196"/>
      <c r="Z876" s="913"/>
      <c r="AA876" s="913"/>
      <c r="AB876" s="913"/>
      <c r="AC876" s="913"/>
      <c r="AD876" s="913"/>
      <c r="AE876" s="913"/>
      <c r="AF876" s="913"/>
    </row>
    <row r="877" spans="1:33">
      <c r="A877" s="164"/>
      <c r="B877" s="149"/>
      <c r="C877" s="147"/>
      <c r="D877" s="67"/>
      <c r="E877" s="67"/>
      <c r="F877" s="67"/>
      <c r="G877" s="67"/>
      <c r="H877" s="67"/>
      <c r="I877" s="136"/>
      <c r="J877" s="897"/>
      <c r="K877" s="154"/>
      <c r="L877" s="154"/>
      <c r="M877" s="477"/>
      <c r="N877" s="477"/>
      <c r="O877" s="477"/>
      <c r="P877" s="477"/>
      <c r="Q877" s="478"/>
      <c r="R877" s="152"/>
      <c r="S877" s="153"/>
      <c r="T877" s="475"/>
      <c r="U877" s="475"/>
      <c r="V877" s="475"/>
      <c r="W877" s="475"/>
      <c r="X877" s="476"/>
      <c r="Y877" s="196"/>
      <c r="Z877" s="913"/>
      <c r="AA877" s="913"/>
      <c r="AB877" s="913"/>
      <c r="AC877" s="913"/>
      <c r="AD877" s="913"/>
      <c r="AE877" s="913"/>
      <c r="AF877" s="913"/>
    </row>
    <row r="878" spans="1:33">
      <c r="A878" s="164"/>
      <c r="B878" s="148"/>
      <c r="C878" s="146"/>
      <c r="D878" s="20"/>
      <c r="E878" s="20"/>
      <c r="F878" s="20"/>
      <c r="G878" s="20"/>
      <c r="H878" s="20"/>
      <c r="I878" s="135"/>
      <c r="J878" s="196"/>
      <c r="K878" s="153"/>
      <c r="L878" s="153"/>
      <c r="M878" s="475"/>
      <c r="N878" s="475"/>
      <c r="O878" s="475"/>
      <c r="P878" s="475"/>
      <c r="Q878" s="476"/>
      <c r="R878" s="152"/>
      <c r="S878" s="153"/>
      <c r="T878" s="475"/>
      <c r="U878" s="475"/>
      <c r="V878" s="475"/>
      <c r="W878" s="475"/>
      <c r="X878" s="476"/>
      <c r="Y878" s="196"/>
      <c r="Z878" s="915"/>
      <c r="AA878" s="915"/>
      <c r="AB878" s="915"/>
      <c r="AC878" s="917"/>
      <c r="AD878" s="917"/>
      <c r="AE878" s="917"/>
      <c r="AF878" s="917"/>
    </row>
    <row r="879" spans="1:33">
      <c r="A879" s="164"/>
      <c r="B879" s="148"/>
      <c r="C879" s="146"/>
      <c r="D879" s="20"/>
      <c r="E879" s="20"/>
      <c r="F879" s="20"/>
      <c r="G879" s="20"/>
      <c r="H879" s="20"/>
      <c r="I879" s="135"/>
      <c r="J879" s="196"/>
      <c r="K879" s="153"/>
      <c r="L879" s="153"/>
      <c r="M879" s="475"/>
      <c r="N879" s="475"/>
      <c r="O879" s="475"/>
      <c r="P879" s="475"/>
      <c r="Q879" s="476"/>
      <c r="R879" s="152"/>
      <c r="S879" s="153"/>
      <c r="T879" s="475"/>
      <c r="U879" s="475"/>
      <c r="V879" s="475"/>
      <c r="W879" s="475"/>
      <c r="X879" s="476"/>
      <c r="Y879" s="196"/>
      <c r="Z879" s="915"/>
      <c r="AA879" s="917"/>
      <c r="AB879" s="917"/>
      <c r="AC879" s="917"/>
      <c r="AD879" s="917"/>
      <c r="AE879" s="917"/>
      <c r="AF879" s="917"/>
    </row>
    <row r="880" spans="1:33">
      <c r="A880" s="164"/>
      <c r="B880" s="149"/>
      <c r="C880" s="147"/>
      <c r="D880" s="67"/>
      <c r="E880" s="67"/>
      <c r="F880" s="67"/>
      <c r="G880" s="67"/>
      <c r="H880" s="67"/>
      <c r="I880" s="136"/>
      <c r="J880" s="196"/>
      <c r="K880" s="154"/>
      <c r="L880" s="154"/>
      <c r="M880" s="477"/>
      <c r="N880" s="477"/>
      <c r="O880" s="477"/>
      <c r="P880" s="477"/>
      <c r="Q880" s="478"/>
      <c r="R880" s="152"/>
      <c r="S880" s="153"/>
      <c r="T880" s="475"/>
      <c r="U880" s="475"/>
      <c r="V880" s="475"/>
      <c r="W880" s="475"/>
      <c r="X880" s="476"/>
      <c r="Y880" s="196"/>
      <c r="Z880" s="915"/>
      <c r="AA880" s="917"/>
      <c r="AB880" s="917"/>
      <c r="AC880" s="917"/>
      <c r="AD880" s="917"/>
      <c r="AE880" s="917"/>
      <c r="AF880" s="917"/>
    </row>
    <row r="881" spans="1:32">
      <c r="A881" s="164"/>
      <c r="B881" s="148"/>
      <c r="C881" s="146"/>
      <c r="D881" s="20"/>
      <c r="E881" s="20"/>
      <c r="F881" s="20"/>
      <c r="G881" s="20"/>
      <c r="H881" s="20"/>
      <c r="I881" s="135"/>
      <c r="J881" s="196"/>
      <c r="K881" s="153"/>
      <c r="L881" s="153"/>
      <c r="M881" s="475"/>
      <c r="N881" s="475"/>
      <c r="O881" s="475"/>
      <c r="P881" s="475"/>
      <c r="Q881" s="476"/>
      <c r="R881" s="152"/>
      <c r="S881" s="153"/>
      <c r="T881" s="475"/>
      <c r="U881" s="475"/>
      <c r="V881" s="475"/>
      <c r="W881" s="475"/>
      <c r="X881" s="476"/>
      <c r="Y881" s="196"/>
      <c r="Z881" s="915"/>
      <c r="AA881" s="917"/>
      <c r="AB881" s="917"/>
      <c r="AC881" s="917"/>
      <c r="AD881" s="917"/>
      <c r="AE881" s="917"/>
      <c r="AF881" s="917"/>
    </row>
    <row r="882" spans="1:32">
      <c r="A882" s="164"/>
      <c r="B882" s="148"/>
      <c r="C882" s="146"/>
      <c r="D882" s="20"/>
      <c r="E882" s="20"/>
      <c r="F882" s="20"/>
      <c r="G882" s="20"/>
      <c r="H882" s="20"/>
      <c r="I882" s="135"/>
      <c r="J882" s="196"/>
      <c r="K882" s="153"/>
      <c r="L882" s="153"/>
      <c r="M882" s="475"/>
      <c r="N882" s="475"/>
      <c r="O882" s="475"/>
      <c r="P882" s="475"/>
      <c r="Q882" s="476"/>
      <c r="R882" s="152"/>
      <c r="S882" s="153"/>
      <c r="T882" s="475"/>
      <c r="U882" s="475"/>
      <c r="V882" s="475"/>
      <c r="W882" s="475"/>
      <c r="X882" s="476"/>
      <c r="Y882" s="196"/>
      <c r="Z882" s="915"/>
      <c r="AA882" s="917"/>
      <c r="AB882" s="917"/>
      <c r="AC882" s="917"/>
      <c r="AD882" s="917"/>
      <c r="AE882" s="917"/>
      <c r="AF882" s="917"/>
    </row>
    <row r="883" spans="1:32">
      <c r="A883" s="164"/>
      <c r="B883" s="149"/>
      <c r="C883" s="147"/>
      <c r="D883" s="67"/>
      <c r="E883" s="67"/>
      <c r="F883" s="67"/>
      <c r="G883" s="67"/>
      <c r="H883" s="67"/>
      <c r="I883" s="136"/>
      <c r="J883" s="897"/>
      <c r="K883" s="154"/>
      <c r="L883" s="154"/>
      <c r="M883" s="477"/>
      <c r="N883" s="477"/>
      <c r="O883" s="477"/>
      <c r="P883" s="477"/>
      <c r="Q883" s="478"/>
      <c r="R883" s="152"/>
      <c r="S883" s="153"/>
      <c r="T883" s="475"/>
      <c r="U883" s="475"/>
      <c r="V883" s="475"/>
      <c r="W883" s="475"/>
      <c r="X883" s="476"/>
      <c r="Y883" s="196"/>
      <c r="Z883" s="915"/>
      <c r="AA883" s="917"/>
      <c r="AB883" s="917"/>
      <c r="AC883" s="917"/>
      <c r="AD883" s="917"/>
      <c r="AE883" s="917"/>
      <c r="AF883" s="917"/>
    </row>
    <row r="884" spans="1:32">
      <c r="A884" s="164"/>
      <c r="B884" s="148"/>
      <c r="C884" s="146"/>
      <c r="D884" s="20"/>
      <c r="E884" s="20"/>
      <c r="F884" s="20"/>
      <c r="G884" s="20"/>
      <c r="H884" s="20"/>
      <c r="I884" s="135"/>
      <c r="J884" s="196"/>
      <c r="K884" s="153"/>
      <c r="L884" s="153"/>
      <c r="M884" s="475"/>
      <c r="N884" s="475"/>
      <c r="O884" s="475"/>
      <c r="P884" s="475"/>
      <c r="Q884" s="476"/>
      <c r="R884" s="152"/>
      <c r="S884" s="153"/>
      <c r="T884" s="475"/>
      <c r="U884" s="475"/>
      <c r="V884" s="475"/>
      <c r="W884" s="475"/>
      <c r="X884" s="476"/>
      <c r="Y884" s="196"/>
      <c r="Z884" s="915"/>
      <c r="AA884" s="917"/>
      <c r="AB884" s="917"/>
      <c r="AC884" s="917"/>
      <c r="AD884" s="917"/>
      <c r="AE884" s="917"/>
      <c r="AF884" s="917"/>
    </row>
    <row r="885" spans="1:32">
      <c r="A885" s="164"/>
      <c r="B885" s="148"/>
      <c r="C885" s="146"/>
      <c r="D885" s="20"/>
      <c r="E885" s="20"/>
      <c r="F885" s="20"/>
      <c r="G885" s="20"/>
      <c r="H885" s="20"/>
      <c r="I885" s="135"/>
      <c r="J885" s="196"/>
      <c r="K885" s="153"/>
      <c r="L885" s="153"/>
      <c r="M885" s="475"/>
      <c r="N885" s="475"/>
      <c r="O885" s="475"/>
      <c r="P885" s="475"/>
      <c r="Q885" s="476"/>
      <c r="R885" s="152"/>
      <c r="S885" s="153"/>
      <c r="T885" s="475"/>
      <c r="U885" s="475"/>
      <c r="V885" s="475"/>
      <c r="W885" s="475"/>
      <c r="X885" s="476"/>
      <c r="Y885" s="196"/>
      <c r="Z885" s="915"/>
      <c r="AA885" s="917"/>
      <c r="AB885" s="917"/>
      <c r="AC885" s="917"/>
      <c r="AD885" s="917"/>
      <c r="AE885" s="917"/>
      <c r="AF885" s="917"/>
    </row>
    <row r="886" spans="1:32">
      <c r="A886" s="164"/>
      <c r="B886" s="149"/>
      <c r="C886" s="147"/>
      <c r="D886" s="67"/>
      <c r="E886" s="67"/>
      <c r="F886" s="67"/>
      <c r="G886" s="67"/>
      <c r="H886" s="67"/>
      <c r="I886" s="136"/>
      <c r="J886" s="897"/>
      <c r="K886" s="154"/>
      <c r="L886" s="154"/>
      <c r="M886" s="477"/>
      <c r="N886" s="477"/>
      <c r="O886" s="477"/>
      <c r="P886" s="900"/>
      <c r="Q886" s="477"/>
      <c r="R886" s="152"/>
      <c r="S886" s="153"/>
      <c r="T886" s="475"/>
      <c r="U886" s="475"/>
      <c r="V886" s="475"/>
      <c r="W886" s="475"/>
      <c r="X886" s="476"/>
      <c r="Y886" s="196"/>
      <c r="Z886" s="915"/>
      <c r="AA886" s="917"/>
      <c r="AB886" s="917"/>
      <c r="AC886" s="917"/>
      <c r="AD886" s="917"/>
      <c r="AE886" s="917"/>
      <c r="AF886" s="917"/>
    </row>
    <row r="887" spans="1:32">
      <c r="A887" s="164"/>
      <c r="B887" s="148"/>
      <c r="C887" s="146"/>
      <c r="D887" s="20"/>
      <c r="E887" s="20"/>
      <c r="F887" s="20"/>
      <c r="G887" s="20"/>
      <c r="H887" s="20"/>
      <c r="I887" s="135"/>
      <c r="J887" s="196"/>
      <c r="K887" s="166"/>
      <c r="L887" s="155"/>
      <c r="M887" s="155"/>
      <c r="N887" s="155"/>
      <c r="O887" s="155"/>
      <c r="P887" s="156"/>
      <c r="Q887" s="157"/>
      <c r="R887" s="896"/>
      <c r="S887" s="166"/>
      <c r="T887" s="166"/>
      <c r="U887" s="166"/>
      <c r="V887" s="166"/>
      <c r="W887" s="156"/>
      <c r="X887" s="166"/>
      <c r="Y887" s="196"/>
      <c r="Z887" s="915"/>
      <c r="AA887" s="917"/>
      <c r="AB887" s="917"/>
      <c r="AC887" s="917"/>
      <c r="AD887" s="917"/>
      <c r="AE887" s="917"/>
      <c r="AF887" s="917"/>
    </row>
    <row r="888" spans="1:32">
      <c r="A888" s="164"/>
      <c r="B888" s="148"/>
      <c r="C888" s="146"/>
      <c r="D888" s="20"/>
      <c r="E888" s="20"/>
      <c r="F888" s="20"/>
      <c r="G888" s="20"/>
      <c r="H888" s="20"/>
      <c r="I888" s="135"/>
      <c r="J888" s="196"/>
      <c r="K888" s="166"/>
      <c r="L888" s="155"/>
      <c r="M888" s="155"/>
      <c r="N888" s="155"/>
      <c r="O888" s="155"/>
      <c r="P888" s="156"/>
      <c r="Q888" s="157"/>
      <c r="R888" s="896"/>
      <c r="S888" s="166"/>
      <c r="T888" s="166"/>
      <c r="U888" s="166"/>
      <c r="V888" s="166"/>
      <c r="W888" s="156"/>
      <c r="X888" s="166"/>
      <c r="Y888" s="196"/>
      <c r="Z888" s="915"/>
      <c r="AA888" s="917"/>
      <c r="AB888" s="917"/>
      <c r="AC888" s="917"/>
      <c r="AD888" s="917"/>
      <c r="AE888" s="917"/>
      <c r="AF888" s="917"/>
    </row>
    <row r="889" spans="1:32">
      <c r="A889" s="164"/>
      <c r="B889" s="149"/>
      <c r="C889" s="147"/>
      <c r="D889" s="67"/>
      <c r="E889" s="67"/>
      <c r="F889" s="67"/>
      <c r="G889" s="67"/>
      <c r="H889" s="67"/>
      <c r="I889" s="136"/>
      <c r="J889" s="897"/>
      <c r="K889" s="158"/>
      <c r="L889" s="158"/>
      <c r="M889" s="158"/>
      <c r="N889" s="158"/>
      <c r="O889" s="158"/>
      <c r="P889" s="159"/>
      <c r="Q889" s="160"/>
      <c r="R889" s="427"/>
      <c r="S889" s="158"/>
      <c r="T889" s="158"/>
      <c r="U889" s="158"/>
      <c r="V889" s="158"/>
      <c r="W889" s="159"/>
      <c r="X889" s="158"/>
      <c r="Y889" s="897"/>
      <c r="Z889" s="918"/>
      <c r="AA889" s="919"/>
      <c r="AB889" s="919"/>
      <c r="AC889" s="919"/>
      <c r="AD889" s="919"/>
      <c r="AE889" s="919"/>
      <c r="AF889" s="919"/>
    </row>
    <row r="890" spans="1:32">
      <c r="A890" s="300"/>
      <c r="B890" s="295"/>
      <c r="C890" s="296"/>
      <c r="D890" s="297"/>
      <c r="E890" s="297"/>
      <c r="F890" s="297"/>
      <c r="G890" s="297"/>
      <c r="H890" s="297"/>
      <c r="I890" s="298"/>
      <c r="J890" s="196"/>
      <c r="K890" s="472"/>
      <c r="L890" s="472"/>
      <c r="M890" s="462"/>
      <c r="N890" s="462"/>
      <c r="O890" s="462"/>
      <c r="P890" s="462"/>
      <c r="Q890" s="473"/>
      <c r="R890" s="474"/>
      <c r="S890" s="909"/>
      <c r="T890" s="910"/>
      <c r="U890" s="910"/>
      <c r="V890" s="910"/>
      <c r="W890" s="910"/>
      <c r="X890" s="473"/>
      <c r="Y890" s="196"/>
      <c r="Z890" s="915"/>
      <c r="AA890" s="917"/>
      <c r="AB890" s="917"/>
      <c r="AC890" s="917"/>
      <c r="AD890" s="917"/>
      <c r="AE890" s="917"/>
      <c r="AF890" s="917"/>
    </row>
    <row r="891" spans="1:32">
      <c r="A891" s="164"/>
      <c r="B891" s="148"/>
      <c r="C891" s="146"/>
      <c r="D891" s="20"/>
      <c r="E891" s="20"/>
      <c r="F891" s="20"/>
      <c r="G891" s="20"/>
      <c r="H891" s="20"/>
      <c r="I891" s="135"/>
      <c r="J891" s="196"/>
      <c r="K891" s="153"/>
      <c r="L891" s="153"/>
      <c r="M891" s="475"/>
      <c r="N891" s="475"/>
      <c r="O891" s="475"/>
      <c r="P891" s="475"/>
      <c r="Q891" s="476"/>
      <c r="R891" s="152"/>
      <c r="S891" s="153"/>
      <c r="T891" s="475"/>
      <c r="U891" s="475"/>
      <c r="V891" s="475"/>
      <c r="W891" s="475"/>
      <c r="X891" s="476"/>
      <c r="Y891" s="196"/>
      <c r="Z891" s="915"/>
      <c r="AA891" s="917"/>
      <c r="AB891" s="917"/>
      <c r="AC891" s="917"/>
      <c r="AD891" s="917"/>
      <c r="AE891" s="917"/>
      <c r="AF891" s="917"/>
    </row>
    <row r="892" spans="1:32">
      <c r="A892" s="164"/>
      <c r="B892" s="148"/>
      <c r="C892" s="146"/>
      <c r="D892" s="20"/>
      <c r="E892" s="20"/>
      <c r="F892" s="20"/>
      <c r="G892" s="20"/>
      <c r="H892" s="20"/>
      <c r="I892" s="135"/>
      <c r="J892" s="196"/>
      <c r="K892" s="153"/>
      <c r="L892" s="153"/>
      <c r="M892" s="475"/>
      <c r="N892" s="475"/>
      <c r="O892" s="475"/>
      <c r="P892" s="475"/>
      <c r="Q892" s="476"/>
      <c r="R892" s="152"/>
      <c r="S892" s="153"/>
      <c r="T892" s="475"/>
      <c r="U892" s="475"/>
      <c r="V892" s="475"/>
      <c r="W892" s="475"/>
      <c r="X892" s="476"/>
      <c r="Y892" s="196"/>
      <c r="Z892" s="915"/>
      <c r="AA892" s="917"/>
      <c r="AB892" s="917"/>
      <c r="AC892" s="917"/>
      <c r="AD892" s="917"/>
      <c r="AE892" s="917"/>
      <c r="AF892" s="917"/>
    </row>
    <row r="893" spans="1:32">
      <c r="A893" s="164"/>
      <c r="B893" s="148"/>
      <c r="C893" s="146"/>
      <c r="D893" s="20"/>
      <c r="E893" s="20"/>
      <c r="F893" s="20"/>
      <c r="G893" s="20"/>
      <c r="H893" s="20"/>
      <c r="I893" s="135"/>
      <c r="J893" s="196"/>
      <c r="K893" s="153"/>
      <c r="L893" s="153"/>
      <c r="M893" s="475"/>
      <c r="N893" s="475"/>
      <c r="O893" s="475"/>
      <c r="P893" s="475"/>
      <c r="Q893" s="476"/>
      <c r="R893" s="152"/>
      <c r="S893" s="153"/>
      <c r="T893" s="475"/>
      <c r="U893" s="475"/>
      <c r="V893" s="475"/>
      <c r="W893" s="475"/>
      <c r="X893" s="476"/>
      <c r="Y893" s="196"/>
      <c r="Z893" s="915"/>
      <c r="AA893" s="917"/>
      <c r="AB893" s="917"/>
      <c r="AC893" s="917"/>
      <c r="AD893" s="917"/>
      <c r="AE893" s="917"/>
      <c r="AF893" s="917"/>
    </row>
    <row r="894" spans="1:32">
      <c r="A894" s="164"/>
      <c r="B894" s="148"/>
      <c r="C894" s="146"/>
      <c r="D894" s="20"/>
      <c r="E894" s="20"/>
      <c r="F894" s="20"/>
      <c r="G894" s="20"/>
      <c r="H894" s="20"/>
      <c r="I894" s="135"/>
      <c r="J894" s="196"/>
      <c r="K894" s="153"/>
      <c r="L894" s="153"/>
      <c r="M894" s="475"/>
      <c r="N894" s="475"/>
      <c r="O894" s="475"/>
      <c r="P894" s="475"/>
      <c r="Q894" s="476"/>
      <c r="R894" s="152"/>
      <c r="S894" s="153"/>
      <c r="T894" s="475"/>
      <c r="U894" s="475"/>
      <c r="V894" s="475"/>
      <c r="W894" s="475"/>
      <c r="X894" s="476"/>
      <c r="Y894" s="196"/>
      <c r="Z894" s="915"/>
      <c r="AA894" s="915"/>
      <c r="AB894" s="915"/>
      <c r="AC894" s="915"/>
      <c r="AD894" s="917"/>
      <c r="AE894" s="917"/>
      <c r="AF894" s="917"/>
    </row>
    <row r="895" spans="1:32">
      <c r="A895" s="164"/>
      <c r="B895" s="148"/>
      <c r="C895" s="146"/>
      <c r="D895" s="20"/>
      <c r="E895" s="20"/>
      <c r="F895" s="20"/>
      <c r="G895" s="20"/>
      <c r="H895" s="20"/>
      <c r="I895" s="135"/>
      <c r="J895" s="196"/>
      <c r="K895" s="153"/>
      <c r="L895" s="153"/>
      <c r="M895" s="475"/>
      <c r="N895" s="475"/>
      <c r="O895" s="475"/>
      <c r="P895" s="475"/>
      <c r="Q895" s="476"/>
      <c r="R895" s="152"/>
      <c r="S895" s="153"/>
      <c r="T895" s="475"/>
      <c r="U895" s="475"/>
      <c r="V895" s="475"/>
      <c r="W895" s="475"/>
      <c r="X895" s="476"/>
      <c r="Y895" s="196"/>
      <c r="Z895" s="915"/>
      <c r="AA895" s="917"/>
      <c r="AB895" s="917"/>
      <c r="AC895" s="917"/>
      <c r="AD895" s="917"/>
      <c r="AE895" s="917"/>
      <c r="AF895" s="917"/>
    </row>
    <row r="896" spans="1:32">
      <c r="A896" s="164"/>
      <c r="B896" s="149"/>
      <c r="C896" s="147"/>
      <c r="D896" s="67"/>
      <c r="E896" s="67"/>
      <c r="F896" s="67"/>
      <c r="G896" s="67"/>
      <c r="H896" s="67"/>
      <c r="I896" s="136"/>
      <c r="J896" s="196"/>
      <c r="K896" s="154"/>
      <c r="L896" s="154"/>
      <c r="M896" s="477"/>
      <c r="N896" s="477"/>
      <c r="O896" s="477"/>
      <c r="P896" s="477"/>
      <c r="Q896" s="478"/>
      <c r="R896" s="152"/>
      <c r="S896" s="153"/>
      <c r="T896" s="475"/>
      <c r="U896" s="475"/>
      <c r="V896" s="475"/>
      <c r="W896" s="475"/>
      <c r="X896" s="476"/>
      <c r="Y896" s="196"/>
      <c r="Z896" s="915"/>
      <c r="AA896" s="917"/>
      <c r="AB896" s="917"/>
      <c r="AC896" s="917"/>
      <c r="AD896" s="917"/>
      <c r="AE896" s="917"/>
      <c r="AF896" s="917"/>
    </row>
    <row r="897" spans="1:33">
      <c r="A897" s="164"/>
      <c r="B897" s="148"/>
      <c r="C897" s="146"/>
      <c r="D897" s="20"/>
      <c r="E897" s="20"/>
      <c r="F897" s="20"/>
      <c r="G897" s="20"/>
      <c r="H897" s="20"/>
      <c r="I897" s="135"/>
      <c r="J897" s="196"/>
      <c r="K897" s="153"/>
      <c r="L897" s="153"/>
      <c r="M897" s="475"/>
      <c r="N897" s="475"/>
      <c r="O897" s="475"/>
      <c r="P897" s="475"/>
      <c r="Q897" s="476"/>
      <c r="R897" s="152"/>
      <c r="S897" s="153"/>
      <c r="T897" s="475"/>
      <c r="U897" s="475"/>
      <c r="V897" s="475"/>
      <c r="W897" s="475"/>
      <c r="X897" s="476"/>
      <c r="Y897" s="196"/>
      <c r="Z897" s="915"/>
      <c r="AA897" s="917"/>
      <c r="AB897" s="917"/>
      <c r="AC897" s="917"/>
      <c r="AD897" s="917"/>
      <c r="AE897" s="917"/>
      <c r="AF897" s="917"/>
    </row>
    <row r="898" spans="1:33">
      <c r="A898" s="164"/>
      <c r="B898" s="905"/>
      <c r="C898" s="906"/>
      <c r="D898" s="907"/>
      <c r="E898" s="907"/>
      <c r="F898" s="907"/>
      <c r="G898" s="907"/>
      <c r="H898" s="907"/>
      <c r="I898" s="908"/>
      <c r="J898" s="196"/>
      <c r="K898" s="153"/>
      <c r="L898" s="153"/>
      <c r="M898" s="475"/>
      <c r="N898" s="475"/>
      <c r="O898" s="475"/>
      <c r="P898" s="475"/>
      <c r="Q898" s="476"/>
      <c r="R898" s="152"/>
      <c r="S898" s="153"/>
      <c r="T898" s="475"/>
      <c r="U898" s="475"/>
      <c r="V898" s="475"/>
      <c r="W898" s="475"/>
      <c r="X898" s="476"/>
      <c r="Y898" s="196"/>
      <c r="Z898" s="915"/>
      <c r="AA898" s="917"/>
      <c r="AB898" s="917"/>
      <c r="AC898" s="917"/>
      <c r="AD898" s="917"/>
      <c r="AE898" s="917"/>
      <c r="AF898" s="917"/>
    </row>
    <row r="899" spans="1:33">
      <c r="A899" s="164"/>
      <c r="B899" s="148"/>
      <c r="C899" s="146"/>
      <c r="D899" s="20"/>
      <c r="E899" s="20"/>
      <c r="F899" s="20"/>
      <c r="G899" s="20"/>
      <c r="H899" s="20"/>
      <c r="I899" s="135"/>
      <c r="J899" s="196"/>
      <c r="K899" s="153"/>
      <c r="L899" s="153"/>
      <c r="M899" s="475"/>
      <c r="N899" s="475"/>
      <c r="O899" s="475"/>
      <c r="P899" s="475"/>
      <c r="Q899" s="476"/>
      <c r="R899" s="152"/>
      <c r="S899" s="153"/>
      <c r="T899" s="475"/>
      <c r="U899" s="475"/>
      <c r="V899" s="475"/>
      <c r="W899" s="475"/>
      <c r="X899" s="476"/>
      <c r="Y899" s="196"/>
      <c r="Z899" s="915"/>
      <c r="AA899" s="917"/>
      <c r="AB899" s="917"/>
      <c r="AC899" s="917"/>
      <c r="AD899" s="917"/>
      <c r="AE899" s="917"/>
      <c r="AF899" s="917"/>
    </row>
    <row r="900" spans="1:33">
      <c r="A900" s="164"/>
      <c r="B900" s="905"/>
      <c r="C900" s="906"/>
      <c r="D900" s="907"/>
      <c r="E900" s="907"/>
      <c r="F900" s="907"/>
      <c r="G900" s="907"/>
      <c r="H900" s="907"/>
      <c r="I900" s="908"/>
      <c r="J900" s="196"/>
      <c r="K900" s="153"/>
      <c r="L900" s="153"/>
      <c r="M900" s="475"/>
      <c r="N900" s="475"/>
      <c r="O900" s="475"/>
      <c r="P900" s="475"/>
      <c r="Q900" s="476"/>
      <c r="R900" s="152"/>
      <c r="S900" s="153"/>
      <c r="T900" s="475"/>
      <c r="U900" s="475"/>
      <c r="V900" s="475"/>
      <c r="W900" s="475"/>
      <c r="X900" s="476"/>
      <c r="Y900" s="196"/>
      <c r="Z900" s="915"/>
      <c r="AA900" s="917"/>
      <c r="AB900" s="917"/>
      <c r="AC900" s="917"/>
      <c r="AD900" s="917"/>
      <c r="AE900" s="917"/>
      <c r="AF900" s="917"/>
    </row>
    <row r="901" spans="1:33">
      <c r="A901" s="164"/>
      <c r="B901" s="148"/>
      <c r="C901" s="146"/>
      <c r="D901" s="20"/>
      <c r="E901" s="20"/>
      <c r="F901" s="20"/>
      <c r="G901" s="20"/>
      <c r="H901" s="20"/>
      <c r="I901" s="135"/>
      <c r="J901" s="196"/>
      <c r="K901" s="186"/>
      <c r="L901" s="153"/>
      <c r="M901" s="475"/>
      <c r="N901" s="475"/>
      <c r="O901" s="475"/>
      <c r="P901" s="475"/>
      <c r="Q901" s="476"/>
      <c r="R901" s="152"/>
      <c r="S901" s="153"/>
      <c r="T901" s="475"/>
      <c r="U901" s="475"/>
      <c r="V901" s="475"/>
      <c r="W901" s="475"/>
      <c r="X901" s="476"/>
      <c r="Y901" s="196"/>
      <c r="Z901" s="915"/>
      <c r="AA901" s="917"/>
      <c r="AB901" s="917"/>
      <c r="AC901" s="917"/>
      <c r="AD901" s="917"/>
      <c r="AE901" s="917"/>
      <c r="AF901" s="917"/>
    </row>
    <row r="902" spans="1:33">
      <c r="A902" s="164"/>
      <c r="B902" s="905"/>
      <c r="C902" s="906"/>
      <c r="D902" s="907"/>
      <c r="E902" s="907"/>
      <c r="F902" s="907"/>
      <c r="G902" s="907"/>
      <c r="H902" s="907"/>
      <c r="I902" s="908"/>
      <c r="J902" s="196"/>
      <c r="K902" s="153"/>
      <c r="L902" s="153"/>
      <c r="M902" s="475"/>
      <c r="N902" s="475"/>
      <c r="O902" s="475"/>
      <c r="P902" s="479"/>
      <c r="Q902" s="475"/>
      <c r="R902" s="152"/>
      <c r="S902" s="153"/>
      <c r="T902" s="475"/>
      <c r="U902" s="475"/>
      <c r="V902" s="475"/>
      <c r="W902" s="475"/>
      <c r="X902" s="476"/>
      <c r="Y902" s="196"/>
      <c r="Z902" s="915"/>
      <c r="AA902" s="917"/>
      <c r="AB902" s="917"/>
      <c r="AC902" s="917"/>
      <c r="AD902" s="917"/>
      <c r="AE902" s="917"/>
      <c r="AF902" s="917"/>
    </row>
    <row r="903" spans="1:33">
      <c r="A903" s="164"/>
      <c r="B903" s="905"/>
      <c r="C903" s="906"/>
      <c r="D903" s="907"/>
      <c r="E903" s="907"/>
      <c r="F903" s="907"/>
      <c r="G903" s="907"/>
      <c r="H903" s="907"/>
      <c r="I903" s="908"/>
      <c r="J903" s="196"/>
      <c r="K903" s="166"/>
      <c r="L903" s="155"/>
      <c r="M903" s="155"/>
      <c r="N903" s="155"/>
      <c r="O903" s="155"/>
      <c r="P903" s="156"/>
      <c r="Q903" s="157"/>
      <c r="R903" s="896"/>
      <c r="S903" s="166"/>
      <c r="T903" s="166"/>
      <c r="U903" s="166"/>
      <c r="V903" s="166"/>
      <c r="W903" s="156"/>
      <c r="X903" s="166"/>
      <c r="Y903" s="196"/>
      <c r="Z903" s="915"/>
      <c r="AA903" s="917"/>
      <c r="AB903" s="917"/>
      <c r="AC903" s="917"/>
      <c r="AD903" s="917"/>
      <c r="AE903" s="917"/>
      <c r="AF903" s="917"/>
    </row>
    <row r="904" spans="1:33">
      <c r="A904" s="164"/>
      <c r="B904" s="148"/>
      <c r="C904" s="146"/>
      <c r="D904" s="20"/>
      <c r="E904" s="20"/>
      <c r="F904" s="20"/>
      <c r="G904" s="20"/>
      <c r="H904" s="20"/>
      <c r="I904" s="135"/>
      <c r="J904" s="196"/>
      <c r="K904" s="155"/>
      <c r="L904" s="155"/>
      <c r="M904" s="155"/>
      <c r="N904" s="155"/>
      <c r="O904" s="155"/>
      <c r="P904" s="156"/>
      <c r="Q904" s="157"/>
      <c r="R904" s="896"/>
      <c r="S904" s="166"/>
      <c r="T904" s="166"/>
      <c r="U904" s="166"/>
      <c r="V904" s="166"/>
      <c r="W904" s="156"/>
      <c r="X904" s="166"/>
      <c r="Y904" s="196"/>
      <c r="Z904" s="915"/>
      <c r="AA904" s="917"/>
      <c r="AB904" s="917"/>
      <c r="AC904" s="917"/>
      <c r="AD904" s="917"/>
      <c r="AE904" s="917"/>
      <c r="AF904" s="917"/>
    </row>
    <row r="905" spans="1:33">
      <c r="A905" s="164"/>
      <c r="B905" s="905"/>
      <c r="C905" s="906"/>
      <c r="D905" s="907"/>
      <c r="E905" s="907"/>
      <c r="F905" s="907"/>
      <c r="G905" s="907"/>
      <c r="H905" s="907"/>
      <c r="I905" s="908"/>
      <c r="J905" s="196"/>
      <c r="K905" s="155"/>
      <c r="L905" s="155"/>
      <c r="M905" s="155"/>
      <c r="N905" s="155"/>
      <c r="O905" s="155"/>
      <c r="P905" s="156"/>
      <c r="Q905" s="157"/>
      <c r="R905" s="896"/>
      <c r="S905" s="166"/>
      <c r="T905" s="166"/>
      <c r="U905" s="166"/>
      <c r="V905" s="166"/>
      <c r="W905" s="156"/>
      <c r="X905" s="166"/>
      <c r="Y905" s="196"/>
      <c r="Z905" s="915"/>
      <c r="AA905" s="917"/>
      <c r="AB905" s="917"/>
      <c r="AC905" s="917"/>
      <c r="AD905" s="917"/>
      <c r="AE905" s="917"/>
      <c r="AF905" s="917"/>
    </row>
    <row r="906" spans="1:33">
      <c r="A906" s="164"/>
      <c r="B906" s="148"/>
      <c r="C906" s="146"/>
      <c r="D906" s="20"/>
      <c r="E906" s="20"/>
      <c r="F906" s="20"/>
      <c r="G906" s="20"/>
      <c r="H906" s="20"/>
      <c r="I906" s="135"/>
      <c r="J906" s="196"/>
      <c r="K906" s="155"/>
      <c r="L906" s="155"/>
      <c r="M906" s="155"/>
      <c r="N906" s="155"/>
      <c r="O906" s="155"/>
      <c r="P906" s="156"/>
      <c r="Q906" s="157"/>
      <c r="R906" s="896"/>
      <c r="S906" s="166"/>
      <c r="T906" s="166"/>
      <c r="U906" s="166"/>
      <c r="V906" s="166"/>
      <c r="W906" s="156"/>
      <c r="X906" s="166"/>
      <c r="Y906" s="196"/>
      <c r="Z906" s="915"/>
      <c r="AA906" s="917"/>
      <c r="AB906" s="917"/>
      <c r="AC906" s="917"/>
      <c r="AD906" s="917"/>
      <c r="AE906" s="917"/>
      <c r="AF906" s="917"/>
    </row>
    <row r="907" spans="1:33">
      <c r="A907" s="164"/>
      <c r="B907" s="148"/>
      <c r="C907" s="146"/>
      <c r="D907" s="20"/>
      <c r="E907" s="20"/>
      <c r="F907" s="20"/>
      <c r="G907" s="20"/>
      <c r="H907" s="20"/>
      <c r="I907" s="135"/>
      <c r="J907" s="196"/>
      <c r="K907" s="166"/>
      <c r="L907" s="166"/>
      <c r="M907" s="166"/>
      <c r="N907" s="166"/>
      <c r="O907" s="166"/>
      <c r="P907" s="166"/>
      <c r="Q907" s="157"/>
      <c r="R907" s="938"/>
      <c r="S907" s="166"/>
      <c r="T907" s="166"/>
      <c r="U907" s="166"/>
      <c r="V907" s="166"/>
      <c r="W907" s="156"/>
      <c r="X907" s="166"/>
      <c r="Y907" s="196"/>
      <c r="Z907" s="915"/>
      <c r="AA907" s="917"/>
      <c r="AB907" s="917"/>
      <c r="AC907" s="917"/>
      <c r="AD907" s="917"/>
      <c r="AE907" s="917"/>
      <c r="AF907" s="917"/>
    </row>
    <row r="908" spans="1:33">
      <c r="A908" s="164"/>
      <c r="B908" s="905"/>
      <c r="C908" s="906"/>
      <c r="D908" s="907"/>
      <c r="E908" s="907"/>
      <c r="F908" s="907"/>
      <c r="G908" s="907"/>
      <c r="H908" s="907"/>
      <c r="I908" s="908"/>
      <c r="J908" s="196"/>
      <c r="K908" s="166"/>
      <c r="L908" s="166"/>
      <c r="M908" s="166"/>
      <c r="N908" s="166"/>
      <c r="O908" s="166"/>
      <c r="P908" s="156"/>
      <c r="Q908" s="157"/>
      <c r="R908" s="911"/>
      <c r="S908" s="150"/>
      <c r="T908" s="150"/>
      <c r="U908" s="150"/>
      <c r="V908" s="150"/>
      <c r="W908" s="150"/>
      <c r="X908" s="898"/>
      <c r="Y908" s="196"/>
      <c r="AA908" s="917"/>
      <c r="AB908" s="917"/>
      <c r="AC908" s="917"/>
      <c r="AD908" s="917"/>
      <c r="AE908" s="917"/>
      <c r="AF908" s="917"/>
      <c r="AG908" s="133"/>
    </row>
    <row r="909" spans="1:33">
      <c r="A909" s="894"/>
      <c r="B909" s="148"/>
      <c r="C909" s="146"/>
      <c r="D909" s="20"/>
      <c r="E909" s="20"/>
      <c r="F909" s="20"/>
      <c r="G909" s="20"/>
      <c r="H909" s="20"/>
      <c r="I909" s="135"/>
      <c r="J909" s="196"/>
      <c r="K909" s="166"/>
      <c r="L909" s="166"/>
      <c r="M909" s="166"/>
      <c r="N909" s="166"/>
      <c r="O909" s="166"/>
      <c r="P909" s="156"/>
      <c r="Q909" s="157"/>
      <c r="R909" s="896"/>
      <c r="S909" s="166"/>
      <c r="T909" s="166"/>
      <c r="U909" s="166"/>
      <c r="V909" s="166"/>
      <c r="W909" s="156"/>
      <c r="X909" s="166"/>
      <c r="Y909" s="196"/>
      <c r="Z909" s="915"/>
      <c r="AA909" s="917"/>
      <c r="AB909" s="917"/>
      <c r="AC909" s="917"/>
      <c r="AD909" s="917"/>
      <c r="AE909" s="917"/>
      <c r="AF909" s="917"/>
      <c r="AG909" s="133"/>
    </row>
    <row r="910" spans="1:33">
      <c r="A910" s="894"/>
      <c r="B910" s="148"/>
      <c r="C910" s="146"/>
      <c r="D910" s="20"/>
      <c r="E910" s="20"/>
      <c r="F910" s="20"/>
      <c r="G910" s="20"/>
      <c r="H910" s="20"/>
      <c r="I910" s="135"/>
      <c r="J910" s="196"/>
      <c r="K910" s="166"/>
      <c r="L910" s="166"/>
      <c r="M910" s="166"/>
      <c r="N910" s="166"/>
      <c r="O910" s="166"/>
      <c r="P910" s="156"/>
      <c r="Q910" s="157"/>
      <c r="R910" s="896"/>
      <c r="S910" s="166"/>
      <c r="T910" s="166"/>
      <c r="U910" s="166"/>
      <c r="V910" s="166"/>
      <c r="W910" s="156"/>
      <c r="X910" s="166"/>
      <c r="Y910" s="196"/>
      <c r="Z910" s="915"/>
      <c r="AA910" s="917"/>
      <c r="AB910" s="917"/>
      <c r="AC910" s="917"/>
      <c r="AD910" s="917"/>
      <c r="AE910" s="917"/>
      <c r="AF910" s="917"/>
      <c r="AG910" s="133"/>
    </row>
    <row r="911" spans="1:33">
      <c r="A911" s="894"/>
      <c r="B911" s="905"/>
      <c r="C911" s="906"/>
      <c r="D911" s="907"/>
      <c r="E911" s="907"/>
      <c r="F911" s="907"/>
      <c r="G911" s="907"/>
      <c r="H911" s="907"/>
      <c r="I911" s="908"/>
      <c r="J911" s="196"/>
      <c r="K911" s="166"/>
      <c r="L911" s="166"/>
      <c r="M911" s="166"/>
      <c r="N911" s="166"/>
      <c r="O911" s="166"/>
      <c r="P911" s="156"/>
      <c r="Q911" s="157"/>
      <c r="R911" s="896"/>
      <c r="S911" s="166"/>
      <c r="T911" s="166"/>
      <c r="U911" s="166"/>
      <c r="V911" s="166"/>
      <c r="W911" s="156"/>
      <c r="X911" s="166"/>
      <c r="Y911" s="196"/>
      <c r="Z911" s="915"/>
      <c r="AA911" s="917"/>
      <c r="AB911" s="917"/>
      <c r="AC911" s="917"/>
      <c r="AD911" s="917"/>
      <c r="AE911" s="917"/>
      <c r="AF911" s="917"/>
      <c r="AG911" s="133"/>
    </row>
    <row r="912" spans="1:33">
      <c r="A912" s="894"/>
      <c r="B912" s="148"/>
      <c r="C912" s="146"/>
      <c r="D912" s="20"/>
      <c r="E912" s="20"/>
      <c r="F912" s="20"/>
      <c r="G912" s="20"/>
      <c r="H912" s="20"/>
      <c r="I912" s="135"/>
      <c r="J912" s="196"/>
      <c r="K912" s="166"/>
      <c r="L912" s="166"/>
      <c r="M912" s="166"/>
      <c r="N912" s="166"/>
      <c r="O912" s="166"/>
      <c r="P912" s="156"/>
      <c r="Q912" s="157"/>
      <c r="R912" s="152"/>
      <c r="S912" s="153"/>
      <c r="T912" s="475"/>
      <c r="U912" s="475"/>
      <c r="V912" s="475"/>
      <c r="W912" s="475"/>
      <c r="X912" s="476"/>
      <c r="Y912" s="196"/>
      <c r="Z912" s="915"/>
      <c r="AA912" s="917"/>
      <c r="AB912" s="917"/>
      <c r="AC912" s="917"/>
      <c r="AD912" s="917"/>
      <c r="AE912" s="917"/>
      <c r="AF912" s="917"/>
      <c r="AG912" s="133"/>
    </row>
    <row r="913" spans="1:33">
      <c r="A913" s="894"/>
      <c r="B913" s="905"/>
      <c r="C913" s="906"/>
      <c r="D913" s="907"/>
      <c r="E913" s="907"/>
      <c r="F913" s="907"/>
      <c r="G913" s="907"/>
      <c r="H913" s="907"/>
      <c r="I913" s="908"/>
      <c r="J913" s="196"/>
      <c r="K913" s="166"/>
      <c r="L913" s="166"/>
      <c r="M913" s="166"/>
      <c r="N913" s="166"/>
      <c r="O913" s="166"/>
      <c r="P913" s="166"/>
      <c r="Q913" s="157"/>
      <c r="R913" s="896"/>
      <c r="S913" s="166"/>
      <c r="T913" s="166"/>
      <c r="U913" s="166"/>
      <c r="V913" s="166"/>
      <c r="W913" s="156"/>
      <c r="X913" s="166"/>
      <c r="Y913" s="196"/>
      <c r="Z913" s="915"/>
      <c r="AA913" s="917"/>
      <c r="AB913" s="917"/>
      <c r="AC913" s="917"/>
      <c r="AD913" s="917"/>
      <c r="AE913" s="917"/>
      <c r="AF913" s="917"/>
      <c r="AG913" s="133"/>
    </row>
    <row r="914" spans="1:33">
      <c r="A914" s="894"/>
      <c r="B914" s="148"/>
      <c r="C914" s="146"/>
      <c r="D914" s="20"/>
      <c r="E914" s="20"/>
      <c r="F914" s="20"/>
      <c r="G914" s="20"/>
      <c r="H914" s="20"/>
      <c r="I914" s="135"/>
      <c r="J914" s="196"/>
      <c r="K914" s="166"/>
      <c r="L914" s="166"/>
      <c r="M914" s="166"/>
      <c r="N914" s="166"/>
      <c r="O914" s="166"/>
      <c r="P914" s="156"/>
      <c r="Q914" s="157"/>
      <c r="R914" s="911"/>
      <c r="S914" s="166"/>
      <c r="T914" s="166"/>
      <c r="U914" s="166"/>
      <c r="V914" s="166"/>
      <c r="W914" s="156"/>
      <c r="X914" s="166"/>
      <c r="Y914" s="196"/>
      <c r="Z914" s="915"/>
      <c r="AA914" s="917"/>
      <c r="AB914" s="917"/>
      <c r="AC914" s="917"/>
      <c r="AD914" s="917"/>
      <c r="AE914" s="917"/>
      <c r="AF914" s="917"/>
      <c r="AG914" s="133"/>
    </row>
    <row r="915" spans="1:33">
      <c r="A915" s="894"/>
      <c r="B915" s="905"/>
      <c r="C915" s="906"/>
      <c r="D915" s="907"/>
      <c r="E915" s="907"/>
      <c r="F915" s="907"/>
      <c r="G915" s="907"/>
      <c r="H915" s="907"/>
      <c r="I915" s="908"/>
      <c r="J915" s="196"/>
      <c r="K915" s="166"/>
      <c r="L915" s="166"/>
      <c r="M915" s="166"/>
      <c r="N915" s="166"/>
      <c r="O915" s="166"/>
      <c r="P915" s="156"/>
      <c r="Q915" s="157"/>
      <c r="R915" s="896"/>
      <c r="S915" s="153"/>
      <c r="T915" s="475"/>
      <c r="U915" s="475"/>
      <c r="V915" s="475"/>
      <c r="W915" s="475"/>
      <c r="X915" s="476"/>
      <c r="Y915" s="196"/>
      <c r="Z915" s="915"/>
      <c r="AA915" s="917"/>
      <c r="AB915" s="917"/>
      <c r="AC915" s="917"/>
      <c r="AD915" s="917"/>
      <c r="AE915" s="917"/>
      <c r="AF915" s="917"/>
      <c r="AG915" s="133"/>
    </row>
    <row r="916" spans="1:33">
      <c r="A916" s="894"/>
      <c r="B916" s="148"/>
      <c r="C916" s="146"/>
      <c r="D916" s="20"/>
      <c r="E916" s="20"/>
      <c r="F916" s="20"/>
      <c r="G916" s="20"/>
      <c r="H916" s="20"/>
      <c r="I916" s="135"/>
      <c r="J916" s="196"/>
      <c r="K916" s="166"/>
      <c r="L916" s="166"/>
      <c r="M916" s="166"/>
      <c r="N916" s="166"/>
      <c r="O916" s="166"/>
      <c r="P916" s="156"/>
      <c r="Q916" s="157"/>
      <c r="R916" s="898"/>
      <c r="S916" s="166"/>
      <c r="T916" s="166"/>
      <c r="U916" s="166"/>
      <c r="V916" s="166"/>
      <c r="W916" s="156"/>
      <c r="X916" s="166"/>
      <c r="Y916" s="196"/>
      <c r="Z916" s="915"/>
      <c r="AA916" s="917"/>
      <c r="AB916" s="917"/>
      <c r="AC916" s="917"/>
      <c r="AD916" s="917"/>
      <c r="AE916" s="917"/>
      <c r="AF916" s="917"/>
      <c r="AG916" s="133"/>
    </row>
    <row r="917" spans="1:33">
      <c r="A917" s="894"/>
      <c r="B917" s="148"/>
      <c r="C917" s="146"/>
      <c r="D917" s="20"/>
      <c r="E917" s="20"/>
      <c r="F917" s="20"/>
      <c r="G917" s="20"/>
      <c r="H917" s="20"/>
      <c r="I917" s="135"/>
      <c r="J917" s="196"/>
      <c r="K917" s="166"/>
      <c r="L917" s="166"/>
      <c r="M917" s="166"/>
      <c r="N917" s="166"/>
      <c r="O917" s="166"/>
      <c r="P917" s="166"/>
      <c r="Q917" s="157"/>
      <c r="R917" s="911"/>
      <c r="S917" s="166"/>
      <c r="T917" s="166"/>
      <c r="U917" s="166"/>
      <c r="V917" s="166"/>
      <c r="W917" s="156"/>
      <c r="X917" s="166"/>
      <c r="Y917" s="196"/>
      <c r="Z917" s="915"/>
      <c r="AA917" s="917"/>
      <c r="AB917" s="917"/>
      <c r="AC917" s="917"/>
      <c r="AD917" s="917"/>
      <c r="AE917" s="917"/>
      <c r="AF917" s="917"/>
      <c r="AG917" s="133"/>
    </row>
    <row r="918" spans="1:33">
      <c r="A918" s="894"/>
      <c r="B918" s="905"/>
      <c r="C918" s="906"/>
      <c r="D918" s="907"/>
      <c r="E918" s="907"/>
      <c r="F918" s="907"/>
      <c r="G918" s="907"/>
      <c r="H918" s="907"/>
      <c r="I918" s="908"/>
      <c r="J918" s="196"/>
      <c r="K918" s="166"/>
      <c r="L918" s="166"/>
      <c r="M918" s="166"/>
      <c r="N918" s="166"/>
      <c r="O918" s="166"/>
      <c r="P918" s="156"/>
      <c r="Q918" s="157"/>
      <c r="R918" s="896"/>
      <c r="S918" s="166"/>
      <c r="T918" s="166"/>
      <c r="U918" s="166"/>
      <c r="V918" s="166"/>
      <c r="W918" s="156"/>
      <c r="X918" s="166"/>
      <c r="Y918" s="196"/>
      <c r="Z918" s="915"/>
      <c r="AA918" s="917"/>
      <c r="AB918" s="917"/>
      <c r="AC918" s="917"/>
      <c r="AD918" s="917"/>
      <c r="AE918" s="917"/>
      <c r="AF918" s="917"/>
      <c r="AG918" s="133"/>
    </row>
    <row r="919" spans="1:33">
      <c r="A919" s="894"/>
      <c r="B919" s="148"/>
      <c r="C919" s="146"/>
      <c r="D919" s="20"/>
      <c r="E919" s="20"/>
      <c r="F919" s="20"/>
      <c r="G919" s="20"/>
      <c r="H919" s="20"/>
      <c r="I919" s="135"/>
      <c r="J919" s="196"/>
      <c r="K919" s="166"/>
      <c r="L919" s="166"/>
      <c r="M919" s="166"/>
      <c r="N919" s="166"/>
      <c r="O919" s="166"/>
      <c r="P919" s="156"/>
      <c r="Q919" s="157"/>
      <c r="R919" s="896"/>
      <c r="S919" s="166"/>
      <c r="T919" s="166"/>
      <c r="U919" s="166"/>
      <c r="V919" s="166"/>
      <c r="W919" s="156"/>
      <c r="X919" s="166"/>
      <c r="Y919" s="196"/>
      <c r="Z919" s="915"/>
      <c r="AA919" s="917"/>
      <c r="AB919" s="917"/>
      <c r="AC919" s="917"/>
      <c r="AD919" s="917"/>
      <c r="AE919" s="917"/>
      <c r="AF919" s="917"/>
      <c r="AG919" s="133"/>
    </row>
    <row r="920" spans="1:33">
      <c r="A920" s="894"/>
      <c r="B920" s="148"/>
      <c r="C920" s="146"/>
      <c r="D920" s="20"/>
      <c r="E920" s="20"/>
      <c r="F920" s="20"/>
      <c r="G920" s="20"/>
      <c r="H920" s="20"/>
      <c r="I920" s="135"/>
      <c r="J920" s="196"/>
      <c r="K920" s="166"/>
      <c r="L920" s="166"/>
      <c r="M920" s="166"/>
      <c r="N920" s="166"/>
      <c r="O920" s="166"/>
      <c r="P920" s="156"/>
      <c r="Q920" s="157"/>
      <c r="R920" s="896"/>
      <c r="S920" s="166"/>
      <c r="T920" s="166"/>
      <c r="U920" s="166"/>
      <c r="V920" s="166"/>
      <c r="W920" s="156"/>
      <c r="X920" s="166"/>
      <c r="Y920" s="196"/>
      <c r="Z920" s="915"/>
      <c r="AA920" s="917"/>
      <c r="AB920" s="917"/>
      <c r="AC920" s="917"/>
      <c r="AD920" s="917"/>
      <c r="AE920" s="917"/>
      <c r="AF920" s="917"/>
      <c r="AG920" s="133"/>
    </row>
    <row r="921" spans="1:33">
      <c r="A921" s="894"/>
      <c r="B921" s="905"/>
      <c r="C921" s="906"/>
      <c r="D921" s="907"/>
      <c r="E921" s="907"/>
      <c r="F921" s="907"/>
      <c r="G921" s="907"/>
      <c r="H921" s="907"/>
      <c r="I921" s="908"/>
      <c r="J921" s="196"/>
      <c r="K921" s="166"/>
      <c r="L921" s="166"/>
      <c r="M921" s="166"/>
      <c r="N921" s="166"/>
      <c r="O921" s="166"/>
      <c r="P921" s="156"/>
      <c r="Q921" s="157"/>
      <c r="R921" s="152"/>
      <c r="S921" s="153"/>
      <c r="T921" s="475"/>
      <c r="U921" s="475"/>
      <c r="V921" s="475"/>
      <c r="W921" s="475"/>
      <c r="X921" s="476"/>
      <c r="Y921" s="196"/>
      <c r="Z921" s="915"/>
      <c r="AA921" s="917"/>
      <c r="AB921" s="917"/>
      <c r="AC921" s="917"/>
      <c r="AD921" s="917"/>
      <c r="AE921" s="917"/>
      <c r="AF921" s="917"/>
      <c r="AG921" s="895"/>
    </row>
    <row r="922" spans="1:33">
      <c r="A922" s="894"/>
      <c r="B922" s="148"/>
      <c r="C922" s="146"/>
      <c r="D922" s="20"/>
      <c r="E922" s="20"/>
      <c r="F922" s="20"/>
      <c r="G922" s="20"/>
      <c r="H922" s="20"/>
      <c r="I922" s="135"/>
      <c r="J922" s="196"/>
      <c r="K922" s="166"/>
      <c r="L922" s="166"/>
      <c r="M922" s="166"/>
      <c r="N922" s="166"/>
      <c r="O922" s="166"/>
      <c r="P922" s="156"/>
      <c r="Q922" s="157"/>
      <c r="R922" s="896"/>
      <c r="S922" s="166"/>
      <c r="T922" s="166"/>
      <c r="U922" s="166"/>
      <c r="V922" s="166"/>
      <c r="W922" s="156"/>
      <c r="X922" s="166"/>
      <c r="Y922" s="196"/>
      <c r="Z922" s="915"/>
      <c r="AA922" s="917"/>
      <c r="AB922" s="917"/>
      <c r="AC922" s="917"/>
      <c r="AD922" s="917"/>
      <c r="AE922" s="917"/>
      <c r="AF922" s="917"/>
      <c r="AG922" s="895"/>
    </row>
    <row r="923" spans="1:33">
      <c r="A923" s="894"/>
      <c r="B923" s="148"/>
      <c r="C923" s="146"/>
      <c r="D923" s="20"/>
      <c r="E923" s="20"/>
      <c r="F923" s="20"/>
      <c r="G923" s="20"/>
      <c r="H923" s="20"/>
      <c r="I923" s="135"/>
      <c r="J923" s="196"/>
      <c r="K923" s="166"/>
      <c r="L923" s="166"/>
      <c r="M923" s="166"/>
      <c r="N923" s="166"/>
      <c r="O923" s="166"/>
      <c r="P923" s="156"/>
      <c r="Q923" s="157"/>
      <c r="R923" s="911"/>
      <c r="S923" s="166"/>
      <c r="T923" s="166"/>
      <c r="U923" s="166"/>
      <c r="V923" s="166"/>
      <c r="W923" s="156"/>
      <c r="X923" s="166"/>
      <c r="Y923" s="196"/>
      <c r="Z923" s="915"/>
      <c r="AA923" s="917"/>
      <c r="AB923" s="917"/>
      <c r="AC923" s="917"/>
      <c r="AD923" s="917"/>
      <c r="AE923" s="917"/>
      <c r="AF923" s="917"/>
      <c r="AG923" s="895"/>
    </row>
    <row r="924" spans="1:33">
      <c r="A924" s="894"/>
      <c r="B924" s="149"/>
      <c r="C924" s="147"/>
      <c r="D924" s="67"/>
      <c r="E924" s="67"/>
      <c r="F924" s="67"/>
      <c r="G924" s="67"/>
      <c r="H924" s="67"/>
      <c r="I924" s="136"/>
      <c r="J924" s="897"/>
      <c r="K924" s="158"/>
      <c r="L924" s="158"/>
      <c r="M924" s="158"/>
      <c r="N924" s="158"/>
      <c r="O924" s="158"/>
      <c r="P924" s="159"/>
      <c r="Q924" s="160"/>
      <c r="R924" s="911"/>
      <c r="S924" s="153"/>
      <c r="T924" s="475"/>
      <c r="U924" s="475"/>
      <c r="V924" s="475"/>
      <c r="W924" s="475"/>
      <c r="X924" s="476"/>
      <c r="Y924" s="196"/>
      <c r="Z924" s="915"/>
      <c r="AA924" s="917"/>
      <c r="AB924" s="917"/>
      <c r="AC924" s="917"/>
      <c r="AD924" s="917"/>
      <c r="AE924" s="917"/>
      <c r="AF924" s="917"/>
      <c r="AG924" s="895"/>
    </row>
    <row r="925" spans="1:33">
      <c r="A925" s="894"/>
      <c r="B925" s="148"/>
      <c r="C925" s="146"/>
      <c r="D925" s="20"/>
      <c r="E925" s="20"/>
      <c r="F925" s="20"/>
      <c r="G925" s="20"/>
      <c r="H925" s="20"/>
      <c r="I925" s="135"/>
      <c r="J925" s="196"/>
      <c r="K925" s="166"/>
      <c r="L925" s="166"/>
      <c r="M925" s="166"/>
      <c r="N925" s="166"/>
      <c r="O925" s="166"/>
      <c r="P925" s="156"/>
      <c r="Q925" s="157"/>
      <c r="R925" s="896"/>
      <c r="S925" s="166"/>
      <c r="T925" s="166"/>
      <c r="U925" s="166"/>
      <c r="V925" s="166"/>
      <c r="W925" s="156"/>
      <c r="X925" s="166"/>
      <c r="Y925" s="196"/>
      <c r="Z925" s="913"/>
      <c r="AA925" s="913"/>
      <c r="AB925" s="913"/>
      <c r="AC925" s="913"/>
      <c r="AD925" s="913"/>
      <c r="AE925" s="913"/>
      <c r="AF925" s="913"/>
    </row>
    <row r="926" spans="1:33">
      <c r="A926" s="164"/>
      <c r="B926" s="148"/>
      <c r="C926" s="146"/>
      <c r="D926" s="20"/>
      <c r="E926" s="20"/>
      <c r="F926" s="20"/>
      <c r="G926" s="20"/>
      <c r="H926" s="20"/>
      <c r="I926" s="135"/>
      <c r="J926" s="196"/>
      <c r="K926" s="166"/>
      <c r="L926" s="166"/>
      <c r="M926" s="166"/>
      <c r="N926" s="166"/>
      <c r="O926" s="166"/>
      <c r="P926" s="156"/>
      <c r="Q926" s="157"/>
      <c r="R926" s="896"/>
      <c r="S926" s="166"/>
      <c r="T926" s="166"/>
      <c r="U926" s="166"/>
      <c r="V926" s="166"/>
      <c r="W926" s="156"/>
      <c r="X926" s="166"/>
      <c r="Y926" s="196"/>
      <c r="Z926" s="913"/>
      <c r="AA926" s="913"/>
      <c r="AB926" s="913"/>
      <c r="AC926" s="913"/>
      <c r="AD926" s="913"/>
      <c r="AE926" s="913"/>
      <c r="AF926" s="913"/>
      <c r="AG926" s="895"/>
    </row>
    <row r="927" spans="1:33">
      <c r="A927" s="894"/>
      <c r="B927" s="149"/>
      <c r="C927" s="147"/>
      <c r="D927" s="67"/>
      <c r="E927" s="67"/>
      <c r="F927" s="67"/>
      <c r="G927" s="67"/>
      <c r="H927" s="67"/>
      <c r="I927" s="136"/>
      <c r="J927" s="897"/>
      <c r="K927" s="158"/>
      <c r="L927" s="158"/>
      <c r="M927" s="158"/>
      <c r="N927" s="158"/>
      <c r="O927" s="158"/>
      <c r="P927" s="159"/>
      <c r="Q927" s="160"/>
      <c r="R927" s="896"/>
      <c r="S927" s="166"/>
      <c r="T927" s="166"/>
      <c r="U927" s="166"/>
      <c r="V927" s="166"/>
      <c r="W927" s="156"/>
      <c r="X927" s="166"/>
      <c r="Y927" s="196"/>
      <c r="Z927" s="913"/>
      <c r="AA927" s="913"/>
      <c r="AB927" s="913"/>
      <c r="AC927" s="913"/>
      <c r="AD927" s="913"/>
      <c r="AE927" s="913"/>
      <c r="AF927" s="913"/>
    </row>
    <row r="928" spans="1:33">
      <c r="A928" s="164"/>
      <c r="B928" s="148"/>
      <c r="C928" s="146"/>
      <c r="D928" s="20"/>
      <c r="E928" s="20"/>
      <c r="F928" s="20"/>
      <c r="G928" s="20"/>
      <c r="H928" s="20"/>
      <c r="I928" s="135"/>
      <c r="J928" s="196"/>
      <c r="K928" s="166"/>
      <c r="L928" s="166"/>
      <c r="M928" s="166"/>
      <c r="N928" s="166"/>
      <c r="O928" s="166"/>
      <c r="P928" s="156"/>
      <c r="Q928" s="157"/>
      <c r="R928" s="896"/>
      <c r="S928" s="166"/>
      <c r="T928" s="166"/>
      <c r="U928" s="166"/>
      <c r="V928" s="166"/>
      <c r="W928" s="156"/>
      <c r="X928" s="166"/>
      <c r="Y928" s="196"/>
      <c r="Z928" s="913"/>
      <c r="AA928" s="921"/>
      <c r="AB928" s="921"/>
      <c r="AC928" s="921"/>
      <c r="AD928" s="921"/>
      <c r="AE928" s="921"/>
      <c r="AF928" s="921"/>
    </row>
    <row r="929" spans="1:33">
      <c r="A929" s="164"/>
      <c r="B929" s="148"/>
      <c r="C929" s="146"/>
      <c r="D929" s="20"/>
      <c r="E929" s="20"/>
      <c r="F929" s="20"/>
      <c r="G929" s="20"/>
      <c r="H929" s="20"/>
      <c r="I929" s="135"/>
      <c r="J929" s="196"/>
      <c r="K929" s="166"/>
      <c r="L929" s="166"/>
      <c r="M929" s="166"/>
      <c r="N929" s="166"/>
      <c r="O929" s="166"/>
      <c r="P929" s="156"/>
      <c r="Q929" s="157"/>
      <c r="R929" s="896"/>
      <c r="S929" s="166"/>
      <c r="T929" s="166"/>
      <c r="U929" s="166"/>
      <c r="V929" s="166"/>
      <c r="W929" s="156"/>
      <c r="X929" s="166"/>
      <c r="Y929" s="196"/>
      <c r="Z929" s="913"/>
      <c r="AA929" s="921"/>
      <c r="AB929" s="921"/>
      <c r="AC929" s="921"/>
      <c r="AD929" s="921"/>
      <c r="AE929" s="921"/>
      <c r="AF929" s="921"/>
    </row>
    <row r="930" spans="1:33">
      <c r="A930" s="894"/>
      <c r="B930" s="899"/>
      <c r="C930" s="147"/>
      <c r="D930" s="67"/>
      <c r="E930" s="67"/>
      <c r="F930" s="67"/>
      <c r="G930" s="67"/>
      <c r="H930" s="67"/>
      <c r="I930" s="136"/>
      <c r="J930" s="897"/>
      <c r="K930" s="158"/>
      <c r="L930" s="158"/>
      <c r="M930" s="158"/>
      <c r="N930" s="158"/>
      <c r="O930" s="158"/>
      <c r="P930" s="159"/>
      <c r="Q930" s="160"/>
      <c r="R930" s="152"/>
      <c r="S930" s="153"/>
      <c r="T930" s="475"/>
      <c r="U930" s="475"/>
      <c r="V930" s="475"/>
      <c r="W930" s="475"/>
      <c r="X930" s="476"/>
      <c r="Y930" s="196"/>
      <c r="Z930" s="913"/>
      <c r="AA930" s="921"/>
      <c r="AB930" s="921"/>
      <c r="AC930" s="921"/>
      <c r="AD930" s="921"/>
      <c r="AE930" s="921"/>
      <c r="AF930" s="921"/>
    </row>
    <row r="931" spans="1:33">
      <c r="A931" s="894"/>
      <c r="B931" s="148"/>
      <c r="C931" s="146"/>
      <c r="D931" s="20"/>
      <c r="E931" s="20"/>
      <c r="F931" s="20"/>
      <c r="G931" s="20"/>
      <c r="H931" s="20"/>
      <c r="I931" s="135"/>
      <c r="J931" s="196"/>
      <c r="K931" s="166"/>
      <c r="L931" s="166"/>
      <c r="M931" s="166"/>
      <c r="N931" s="166"/>
      <c r="O931" s="166"/>
      <c r="P931" s="156"/>
      <c r="Q931" s="157"/>
      <c r="R931" s="896"/>
      <c r="S931" s="166"/>
      <c r="T931" s="166"/>
      <c r="U931" s="166"/>
      <c r="V931" s="166"/>
      <c r="W931" s="156"/>
      <c r="X931" s="166"/>
      <c r="Y931" s="196"/>
      <c r="Z931" s="913"/>
      <c r="AA931" s="921"/>
      <c r="AB931" s="921"/>
      <c r="AC931" s="921"/>
      <c r="AD931" s="921"/>
      <c r="AE931" s="921"/>
      <c r="AF931" s="921"/>
    </row>
    <row r="932" spans="1:33">
      <c r="A932" s="164"/>
      <c r="B932" s="148"/>
      <c r="C932" s="146"/>
      <c r="D932" s="20"/>
      <c r="E932" s="20"/>
      <c r="F932" s="20"/>
      <c r="G932" s="20"/>
      <c r="H932" s="20"/>
      <c r="I932" s="135"/>
      <c r="J932" s="196"/>
      <c r="K932" s="166"/>
      <c r="L932" s="166"/>
      <c r="M932" s="166"/>
      <c r="N932" s="166"/>
      <c r="O932" s="166"/>
      <c r="P932" s="156"/>
      <c r="Q932" s="157"/>
      <c r="R932" s="911"/>
      <c r="S932" s="166"/>
      <c r="T932" s="166"/>
      <c r="U932" s="166"/>
      <c r="V932" s="166"/>
      <c r="W932" s="156"/>
      <c r="X932" s="166"/>
      <c r="Y932" s="196"/>
      <c r="Z932" s="913"/>
      <c r="AA932" s="921"/>
      <c r="AB932" s="921"/>
      <c r="AC932" s="921"/>
      <c r="AD932" s="921"/>
      <c r="AE932" s="921"/>
      <c r="AF932" s="921"/>
      <c r="AG932" s="895"/>
    </row>
    <row r="933" spans="1:33">
      <c r="A933" s="894"/>
      <c r="B933" s="149"/>
      <c r="C933" s="147"/>
      <c r="D933" s="67"/>
      <c r="E933" s="67"/>
      <c r="F933" s="67"/>
      <c r="G933" s="67"/>
      <c r="H933" s="67"/>
      <c r="I933" s="136"/>
      <c r="J933" s="897"/>
      <c r="K933" s="154"/>
      <c r="L933" s="154"/>
      <c r="M933" s="426"/>
      <c r="N933" s="426"/>
      <c r="O933" s="426"/>
      <c r="P933" s="426"/>
      <c r="Q933" s="912"/>
      <c r="R933" s="911"/>
      <c r="S933" s="153"/>
      <c r="T933" s="150"/>
      <c r="U933" s="150"/>
      <c r="V933" s="150"/>
      <c r="W933" s="150"/>
      <c r="X933" s="898"/>
      <c r="Y933" s="196"/>
      <c r="Z933" s="913"/>
      <c r="AA933" s="921"/>
      <c r="AB933" s="921"/>
      <c r="AC933" s="921"/>
      <c r="AD933" s="921"/>
      <c r="AE933" s="921"/>
      <c r="AF933" s="921"/>
    </row>
    <row r="934" spans="1:33">
      <c r="A934" s="164"/>
      <c r="B934" s="148"/>
      <c r="C934" s="146"/>
      <c r="D934" s="20"/>
      <c r="E934" s="20"/>
      <c r="F934" s="20"/>
      <c r="G934" s="20"/>
      <c r="H934" s="20"/>
      <c r="I934" s="135"/>
      <c r="J934" s="196"/>
      <c r="K934" s="153"/>
      <c r="L934" s="153"/>
      <c r="M934" s="475"/>
      <c r="N934" s="475"/>
      <c r="O934" s="475"/>
      <c r="P934" s="475"/>
      <c r="Q934" s="476"/>
      <c r="R934" s="152"/>
      <c r="S934" s="153"/>
      <c r="T934" s="475"/>
      <c r="U934" s="475"/>
      <c r="V934" s="475"/>
      <c r="W934" s="475"/>
      <c r="X934" s="476"/>
      <c r="Y934" s="196"/>
      <c r="Z934" s="913"/>
      <c r="AA934" s="913"/>
      <c r="AB934" s="913"/>
      <c r="AC934" s="913"/>
      <c r="AD934" s="913"/>
      <c r="AE934" s="913"/>
      <c r="AF934" s="913"/>
    </row>
    <row r="935" spans="1:33">
      <c r="A935" s="164"/>
      <c r="B935" s="148"/>
      <c r="C935" s="146"/>
      <c r="D935" s="20"/>
      <c r="E935" s="20"/>
      <c r="F935" s="20"/>
      <c r="G935" s="20"/>
      <c r="H935" s="20"/>
      <c r="I935" s="135"/>
      <c r="J935" s="196"/>
      <c r="K935" s="153"/>
      <c r="L935" s="153"/>
      <c r="M935" s="475"/>
      <c r="N935" s="475"/>
      <c r="O935" s="475"/>
      <c r="P935" s="475"/>
      <c r="Q935" s="476"/>
      <c r="R935" s="152"/>
      <c r="S935" s="153"/>
      <c r="T935" s="475"/>
      <c r="U935" s="475"/>
      <c r="V935" s="475"/>
      <c r="W935" s="475"/>
      <c r="X935" s="476"/>
      <c r="Y935" s="196"/>
      <c r="Z935" s="913"/>
      <c r="AA935" s="913"/>
      <c r="AB935" s="913"/>
      <c r="AC935" s="913"/>
      <c r="AD935" s="913"/>
      <c r="AE935" s="913"/>
      <c r="AF935" s="913"/>
    </row>
    <row r="936" spans="1:33">
      <c r="A936" s="164"/>
      <c r="B936" s="149"/>
      <c r="C936" s="147"/>
      <c r="D936" s="67"/>
      <c r="E936" s="67"/>
      <c r="F936" s="67"/>
      <c r="G936" s="67"/>
      <c r="H936" s="67"/>
      <c r="I936" s="136"/>
      <c r="J936" s="897"/>
      <c r="K936" s="154"/>
      <c r="L936" s="154"/>
      <c r="M936" s="477"/>
      <c r="N936" s="477"/>
      <c r="O936" s="477"/>
      <c r="P936" s="477"/>
      <c r="Q936" s="478"/>
      <c r="R936" s="152"/>
      <c r="S936" s="153"/>
      <c r="T936" s="475"/>
      <c r="U936" s="475"/>
      <c r="V936" s="475"/>
      <c r="W936" s="475"/>
      <c r="X936" s="476"/>
      <c r="Y936" s="196"/>
      <c r="Z936" s="913"/>
      <c r="AA936" s="913"/>
      <c r="AB936" s="913"/>
      <c r="AC936" s="913"/>
      <c r="AD936" s="913"/>
      <c r="AE936" s="913"/>
      <c r="AF936" s="913"/>
    </row>
    <row r="937" spans="1:33">
      <c r="A937" s="164"/>
      <c r="B937" s="148"/>
      <c r="C937" s="146"/>
      <c r="D937" s="20"/>
      <c r="E937" s="20"/>
      <c r="F937" s="20"/>
      <c r="G937" s="20"/>
      <c r="H937" s="20"/>
      <c r="I937" s="135"/>
      <c r="J937" s="196"/>
      <c r="K937" s="153"/>
      <c r="L937" s="153"/>
      <c r="M937" s="475"/>
      <c r="N937" s="475"/>
      <c r="O937" s="475"/>
      <c r="P937" s="475"/>
      <c r="Q937" s="476"/>
      <c r="R937" s="152"/>
      <c r="S937" s="153"/>
      <c r="T937" s="475"/>
      <c r="U937" s="475"/>
      <c r="V937" s="475"/>
      <c r="W937" s="475"/>
      <c r="X937" s="476"/>
      <c r="Y937" s="196"/>
      <c r="Z937" s="915"/>
      <c r="AA937" s="915"/>
      <c r="AB937" s="915"/>
      <c r="AC937" s="917"/>
      <c r="AD937" s="917"/>
      <c r="AE937" s="917"/>
      <c r="AF937" s="917"/>
    </row>
    <row r="938" spans="1:33">
      <c r="A938" s="164"/>
      <c r="B938" s="148"/>
      <c r="C938" s="146"/>
      <c r="D938" s="20"/>
      <c r="E938" s="20"/>
      <c r="F938" s="20"/>
      <c r="G938" s="20"/>
      <c r="H938" s="20"/>
      <c r="I938" s="135"/>
      <c r="J938" s="196"/>
      <c r="K938" s="153"/>
      <c r="L938" s="153"/>
      <c r="M938" s="475"/>
      <c r="N938" s="475"/>
      <c r="O938" s="475"/>
      <c r="P938" s="475"/>
      <c r="Q938" s="476"/>
      <c r="R938" s="152"/>
      <c r="S938" s="153"/>
      <c r="T938" s="475"/>
      <c r="U938" s="475"/>
      <c r="V938" s="475"/>
      <c r="W938" s="475"/>
      <c r="X938" s="476"/>
      <c r="Y938" s="196"/>
      <c r="Z938" s="915"/>
      <c r="AA938" s="917"/>
      <c r="AB938" s="917"/>
      <c r="AC938" s="917"/>
      <c r="AD938" s="917"/>
      <c r="AE938" s="917"/>
      <c r="AF938" s="917"/>
    </row>
    <row r="939" spans="1:33">
      <c r="A939" s="164"/>
      <c r="B939" s="149"/>
      <c r="C939" s="147"/>
      <c r="D939" s="67"/>
      <c r="E939" s="67"/>
      <c r="F939" s="67"/>
      <c r="G939" s="67"/>
      <c r="H939" s="67"/>
      <c r="I939" s="136"/>
      <c r="J939" s="196"/>
      <c r="K939" s="154"/>
      <c r="L939" s="154"/>
      <c r="M939" s="477"/>
      <c r="N939" s="477"/>
      <c r="O939" s="477"/>
      <c r="P939" s="477"/>
      <c r="Q939" s="478"/>
      <c r="R939" s="152"/>
      <c r="S939" s="153"/>
      <c r="T939" s="475"/>
      <c r="U939" s="475"/>
      <c r="V939" s="475"/>
      <c r="W939" s="475"/>
      <c r="X939" s="476"/>
      <c r="Y939" s="196"/>
      <c r="Z939" s="915"/>
      <c r="AA939" s="917"/>
      <c r="AB939" s="917"/>
      <c r="AC939" s="917"/>
      <c r="AD939" s="917"/>
      <c r="AE939" s="917"/>
      <c r="AF939" s="917"/>
    </row>
    <row r="940" spans="1:33">
      <c r="A940" s="164"/>
      <c r="B940" s="148"/>
      <c r="C940" s="146"/>
      <c r="D940" s="20"/>
      <c r="E940" s="20"/>
      <c r="F940" s="20"/>
      <c r="G940" s="20"/>
      <c r="H940" s="20"/>
      <c r="I940" s="135"/>
      <c r="J940" s="196"/>
      <c r="K940" s="153"/>
      <c r="L940" s="153"/>
      <c r="M940" s="475"/>
      <c r="N940" s="475"/>
      <c r="O940" s="475"/>
      <c r="P940" s="475"/>
      <c r="Q940" s="476"/>
      <c r="R940" s="152"/>
      <c r="S940" s="153"/>
      <c r="T940" s="475"/>
      <c r="U940" s="475"/>
      <c r="V940" s="475"/>
      <c r="W940" s="475"/>
      <c r="X940" s="476"/>
      <c r="Y940" s="196"/>
      <c r="Z940" s="915"/>
      <c r="AA940" s="917"/>
      <c r="AB940" s="917"/>
      <c r="AC940" s="917"/>
      <c r="AD940" s="917"/>
      <c r="AE940" s="917"/>
      <c r="AF940" s="917"/>
    </row>
    <row r="941" spans="1:33">
      <c r="A941" s="164"/>
      <c r="B941" s="148"/>
      <c r="C941" s="146"/>
      <c r="D941" s="20"/>
      <c r="E941" s="20"/>
      <c r="F941" s="20"/>
      <c r="G941" s="20"/>
      <c r="H941" s="20"/>
      <c r="I941" s="135"/>
      <c r="J941" s="196"/>
      <c r="K941" s="153"/>
      <c r="L941" s="153"/>
      <c r="M941" s="475"/>
      <c r="N941" s="475"/>
      <c r="O941" s="475"/>
      <c r="P941" s="475"/>
      <c r="Q941" s="476"/>
      <c r="R941" s="152"/>
      <c r="S941" s="153"/>
      <c r="T941" s="475"/>
      <c r="U941" s="475"/>
      <c r="V941" s="475"/>
      <c r="W941" s="475"/>
      <c r="X941" s="476"/>
      <c r="Y941" s="196"/>
      <c r="Z941" s="915"/>
      <c r="AA941" s="917"/>
      <c r="AB941" s="917"/>
      <c r="AC941" s="917"/>
      <c r="AD941" s="917"/>
      <c r="AE941" s="917"/>
      <c r="AF941" s="917"/>
    </row>
    <row r="942" spans="1:33">
      <c r="A942" s="164"/>
      <c r="B942" s="149"/>
      <c r="C942" s="147"/>
      <c r="D942" s="67"/>
      <c r="E942" s="67"/>
      <c r="F942" s="67"/>
      <c r="G942" s="67"/>
      <c r="H942" s="67"/>
      <c r="I942" s="136"/>
      <c r="J942" s="897"/>
      <c r="K942" s="154"/>
      <c r="L942" s="154"/>
      <c r="M942" s="477"/>
      <c r="N942" s="477"/>
      <c r="O942" s="477"/>
      <c r="P942" s="477"/>
      <c r="Q942" s="478"/>
      <c r="R942" s="152"/>
      <c r="S942" s="153"/>
      <c r="T942" s="475"/>
      <c r="U942" s="475"/>
      <c r="V942" s="475"/>
      <c r="W942" s="475"/>
      <c r="X942" s="476"/>
      <c r="Y942" s="196"/>
      <c r="Z942" s="915"/>
      <c r="AA942" s="917"/>
      <c r="AB942" s="917"/>
      <c r="AC942" s="917"/>
      <c r="AD942" s="917"/>
      <c r="AE942" s="917"/>
      <c r="AF942" s="917"/>
    </row>
    <row r="943" spans="1:33">
      <c r="A943" s="164"/>
      <c r="B943" s="148"/>
      <c r="C943" s="146"/>
      <c r="D943" s="20"/>
      <c r="E943" s="20"/>
      <c r="F943" s="20"/>
      <c r="G943" s="20"/>
      <c r="H943" s="20"/>
      <c r="I943" s="135"/>
      <c r="J943" s="196"/>
      <c r="K943" s="153"/>
      <c r="L943" s="153"/>
      <c r="M943" s="475"/>
      <c r="N943" s="475"/>
      <c r="O943" s="475"/>
      <c r="P943" s="475"/>
      <c r="Q943" s="476"/>
      <c r="R943" s="152"/>
      <c r="S943" s="153"/>
      <c r="T943" s="475"/>
      <c r="U943" s="475"/>
      <c r="V943" s="475"/>
      <c r="W943" s="475"/>
      <c r="X943" s="476"/>
      <c r="Y943" s="196"/>
      <c r="Z943" s="915"/>
      <c r="AA943" s="917"/>
      <c r="AB943" s="917"/>
      <c r="AC943" s="917"/>
      <c r="AD943" s="917"/>
      <c r="AE943" s="917"/>
      <c r="AF943" s="917"/>
    </row>
    <row r="944" spans="1:33">
      <c r="A944" s="164"/>
      <c r="B944" s="148"/>
      <c r="C944" s="146"/>
      <c r="D944" s="20"/>
      <c r="E944" s="20"/>
      <c r="F944" s="20"/>
      <c r="G944" s="20"/>
      <c r="H944" s="20"/>
      <c r="I944" s="135"/>
      <c r="J944" s="196"/>
      <c r="K944" s="153"/>
      <c r="L944" s="153"/>
      <c r="M944" s="475"/>
      <c r="N944" s="475"/>
      <c r="O944" s="475"/>
      <c r="P944" s="475"/>
      <c r="Q944" s="476"/>
      <c r="R944" s="152"/>
      <c r="S944" s="153"/>
      <c r="T944" s="475"/>
      <c r="U944" s="475"/>
      <c r="V944" s="475"/>
      <c r="W944" s="475"/>
      <c r="X944" s="476"/>
      <c r="Y944" s="196"/>
      <c r="Z944" s="915"/>
      <c r="AA944" s="917"/>
      <c r="AB944" s="917"/>
      <c r="AC944" s="917"/>
      <c r="AD944" s="917"/>
      <c r="AE944" s="917"/>
      <c r="AF944" s="917"/>
    </row>
    <row r="945" spans="1:32">
      <c r="A945" s="164"/>
      <c r="B945" s="149"/>
      <c r="C945" s="147"/>
      <c r="D945" s="67"/>
      <c r="E945" s="67"/>
      <c r="F945" s="67"/>
      <c r="G945" s="67"/>
      <c r="H945" s="67"/>
      <c r="I945" s="136"/>
      <c r="J945" s="897"/>
      <c r="K945" s="154"/>
      <c r="L945" s="154"/>
      <c r="M945" s="477"/>
      <c r="N945" s="477"/>
      <c r="O945" s="477"/>
      <c r="P945" s="900"/>
      <c r="Q945" s="477"/>
      <c r="R945" s="152"/>
      <c r="S945" s="153"/>
      <c r="T945" s="475"/>
      <c r="U945" s="475"/>
      <c r="V945" s="475"/>
      <c r="W945" s="475"/>
      <c r="X945" s="476"/>
      <c r="Y945" s="196"/>
      <c r="Z945" s="915"/>
      <c r="AA945" s="917"/>
      <c r="AB945" s="917"/>
      <c r="AC945" s="917"/>
      <c r="AD945" s="917"/>
      <c r="AE945" s="917"/>
      <c r="AF945" s="917"/>
    </row>
    <row r="946" spans="1:32">
      <c r="A946" s="164"/>
      <c r="B946" s="148"/>
      <c r="C946" s="146"/>
      <c r="D946" s="20"/>
      <c r="E946" s="20"/>
      <c r="F946" s="20"/>
      <c r="G946" s="20"/>
      <c r="H946" s="20"/>
      <c r="I946" s="135"/>
      <c r="J946" s="196"/>
      <c r="K946" s="166"/>
      <c r="L946" s="155"/>
      <c r="M946" s="155"/>
      <c r="N946" s="155"/>
      <c r="O946" s="155"/>
      <c r="P946" s="156"/>
      <c r="Q946" s="157"/>
      <c r="R946" s="896"/>
      <c r="S946" s="166"/>
      <c r="T946" s="166"/>
      <c r="U946" s="166"/>
      <c r="V946" s="166"/>
      <c r="W946" s="156"/>
      <c r="X946" s="166"/>
      <c r="Y946" s="196"/>
      <c r="Z946" s="915"/>
      <c r="AA946" s="917"/>
      <c r="AB946" s="917"/>
      <c r="AC946" s="917"/>
      <c r="AD946" s="917"/>
      <c r="AE946" s="917"/>
      <c r="AF946" s="917"/>
    </row>
    <row r="947" spans="1:32">
      <c r="A947" s="164"/>
      <c r="B947" s="148"/>
      <c r="C947" s="146"/>
      <c r="D947" s="20"/>
      <c r="E947" s="20"/>
      <c r="F947" s="20"/>
      <c r="G947" s="20"/>
      <c r="H947" s="20"/>
      <c r="I947" s="135"/>
      <c r="J947" s="196"/>
      <c r="K947" s="166"/>
      <c r="L947" s="155"/>
      <c r="M947" s="155"/>
      <c r="N947" s="155"/>
      <c r="O947" s="155"/>
      <c r="P947" s="156"/>
      <c r="Q947" s="157"/>
      <c r="R947" s="896"/>
      <c r="S947" s="166"/>
      <c r="T947" s="166"/>
      <c r="U947" s="166"/>
      <c r="V947" s="166"/>
      <c r="W947" s="156"/>
      <c r="X947" s="166"/>
      <c r="Y947" s="196"/>
      <c r="Z947" s="915"/>
      <c r="AA947" s="917"/>
      <c r="AB947" s="917"/>
      <c r="AC947" s="917"/>
      <c r="AD947" s="917"/>
      <c r="AE947" s="917"/>
      <c r="AF947" s="917"/>
    </row>
    <row r="948" spans="1:32">
      <c r="A948" s="164"/>
      <c r="B948" s="149"/>
      <c r="C948" s="147"/>
      <c r="D948" s="67"/>
      <c r="E948" s="67"/>
      <c r="F948" s="67"/>
      <c r="G948" s="67"/>
      <c r="H948" s="67"/>
      <c r="I948" s="136"/>
      <c r="J948" s="897"/>
      <c r="K948" s="158"/>
      <c r="L948" s="158"/>
      <c r="M948" s="158"/>
      <c r="N948" s="158"/>
      <c r="O948" s="158"/>
      <c r="P948" s="159"/>
      <c r="Q948" s="160"/>
      <c r="R948" s="427"/>
      <c r="S948" s="158"/>
      <c r="T948" s="158"/>
      <c r="U948" s="158"/>
      <c r="V948" s="158"/>
      <c r="W948" s="159"/>
      <c r="X948" s="158"/>
      <c r="Y948" s="897"/>
      <c r="Z948" s="918"/>
      <c r="AA948" s="919"/>
      <c r="AB948" s="919"/>
      <c r="AC948" s="919"/>
      <c r="AD948" s="919"/>
      <c r="AE948" s="919"/>
      <c r="AF948" s="919"/>
    </row>
    <row r="949" spans="1:32">
      <c r="A949" s="300"/>
      <c r="B949" s="295"/>
      <c r="C949" s="296"/>
      <c r="D949" s="297"/>
      <c r="E949" s="297"/>
      <c r="F949" s="297"/>
      <c r="G949" s="297"/>
      <c r="H949" s="297"/>
      <c r="I949" s="298"/>
      <c r="J949" s="196"/>
      <c r="K949" s="472"/>
      <c r="L949" s="472"/>
      <c r="M949" s="462"/>
      <c r="N949" s="462"/>
      <c r="O949" s="462"/>
      <c r="P949" s="462"/>
      <c r="Q949" s="473"/>
      <c r="R949" s="474"/>
      <c r="S949" s="909"/>
      <c r="T949" s="910"/>
      <c r="U949" s="910"/>
      <c r="V949" s="910"/>
      <c r="W949" s="910"/>
      <c r="X949" s="473"/>
      <c r="Y949" s="196"/>
      <c r="Z949" s="915"/>
      <c r="AA949" s="917"/>
      <c r="AB949" s="917"/>
      <c r="AC949" s="917"/>
      <c r="AD949" s="917"/>
      <c r="AE949" s="917"/>
      <c r="AF949" s="917"/>
    </row>
    <row r="950" spans="1:32">
      <c r="A950" s="164"/>
      <c r="B950" s="148"/>
      <c r="C950" s="146"/>
      <c r="D950" s="20"/>
      <c r="E950" s="20"/>
      <c r="F950" s="20"/>
      <c r="G950" s="20"/>
      <c r="H950" s="20"/>
      <c r="I950" s="135"/>
      <c r="J950" s="196"/>
      <c r="K950" s="153"/>
      <c r="L950" s="153"/>
      <c r="M950" s="475"/>
      <c r="N950" s="475"/>
      <c r="O950" s="475"/>
      <c r="P950" s="475"/>
      <c r="Q950" s="476"/>
      <c r="R950" s="152"/>
      <c r="S950" s="153"/>
      <c r="T950" s="475"/>
      <c r="U950" s="475"/>
      <c r="V950" s="475"/>
      <c r="W950" s="475"/>
      <c r="X950" s="476"/>
      <c r="Y950" s="196"/>
      <c r="Z950" s="915"/>
      <c r="AA950" s="917"/>
      <c r="AB950" s="917"/>
      <c r="AC950" s="917"/>
      <c r="AD950" s="917"/>
      <c r="AE950" s="917"/>
      <c r="AF950" s="917"/>
    </row>
    <row r="951" spans="1:32">
      <c r="A951" s="164"/>
      <c r="B951" s="148"/>
      <c r="C951" s="146"/>
      <c r="D951" s="20"/>
      <c r="E951" s="20"/>
      <c r="F951" s="20"/>
      <c r="G951" s="20"/>
      <c r="H951" s="20"/>
      <c r="I951" s="135"/>
      <c r="J951" s="196"/>
      <c r="K951" s="153"/>
      <c r="L951" s="153"/>
      <c r="M951" s="475"/>
      <c r="N951" s="475"/>
      <c r="O951" s="475"/>
      <c r="P951" s="475"/>
      <c r="Q951" s="476"/>
      <c r="R951" s="152"/>
      <c r="S951" s="153"/>
      <c r="T951" s="475"/>
      <c r="U951" s="475"/>
      <c r="V951" s="475"/>
      <c r="W951" s="475"/>
      <c r="X951" s="476"/>
      <c r="Y951" s="196"/>
      <c r="Z951" s="915"/>
      <c r="AA951" s="917"/>
      <c r="AB951" s="917"/>
      <c r="AC951" s="917"/>
      <c r="AD951" s="917"/>
      <c r="AE951" s="917"/>
      <c r="AF951" s="917"/>
    </row>
    <row r="952" spans="1:32">
      <c r="A952" s="164"/>
      <c r="B952" s="148"/>
      <c r="C952" s="146"/>
      <c r="D952" s="20"/>
      <c r="E952" s="20"/>
      <c r="F952" s="20"/>
      <c r="G952" s="20"/>
      <c r="H952" s="20"/>
      <c r="I952" s="135"/>
      <c r="J952" s="196"/>
      <c r="K952" s="153"/>
      <c r="L952" s="153"/>
      <c r="M952" s="475"/>
      <c r="N952" s="475"/>
      <c r="O952" s="475"/>
      <c r="P952" s="475"/>
      <c r="Q952" s="476"/>
      <c r="R952" s="152"/>
      <c r="S952" s="153"/>
      <c r="T952" s="475"/>
      <c r="U952" s="475"/>
      <c r="V952" s="475"/>
      <c r="W952" s="475"/>
      <c r="X952" s="476"/>
      <c r="Y952" s="196"/>
      <c r="Z952" s="915"/>
      <c r="AA952" s="917"/>
      <c r="AB952" s="917"/>
      <c r="AC952" s="917"/>
      <c r="AD952" s="917"/>
      <c r="AE952" s="917"/>
      <c r="AF952" s="917"/>
    </row>
    <row r="953" spans="1:32">
      <c r="A953" s="164"/>
      <c r="B953" s="148"/>
      <c r="C953" s="146"/>
      <c r="D953" s="20"/>
      <c r="E953" s="20"/>
      <c r="F953" s="20"/>
      <c r="G953" s="20"/>
      <c r="H953" s="20"/>
      <c r="I953" s="135"/>
      <c r="J953" s="196"/>
      <c r="K953" s="153"/>
      <c r="L953" s="153"/>
      <c r="M953" s="475"/>
      <c r="N953" s="475"/>
      <c r="O953" s="475"/>
      <c r="P953" s="475"/>
      <c r="Q953" s="476"/>
      <c r="R953" s="152"/>
      <c r="S953" s="153"/>
      <c r="T953" s="475"/>
      <c r="U953" s="475"/>
      <c r="V953" s="475"/>
      <c r="W953" s="475"/>
      <c r="X953" s="476"/>
      <c r="Y953" s="196"/>
      <c r="Z953" s="915"/>
      <c r="AA953" s="915"/>
      <c r="AB953" s="915"/>
      <c r="AC953" s="915"/>
      <c r="AD953" s="917"/>
      <c r="AE953" s="917"/>
      <c r="AF953" s="917"/>
    </row>
    <row r="954" spans="1:32">
      <c r="A954" s="164"/>
      <c r="B954" s="148"/>
      <c r="C954" s="146"/>
      <c r="D954" s="20"/>
      <c r="E954" s="20"/>
      <c r="F954" s="20"/>
      <c r="G954" s="20"/>
      <c r="H954" s="20"/>
      <c r="I954" s="135"/>
      <c r="J954" s="196"/>
      <c r="K954" s="153"/>
      <c r="L954" s="153"/>
      <c r="M954" s="475"/>
      <c r="N954" s="475"/>
      <c r="O954" s="475"/>
      <c r="P954" s="475"/>
      <c r="Q954" s="476"/>
      <c r="R954" s="152"/>
      <c r="S954" s="153"/>
      <c r="T954" s="475"/>
      <c r="U954" s="475"/>
      <c r="V954" s="475"/>
      <c r="W954" s="475"/>
      <c r="X954" s="476"/>
      <c r="Y954" s="196"/>
      <c r="Z954" s="915"/>
      <c r="AA954" s="917"/>
      <c r="AB954" s="917"/>
      <c r="AC954" s="917"/>
      <c r="AD954" s="917"/>
      <c r="AE954" s="917"/>
      <c r="AF954" s="917"/>
    </row>
    <row r="955" spans="1:32">
      <c r="A955" s="164"/>
      <c r="B955" s="149"/>
      <c r="C955" s="147"/>
      <c r="D955" s="67"/>
      <c r="E955" s="67"/>
      <c r="F955" s="67"/>
      <c r="G955" s="67"/>
      <c r="H955" s="67"/>
      <c r="I955" s="136"/>
      <c r="J955" s="196"/>
      <c r="K955" s="154"/>
      <c r="L955" s="154"/>
      <c r="M955" s="477"/>
      <c r="N955" s="477"/>
      <c r="O955" s="477"/>
      <c r="P955" s="477"/>
      <c r="Q955" s="478"/>
      <c r="R955" s="152"/>
      <c r="S955" s="153"/>
      <c r="T955" s="475"/>
      <c r="U955" s="475"/>
      <c r="V955" s="475"/>
      <c r="W955" s="475"/>
      <c r="X955" s="476"/>
      <c r="Y955" s="196"/>
      <c r="Z955" s="915"/>
      <c r="AA955" s="917"/>
      <c r="AB955" s="917"/>
      <c r="AC955" s="917"/>
      <c r="AD955" s="917"/>
      <c r="AE955" s="917"/>
      <c r="AF955" s="917"/>
    </row>
    <row r="956" spans="1:32">
      <c r="A956" s="164"/>
      <c r="B956" s="148"/>
      <c r="C956" s="146"/>
      <c r="D956" s="20"/>
      <c r="E956" s="20"/>
      <c r="F956" s="20"/>
      <c r="G956" s="20"/>
      <c r="H956" s="20"/>
      <c r="I956" s="135"/>
      <c r="J956" s="196"/>
      <c r="K956" s="153"/>
      <c r="L956" s="153"/>
      <c r="M956" s="475"/>
      <c r="N956" s="475"/>
      <c r="O956" s="475"/>
      <c r="P956" s="475"/>
      <c r="Q956" s="476"/>
      <c r="R956" s="152"/>
      <c r="S956" s="153"/>
      <c r="T956" s="475"/>
      <c r="U956" s="475"/>
      <c r="V956" s="475"/>
      <c r="W956" s="475"/>
      <c r="X956" s="476"/>
      <c r="Y956" s="196"/>
      <c r="Z956" s="915"/>
      <c r="AA956" s="917"/>
      <c r="AB956" s="917"/>
      <c r="AC956" s="917"/>
      <c r="AD956" s="917"/>
      <c r="AE956" s="917"/>
      <c r="AF956" s="917"/>
    </row>
    <row r="957" spans="1:32">
      <c r="A957" s="164"/>
      <c r="B957" s="905"/>
      <c r="C957" s="906"/>
      <c r="D957" s="907"/>
      <c r="E957" s="907"/>
      <c r="F957" s="907"/>
      <c r="G957" s="907"/>
      <c r="H957" s="907"/>
      <c r="I957" s="908"/>
      <c r="J957" s="196"/>
      <c r="K957" s="153"/>
      <c r="L957" s="153"/>
      <c r="M957" s="475"/>
      <c r="N957" s="475"/>
      <c r="O957" s="475"/>
      <c r="P957" s="475"/>
      <c r="Q957" s="476"/>
      <c r="R957" s="152"/>
      <c r="S957" s="153"/>
      <c r="T957" s="475"/>
      <c r="U957" s="475"/>
      <c r="V957" s="475"/>
      <c r="W957" s="475"/>
      <c r="X957" s="476"/>
      <c r="Y957" s="196"/>
      <c r="Z957" s="915"/>
      <c r="AA957" s="917"/>
      <c r="AB957" s="917"/>
      <c r="AC957" s="917"/>
      <c r="AD957" s="917"/>
      <c r="AE957" s="917"/>
      <c r="AF957" s="917"/>
    </row>
    <row r="958" spans="1:32">
      <c r="A958" s="164"/>
      <c r="B958" s="148"/>
      <c r="C958" s="146"/>
      <c r="D958" s="20"/>
      <c r="E958" s="20"/>
      <c r="F958" s="20"/>
      <c r="G958" s="20"/>
      <c r="H958" s="20"/>
      <c r="I958" s="135"/>
      <c r="J958" s="196"/>
      <c r="K958" s="153"/>
      <c r="L958" s="153"/>
      <c r="M958" s="475"/>
      <c r="N958" s="475"/>
      <c r="O958" s="475"/>
      <c r="P958" s="475"/>
      <c r="Q958" s="476"/>
      <c r="R958" s="152"/>
      <c r="S958" s="153"/>
      <c r="T958" s="475"/>
      <c r="U958" s="475"/>
      <c r="V958" s="475"/>
      <c r="W958" s="475"/>
      <c r="X958" s="476"/>
      <c r="Y958" s="196"/>
      <c r="Z958" s="915"/>
      <c r="AA958" s="917"/>
      <c r="AB958" s="917"/>
      <c r="AC958" s="917"/>
      <c r="AD958" s="917"/>
      <c r="AE958" s="917"/>
      <c r="AF958" s="917"/>
    </row>
    <row r="959" spans="1:32">
      <c r="A959" s="164"/>
      <c r="B959" s="905"/>
      <c r="C959" s="906"/>
      <c r="D959" s="907"/>
      <c r="E959" s="907"/>
      <c r="F959" s="907"/>
      <c r="G959" s="907"/>
      <c r="H959" s="907"/>
      <c r="I959" s="908"/>
      <c r="J959" s="196"/>
      <c r="K959" s="153"/>
      <c r="L959" s="153"/>
      <c r="M959" s="475"/>
      <c r="N959" s="475"/>
      <c r="O959" s="475"/>
      <c r="P959" s="475"/>
      <c r="Q959" s="476"/>
      <c r="R959" s="152"/>
      <c r="S959" s="153"/>
      <c r="T959" s="475"/>
      <c r="U959" s="475"/>
      <c r="V959" s="475"/>
      <c r="W959" s="475"/>
      <c r="X959" s="476"/>
      <c r="Y959" s="196"/>
      <c r="Z959" s="915"/>
      <c r="AA959" s="917"/>
      <c r="AB959" s="917"/>
      <c r="AC959" s="917"/>
      <c r="AD959" s="917"/>
      <c r="AE959" s="917"/>
      <c r="AF959" s="917"/>
    </row>
    <row r="960" spans="1:32">
      <c r="A960" s="164"/>
      <c r="B960" s="148"/>
      <c r="C960" s="146"/>
      <c r="D960" s="20"/>
      <c r="E960" s="20"/>
      <c r="F960" s="20"/>
      <c r="G960" s="20"/>
      <c r="H960" s="20"/>
      <c r="I960" s="135"/>
      <c r="J960" s="196"/>
      <c r="K960" s="186"/>
      <c r="L960" s="153"/>
      <c r="M960" s="475"/>
      <c r="N960" s="475"/>
      <c r="O960" s="475"/>
      <c r="P960" s="475"/>
      <c r="Q960" s="476"/>
      <c r="R960" s="152"/>
      <c r="S960" s="153"/>
      <c r="T960" s="475"/>
      <c r="U960" s="475"/>
      <c r="V960" s="475"/>
      <c r="W960" s="475"/>
      <c r="X960" s="476"/>
      <c r="Y960" s="196"/>
      <c r="Z960" s="915"/>
      <c r="AA960" s="917"/>
      <c r="AB960" s="917"/>
      <c r="AC960" s="917"/>
      <c r="AD960" s="917"/>
      <c r="AE960" s="917"/>
      <c r="AF960" s="917"/>
    </row>
    <row r="961" spans="1:33">
      <c r="A961" s="164"/>
      <c r="B961" s="905"/>
      <c r="C961" s="906"/>
      <c r="D961" s="907"/>
      <c r="E961" s="907"/>
      <c r="F961" s="907"/>
      <c r="G961" s="907"/>
      <c r="H961" s="907"/>
      <c r="I961" s="908"/>
      <c r="J961" s="196"/>
      <c r="K961" s="153"/>
      <c r="L961" s="153"/>
      <c r="M961" s="475"/>
      <c r="N961" s="475"/>
      <c r="O961" s="475"/>
      <c r="P961" s="479"/>
      <c r="Q961" s="475"/>
      <c r="R961" s="152"/>
      <c r="S961" s="153"/>
      <c r="T961" s="475"/>
      <c r="U961" s="475"/>
      <c r="V961" s="475"/>
      <c r="W961" s="475"/>
      <c r="X961" s="476"/>
      <c r="Y961" s="196"/>
      <c r="Z961" s="915"/>
      <c r="AA961" s="917"/>
      <c r="AB961" s="917"/>
      <c r="AC961" s="917"/>
      <c r="AD961" s="917"/>
      <c r="AE961" s="917"/>
      <c r="AF961" s="917"/>
    </row>
    <row r="962" spans="1:33">
      <c r="A962" s="164"/>
      <c r="B962" s="905"/>
      <c r="C962" s="906"/>
      <c r="D962" s="907"/>
      <c r="E962" s="907"/>
      <c r="F962" s="907"/>
      <c r="G962" s="907"/>
      <c r="H962" s="907"/>
      <c r="I962" s="908"/>
      <c r="J962" s="196"/>
      <c r="K962" s="166"/>
      <c r="L962" s="155"/>
      <c r="M962" s="155"/>
      <c r="N962" s="155"/>
      <c r="O962" s="155"/>
      <c r="P962" s="156"/>
      <c r="Q962" s="157"/>
      <c r="R962" s="896"/>
      <c r="S962" s="166"/>
      <c r="T962" s="166"/>
      <c r="U962" s="166"/>
      <c r="V962" s="166"/>
      <c r="W962" s="156"/>
      <c r="X962" s="166"/>
      <c r="Y962" s="196"/>
      <c r="Z962" s="915"/>
      <c r="AA962" s="917"/>
      <c r="AB962" s="917"/>
      <c r="AC962" s="917"/>
      <c r="AD962" s="917"/>
      <c r="AE962" s="917"/>
      <c r="AF962" s="917"/>
    </row>
    <row r="963" spans="1:33">
      <c r="A963" s="164"/>
      <c r="B963" s="148"/>
      <c r="C963" s="146"/>
      <c r="D963" s="20"/>
      <c r="E963" s="20"/>
      <c r="F963" s="20"/>
      <c r="G963" s="20"/>
      <c r="H963" s="20"/>
      <c r="I963" s="135"/>
      <c r="J963" s="196"/>
      <c r="K963" s="155"/>
      <c r="L963" s="155"/>
      <c r="M963" s="155"/>
      <c r="N963" s="155"/>
      <c r="O963" s="155"/>
      <c r="P963" s="156"/>
      <c r="Q963" s="157"/>
      <c r="R963" s="896"/>
      <c r="S963" s="166"/>
      <c r="T963" s="166"/>
      <c r="U963" s="166"/>
      <c r="V963" s="166"/>
      <c r="W963" s="156"/>
      <c r="X963" s="166"/>
      <c r="Y963" s="196"/>
      <c r="Z963" s="915"/>
      <c r="AA963" s="917"/>
      <c r="AB963" s="917"/>
      <c r="AC963" s="917"/>
      <c r="AD963" s="917"/>
      <c r="AE963" s="917"/>
      <c r="AF963" s="917"/>
    </row>
    <row r="964" spans="1:33">
      <c r="A964" s="164"/>
      <c r="B964" s="905"/>
      <c r="C964" s="906"/>
      <c r="D964" s="907"/>
      <c r="E964" s="907"/>
      <c r="F964" s="907"/>
      <c r="G964" s="907"/>
      <c r="H964" s="907"/>
      <c r="I964" s="908"/>
      <c r="J964" s="196"/>
      <c r="K964" s="155"/>
      <c r="L964" s="155"/>
      <c r="M964" s="155"/>
      <c r="N964" s="155"/>
      <c r="O964" s="155"/>
      <c r="P964" s="156"/>
      <c r="Q964" s="157"/>
      <c r="R964" s="896"/>
      <c r="S964" s="166"/>
      <c r="T964" s="166"/>
      <c r="U964" s="166"/>
      <c r="V964" s="166"/>
      <c r="W964" s="156"/>
      <c r="X964" s="166"/>
      <c r="Y964" s="196"/>
      <c r="Z964" s="915"/>
      <c r="AA964" s="917"/>
      <c r="AB964" s="917"/>
      <c r="AC964" s="917"/>
      <c r="AD964" s="917"/>
      <c r="AE964" s="917"/>
      <c r="AF964" s="917"/>
    </row>
    <row r="965" spans="1:33">
      <c r="A965" s="164"/>
      <c r="B965" s="148"/>
      <c r="C965" s="146"/>
      <c r="D965" s="20"/>
      <c r="E965" s="20"/>
      <c r="F965" s="20"/>
      <c r="G965" s="20"/>
      <c r="H965" s="20"/>
      <c r="I965" s="135"/>
      <c r="J965" s="196"/>
      <c r="K965" s="155"/>
      <c r="L965" s="155"/>
      <c r="M965" s="155"/>
      <c r="N965" s="155"/>
      <c r="O965" s="155"/>
      <c r="P965" s="156"/>
      <c r="Q965" s="157"/>
      <c r="R965" s="896"/>
      <c r="S965" s="166"/>
      <c r="T965" s="166"/>
      <c r="U965" s="166"/>
      <c r="V965" s="166"/>
      <c r="W965" s="156"/>
      <c r="X965" s="166"/>
      <c r="Y965" s="196"/>
      <c r="Z965" s="915"/>
      <c r="AA965" s="917"/>
      <c r="AB965" s="917"/>
      <c r="AC965" s="917"/>
      <c r="AD965" s="917"/>
      <c r="AE965" s="917"/>
      <c r="AF965" s="917"/>
    </row>
    <row r="966" spans="1:33">
      <c r="A966" s="164"/>
      <c r="B966" s="148"/>
      <c r="C966" s="146"/>
      <c r="D966" s="20"/>
      <c r="E966" s="20"/>
      <c r="F966" s="20"/>
      <c r="G966" s="20"/>
      <c r="H966" s="20"/>
      <c r="I966" s="135"/>
      <c r="J966" s="196"/>
      <c r="K966" s="166"/>
      <c r="L966" s="166"/>
      <c r="M966" s="166"/>
      <c r="N966" s="166"/>
      <c r="O966" s="166"/>
      <c r="P966" s="166"/>
      <c r="Q966" s="157"/>
      <c r="R966" s="911"/>
      <c r="S966" s="166"/>
      <c r="T966" s="166"/>
      <c r="U966" s="166"/>
      <c r="V966" s="166"/>
      <c r="W966" s="156"/>
      <c r="X966" s="166"/>
      <c r="Y966" s="196"/>
      <c r="Z966" s="915"/>
      <c r="AA966" s="917"/>
      <c r="AB966" s="917"/>
      <c r="AC966" s="917"/>
      <c r="AD966" s="917"/>
      <c r="AE966" s="917"/>
      <c r="AF966" s="917"/>
    </row>
    <row r="967" spans="1:33">
      <c r="A967" s="164"/>
      <c r="B967" s="905"/>
      <c r="C967" s="906"/>
      <c r="D967" s="907"/>
      <c r="E967" s="907"/>
      <c r="F967" s="907"/>
      <c r="G967" s="907"/>
      <c r="H967" s="907"/>
      <c r="I967" s="908"/>
      <c r="J967" s="196"/>
      <c r="K967" s="166"/>
      <c r="L967" s="166"/>
      <c r="M967" s="166"/>
      <c r="N967" s="166"/>
      <c r="O967" s="166"/>
      <c r="P967" s="156"/>
      <c r="Q967" s="157"/>
      <c r="R967" s="911"/>
      <c r="S967" s="150"/>
      <c r="T967" s="150"/>
      <c r="U967" s="150"/>
      <c r="V967" s="150"/>
      <c r="W967" s="150"/>
      <c r="X967" s="898"/>
      <c r="Y967" s="196"/>
      <c r="AA967" s="917"/>
      <c r="AB967" s="917"/>
      <c r="AC967" s="917"/>
      <c r="AD967" s="917"/>
      <c r="AE967" s="917"/>
      <c r="AF967" s="917"/>
      <c r="AG967" s="133"/>
    </row>
    <row r="968" spans="1:33">
      <c r="A968" s="894"/>
      <c r="B968" s="148"/>
      <c r="C968" s="146"/>
      <c r="D968" s="20"/>
      <c r="E968" s="20"/>
      <c r="F968" s="20"/>
      <c r="G968" s="20"/>
      <c r="H968" s="20"/>
      <c r="I968" s="135"/>
      <c r="J968" s="196"/>
      <c r="K968" s="166"/>
      <c r="L968" s="166"/>
      <c r="M968" s="166"/>
      <c r="N968" s="166"/>
      <c r="O968" s="166"/>
      <c r="P968" s="156"/>
      <c r="Q968" s="157"/>
      <c r="R968" s="896"/>
      <c r="S968" s="166"/>
      <c r="T968" s="166"/>
      <c r="U968" s="166"/>
      <c r="V968" s="166"/>
      <c r="W968" s="156"/>
      <c r="X968" s="166"/>
      <c r="Y968" s="196"/>
      <c r="Z968" s="915"/>
      <c r="AA968" s="917"/>
      <c r="AB968" s="917"/>
      <c r="AC968" s="917"/>
      <c r="AD968" s="917"/>
      <c r="AE968" s="917"/>
      <c r="AF968" s="917"/>
      <c r="AG968" s="133"/>
    </row>
    <row r="969" spans="1:33">
      <c r="A969" s="894"/>
      <c r="B969" s="148"/>
      <c r="C969" s="146"/>
      <c r="D969" s="20"/>
      <c r="E969" s="20"/>
      <c r="F969" s="20"/>
      <c r="G969" s="20"/>
      <c r="H969" s="20"/>
      <c r="I969" s="135"/>
      <c r="J969" s="196"/>
      <c r="K969" s="166"/>
      <c r="L969" s="166"/>
      <c r="M969" s="166"/>
      <c r="N969" s="166"/>
      <c r="O969" s="166"/>
      <c r="P969" s="156"/>
      <c r="Q969" s="157"/>
      <c r="R969" s="896"/>
      <c r="S969" s="166"/>
      <c r="T969" s="166"/>
      <c r="U969" s="166"/>
      <c r="V969" s="166"/>
      <c r="W969" s="156"/>
      <c r="X969" s="166"/>
      <c r="Y969" s="196"/>
      <c r="Z969" s="915"/>
      <c r="AA969" s="917"/>
      <c r="AB969" s="917"/>
      <c r="AC969" s="917"/>
      <c r="AD969" s="917"/>
      <c r="AE969" s="917"/>
      <c r="AF969" s="917"/>
      <c r="AG969" s="133"/>
    </row>
    <row r="970" spans="1:33">
      <c r="A970" s="894"/>
      <c r="B970" s="905"/>
      <c r="C970" s="906"/>
      <c r="D970" s="907"/>
      <c r="E970" s="907"/>
      <c r="F970" s="907"/>
      <c r="G970" s="907"/>
      <c r="H970" s="907"/>
      <c r="I970" s="908"/>
      <c r="J970" s="196"/>
      <c r="K970" s="166"/>
      <c r="L970" s="166"/>
      <c r="M970" s="166"/>
      <c r="N970" s="166"/>
      <c r="O970" s="166"/>
      <c r="P970" s="156"/>
      <c r="Q970" s="157"/>
      <c r="R970" s="896"/>
      <c r="S970" s="166"/>
      <c r="T970" s="166"/>
      <c r="U970" s="166"/>
      <c r="V970" s="166"/>
      <c r="W970" s="156"/>
      <c r="X970" s="166"/>
      <c r="Y970" s="196"/>
      <c r="Z970" s="915"/>
      <c r="AA970" s="917"/>
      <c r="AB970" s="917"/>
      <c r="AC970" s="917"/>
      <c r="AD970" s="917"/>
      <c r="AE970" s="917"/>
      <c r="AF970" s="917"/>
      <c r="AG970" s="133"/>
    </row>
    <row r="971" spans="1:33">
      <c r="A971" s="894"/>
      <c r="B971" s="148"/>
      <c r="C971" s="146"/>
      <c r="D971" s="20"/>
      <c r="E971" s="20"/>
      <c r="F971" s="20"/>
      <c r="G971" s="20"/>
      <c r="H971" s="20"/>
      <c r="I971" s="135"/>
      <c r="J971" s="196"/>
      <c r="K971" s="166"/>
      <c r="L971" s="166"/>
      <c r="M971" s="166"/>
      <c r="N971" s="166"/>
      <c r="O971" s="166"/>
      <c r="P971" s="156"/>
      <c r="Q971" s="157"/>
      <c r="R971" s="152"/>
      <c r="S971" s="153"/>
      <c r="T971" s="475"/>
      <c r="U971" s="475"/>
      <c r="V971" s="475"/>
      <c r="W971" s="475"/>
      <c r="X971" s="476"/>
      <c r="Y971" s="196"/>
      <c r="Z971" s="915"/>
      <c r="AA971" s="917"/>
      <c r="AB971" s="917"/>
      <c r="AC971" s="917"/>
      <c r="AD971" s="917"/>
      <c r="AE971" s="917"/>
      <c r="AF971" s="917"/>
      <c r="AG971" s="133"/>
    </row>
    <row r="972" spans="1:33">
      <c r="A972" s="894"/>
      <c r="B972" s="905"/>
      <c r="C972" s="906"/>
      <c r="D972" s="907"/>
      <c r="E972" s="907"/>
      <c r="F972" s="907"/>
      <c r="G972" s="907"/>
      <c r="H972" s="907"/>
      <c r="I972" s="908"/>
      <c r="J972" s="196"/>
      <c r="K972" s="166"/>
      <c r="L972" s="166"/>
      <c r="M972" s="166"/>
      <c r="N972" s="166"/>
      <c r="O972" s="166"/>
      <c r="P972" s="166"/>
      <c r="Q972" s="157"/>
      <c r="R972" s="896"/>
      <c r="S972" s="166"/>
      <c r="T972" s="166"/>
      <c r="U972" s="166"/>
      <c r="V972" s="166"/>
      <c r="W972" s="156"/>
      <c r="X972" s="166"/>
      <c r="Y972" s="196"/>
      <c r="Z972" s="915"/>
      <c r="AA972" s="917"/>
      <c r="AB972" s="917"/>
      <c r="AC972" s="917"/>
      <c r="AD972" s="917"/>
      <c r="AE972" s="917"/>
      <c r="AF972" s="917"/>
      <c r="AG972" s="133"/>
    </row>
    <row r="973" spans="1:33">
      <c r="A973" s="894"/>
      <c r="B973" s="148"/>
      <c r="C973" s="146"/>
      <c r="D973" s="20"/>
      <c r="E973" s="20"/>
      <c r="F973" s="20"/>
      <c r="G973" s="20"/>
      <c r="H973" s="20"/>
      <c r="I973" s="135"/>
      <c r="J973" s="196"/>
      <c r="K973" s="166"/>
      <c r="L973" s="166"/>
      <c r="M973" s="166"/>
      <c r="N973" s="166"/>
      <c r="O973" s="166"/>
      <c r="P973" s="156"/>
      <c r="Q973" s="157"/>
      <c r="R973" s="911"/>
      <c r="S973" s="166"/>
      <c r="T973" s="166"/>
      <c r="U973" s="166"/>
      <c r="V973" s="166"/>
      <c r="W973" s="156"/>
      <c r="X973" s="166"/>
      <c r="Y973" s="196"/>
      <c r="Z973" s="915"/>
      <c r="AA973" s="917"/>
      <c r="AB973" s="917"/>
      <c r="AC973" s="917"/>
      <c r="AD973" s="917"/>
      <c r="AE973" s="917"/>
      <c r="AF973" s="917"/>
      <c r="AG973" s="133"/>
    </row>
    <row r="974" spans="1:33">
      <c r="A974" s="894"/>
      <c r="B974" s="905"/>
      <c r="C974" s="906"/>
      <c r="D974" s="907"/>
      <c r="E974" s="907"/>
      <c r="F974" s="907"/>
      <c r="G974" s="907"/>
      <c r="H974" s="907"/>
      <c r="I974" s="908"/>
      <c r="J974" s="196"/>
      <c r="K974" s="166"/>
      <c r="L974" s="166"/>
      <c r="M974" s="166"/>
      <c r="N974" s="166"/>
      <c r="O974" s="166"/>
      <c r="P974" s="156"/>
      <c r="Q974" s="157"/>
      <c r="R974" s="896"/>
      <c r="S974" s="153"/>
      <c r="T974" s="475"/>
      <c r="U974" s="475"/>
      <c r="V974" s="475"/>
      <c r="W974" s="475"/>
      <c r="X974" s="476"/>
      <c r="Y974" s="196"/>
      <c r="Z974" s="915"/>
      <c r="AA974" s="917"/>
      <c r="AB974" s="917"/>
      <c r="AC974" s="917"/>
      <c r="AD974" s="917"/>
      <c r="AE974" s="917"/>
      <c r="AF974" s="917"/>
      <c r="AG974" s="133"/>
    </row>
    <row r="975" spans="1:33">
      <c r="A975" s="894"/>
      <c r="B975" s="148"/>
      <c r="C975" s="146"/>
      <c r="D975" s="20"/>
      <c r="E975" s="20"/>
      <c r="F975" s="20"/>
      <c r="G975" s="20"/>
      <c r="H975" s="20"/>
      <c r="I975" s="135"/>
      <c r="J975" s="196"/>
      <c r="K975" s="166"/>
      <c r="L975" s="166"/>
      <c r="M975" s="166"/>
      <c r="N975" s="166"/>
      <c r="O975" s="166"/>
      <c r="P975" s="156"/>
      <c r="Q975" s="157"/>
      <c r="R975" s="898"/>
      <c r="S975" s="166"/>
      <c r="T975" s="166"/>
      <c r="U975" s="166"/>
      <c r="V975" s="166"/>
      <c r="W975" s="156"/>
      <c r="X975" s="166"/>
      <c r="Y975" s="196"/>
      <c r="Z975" s="915"/>
      <c r="AA975" s="917"/>
      <c r="AB975" s="917"/>
      <c r="AC975" s="917"/>
      <c r="AD975" s="917"/>
      <c r="AE975" s="917"/>
      <c r="AF975" s="917"/>
      <c r="AG975" s="133"/>
    </row>
    <row r="976" spans="1:33">
      <c r="A976" s="894"/>
      <c r="B976" s="148"/>
      <c r="C976" s="146"/>
      <c r="D976" s="20"/>
      <c r="E976" s="20"/>
      <c r="F976" s="20"/>
      <c r="G976" s="20"/>
      <c r="H976" s="20"/>
      <c r="I976" s="135"/>
      <c r="J976" s="196"/>
      <c r="K976" s="166"/>
      <c r="L976" s="166"/>
      <c r="M976" s="166"/>
      <c r="N976" s="166"/>
      <c r="O976" s="166"/>
      <c r="P976" s="166"/>
      <c r="Q976" s="157"/>
      <c r="R976" s="911"/>
      <c r="S976" s="166"/>
      <c r="T976" s="166"/>
      <c r="U976" s="166"/>
      <c r="V976" s="166"/>
      <c r="W976" s="156"/>
      <c r="X976" s="166"/>
      <c r="Y976" s="196"/>
      <c r="Z976" s="915"/>
      <c r="AA976" s="917"/>
      <c r="AB976" s="917"/>
      <c r="AC976" s="917"/>
      <c r="AD976" s="917"/>
      <c r="AE976" s="917"/>
      <c r="AF976" s="917"/>
      <c r="AG976" s="133"/>
    </row>
    <row r="977" spans="1:33">
      <c r="A977" s="894"/>
      <c r="B977" s="905"/>
      <c r="C977" s="906"/>
      <c r="D977" s="907"/>
      <c r="E977" s="907"/>
      <c r="F977" s="907"/>
      <c r="G977" s="907"/>
      <c r="H977" s="907"/>
      <c r="I977" s="908"/>
      <c r="J977" s="196"/>
      <c r="K977" s="166"/>
      <c r="L977" s="166"/>
      <c r="M977" s="166"/>
      <c r="N977" s="166"/>
      <c r="O977" s="166"/>
      <c r="P977" s="156"/>
      <c r="Q977" s="157"/>
      <c r="R977" s="896"/>
      <c r="S977" s="166"/>
      <c r="T977" s="166"/>
      <c r="U977" s="166"/>
      <c r="V977" s="166"/>
      <c r="W977" s="156"/>
      <c r="X977" s="166"/>
      <c r="Y977" s="196"/>
      <c r="Z977" s="915"/>
      <c r="AA977" s="917"/>
      <c r="AB977" s="917"/>
      <c r="AC977" s="917"/>
      <c r="AD977" s="917"/>
      <c r="AE977" s="917"/>
      <c r="AF977" s="917"/>
      <c r="AG977" s="133"/>
    </row>
    <row r="978" spans="1:33">
      <c r="A978" s="894"/>
      <c r="B978" s="148"/>
      <c r="C978" s="146"/>
      <c r="D978" s="20"/>
      <c r="E978" s="20"/>
      <c r="F978" s="20"/>
      <c r="G978" s="20"/>
      <c r="H978" s="20"/>
      <c r="I978" s="135"/>
      <c r="J978" s="196"/>
      <c r="K978" s="166"/>
      <c r="L978" s="166"/>
      <c r="M978" s="166"/>
      <c r="N978" s="166"/>
      <c r="O978" s="166"/>
      <c r="P978" s="156"/>
      <c r="Q978" s="157"/>
      <c r="R978" s="896"/>
      <c r="S978" s="166"/>
      <c r="T978" s="166"/>
      <c r="U978" s="166"/>
      <c r="V978" s="166"/>
      <c r="W978" s="156"/>
      <c r="X978" s="166"/>
      <c r="Y978" s="196"/>
      <c r="Z978" s="915"/>
      <c r="AA978" s="917"/>
      <c r="AB978" s="917"/>
      <c r="AC978" s="917"/>
      <c r="AD978" s="917"/>
      <c r="AE978" s="917"/>
      <c r="AF978" s="917"/>
      <c r="AG978" s="133"/>
    </row>
    <row r="979" spans="1:33">
      <c r="A979" s="894"/>
      <c r="B979" s="148"/>
      <c r="C979" s="146"/>
      <c r="D979" s="20"/>
      <c r="E979" s="20"/>
      <c r="F979" s="20"/>
      <c r="G979" s="20"/>
      <c r="H979" s="20"/>
      <c r="I979" s="135"/>
      <c r="J979" s="196"/>
      <c r="K979" s="166"/>
      <c r="L979" s="166"/>
      <c r="M979" s="166"/>
      <c r="N979" s="166"/>
      <c r="O979" s="166"/>
      <c r="P979" s="156"/>
      <c r="Q979" s="157"/>
      <c r="R979" s="896"/>
      <c r="S979" s="166"/>
      <c r="T979" s="166"/>
      <c r="U979" s="166"/>
      <c r="V979" s="166"/>
      <c r="W979" s="156"/>
      <c r="X979" s="166"/>
      <c r="Y979" s="196"/>
      <c r="Z979" s="915"/>
      <c r="AA979" s="917"/>
      <c r="AB979" s="917"/>
      <c r="AC979" s="917"/>
      <c r="AD979" s="917"/>
      <c r="AE979" s="917"/>
      <c r="AF979" s="917"/>
      <c r="AG979" s="133"/>
    </row>
    <row r="980" spans="1:33">
      <c r="A980" s="894"/>
      <c r="B980" s="905"/>
      <c r="C980" s="906"/>
      <c r="D980" s="907"/>
      <c r="E980" s="907"/>
      <c r="F980" s="907"/>
      <c r="G980" s="907"/>
      <c r="H980" s="907"/>
      <c r="I980" s="908"/>
      <c r="J980" s="196"/>
      <c r="K980" s="166"/>
      <c r="L980" s="166"/>
      <c r="M980" s="166"/>
      <c r="N980" s="166"/>
      <c r="O980" s="166"/>
      <c r="P980" s="156"/>
      <c r="Q980" s="157"/>
      <c r="R980" s="152"/>
      <c r="S980" s="153"/>
      <c r="T980" s="475"/>
      <c r="U980" s="475"/>
      <c r="V980" s="475"/>
      <c r="W980" s="475"/>
      <c r="X980" s="476"/>
      <c r="Y980" s="196"/>
      <c r="Z980" s="915"/>
      <c r="AA980" s="917"/>
      <c r="AB980" s="917"/>
      <c r="AC980" s="917"/>
      <c r="AD980" s="917"/>
      <c r="AE980" s="917"/>
      <c r="AF980" s="917"/>
      <c r="AG980" s="895"/>
    </row>
    <row r="981" spans="1:33">
      <c r="A981" s="894"/>
      <c r="B981" s="148"/>
      <c r="C981" s="146"/>
      <c r="D981" s="20"/>
      <c r="E981" s="20"/>
      <c r="F981" s="20"/>
      <c r="G981" s="20"/>
      <c r="H981" s="20"/>
      <c r="I981" s="135"/>
      <c r="J981" s="196"/>
      <c r="K981" s="166"/>
      <c r="L981" s="166"/>
      <c r="M981" s="166"/>
      <c r="N981" s="166"/>
      <c r="O981" s="166"/>
      <c r="P981" s="156"/>
      <c r="Q981" s="157"/>
      <c r="R981" s="896"/>
      <c r="S981" s="166"/>
      <c r="T981" s="166"/>
      <c r="U981" s="166"/>
      <c r="V981" s="166"/>
      <c r="W981" s="156"/>
      <c r="X981" s="166"/>
      <c r="Y981" s="196"/>
      <c r="Z981" s="915"/>
      <c r="AA981" s="917"/>
      <c r="AB981" s="917"/>
      <c r="AC981" s="917"/>
      <c r="AD981" s="917"/>
      <c r="AE981" s="917"/>
      <c r="AF981" s="917"/>
      <c r="AG981" s="895"/>
    </row>
    <row r="982" spans="1:33">
      <c r="A982" s="894"/>
      <c r="B982" s="148"/>
      <c r="C982" s="146"/>
      <c r="D982" s="20"/>
      <c r="E982" s="20"/>
      <c r="F982" s="20"/>
      <c r="G982" s="20"/>
      <c r="H982" s="20"/>
      <c r="I982" s="135"/>
      <c r="J982" s="196"/>
      <c r="K982" s="166"/>
      <c r="L982" s="166"/>
      <c r="M982" s="166"/>
      <c r="N982" s="166"/>
      <c r="O982" s="166"/>
      <c r="P982" s="156"/>
      <c r="Q982" s="157"/>
      <c r="R982" s="911"/>
      <c r="S982" s="166"/>
      <c r="T982" s="166"/>
      <c r="U982" s="166"/>
      <c r="V982" s="166"/>
      <c r="W982" s="156"/>
      <c r="X982" s="166"/>
      <c r="Y982" s="196"/>
      <c r="Z982" s="915"/>
      <c r="AA982" s="917"/>
      <c r="AB982" s="917"/>
      <c r="AC982" s="917"/>
      <c r="AD982" s="917"/>
      <c r="AE982" s="917"/>
      <c r="AF982" s="917"/>
      <c r="AG982" s="895"/>
    </row>
    <row r="983" spans="1:33">
      <c r="A983" s="894"/>
      <c r="B983" s="149"/>
      <c r="C983" s="147"/>
      <c r="D983" s="67"/>
      <c r="E983" s="67"/>
      <c r="F983" s="67"/>
      <c r="G983" s="67"/>
      <c r="H983" s="67"/>
      <c r="I983" s="136"/>
      <c r="J983" s="897"/>
      <c r="K983" s="158"/>
      <c r="L983" s="158"/>
      <c r="M983" s="158"/>
      <c r="N983" s="158"/>
      <c r="O983" s="158"/>
      <c r="P983" s="159"/>
      <c r="Q983" s="160"/>
      <c r="R983" s="911"/>
      <c r="S983" s="153"/>
      <c r="T983" s="475"/>
      <c r="U983" s="475"/>
      <c r="V983" s="475"/>
      <c r="W983" s="475"/>
      <c r="X983" s="476"/>
      <c r="Y983" s="196"/>
      <c r="Z983" s="915"/>
      <c r="AA983" s="917"/>
      <c r="AB983" s="917"/>
      <c r="AC983" s="917"/>
      <c r="AD983" s="917"/>
      <c r="AE983" s="917"/>
      <c r="AF983" s="917"/>
      <c r="AG983" s="895"/>
    </row>
    <row r="984" spans="1:33">
      <c r="A984" s="894"/>
      <c r="B984" s="148"/>
      <c r="C984" s="146"/>
      <c r="D984" s="20"/>
      <c r="E984" s="20"/>
      <c r="F984" s="20"/>
      <c r="G984" s="20"/>
      <c r="H984" s="20"/>
      <c r="I984" s="135"/>
      <c r="J984" s="196"/>
      <c r="K984" s="166"/>
      <c r="L984" s="166"/>
      <c r="M984" s="166"/>
      <c r="N984" s="166"/>
      <c r="O984" s="166"/>
      <c r="P984" s="156"/>
      <c r="Q984" s="157"/>
      <c r="R984" s="896"/>
      <c r="S984" s="166"/>
      <c r="T984" s="166"/>
      <c r="U984" s="166"/>
      <c r="V984" s="166"/>
      <c r="W984" s="156"/>
      <c r="X984" s="166"/>
      <c r="Y984" s="196"/>
      <c r="Z984" s="913"/>
      <c r="AA984" s="913"/>
      <c r="AB984" s="913"/>
      <c r="AC984" s="913"/>
      <c r="AD984" s="913"/>
      <c r="AE984" s="913"/>
      <c r="AF984" s="913"/>
    </row>
    <row r="985" spans="1:33">
      <c r="A985" s="164"/>
      <c r="B985" s="148"/>
      <c r="C985" s="146"/>
      <c r="D985" s="20"/>
      <c r="E985" s="20"/>
      <c r="F985" s="20"/>
      <c r="G985" s="20"/>
      <c r="H985" s="20"/>
      <c r="I985" s="135"/>
      <c r="J985" s="196"/>
      <c r="K985" s="166"/>
      <c r="L985" s="166"/>
      <c r="M985" s="166"/>
      <c r="N985" s="166"/>
      <c r="O985" s="166"/>
      <c r="P985" s="156"/>
      <c r="Q985" s="157"/>
      <c r="R985" s="896"/>
      <c r="S985" s="166"/>
      <c r="T985" s="166"/>
      <c r="U985" s="166"/>
      <c r="V985" s="166"/>
      <c r="W985" s="156"/>
      <c r="X985" s="166"/>
      <c r="Y985" s="196"/>
      <c r="Z985" s="913"/>
      <c r="AA985" s="913"/>
      <c r="AB985" s="913"/>
      <c r="AC985" s="913"/>
      <c r="AD985" s="913"/>
      <c r="AE985" s="913"/>
      <c r="AF985" s="913"/>
      <c r="AG985" s="895"/>
    </row>
    <row r="986" spans="1:33">
      <c r="A986" s="894"/>
      <c r="B986" s="149"/>
      <c r="C986" s="147"/>
      <c r="D986" s="67"/>
      <c r="E986" s="67"/>
      <c r="F986" s="67"/>
      <c r="G986" s="67"/>
      <c r="H986" s="67"/>
      <c r="I986" s="136"/>
      <c r="J986" s="897"/>
      <c r="K986" s="158"/>
      <c r="L986" s="158"/>
      <c r="M986" s="158"/>
      <c r="N986" s="158"/>
      <c r="O986" s="158"/>
      <c r="P986" s="159"/>
      <c r="Q986" s="160"/>
      <c r="R986" s="896"/>
      <c r="S986" s="166"/>
      <c r="T986" s="166"/>
      <c r="U986" s="166"/>
      <c r="V986" s="166"/>
      <c r="W986" s="156"/>
      <c r="X986" s="166"/>
      <c r="Y986" s="196"/>
      <c r="Z986" s="913"/>
      <c r="AA986" s="913"/>
      <c r="AB986" s="913"/>
      <c r="AC986" s="913"/>
      <c r="AD986" s="913"/>
      <c r="AE986" s="913"/>
      <c r="AF986" s="913"/>
    </row>
    <row r="987" spans="1:33">
      <c r="A987" s="164"/>
      <c r="B987" s="148"/>
      <c r="C987" s="146"/>
      <c r="D987" s="20"/>
      <c r="E987" s="20"/>
      <c r="F987" s="20"/>
      <c r="G987" s="20"/>
      <c r="H987" s="20"/>
      <c r="I987" s="135"/>
      <c r="J987" s="196"/>
      <c r="K987" s="166"/>
      <c r="L987" s="166"/>
      <c r="M987" s="166"/>
      <c r="N987" s="166"/>
      <c r="O987" s="166"/>
      <c r="P987" s="156"/>
      <c r="Q987" s="157"/>
      <c r="R987" s="896"/>
      <c r="S987" s="166"/>
      <c r="T987" s="166"/>
      <c r="U987" s="166"/>
      <c r="V987" s="166"/>
      <c r="W987" s="156"/>
      <c r="X987" s="166"/>
      <c r="Y987" s="196"/>
      <c r="Z987" s="913"/>
      <c r="AA987" s="921"/>
      <c r="AB987" s="921"/>
      <c r="AC987" s="921"/>
      <c r="AD987" s="921"/>
      <c r="AE987" s="921"/>
      <c r="AF987" s="921"/>
    </row>
    <row r="988" spans="1:33">
      <c r="A988" s="164"/>
      <c r="B988" s="148"/>
      <c r="C988" s="146"/>
      <c r="D988" s="20"/>
      <c r="E988" s="20"/>
      <c r="F988" s="20"/>
      <c r="G988" s="20"/>
      <c r="H988" s="20"/>
      <c r="I988" s="135"/>
      <c r="J988" s="196"/>
      <c r="K988" s="166"/>
      <c r="L988" s="166"/>
      <c r="M988" s="166"/>
      <c r="N988" s="166"/>
      <c r="O988" s="166"/>
      <c r="P988" s="156"/>
      <c r="Q988" s="157"/>
      <c r="R988" s="896"/>
      <c r="S988" s="166"/>
      <c r="T988" s="166"/>
      <c r="U988" s="166"/>
      <c r="V988" s="166"/>
      <c r="W988" s="156"/>
      <c r="X988" s="166"/>
      <c r="Y988" s="196"/>
      <c r="Z988" s="913"/>
      <c r="AA988" s="921"/>
      <c r="AB988" s="921"/>
      <c r="AC988" s="921"/>
      <c r="AD988" s="921"/>
      <c r="AE988" s="921"/>
      <c r="AF988" s="921"/>
    </row>
    <row r="989" spans="1:33">
      <c r="A989" s="894"/>
      <c r="B989" s="899"/>
      <c r="C989" s="147"/>
      <c r="D989" s="67"/>
      <c r="E989" s="67"/>
      <c r="F989" s="67"/>
      <c r="G989" s="67"/>
      <c r="H989" s="67"/>
      <c r="I989" s="136"/>
      <c r="J989" s="897"/>
      <c r="K989" s="158"/>
      <c r="L989" s="158"/>
      <c r="M989" s="158"/>
      <c r="N989" s="158"/>
      <c r="O989" s="158"/>
      <c r="P989" s="159"/>
      <c r="Q989" s="160"/>
      <c r="R989" s="152"/>
      <c r="S989" s="153"/>
      <c r="T989" s="475"/>
      <c r="U989" s="475"/>
      <c r="V989" s="475"/>
      <c r="W989" s="475"/>
      <c r="X989" s="476"/>
      <c r="Y989" s="196"/>
      <c r="Z989" s="913"/>
      <c r="AA989" s="921"/>
      <c r="AB989" s="921"/>
      <c r="AC989" s="921"/>
      <c r="AD989" s="921"/>
      <c r="AE989" s="921"/>
      <c r="AF989" s="921"/>
    </row>
    <row r="990" spans="1:33">
      <c r="A990" s="894"/>
      <c r="B990" s="148"/>
      <c r="C990" s="146"/>
      <c r="D990" s="20"/>
      <c r="E990" s="20"/>
      <c r="F990" s="20"/>
      <c r="G990" s="20"/>
      <c r="H990" s="20"/>
      <c r="I990" s="135"/>
      <c r="J990" s="196"/>
      <c r="K990" s="166"/>
      <c r="L990" s="166"/>
      <c r="M990" s="166"/>
      <c r="N990" s="166"/>
      <c r="O990" s="166"/>
      <c r="P990" s="156"/>
      <c r="Q990" s="157"/>
      <c r="R990" s="896"/>
      <c r="S990" s="166"/>
      <c r="T990" s="166"/>
      <c r="U990" s="166"/>
      <c r="V990" s="166"/>
      <c r="W990" s="156"/>
      <c r="X990" s="166"/>
      <c r="Y990" s="196"/>
      <c r="Z990" s="913"/>
      <c r="AA990" s="921"/>
      <c r="AB990" s="921"/>
      <c r="AC990" s="921"/>
      <c r="AD990" s="921"/>
      <c r="AE990" s="921"/>
      <c r="AF990" s="921"/>
    </row>
    <row r="991" spans="1:33">
      <c r="A991" s="164"/>
      <c r="B991" s="148"/>
      <c r="C991" s="146"/>
      <c r="D991" s="20"/>
      <c r="E991" s="20"/>
      <c r="F991" s="20"/>
      <c r="G991" s="20"/>
      <c r="H991" s="20"/>
      <c r="I991" s="135"/>
      <c r="J991" s="196"/>
      <c r="K991" s="166"/>
      <c r="L991" s="166"/>
      <c r="M991" s="166"/>
      <c r="N991" s="166"/>
      <c r="O991" s="166"/>
      <c r="P991" s="156"/>
      <c r="Q991" s="157"/>
      <c r="R991" s="911"/>
      <c r="S991" s="166"/>
      <c r="T991" s="166"/>
      <c r="U991" s="166"/>
      <c r="V991" s="166"/>
      <c r="W991" s="156"/>
      <c r="X991" s="166"/>
      <c r="Y991" s="196"/>
      <c r="Z991" s="913"/>
      <c r="AA991" s="921"/>
      <c r="AB991" s="921"/>
      <c r="AC991" s="921"/>
      <c r="AD991" s="921"/>
      <c r="AE991" s="921"/>
      <c r="AF991" s="921"/>
      <c r="AG991" s="895"/>
    </row>
    <row r="992" spans="1:33">
      <c r="A992" s="894"/>
      <c r="B992" s="149"/>
      <c r="C992" s="147"/>
      <c r="D992" s="67"/>
      <c r="E992" s="67"/>
      <c r="F992" s="67"/>
      <c r="G992" s="67"/>
      <c r="H992" s="67"/>
      <c r="I992" s="136"/>
      <c r="J992" s="897"/>
      <c r="K992" s="154"/>
      <c r="L992" s="154"/>
      <c r="M992" s="426"/>
      <c r="N992" s="426"/>
      <c r="O992" s="426"/>
      <c r="P992" s="426"/>
      <c r="Q992" s="912"/>
      <c r="R992" s="911"/>
      <c r="S992" s="153"/>
      <c r="T992" s="150"/>
      <c r="U992" s="150"/>
      <c r="V992" s="150"/>
      <c r="W992" s="150"/>
      <c r="X992" s="898"/>
      <c r="Y992" s="196"/>
      <c r="Z992" s="913"/>
      <c r="AA992" s="921"/>
      <c r="AB992" s="921"/>
      <c r="AC992" s="921"/>
      <c r="AD992" s="921"/>
      <c r="AE992" s="921"/>
      <c r="AF992" s="921"/>
    </row>
    <row r="993" spans="1:32">
      <c r="A993" s="164"/>
      <c r="B993" s="148"/>
      <c r="C993" s="146"/>
      <c r="D993" s="20"/>
      <c r="E993" s="20"/>
      <c r="F993" s="20"/>
      <c r="G993" s="20"/>
      <c r="H993" s="20"/>
      <c r="I993" s="135"/>
      <c r="J993" s="196"/>
      <c r="K993" s="153"/>
      <c r="L993" s="153"/>
      <c r="M993" s="475"/>
      <c r="N993" s="475"/>
      <c r="O993" s="475"/>
      <c r="P993" s="475"/>
      <c r="Q993" s="476"/>
      <c r="R993" s="152"/>
      <c r="S993" s="153"/>
      <c r="T993" s="475"/>
      <c r="U993" s="475"/>
      <c r="V993" s="475"/>
      <c r="W993" s="475"/>
      <c r="X993" s="476"/>
      <c r="Y993" s="196"/>
      <c r="Z993" s="913"/>
      <c r="AA993" s="913"/>
      <c r="AB993" s="913"/>
      <c r="AC993" s="913"/>
      <c r="AD993" s="913"/>
      <c r="AE993" s="913"/>
      <c r="AF993" s="913"/>
    </row>
    <row r="994" spans="1:32">
      <c r="A994" s="164"/>
      <c r="B994" s="148"/>
      <c r="C994" s="146"/>
      <c r="D994" s="20"/>
      <c r="E994" s="20"/>
      <c r="F994" s="20"/>
      <c r="G994" s="20"/>
      <c r="H994" s="20"/>
      <c r="I994" s="135"/>
      <c r="J994" s="196"/>
      <c r="K994" s="153"/>
      <c r="L994" s="153"/>
      <c r="M994" s="475"/>
      <c r="N994" s="475"/>
      <c r="O994" s="475"/>
      <c r="P994" s="475"/>
      <c r="Q994" s="476"/>
      <c r="R994" s="152"/>
      <c r="S994" s="153"/>
      <c r="T994" s="475"/>
      <c r="U994" s="475"/>
      <c r="V994" s="475"/>
      <c r="W994" s="475"/>
      <c r="X994" s="476"/>
      <c r="Y994" s="196"/>
      <c r="Z994" s="913"/>
      <c r="AA994" s="913"/>
      <c r="AB994" s="913"/>
      <c r="AC994" s="913"/>
      <c r="AD994" s="913"/>
      <c r="AE994" s="913"/>
      <c r="AF994" s="913"/>
    </row>
    <row r="995" spans="1:32">
      <c r="A995" s="164"/>
      <c r="B995" s="149"/>
      <c r="C995" s="147"/>
      <c r="D995" s="67"/>
      <c r="E995" s="67"/>
      <c r="F995" s="67"/>
      <c r="G995" s="67"/>
      <c r="H995" s="67"/>
      <c r="I995" s="136"/>
      <c r="J995" s="897"/>
      <c r="K995" s="154"/>
      <c r="L995" s="154"/>
      <c r="M995" s="477"/>
      <c r="N995" s="477"/>
      <c r="O995" s="477"/>
      <c r="P995" s="477"/>
      <c r="Q995" s="478"/>
      <c r="R995" s="152"/>
      <c r="S995" s="153"/>
      <c r="T995" s="475"/>
      <c r="U995" s="475"/>
      <c r="V995" s="475"/>
      <c r="W995" s="475"/>
      <c r="X995" s="476"/>
      <c r="Y995" s="196"/>
      <c r="Z995" s="913"/>
      <c r="AA995" s="913"/>
      <c r="AB995" s="913"/>
      <c r="AC995" s="913"/>
      <c r="AD995" s="913"/>
      <c r="AE995" s="913"/>
      <c r="AF995" s="913"/>
    </row>
    <row r="996" spans="1:32">
      <c r="A996" s="164"/>
      <c r="B996" s="148"/>
      <c r="C996" s="146"/>
      <c r="D996" s="20"/>
      <c r="E996" s="20"/>
      <c r="F996" s="20"/>
      <c r="G996" s="20"/>
      <c r="H996" s="20"/>
      <c r="I996" s="135"/>
      <c r="J996" s="196"/>
      <c r="K996" s="153"/>
      <c r="L996" s="153"/>
      <c r="M996" s="475"/>
      <c r="N996" s="475"/>
      <c r="O996" s="475"/>
      <c r="P996" s="475"/>
      <c r="Q996" s="476"/>
      <c r="R996" s="152"/>
      <c r="S996" s="153"/>
      <c r="T996" s="475"/>
      <c r="U996" s="475"/>
      <c r="V996" s="475"/>
      <c r="W996" s="475"/>
      <c r="X996" s="476"/>
      <c r="Y996" s="196"/>
      <c r="Z996" s="915"/>
      <c r="AA996" s="915"/>
      <c r="AB996" s="915"/>
      <c r="AC996" s="917"/>
      <c r="AD996" s="917"/>
      <c r="AE996" s="917"/>
      <c r="AF996" s="917"/>
    </row>
    <row r="997" spans="1:32">
      <c r="A997" s="164"/>
      <c r="B997" s="148"/>
      <c r="C997" s="146"/>
      <c r="D997" s="20"/>
      <c r="E997" s="20"/>
      <c r="F997" s="20"/>
      <c r="G997" s="20"/>
      <c r="H997" s="20"/>
      <c r="I997" s="135"/>
      <c r="J997" s="196"/>
      <c r="K997" s="153"/>
      <c r="L997" s="153"/>
      <c r="M997" s="475"/>
      <c r="N997" s="475"/>
      <c r="O997" s="475"/>
      <c r="P997" s="475"/>
      <c r="Q997" s="476"/>
      <c r="R997" s="152"/>
      <c r="S997" s="153"/>
      <c r="T997" s="475"/>
      <c r="U997" s="475"/>
      <c r="V997" s="475"/>
      <c r="W997" s="475"/>
      <c r="X997" s="476"/>
      <c r="Y997" s="196"/>
      <c r="Z997" s="915"/>
      <c r="AA997" s="917"/>
      <c r="AB997" s="917"/>
      <c r="AC997" s="917"/>
      <c r="AD997" s="917"/>
      <c r="AE997" s="917"/>
      <c r="AF997" s="917"/>
    </row>
    <row r="998" spans="1:32">
      <c r="A998" s="164"/>
      <c r="B998" s="149"/>
      <c r="C998" s="147"/>
      <c r="D998" s="67"/>
      <c r="E998" s="67"/>
      <c r="F998" s="67"/>
      <c r="G998" s="67"/>
      <c r="H998" s="67"/>
      <c r="I998" s="136"/>
      <c r="J998" s="196"/>
      <c r="K998" s="154"/>
      <c r="L998" s="154"/>
      <c r="M998" s="477"/>
      <c r="N998" s="477"/>
      <c r="O998" s="477"/>
      <c r="P998" s="477"/>
      <c r="Q998" s="478"/>
      <c r="R998" s="152"/>
      <c r="S998" s="153"/>
      <c r="T998" s="475"/>
      <c r="U998" s="475"/>
      <c r="V998" s="475"/>
      <c r="W998" s="475"/>
      <c r="X998" s="476"/>
      <c r="Y998" s="196"/>
      <c r="Z998" s="915"/>
      <c r="AA998" s="917"/>
      <c r="AB998" s="917"/>
      <c r="AC998" s="917"/>
      <c r="AD998" s="917"/>
      <c r="AE998" s="917"/>
      <c r="AF998" s="917"/>
    </row>
    <row r="999" spans="1:32">
      <c r="A999" s="164"/>
      <c r="B999" s="148"/>
      <c r="C999" s="146"/>
      <c r="D999" s="20"/>
      <c r="E999" s="20"/>
      <c r="F999" s="20"/>
      <c r="G999" s="20"/>
      <c r="H999" s="20"/>
      <c r="I999" s="135"/>
      <c r="J999" s="196"/>
      <c r="K999" s="153"/>
      <c r="L999" s="153"/>
      <c r="M999" s="475"/>
      <c r="N999" s="475"/>
      <c r="O999" s="475"/>
      <c r="P999" s="475"/>
      <c r="Q999" s="476"/>
      <c r="R999" s="152"/>
      <c r="S999" s="153"/>
      <c r="T999" s="475"/>
      <c r="U999" s="475"/>
      <c r="V999" s="475"/>
      <c r="W999" s="475"/>
      <c r="X999" s="476"/>
      <c r="Y999" s="196"/>
      <c r="Z999" s="915"/>
      <c r="AA999" s="917"/>
      <c r="AB999" s="917"/>
      <c r="AC999" s="917"/>
      <c r="AD999" s="917"/>
      <c r="AE999" s="917"/>
      <c r="AF999" s="917"/>
    </row>
    <row r="1000" spans="1:32">
      <c r="A1000" s="164"/>
      <c r="B1000" s="148"/>
      <c r="C1000" s="146"/>
      <c r="D1000" s="20"/>
      <c r="E1000" s="20"/>
      <c r="F1000" s="20"/>
      <c r="G1000" s="20"/>
      <c r="H1000" s="20"/>
      <c r="I1000" s="135"/>
      <c r="J1000" s="196"/>
      <c r="K1000" s="153"/>
      <c r="L1000" s="153"/>
      <c r="M1000" s="475"/>
      <c r="N1000" s="475"/>
      <c r="O1000" s="475"/>
      <c r="P1000" s="475"/>
      <c r="Q1000" s="476"/>
      <c r="R1000" s="152"/>
      <c r="S1000" s="153"/>
      <c r="T1000" s="475"/>
      <c r="U1000" s="475"/>
      <c r="V1000" s="475"/>
      <c r="W1000" s="475"/>
      <c r="X1000" s="476"/>
      <c r="Y1000" s="196"/>
      <c r="Z1000" s="915"/>
      <c r="AA1000" s="917"/>
      <c r="AB1000" s="917"/>
      <c r="AC1000" s="917"/>
      <c r="AD1000" s="917"/>
      <c r="AE1000" s="917"/>
      <c r="AF1000" s="917"/>
    </row>
    <row r="1001" spans="1:32">
      <c r="A1001" s="164"/>
      <c r="B1001" s="149"/>
      <c r="C1001" s="147"/>
      <c r="D1001" s="67"/>
      <c r="E1001" s="67"/>
      <c r="F1001" s="67"/>
      <c r="G1001" s="67"/>
      <c r="H1001" s="67"/>
      <c r="I1001" s="136"/>
      <c r="J1001" s="897"/>
      <c r="K1001" s="154"/>
      <c r="L1001" s="154"/>
      <c r="M1001" s="477"/>
      <c r="N1001" s="477"/>
      <c r="O1001" s="477"/>
      <c r="P1001" s="477"/>
      <c r="Q1001" s="478"/>
      <c r="R1001" s="152"/>
      <c r="S1001" s="153"/>
      <c r="T1001" s="475"/>
      <c r="U1001" s="475"/>
      <c r="V1001" s="475"/>
      <c r="W1001" s="475"/>
      <c r="X1001" s="476"/>
      <c r="Y1001" s="196"/>
      <c r="Z1001" s="915"/>
      <c r="AA1001" s="917"/>
      <c r="AB1001" s="917"/>
      <c r="AC1001" s="917"/>
      <c r="AD1001" s="917"/>
      <c r="AE1001" s="917"/>
      <c r="AF1001" s="917"/>
    </row>
    <row r="1002" spans="1:32">
      <c r="A1002" s="164"/>
      <c r="B1002" s="148"/>
      <c r="C1002" s="146"/>
      <c r="D1002" s="20"/>
      <c r="E1002" s="20"/>
      <c r="F1002" s="20"/>
      <c r="G1002" s="20"/>
      <c r="H1002" s="20"/>
      <c r="I1002" s="135"/>
      <c r="J1002" s="196"/>
      <c r="K1002" s="153"/>
      <c r="L1002" s="153"/>
      <c r="M1002" s="475"/>
      <c r="N1002" s="475"/>
      <c r="O1002" s="475"/>
      <c r="P1002" s="475"/>
      <c r="Q1002" s="476"/>
      <c r="R1002" s="152"/>
      <c r="S1002" s="153"/>
      <c r="T1002" s="475"/>
      <c r="U1002" s="475"/>
      <c r="V1002" s="475"/>
      <c r="W1002" s="475"/>
      <c r="X1002" s="476"/>
      <c r="Y1002" s="196"/>
      <c r="Z1002" s="915"/>
      <c r="AA1002" s="917"/>
      <c r="AB1002" s="917"/>
      <c r="AC1002" s="917"/>
      <c r="AD1002" s="917"/>
      <c r="AE1002" s="917"/>
      <c r="AF1002" s="917"/>
    </row>
    <row r="1003" spans="1:32">
      <c r="A1003" s="164"/>
      <c r="B1003" s="148"/>
      <c r="C1003" s="146"/>
      <c r="D1003" s="20"/>
      <c r="E1003" s="20"/>
      <c r="F1003" s="20"/>
      <c r="G1003" s="20"/>
      <c r="H1003" s="20"/>
      <c r="I1003" s="135"/>
      <c r="J1003" s="196"/>
      <c r="K1003" s="153"/>
      <c r="L1003" s="153"/>
      <c r="M1003" s="475"/>
      <c r="N1003" s="475"/>
      <c r="O1003" s="475"/>
      <c r="P1003" s="475"/>
      <c r="Q1003" s="476"/>
      <c r="R1003" s="152"/>
      <c r="S1003" s="153"/>
      <c r="T1003" s="475"/>
      <c r="U1003" s="475"/>
      <c r="V1003" s="475"/>
      <c r="W1003" s="475"/>
      <c r="X1003" s="476"/>
      <c r="Y1003" s="196"/>
      <c r="Z1003" s="915"/>
      <c r="AA1003" s="917"/>
      <c r="AB1003" s="917"/>
      <c r="AC1003" s="917"/>
      <c r="AD1003" s="917"/>
      <c r="AE1003" s="917"/>
      <c r="AF1003" s="917"/>
    </row>
    <row r="1004" spans="1:32">
      <c r="A1004" s="164"/>
      <c r="B1004" s="149"/>
      <c r="C1004" s="147"/>
      <c r="D1004" s="67"/>
      <c r="E1004" s="67"/>
      <c r="F1004" s="67"/>
      <c r="G1004" s="67"/>
      <c r="H1004" s="67"/>
      <c r="I1004" s="136"/>
      <c r="J1004" s="897"/>
      <c r="K1004" s="154"/>
      <c r="L1004" s="154"/>
      <c r="M1004" s="477"/>
      <c r="N1004" s="477"/>
      <c r="O1004" s="477"/>
      <c r="P1004" s="900"/>
      <c r="Q1004" s="477"/>
      <c r="R1004" s="152"/>
      <c r="S1004" s="153"/>
      <c r="T1004" s="475"/>
      <c r="U1004" s="475"/>
      <c r="V1004" s="475"/>
      <c r="W1004" s="475"/>
      <c r="X1004" s="476"/>
      <c r="Y1004" s="196"/>
      <c r="Z1004" s="915"/>
      <c r="AA1004" s="917"/>
      <c r="AB1004" s="917"/>
      <c r="AC1004" s="917"/>
      <c r="AD1004" s="917"/>
      <c r="AE1004" s="917"/>
      <c r="AF1004" s="917"/>
    </row>
    <row r="1005" spans="1:32">
      <c r="A1005" s="164"/>
      <c r="B1005" s="148"/>
      <c r="C1005" s="146"/>
      <c r="D1005" s="20"/>
      <c r="E1005" s="20"/>
      <c r="F1005" s="20"/>
      <c r="G1005" s="20"/>
      <c r="H1005" s="20"/>
      <c r="I1005" s="135"/>
      <c r="J1005" s="196"/>
      <c r="K1005" s="166"/>
      <c r="L1005" s="155"/>
      <c r="M1005" s="155"/>
      <c r="N1005" s="155"/>
      <c r="O1005" s="155"/>
      <c r="P1005" s="156"/>
      <c r="Q1005" s="157"/>
      <c r="R1005" s="896"/>
      <c r="S1005" s="166"/>
      <c r="T1005" s="166"/>
      <c r="U1005" s="166"/>
      <c r="V1005" s="166"/>
      <c r="W1005" s="156"/>
      <c r="X1005" s="166"/>
      <c r="Y1005" s="196"/>
      <c r="Z1005" s="915"/>
      <c r="AA1005" s="917"/>
      <c r="AB1005" s="917"/>
      <c r="AC1005" s="917"/>
      <c r="AD1005" s="917"/>
      <c r="AE1005" s="917"/>
      <c r="AF1005" s="917"/>
    </row>
    <row r="1006" spans="1:32">
      <c r="A1006" s="164"/>
      <c r="B1006" s="148"/>
      <c r="C1006" s="146"/>
      <c r="D1006" s="20"/>
      <c r="E1006" s="20"/>
      <c r="F1006" s="20"/>
      <c r="G1006" s="20"/>
      <c r="H1006" s="20"/>
      <c r="I1006" s="135"/>
      <c r="J1006" s="196"/>
      <c r="K1006" s="166"/>
      <c r="L1006" s="155"/>
      <c r="M1006" s="155"/>
      <c r="N1006" s="155"/>
      <c r="O1006" s="155"/>
      <c r="P1006" s="156"/>
      <c r="Q1006" s="157"/>
      <c r="R1006" s="896"/>
      <c r="S1006" s="166"/>
      <c r="T1006" s="166"/>
      <c r="U1006" s="166"/>
      <c r="V1006" s="166"/>
      <c r="W1006" s="156"/>
      <c r="X1006" s="166"/>
      <c r="Y1006" s="196"/>
      <c r="Z1006" s="915"/>
      <c r="AA1006" s="917"/>
      <c r="AB1006" s="917"/>
      <c r="AC1006" s="917"/>
      <c r="AD1006" s="917"/>
      <c r="AE1006" s="917"/>
      <c r="AF1006" s="917"/>
    </row>
    <row r="1007" spans="1:32">
      <c r="A1007" s="164"/>
      <c r="B1007" s="149"/>
      <c r="C1007" s="147"/>
      <c r="D1007" s="67"/>
      <c r="E1007" s="67"/>
      <c r="F1007" s="67"/>
      <c r="G1007" s="67"/>
      <c r="H1007" s="67"/>
      <c r="I1007" s="136"/>
      <c r="J1007" s="897"/>
      <c r="K1007" s="158"/>
      <c r="L1007" s="158"/>
      <c r="M1007" s="158"/>
      <c r="N1007" s="158"/>
      <c r="O1007" s="158"/>
      <c r="P1007" s="159"/>
      <c r="Q1007" s="160"/>
      <c r="R1007" s="427"/>
      <c r="S1007" s="158"/>
      <c r="T1007" s="158"/>
      <c r="U1007" s="158"/>
      <c r="V1007" s="158"/>
      <c r="W1007" s="159"/>
      <c r="X1007" s="158"/>
      <c r="Y1007" s="897"/>
      <c r="Z1007" s="918"/>
      <c r="AA1007" s="919"/>
      <c r="AB1007" s="919"/>
      <c r="AC1007" s="919"/>
      <c r="AD1007" s="919"/>
      <c r="AE1007" s="919"/>
      <c r="AF1007" s="919"/>
    </row>
    <row r="1008" spans="1:32">
      <c r="Z1008" s="914"/>
    </row>
    <row r="1009" spans="26:26" customFormat="1">
      <c r="Z1009" s="914"/>
    </row>
    <row r="1010" spans="26:26" customFormat="1">
      <c r="Z1010" s="914"/>
    </row>
    <row r="1011" spans="26:26" customFormat="1">
      <c r="Z1011" s="914"/>
    </row>
    <row r="1012" spans="26:26" customFormat="1">
      <c r="Z1012" s="914"/>
    </row>
    <row r="1013" spans="26:26" customFormat="1">
      <c r="Z1013" s="914"/>
    </row>
    <row r="1014" spans="26:26" customFormat="1">
      <c r="Z1014" s="914"/>
    </row>
    <row r="1015" spans="26:26" customFormat="1">
      <c r="Z1015" s="914"/>
    </row>
    <row r="1016" spans="26:26" customFormat="1">
      <c r="Z1016" s="914"/>
    </row>
    <row r="1017" spans="26:26" customFormat="1">
      <c r="Z1017" s="914"/>
    </row>
    <row r="1018" spans="26:26" customFormat="1">
      <c r="Z1018" s="914"/>
    </row>
    <row r="1019" spans="26:26" customFormat="1">
      <c r="Z1019" s="914"/>
    </row>
    <row r="1020" spans="26:26" customFormat="1">
      <c r="Z1020" s="914"/>
    </row>
    <row r="1021" spans="26:26" customFormat="1">
      <c r="Z1021" s="914"/>
    </row>
    <row r="1022" spans="26:26" customFormat="1">
      <c r="Z1022" s="914"/>
    </row>
    <row r="1023" spans="26:26" customFormat="1">
      <c r="Z1023" s="914"/>
    </row>
    <row r="1024" spans="26:26" customFormat="1">
      <c r="Z1024" s="914"/>
    </row>
    <row r="1025" spans="26:26" customFormat="1">
      <c r="Z1025" s="914"/>
    </row>
    <row r="1026" spans="26:26" customFormat="1">
      <c r="Z1026" s="914"/>
    </row>
    <row r="1027" spans="26:26" customFormat="1">
      <c r="Z1027" s="914"/>
    </row>
    <row r="1028" spans="26:26" customFormat="1">
      <c r="Z1028" s="914"/>
    </row>
    <row r="1029" spans="26:26" customFormat="1">
      <c r="Z1029" s="914"/>
    </row>
    <row r="1030" spans="26:26" customFormat="1">
      <c r="Z1030" s="914"/>
    </row>
    <row r="1031" spans="26:26" customFormat="1">
      <c r="Z1031" s="914"/>
    </row>
    <row r="1032" spans="26:26" customFormat="1">
      <c r="Z1032" s="914"/>
    </row>
    <row r="1033" spans="26:26" customFormat="1">
      <c r="Z1033" s="914"/>
    </row>
    <row r="1034" spans="26:26" customFormat="1">
      <c r="Z1034" s="914"/>
    </row>
    <row r="1035" spans="26:26" customFormat="1">
      <c r="Z1035" s="914"/>
    </row>
    <row r="1036" spans="26:26" customFormat="1">
      <c r="Z1036" s="914"/>
    </row>
    <row r="1037" spans="26:26" customFormat="1">
      <c r="Z1037" s="914"/>
    </row>
    <row r="1038" spans="26:26" customFormat="1">
      <c r="Z1038" s="914"/>
    </row>
    <row r="1039" spans="26:26" customFormat="1">
      <c r="Z1039" s="914"/>
    </row>
    <row r="1040" spans="26:26" customFormat="1">
      <c r="Z1040" s="914"/>
    </row>
    <row r="1041" spans="26:26" customFormat="1">
      <c r="Z1041" s="914"/>
    </row>
    <row r="1042" spans="26:26" customFormat="1">
      <c r="Z1042" s="914"/>
    </row>
    <row r="1043" spans="26:26" customFormat="1">
      <c r="Z1043" s="914"/>
    </row>
    <row r="1044" spans="26:26" customFormat="1">
      <c r="Z1044" s="914"/>
    </row>
    <row r="1045" spans="26:26" customFormat="1">
      <c r="Z1045" s="914"/>
    </row>
    <row r="1046" spans="26:26" customFormat="1">
      <c r="Z1046" s="914"/>
    </row>
    <row r="1047" spans="26:26" customFormat="1">
      <c r="Z1047" s="914"/>
    </row>
    <row r="1048" spans="26:26" customFormat="1">
      <c r="Z1048" s="914"/>
    </row>
    <row r="1049" spans="26:26" customFormat="1">
      <c r="Z1049" s="914"/>
    </row>
    <row r="1050" spans="26:26" customFormat="1">
      <c r="Z1050" s="914"/>
    </row>
    <row r="1051" spans="26:26" customFormat="1">
      <c r="Z1051" s="914"/>
    </row>
    <row r="1052" spans="26:26" customFormat="1">
      <c r="Z1052" s="914"/>
    </row>
    <row r="1053" spans="26:26" customFormat="1">
      <c r="Z1053" s="914"/>
    </row>
    <row r="1054" spans="26:26" customFormat="1">
      <c r="Z1054" s="914"/>
    </row>
    <row r="1055" spans="26:26" customFormat="1">
      <c r="Z1055" s="914"/>
    </row>
    <row r="1056" spans="26:26" customFormat="1">
      <c r="Z1056" s="914"/>
    </row>
    <row r="1057" spans="26:26" customFormat="1">
      <c r="Z1057" s="914"/>
    </row>
    <row r="1058" spans="26:26" customFormat="1">
      <c r="Z1058" s="914"/>
    </row>
    <row r="1059" spans="26:26" customFormat="1">
      <c r="Z1059" s="914"/>
    </row>
    <row r="1060" spans="26:26" customFormat="1">
      <c r="Z1060" s="914"/>
    </row>
    <row r="1061" spans="26:26" customFormat="1">
      <c r="Z1061" s="914"/>
    </row>
    <row r="1062" spans="26:26" customFormat="1">
      <c r="Z1062" s="914"/>
    </row>
    <row r="1063" spans="26:26" customFormat="1">
      <c r="Z1063" s="914"/>
    </row>
    <row r="1064" spans="26:26" customFormat="1">
      <c r="Z1064" s="914"/>
    </row>
    <row r="1065" spans="26:26" customFormat="1">
      <c r="Z1065" s="914"/>
    </row>
    <row r="1066" spans="26:26" customFormat="1">
      <c r="Z1066" s="914"/>
    </row>
    <row r="1067" spans="26:26" customFormat="1">
      <c r="Z1067" s="914"/>
    </row>
    <row r="1068" spans="26:26" customFormat="1">
      <c r="Z1068" s="914"/>
    </row>
    <row r="1069" spans="26:26" customFormat="1">
      <c r="Z1069" s="914"/>
    </row>
    <row r="1070" spans="26:26" customFormat="1">
      <c r="Z1070" s="914"/>
    </row>
    <row r="1071" spans="26:26" customFormat="1">
      <c r="Z1071" s="914"/>
    </row>
    <row r="1072" spans="26:26" customFormat="1">
      <c r="Z1072" s="914"/>
    </row>
    <row r="1073" spans="26:26" customFormat="1">
      <c r="Z1073" s="914"/>
    </row>
    <row r="1074" spans="26:26" customFormat="1">
      <c r="Z1074" s="914"/>
    </row>
    <row r="1075" spans="26:26" customFormat="1">
      <c r="Z1075" s="914"/>
    </row>
    <row r="1076" spans="26:26" customFormat="1">
      <c r="Z1076" s="914"/>
    </row>
    <row r="1077" spans="26:26" customFormat="1">
      <c r="Z1077" s="914"/>
    </row>
    <row r="1078" spans="26:26" customFormat="1">
      <c r="Z1078" s="914"/>
    </row>
    <row r="1079" spans="26:26" customFormat="1">
      <c r="Z1079" s="914"/>
    </row>
    <row r="1080" spans="26:26" customFormat="1">
      <c r="Z1080" s="914"/>
    </row>
    <row r="1081" spans="26:26" customFormat="1">
      <c r="Z1081" s="914"/>
    </row>
    <row r="1082" spans="26:26" customFormat="1">
      <c r="Z1082" s="914"/>
    </row>
    <row r="1083" spans="26:26" customFormat="1">
      <c r="Z1083" s="914"/>
    </row>
    <row r="1084" spans="26:26" customFormat="1">
      <c r="Z1084" s="914"/>
    </row>
    <row r="1085" spans="26:26" customFormat="1">
      <c r="Z1085" s="914"/>
    </row>
    <row r="1086" spans="26:26" customFormat="1">
      <c r="Z1086" s="914"/>
    </row>
    <row r="1087" spans="26:26" customFormat="1">
      <c r="Z1087" s="914"/>
    </row>
    <row r="1088" spans="26:26" customFormat="1">
      <c r="Z1088" s="914"/>
    </row>
    <row r="1089" spans="26:26" customFormat="1">
      <c r="Z1089" s="914"/>
    </row>
    <row r="1090" spans="26:26" customFormat="1">
      <c r="Z1090" s="914"/>
    </row>
    <row r="1091" spans="26:26" customFormat="1">
      <c r="Z1091" s="914"/>
    </row>
    <row r="1092" spans="26:26" customFormat="1">
      <c r="Z1092" s="914"/>
    </row>
    <row r="1093" spans="26:26" customFormat="1">
      <c r="Z1093" s="914"/>
    </row>
    <row r="1094" spans="26:26" customFormat="1">
      <c r="Z1094" s="914"/>
    </row>
    <row r="1095" spans="26:26" customFormat="1">
      <c r="Z1095" s="914"/>
    </row>
    <row r="1096" spans="26:26" customFormat="1">
      <c r="Z1096" s="914"/>
    </row>
    <row r="1097" spans="26:26" customFormat="1">
      <c r="Z1097" s="914"/>
    </row>
    <row r="1098" spans="26:26" customFormat="1">
      <c r="Z1098" s="914"/>
    </row>
    <row r="1099" spans="26:26" customFormat="1">
      <c r="Z1099" s="914"/>
    </row>
    <row r="1100" spans="26:26" customFormat="1">
      <c r="Z1100" s="914"/>
    </row>
    <row r="1101" spans="26:26" customFormat="1">
      <c r="Z1101" s="914"/>
    </row>
    <row r="1102" spans="26:26" customFormat="1">
      <c r="Z1102" s="914"/>
    </row>
    <row r="1103" spans="26:26" customFormat="1">
      <c r="Z1103" s="914"/>
    </row>
    <row r="1104" spans="26:26" customFormat="1">
      <c r="Z1104" s="914"/>
    </row>
    <row r="1105" spans="26:26" customFormat="1">
      <c r="Z1105" s="914"/>
    </row>
    <row r="1106" spans="26:26" customFormat="1">
      <c r="Z1106" s="914"/>
    </row>
    <row r="1107" spans="26:26" customFormat="1">
      <c r="Z1107" s="914"/>
    </row>
    <row r="1108" spans="26:26" customFormat="1">
      <c r="Z1108" s="914"/>
    </row>
    <row r="1109" spans="26:26" customFormat="1">
      <c r="Z1109" s="914"/>
    </row>
    <row r="1110" spans="26:26" customFormat="1">
      <c r="Z1110" s="914"/>
    </row>
    <row r="1111" spans="26:26" customFormat="1">
      <c r="Z1111" s="914"/>
    </row>
    <row r="1112" spans="26:26" customFormat="1">
      <c r="Z1112" s="914"/>
    </row>
    <row r="1113" spans="26:26" customFormat="1">
      <c r="Z1113" s="914"/>
    </row>
    <row r="1114" spans="26:26" customFormat="1">
      <c r="Z1114" s="914"/>
    </row>
    <row r="1115" spans="26:26" customFormat="1">
      <c r="Z1115" s="914"/>
    </row>
    <row r="1116" spans="26:26" customFormat="1">
      <c r="Z1116" s="914"/>
    </row>
    <row r="1117" spans="26:26" customFormat="1">
      <c r="Z1117" s="914"/>
    </row>
    <row r="1118" spans="26:26" customFormat="1">
      <c r="Z1118" s="914"/>
    </row>
    <row r="1119" spans="26:26" customFormat="1">
      <c r="Z1119" s="914"/>
    </row>
    <row r="1120" spans="26:26" customFormat="1">
      <c r="Z1120" s="914"/>
    </row>
    <row r="1121" spans="26:26" customFormat="1">
      <c r="Z1121" s="914"/>
    </row>
    <row r="1122" spans="26:26" customFormat="1">
      <c r="Z1122" s="914"/>
    </row>
    <row r="1123" spans="26:26" customFormat="1">
      <c r="Z1123" s="914"/>
    </row>
    <row r="1124" spans="26:26" customFormat="1">
      <c r="Z1124" s="914"/>
    </row>
    <row r="1125" spans="26:26" customFormat="1">
      <c r="Z1125" s="914"/>
    </row>
    <row r="1126" spans="26:26" customFormat="1">
      <c r="Z1126" s="914"/>
    </row>
    <row r="1127" spans="26:26" customFormat="1">
      <c r="Z1127" s="914"/>
    </row>
    <row r="1128" spans="26:26" customFormat="1">
      <c r="Z1128" s="914"/>
    </row>
    <row r="1129" spans="26:26" customFormat="1">
      <c r="Z1129" s="914"/>
    </row>
    <row r="1130" spans="26:26" customFormat="1">
      <c r="Z1130" s="914"/>
    </row>
    <row r="1131" spans="26:26" customFormat="1">
      <c r="Z1131" s="914"/>
    </row>
    <row r="1132" spans="26:26" customFormat="1">
      <c r="Z1132" s="914"/>
    </row>
    <row r="1133" spans="26:26" customFormat="1">
      <c r="Z1133" s="914"/>
    </row>
    <row r="1134" spans="26:26" customFormat="1">
      <c r="Z1134" s="914"/>
    </row>
    <row r="1135" spans="26:26" customFormat="1">
      <c r="Z1135" s="914"/>
    </row>
    <row r="1136" spans="26:26" customFormat="1">
      <c r="Z1136" s="914"/>
    </row>
    <row r="1137" spans="26:26" customFormat="1">
      <c r="Z1137" s="914"/>
    </row>
    <row r="1138" spans="26:26" customFormat="1">
      <c r="Z1138" s="914"/>
    </row>
    <row r="1139" spans="26:26" customFormat="1">
      <c r="Z1139" s="914"/>
    </row>
    <row r="1140" spans="26:26" customFormat="1">
      <c r="Z1140" s="914"/>
    </row>
    <row r="1141" spans="26:26" customFormat="1">
      <c r="Z1141" s="914"/>
    </row>
    <row r="1142" spans="26:26" customFormat="1">
      <c r="Z1142" s="914"/>
    </row>
    <row r="1143" spans="26:26" customFormat="1">
      <c r="Z1143" s="914"/>
    </row>
    <row r="1144" spans="26:26" customFormat="1">
      <c r="Z1144" s="914"/>
    </row>
    <row r="1145" spans="26:26" customFormat="1">
      <c r="Z1145" s="914"/>
    </row>
    <row r="1146" spans="26:26" customFormat="1">
      <c r="Z1146" s="914"/>
    </row>
    <row r="1147" spans="26:26" customFormat="1">
      <c r="Z1147" s="914"/>
    </row>
    <row r="1148" spans="26:26" customFormat="1">
      <c r="Z1148" s="914"/>
    </row>
    <row r="1149" spans="26:26" customFormat="1">
      <c r="Z1149" s="914"/>
    </row>
    <row r="1150" spans="26:26" customFormat="1">
      <c r="Z1150" s="914"/>
    </row>
    <row r="1151" spans="26:26" customFormat="1">
      <c r="Z1151" s="914"/>
    </row>
    <row r="1152" spans="26:26" customFormat="1">
      <c r="Z1152" s="914"/>
    </row>
    <row r="1153" spans="26:26" customFormat="1">
      <c r="Z1153" s="914"/>
    </row>
    <row r="1154" spans="26:26" customFormat="1">
      <c r="Z1154" s="914"/>
    </row>
    <row r="1155" spans="26:26" customFormat="1">
      <c r="Z1155" s="914"/>
    </row>
    <row r="1156" spans="26:26" customFormat="1">
      <c r="Z1156" s="914"/>
    </row>
    <row r="1157" spans="26:26" customFormat="1">
      <c r="Z1157" s="914"/>
    </row>
    <row r="1158" spans="26:26" customFormat="1">
      <c r="Z1158" s="914"/>
    </row>
    <row r="1159" spans="26:26" customFormat="1">
      <c r="Z1159" s="914"/>
    </row>
    <row r="1160" spans="26:26" customFormat="1">
      <c r="Z1160" s="914"/>
    </row>
    <row r="1161" spans="26:26" customFormat="1">
      <c r="Z1161" s="914"/>
    </row>
    <row r="1162" spans="26:26" customFormat="1">
      <c r="Z1162" s="914"/>
    </row>
    <row r="1163" spans="26:26" customFormat="1">
      <c r="Z1163" s="914"/>
    </row>
    <row r="1164" spans="26:26" customFormat="1">
      <c r="Z1164" s="914"/>
    </row>
    <row r="1165" spans="26:26" customFormat="1">
      <c r="Z1165" s="914"/>
    </row>
    <row r="1166" spans="26:26" customFormat="1">
      <c r="Z1166" s="914"/>
    </row>
    <row r="1167" spans="26:26" customFormat="1">
      <c r="Z1167" s="914"/>
    </row>
    <row r="1168" spans="26:26" customFormat="1">
      <c r="Z1168" s="914"/>
    </row>
    <row r="1169" spans="26:26" customFormat="1">
      <c r="Z1169" s="914"/>
    </row>
    <row r="1170" spans="26:26" customFormat="1">
      <c r="Z1170" s="914"/>
    </row>
    <row r="1171" spans="26:26" customFormat="1">
      <c r="Z1171" s="914"/>
    </row>
    <row r="1172" spans="26:26" customFormat="1">
      <c r="Z1172" s="914"/>
    </row>
    <row r="1173" spans="26:26" customFormat="1">
      <c r="Z1173" s="914"/>
    </row>
    <row r="1174" spans="26:26" customFormat="1">
      <c r="Z1174" s="914"/>
    </row>
    <row r="1175" spans="26:26" customFormat="1">
      <c r="Z1175" s="914"/>
    </row>
    <row r="1176" spans="26:26" customFormat="1">
      <c r="Z1176" s="914"/>
    </row>
    <row r="1177" spans="26:26" customFormat="1">
      <c r="Z1177" s="914"/>
    </row>
    <row r="1178" spans="26:26" customFormat="1">
      <c r="Z1178" s="914"/>
    </row>
    <row r="1179" spans="26:26" customFormat="1">
      <c r="Z1179" s="914"/>
    </row>
    <row r="1180" spans="26:26" customFormat="1">
      <c r="Z1180" s="914"/>
    </row>
    <row r="1181" spans="26:26" customFormat="1">
      <c r="Z1181" s="914"/>
    </row>
    <row r="1182" spans="26:26" customFormat="1">
      <c r="Z1182" s="914"/>
    </row>
    <row r="1183" spans="26:26" customFormat="1">
      <c r="Z1183" s="914"/>
    </row>
    <row r="1184" spans="26:26" customFormat="1">
      <c r="Z1184" s="914"/>
    </row>
    <row r="1185" spans="26:26" customFormat="1">
      <c r="Z1185" s="914"/>
    </row>
    <row r="1186" spans="26:26" customFormat="1">
      <c r="Z1186" s="914"/>
    </row>
    <row r="1187" spans="26:26" customFormat="1">
      <c r="Z1187" s="914"/>
    </row>
    <row r="1188" spans="26:26" customFormat="1">
      <c r="Z1188" s="914"/>
    </row>
    <row r="1189" spans="26:26" customFormat="1">
      <c r="Z1189" s="914"/>
    </row>
    <row r="1190" spans="26:26" customFormat="1">
      <c r="Z1190" s="914"/>
    </row>
    <row r="1191" spans="26:26" customFormat="1">
      <c r="Z1191" s="914"/>
    </row>
    <row r="1192" spans="26:26" customFormat="1">
      <c r="Z1192" s="914"/>
    </row>
    <row r="1193" spans="26:26" customFormat="1">
      <c r="Z1193" s="914"/>
    </row>
    <row r="1194" spans="26:26" customFormat="1">
      <c r="Z1194" s="914"/>
    </row>
    <row r="1195" spans="26:26" customFormat="1">
      <c r="Z1195" s="914"/>
    </row>
    <row r="1196" spans="26:26" customFormat="1">
      <c r="Z1196" s="914"/>
    </row>
    <row r="1197" spans="26:26" customFormat="1">
      <c r="Z1197" s="914"/>
    </row>
    <row r="1198" spans="26:26" customFormat="1">
      <c r="Z1198" s="914"/>
    </row>
    <row r="1199" spans="26:26" customFormat="1">
      <c r="Z1199" s="914"/>
    </row>
    <row r="1200" spans="26:26" customFormat="1">
      <c r="Z1200" s="914"/>
    </row>
    <row r="1201" spans="26:26" customFormat="1">
      <c r="Z1201" s="914"/>
    </row>
    <row r="1202" spans="26:26" customFormat="1">
      <c r="Z1202" s="914"/>
    </row>
    <row r="1203" spans="26:26" customFormat="1">
      <c r="Z1203" s="914"/>
    </row>
    <row r="1204" spans="26:26" customFormat="1">
      <c r="Z1204" s="914"/>
    </row>
    <row r="1205" spans="26:26" customFormat="1">
      <c r="Z1205" s="914"/>
    </row>
    <row r="1206" spans="26:26" customFormat="1">
      <c r="Z1206" s="914"/>
    </row>
    <row r="1207" spans="26:26" customFormat="1">
      <c r="Z1207" s="914"/>
    </row>
    <row r="1208" spans="26:26" customFormat="1">
      <c r="Z1208" s="914"/>
    </row>
    <row r="1209" spans="26:26" customFormat="1">
      <c r="Z1209" s="914"/>
    </row>
    <row r="1210" spans="26:26" customFormat="1">
      <c r="Z1210" s="914"/>
    </row>
    <row r="1211" spans="26:26" customFormat="1">
      <c r="Z1211" s="914"/>
    </row>
    <row r="1212" spans="26:26" customFormat="1">
      <c r="Z1212" s="914"/>
    </row>
    <row r="1213" spans="26:26" customFormat="1">
      <c r="Z1213" s="914"/>
    </row>
    <row r="1214" spans="26:26" customFormat="1">
      <c r="Z1214" s="914"/>
    </row>
    <row r="1215" spans="26:26" customFormat="1">
      <c r="Z1215" s="914"/>
    </row>
    <row r="1216" spans="26:26" customFormat="1">
      <c r="Z1216" s="914"/>
    </row>
    <row r="1217" spans="26:26" customFormat="1">
      <c r="Z1217" s="914"/>
    </row>
    <row r="1218" spans="26:26" customFormat="1">
      <c r="Z1218" s="914"/>
    </row>
    <row r="1219" spans="26:26" customFormat="1">
      <c r="Z1219" s="914"/>
    </row>
    <row r="1220" spans="26:26" customFormat="1">
      <c r="Z1220" s="914"/>
    </row>
    <row r="1221" spans="26:26" customFormat="1">
      <c r="Z1221" s="914"/>
    </row>
    <row r="1222" spans="26:26" customFormat="1">
      <c r="Z1222" s="914"/>
    </row>
    <row r="1223" spans="26:26" customFormat="1">
      <c r="Z1223" s="914"/>
    </row>
    <row r="1224" spans="26:26" customFormat="1">
      <c r="Z1224" s="914"/>
    </row>
    <row r="1225" spans="26:26" customFormat="1">
      <c r="Z1225" s="914"/>
    </row>
    <row r="1226" spans="26:26" customFormat="1">
      <c r="Z1226" s="914"/>
    </row>
    <row r="1227" spans="26:26" customFormat="1">
      <c r="Z1227" s="914"/>
    </row>
    <row r="1228" spans="26:26" customFormat="1">
      <c r="Z1228" s="914"/>
    </row>
    <row r="1229" spans="26:26" customFormat="1">
      <c r="Z1229" s="914"/>
    </row>
    <row r="1230" spans="26:26" customFormat="1">
      <c r="Z1230" s="914"/>
    </row>
    <row r="1231" spans="26:26" customFormat="1">
      <c r="Z1231" s="914"/>
    </row>
    <row r="1232" spans="26:26" customFormat="1">
      <c r="Z1232" s="914"/>
    </row>
    <row r="1233" spans="26:26" customFormat="1">
      <c r="Z1233" s="914"/>
    </row>
    <row r="1234" spans="26:26" customFormat="1">
      <c r="Z1234" s="914"/>
    </row>
    <row r="1235" spans="26:26" customFormat="1">
      <c r="Z1235" s="914"/>
    </row>
    <row r="1236" spans="26:26" customFormat="1">
      <c r="Z1236" s="914"/>
    </row>
    <row r="1237" spans="26:26" customFormat="1">
      <c r="Z1237" s="914"/>
    </row>
    <row r="1238" spans="26:26" customFormat="1">
      <c r="Z1238" s="914"/>
    </row>
    <row r="1239" spans="26:26" customFormat="1">
      <c r="Z1239" s="914"/>
    </row>
    <row r="1240" spans="26:26" customFormat="1">
      <c r="Z1240" s="914"/>
    </row>
    <row r="1241" spans="26:26" customFormat="1">
      <c r="Z1241" s="914"/>
    </row>
    <row r="1242" spans="26:26" customFormat="1">
      <c r="Z1242" s="914"/>
    </row>
    <row r="1243" spans="26:26" customFormat="1">
      <c r="Z1243" s="914"/>
    </row>
    <row r="1244" spans="26:26" customFormat="1">
      <c r="Z1244" s="914"/>
    </row>
    <row r="1245" spans="26:26" customFormat="1">
      <c r="Z1245" s="914"/>
    </row>
    <row r="1246" spans="26:26" customFormat="1">
      <c r="Z1246" s="914"/>
    </row>
    <row r="1247" spans="26:26" customFormat="1">
      <c r="Z1247" s="914"/>
    </row>
    <row r="1248" spans="26:26" customFormat="1">
      <c r="Z1248" s="914"/>
    </row>
    <row r="1249" spans="26:26" customFormat="1">
      <c r="Z1249" s="914"/>
    </row>
    <row r="1250" spans="26:26" customFormat="1">
      <c r="Z1250" s="914"/>
    </row>
    <row r="1251" spans="26:26" customFormat="1">
      <c r="Z1251" s="914"/>
    </row>
    <row r="1252" spans="26:26" customFormat="1">
      <c r="Z1252" s="914"/>
    </row>
    <row r="1253" spans="26:26" customFormat="1">
      <c r="Z1253" s="914"/>
    </row>
    <row r="1254" spans="26:26" customFormat="1">
      <c r="Z1254" s="914"/>
    </row>
    <row r="1255" spans="26:26" customFormat="1">
      <c r="Z1255" s="914"/>
    </row>
    <row r="1256" spans="26:26" customFormat="1">
      <c r="Z1256" s="914"/>
    </row>
    <row r="1257" spans="26:26" customFormat="1">
      <c r="Z1257" s="914"/>
    </row>
    <row r="1258" spans="26:26" customFormat="1">
      <c r="Z1258" s="914"/>
    </row>
    <row r="1259" spans="26:26" customFormat="1">
      <c r="Z1259" s="914"/>
    </row>
    <row r="1260" spans="26:26" customFormat="1">
      <c r="Z1260" s="914"/>
    </row>
    <row r="1261" spans="26:26" customFormat="1">
      <c r="Z1261" s="914"/>
    </row>
    <row r="1262" spans="26:26" customFormat="1">
      <c r="Z1262" s="914"/>
    </row>
    <row r="1263" spans="26:26" customFormat="1">
      <c r="Z1263" s="914"/>
    </row>
    <row r="1264" spans="26:26" customFormat="1">
      <c r="Z1264" s="914"/>
    </row>
    <row r="1265" spans="26:26" customFormat="1">
      <c r="Z1265" s="914"/>
    </row>
    <row r="1266" spans="26:26" customFormat="1">
      <c r="Z1266" s="914"/>
    </row>
    <row r="1267" spans="26:26" customFormat="1">
      <c r="Z1267" s="914"/>
    </row>
    <row r="1268" spans="26:26" customFormat="1">
      <c r="Z1268" s="914"/>
    </row>
    <row r="1269" spans="26:26" customFormat="1">
      <c r="Z1269" s="914"/>
    </row>
    <row r="1270" spans="26:26" customFormat="1">
      <c r="Z1270" s="914"/>
    </row>
    <row r="1271" spans="26:26" customFormat="1">
      <c r="Z1271" s="914"/>
    </row>
    <row r="1272" spans="26:26" customFormat="1">
      <c r="Z1272" s="914"/>
    </row>
    <row r="1273" spans="26:26" customFormat="1">
      <c r="Z1273" s="914"/>
    </row>
    <row r="1274" spans="26:26" customFormat="1">
      <c r="Z1274" s="914"/>
    </row>
    <row r="1275" spans="26:26" customFormat="1">
      <c r="Z1275" s="914"/>
    </row>
    <row r="1276" spans="26:26" customFormat="1">
      <c r="Z1276" s="914"/>
    </row>
    <row r="1277" spans="26:26" customFormat="1">
      <c r="Z1277" s="914"/>
    </row>
    <row r="1278" spans="26:26" customFormat="1">
      <c r="Z1278" s="914"/>
    </row>
    <row r="1279" spans="26:26" customFormat="1">
      <c r="Z1279" s="914"/>
    </row>
    <row r="1280" spans="26:26" customFormat="1">
      <c r="Z1280" s="914"/>
    </row>
    <row r="1281" spans="26:26" customFormat="1">
      <c r="Z1281" s="914"/>
    </row>
    <row r="1282" spans="26:26" customFormat="1">
      <c r="Z1282" s="914"/>
    </row>
    <row r="1283" spans="26:26" customFormat="1">
      <c r="Z1283" s="914"/>
    </row>
    <row r="1284" spans="26:26" customFormat="1">
      <c r="Z1284" s="914"/>
    </row>
    <row r="1285" spans="26:26" customFormat="1">
      <c r="Z1285" s="914"/>
    </row>
    <row r="1286" spans="26:26" customFormat="1">
      <c r="Z1286" s="914"/>
    </row>
    <row r="1287" spans="26:26" customFormat="1">
      <c r="Z1287" s="914"/>
    </row>
    <row r="1288" spans="26:26" customFormat="1">
      <c r="Z1288" s="914"/>
    </row>
    <row r="1289" spans="26:26" customFormat="1">
      <c r="Z1289" s="914"/>
    </row>
    <row r="1290" spans="26:26" customFormat="1">
      <c r="Z1290" s="914"/>
    </row>
    <row r="1291" spans="26:26" customFormat="1">
      <c r="Z1291" s="914"/>
    </row>
    <row r="1292" spans="26:26" customFormat="1">
      <c r="Z1292" s="914"/>
    </row>
    <row r="1293" spans="26:26" customFormat="1">
      <c r="Z1293" s="914"/>
    </row>
    <row r="1294" spans="26:26" customFormat="1">
      <c r="Z1294" s="914"/>
    </row>
    <row r="1295" spans="26:26" customFormat="1">
      <c r="Z1295" s="914"/>
    </row>
    <row r="1296" spans="26:26" customFormat="1">
      <c r="Z1296" s="914"/>
    </row>
    <row r="1297" spans="26:26" customFormat="1">
      <c r="Z1297" s="914"/>
    </row>
    <row r="1298" spans="26:26" customFormat="1">
      <c r="Z1298" s="914"/>
    </row>
    <row r="1299" spans="26:26" customFormat="1">
      <c r="Z1299" s="914"/>
    </row>
    <row r="1300" spans="26:26" customFormat="1">
      <c r="Z1300" s="914"/>
    </row>
    <row r="1301" spans="26:26" customFormat="1">
      <c r="Z1301" s="914"/>
    </row>
    <row r="1302" spans="26:26" customFormat="1">
      <c r="Z1302" s="914"/>
    </row>
    <row r="1303" spans="26:26" customFormat="1">
      <c r="Z1303" s="914"/>
    </row>
    <row r="1304" spans="26:26" customFormat="1">
      <c r="Z1304" s="914"/>
    </row>
    <row r="1305" spans="26:26" customFormat="1">
      <c r="Z1305" s="914"/>
    </row>
    <row r="1306" spans="26:26" customFormat="1">
      <c r="Z1306" s="914"/>
    </row>
    <row r="1307" spans="26:26" customFormat="1">
      <c r="Z1307" s="914"/>
    </row>
    <row r="1308" spans="26:26" customFormat="1">
      <c r="Z1308" s="914"/>
    </row>
    <row r="1309" spans="26:26" customFormat="1">
      <c r="Z1309" s="914"/>
    </row>
    <row r="1310" spans="26:26" customFormat="1">
      <c r="Z1310" s="914"/>
    </row>
    <row r="1311" spans="26:26" customFormat="1">
      <c r="Z1311" s="914"/>
    </row>
    <row r="1312" spans="26:26" customFormat="1">
      <c r="Z1312" s="914"/>
    </row>
    <row r="1313" spans="26:26" customFormat="1">
      <c r="Z1313" s="914"/>
    </row>
    <row r="1314" spans="26:26" customFormat="1">
      <c r="Z1314" s="914"/>
    </row>
    <row r="1315" spans="26:26" customFormat="1">
      <c r="Z1315" s="914"/>
    </row>
    <row r="1316" spans="26:26" customFormat="1">
      <c r="Z1316" s="914"/>
    </row>
    <row r="1317" spans="26:26" customFormat="1">
      <c r="Z1317" s="914"/>
    </row>
    <row r="1318" spans="26:26" customFormat="1">
      <c r="Z1318" s="914"/>
    </row>
    <row r="1319" spans="26:26" customFormat="1">
      <c r="Z1319" s="914"/>
    </row>
    <row r="1320" spans="26:26" customFormat="1">
      <c r="Z1320" s="914"/>
    </row>
    <row r="1321" spans="26:26" customFormat="1">
      <c r="Z1321" s="914"/>
    </row>
    <row r="1322" spans="26:26" customFormat="1">
      <c r="Z1322" s="914"/>
    </row>
    <row r="1323" spans="26:26" customFormat="1">
      <c r="Z1323" s="914"/>
    </row>
    <row r="1324" spans="26:26" customFormat="1">
      <c r="Z1324" s="914"/>
    </row>
    <row r="1325" spans="26:26" customFormat="1">
      <c r="Z1325" s="914"/>
    </row>
    <row r="1326" spans="26:26" customFormat="1">
      <c r="Z1326" s="914"/>
    </row>
    <row r="1327" spans="26:26" customFormat="1">
      <c r="Z1327" s="914"/>
    </row>
    <row r="1328" spans="26:26" customFormat="1">
      <c r="Z1328" s="914"/>
    </row>
    <row r="1329" spans="26:26" customFormat="1">
      <c r="Z1329" s="914"/>
    </row>
    <row r="1330" spans="26:26" customFormat="1">
      <c r="Z1330" s="914"/>
    </row>
    <row r="1331" spans="26:26" customFormat="1">
      <c r="Z1331" s="914"/>
    </row>
    <row r="1332" spans="26:26" customFormat="1">
      <c r="Z1332" s="914"/>
    </row>
    <row r="1333" spans="26:26" customFormat="1">
      <c r="Z1333" s="914"/>
    </row>
    <row r="1334" spans="26:26" customFormat="1">
      <c r="Z1334" s="914"/>
    </row>
    <row r="1335" spans="26:26" customFormat="1">
      <c r="Z1335" s="914"/>
    </row>
    <row r="1336" spans="26:26" customFormat="1">
      <c r="Z1336" s="914"/>
    </row>
    <row r="1337" spans="26:26" customFormat="1">
      <c r="Z1337" s="914"/>
    </row>
    <row r="1338" spans="26:26" customFormat="1">
      <c r="Z1338" s="914"/>
    </row>
    <row r="1339" spans="26:26" customFormat="1">
      <c r="Z1339" s="914"/>
    </row>
    <row r="1340" spans="26:26" customFormat="1">
      <c r="Z1340" s="914"/>
    </row>
    <row r="1341" spans="26:26" customFormat="1">
      <c r="Z1341" s="914"/>
    </row>
    <row r="1342" spans="26:26" customFormat="1">
      <c r="Z1342" s="914"/>
    </row>
    <row r="1343" spans="26:26" customFormat="1">
      <c r="Z1343" s="914"/>
    </row>
    <row r="1344" spans="26:26" customFormat="1">
      <c r="Z1344" s="914"/>
    </row>
    <row r="1345" spans="26:26" customFormat="1">
      <c r="Z1345" s="914"/>
    </row>
    <row r="1346" spans="26:26" customFormat="1">
      <c r="Z1346" s="914"/>
    </row>
    <row r="1347" spans="26:26" customFormat="1">
      <c r="Z1347" s="914"/>
    </row>
    <row r="1348" spans="26:26" customFormat="1">
      <c r="Z1348" s="914"/>
    </row>
    <row r="1349" spans="26:26" customFormat="1">
      <c r="Z1349" s="914"/>
    </row>
    <row r="1350" spans="26:26" customFormat="1">
      <c r="Z1350" s="914"/>
    </row>
    <row r="1351" spans="26:26" customFormat="1">
      <c r="Z1351" s="914"/>
    </row>
    <row r="1352" spans="26:26" customFormat="1">
      <c r="Z1352" s="914"/>
    </row>
    <row r="1353" spans="26:26" customFormat="1">
      <c r="Z1353" s="914"/>
    </row>
    <row r="1354" spans="26:26" customFormat="1">
      <c r="Z1354" s="914"/>
    </row>
    <row r="1355" spans="26:26" customFormat="1">
      <c r="Z1355" s="914"/>
    </row>
    <row r="1356" spans="26:26" customFormat="1">
      <c r="Z1356" s="914"/>
    </row>
    <row r="1357" spans="26:26" customFormat="1">
      <c r="Z1357" s="914"/>
    </row>
    <row r="1358" spans="26:26" customFormat="1">
      <c r="Z1358" s="914"/>
    </row>
    <row r="1359" spans="26:26" customFormat="1">
      <c r="Z1359" s="914"/>
    </row>
    <row r="1360" spans="26:26" customFormat="1">
      <c r="Z1360" s="914"/>
    </row>
    <row r="1361" spans="26:26" customFormat="1">
      <c r="Z1361" s="914"/>
    </row>
    <row r="1362" spans="26:26" customFormat="1">
      <c r="Z1362" s="914"/>
    </row>
    <row r="1363" spans="26:26" customFormat="1">
      <c r="Z1363" s="914"/>
    </row>
    <row r="1364" spans="26:26" customFormat="1">
      <c r="Z1364" s="914"/>
    </row>
    <row r="1365" spans="26:26" customFormat="1">
      <c r="Z1365" s="914"/>
    </row>
    <row r="1366" spans="26:26" customFormat="1">
      <c r="Z1366" s="914"/>
    </row>
    <row r="1367" spans="26:26" customFormat="1">
      <c r="Z1367" s="914"/>
    </row>
    <row r="1368" spans="26:26" customFormat="1">
      <c r="Z1368" s="914"/>
    </row>
    <row r="1369" spans="26:26" customFormat="1">
      <c r="Z1369" s="914"/>
    </row>
    <row r="1370" spans="26:26" customFormat="1">
      <c r="Z1370" s="914"/>
    </row>
    <row r="1371" spans="26:26" customFormat="1">
      <c r="Z1371" s="914"/>
    </row>
    <row r="1372" spans="26:26" customFormat="1">
      <c r="Z1372" s="914"/>
    </row>
    <row r="1373" spans="26:26" customFormat="1">
      <c r="Z1373" s="914"/>
    </row>
    <row r="1374" spans="26:26" customFormat="1">
      <c r="Z1374" s="914"/>
    </row>
    <row r="1375" spans="26:26" customFormat="1">
      <c r="Z1375" s="914"/>
    </row>
    <row r="1376" spans="26:26" customFormat="1">
      <c r="Z1376" s="914"/>
    </row>
    <row r="1377" spans="26:26" customFormat="1">
      <c r="Z1377" s="914"/>
    </row>
    <row r="1378" spans="26:26" customFormat="1">
      <c r="Z1378" s="914"/>
    </row>
    <row r="1379" spans="26:26" customFormat="1">
      <c r="Z1379" s="914"/>
    </row>
    <row r="1380" spans="26:26" customFormat="1">
      <c r="Z1380" s="914"/>
    </row>
    <row r="1381" spans="26:26" customFormat="1">
      <c r="Z1381" s="914"/>
    </row>
    <row r="1382" spans="26:26" customFormat="1">
      <c r="Z1382" s="914"/>
    </row>
    <row r="1383" spans="26:26" customFormat="1">
      <c r="Z1383" s="914"/>
    </row>
    <row r="1384" spans="26:26" customFormat="1">
      <c r="Z1384" s="914"/>
    </row>
    <row r="1385" spans="26:26" customFormat="1">
      <c r="Z1385" s="914"/>
    </row>
    <row r="1386" spans="26:26" customFormat="1">
      <c r="Z1386" s="914"/>
    </row>
    <row r="1387" spans="26:26" customFormat="1">
      <c r="Z1387" s="914"/>
    </row>
    <row r="1388" spans="26:26" customFormat="1">
      <c r="Z1388" s="914"/>
    </row>
    <row r="1389" spans="26:26" customFormat="1">
      <c r="Z1389" s="914"/>
    </row>
    <row r="1390" spans="26:26" customFormat="1">
      <c r="Z1390" s="914"/>
    </row>
    <row r="1391" spans="26:26" customFormat="1">
      <c r="Z1391" s="914"/>
    </row>
    <row r="1392" spans="26:26" customFormat="1">
      <c r="Z1392" s="914"/>
    </row>
    <row r="1393" spans="26:26" customFormat="1">
      <c r="Z1393" s="914"/>
    </row>
    <row r="1394" spans="26:26" customFormat="1">
      <c r="Z1394" s="914"/>
    </row>
    <row r="1395" spans="26:26" customFormat="1">
      <c r="Z1395" s="914"/>
    </row>
    <row r="1396" spans="26:26" customFormat="1">
      <c r="Z1396" s="914"/>
    </row>
    <row r="1397" spans="26:26" customFormat="1">
      <c r="Z1397" s="914"/>
    </row>
    <row r="1398" spans="26:26" customFormat="1">
      <c r="Z1398" s="914"/>
    </row>
    <row r="1399" spans="26:26" customFormat="1">
      <c r="Z1399" s="914"/>
    </row>
    <row r="1400" spans="26:26" customFormat="1">
      <c r="Z1400" s="914"/>
    </row>
    <row r="1401" spans="26:26" customFormat="1">
      <c r="Z1401" s="914"/>
    </row>
    <row r="1402" spans="26:26" customFormat="1">
      <c r="Z1402" s="914"/>
    </row>
    <row r="1403" spans="26:26" customFormat="1">
      <c r="Z1403" s="914"/>
    </row>
    <row r="1404" spans="26:26" customFormat="1">
      <c r="Z1404" s="914"/>
    </row>
    <row r="1405" spans="26:26" customFormat="1">
      <c r="Z1405" s="914"/>
    </row>
    <row r="1406" spans="26:26" customFormat="1">
      <c r="Z1406" s="914"/>
    </row>
    <row r="1407" spans="26:26" customFormat="1">
      <c r="Z1407" s="914"/>
    </row>
    <row r="1408" spans="26:26" customFormat="1">
      <c r="Z1408" s="914"/>
    </row>
    <row r="1409" spans="26:26" customFormat="1">
      <c r="Z1409" s="914"/>
    </row>
    <row r="1410" spans="26:26" customFormat="1">
      <c r="Z1410" s="914"/>
    </row>
    <row r="1411" spans="26:26" customFormat="1">
      <c r="Z1411" s="914"/>
    </row>
    <row r="1412" spans="26:26" customFormat="1">
      <c r="Z1412" s="914"/>
    </row>
    <row r="1413" spans="26:26" customFormat="1">
      <c r="Z1413" s="914"/>
    </row>
    <row r="1414" spans="26:26" customFormat="1">
      <c r="Z1414" s="914"/>
    </row>
    <row r="1415" spans="26:26" customFormat="1">
      <c r="Z1415" s="914"/>
    </row>
    <row r="1416" spans="26:26" customFormat="1">
      <c r="Z1416" s="914"/>
    </row>
    <row r="1417" spans="26:26" customFormat="1">
      <c r="Z1417" s="914"/>
    </row>
    <row r="1418" spans="26:26" customFormat="1">
      <c r="Z1418" s="914"/>
    </row>
    <row r="1419" spans="26:26" customFormat="1">
      <c r="Z1419" s="914"/>
    </row>
    <row r="1420" spans="26:26" customFormat="1">
      <c r="Z1420" s="914"/>
    </row>
    <row r="1421" spans="26:26" customFormat="1">
      <c r="Z1421" s="914"/>
    </row>
    <row r="1422" spans="26:26" customFormat="1">
      <c r="Z1422" s="914"/>
    </row>
    <row r="1423" spans="26:26" customFormat="1">
      <c r="Z1423" s="914"/>
    </row>
    <row r="1424" spans="26:26" customFormat="1">
      <c r="Z1424" s="914"/>
    </row>
    <row r="1425" spans="26:26" customFormat="1">
      <c r="Z1425" s="914"/>
    </row>
    <row r="1426" spans="26:26" customFormat="1">
      <c r="Z1426" s="914"/>
    </row>
    <row r="1427" spans="26:26" customFormat="1">
      <c r="Z1427" s="914"/>
    </row>
    <row r="1428" spans="26:26" customFormat="1">
      <c r="Z1428" s="914"/>
    </row>
    <row r="1429" spans="26:26" customFormat="1">
      <c r="Z1429" s="914"/>
    </row>
    <row r="1430" spans="26:26" customFormat="1">
      <c r="Z1430" s="914"/>
    </row>
    <row r="1431" spans="26:26" customFormat="1">
      <c r="Z1431" s="914"/>
    </row>
    <row r="1432" spans="26:26" customFormat="1">
      <c r="Z1432" s="914"/>
    </row>
    <row r="1433" spans="26:26" customFormat="1">
      <c r="Z1433" s="914"/>
    </row>
    <row r="1434" spans="26:26" customFormat="1">
      <c r="Z1434" s="914"/>
    </row>
    <row r="1435" spans="26:26" customFormat="1">
      <c r="Z1435" s="914"/>
    </row>
    <row r="1436" spans="26:26" customFormat="1">
      <c r="Z1436" s="914"/>
    </row>
    <row r="1437" spans="26:26" customFormat="1">
      <c r="Z1437" s="914"/>
    </row>
    <row r="1438" spans="26:26" customFormat="1">
      <c r="Z1438" s="914"/>
    </row>
    <row r="1439" spans="26:26" customFormat="1">
      <c r="Z1439" s="914"/>
    </row>
    <row r="1440" spans="26:26" customFormat="1">
      <c r="Z1440" s="914"/>
    </row>
    <row r="1441" spans="26:26" customFormat="1">
      <c r="Z1441" s="914"/>
    </row>
    <row r="1442" spans="26:26" customFormat="1">
      <c r="Z1442" s="914"/>
    </row>
    <row r="1443" spans="26:26" customFormat="1">
      <c r="Z1443" s="914"/>
    </row>
    <row r="1444" spans="26:26" customFormat="1">
      <c r="Z1444" s="914"/>
    </row>
    <row r="1445" spans="26:26" customFormat="1">
      <c r="Z1445" s="914"/>
    </row>
    <row r="1446" spans="26:26" customFormat="1">
      <c r="Z1446" s="914"/>
    </row>
    <row r="1447" spans="26:26" customFormat="1">
      <c r="Z1447" s="914"/>
    </row>
    <row r="1448" spans="26:26" customFormat="1">
      <c r="Z1448" s="914"/>
    </row>
    <row r="1449" spans="26:26" customFormat="1">
      <c r="Z1449" s="914"/>
    </row>
    <row r="1450" spans="26:26" customFormat="1">
      <c r="Z1450" s="914"/>
    </row>
    <row r="1451" spans="26:26" customFormat="1">
      <c r="Z1451" s="914"/>
    </row>
    <row r="1452" spans="26:26" customFormat="1">
      <c r="Z1452" s="914"/>
    </row>
    <row r="1453" spans="26:26" customFormat="1">
      <c r="Z1453" s="914"/>
    </row>
    <row r="1454" spans="26:26" customFormat="1">
      <c r="Z1454" s="914"/>
    </row>
    <row r="1455" spans="26:26" customFormat="1">
      <c r="Z1455" s="914"/>
    </row>
    <row r="1456" spans="26:26" customFormat="1">
      <c r="Z1456" s="914"/>
    </row>
    <row r="1457" spans="26:26" customFormat="1">
      <c r="Z1457" s="914"/>
    </row>
    <row r="1458" spans="26:26" customFormat="1">
      <c r="Z1458" s="914"/>
    </row>
    <row r="1459" spans="26:26" customFormat="1">
      <c r="Z1459" s="914"/>
    </row>
    <row r="1460" spans="26:26" customFormat="1">
      <c r="Z1460" s="914"/>
    </row>
    <row r="1461" spans="26:26" customFormat="1">
      <c r="Z1461" s="914"/>
    </row>
    <row r="1462" spans="26:26" customFormat="1">
      <c r="Z1462" s="914"/>
    </row>
    <row r="1463" spans="26:26" customFormat="1">
      <c r="Z1463" s="914"/>
    </row>
    <row r="1464" spans="26:26" customFormat="1">
      <c r="Z1464" s="914"/>
    </row>
    <row r="1465" spans="26:26" customFormat="1">
      <c r="Z1465" s="914"/>
    </row>
    <row r="1466" spans="26:26" customFormat="1">
      <c r="Z1466" s="914"/>
    </row>
    <row r="1467" spans="26:26" customFormat="1">
      <c r="Z1467" s="914"/>
    </row>
    <row r="1468" spans="26:26" customFormat="1">
      <c r="Z1468" s="914"/>
    </row>
    <row r="1469" spans="26:26" customFormat="1">
      <c r="Z1469" s="914"/>
    </row>
    <row r="1470" spans="26:26" customFormat="1">
      <c r="Z1470" s="914"/>
    </row>
    <row r="1471" spans="26:26" customFormat="1">
      <c r="Z1471" s="914"/>
    </row>
    <row r="1472" spans="26:26" customFormat="1">
      <c r="Z1472" s="914"/>
    </row>
    <row r="1473" spans="26:26" customFormat="1">
      <c r="Z1473" s="914"/>
    </row>
    <row r="1474" spans="26:26" customFormat="1">
      <c r="Z1474" s="914"/>
    </row>
    <row r="1475" spans="26:26" customFormat="1">
      <c r="Z1475" s="914"/>
    </row>
    <row r="1476" spans="26:26" customFormat="1">
      <c r="Z1476" s="914"/>
    </row>
    <row r="1477" spans="26:26" customFormat="1">
      <c r="Z1477" s="914"/>
    </row>
    <row r="1478" spans="26:26" customFormat="1">
      <c r="Z1478" s="914"/>
    </row>
    <row r="1479" spans="26:26" customFormat="1">
      <c r="Z1479" s="914"/>
    </row>
    <row r="1480" spans="26:26" customFormat="1">
      <c r="Z1480" s="914"/>
    </row>
    <row r="1481" spans="26:26" customFormat="1">
      <c r="Z1481" s="914"/>
    </row>
    <row r="1482" spans="26:26" customFormat="1">
      <c r="Z1482" s="914"/>
    </row>
    <row r="1483" spans="26:26" customFormat="1">
      <c r="Z1483" s="914"/>
    </row>
    <row r="1484" spans="26:26" customFormat="1">
      <c r="Z1484" s="914"/>
    </row>
    <row r="1485" spans="26:26" customFormat="1">
      <c r="Z1485" s="914"/>
    </row>
    <row r="1486" spans="26:26" customFormat="1">
      <c r="Z1486" s="914"/>
    </row>
    <row r="1487" spans="26:26" customFormat="1">
      <c r="Z1487" s="914"/>
    </row>
    <row r="1488" spans="26:26" customFormat="1">
      <c r="Z1488" s="914"/>
    </row>
    <row r="1489" spans="26:26" customFormat="1">
      <c r="Z1489" s="914"/>
    </row>
    <row r="1490" spans="26:26" customFormat="1">
      <c r="Z1490" s="914"/>
    </row>
    <row r="1491" spans="26:26" customFormat="1">
      <c r="Z1491" s="91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L888"/>
  <sheetViews>
    <sheetView workbookViewId="0">
      <selection sqref="A1:XFD1048576"/>
    </sheetView>
  </sheetViews>
  <sheetFormatPr defaultColWidth="7.6640625" defaultRowHeight="12.75"/>
  <cols>
    <col min="1" max="1" width="7.6640625" style="144"/>
    <col min="2" max="2" width="23.88671875" style="481" customWidth="1"/>
    <col min="3" max="9" width="7.6640625" style="481"/>
    <col min="10" max="10" width="7.6640625" style="3"/>
    <col min="11" max="11" width="2.44140625" style="481" customWidth="1"/>
    <col min="12" max="12" width="2.21875" style="481" customWidth="1"/>
    <col min="13" max="13" width="1.6640625" style="3" customWidth="1"/>
    <col min="14" max="14" width="5.77734375" style="184" customWidth="1"/>
    <col min="15" max="15" width="6.6640625" style="184" bestFit="1" customWidth="1"/>
    <col min="16" max="17" width="5.77734375" style="184" customWidth="1"/>
    <col min="18" max="18" width="7.6640625" style="184"/>
    <col min="19" max="19" width="6.6640625" style="184" customWidth="1"/>
    <col min="20" max="20" width="6.6640625" style="249" customWidth="1"/>
    <col min="21" max="21" width="7.6640625" style="184"/>
    <col min="22" max="22" width="6.44140625" style="231" customWidth="1"/>
    <col min="23" max="23" width="7.6640625" style="231"/>
    <col min="24" max="24" width="5.109375" style="231" customWidth="1"/>
    <col min="25" max="28" width="7.6640625" style="231"/>
    <col min="29" max="29" width="7.6640625" style="230"/>
    <col min="30" max="30" width="2.44140625" style="133" customWidth="1"/>
    <col min="31" max="16384" width="7.6640625" style="3"/>
  </cols>
  <sheetData>
    <row r="1" spans="1:30">
      <c r="A1" s="185"/>
      <c r="B1" s="68"/>
      <c r="C1" s="56"/>
      <c r="D1" s="57"/>
      <c r="E1" s="57"/>
      <c r="F1" s="57"/>
      <c r="G1" s="57"/>
      <c r="H1" s="57"/>
      <c r="I1" s="215"/>
      <c r="J1" s="216"/>
      <c r="K1" s="428"/>
      <c r="L1" s="428"/>
      <c r="M1" s="216"/>
      <c r="N1" s="251"/>
      <c r="O1" s="167"/>
      <c r="P1" s="167"/>
      <c r="Q1" s="167"/>
      <c r="R1" s="167"/>
      <c r="S1" s="167"/>
      <c r="T1" s="241"/>
      <c r="U1" s="168"/>
      <c r="V1" s="219"/>
      <c r="W1" s="220"/>
      <c r="X1" s="220"/>
      <c r="Y1" s="220"/>
      <c r="Z1" s="220"/>
      <c r="AA1" s="220"/>
      <c r="AB1" s="220"/>
      <c r="AC1" s="221"/>
      <c r="AD1" s="203"/>
    </row>
    <row r="2" spans="1:30" ht="15">
      <c r="A2" s="1071"/>
      <c r="B2" s="1069"/>
      <c r="C2" s="1064"/>
      <c r="D2" s="1066"/>
      <c r="E2" s="1102"/>
      <c r="F2" s="1103"/>
      <c r="G2" s="1103"/>
      <c r="H2" s="1103"/>
      <c r="I2" s="1103"/>
      <c r="J2" s="1104"/>
      <c r="K2"/>
      <c r="L2" s="480"/>
      <c r="N2" s="251"/>
      <c r="O2" s="167"/>
      <c r="P2" s="167"/>
      <c r="Q2" s="167"/>
      <c r="R2" s="167"/>
      <c r="S2" s="167"/>
      <c r="T2" s="241"/>
      <c r="U2" s="168"/>
      <c r="V2" s="219"/>
      <c r="W2" s="220"/>
      <c r="X2" s="220"/>
      <c r="Y2" s="220"/>
      <c r="Z2" s="220"/>
      <c r="AA2" s="220"/>
      <c r="AB2" s="220"/>
      <c r="AC2" s="221"/>
      <c r="AD2" s="191"/>
    </row>
    <row r="3" spans="1:30" s="55" customFormat="1" ht="15">
      <c r="A3" s="1067"/>
      <c r="B3" s="1070"/>
      <c r="C3" s="1102"/>
      <c r="D3" s="1103"/>
      <c r="E3" s="1103"/>
      <c r="F3" s="1107"/>
      <c r="G3" s="1109"/>
      <c r="H3" s="1102"/>
      <c r="I3" s="1108"/>
      <c r="J3" s="1109"/>
      <c r="K3"/>
      <c r="L3" s="480"/>
      <c r="N3" s="218"/>
      <c r="O3" s="169"/>
      <c r="P3" s="169"/>
      <c r="Q3" s="170"/>
      <c r="R3" s="171"/>
      <c r="S3" s="172"/>
      <c r="T3" s="242"/>
      <c r="U3" s="188"/>
      <c r="V3" s="222"/>
      <c r="W3" s="223"/>
      <c r="X3" s="223"/>
      <c r="Y3" s="224"/>
      <c r="Z3" s="225"/>
      <c r="AA3" s="226"/>
      <c r="AB3" s="223"/>
      <c r="AC3" s="225"/>
      <c r="AD3" s="192"/>
    </row>
    <row r="4" spans="1:30" ht="15">
      <c r="A4" s="1064"/>
      <c r="B4" s="1064"/>
      <c r="C4" s="1111"/>
      <c r="D4" s="1112"/>
      <c r="E4" s="1112"/>
      <c r="F4" s="1112"/>
      <c r="G4" s="1110"/>
      <c r="H4" s="1111"/>
      <c r="I4" s="1112"/>
      <c r="J4" s="1110"/>
      <c r="K4"/>
      <c r="L4" s="480"/>
      <c r="M4" s="55"/>
      <c r="N4" s="217"/>
      <c r="O4" s="174"/>
      <c r="P4" s="174"/>
      <c r="Q4" s="174"/>
      <c r="R4" s="175"/>
      <c r="S4" s="173"/>
      <c r="T4" s="243"/>
      <c r="U4" s="986"/>
      <c r="V4" s="227"/>
      <c r="W4" s="228"/>
      <c r="X4" s="228"/>
      <c r="Y4" s="228"/>
      <c r="Z4" s="229"/>
      <c r="AA4" s="227"/>
      <c r="AB4" s="228"/>
      <c r="AC4" s="990"/>
      <c r="AD4" s="192"/>
    </row>
    <row r="5" spans="1:30" ht="15">
      <c r="A5" s="1072"/>
      <c r="B5" s="1105"/>
      <c r="C5" s="1076"/>
      <c r="D5" s="1077"/>
      <c r="E5" s="1077"/>
      <c r="F5" s="1078"/>
      <c r="G5" s="1079"/>
      <c r="H5" s="1080"/>
      <c r="I5" s="1078"/>
      <c r="J5" s="1081"/>
      <c r="K5"/>
      <c r="L5" s="480"/>
      <c r="M5" s="145"/>
      <c r="N5" s="252"/>
      <c r="O5" s="176"/>
      <c r="P5" s="176"/>
      <c r="Q5" s="176"/>
      <c r="R5" s="177"/>
      <c r="S5" s="177"/>
      <c r="T5" s="244"/>
      <c r="U5" s="987"/>
      <c r="V5" s="256"/>
      <c r="W5" s="257"/>
      <c r="X5" s="258"/>
      <c r="Y5" s="258"/>
      <c r="Z5" s="259"/>
      <c r="AA5" s="259"/>
      <c r="AB5" s="258"/>
      <c r="AC5" s="979"/>
      <c r="AD5" s="193"/>
    </row>
    <row r="6" spans="1:30" ht="15">
      <c r="A6" s="1067"/>
      <c r="B6" s="1106"/>
      <c r="C6" s="1082"/>
      <c r="D6" s="1083"/>
      <c r="E6" s="1083"/>
      <c r="F6" s="1084"/>
      <c r="G6" s="1079"/>
      <c r="H6" s="1085"/>
      <c r="I6" s="1084"/>
      <c r="J6" s="1086"/>
      <c r="K6"/>
      <c r="L6" s="480"/>
      <c r="M6" s="145"/>
      <c r="N6" s="179"/>
      <c r="O6" s="179"/>
      <c r="P6" s="179"/>
      <c r="Q6" s="179"/>
      <c r="R6" s="180"/>
      <c r="S6" s="180"/>
      <c r="T6" s="245"/>
      <c r="U6" s="988"/>
      <c r="V6" s="260"/>
      <c r="W6" s="254"/>
      <c r="X6" s="261"/>
      <c r="Y6" s="261"/>
      <c r="Z6" s="262"/>
      <c r="AA6" s="262"/>
      <c r="AB6" s="261"/>
      <c r="AC6" s="262"/>
      <c r="AD6" s="193"/>
    </row>
    <row r="7" spans="1:30" ht="15">
      <c r="A7" s="1067"/>
      <c r="B7" s="1106"/>
      <c r="C7" s="1082"/>
      <c r="D7" s="1083"/>
      <c r="E7" s="1083"/>
      <c r="F7" s="1084"/>
      <c r="G7" s="1079"/>
      <c r="H7" s="1085"/>
      <c r="I7" s="1084"/>
      <c r="J7" s="1086"/>
      <c r="K7"/>
      <c r="L7" s="480"/>
      <c r="M7" s="145"/>
      <c r="N7" s="179"/>
      <c r="O7" s="179"/>
      <c r="P7" s="179"/>
      <c r="Q7" s="179"/>
      <c r="R7" s="180"/>
      <c r="S7" s="180"/>
      <c r="T7" s="245"/>
      <c r="U7" s="988"/>
      <c r="V7" s="260"/>
      <c r="W7" s="254"/>
      <c r="X7" s="261"/>
      <c r="Y7" s="261"/>
      <c r="Z7" s="262"/>
      <c r="AA7" s="262"/>
      <c r="AB7" s="261"/>
      <c r="AC7" s="262"/>
      <c r="AD7" s="193"/>
    </row>
    <row r="8" spans="1:30" ht="15">
      <c r="A8" s="1067"/>
      <c r="B8" s="1106"/>
      <c r="C8" s="1082"/>
      <c r="D8" s="1083"/>
      <c r="E8" s="1083"/>
      <c r="F8" s="1084"/>
      <c r="G8" s="1079"/>
      <c r="H8" s="1085"/>
      <c r="I8" s="1084"/>
      <c r="J8" s="1086"/>
      <c r="K8"/>
      <c r="L8" s="480"/>
      <c r="M8" s="145"/>
      <c r="N8" s="179"/>
      <c r="O8" s="179"/>
      <c r="P8" s="179"/>
      <c r="Q8" s="179"/>
      <c r="R8" s="180"/>
      <c r="S8" s="180"/>
      <c r="T8" s="245"/>
      <c r="U8" s="988"/>
      <c r="V8" s="260"/>
      <c r="W8" s="254"/>
      <c r="X8" s="261"/>
      <c r="Y8" s="261"/>
      <c r="Z8" s="262"/>
      <c r="AA8" s="262"/>
      <c r="AB8" s="261"/>
      <c r="AC8" s="262"/>
      <c r="AD8" s="193"/>
    </row>
    <row r="9" spans="1:30" ht="15">
      <c r="A9" s="1067"/>
      <c r="B9" s="1106"/>
      <c r="C9" s="1082"/>
      <c r="D9" s="1083"/>
      <c r="E9" s="1083"/>
      <c r="F9" s="1084"/>
      <c r="G9" s="1079"/>
      <c r="H9" s="1085"/>
      <c r="I9" s="1084"/>
      <c r="J9" s="1086"/>
      <c r="K9"/>
      <c r="L9" s="480"/>
      <c r="M9" s="145"/>
      <c r="N9" s="179"/>
      <c r="O9" s="179"/>
      <c r="P9" s="179"/>
      <c r="Q9" s="179"/>
      <c r="R9" s="180"/>
      <c r="S9" s="180"/>
      <c r="T9" s="245"/>
      <c r="U9" s="988"/>
      <c r="V9" s="260"/>
      <c r="W9" s="254"/>
      <c r="X9" s="261"/>
      <c r="Y9" s="261"/>
      <c r="Z9" s="262"/>
      <c r="AA9" s="262"/>
      <c r="AB9" s="261"/>
      <c r="AC9" s="262"/>
      <c r="AD9" s="193"/>
    </row>
    <row r="10" spans="1:30" ht="15">
      <c r="A10" s="1067"/>
      <c r="B10" s="1114"/>
      <c r="C10" s="1087"/>
      <c r="D10" s="1088"/>
      <c r="E10" s="1088"/>
      <c r="F10" s="1089"/>
      <c r="G10" s="1113"/>
      <c r="H10" s="1090"/>
      <c r="I10" s="1089"/>
      <c r="J10" s="1091"/>
      <c r="K10"/>
      <c r="L10" s="480"/>
      <c r="M10" s="145"/>
      <c r="N10" s="181"/>
      <c r="O10" s="181"/>
      <c r="P10" s="181"/>
      <c r="Q10" s="181"/>
      <c r="R10" s="182"/>
      <c r="S10" s="182"/>
      <c r="T10" s="246"/>
      <c r="U10" s="989"/>
      <c r="V10" s="263"/>
      <c r="W10" s="264"/>
      <c r="X10" s="265"/>
      <c r="Y10" s="265"/>
      <c r="Z10" s="266"/>
      <c r="AA10" s="266"/>
      <c r="AB10" s="265"/>
      <c r="AC10" s="266"/>
      <c r="AD10" s="193"/>
    </row>
    <row r="11" spans="1:30" ht="15">
      <c r="A11" s="1067"/>
      <c r="B11" s="1106"/>
      <c r="C11" s="1082"/>
      <c r="D11" s="1083"/>
      <c r="E11" s="1083"/>
      <c r="F11" s="1084"/>
      <c r="G11" s="1079"/>
      <c r="H11" s="1085"/>
      <c r="I11" s="1084"/>
      <c r="J11" s="1086"/>
      <c r="K11"/>
      <c r="L11" s="480"/>
      <c r="M11" s="145"/>
      <c r="N11" s="357"/>
      <c r="O11" s="205"/>
      <c r="P11" s="205"/>
      <c r="Q11" s="205"/>
      <c r="R11" s="206"/>
      <c r="S11" s="205"/>
      <c r="T11" s="247"/>
      <c r="U11" s="981"/>
      <c r="V11" s="267"/>
      <c r="W11" s="267"/>
      <c r="X11" s="267"/>
      <c r="Y11" s="267"/>
      <c r="Z11" s="268"/>
      <c r="AA11" s="267"/>
      <c r="AB11" s="267"/>
      <c r="AC11" s="978"/>
      <c r="AD11" s="193"/>
    </row>
    <row r="12" spans="1:30" ht="15">
      <c r="A12" s="1067"/>
      <c r="B12" s="1065"/>
      <c r="C12" s="1082"/>
      <c r="D12" s="1083"/>
      <c r="E12" s="1083"/>
      <c r="F12" s="1084"/>
      <c r="G12" s="1079"/>
      <c r="H12" s="1085"/>
      <c r="I12" s="1084"/>
      <c r="J12" s="1086"/>
      <c r="K12"/>
      <c r="L12" s="480"/>
      <c r="M12" s="145"/>
      <c r="N12" s="178"/>
      <c r="O12" s="178"/>
      <c r="P12" s="178"/>
      <c r="Q12" s="178"/>
      <c r="R12" s="183"/>
      <c r="S12" s="178"/>
      <c r="T12" s="248"/>
      <c r="U12" s="183"/>
      <c r="V12" s="254"/>
      <c r="W12" s="254"/>
      <c r="X12" s="254"/>
      <c r="Y12" s="254"/>
      <c r="Z12" s="255"/>
      <c r="AA12" s="254"/>
      <c r="AB12" s="254"/>
      <c r="AC12" s="260"/>
      <c r="AD12" s="193"/>
    </row>
    <row r="13" spans="1:30" ht="15">
      <c r="A13" s="1067"/>
      <c r="B13" s="1106"/>
      <c r="C13" s="1082"/>
      <c r="D13" s="1083"/>
      <c r="E13" s="1083"/>
      <c r="F13" s="1084"/>
      <c r="G13" s="1079"/>
      <c r="H13" s="1085"/>
      <c r="I13" s="1084"/>
      <c r="J13" s="1086"/>
      <c r="K13"/>
      <c r="L13" s="922"/>
      <c r="M13" s="145"/>
      <c r="N13" s="178"/>
      <c r="O13" s="248"/>
      <c r="P13" s="248"/>
      <c r="Q13" s="248"/>
      <c r="R13" s="253"/>
      <c r="S13" s="248"/>
      <c r="T13" s="248"/>
      <c r="U13" s="253"/>
      <c r="V13" s="248"/>
      <c r="W13" s="248"/>
      <c r="X13" s="248"/>
      <c r="Y13" s="248"/>
      <c r="Z13" s="253"/>
      <c r="AA13" s="248"/>
      <c r="AB13" s="248"/>
      <c r="AC13" s="269"/>
      <c r="AD13" s="193"/>
    </row>
    <row r="14" spans="1:30" ht="15">
      <c r="A14" s="1067"/>
      <c r="B14" s="1065"/>
      <c r="C14" s="1082"/>
      <c r="D14" s="1083"/>
      <c r="E14" s="1083"/>
      <c r="F14" s="1084"/>
      <c r="G14" s="1079"/>
      <c r="H14" s="1085"/>
      <c r="I14" s="1084"/>
      <c r="J14" s="1086"/>
      <c r="K14"/>
      <c r="L14" s="922"/>
      <c r="M14" s="145"/>
      <c r="N14" s="178"/>
      <c r="O14" s="248"/>
      <c r="P14" s="248"/>
      <c r="Q14" s="248"/>
      <c r="R14" s="253"/>
      <c r="S14" s="248"/>
      <c r="T14" s="248"/>
      <c r="U14" s="253"/>
      <c r="V14" s="248"/>
      <c r="W14" s="248"/>
      <c r="X14" s="248"/>
      <c r="Y14" s="248"/>
      <c r="Z14" s="253"/>
      <c r="AA14" s="248"/>
      <c r="AB14" s="248"/>
      <c r="AC14" s="269"/>
      <c r="AD14" s="193"/>
    </row>
    <row r="15" spans="1:30" ht="15">
      <c r="A15" s="1067"/>
      <c r="B15" s="1106"/>
      <c r="C15" s="1082"/>
      <c r="D15" s="1083"/>
      <c r="E15" s="1083"/>
      <c r="F15" s="1084"/>
      <c r="G15" s="1079"/>
      <c r="H15" s="1085"/>
      <c r="I15" s="1084"/>
      <c r="J15" s="1086"/>
      <c r="K15"/>
      <c r="L15" s="922"/>
      <c r="M15" s="145"/>
      <c r="N15" s="178"/>
      <c r="O15" s="248"/>
      <c r="P15" s="248"/>
      <c r="Q15" s="248"/>
      <c r="R15" s="253"/>
      <c r="S15" s="248"/>
      <c r="T15" s="248"/>
      <c r="U15" s="253"/>
      <c r="V15" s="248"/>
      <c r="W15" s="248"/>
      <c r="X15" s="248"/>
      <c r="Y15" s="248"/>
      <c r="Z15" s="253"/>
      <c r="AA15" s="248"/>
      <c r="AB15" s="248"/>
      <c r="AC15" s="269"/>
      <c r="AD15" s="193"/>
    </row>
    <row r="16" spans="1:30" ht="15">
      <c r="A16" s="1067"/>
      <c r="B16" s="1065"/>
      <c r="C16" s="1082"/>
      <c r="D16" s="1083"/>
      <c r="E16" s="1083"/>
      <c r="F16" s="1084"/>
      <c r="G16" s="1079"/>
      <c r="H16" s="1085"/>
      <c r="I16" s="1084"/>
      <c r="J16" s="1086"/>
      <c r="K16"/>
      <c r="L16" s="922"/>
      <c r="M16" s="145"/>
      <c r="N16" s="271"/>
      <c r="O16" s="271"/>
      <c r="P16" s="207"/>
      <c r="Q16" s="208"/>
      <c r="R16" s="209"/>
      <c r="S16" s="210"/>
      <c r="T16" s="207"/>
      <c r="U16" s="209"/>
      <c r="V16" s="270"/>
      <c r="W16" s="271"/>
      <c r="X16" s="271"/>
      <c r="Y16" s="272"/>
      <c r="Z16" s="273"/>
      <c r="AA16" s="273"/>
      <c r="AB16" s="271"/>
      <c r="AC16" s="273"/>
      <c r="AD16" s="193"/>
    </row>
    <row r="17" spans="1:30" ht="15">
      <c r="A17" s="1067"/>
      <c r="B17" s="1106"/>
      <c r="C17" s="1082"/>
      <c r="D17" s="1083"/>
      <c r="E17" s="1083"/>
      <c r="F17" s="1084"/>
      <c r="G17" s="1079"/>
      <c r="H17" s="1085"/>
      <c r="I17" s="1084"/>
      <c r="J17" s="1086"/>
      <c r="K17"/>
      <c r="L17" s="922"/>
      <c r="M17" s="145"/>
      <c r="N17" s="271"/>
      <c r="O17" s="271"/>
      <c r="P17" s="207"/>
      <c r="Q17" s="208"/>
      <c r="R17" s="209"/>
      <c r="S17" s="210"/>
      <c r="T17" s="207"/>
      <c r="U17" s="209"/>
      <c r="V17" s="270"/>
      <c r="W17" s="271"/>
      <c r="X17" s="271"/>
      <c r="Y17" s="272"/>
      <c r="Z17" s="273"/>
      <c r="AA17" s="273"/>
      <c r="AB17" s="271"/>
      <c r="AC17" s="273"/>
      <c r="AD17" s="193"/>
    </row>
    <row r="18" spans="1:30" ht="15">
      <c r="A18" s="1067"/>
      <c r="B18" s="1065"/>
      <c r="C18" s="1082"/>
      <c r="D18" s="1083"/>
      <c r="E18" s="1083"/>
      <c r="F18" s="1084"/>
      <c r="G18" s="1079"/>
      <c r="H18" s="1085"/>
      <c r="I18" s="1084"/>
      <c r="J18" s="1086"/>
      <c r="K18"/>
      <c r="L18" s="922"/>
      <c r="M18" s="145"/>
      <c r="N18" s="271"/>
      <c r="O18" s="271"/>
      <c r="P18" s="271"/>
      <c r="Q18" s="271"/>
      <c r="R18" s="974"/>
      <c r="S18" s="271"/>
      <c r="T18" s="271"/>
      <c r="U18" s="974"/>
      <c r="V18" s="270"/>
      <c r="W18" s="271"/>
      <c r="X18" s="271"/>
      <c r="Y18" s="272"/>
      <c r="Z18" s="273"/>
      <c r="AA18" s="273"/>
      <c r="AB18" s="271"/>
      <c r="AC18" s="273"/>
      <c r="AD18" s="193"/>
    </row>
    <row r="19" spans="1:30" ht="15">
      <c r="A19" s="1067"/>
      <c r="B19" s="1065"/>
      <c r="C19" s="1082"/>
      <c r="D19" s="1083"/>
      <c r="E19" s="1083"/>
      <c r="F19" s="1084"/>
      <c r="G19" s="1079"/>
      <c r="H19" s="1085"/>
      <c r="I19" s="1084"/>
      <c r="J19" s="1086"/>
      <c r="K19"/>
      <c r="L19" s="922"/>
      <c r="M19" s="145"/>
      <c r="N19" s="271"/>
      <c r="O19" s="271"/>
      <c r="P19" s="207"/>
      <c r="Q19" s="208"/>
      <c r="R19" s="209"/>
      <c r="S19" s="210"/>
      <c r="T19" s="207"/>
      <c r="U19" s="209"/>
      <c r="V19" s="270"/>
      <c r="W19" s="271"/>
      <c r="X19" s="271"/>
      <c r="Y19" s="272"/>
      <c r="Z19" s="273"/>
      <c r="AA19" s="273"/>
      <c r="AB19" s="271"/>
      <c r="AC19" s="273"/>
      <c r="AD19" s="193"/>
    </row>
    <row r="20" spans="1:30" ht="15">
      <c r="A20" s="1067"/>
      <c r="B20" s="1106"/>
      <c r="C20" s="1082"/>
      <c r="D20" s="1083"/>
      <c r="E20" s="1083"/>
      <c r="F20" s="1084"/>
      <c r="G20" s="1079"/>
      <c r="H20" s="1085"/>
      <c r="I20" s="1084"/>
      <c r="J20" s="1086"/>
      <c r="K20"/>
      <c r="L20" s="922"/>
      <c r="M20" s="145"/>
      <c r="N20" s="271"/>
      <c r="O20" s="271"/>
      <c r="P20" s="207"/>
      <c r="Q20" s="208"/>
      <c r="R20" s="209"/>
      <c r="S20" s="210"/>
      <c r="T20" s="207"/>
      <c r="U20" s="209"/>
      <c r="V20" s="270"/>
      <c r="W20" s="271"/>
      <c r="X20" s="271"/>
      <c r="Y20" s="272"/>
      <c r="Z20" s="273"/>
      <c r="AA20" s="273"/>
      <c r="AB20" s="271"/>
      <c r="AC20" s="273"/>
      <c r="AD20" s="193"/>
    </row>
    <row r="21" spans="1:30" ht="15">
      <c r="A21" s="1067"/>
      <c r="B21" s="1065"/>
      <c r="C21" s="1082"/>
      <c r="D21" s="1083"/>
      <c r="E21" s="1083"/>
      <c r="F21" s="1084"/>
      <c r="G21" s="1079"/>
      <c r="H21" s="1085"/>
      <c r="I21" s="1084"/>
      <c r="J21" s="1086"/>
      <c r="K21"/>
      <c r="L21" s="922"/>
      <c r="M21" s="145"/>
      <c r="N21" s="271"/>
      <c r="O21" s="271"/>
      <c r="P21" s="276"/>
      <c r="Q21" s="276"/>
      <c r="R21" s="277"/>
      <c r="S21" s="276"/>
      <c r="T21" s="271"/>
      <c r="U21" s="277"/>
      <c r="V21" s="270"/>
      <c r="W21" s="271"/>
      <c r="X21" s="271"/>
      <c r="Y21" s="272"/>
      <c r="Z21" s="273"/>
      <c r="AA21" s="273"/>
      <c r="AB21" s="271"/>
      <c r="AC21" s="273"/>
      <c r="AD21" s="193"/>
    </row>
    <row r="22" spans="1:30" ht="15">
      <c r="A22" s="1067"/>
      <c r="B22" s="1065"/>
      <c r="C22" s="1082"/>
      <c r="D22" s="1083"/>
      <c r="E22" s="1083"/>
      <c r="F22" s="1084"/>
      <c r="G22" s="1079"/>
      <c r="H22" s="1085"/>
      <c r="I22" s="1084"/>
      <c r="J22" s="1086"/>
      <c r="K22"/>
      <c r="L22" s="922"/>
      <c r="M22" s="145"/>
      <c r="N22" s="271"/>
      <c r="O22" s="271"/>
      <c r="P22" s="207"/>
      <c r="Q22" s="208"/>
      <c r="R22" s="209"/>
      <c r="S22" s="210"/>
      <c r="T22" s="207"/>
      <c r="U22" s="209"/>
      <c r="V22" s="270"/>
      <c r="W22" s="271"/>
      <c r="X22" s="271"/>
      <c r="Y22" s="272"/>
      <c r="Z22" s="273"/>
      <c r="AA22" s="273"/>
      <c r="AB22" s="271"/>
      <c r="AC22" s="273"/>
      <c r="AD22" s="193"/>
    </row>
    <row r="23" spans="1:30" ht="15">
      <c r="A23" s="1067"/>
      <c r="B23" s="1106"/>
      <c r="C23" s="1082"/>
      <c r="D23" s="1083"/>
      <c r="E23" s="1083"/>
      <c r="F23" s="1084"/>
      <c r="G23" s="1079"/>
      <c r="H23" s="1085"/>
      <c r="I23" s="1084"/>
      <c r="J23" s="1086"/>
      <c r="K23"/>
      <c r="L23" s="922"/>
      <c r="M23" s="145"/>
      <c r="N23" s="271"/>
      <c r="O23" s="271"/>
      <c r="P23" s="207"/>
      <c r="Q23" s="208"/>
      <c r="R23" s="209"/>
      <c r="S23" s="210"/>
      <c r="T23" s="207"/>
      <c r="U23" s="209"/>
      <c r="V23" s="270"/>
      <c r="W23" s="271"/>
      <c r="X23" s="271"/>
      <c r="Y23" s="272"/>
      <c r="Z23" s="273"/>
      <c r="AA23" s="273"/>
      <c r="AB23" s="271"/>
      <c r="AC23" s="273"/>
      <c r="AD23" s="193"/>
    </row>
    <row r="24" spans="1:30" ht="15">
      <c r="A24" s="1067"/>
      <c r="B24" s="1065"/>
      <c r="C24" s="1082"/>
      <c r="D24" s="1083"/>
      <c r="E24" s="1083"/>
      <c r="F24" s="1084"/>
      <c r="G24" s="1079"/>
      <c r="H24" s="1085"/>
      <c r="I24" s="1084"/>
      <c r="J24" s="1086"/>
      <c r="K24"/>
      <c r="L24" s="922"/>
      <c r="M24" s="145"/>
      <c r="N24" s="271"/>
      <c r="O24" s="271"/>
      <c r="P24" s="207"/>
      <c r="Q24" s="208"/>
      <c r="R24" s="209"/>
      <c r="S24" s="210"/>
      <c r="T24" s="207"/>
      <c r="U24" s="209"/>
      <c r="V24" s="270"/>
      <c r="W24" s="271"/>
      <c r="X24" s="271"/>
      <c r="Y24" s="272"/>
      <c r="Z24" s="273"/>
      <c r="AA24" s="273"/>
      <c r="AB24" s="271"/>
      <c r="AC24" s="273"/>
      <c r="AD24" s="193"/>
    </row>
    <row r="25" spans="1:30" ht="15">
      <c r="A25" s="1067"/>
      <c r="B25" s="1065"/>
      <c r="C25" s="1082"/>
      <c r="D25" s="1083"/>
      <c r="E25" s="1083"/>
      <c r="F25" s="1084"/>
      <c r="G25" s="1079"/>
      <c r="H25" s="1085"/>
      <c r="I25" s="1084"/>
      <c r="J25" s="1086"/>
      <c r="K25"/>
      <c r="L25" s="922"/>
      <c r="M25" s="145"/>
      <c r="N25" s="271"/>
      <c r="O25" s="271"/>
      <c r="P25" s="207"/>
      <c r="Q25" s="208"/>
      <c r="R25" s="209"/>
      <c r="S25" s="210"/>
      <c r="T25" s="207"/>
      <c r="U25" s="209"/>
      <c r="V25" s="270"/>
      <c r="W25" s="271"/>
      <c r="X25" s="271"/>
      <c r="Y25" s="272"/>
      <c r="Z25" s="273"/>
      <c r="AA25" s="273"/>
      <c r="AB25" s="271"/>
      <c r="AC25" s="273"/>
      <c r="AD25" s="193"/>
    </row>
    <row r="26" spans="1:30" ht="15">
      <c r="A26" s="1067"/>
      <c r="B26" s="1065"/>
      <c r="C26" s="1082"/>
      <c r="D26" s="1083"/>
      <c r="E26" s="1083"/>
      <c r="F26" s="1084"/>
      <c r="G26" s="1079"/>
      <c r="H26" s="1085"/>
      <c r="I26" s="1084"/>
      <c r="J26" s="1086"/>
      <c r="K26"/>
      <c r="L26" s="922"/>
      <c r="M26" s="145"/>
      <c r="N26" s="271"/>
      <c r="O26" s="271"/>
      <c r="P26" s="207"/>
      <c r="Q26" s="208"/>
      <c r="R26" s="209"/>
      <c r="S26" s="210"/>
      <c r="T26" s="207"/>
      <c r="U26" s="209"/>
      <c r="V26" s="270"/>
      <c r="W26" s="271"/>
      <c r="X26" s="271"/>
      <c r="Y26" s="272"/>
      <c r="Z26" s="273"/>
      <c r="AA26" s="273"/>
      <c r="AB26" s="271"/>
      <c r="AC26" s="273"/>
      <c r="AD26" s="193"/>
    </row>
    <row r="27" spans="1:30" ht="15">
      <c r="A27" s="1067"/>
      <c r="B27" s="1106"/>
      <c r="C27" s="1082"/>
      <c r="D27" s="1083"/>
      <c r="E27" s="1083"/>
      <c r="F27" s="1084"/>
      <c r="G27" s="1079"/>
      <c r="H27" s="1085"/>
      <c r="I27" s="1084"/>
      <c r="J27" s="1086"/>
      <c r="K27"/>
      <c r="L27" s="922"/>
      <c r="M27" s="145"/>
      <c r="N27" s="271"/>
      <c r="O27" s="271"/>
      <c r="P27" s="207"/>
      <c r="Q27" s="208"/>
      <c r="R27" s="209"/>
      <c r="S27" s="210"/>
      <c r="T27" s="207"/>
      <c r="U27" s="209"/>
      <c r="V27" s="270"/>
      <c r="W27" s="271"/>
      <c r="X27" s="271"/>
      <c r="Y27" s="272"/>
      <c r="Z27" s="273"/>
      <c r="AA27" s="273"/>
      <c r="AB27" s="271"/>
      <c r="AC27" s="273"/>
      <c r="AD27" s="193"/>
    </row>
    <row r="28" spans="1:30" ht="15">
      <c r="A28" s="1067"/>
      <c r="B28" s="1065"/>
      <c r="C28" s="1082"/>
      <c r="D28" s="1083"/>
      <c r="E28" s="1083"/>
      <c r="F28" s="1084"/>
      <c r="G28" s="1079"/>
      <c r="H28" s="1085"/>
      <c r="I28" s="1084"/>
      <c r="J28" s="1086"/>
      <c r="K28"/>
      <c r="L28" s="922"/>
      <c r="M28" s="145"/>
      <c r="N28" s="271"/>
      <c r="O28" s="271"/>
      <c r="P28" s="207"/>
      <c r="Q28" s="208"/>
      <c r="R28" s="209"/>
      <c r="S28" s="210"/>
      <c r="T28" s="207"/>
      <c r="U28" s="209"/>
      <c r="V28" s="270"/>
      <c r="W28" s="271"/>
      <c r="X28" s="271"/>
      <c r="Y28" s="272"/>
      <c r="Z28" s="273"/>
      <c r="AA28" s="273"/>
      <c r="AB28" s="271"/>
      <c r="AC28" s="273"/>
      <c r="AD28" s="193"/>
    </row>
    <row r="29" spans="1:30" ht="15">
      <c r="A29" s="1067"/>
      <c r="B29" s="1065"/>
      <c r="C29" s="1082"/>
      <c r="D29" s="1083"/>
      <c r="E29" s="1083"/>
      <c r="F29" s="1084"/>
      <c r="G29" s="1079"/>
      <c r="H29" s="1085"/>
      <c r="I29" s="1084"/>
      <c r="J29" s="1086"/>
      <c r="K29"/>
      <c r="L29" s="922"/>
      <c r="M29" s="145"/>
      <c r="N29" s="271"/>
      <c r="O29" s="271"/>
      <c r="P29" s="207"/>
      <c r="Q29" s="208"/>
      <c r="R29" s="209"/>
      <c r="S29" s="210"/>
      <c r="T29" s="207"/>
      <c r="U29" s="209"/>
      <c r="V29" s="270"/>
      <c r="W29" s="271"/>
      <c r="X29" s="271"/>
      <c r="Y29" s="272"/>
      <c r="Z29" s="273"/>
      <c r="AA29" s="273"/>
      <c r="AB29" s="271"/>
      <c r="AC29" s="273"/>
      <c r="AD29" s="193"/>
    </row>
    <row r="30" spans="1:30" ht="15">
      <c r="A30" s="1067"/>
      <c r="B30" s="1106"/>
      <c r="C30" s="1082"/>
      <c r="D30" s="1083"/>
      <c r="E30" s="1083"/>
      <c r="F30" s="1084"/>
      <c r="G30" s="1079"/>
      <c r="H30" s="1085"/>
      <c r="I30" s="1084"/>
      <c r="J30" s="1086"/>
      <c r="K30"/>
      <c r="L30" s="922"/>
      <c r="M30" s="145"/>
      <c r="N30" s="271"/>
      <c r="O30" s="271"/>
      <c r="P30" s="207"/>
      <c r="Q30" s="208"/>
      <c r="R30" s="209"/>
      <c r="S30" s="210"/>
      <c r="T30" s="207"/>
      <c r="U30" s="209"/>
      <c r="V30" s="270"/>
      <c r="W30" s="271"/>
      <c r="X30" s="271"/>
      <c r="Y30" s="272"/>
      <c r="Z30" s="273"/>
      <c r="AA30" s="273"/>
      <c r="AB30" s="271"/>
      <c r="AC30" s="273"/>
      <c r="AD30" s="193"/>
    </row>
    <row r="31" spans="1:30" ht="15">
      <c r="A31" s="1067"/>
      <c r="B31" s="1065"/>
      <c r="C31" s="1082"/>
      <c r="D31" s="1083"/>
      <c r="E31" s="1083"/>
      <c r="F31" s="1084"/>
      <c r="G31" s="1079"/>
      <c r="H31" s="1085"/>
      <c r="I31" s="1084"/>
      <c r="J31" s="1086"/>
      <c r="K31"/>
      <c r="L31" s="480"/>
      <c r="M31" s="145"/>
      <c r="N31" s="271"/>
      <c r="O31" s="271"/>
      <c r="P31" s="207"/>
      <c r="Q31" s="208"/>
      <c r="R31" s="209"/>
      <c r="S31" s="210"/>
      <c r="T31" s="207"/>
      <c r="U31" s="209"/>
      <c r="V31" s="270"/>
      <c r="W31" s="271"/>
      <c r="X31" s="271"/>
      <c r="Y31" s="272"/>
      <c r="Z31" s="273"/>
      <c r="AA31" s="273"/>
      <c r="AB31" s="271"/>
      <c r="AC31" s="273"/>
      <c r="AD31" s="193"/>
    </row>
    <row r="32" spans="1:30" ht="15">
      <c r="A32" s="1067"/>
      <c r="B32" s="1115"/>
      <c r="C32" s="1087"/>
      <c r="D32" s="1088"/>
      <c r="E32" s="1088"/>
      <c r="F32" s="1089"/>
      <c r="G32" s="1113"/>
      <c r="H32" s="1090"/>
      <c r="I32" s="1089"/>
      <c r="J32" s="1091"/>
      <c r="K32"/>
      <c r="L32" s="480"/>
      <c r="M32" s="145"/>
      <c r="N32" s="179"/>
      <c r="O32" s="271"/>
      <c r="P32" s="207"/>
      <c r="Q32" s="208"/>
      <c r="R32" s="209"/>
      <c r="S32" s="210"/>
      <c r="T32" s="207"/>
      <c r="U32" s="209"/>
      <c r="V32" s="286"/>
      <c r="W32" s="271"/>
      <c r="X32" s="271"/>
      <c r="Y32" s="272"/>
      <c r="Z32" s="273"/>
      <c r="AA32" s="273"/>
      <c r="AB32" s="271"/>
      <c r="AC32" s="273"/>
      <c r="AD32" s="193"/>
    </row>
    <row r="33" spans="1:38" ht="15">
      <c r="A33" s="1067"/>
      <c r="B33" s="1106"/>
      <c r="C33" s="1082"/>
      <c r="D33" s="1083"/>
      <c r="E33" s="1083"/>
      <c r="F33" s="1084"/>
      <c r="G33" s="1079"/>
      <c r="H33" s="1085"/>
      <c r="I33" s="1084"/>
      <c r="J33" s="1086"/>
      <c r="K33"/>
      <c r="L33" s="480"/>
      <c r="M33" s="145"/>
      <c r="N33" s="975"/>
      <c r="O33" s="975"/>
      <c r="P33" s="975"/>
      <c r="Q33" s="975"/>
      <c r="R33" s="976"/>
      <c r="S33" s="976"/>
      <c r="T33" s="977"/>
      <c r="U33" s="987"/>
      <c r="V33" s="281"/>
      <c r="W33" s="271"/>
      <c r="X33" s="271"/>
      <c r="Y33" s="272"/>
      <c r="Z33" s="273"/>
      <c r="AA33" s="273"/>
      <c r="AB33" s="271"/>
      <c r="AC33" s="273"/>
      <c r="AD33" s="193"/>
      <c r="AE33" s="992"/>
      <c r="AF33" s="992"/>
      <c r="AG33" s="992"/>
      <c r="AH33" s="992"/>
      <c r="AI33" s="992"/>
      <c r="AJ33" s="992"/>
      <c r="AK33" s="992"/>
      <c r="AL33" s="992"/>
    </row>
    <row r="34" spans="1:38" ht="15">
      <c r="A34" s="1067"/>
      <c r="B34" s="1106"/>
      <c r="C34" s="1082"/>
      <c r="D34" s="1083"/>
      <c r="E34" s="1083"/>
      <c r="F34" s="1084"/>
      <c r="G34" s="1079"/>
      <c r="H34" s="1085"/>
      <c r="I34" s="1084"/>
      <c r="J34" s="1086"/>
      <c r="K34"/>
      <c r="L34" s="480"/>
      <c r="M34" s="145"/>
      <c r="N34" s="179"/>
      <c r="O34" s="179"/>
      <c r="P34" s="179"/>
      <c r="Q34" s="179"/>
      <c r="R34" s="180"/>
      <c r="S34" s="180"/>
      <c r="T34" s="245"/>
      <c r="U34" s="988"/>
      <c r="V34" s="281"/>
      <c r="W34" s="271"/>
      <c r="X34" s="271"/>
      <c r="Y34" s="272"/>
      <c r="Z34" s="273"/>
      <c r="AA34" s="273"/>
      <c r="AB34" s="271"/>
      <c r="AC34" s="273"/>
      <c r="AD34" s="193"/>
      <c r="AE34" s="992"/>
      <c r="AF34" s="992"/>
      <c r="AG34" s="992"/>
      <c r="AH34" s="992"/>
      <c r="AI34" s="992"/>
      <c r="AJ34" s="992"/>
      <c r="AK34" s="992"/>
      <c r="AL34" s="992"/>
    </row>
    <row r="35" spans="1:38" ht="15">
      <c r="A35" s="1067"/>
      <c r="B35" s="1114"/>
      <c r="C35" s="1087"/>
      <c r="D35" s="1088"/>
      <c r="E35" s="1088"/>
      <c r="F35" s="1089"/>
      <c r="G35" s="1113"/>
      <c r="H35" s="1090"/>
      <c r="I35" s="1089"/>
      <c r="J35" s="1091"/>
      <c r="K35"/>
      <c r="L35" s="480"/>
      <c r="M35" s="145"/>
      <c r="N35" s="181"/>
      <c r="O35" s="181"/>
      <c r="P35" s="181"/>
      <c r="Q35" s="181"/>
      <c r="R35" s="182"/>
      <c r="S35" s="182"/>
      <c r="T35" s="246"/>
      <c r="U35" s="989"/>
      <c r="V35" s="281"/>
      <c r="W35" s="271"/>
      <c r="X35" s="271"/>
      <c r="Y35" s="272"/>
      <c r="Z35" s="273"/>
      <c r="AA35" s="273"/>
      <c r="AB35" s="271"/>
      <c r="AC35" s="273"/>
      <c r="AD35" s="193"/>
      <c r="AE35" s="992"/>
      <c r="AF35" s="992"/>
      <c r="AG35" s="992"/>
      <c r="AH35" s="992"/>
      <c r="AI35" s="992"/>
      <c r="AJ35" s="992"/>
      <c r="AK35" s="992"/>
      <c r="AL35" s="992"/>
    </row>
    <row r="36" spans="1:38" ht="15">
      <c r="A36" s="1067"/>
      <c r="B36" s="1106"/>
      <c r="C36" s="1082"/>
      <c r="D36" s="1083"/>
      <c r="E36" s="1083"/>
      <c r="F36" s="1084"/>
      <c r="G36" s="1079"/>
      <c r="H36" s="1085"/>
      <c r="I36" s="1084"/>
      <c r="J36" s="1086"/>
      <c r="K36"/>
      <c r="L36" s="480"/>
      <c r="M36" s="145"/>
      <c r="N36" s="179"/>
      <c r="O36" s="179"/>
      <c r="P36" s="179"/>
      <c r="Q36" s="179"/>
      <c r="R36" s="180"/>
      <c r="S36" s="180"/>
      <c r="T36" s="245"/>
      <c r="U36" s="988"/>
      <c r="V36" s="281"/>
      <c r="W36" s="271"/>
      <c r="X36" s="271"/>
      <c r="Y36" s="272"/>
      <c r="Z36" s="273"/>
      <c r="AA36" s="273"/>
      <c r="AB36" s="271"/>
      <c r="AC36" s="273"/>
      <c r="AD36" s="193"/>
    </row>
    <row r="37" spans="1:38" ht="15">
      <c r="A37" s="1067"/>
      <c r="B37" s="1106"/>
      <c r="C37" s="1082"/>
      <c r="D37" s="1083"/>
      <c r="E37" s="1083"/>
      <c r="F37" s="1084"/>
      <c r="G37" s="1079"/>
      <c r="H37" s="1085"/>
      <c r="I37" s="1084"/>
      <c r="J37" s="1086"/>
      <c r="K37"/>
      <c r="L37" s="480"/>
      <c r="M37" s="145"/>
      <c r="N37" s="179"/>
      <c r="O37" s="179"/>
      <c r="P37" s="179"/>
      <c r="Q37" s="179"/>
      <c r="R37" s="180"/>
      <c r="S37" s="180"/>
      <c r="T37" s="245"/>
      <c r="U37" s="988"/>
      <c r="V37" s="281"/>
      <c r="W37" s="279"/>
      <c r="X37" s="279"/>
      <c r="Y37" s="280"/>
      <c r="Z37" s="281"/>
      <c r="AA37" s="281"/>
      <c r="AB37" s="279"/>
      <c r="AC37" s="281"/>
      <c r="AD37" s="193"/>
    </row>
    <row r="38" spans="1:38" ht="15">
      <c r="A38" s="1067"/>
      <c r="B38" s="1114"/>
      <c r="C38" s="1087"/>
      <c r="D38" s="1088"/>
      <c r="E38" s="1088"/>
      <c r="F38" s="1089"/>
      <c r="G38" s="1113"/>
      <c r="H38" s="1090"/>
      <c r="I38" s="1089"/>
      <c r="J38" s="1091"/>
      <c r="K38"/>
      <c r="L38" s="480"/>
      <c r="M38" s="145"/>
      <c r="N38" s="181"/>
      <c r="O38" s="181"/>
      <c r="P38" s="181"/>
      <c r="Q38" s="181"/>
      <c r="R38" s="182"/>
      <c r="S38" s="182"/>
      <c r="T38" s="246"/>
      <c r="U38" s="989"/>
      <c r="V38" s="260"/>
      <c r="W38" s="254"/>
      <c r="X38" s="261"/>
      <c r="Y38" s="261"/>
      <c r="Z38" s="262"/>
      <c r="AA38" s="262"/>
      <c r="AB38" s="261"/>
      <c r="AC38" s="262"/>
      <c r="AD38" s="193"/>
    </row>
    <row r="39" spans="1:38" ht="15">
      <c r="A39" s="1067"/>
      <c r="B39" s="1106"/>
      <c r="C39" s="1082"/>
      <c r="D39" s="1083"/>
      <c r="E39" s="1083"/>
      <c r="F39" s="1084"/>
      <c r="G39" s="1079"/>
      <c r="H39" s="1085"/>
      <c r="I39" s="1084"/>
      <c r="J39" s="1086"/>
      <c r="K39"/>
      <c r="L39" s="480"/>
      <c r="M39" s="145"/>
      <c r="N39" s="975"/>
      <c r="O39" s="975"/>
      <c r="P39" s="975"/>
      <c r="Q39" s="975"/>
      <c r="R39" s="976"/>
      <c r="S39" s="976"/>
      <c r="T39" s="977"/>
      <c r="U39" s="987"/>
      <c r="V39" s="260"/>
      <c r="W39" s="254"/>
      <c r="X39" s="261"/>
      <c r="Y39" s="261"/>
      <c r="Z39" s="262"/>
      <c r="AA39" s="262"/>
      <c r="AB39" s="261"/>
      <c r="AC39" s="262"/>
      <c r="AD39" s="193"/>
    </row>
    <row r="40" spans="1:38" ht="15">
      <c r="A40" s="1067"/>
      <c r="B40" s="1106"/>
      <c r="C40" s="1082"/>
      <c r="D40" s="1083"/>
      <c r="E40" s="1083"/>
      <c r="F40" s="1084"/>
      <c r="G40" s="1079"/>
      <c r="H40" s="1085"/>
      <c r="I40" s="1084"/>
      <c r="J40" s="1086"/>
      <c r="K40"/>
      <c r="L40" s="480"/>
      <c r="M40" s="145"/>
      <c r="N40" s="178"/>
      <c r="O40" s="178"/>
      <c r="P40" s="178"/>
      <c r="Q40" s="178"/>
      <c r="R40" s="183"/>
      <c r="S40" s="178"/>
      <c r="T40" s="248"/>
      <c r="U40" s="183"/>
      <c r="V40" s="260"/>
      <c r="W40" s="254"/>
      <c r="X40" s="261"/>
      <c r="Y40" s="261"/>
      <c r="Z40" s="262"/>
      <c r="AA40" s="262"/>
      <c r="AB40" s="261"/>
      <c r="AC40" s="262"/>
      <c r="AD40" s="193"/>
    </row>
    <row r="41" spans="1:38" ht="15">
      <c r="A41" s="1067"/>
      <c r="B41" s="1114"/>
      <c r="C41" s="1087"/>
      <c r="D41" s="1088"/>
      <c r="E41" s="1088"/>
      <c r="F41" s="1089"/>
      <c r="G41" s="1113"/>
      <c r="H41" s="1090"/>
      <c r="I41" s="1089"/>
      <c r="J41" s="1091"/>
      <c r="K41"/>
      <c r="L41" s="480"/>
      <c r="M41" s="145"/>
      <c r="N41" s="991"/>
      <c r="O41" s="991"/>
      <c r="P41" s="991"/>
      <c r="Q41" s="991"/>
      <c r="R41" s="996"/>
      <c r="S41" s="991"/>
      <c r="T41" s="984"/>
      <c r="U41" s="996"/>
      <c r="V41" s="285"/>
      <c r="W41" s="279"/>
      <c r="X41" s="279"/>
      <c r="Y41" s="280"/>
      <c r="Z41" s="281"/>
      <c r="AA41" s="281"/>
      <c r="AB41" s="279"/>
      <c r="AC41" s="281"/>
      <c r="AD41" s="193"/>
    </row>
    <row r="42" spans="1:38" ht="15">
      <c r="A42" s="1067"/>
      <c r="B42" s="1106"/>
      <c r="C42" s="1082"/>
      <c r="D42" s="1083"/>
      <c r="E42" s="1083"/>
      <c r="F42" s="1084"/>
      <c r="G42" s="1079"/>
      <c r="H42" s="1085"/>
      <c r="I42" s="1084"/>
      <c r="J42" s="1086"/>
      <c r="K42"/>
      <c r="L42" s="480"/>
      <c r="M42" s="145"/>
      <c r="N42" s="248"/>
      <c r="O42" s="248"/>
      <c r="P42" s="982"/>
      <c r="Q42" s="982"/>
      <c r="R42" s="997"/>
      <c r="S42" s="982"/>
      <c r="T42" s="982"/>
      <c r="U42" s="997"/>
      <c r="V42" s="278"/>
      <c r="W42" s="279"/>
      <c r="X42" s="279"/>
      <c r="Y42" s="280"/>
      <c r="Z42" s="281"/>
      <c r="AA42" s="281"/>
      <c r="AB42" s="279"/>
      <c r="AC42" s="281"/>
      <c r="AD42" s="193"/>
      <c r="AE42" s="992"/>
      <c r="AF42" s="992"/>
      <c r="AG42" s="992"/>
      <c r="AH42" s="992"/>
      <c r="AI42" s="992"/>
      <c r="AJ42" s="992"/>
      <c r="AK42" s="992"/>
      <c r="AL42" s="992"/>
    </row>
    <row r="43" spans="1:38" ht="15">
      <c r="A43" s="1067"/>
      <c r="B43" s="1106"/>
      <c r="C43" s="1082"/>
      <c r="D43" s="1083"/>
      <c r="E43" s="1083"/>
      <c r="F43" s="1084"/>
      <c r="G43" s="1079"/>
      <c r="H43" s="1085"/>
      <c r="I43" s="1084"/>
      <c r="J43" s="1086"/>
      <c r="K43"/>
      <c r="L43" s="480"/>
      <c r="M43" s="145"/>
      <c r="N43" s="248"/>
      <c r="O43" s="248"/>
      <c r="P43" s="248"/>
      <c r="Q43" s="248"/>
      <c r="R43" s="253"/>
      <c r="S43" s="248"/>
      <c r="T43" s="248"/>
      <c r="U43" s="253"/>
      <c r="V43" s="278"/>
      <c r="W43" s="254"/>
      <c r="X43" s="261"/>
      <c r="Y43" s="261"/>
      <c r="Z43" s="262"/>
      <c r="AA43" s="262"/>
      <c r="AB43" s="261"/>
      <c r="AC43" s="262"/>
      <c r="AD43" s="193"/>
      <c r="AE43" s="992"/>
      <c r="AF43" s="992"/>
      <c r="AG43" s="992"/>
      <c r="AH43" s="992"/>
      <c r="AI43" s="992"/>
      <c r="AJ43" s="992"/>
      <c r="AK43" s="992"/>
      <c r="AL43" s="992"/>
    </row>
    <row r="44" spans="1:38" ht="15">
      <c r="A44" s="1067"/>
      <c r="B44" s="1114"/>
      <c r="C44" s="1087"/>
      <c r="D44" s="1088"/>
      <c r="E44" s="1088"/>
      <c r="F44" s="1089"/>
      <c r="G44" s="1113"/>
      <c r="H44" s="1090"/>
      <c r="I44" s="1089"/>
      <c r="J44" s="1091"/>
      <c r="K44"/>
      <c r="L44" s="480"/>
      <c r="M44" s="145"/>
      <c r="N44" s="984"/>
      <c r="O44" s="984"/>
      <c r="P44" s="984"/>
      <c r="Q44" s="984"/>
      <c r="R44" s="985"/>
      <c r="S44" s="984"/>
      <c r="T44" s="984"/>
      <c r="U44" s="985"/>
      <c r="V44" s="278"/>
      <c r="W44" s="279"/>
      <c r="X44" s="279"/>
      <c r="Y44" s="280"/>
      <c r="Z44" s="281"/>
      <c r="AA44" s="281"/>
      <c r="AB44" s="279"/>
      <c r="AC44" s="281"/>
      <c r="AD44" s="193"/>
      <c r="AE44" s="992"/>
      <c r="AF44" s="992"/>
      <c r="AG44" s="992"/>
      <c r="AH44" s="992"/>
      <c r="AI44" s="992"/>
      <c r="AJ44" s="992"/>
      <c r="AK44" s="992"/>
      <c r="AL44" s="992"/>
    </row>
    <row r="45" spans="1:38" ht="15">
      <c r="A45" s="1067"/>
      <c r="B45" s="1106"/>
      <c r="C45" s="1082"/>
      <c r="D45" s="1083"/>
      <c r="E45" s="1083"/>
      <c r="F45" s="1084"/>
      <c r="G45" s="1079"/>
      <c r="H45" s="1085"/>
      <c r="I45" s="1084"/>
      <c r="J45" s="1086"/>
      <c r="K45"/>
      <c r="L45" s="480"/>
      <c r="M45" s="145"/>
      <c r="N45" s="980"/>
      <c r="O45" s="982"/>
      <c r="P45" s="982"/>
      <c r="Q45" s="982"/>
      <c r="R45" s="997"/>
      <c r="S45" s="982"/>
      <c r="T45" s="982"/>
      <c r="U45" s="997"/>
      <c r="AD45" s="193"/>
    </row>
    <row r="46" spans="1:38" ht="15">
      <c r="A46" s="1067"/>
      <c r="B46" s="1106"/>
      <c r="C46" s="1082"/>
      <c r="D46" s="1083"/>
      <c r="E46" s="1083"/>
      <c r="F46" s="1084"/>
      <c r="G46" s="1079"/>
      <c r="H46" s="1085"/>
      <c r="I46" s="1084"/>
      <c r="J46" s="1086"/>
      <c r="K46"/>
      <c r="L46" s="480"/>
      <c r="M46" s="145"/>
      <c r="N46" s="178"/>
      <c r="O46" s="248"/>
      <c r="P46" s="248"/>
      <c r="Q46" s="248"/>
      <c r="R46" s="253"/>
      <c r="S46" s="248"/>
      <c r="T46" s="248"/>
      <c r="U46" s="253"/>
      <c r="V46" s="281"/>
      <c r="W46" s="279"/>
      <c r="X46" s="279"/>
      <c r="Y46" s="280"/>
      <c r="Z46" s="281"/>
      <c r="AA46" s="281"/>
      <c r="AB46" s="279"/>
      <c r="AC46" s="281"/>
      <c r="AD46" s="193"/>
    </row>
    <row r="47" spans="1:38" ht="15">
      <c r="A47" s="1067"/>
      <c r="B47" s="1114"/>
      <c r="C47" s="1087"/>
      <c r="D47" s="1088"/>
      <c r="E47" s="1088"/>
      <c r="F47" s="1089"/>
      <c r="G47" s="1113"/>
      <c r="H47" s="1090"/>
      <c r="I47" s="1089"/>
      <c r="J47" s="1091"/>
      <c r="K47"/>
      <c r="L47" s="480"/>
      <c r="M47" s="145"/>
      <c r="N47" s="991"/>
      <c r="O47" s="274"/>
      <c r="P47" s="274"/>
      <c r="Q47" s="274"/>
      <c r="R47" s="275"/>
      <c r="S47" s="274"/>
      <c r="T47" s="274"/>
      <c r="U47" s="275"/>
      <c r="V47" s="286"/>
      <c r="W47" s="271"/>
      <c r="X47" s="271"/>
      <c r="Y47" s="272"/>
      <c r="Z47" s="273"/>
      <c r="AA47" s="273"/>
      <c r="AB47" s="271"/>
      <c r="AC47" s="273"/>
      <c r="AD47" s="193"/>
    </row>
    <row r="48" spans="1:38" ht="15">
      <c r="A48" s="1067"/>
      <c r="B48" s="1106"/>
      <c r="C48" s="1082"/>
      <c r="D48" s="1083"/>
      <c r="E48" s="1083"/>
      <c r="F48" s="1084"/>
      <c r="G48" s="1079"/>
      <c r="H48" s="1085"/>
      <c r="I48" s="1084"/>
      <c r="J48" s="1086"/>
      <c r="K48"/>
      <c r="L48" s="480"/>
      <c r="M48" s="145"/>
      <c r="N48" s="980"/>
      <c r="O48" s="998"/>
      <c r="P48" s="998"/>
      <c r="Q48" s="998"/>
      <c r="R48" s="999"/>
      <c r="S48" s="998"/>
      <c r="T48" s="1000"/>
      <c r="U48" s="999"/>
      <c r="V48" s="278"/>
      <c r="W48" s="279"/>
      <c r="X48" s="279"/>
      <c r="Y48" s="280"/>
      <c r="Z48" s="281"/>
      <c r="AA48" s="281"/>
      <c r="AB48" s="279"/>
      <c r="AC48" s="281"/>
      <c r="AD48" s="193"/>
    </row>
    <row r="49" spans="1:30" ht="15">
      <c r="A49" s="1067"/>
      <c r="B49" s="1106"/>
      <c r="C49" s="1082"/>
      <c r="D49" s="1083"/>
      <c r="E49" s="1083"/>
      <c r="F49" s="1084"/>
      <c r="G49" s="1079"/>
      <c r="H49" s="1085"/>
      <c r="I49" s="1084"/>
      <c r="J49" s="1086"/>
      <c r="K49"/>
      <c r="L49" s="480"/>
      <c r="M49" s="145"/>
      <c r="N49" s="178"/>
      <c r="O49" s="271"/>
      <c r="P49" s="207"/>
      <c r="Q49" s="208"/>
      <c r="R49" s="209"/>
      <c r="S49" s="210"/>
      <c r="T49" s="207"/>
      <c r="U49" s="209"/>
      <c r="V49" s="260"/>
      <c r="W49" s="254"/>
      <c r="X49" s="261"/>
      <c r="Y49" s="261"/>
      <c r="Z49" s="262"/>
      <c r="AA49" s="262"/>
      <c r="AB49" s="261"/>
      <c r="AC49" s="262"/>
      <c r="AD49" s="193"/>
    </row>
    <row r="50" spans="1:30" ht="15">
      <c r="A50" s="1067"/>
      <c r="B50" s="1114"/>
      <c r="C50" s="1087"/>
      <c r="D50" s="1088"/>
      <c r="E50" s="1088"/>
      <c r="F50" s="1089"/>
      <c r="G50" s="1113"/>
      <c r="H50" s="1090"/>
      <c r="I50" s="1089"/>
      <c r="J50" s="1091"/>
      <c r="K50"/>
      <c r="L50" s="480"/>
      <c r="M50" s="145"/>
      <c r="N50" s="991"/>
      <c r="O50" s="274"/>
      <c r="P50" s="211"/>
      <c r="Q50" s="212"/>
      <c r="R50" s="213"/>
      <c r="S50" s="214"/>
      <c r="T50" s="211"/>
      <c r="U50" s="213"/>
      <c r="V50" s="281"/>
      <c r="W50" s="279"/>
      <c r="X50" s="279"/>
      <c r="Y50" s="280"/>
      <c r="Z50" s="281"/>
      <c r="AA50" s="281"/>
      <c r="AB50" s="279"/>
      <c r="AC50" s="281"/>
      <c r="AD50" s="193"/>
    </row>
    <row r="51" spans="1:30" ht="15">
      <c r="A51" s="1067"/>
      <c r="B51" s="1106"/>
      <c r="C51" s="1082"/>
      <c r="D51" s="1083"/>
      <c r="E51" s="1083"/>
      <c r="F51" s="1084"/>
      <c r="G51" s="1079"/>
      <c r="H51" s="1085"/>
      <c r="I51" s="1084"/>
      <c r="J51" s="1086"/>
      <c r="K51"/>
      <c r="L51" s="480"/>
      <c r="M51" s="145"/>
      <c r="N51" s="980"/>
      <c r="O51" s="1000"/>
      <c r="P51" s="1001"/>
      <c r="Q51" s="1002"/>
      <c r="R51" s="1003"/>
      <c r="S51" s="250"/>
      <c r="T51" s="1001"/>
      <c r="U51" s="1003"/>
      <c r="V51" s="278"/>
      <c r="W51" s="279"/>
      <c r="X51" s="279"/>
      <c r="Y51" s="280"/>
      <c r="Z51" s="281"/>
      <c r="AA51" s="281"/>
      <c r="AB51" s="279"/>
      <c r="AC51" s="281"/>
      <c r="AD51" s="193"/>
    </row>
    <row r="52" spans="1:30" ht="15">
      <c r="A52" s="1067"/>
      <c r="B52" s="1106"/>
      <c r="C52" s="1082"/>
      <c r="D52" s="1083"/>
      <c r="E52" s="1083"/>
      <c r="F52" s="1084"/>
      <c r="G52" s="1079"/>
      <c r="H52" s="1085"/>
      <c r="I52" s="1084"/>
      <c r="J52" s="1086"/>
      <c r="K52"/>
      <c r="L52" s="480"/>
      <c r="M52" s="145"/>
      <c r="N52" s="178"/>
      <c r="O52" s="271"/>
      <c r="P52" s="207"/>
      <c r="Q52" s="208"/>
      <c r="R52" s="209"/>
      <c r="S52" s="210"/>
      <c r="T52" s="207"/>
      <c r="U52" s="209"/>
      <c r="V52" s="260"/>
      <c r="W52" s="254"/>
      <c r="X52" s="261"/>
      <c r="Y52" s="261"/>
      <c r="Z52" s="262"/>
      <c r="AA52" s="262"/>
      <c r="AB52" s="261"/>
      <c r="AC52" s="262"/>
      <c r="AD52" s="193"/>
    </row>
    <row r="53" spans="1:30" ht="15">
      <c r="A53" s="1067"/>
      <c r="B53" s="1114"/>
      <c r="C53" s="1087"/>
      <c r="D53" s="1088"/>
      <c r="E53" s="1088"/>
      <c r="F53" s="1089"/>
      <c r="G53" s="1113"/>
      <c r="H53" s="1090"/>
      <c r="I53" s="1089"/>
      <c r="J53" s="1091"/>
      <c r="K53"/>
      <c r="L53" s="480"/>
      <c r="M53" s="145"/>
      <c r="N53" s="991"/>
      <c r="O53" s="274"/>
      <c r="P53" s="211"/>
      <c r="Q53" s="212"/>
      <c r="R53" s="213"/>
      <c r="S53" s="214"/>
      <c r="T53" s="211"/>
      <c r="U53" s="213"/>
      <c r="V53" s="281"/>
      <c r="W53" s="279"/>
      <c r="X53" s="279"/>
      <c r="Y53" s="280"/>
      <c r="Z53" s="281"/>
      <c r="AA53" s="281"/>
      <c r="AB53" s="279"/>
      <c r="AC53" s="281"/>
      <c r="AD53" s="193"/>
    </row>
    <row r="54" spans="1:30" ht="15">
      <c r="A54" s="1067"/>
      <c r="B54" s="1106"/>
      <c r="C54" s="1082"/>
      <c r="D54" s="1083"/>
      <c r="E54" s="1083"/>
      <c r="F54" s="1084"/>
      <c r="G54" s="1079"/>
      <c r="H54" s="1085"/>
      <c r="I54" s="1084"/>
      <c r="J54" s="1086"/>
      <c r="K54"/>
      <c r="L54" s="480"/>
      <c r="M54" s="145"/>
      <c r="N54" s="980"/>
      <c r="O54" s="1000"/>
      <c r="P54" s="1001"/>
      <c r="Q54" s="1002"/>
      <c r="R54" s="1003"/>
      <c r="S54" s="250"/>
      <c r="T54" s="1001"/>
      <c r="U54" s="1003"/>
      <c r="V54" s="260"/>
      <c r="W54" s="254"/>
      <c r="X54" s="261"/>
      <c r="Y54" s="261"/>
      <c r="Z54" s="262"/>
      <c r="AA54" s="262"/>
      <c r="AB54" s="261"/>
      <c r="AC54" s="262"/>
      <c r="AD54" s="193"/>
    </row>
    <row r="55" spans="1:30" ht="15">
      <c r="A55" s="1067"/>
      <c r="B55" s="1106"/>
      <c r="C55" s="1082"/>
      <c r="D55" s="1083"/>
      <c r="E55" s="1083"/>
      <c r="F55" s="1084"/>
      <c r="G55" s="1079"/>
      <c r="H55" s="1085"/>
      <c r="I55" s="1084"/>
      <c r="J55" s="1086"/>
      <c r="K55"/>
      <c r="L55" s="480"/>
      <c r="M55" s="145"/>
      <c r="N55" s="271"/>
      <c r="O55" s="271"/>
      <c r="P55" s="207"/>
      <c r="Q55" s="208"/>
      <c r="R55" s="209"/>
      <c r="S55" s="210"/>
      <c r="T55" s="207"/>
      <c r="U55" s="209"/>
      <c r="V55" s="260"/>
      <c r="W55" s="254"/>
      <c r="X55" s="261"/>
      <c r="Y55" s="261"/>
      <c r="Z55" s="262"/>
      <c r="AA55" s="262"/>
      <c r="AB55" s="261"/>
      <c r="AC55" s="262"/>
      <c r="AD55" s="193"/>
    </row>
    <row r="56" spans="1:30" ht="15">
      <c r="A56" s="1073"/>
      <c r="B56" s="1106"/>
      <c r="C56" s="1087"/>
      <c r="D56" s="1088"/>
      <c r="E56" s="1088"/>
      <c r="F56" s="1089"/>
      <c r="G56" s="1079"/>
      <c r="H56" s="1090"/>
      <c r="I56" s="1089"/>
      <c r="J56" s="1091"/>
      <c r="K56"/>
      <c r="L56" s="480"/>
      <c r="M56" s="145"/>
      <c r="N56" s="274"/>
      <c r="O56" s="274"/>
      <c r="P56" s="211"/>
      <c r="Q56" s="212"/>
      <c r="R56" s="213"/>
      <c r="S56" s="214"/>
      <c r="T56" s="211"/>
      <c r="U56" s="213"/>
      <c r="V56" s="983"/>
      <c r="W56" s="283"/>
      <c r="X56" s="283"/>
      <c r="Y56" s="284"/>
      <c r="Z56" s="282"/>
      <c r="AA56" s="282"/>
      <c r="AB56" s="283"/>
      <c r="AC56" s="282"/>
      <c r="AD56" s="193"/>
    </row>
    <row r="57" spans="1:30" ht="15">
      <c r="A57" s="1074"/>
      <c r="B57" s="1105"/>
      <c r="C57" s="1092"/>
      <c r="D57" s="1093"/>
      <c r="E57" s="1093"/>
      <c r="F57" s="1094"/>
      <c r="G57" s="1095"/>
      <c r="H57" s="1092"/>
      <c r="I57" s="1093"/>
      <c r="J57" s="1096"/>
      <c r="K57"/>
      <c r="L57" s="480"/>
      <c r="M57" s="145"/>
      <c r="N57" s="252"/>
      <c r="O57" s="176"/>
      <c r="P57" s="176"/>
      <c r="Q57" s="176"/>
      <c r="R57" s="177"/>
      <c r="S57" s="177"/>
      <c r="T57" s="244"/>
      <c r="U57" s="987"/>
      <c r="V57" s="256"/>
      <c r="W57" s="257"/>
      <c r="X57" s="258"/>
      <c r="Y57" s="258"/>
      <c r="Z57" s="259"/>
      <c r="AA57" s="259"/>
      <c r="AB57" s="258"/>
      <c r="AC57" s="979"/>
      <c r="AD57" s="193"/>
    </row>
    <row r="58" spans="1:30" ht="15">
      <c r="A58" s="1075"/>
      <c r="B58" s="1106"/>
      <c r="C58" s="1097"/>
      <c r="D58" s="1098"/>
      <c r="E58" s="1098"/>
      <c r="F58" s="1099"/>
      <c r="G58" s="1100"/>
      <c r="H58" s="1097"/>
      <c r="I58" s="1101"/>
      <c r="J58" s="1086"/>
      <c r="K58"/>
      <c r="L58" s="480"/>
      <c r="M58" s="145"/>
      <c r="N58" s="179"/>
      <c r="O58" s="179"/>
      <c r="P58" s="179"/>
      <c r="Q58" s="179"/>
      <c r="R58" s="180"/>
      <c r="S58" s="180"/>
      <c r="T58" s="245"/>
      <c r="U58" s="988"/>
      <c r="V58" s="260"/>
      <c r="W58" s="254"/>
      <c r="X58" s="261"/>
      <c r="Y58" s="261"/>
      <c r="Z58" s="262"/>
      <c r="AA58" s="262"/>
      <c r="AB58" s="261"/>
      <c r="AC58" s="262"/>
      <c r="AD58" s="193"/>
    </row>
    <row r="59" spans="1:30" ht="15">
      <c r="A59" s="1075"/>
      <c r="B59" s="1106"/>
      <c r="C59" s="1097"/>
      <c r="D59" s="1098"/>
      <c r="E59" s="1098"/>
      <c r="F59" s="1099"/>
      <c r="G59" s="1100"/>
      <c r="H59" s="1097"/>
      <c r="I59" s="1101"/>
      <c r="J59" s="1086"/>
      <c r="K59"/>
      <c r="L59" s="480"/>
      <c r="M59" s="145"/>
      <c r="N59" s="179"/>
      <c r="O59" s="179"/>
      <c r="P59" s="179"/>
      <c r="Q59" s="179"/>
      <c r="R59" s="180"/>
      <c r="S59" s="180"/>
      <c r="T59" s="245"/>
      <c r="U59" s="988"/>
      <c r="V59" s="260"/>
      <c r="W59" s="254"/>
      <c r="X59" s="261"/>
      <c r="Y59" s="261"/>
      <c r="Z59" s="262"/>
      <c r="AA59" s="262"/>
      <c r="AB59" s="261"/>
      <c r="AC59" s="262"/>
      <c r="AD59" s="193"/>
    </row>
    <row r="60" spans="1:30" ht="15">
      <c r="A60" s="1075"/>
      <c r="B60" s="1106"/>
      <c r="C60" s="1097"/>
      <c r="D60" s="1098"/>
      <c r="E60" s="1098"/>
      <c r="F60" s="1099"/>
      <c r="G60" s="1100"/>
      <c r="H60" s="1097"/>
      <c r="I60" s="1101"/>
      <c r="J60" s="1086"/>
      <c r="K60"/>
      <c r="L60" s="480"/>
      <c r="M60" s="145"/>
      <c r="N60" s="179"/>
      <c r="O60" s="179"/>
      <c r="P60" s="179"/>
      <c r="Q60" s="179"/>
      <c r="R60" s="180"/>
      <c r="S60" s="180"/>
      <c r="T60" s="245"/>
      <c r="U60" s="988"/>
      <c r="V60" s="260"/>
      <c r="W60" s="254"/>
      <c r="X60" s="261"/>
      <c r="Y60" s="261"/>
      <c r="Z60" s="262"/>
      <c r="AA60" s="262"/>
      <c r="AB60" s="261"/>
      <c r="AC60" s="262"/>
      <c r="AD60" s="193"/>
    </row>
    <row r="61" spans="1:30" ht="15">
      <c r="A61" s="1075"/>
      <c r="B61" s="1106"/>
      <c r="C61" s="1097"/>
      <c r="D61" s="1098"/>
      <c r="E61" s="1098"/>
      <c r="F61" s="1099"/>
      <c r="G61" s="1100"/>
      <c r="H61" s="1097"/>
      <c r="I61" s="1101"/>
      <c r="J61" s="1086"/>
      <c r="K61"/>
      <c r="L61" s="480"/>
      <c r="M61" s="145"/>
      <c r="N61" s="179"/>
      <c r="O61" s="179"/>
      <c r="P61" s="179"/>
      <c r="Q61" s="179"/>
      <c r="R61" s="180"/>
      <c r="S61" s="180"/>
      <c r="T61" s="245"/>
      <c r="U61" s="988"/>
      <c r="V61" s="260"/>
      <c r="W61" s="254"/>
      <c r="X61" s="261"/>
      <c r="Y61" s="261"/>
      <c r="Z61" s="262"/>
      <c r="AA61" s="262"/>
      <c r="AB61" s="261"/>
      <c r="AC61" s="262"/>
      <c r="AD61" s="193"/>
    </row>
    <row r="62" spans="1:30" ht="15">
      <c r="A62" s="1075"/>
      <c r="B62" s="1106"/>
      <c r="C62" s="1097"/>
      <c r="D62" s="1098"/>
      <c r="E62" s="1098"/>
      <c r="F62" s="1099"/>
      <c r="G62" s="1100"/>
      <c r="H62" s="1097"/>
      <c r="I62" s="1101"/>
      <c r="J62" s="1086"/>
      <c r="K62"/>
      <c r="L62" s="480"/>
      <c r="M62" s="145"/>
      <c r="N62" s="181"/>
      <c r="O62" s="181"/>
      <c r="P62" s="181"/>
      <c r="Q62" s="181"/>
      <c r="R62" s="182"/>
      <c r="S62" s="182"/>
      <c r="T62" s="246"/>
      <c r="U62" s="989"/>
      <c r="V62" s="263"/>
      <c r="W62" s="264"/>
      <c r="X62" s="265"/>
      <c r="Y62" s="265"/>
      <c r="Z62" s="266"/>
      <c r="AA62" s="266"/>
      <c r="AB62" s="265"/>
      <c r="AC62" s="266"/>
      <c r="AD62" s="193"/>
    </row>
    <row r="63" spans="1:30" ht="15">
      <c r="A63" s="1075"/>
      <c r="B63" s="1106"/>
      <c r="C63" s="1097"/>
      <c r="D63" s="1098"/>
      <c r="E63" s="1098"/>
      <c r="F63" s="1099"/>
      <c r="G63" s="1100"/>
      <c r="H63" s="1097"/>
      <c r="I63" s="1101"/>
      <c r="J63" s="1086"/>
      <c r="K63"/>
      <c r="L63" s="922"/>
      <c r="M63" s="145"/>
      <c r="N63" s="357"/>
      <c r="O63" s="205"/>
      <c r="P63" s="205"/>
      <c r="Q63" s="205"/>
      <c r="R63" s="206"/>
      <c r="S63" s="205"/>
      <c r="T63" s="247"/>
      <c r="U63" s="981"/>
      <c r="V63" s="267"/>
      <c r="W63" s="267"/>
      <c r="X63" s="267"/>
      <c r="Y63" s="267"/>
      <c r="Z63" s="268"/>
      <c r="AA63" s="267"/>
      <c r="AB63" s="267"/>
      <c r="AC63" s="978"/>
      <c r="AD63" s="193"/>
    </row>
    <row r="64" spans="1:30" ht="15">
      <c r="A64" s="1075"/>
      <c r="B64" s="1065"/>
      <c r="C64" s="1097"/>
      <c r="D64" s="1098"/>
      <c r="E64" s="1098"/>
      <c r="F64" s="1099"/>
      <c r="G64" s="1100"/>
      <c r="H64" s="1097"/>
      <c r="I64" s="1101"/>
      <c r="J64" s="1086"/>
      <c r="K64"/>
      <c r="L64" s="922"/>
      <c r="M64" s="145"/>
      <c r="N64" s="178"/>
      <c r="O64" s="178"/>
      <c r="P64" s="178"/>
      <c r="Q64" s="178"/>
      <c r="R64" s="183"/>
      <c r="S64" s="178"/>
      <c r="T64" s="248"/>
      <c r="U64" s="183"/>
      <c r="V64" s="254"/>
      <c r="W64" s="254"/>
      <c r="X64" s="254"/>
      <c r="Y64" s="254"/>
      <c r="Z64" s="255"/>
      <c r="AA64" s="254"/>
      <c r="AB64" s="254"/>
      <c r="AC64" s="260"/>
      <c r="AD64" s="193"/>
    </row>
    <row r="65" spans="1:30" ht="15">
      <c r="A65" s="1075"/>
      <c r="B65" s="1106"/>
      <c r="C65" s="1097"/>
      <c r="D65" s="1098"/>
      <c r="E65" s="1098"/>
      <c r="F65" s="1099"/>
      <c r="G65" s="1100"/>
      <c r="H65" s="1097"/>
      <c r="I65" s="1101"/>
      <c r="J65" s="1086"/>
      <c r="K65"/>
      <c r="L65" s="922"/>
      <c r="M65" s="145"/>
      <c r="N65" s="178"/>
      <c r="O65" s="248"/>
      <c r="P65" s="248"/>
      <c r="Q65" s="248"/>
      <c r="R65" s="253"/>
      <c r="S65" s="248"/>
      <c r="T65" s="248"/>
      <c r="U65" s="253"/>
      <c r="V65" s="248"/>
      <c r="W65" s="248"/>
      <c r="X65" s="248"/>
      <c r="Y65" s="248"/>
      <c r="Z65" s="253"/>
      <c r="AA65" s="248"/>
      <c r="AB65" s="248"/>
      <c r="AC65" s="269"/>
      <c r="AD65" s="193"/>
    </row>
    <row r="66" spans="1:30" ht="15">
      <c r="A66" s="1075"/>
      <c r="B66" s="1065"/>
      <c r="C66" s="1097"/>
      <c r="D66" s="1098"/>
      <c r="E66" s="1098"/>
      <c r="F66" s="1099"/>
      <c r="G66" s="1100"/>
      <c r="H66" s="1097"/>
      <c r="I66" s="1101"/>
      <c r="J66" s="1086"/>
      <c r="K66"/>
      <c r="L66" s="922"/>
      <c r="M66" s="145"/>
      <c r="N66" s="178"/>
      <c r="O66" s="248"/>
      <c r="P66" s="248"/>
      <c r="Q66" s="248"/>
      <c r="R66" s="253"/>
      <c r="S66" s="248"/>
      <c r="T66" s="248"/>
      <c r="U66" s="253"/>
      <c r="V66" s="248"/>
      <c r="W66" s="248"/>
      <c r="X66" s="248"/>
      <c r="Y66" s="248"/>
      <c r="Z66" s="253"/>
      <c r="AA66" s="248"/>
      <c r="AB66" s="248"/>
      <c r="AC66" s="269"/>
      <c r="AD66" s="193"/>
    </row>
    <row r="67" spans="1:30" ht="15">
      <c r="A67" s="1075"/>
      <c r="B67" s="1106"/>
      <c r="C67" s="1097"/>
      <c r="D67" s="1098"/>
      <c r="E67" s="1098"/>
      <c r="F67" s="1099"/>
      <c r="G67" s="1100"/>
      <c r="H67" s="1097"/>
      <c r="I67" s="1101"/>
      <c r="J67" s="1086"/>
      <c r="K67"/>
      <c r="L67" s="922"/>
      <c r="M67" s="145"/>
      <c r="N67" s="178"/>
      <c r="O67" s="248"/>
      <c r="P67" s="248"/>
      <c r="Q67" s="248"/>
      <c r="R67" s="253"/>
      <c r="S67" s="248"/>
      <c r="T67" s="248"/>
      <c r="U67" s="253"/>
      <c r="V67" s="248"/>
      <c r="W67" s="248"/>
      <c r="X67" s="248"/>
      <c r="Y67" s="248"/>
      <c r="Z67" s="253"/>
      <c r="AA67" s="248"/>
      <c r="AB67" s="248"/>
      <c r="AC67" s="269"/>
      <c r="AD67" s="193"/>
    </row>
    <row r="68" spans="1:30" ht="15">
      <c r="A68" s="1075"/>
      <c r="B68" s="1065"/>
      <c r="C68" s="1097"/>
      <c r="D68" s="1098"/>
      <c r="E68" s="1098"/>
      <c r="F68" s="1099"/>
      <c r="G68" s="1100"/>
      <c r="H68" s="1097"/>
      <c r="I68" s="1101"/>
      <c r="J68" s="1086"/>
      <c r="K68"/>
      <c r="L68" s="922"/>
      <c r="M68" s="145"/>
      <c r="N68" s="271"/>
      <c r="O68" s="271"/>
      <c r="P68" s="207"/>
      <c r="Q68" s="208"/>
      <c r="R68" s="209"/>
      <c r="S68" s="210"/>
      <c r="T68" s="207"/>
      <c r="U68" s="209"/>
      <c r="V68" s="270"/>
      <c r="W68" s="271"/>
      <c r="X68" s="271"/>
      <c r="Y68" s="272"/>
      <c r="Z68" s="273"/>
      <c r="AA68" s="273"/>
      <c r="AB68" s="271"/>
      <c r="AC68" s="273"/>
      <c r="AD68" s="193"/>
    </row>
    <row r="69" spans="1:30" ht="15">
      <c r="A69" s="1075"/>
      <c r="B69" s="1106"/>
      <c r="C69" s="1097"/>
      <c r="D69" s="1098"/>
      <c r="E69" s="1098"/>
      <c r="F69" s="1099"/>
      <c r="G69" s="1100"/>
      <c r="H69" s="1097"/>
      <c r="I69" s="1101"/>
      <c r="J69" s="1086"/>
      <c r="K69"/>
      <c r="L69" s="922"/>
      <c r="M69" s="145"/>
      <c r="N69" s="271"/>
      <c r="O69" s="271"/>
      <c r="P69" s="207"/>
      <c r="Q69" s="208"/>
      <c r="R69" s="209"/>
      <c r="S69" s="210"/>
      <c r="T69" s="207"/>
      <c r="U69" s="209"/>
      <c r="V69" s="270"/>
      <c r="W69" s="271"/>
      <c r="X69" s="271"/>
      <c r="Y69" s="272"/>
      <c r="Z69" s="273"/>
      <c r="AA69" s="273"/>
      <c r="AB69" s="271"/>
      <c r="AC69" s="273"/>
      <c r="AD69" s="193"/>
    </row>
    <row r="70" spans="1:30" ht="15">
      <c r="A70" s="1075"/>
      <c r="B70" s="1065"/>
      <c r="C70" s="1097"/>
      <c r="D70" s="1098"/>
      <c r="E70" s="1098"/>
      <c r="F70" s="1099"/>
      <c r="G70" s="1100"/>
      <c r="H70" s="1097"/>
      <c r="I70" s="1101"/>
      <c r="J70" s="1086"/>
      <c r="K70"/>
      <c r="L70" s="922"/>
      <c r="M70" s="145"/>
      <c r="N70" s="271"/>
      <c r="O70" s="271"/>
      <c r="P70" s="271"/>
      <c r="Q70" s="271"/>
      <c r="R70" s="974"/>
      <c r="S70" s="271"/>
      <c r="T70" s="271"/>
      <c r="U70" s="974"/>
      <c r="V70" s="270"/>
      <c r="W70" s="271"/>
      <c r="X70" s="271"/>
      <c r="Y70" s="272"/>
      <c r="Z70" s="273"/>
      <c r="AA70" s="273"/>
      <c r="AB70" s="271"/>
      <c r="AC70" s="273"/>
      <c r="AD70" s="193"/>
    </row>
    <row r="71" spans="1:30" ht="15">
      <c r="A71" s="1075"/>
      <c r="B71" s="1065"/>
      <c r="C71" s="1097"/>
      <c r="D71" s="1098"/>
      <c r="E71" s="1098"/>
      <c r="F71" s="1099"/>
      <c r="G71" s="1100"/>
      <c r="H71" s="1097"/>
      <c r="I71" s="1101"/>
      <c r="J71" s="1086"/>
      <c r="K71"/>
      <c r="L71" s="922"/>
      <c r="M71" s="145"/>
      <c r="N71" s="271"/>
      <c r="O71" s="271"/>
      <c r="P71" s="207"/>
      <c r="Q71" s="208"/>
      <c r="R71" s="209"/>
      <c r="S71" s="210"/>
      <c r="T71" s="207"/>
      <c r="U71" s="209"/>
      <c r="V71" s="270"/>
      <c r="W71" s="271"/>
      <c r="X71" s="271"/>
      <c r="Y71" s="272"/>
      <c r="Z71" s="273"/>
      <c r="AA71" s="273"/>
      <c r="AB71" s="271"/>
      <c r="AC71" s="273"/>
      <c r="AD71" s="193"/>
    </row>
    <row r="72" spans="1:30" ht="15">
      <c r="A72" s="1075"/>
      <c r="B72" s="1106"/>
      <c r="C72" s="1097"/>
      <c r="D72" s="1098"/>
      <c r="E72" s="1098"/>
      <c r="F72" s="1099"/>
      <c r="G72" s="1100"/>
      <c r="H72" s="1097"/>
      <c r="I72" s="1101"/>
      <c r="J72" s="1086"/>
      <c r="K72"/>
      <c r="L72" s="922"/>
      <c r="M72" s="145"/>
      <c r="N72" s="271"/>
      <c r="O72" s="271"/>
      <c r="P72" s="207"/>
      <c r="Q72" s="208"/>
      <c r="R72" s="209"/>
      <c r="S72" s="210"/>
      <c r="T72" s="207"/>
      <c r="U72" s="209"/>
      <c r="V72" s="270"/>
      <c r="W72" s="271"/>
      <c r="X72" s="271"/>
      <c r="Y72" s="272"/>
      <c r="Z72" s="273"/>
      <c r="AA72" s="273"/>
      <c r="AB72" s="271"/>
      <c r="AC72" s="273"/>
      <c r="AD72" s="193"/>
    </row>
    <row r="73" spans="1:30" ht="15">
      <c r="A73" s="1075"/>
      <c r="B73" s="1065"/>
      <c r="C73" s="1097"/>
      <c r="D73" s="1098"/>
      <c r="E73" s="1098"/>
      <c r="F73" s="1099"/>
      <c r="G73" s="1100"/>
      <c r="H73" s="1097"/>
      <c r="I73" s="1101"/>
      <c r="J73" s="1086"/>
      <c r="K73"/>
      <c r="L73" s="922"/>
      <c r="M73" s="145"/>
      <c r="N73" s="271"/>
      <c r="O73" s="271"/>
      <c r="P73" s="276"/>
      <c r="Q73" s="276"/>
      <c r="R73" s="277"/>
      <c r="S73" s="276"/>
      <c r="T73" s="271"/>
      <c r="U73" s="277"/>
      <c r="V73" s="270"/>
      <c r="W73" s="271"/>
      <c r="X73" s="271"/>
      <c r="Y73" s="272"/>
      <c r="Z73" s="273"/>
      <c r="AA73" s="273"/>
      <c r="AB73" s="271"/>
      <c r="AC73" s="273"/>
      <c r="AD73" s="193"/>
    </row>
    <row r="74" spans="1:30" ht="15">
      <c r="A74" s="1075"/>
      <c r="B74" s="1065"/>
      <c r="C74" s="1097"/>
      <c r="D74" s="1098"/>
      <c r="E74" s="1098"/>
      <c r="F74" s="1099"/>
      <c r="G74" s="1100"/>
      <c r="H74" s="1097"/>
      <c r="I74" s="1101"/>
      <c r="J74" s="1086"/>
      <c r="K74"/>
      <c r="L74" s="922"/>
      <c r="M74" s="145"/>
      <c r="N74" s="271"/>
      <c r="O74" s="271"/>
      <c r="P74" s="207"/>
      <c r="Q74" s="208"/>
      <c r="R74" s="209"/>
      <c r="S74" s="210"/>
      <c r="T74" s="207"/>
      <c r="U74" s="209"/>
      <c r="V74" s="270"/>
      <c r="W74" s="271"/>
      <c r="X74" s="271"/>
      <c r="Y74" s="272"/>
      <c r="Z74" s="273"/>
      <c r="AA74" s="273"/>
      <c r="AB74" s="271"/>
      <c r="AC74" s="273"/>
      <c r="AD74" s="193"/>
    </row>
    <row r="75" spans="1:30" ht="15">
      <c r="A75" s="1075"/>
      <c r="B75" s="1106"/>
      <c r="C75" s="1097"/>
      <c r="D75" s="1098"/>
      <c r="E75" s="1098"/>
      <c r="F75" s="1099"/>
      <c r="G75" s="1100"/>
      <c r="H75" s="1097"/>
      <c r="I75" s="1101"/>
      <c r="J75" s="1086"/>
      <c r="K75"/>
      <c r="L75" s="922"/>
      <c r="M75" s="145"/>
      <c r="N75" s="271"/>
      <c r="O75" s="271"/>
      <c r="P75" s="207"/>
      <c r="Q75" s="208"/>
      <c r="R75" s="209"/>
      <c r="S75" s="210"/>
      <c r="T75" s="207"/>
      <c r="U75" s="209"/>
      <c r="V75" s="270"/>
      <c r="W75" s="271"/>
      <c r="X75" s="271"/>
      <c r="Y75" s="272"/>
      <c r="Z75" s="273"/>
      <c r="AA75" s="273"/>
      <c r="AB75" s="271"/>
      <c r="AC75" s="273"/>
      <c r="AD75" s="193"/>
    </row>
    <row r="76" spans="1:30" ht="15">
      <c r="A76" s="1075"/>
      <c r="B76" s="1065"/>
      <c r="C76" s="1097"/>
      <c r="D76" s="1098"/>
      <c r="E76" s="1098"/>
      <c r="F76" s="1099"/>
      <c r="G76" s="1100"/>
      <c r="H76" s="1097"/>
      <c r="I76" s="1101"/>
      <c r="J76" s="1086"/>
      <c r="K76"/>
      <c r="L76" s="922"/>
      <c r="M76" s="145"/>
      <c r="N76" s="271"/>
      <c r="O76" s="271"/>
      <c r="P76" s="207"/>
      <c r="Q76" s="208"/>
      <c r="R76" s="209"/>
      <c r="S76" s="210"/>
      <c r="T76" s="207"/>
      <c r="U76" s="209"/>
      <c r="V76" s="270"/>
      <c r="W76" s="271"/>
      <c r="X76" s="271"/>
      <c r="Y76" s="272"/>
      <c r="Z76" s="273"/>
      <c r="AA76" s="273"/>
      <c r="AB76" s="271"/>
      <c r="AC76" s="273"/>
      <c r="AD76" s="193"/>
    </row>
    <row r="77" spans="1:30" ht="15">
      <c r="A77" s="1075"/>
      <c r="B77" s="1065"/>
      <c r="C77" s="1097"/>
      <c r="D77" s="1098"/>
      <c r="E77" s="1098"/>
      <c r="F77" s="1099"/>
      <c r="G77" s="1100"/>
      <c r="H77" s="1097"/>
      <c r="I77" s="1101"/>
      <c r="J77" s="1086"/>
      <c r="K77"/>
      <c r="L77" s="922"/>
      <c r="M77" s="145"/>
      <c r="N77" s="271"/>
      <c r="O77" s="271"/>
      <c r="P77" s="207"/>
      <c r="Q77" s="208"/>
      <c r="R77" s="209"/>
      <c r="S77" s="210"/>
      <c r="T77" s="207"/>
      <c r="U77" s="209"/>
      <c r="V77" s="270"/>
      <c r="W77" s="271"/>
      <c r="X77" s="271"/>
      <c r="Y77" s="272"/>
      <c r="Z77" s="273"/>
      <c r="AA77" s="273"/>
      <c r="AB77" s="271"/>
      <c r="AC77" s="273"/>
      <c r="AD77" s="193"/>
    </row>
    <row r="78" spans="1:30" ht="15">
      <c r="A78" s="1075"/>
      <c r="B78" s="1065"/>
      <c r="C78" s="1097"/>
      <c r="D78" s="1098"/>
      <c r="E78" s="1098"/>
      <c r="F78" s="1099"/>
      <c r="G78" s="1100"/>
      <c r="H78" s="1097"/>
      <c r="I78" s="1101"/>
      <c r="J78" s="1086"/>
      <c r="K78"/>
      <c r="L78" s="922"/>
      <c r="M78" s="145"/>
      <c r="N78" s="271"/>
      <c r="O78" s="271"/>
      <c r="P78" s="207"/>
      <c r="Q78" s="208"/>
      <c r="R78" s="209"/>
      <c r="S78" s="210"/>
      <c r="T78" s="207"/>
      <c r="U78" s="209"/>
      <c r="V78" s="270"/>
      <c r="W78" s="271"/>
      <c r="X78" s="271"/>
      <c r="Y78" s="272"/>
      <c r="Z78" s="273"/>
      <c r="AA78" s="273"/>
      <c r="AB78" s="271"/>
      <c r="AC78" s="273"/>
      <c r="AD78" s="193"/>
    </row>
    <row r="79" spans="1:30" ht="15">
      <c r="A79" s="1075"/>
      <c r="B79" s="1106"/>
      <c r="C79" s="1097"/>
      <c r="D79" s="1098"/>
      <c r="E79" s="1098"/>
      <c r="F79" s="1099"/>
      <c r="G79" s="1100"/>
      <c r="H79" s="1097"/>
      <c r="I79" s="1101"/>
      <c r="J79" s="1086"/>
      <c r="K79"/>
      <c r="L79" s="922"/>
      <c r="M79" s="145"/>
      <c r="N79" s="271"/>
      <c r="O79" s="271"/>
      <c r="P79" s="207"/>
      <c r="Q79" s="208"/>
      <c r="R79" s="209"/>
      <c r="S79" s="210"/>
      <c r="T79" s="207"/>
      <c r="U79" s="209"/>
      <c r="V79" s="270"/>
      <c r="W79" s="271"/>
      <c r="X79" s="271"/>
      <c r="Y79" s="272"/>
      <c r="Z79" s="273"/>
      <c r="AA79" s="273"/>
      <c r="AB79" s="271"/>
      <c r="AC79" s="273"/>
      <c r="AD79" s="193"/>
    </row>
    <row r="80" spans="1:30" ht="15">
      <c r="A80" s="1075"/>
      <c r="B80" s="1065"/>
      <c r="C80" s="1097"/>
      <c r="D80" s="1098"/>
      <c r="E80" s="1098"/>
      <c r="F80" s="1099"/>
      <c r="G80" s="1100"/>
      <c r="H80" s="1097"/>
      <c r="I80" s="1101"/>
      <c r="J80" s="1086"/>
      <c r="K80"/>
      <c r="L80" s="922"/>
      <c r="M80" s="145"/>
      <c r="N80" s="271"/>
      <c r="O80" s="271"/>
      <c r="P80" s="207"/>
      <c r="Q80" s="208"/>
      <c r="R80" s="209"/>
      <c r="S80" s="210"/>
      <c r="T80" s="207"/>
      <c r="U80" s="209"/>
      <c r="V80" s="270"/>
      <c r="W80" s="271"/>
      <c r="X80" s="271"/>
      <c r="Y80" s="272"/>
      <c r="Z80" s="273"/>
      <c r="AA80" s="273"/>
      <c r="AB80" s="271"/>
      <c r="AC80" s="273"/>
      <c r="AD80" s="193"/>
    </row>
    <row r="81" spans="1:38" ht="15">
      <c r="A81" s="1075"/>
      <c r="B81" s="1065"/>
      <c r="C81" s="1097"/>
      <c r="D81" s="1098"/>
      <c r="E81" s="1098"/>
      <c r="F81" s="1099"/>
      <c r="G81" s="1100"/>
      <c r="H81" s="1097"/>
      <c r="I81" s="1101"/>
      <c r="J81" s="1086"/>
      <c r="K81"/>
      <c r="L81" s="480"/>
      <c r="M81" s="145"/>
      <c r="N81" s="271"/>
      <c r="O81" s="271"/>
      <c r="P81" s="207"/>
      <c r="Q81" s="208"/>
      <c r="R81" s="209"/>
      <c r="S81" s="210"/>
      <c r="T81" s="207"/>
      <c r="U81" s="209"/>
      <c r="V81" s="270"/>
      <c r="W81" s="271"/>
      <c r="X81" s="271"/>
      <c r="Y81" s="272"/>
      <c r="Z81" s="273"/>
      <c r="AA81" s="273"/>
      <c r="AB81" s="271"/>
      <c r="AC81" s="273"/>
      <c r="AD81" s="193"/>
    </row>
    <row r="82" spans="1:38" ht="15">
      <c r="A82" s="1075"/>
      <c r="B82" s="1106"/>
      <c r="C82" s="1097"/>
      <c r="D82" s="1098"/>
      <c r="E82" s="1098"/>
      <c r="F82" s="1099"/>
      <c r="G82" s="1100"/>
      <c r="H82" s="1097"/>
      <c r="I82" s="1101"/>
      <c r="J82" s="1086"/>
      <c r="K82"/>
      <c r="L82" s="480"/>
      <c r="M82" s="145"/>
      <c r="N82" s="271"/>
      <c r="O82" s="271"/>
      <c r="P82" s="207"/>
      <c r="Q82" s="208"/>
      <c r="R82" s="209"/>
      <c r="S82" s="210"/>
      <c r="T82" s="207"/>
      <c r="U82" s="209"/>
      <c r="V82" s="270"/>
      <c r="W82" s="271"/>
      <c r="X82" s="271"/>
      <c r="Y82" s="272"/>
      <c r="Z82" s="273"/>
      <c r="AA82" s="273"/>
      <c r="AB82" s="271"/>
      <c r="AC82" s="273"/>
      <c r="AD82" s="193"/>
    </row>
    <row r="83" spans="1:38" ht="15">
      <c r="A83" s="1075"/>
      <c r="B83" s="1065"/>
      <c r="C83" s="1097"/>
      <c r="D83" s="1098"/>
      <c r="E83" s="1098"/>
      <c r="F83" s="1099"/>
      <c r="G83" s="1100"/>
      <c r="H83" s="1097"/>
      <c r="I83" s="1101"/>
      <c r="J83" s="1086"/>
      <c r="K83"/>
      <c r="L83" s="480"/>
      <c r="M83" s="145"/>
      <c r="N83" s="271"/>
      <c r="O83" s="271"/>
      <c r="P83" s="207"/>
      <c r="Q83" s="208"/>
      <c r="R83" s="209"/>
      <c r="S83" s="210"/>
      <c r="T83" s="207"/>
      <c r="U83" s="209"/>
      <c r="V83" s="270"/>
      <c r="W83" s="271"/>
      <c r="X83" s="271"/>
      <c r="Y83" s="272"/>
      <c r="Z83" s="273"/>
      <c r="AA83" s="273"/>
      <c r="AB83" s="271"/>
      <c r="AC83" s="273"/>
      <c r="AD83" s="193"/>
    </row>
    <row r="84" spans="1:38" ht="15">
      <c r="A84" s="1075"/>
      <c r="B84" s="1065"/>
      <c r="C84" s="1097"/>
      <c r="D84" s="1098"/>
      <c r="E84" s="1098"/>
      <c r="F84" s="1099"/>
      <c r="G84" s="1100"/>
      <c r="H84" s="1097"/>
      <c r="I84" s="1101"/>
      <c r="J84" s="1086"/>
      <c r="K84"/>
      <c r="L84" s="480"/>
      <c r="M84" s="145"/>
      <c r="N84" s="179"/>
      <c r="O84" s="271"/>
      <c r="P84" s="207"/>
      <c r="Q84" s="208"/>
      <c r="R84" s="209"/>
      <c r="S84" s="210"/>
      <c r="T84" s="207"/>
      <c r="U84" s="209"/>
      <c r="V84" s="286"/>
      <c r="W84" s="271"/>
      <c r="X84" s="271"/>
      <c r="Y84" s="272"/>
      <c r="Z84" s="273"/>
      <c r="AA84" s="273"/>
      <c r="AB84" s="271"/>
      <c r="AC84" s="273"/>
      <c r="AD84" s="193"/>
    </row>
    <row r="85" spans="1:38" ht="15">
      <c r="A85" s="1075"/>
      <c r="B85" s="1106"/>
      <c r="C85" s="1097"/>
      <c r="D85" s="1098"/>
      <c r="E85" s="1098"/>
      <c r="F85" s="1099"/>
      <c r="G85" s="1100"/>
      <c r="H85" s="1097"/>
      <c r="I85" s="1101"/>
      <c r="J85" s="1086"/>
      <c r="K85"/>
      <c r="L85" s="480"/>
      <c r="M85" s="145"/>
      <c r="N85" s="975"/>
      <c r="O85" s="975"/>
      <c r="P85" s="975"/>
      <c r="Q85" s="975"/>
      <c r="R85" s="976"/>
      <c r="S85" s="976"/>
      <c r="T85" s="977"/>
      <c r="U85" s="987"/>
      <c r="V85" s="281"/>
      <c r="W85" s="271"/>
      <c r="X85" s="271"/>
      <c r="Y85" s="272"/>
      <c r="Z85" s="273"/>
      <c r="AA85" s="273"/>
      <c r="AB85" s="271"/>
      <c r="AC85" s="273"/>
      <c r="AD85" s="193"/>
      <c r="AE85" s="992"/>
      <c r="AF85" s="992"/>
      <c r="AG85" s="992"/>
      <c r="AH85" s="992"/>
      <c r="AI85" s="992"/>
      <c r="AJ85" s="992"/>
      <c r="AK85" s="992"/>
      <c r="AL85" s="992"/>
    </row>
    <row r="86" spans="1:38" ht="15">
      <c r="A86" s="1075"/>
      <c r="B86" s="1106"/>
      <c r="C86" s="1097"/>
      <c r="D86" s="1098"/>
      <c r="E86" s="1098"/>
      <c r="F86" s="1099"/>
      <c r="G86" s="1100"/>
      <c r="H86" s="1097"/>
      <c r="I86" s="1101"/>
      <c r="J86" s="1086"/>
      <c r="K86"/>
      <c r="L86" s="480"/>
      <c r="M86" s="145"/>
      <c r="N86" s="179"/>
      <c r="O86" s="179"/>
      <c r="P86" s="179"/>
      <c r="Q86" s="179"/>
      <c r="R86" s="180"/>
      <c r="S86" s="180"/>
      <c r="T86" s="245"/>
      <c r="U86" s="988"/>
      <c r="V86" s="281"/>
      <c r="W86" s="271"/>
      <c r="X86" s="271"/>
      <c r="Y86" s="272"/>
      <c r="Z86" s="273"/>
      <c r="AA86" s="273"/>
      <c r="AB86" s="271"/>
      <c r="AC86" s="273"/>
      <c r="AD86" s="193"/>
      <c r="AE86" s="992"/>
      <c r="AF86" s="992"/>
      <c r="AG86" s="992"/>
      <c r="AH86" s="992"/>
      <c r="AI86" s="992"/>
      <c r="AJ86" s="992"/>
      <c r="AK86" s="992"/>
      <c r="AL86" s="992"/>
    </row>
    <row r="87" spans="1:38" ht="15">
      <c r="A87" s="1075"/>
      <c r="B87" s="1114"/>
      <c r="C87" s="1116"/>
      <c r="D87" s="1117"/>
      <c r="E87" s="1117"/>
      <c r="F87" s="1118"/>
      <c r="G87" s="1119"/>
      <c r="H87" s="1116"/>
      <c r="I87" s="1117"/>
      <c r="J87" s="1091"/>
      <c r="K87"/>
      <c r="L87" s="480"/>
      <c r="M87" s="145"/>
      <c r="N87" s="181"/>
      <c r="O87" s="181"/>
      <c r="P87" s="181"/>
      <c r="Q87" s="181"/>
      <c r="R87" s="182"/>
      <c r="S87" s="182"/>
      <c r="T87" s="246"/>
      <c r="U87" s="989"/>
      <c r="V87" s="281"/>
      <c r="W87" s="271"/>
      <c r="X87" s="271"/>
      <c r="Y87" s="272"/>
      <c r="Z87" s="273"/>
      <c r="AA87" s="273"/>
      <c r="AB87" s="271"/>
      <c r="AC87" s="273"/>
      <c r="AD87" s="193"/>
      <c r="AE87" s="992"/>
      <c r="AF87" s="992"/>
      <c r="AG87" s="992"/>
      <c r="AH87" s="992"/>
      <c r="AI87" s="992"/>
      <c r="AJ87" s="992"/>
      <c r="AK87" s="992"/>
      <c r="AL87" s="992"/>
    </row>
    <row r="88" spans="1:38" ht="15">
      <c r="A88" s="1075"/>
      <c r="B88" s="1106"/>
      <c r="C88" s="1097"/>
      <c r="D88" s="1098"/>
      <c r="E88" s="1098"/>
      <c r="F88" s="1099"/>
      <c r="G88" s="1100"/>
      <c r="H88" s="1097"/>
      <c r="I88" s="1101"/>
      <c r="J88" s="1086"/>
      <c r="K88"/>
      <c r="L88" s="480"/>
      <c r="M88" s="145"/>
      <c r="N88" s="179"/>
      <c r="O88" s="179"/>
      <c r="P88" s="179"/>
      <c r="Q88" s="179"/>
      <c r="R88" s="180"/>
      <c r="S88" s="180"/>
      <c r="T88" s="245"/>
      <c r="U88" s="988"/>
      <c r="V88" s="281"/>
      <c r="W88" s="271"/>
      <c r="X88" s="271"/>
      <c r="Y88" s="272"/>
      <c r="Z88" s="273"/>
      <c r="AA88" s="273"/>
      <c r="AB88" s="271"/>
      <c r="AC88" s="273"/>
      <c r="AD88" s="193"/>
    </row>
    <row r="89" spans="1:38" ht="15">
      <c r="A89" s="1075"/>
      <c r="B89" s="1106"/>
      <c r="C89" s="1097"/>
      <c r="D89" s="1098"/>
      <c r="E89" s="1098"/>
      <c r="F89" s="1099"/>
      <c r="G89" s="1100"/>
      <c r="H89" s="1097"/>
      <c r="I89" s="1101"/>
      <c r="J89" s="1086"/>
      <c r="K89"/>
      <c r="L89" s="480"/>
      <c r="M89" s="145"/>
      <c r="N89" s="179"/>
      <c r="O89" s="179"/>
      <c r="P89" s="179"/>
      <c r="Q89" s="179"/>
      <c r="R89" s="180"/>
      <c r="S89" s="180"/>
      <c r="T89" s="245"/>
      <c r="U89" s="988"/>
      <c r="V89" s="281"/>
      <c r="W89" s="279"/>
      <c r="X89" s="279"/>
      <c r="Y89" s="280"/>
      <c r="Z89" s="281"/>
      <c r="AA89" s="281"/>
      <c r="AB89" s="279"/>
      <c r="AC89" s="281"/>
      <c r="AD89" s="193"/>
    </row>
    <row r="90" spans="1:38" ht="15">
      <c r="A90" s="1075"/>
      <c r="B90" s="1114"/>
      <c r="C90" s="1116"/>
      <c r="D90" s="1117"/>
      <c r="E90" s="1117"/>
      <c r="F90" s="1118"/>
      <c r="G90" s="1119"/>
      <c r="H90" s="1116"/>
      <c r="I90" s="1117"/>
      <c r="J90" s="1091"/>
      <c r="K90"/>
      <c r="L90" s="480"/>
      <c r="M90" s="145"/>
      <c r="N90" s="181"/>
      <c r="O90" s="181"/>
      <c r="P90" s="181"/>
      <c r="Q90" s="181"/>
      <c r="R90" s="182"/>
      <c r="S90" s="182"/>
      <c r="T90" s="246"/>
      <c r="U90" s="989"/>
      <c r="V90" s="260"/>
      <c r="W90" s="254"/>
      <c r="X90" s="261"/>
      <c r="Y90" s="261"/>
      <c r="Z90" s="262"/>
      <c r="AA90" s="262"/>
      <c r="AB90" s="261"/>
      <c r="AC90" s="262"/>
      <c r="AD90" s="193"/>
    </row>
    <row r="91" spans="1:38" ht="15">
      <c r="A91" s="1075"/>
      <c r="B91" s="1106"/>
      <c r="C91" s="1097"/>
      <c r="D91" s="1098"/>
      <c r="E91" s="1098"/>
      <c r="F91" s="1099"/>
      <c r="G91" s="1100"/>
      <c r="H91" s="1097"/>
      <c r="I91" s="1101"/>
      <c r="J91" s="1086"/>
      <c r="K91"/>
      <c r="L91" s="480"/>
      <c r="M91" s="145"/>
      <c r="N91" s="975"/>
      <c r="O91" s="975"/>
      <c r="P91" s="975"/>
      <c r="Q91" s="975"/>
      <c r="R91" s="976"/>
      <c r="S91" s="976"/>
      <c r="T91" s="977"/>
      <c r="U91" s="987"/>
      <c r="V91" s="260"/>
      <c r="W91" s="254"/>
      <c r="X91" s="261"/>
      <c r="Y91" s="261"/>
      <c r="Z91" s="262"/>
      <c r="AA91" s="262"/>
      <c r="AB91" s="261"/>
      <c r="AC91" s="262"/>
      <c r="AD91" s="193"/>
    </row>
    <row r="92" spans="1:38" ht="15">
      <c r="A92" s="1075"/>
      <c r="B92" s="1106"/>
      <c r="C92" s="1097"/>
      <c r="D92" s="1098"/>
      <c r="E92" s="1098"/>
      <c r="F92" s="1099"/>
      <c r="G92" s="1100"/>
      <c r="H92" s="1097"/>
      <c r="I92" s="1101"/>
      <c r="J92" s="1086"/>
      <c r="K92"/>
      <c r="L92" s="480"/>
      <c r="M92" s="145"/>
      <c r="N92" s="178"/>
      <c r="O92" s="178"/>
      <c r="P92" s="178"/>
      <c r="Q92" s="178"/>
      <c r="R92" s="183"/>
      <c r="S92" s="178"/>
      <c r="T92" s="248"/>
      <c r="U92" s="183"/>
      <c r="V92" s="260"/>
      <c r="W92" s="254"/>
      <c r="X92" s="261"/>
      <c r="Y92" s="261"/>
      <c r="Z92" s="262"/>
      <c r="AA92" s="262"/>
      <c r="AB92" s="261"/>
      <c r="AC92" s="262"/>
      <c r="AD92" s="193"/>
    </row>
    <row r="93" spans="1:38" ht="15">
      <c r="A93" s="1075"/>
      <c r="B93" s="1114"/>
      <c r="C93" s="1116"/>
      <c r="D93" s="1117"/>
      <c r="E93" s="1117"/>
      <c r="F93" s="1118"/>
      <c r="G93" s="1119"/>
      <c r="H93" s="1116"/>
      <c r="I93" s="1117"/>
      <c r="J93" s="1091"/>
      <c r="K93"/>
      <c r="L93" s="480"/>
      <c r="M93" s="145"/>
      <c r="N93" s="991"/>
      <c r="O93" s="991"/>
      <c r="P93" s="991"/>
      <c r="Q93" s="991"/>
      <c r="R93" s="996"/>
      <c r="S93" s="991"/>
      <c r="T93" s="984"/>
      <c r="U93" s="996"/>
      <c r="V93" s="285"/>
      <c r="W93" s="279"/>
      <c r="X93" s="279"/>
      <c r="Y93" s="280"/>
      <c r="Z93" s="281"/>
      <c r="AA93" s="281"/>
      <c r="AB93" s="279"/>
      <c r="AC93" s="281"/>
      <c r="AD93" s="193"/>
    </row>
    <row r="94" spans="1:38" ht="15">
      <c r="A94" s="1075"/>
      <c r="B94" s="1106"/>
      <c r="C94" s="1097"/>
      <c r="D94" s="1098"/>
      <c r="E94" s="1098"/>
      <c r="F94" s="1099"/>
      <c r="G94" s="1100"/>
      <c r="H94" s="1097"/>
      <c r="I94" s="1101"/>
      <c r="J94" s="1086"/>
      <c r="K94"/>
      <c r="L94" s="480"/>
      <c r="M94" s="145"/>
      <c r="N94" s="248"/>
      <c r="O94" s="248"/>
      <c r="P94" s="982"/>
      <c r="Q94" s="982"/>
      <c r="R94" s="997"/>
      <c r="S94" s="982"/>
      <c r="T94" s="982"/>
      <c r="U94" s="997"/>
      <c r="V94" s="278"/>
      <c r="W94" s="279"/>
      <c r="X94" s="279"/>
      <c r="Y94" s="280"/>
      <c r="Z94" s="281"/>
      <c r="AA94" s="281"/>
      <c r="AB94" s="279"/>
      <c r="AC94" s="281"/>
      <c r="AD94" s="193"/>
      <c r="AE94" s="992"/>
      <c r="AF94" s="992"/>
      <c r="AG94" s="992"/>
      <c r="AH94" s="992"/>
      <c r="AI94" s="992"/>
      <c r="AJ94" s="992"/>
      <c r="AK94" s="992"/>
      <c r="AL94" s="992"/>
    </row>
    <row r="95" spans="1:38" ht="15">
      <c r="A95" s="1075"/>
      <c r="B95" s="1106"/>
      <c r="C95" s="1097"/>
      <c r="D95" s="1098"/>
      <c r="E95" s="1098"/>
      <c r="F95" s="1099"/>
      <c r="G95" s="1100"/>
      <c r="H95" s="1097"/>
      <c r="I95" s="1101"/>
      <c r="J95" s="1086"/>
      <c r="K95"/>
      <c r="L95" s="480"/>
      <c r="M95" s="145"/>
      <c r="N95" s="248"/>
      <c r="O95" s="248"/>
      <c r="P95" s="248"/>
      <c r="Q95" s="248"/>
      <c r="R95" s="253"/>
      <c r="S95" s="248"/>
      <c r="T95" s="248"/>
      <c r="U95" s="253"/>
      <c r="V95" s="278"/>
      <c r="W95" s="254"/>
      <c r="X95" s="261"/>
      <c r="Y95" s="261"/>
      <c r="Z95" s="262"/>
      <c r="AA95" s="262"/>
      <c r="AB95" s="261"/>
      <c r="AC95" s="262"/>
      <c r="AD95" s="193"/>
      <c r="AE95" s="992"/>
      <c r="AF95" s="992"/>
      <c r="AG95" s="992"/>
      <c r="AH95" s="992"/>
      <c r="AI95" s="992"/>
      <c r="AJ95" s="992"/>
      <c r="AK95" s="992"/>
      <c r="AL95" s="992"/>
    </row>
    <row r="96" spans="1:38" ht="15">
      <c r="A96" s="1075"/>
      <c r="B96" s="1106"/>
      <c r="C96" s="1097"/>
      <c r="D96" s="1098"/>
      <c r="E96" s="1098"/>
      <c r="F96" s="1099"/>
      <c r="G96" s="1100"/>
      <c r="H96" s="1097"/>
      <c r="I96" s="1101"/>
      <c r="J96" s="1086"/>
      <c r="K96"/>
      <c r="L96" s="480"/>
      <c r="M96" s="145"/>
      <c r="N96" s="984"/>
      <c r="O96" s="984"/>
      <c r="P96" s="984"/>
      <c r="Q96" s="984"/>
      <c r="R96" s="985"/>
      <c r="S96" s="984"/>
      <c r="T96" s="984"/>
      <c r="U96" s="985"/>
      <c r="V96" s="278"/>
      <c r="W96" s="279"/>
      <c r="X96" s="279"/>
      <c r="Y96" s="280"/>
      <c r="Z96" s="281"/>
      <c r="AA96" s="281"/>
      <c r="AB96" s="279"/>
      <c r="AC96" s="281"/>
      <c r="AD96" s="193"/>
      <c r="AE96" s="992"/>
      <c r="AF96" s="992"/>
      <c r="AG96" s="992"/>
      <c r="AH96" s="992"/>
      <c r="AI96" s="992"/>
      <c r="AJ96" s="992"/>
      <c r="AK96" s="992"/>
      <c r="AL96" s="992"/>
    </row>
    <row r="97" spans="1:30" ht="15">
      <c r="A97" s="1075"/>
      <c r="B97" s="1106"/>
      <c r="C97" s="1097"/>
      <c r="D97" s="1098"/>
      <c r="E97" s="1098"/>
      <c r="F97" s="1099"/>
      <c r="G97" s="1100"/>
      <c r="H97" s="1097"/>
      <c r="I97" s="1101"/>
      <c r="J97" s="1086"/>
      <c r="K97"/>
      <c r="L97" s="480"/>
      <c r="M97" s="145"/>
      <c r="N97" s="980"/>
      <c r="O97" s="982"/>
      <c r="P97" s="982"/>
      <c r="Q97" s="982"/>
      <c r="R97" s="997"/>
      <c r="S97" s="982"/>
      <c r="T97" s="982"/>
      <c r="U97" s="997"/>
      <c r="AD97" s="193"/>
    </row>
    <row r="98" spans="1:30" ht="15">
      <c r="A98" s="1075"/>
      <c r="B98" s="1106"/>
      <c r="C98" s="1097"/>
      <c r="D98" s="1098"/>
      <c r="E98" s="1098"/>
      <c r="F98" s="1099"/>
      <c r="G98" s="1100"/>
      <c r="H98" s="1097"/>
      <c r="I98" s="1101"/>
      <c r="J98" s="1086"/>
      <c r="K98"/>
      <c r="L98" s="480"/>
      <c r="M98" s="145"/>
      <c r="N98" s="178"/>
      <c r="O98" s="248"/>
      <c r="P98" s="248"/>
      <c r="Q98" s="248"/>
      <c r="R98" s="253"/>
      <c r="S98" s="248"/>
      <c r="T98" s="248"/>
      <c r="U98" s="253"/>
      <c r="V98" s="281"/>
      <c r="W98" s="279"/>
      <c r="X98" s="279"/>
      <c r="Y98" s="280"/>
      <c r="Z98" s="281"/>
      <c r="AA98" s="281"/>
      <c r="AB98" s="279"/>
      <c r="AC98" s="281"/>
      <c r="AD98" s="193"/>
    </row>
    <row r="99" spans="1:30" ht="15">
      <c r="A99" s="1075"/>
      <c r="B99" s="1106"/>
      <c r="C99" s="1097"/>
      <c r="D99" s="1098"/>
      <c r="E99" s="1098"/>
      <c r="F99" s="1099"/>
      <c r="G99" s="1100"/>
      <c r="H99" s="1097"/>
      <c r="I99" s="1101"/>
      <c r="J99" s="1086"/>
      <c r="K99"/>
      <c r="L99" s="480"/>
      <c r="M99" s="145"/>
      <c r="N99" s="991"/>
      <c r="O99" s="274"/>
      <c r="P99" s="274"/>
      <c r="Q99" s="274"/>
      <c r="R99" s="275"/>
      <c r="S99" s="274"/>
      <c r="T99" s="274"/>
      <c r="U99" s="275"/>
      <c r="V99" s="286"/>
      <c r="W99" s="271"/>
      <c r="X99" s="271"/>
      <c r="Y99" s="272"/>
      <c r="Z99" s="273"/>
      <c r="AA99" s="273"/>
      <c r="AB99" s="271"/>
      <c r="AC99" s="273"/>
      <c r="AD99" s="193"/>
    </row>
    <row r="100" spans="1:30" ht="15">
      <c r="A100" s="1075"/>
      <c r="B100" s="1106"/>
      <c r="C100" s="1097"/>
      <c r="D100" s="1098"/>
      <c r="E100" s="1098"/>
      <c r="F100" s="1099"/>
      <c r="G100" s="1100"/>
      <c r="H100" s="1097"/>
      <c r="I100" s="1101"/>
      <c r="J100" s="1086"/>
      <c r="K100"/>
      <c r="L100" s="480"/>
      <c r="M100" s="145"/>
      <c r="N100" s="980"/>
      <c r="O100" s="998"/>
      <c r="P100" s="998"/>
      <c r="Q100" s="998"/>
      <c r="R100" s="999"/>
      <c r="S100" s="998"/>
      <c r="T100" s="1000"/>
      <c r="U100" s="999"/>
      <c r="V100" s="278"/>
      <c r="W100" s="279"/>
      <c r="X100" s="279"/>
      <c r="Y100" s="280"/>
      <c r="Z100" s="281"/>
      <c r="AA100" s="281"/>
      <c r="AB100" s="279"/>
      <c r="AC100" s="281"/>
      <c r="AD100" s="193"/>
    </row>
    <row r="101" spans="1:30" ht="15">
      <c r="A101" s="1075"/>
      <c r="B101" s="1106"/>
      <c r="C101" s="1097"/>
      <c r="D101" s="1098"/>
      <c r="E101" s="1098"/>
      <c r="F101" s="1099"/>
      <c r="G101" s="1100"/>
      <c r="H101" s="1097"/>
      <c r="I101" s="1101"/>
      <c r="J101" s="1086"/>
      <c r="K101"/>
      <c r="L101" s="480"/>
      <c r="M101" s="145"/>
      <c r="N101" s="178"/>
      <c r="O101" s="271"/>
      <c r="P101" s="207"/>
      <c r="Q101" s="208"/>
      <c r="R101" s="209"/>
      <c r="S101" s="210"/>
      <c r="T101" s="207"/>
      <c r="U101" s="209"/>
      <c r="V101" s="260"/>
      <c r="W101" s="254"/>
      <c r="X101" s="261"/>
      <c r="Y101" s="261"/>
      <c r="Z101" s="262"/>
      <c r="AA101" s="262"/>
      <c r="AB101" s="261"/>
      <c r="AC101" s="262"/>
      <c r="AD101" s="193"/>
    </row>
    <row r="102" spans="1:30" ht="15">
      <c r="A102" s="1075"/>
      <c r="B102" s="1106"/>
      <c r="C102" s="1097"/>
      <c r="D102" s="1098"/>
      <c r="E102" s="1098"/>
      <c r="F102" s="1099"/>
      <c r="G102" s="1100"/>
      <c r="H102" s="1097"/>
      <c r="I102" s="1101"/>
      <c r="J102" s="1086"/>
      <c r="K102"/>
      <c r="L102" s="480"/>
      <c r="M102" s="145"/>
      <c r="N102" s="991"/>
      <c r="O102" s="274"/>
      <c r="P102" s="211"/>
      <c r="Q102" s="212"/>
      <c r="R102" s="213"/>
      <c r="S102" s="214"/>
      <c r="T102" s="211"/>
      <c r="U102" s="213"/>
      <c r="V102" s="281"/>
      <c r="W102" s="279"/>
      <c r="X102" s="279"/>
      <c r="Y102" s="280"/>
      <c r="Z102" s="281"/>
      <c r="AA102" s="281"/>
      <c r="AB102" s="279"/>
      <c r="AC102" s="281"/>
      <c r="AD102" s="193"/>
    </row>
    <row r="103" spans="1:30" ht="15">
      <c r="A103" s="1075"/>
      <c r="B103" s="1106"/>
      <c r="C103" s="1097"/>
      <c r="D103" s="1098"/>
      <c r="E103" s="1098"/>
      <c r="F103" s="1099"/>
      <c r="G103" s="1100"/>
      <c r="H103" s="1097"/>
      <c r="I103" s="1101"/>
      <c r="J103" s="1086"/>
      <c r="K103"/>
      <c r="L103" s="480"/>
      <c r="M103" s="145"/>
      <c r="N103" s="980"/>
      <c r="O103" s="1000"/>
      <c r="P103" s="1001"/>
      <c r="Q103" s="1002"/>
      <c r="R103" s="1003"/>
      <c r="S103" s="250"/>
      <c r="T103" s="1001"/>
      <c r="U103" s="1003"/>
      <c r="V103" s="278"/>
      <c r="W103" s="279"/>
      <c r="X103" s="279"/>
      <c r="Y103" s="280"/>
      <c r="Z103" s="281"/>
      <c r="AA103" s="281"/>
      <c r="AB103" s="279"/>
      <c r="AC103" s="281"/>
      <c r="AD103" s="193"/>
    </row>
    <row r="104" spans="1:30" ht="15">
      <c r="A104" s="1075"/>
      <c r="B104" s="1106"/>
      <c r="C104" s="1097"/>
      <c r="D104" s="1098"/>
      <c r="E104" s="1098"/>
      <c r="F104" s="1099"/>
      <c r="G104" s="1100"/>
      <c r="H104" s="1097"/>
      <c r="I104" s="1101"/>
      <c r="J104" s="1086"/>
      <c r="K104"/>
      <c r="L104" s="480"/>
      <c r="M104" s="145"/>
      <c r="N104" s="178"/>
      <c r="O104" s="271"/>
      <c r="P104" s="207"/>
      <c r="Q104" s="208"/>
      <c r="R104" s="209"/>
      <c r="S104" s="210"/>
      <c r="T104" s="207"/>
      <c r="U104" s="209"/>
      <c r="V104" s="260"/>
      <c r="W104" s="254"/>
      <c r="X104" s="261"/>
      <c r="Y104" s="261"/>
      <c r="Z104" s="262"/>
      <c r="AA104" s="262"/>
      <c r="AB104" s="261"/>
      <c r="AC104" s="262"/>
      <c r="AD104" s="193"/>
    </row>
    <row r="105" spans="1:30" ht="15">
      <c r="A105" s="1075"/>
      <c r="B105" s="1114"/>
      <c r="C105" s="1116"/>
      <c r="D105" s="1117"/>
      <c r="E105" s="1117"/>
      <c r="F105" s="1118"/>
      <c r="G105" s="1119"/>
      <c r="H105" s="1116"/>
      <c r="I105" s="1117"/>
      <c r="J105" s="1091"/>
      <c r="K105"/>
      <c r="L105" s="480"/>
      <c r="M105" s="145"/>
      <c r="N105" s="991"/>
      <c r="O105" s="274"/>
      <c r="P105" s="211"/>
      <c r="Q105" s="212"/>
      <c r="R105" s="213"/>
      <c r="S105" s="214"/>
      <c r="T105" s="211"/>
      <c r="U105" s="213"/>
      <c r="V105" s="281"/>
      <c r="W105" s="279"/>
      <c r="X105" s="279"/>
      <c r="Y105" s="280"/>
      <c r="Z105" s="281"/>
      <c r="AA105" s="281"/>
      <c r="AB105" s="279"/>
      <c r="AC105" s="281"/>
      <c r="AD105" s="193"/>
    </row>
    <row r="106" spans="1:30" ht="15">
      <c r="A106" s="1075"/>
      <c r="B106" s="1106"/>
      <c r="C106" s="1097"/>
      <c r="D106" s="1098"/>
      <c r="E106" s="1098"/>
      <c r="F106" s="1099"/>
      <c r="G106" s="1100"/>
      <c r="H106" s="1097"/>
      <c r="I106" s="1101"/>
      <c r="J106" s="1086"/>
      <c r="K106"/>
      <c r="L106" s="480"/>
      <c r="M106" s="145"/>
      <c r="N106" s="980"/>
      <c r="O106" s="1000"/>
      <c r="P106" s="1001"/>
      <c r="Q106" s="1002"/>
      <c r="R106" s="1003"/>
      <c r="S106" s="250"/>
      <c r="T106" s="1001"/>
      <c r="U106" s="1003"/>
      <c r="V106" s="260"/>
      <c r="W106" s="254"/>
      <c r="X106" s="261"/>
      <c r="Y106" s="261"/>
      <c r="Z106" s="262"/>
      <c r="AA106" s="262"/>
      <c r="AB106" s="261"/>
      <c r="AC106" s="262"/>
      <c r="AD106" s="193"/>
    </row>
    <row r="107" spans="1:30" ht="15">
      <c r="A107" s="1075"/>
      <c r="B107" s="1106"/>
      <c r="C107" s="1097"/>
      <c r="D107" s="1098"/>
      <c r="E107" s="1098"/>
      <c r="F107" s="1099"/>
      <c r="G107" s="1100"/>
      <c r="H107" s="1097"/>
      <c r="I107" s="1101"/>
      <c r="J107" s="1086"/>
      <c r="K107"/>
      <c r="L107" s="480"/>
      <c r="M107" s="145"/>
      <c r="N107" s="271"/>
      <c r="O107" s="271"/>
      <c r="P107" s="207"/>
      <c r="Q107" s="208"/>
      <c r="R107" s="209"/>
      <c r="S107" s="210"/>
      <c r="T107" s="207"/>
      <c r="U107" s="209"/>
      <c r="V107" s="260"/>
      <c r="W107" s="254"/>
      <c r="X107" s="261"/>
      <c r="Y107" s="261"/>
      <c r="Z107" s="262"/>
      <c r="AA107" s="262"/>
      <c r="AB107" s="261"/>
      <c r="AC107" s="262"/>
      <c r="AD107" s="193"/>
    </row>
    <row r="108" spans="1:30" ht="15">
      <c r="A108" s="1075"/>
      <c r="B108" s="1106"/>
      <c r="C108" s="1097"/>
      <c r="D108" s="1098"/>
      <c r="E108" s="1098"/>
      <c r="F108" s="1099"/>
      <c r="G108" s="1100"/>
      <c r="H108" s="1097"/>
      <c r="I108" s="1101"/>
      <c r="J108" s="1086"/>
      <c r="K108"/>
      <c r="L108" s="480"/>
      <c r="M108" s="145"/>
      <c r="N108" s="274"/>
      <c r="O108" s="274"/>
      <c r="P108" s="211"/>
      <c r="Q108" s="212"/>
      <c r="R108" s="213"/>
      <c r="S108" s="214"/>
      <c r="T108" s="211"/>
      <c r="U108" s="213"/>
      <c r="V108" s="983"/>
      <c r="W108" s="283"/>
      <c r="X108" s="283"/>
      <c r="Y108" s="284"/>
      <c r="Z108" s="282"/>
      <c r="AA108" s="282"/>
      <c r="AB108" s="283"/>
      <c r="AC108" s="282"/>
      <c r="AD108" s="193"/>
    </row>
    <row r="109" spans="1:30" ht="15">
      <c r="A109" s="1068"/>
      <c r="B109" s="1105"/>
      <c r="C109" s="1092"/>
      <c r="D109" s="1093"/>
      <c r="E109" s="1093"/>
      <c r="F109" s="1094"/>
      <c r="G109" s="1095"/>
      <c r="H109" s="1092"/>
      <c r="I109" s="1093"/>
      <c r="J109" s="1096"/>
      <c r="K109"/>
      <c r="L109" s="480"/>
      <c r="M109" s="145"/>
      <c r="N109" s="252"/>
      <c r="O109" s="176"/>
      <c r="P109" s="176"/>
      <c r="Q109" s="176"/>
      <c r="R109" s="177"/>
      <c r="S109" s="177"/>
      <c r="T109" s="244"/>
      <c r="U109" s="987"/>
      <c r="V109" s="256"/>
      <c r="W109" s="257"/>
      <c r="X109" s="258"/>
      <c r="Y109" s="258"/>
      <c r="Z109" s="259"/>
      <c r="AA109" s="259"/>
      <c r="AB109" s="258"/>
      <c r="AC109" s="979"/>
      <c r="AD109" s="193"/>
    </row>
    <row r="110" spans="1:30" ht="15">
      <c r="A110" s="1067"/>
      <c r="B110" s="1106"/>
      <c r="C110" s="1097"/>
      <c r="D110" s="1098"/>
      <c r="E110" s="1098"/>
      <c r="F110" s="1099"/>
      <c r="G110" s="1100"/>
      <c r="H110" s="1097"/>
      <c r="I110" s="1101"/>
      <c r="J110" s="1086"/>
      <c r="K110"/>
      <c r="L110" s="480"/>
      <c r="M110" s="145"/>
      <c r="N110" s="179"/>
      <c r="O110" s="179"/>
      <c r="P110" s="179"/>
      <c r="Q110" s="179"/>
      <c r="R110" s="180"/>
      <c r="S110" s="180"/>
      <c r="T110" s="245"/>
      <c r="U110" s="988"/>
      <c r="V110" s="260"/>
      <c r="W110" s="254"/>
      <c r="X110" s="261"/>
      <c r="Y110" s="261"/>
      <c r="Z110" s="262"/>
      <c r="AA110" s="262"/>
      <c r="AB110" s="261"/>
      <c r="AC110" s="262"/>
      <c r="AD110" s="193"/>
    </row>
    <row r="111" spans="1:30" ht="15">
      <c r="A111" s="1067"/>
      <c r="B111" s="1106"/>
      <c r="C111" s="1097"/>
      <c r="D111" s="1098"/>
      <c r="E111" s="1098"/>
      <c r="F111" s="1099"/>
      <c r="G111" s="1100"/>
      <c r="H111" s="1097"/>
      <c r="I111" s="1101"/>
      <c r="J111" s="1086"/>
      <c r="K111"/>
      <c r="L111" s="480"/>
      <c r="M111" s="145"/>
      <c r="N111" s="179"/>
      <c r="O111" s="179"/>
      <c r="P111" s="179"/>
      <c r="Q111" s="179"/>
      <c r="R111" s="180"/>
      <c r="S111" s="180"/>
      <c r="T111" s="245"/>
      <c r="U111" s="988"/>
      <c r="V111" s="260"/>
      <c r="W111" s="254"/>
      <c r="X111" s="261"/>
      <c r="Y111" s="261"/>
      <c r="Z111" s="262"/>
      <c r="AA111" s="262"/>
      <c r="AB111" s="261"/>
      <c r="AC111" s="262"/>
      <c r="AD111" s="193"/>
    </row>
    <row r="112" spans="1:30" ht="15">
      <c r="A112" s="1067"/>
      <c r="B112" s="1106"/>
      <c r="C112" s="1097"/>
      <c r="D112" s="1098"/>
      <c r="E112" s="1098"/>
      <c r="F112" s="1099"/>
      <c r="G112" s="1100"/>
      <c r="H112" s="1097"/>
      <c r="I112" s="1101"/>
      <c r="J112" s="1086"/>
      <c r="K112"/>
      <c r="L112" s="480"/>
      <c r="M112" s="145"/>
      <c r="N112" s="179"/>
      <c r="O112" s="179"/>
      <c r="P112" s="179"/>
      <c r="Q112" s="179"/>
      <c r="R112" s="180"/>
      <c r="S112" s="180"/>
      <c r="T112" s="245"/>
      <c r="U112" s="988"/>
      <c r="V112" s="260"/>
      <c r="W112" s="254"/>
      <c r="X112" s="261"/>
      <c r="Y112" s="261"/>
      <c r="Z112" s="262"/>
      <c r="AA112" s="262"/>
      <c r="AB112" s="261"/>
      <c r="AC112" s="262"/>
      <c r="AD112" s="193"/>
    </row>
    <row r="113" spans="1:30" ht="15">
      <c r="A113" s="1067"/>
      <c r="B113" s="1106"/>
      <c r="C113" s="1097"/>
      <c r="D113" s="1098"/>
      <c r="E113" s="1098"/>
      <c r="F113" s="1099"/>
      <c r="G113" s="1100"/>
      <c r="H113" s="1097"/>
      <c r="I113" s="1101"/>
      <c r="J113" s="1086"/>
      <c r="K113"/>
      <c r="L113" s="922"/>
      <c r="M113" s="145"/>
      <c r="N113" s="179"/>
      <c r="O113" s="179"/>
      <c r="P113" s="179"/>
      <c r="Q113" s="179"/>
      <c r="R113" s="180"/>
      <c r="S113" s="180"/>
      <c r="T113" s="245"/>
      <c r="U113" s="988"/>
      <c r="V113" s="260"/>
      <c r="W113" s="254"/>
      <c r="X113" s="261"/>
      <c r="Y113" s="261"/>
      <c r="Z113" s="262"/>
      <c r="AA113" s="262"/>
      <c r="AB113" s="261"/>
      <c r="AC113" s="262"/>
      <c r="AD113" s="193"/>
    </row>
    <row r="114" spans="1:30" ht="15">
      <c r="A114" s="1067"/>
      <c r="B114" s="1106"/>
      <c r="C114" s="1097"/>
      <c r="D114" s="1098"/>
      <c r="E114" s="1098"/>
      <c r="F114" s="1099"/>
      <c r="G114" s="1100"/>
      <c r="H114" s="1097"/>
      <c r="I114" s="1101"/>
      <c r="J114" s="1086"/>
      <c r="K114"/>
      <c r="L114" s="922"/>
      <c r="M114" s="145"/>
      <c r="N114" s="181"/>
      <c r="O114" s="181"/>
      <c r="P114" s="181"/>
      <c r="Q114" s="181"/>
      <c r="R114" s="182"/>
      <c r="S114" s="182"/>
      <c r="T114" s="246"/>
      <c r="U114" s="989"/>
      <c r="V114" s="263"/>
      <c r="W114" s="264"/>
      <c r="X114" s="265"/>
      <c r="Y114" s="265"/>
      <c r="Z114" s="266"/>
      <c r="AA114" s="266"/>
      <c r="AB114" s="265"/>
      <c r="AC114" s="266"/>
      <c r="AD114" s="193"/>
    </row>
    <row r="115" spans="1:30" ht="15">
      <c r="A115" s="1067"/>
      <c r="B115" s="1106"/>
      <c r="C115" s="1097"/>
      <c r="D115" s="1098"/>
      <c r="E115" s="1098"/>
      <c r="F115" s="1099"/>
      <c r="G115" s="1100"/>
      <c r="H115" s="1097"/>
      <c r="I115" s="1101"/>
      <c r="J115" s="1086"/>
      <c r="K115"/>
      <c r="L115" s="922"/>
      <c r="M115" s="145"/>
      <c r="N115" s="357"/>
      <c r="O115" s="205"/>
      <c r="P115" s="205"/>
      <c r="Q115" s="205"/>
      <c r="R115" s="206"/>
      <c r="S115" s="205"/>
      <c r="T115" s="247"/>
      <c r="U115" s="981"/>
      <c r="V115" s="267"/>
      <c r="W115" s="267"/>
      <c r="X115" s="267"/>
      <c r="Y115" s="267"/>
      <c r="Z115" s="268"/>
      <c r="AA115" s="267"/>
      <c r="AB115" s="267"/>
      <c r="AC115" s="978"/>
      <c r="AD115" s="193"/>
    </row>
    <row r="116" spans="1:30" ht="15">
      <c r="A116" s="1067"/>
      <c r="B116" s="1065"/>
      <c r="C116" s="1097"/>
      <c r="D116" s="1098"/>
      <c r="E116" s="1098"/>
      <c r="F116" s="1099"/>
      <c r="G116" s="1100"/>
      <c r="H116" s="1097"/>
      <c r="I116" s="1101"/>
      <c r="J116" s="1086"/>
      <c r="K116"/>
      <c r="L116" s="922"/>
      <c r="M116" s="145"/>
      <c r="N116" s="178"/>
      <c r="O116" s="178"/>
      <c r="P116" s="178"/>
      <c r="Q116" s="178"/>
      <c r="R116" s="183"/>
      <c r="S116" s="178"/>
      <c r="T116" s="248"/>
      <c r="U116" s="183"/>
      <c r="V116" s="254"/>
      <c r="W116" s="254"/>
      <c r="X116" s="254"/>
      <c r="Y116" s="254"/>
      <c r="Z116" s="255"/>
      <c r="AA116" s="254"/>
      <c r="AB116" s="254"/>
      <c r="AC116" s="260"/>
      <c r="AD116" s="193"/>
    </row>
    <row r="117" spans="1:30" ht="15">
      <c r="A117" s="1067"/>
      <c r="B117" s="1106"/>
      <c r="C117" s="1097"/>
      <c r="D117" s="1098"/>
      <c r="E117" s="1098"/>
      <c r="F117" s="1099"/>
      <c r="G117" s="1100"/>
      <c r="H117" s="1097"/>
      <c r="I117" s="1101"/>
      <c r="J117" s="1086"/>
      <c r="K117"/>
      <c r="L117" s="922"/>
      <c r="M117" s="145"/>
      <c r="N117" s="178"/>
      <c r="O117" s="248"/>
      <c r="P117" s="248"/>
      <c r="Q117" s="248"/>
      <c r="R117" s="253"/>
      <c r="S117" s="248"/>
      <c r="T117" s="248"/>
      <c r="U117" s="253"/>
      <c r="V117" s="248"/>
      <c r="W117" s="248"/>
      <c r="X117" s="248"/>
      <c r="Y117" s="248"/>
      <c r="Z117" s="253"/>
      <c r="AA117" s="248"/>
      <c r="AB117" s="248"/>
      <c r="AC117" s="269"/>
      <c r="AD117" s="193"/>
    </row>
    <row r="118" spans="1:30" ht="15">
      <c r="A118" s="1067"/>
      <c r="B118" s="1065"/>
      <c r="C118" s="1097"/>
      <c r="D118" s="1098"/>
      <c r="E118" s="1098"/>
      <c r="F118" s="1099"/>
      <c r="G118" s="1100"/>
      <c r="H118" s="1097"/>
      <c r="I118" s="1101"/>
      <c r="J118" s="1086"/>
      <c r="K118"/>
      <c r="L118" s="922"/>
      <c r="M118" s="145"/>
      <c r="N118" s="178"/>
      <c r="O118" s="248"/>
      <c r="P118" s="248"/>
      <c r="Q118" s="248"/>
      <c r="R118" s="253"/>
      <c r="S118" s="248"/>
      <c r="T118" s="248"/>
      <c r="U118" s="253"/>
      <c r="V118" s="248"/>
      <c r="W118" s="248"/>
      <c r="X118" s="248"/>
      <c r="Y118" s="248"/>
      <c r="Z118" s="253"/>
      <c r="AA118" s="248"/>
      <c r="AB118" s="248"/>
      <c r="AC118" s="269"/>
      <c r="AD118" s="193"/>
    </row>
    <row r="119" spans="1:30" ht="15">
      <c r="A119" s="1067"/>
      <c r="B119" s="1106"/>
      <c r="C119" s="1097"/>
      <c r="D119" s="1098"/>
      <c r="E119" s="1098"/>
      <c r="F119" s="1099"/>
      <c r="G119" s="1100"/>
      <c r="H119" s="1097"/>
      <c r="I119" s="1101"/>
      <c r="J119" s="1086"/>
      <c r="K119"/>
      <c r="L119" s="922"/>
      <c r="M119" s="145"/>
      <c r="N119" s="178"/>
      <c r="O119" s="248"/>
      <c r="P119" s="248"/>
      <c r="Q119" s="248"/>
      <c r="R119" s="253"/>
      <c r="S119" s="248"/>
      <c r="T119" s="248"/>
      <c r="U119" s="253"/>
      <c r="V119" s="248"/>
      <c r="W119" s="248"/>
      <c r="X119" s="248"/>
      <c r="Y119" s="248"/>
      <c r="Z119" s="253"/>
      <c r="AA119" s="248"/>
      <c r="AB119" s="248"/>
      <c r="AC119" s="269"/>
      <c r="AD119" s="193"/>
    </row>
    <row r="120" spans="1:30" ht="15">
      <c r="A120" s="1067"/>
      <c r="B120" s="1065"/>
      <c r="C120" s="1097"/>
      <c r="D120" s="1098"/>
      <c r="E120" s="1098"/>
      <c r="F120" s="1099"/>
      <c r="G120" s="1100"/>
      <c r="H120" s="1097"/>
      <c r="I120" s="1101"/>
      <c r="J120" s="1086"/>
      <c r="K120"/>
      <c r="L120" s="922"/>
      <c r="M120" s="145"/>
      <c r="N120" s="271"/>
      <c r="O120" s="271"/>
      <c r="P120" s="207"/>
      <c r="Q120" s="208"/>
      <c r="R120" s="209"/>
      <c r="S120" s="210"/>
      <c r="T120" s="207"/>
      <c r="U120" s="209"/>
      <c r="V120" s="270"/>
      <c r="W120" s="271"/>
      <c r="X120" s="271"/>
      <c r="Y120" s="272"/>
      <c r="Z120" s="273"/>
      <c r="AA120" s="273"/>
      <c r="AB120" s="271"/>
      <c r="AC120" s="273"/>
      <c r="AD120" s="193"/>
    </row>
    <row r="121" spans="1:30" ht="15">
      <c r="A121" s="1067"/>
      <c r="B121" s="1106"/>
      <c r="C121" s="1097"/>
      <c r="D121" s="1098"/>
      <c r="E121" s="1098"/>
      <c r="F121" s="1099"/>
      <c r="G121" s="1100"/>
      <c r="H121" s="1097"/>
      <c r="I121" s="1101"/>
      <c r="J121" s="1086"/>
      <c r="K121"/>
      <c r="L121" s="922"/>
      <c r="M121" s="145"/>
      <c r="N121" s="271"/>
      <c r="O121" s="271"/>
      <c r="P121" s="207"/>
      <c r="Q121" s="208"/>
      <c r="R121" s="209"/>
      <c r="S121" s="210"/>
      <c r="T121" s="207"/>
      <c r="U121" s="209"/>
      <c r="V121" s="270"/>
      <c r="W121" s="271"/>
      <c r="X121" s="271"/>
      <c r="Y121" s="272"/>
      <c r="Z121" s="273"/>
      <c r="AA121" s="273"/>
      <c r="AB121" s="271"/>
      <c r="AC121" s="273"/>
      <c r="AD121" s="193"/>
    </row>
    <row r="122" spans="1:30" ht="15">
      <c r="A122" s="1067"/>
      <c r="B122" s="1065"/>
      <c r="C122" s="1097"/>
      <c r="D122" s="1098"/>
      <c r="E122" s="1098"/>
      <c r="F122" s="1099"/>
      <c r="G122" s="1100"/>
      <c r="H122" s="1097"/>
      <c r="I122" s="1101"/>
      <c r="J122" s="1086"/>
      <c r="K122"/>
      <c r="L122" s="922"/>
      <c r="M122" s="145"/>
      <c r="N122" s="271"/>
      <c r="O122" s="271"/>
      <c r="P122" s="271"/>
      <c r="Q122" s="271"/>
      <c r="R122" s="974"/>
      <c r="S122" s="271"/>
      <c r="T122" s="271"/>
      <c r="U122" s="974"/>
      <c r="V122" s="270"/>
      <c r="W122" s="271"/>
      <c r="X122" s="271"/>
      <c r="Y122" s="272"/>
      <c r="Z122" s="273"/>
      <c r="AA122" s="273"/>
      <c r="AB122" s="271"/>
      <c r="AC122" s="273"/>
      <c r="AD122" s="193"/>
    </row>
    <row r="123" spans="1:30" ht="15">
      <c r="A123" s="1067"/>
      <c r="B123" s="1065"/>
      <c r="C123" s="1097"/>
      <c r="D123" s="1098"/>
      <c r="E123" s="1098"/>
      <c r="F123" s="1099"/>
      <c r="G123" s="1100"/>
      <c r="H123" s="1097"/>
      <c r="I123" s="1101"/>
      <c r="J123" s="1086"/>
      <c r="K123"/>
      <c r="L123" s="922"/>
      <c r="M123" s="145"/>
      <c r="N123" s="271"/>
      <c r="O123" s="271"/>
      <c r="P123" s="207"/>
      <c r="Q123" s="208"/>
      <c r="R123" s="209"/>
      <c r="S123" s="210"/>
      <c r="T123" s="207"/>
      <c r="U123" s="209"/>
      <c r="V123" s="270"/>
      <c r="W123" s="271"/>
      <c r="X123" s="271"/>
      <c r="Y123" s="272"/>
      <c r="Z123" s="273"/>
      <c r="AA123" s="273"/>
      <c r="AB123" s="271"/>
      <c r="AC123" s="273"/>
      <c r="AD123" s="193"/>
    </row>
    <row r="124" spans="1:30" ht="15">
      <c r="A124" s="1067"/>
      <c r="B124" s="1106"/>
      <c r="C124" s="1097"/>
      <c r="D124" s="1098"/>
      <c r="E124" s="1098"/>
      <c r="F124" s="1099"/>
      <c r="G124" s="1100"/>
      <c r="H124" s="1097"/>
      <c r="I124" s="1101"/>
      <c r="J124" s="1086"/>
      <c r="K124"/>
      <c r="L124" s="922"/>
      <c r="M124" s="145"/>
      <c r="N124" s="271"/>
      <c r="O124" s="271"/>
      <c r="P124" s="207"/>
      <c r="Q124" s="208"/>
      <c r="R124" s="209"/>
      <c r="S124" s="210"/>
      <c r="T124" s="207"/>
      <c r="U124" s="209"/>
      <c r="V124" s="270"/>
      <c r="W124" s="271"/>
      <c r="X124" s="271"/>
      <c r="Y124" s="272"/>
      <c r="Z124" s="273"/>
      <c r="AA124" s="273"/>
      <c r="AB124" s="271"/>
      <c r="AC124" s="273"/>
      <c r="AD124" s="193"/>
    </row>
    <row r="125" spans="1:30" ht="15">
      <c r="A125" s="1067"/>
      <c r="B125" s="1065"/>
      <c r="C125" s="1097"/>
      <c r="D125" s="1098"/>
      <c r="E125" s="1098"/>
      <c r="F125" s="1099"/>
      <c r="G125" s="1100"/>
      <c r="H125" s="1097"/>
      <c r="I125" s="1101"/>
      <c r="J125" s="1086"/>
      <c r="K125"/>
      <c r="L125" s="922"/>
      <c r="M125" s="145"/>
      <c r="N125" s="271"/>
      <c r="O125" s="271"/>
      <c r="P125" s="276"/>
      <c r="Q125" s="276"/>
      <c r="R125" s="277"/>
      <c r="S125" s="276"/>
      <c r="T125" s="271"/>
      <c r="U125" s="277"/>
      <c r="V125" s="270"/>
      <c r="W125" s="271"/>
      <c r="X125" s="271"/>
      <c r="Y125" s="272"/>
      <c r="Z125" s="273"/>
      <c r="AA125" s="273"/>
      <c r="AB125" s="271"/>
      <c r="AC125" s="273"/>
      <c r="AD125" s="193"/>
    </row>
    <row r="126" spans="1:30" ht="15">
      <c r="A126" s="1067"/>
      <c r="B126" s="1065"/>
      <c r="C126" s="1097"/>
      <c r="D126" s="1098"/>
      <c r="E126" s="1098"/>
      <c r="F126" s="1099"/>
      <c r="G126" s="1100"/>
      <c r="H126" s="1097"/>
      <c r="I126" s="1101"/>
      <c r="J126" s="1086"/>
      <c r="K126"/>
      <c r="L126" s="922"/>
      <c r="M126" s="145"/>
      <c r="N126" s="271"/>
      <c r="O126" s="271"/>
      <c r="P126" s="207"/>
      <c r="Q126" s="208"/>
      <c r="R126" s="209"/>
      <c r="S126" s="210"/>
      <c r="T126" s="207"/>
      <c r="U126" s="209"/>
      <c r="V126" s="270"/>
      <c r="W126" s="271"/>
      <c r="X126" s="271"/>
      <c r="Y126" s="272"/>
      <c r="Z126" s="273"/>
      <c r="AA126" s="273"/>
      <c r="AB126" s="271"/>
      <c r="AC126" s="273"/>
      <c r="AD126" s="193"/>
    </row>
    <row r="127" spans="1:30" ht="15">
      <c r="A127" s="1067"/>
      <c r="B127" s="1106"/>
      <c r="C127" s="1097"/>
      <c r="D127" s="1098"/>
      <c r="E127" s="1098"/>
      <c r="F127" s="1099"/>
      <c r="G127" s="1100"/>
      <c r="H127" s="1097"/>
      <c r="I127" s="1101"/>
      <c r="J127" s="1086"/>
      <c r="K127"/>
      <c r="L127" s="922"/>
      <c r="M127" s="145"/>
      <c r="N127" s="271"/>
      <c r="O127" s="271"/>
      <c r="P127" s="207"/>
      <c r="Q127" s="208"/>
      <c r="R127" s="209"/>
      <c r="S127" s="210"/>
      <c r="T127" s="207"/>
      <c r="U127" s="209"/>
      <c r="V127" s="270"/>
      <c r="W127" s="271"/>
      <c r="X127" s="271"/>
      <c r="Y127" s="272"/>
      <c r="Z127" s="273"/>
      <c r="AA127" s="273"/>
      <c r="AB127" s="271"/>
      <c r="AC127" s="273"/>
      <c r="AD127" s="193"/>
    </row>
    <row r="128" spans="1:30" ht="15">
      <c r="A128" s="1067"/>
      <c r="B128" s="1065"/>
      <c r="C128" s="1097"/>
      <c r="D128" s="1098"/>
      <c r="E128" s="1098"/>
      <c r="F128" s="1099"/>
      <c r="G128" s="1100"/>
      <c r="H128" s="1097"/>
      <c r="I128" s="1101"/>
      <c r="J128" s="1086"/>
      <c r="K128"/>
      <c r="L128" s="922"/>
      <c r="M128" s="145"/>
      <c r="N128" s="271"/>
      <c r="O128" s="271"/>
      <c r="P128" s="207"/>
      <c r="Q128" s="208"/>
      <c r="R128" s="209"/>
      <c r="S128" s="210"/>
      <c r="T128" s="207"/>
      <c r="U128" s="209"/>
      <c r="V128" s="270"/>
      <c r="W128" s="271"/>
      <c r="X128" s="271"/>
      <c r="Y128" s="272"/>
      <c r="Z128" s="273"/>
      <c r="AA128" s="273"/>
      <c r="AB128" s="271"/>
      <c r="AC128" s="273"/>
      <c r="AD128" s="193"/>
    </row>
    <row r="129" spans="1:38" ht="15">
      <c r="A129" s="1067"/>
      <c r="B129" s="1065"/>
      <c r="C129" s="1097"/>
      <c r="D129" s="1098"/>
      <c r="E129" s="1098"/>
      <c r="F129" s="1099"/>
      <c r="G129" s="1100"/>
      <c r="H129" s="1097"/>
      <c r="I129" s="1101"/>
      <c r="J129" s="1086"/>
      <c r="K129"/>
      <c r="L129" s="922"/>
      <c r="M129" s="145"/>
      <c r="N129" s="271"/>
      <c r="O129" s="271"/>
      <c r="P129" s="207"/>
      <c r="Q129" s="208"/>
      <c r="R129" s="209"/>
      <c r="S129" s="210"/>
      <c r="T129" s="207"/>
      <c r="U129" s="209"/>
      <c r="V129" s="270"/>
      <c r="W129" s="271"/>
      <c r="X129" s="271"/>
      <c r="Y129" s="272"/>
      <c r="Z129" s="273"/>
      <c r="AA129" s="273"/>
      <c r="AB129" s="271"/>
      <c r="AC129" s="273"/>
      <c r="AD129" s="193"/>
    </row>
    <row r="130" spans="1:38" ht="15">
      <c r="A130" s="1067"/>
      <c r="B130" s="1065"/>
      <c r="C130" s="1097"/>
      <c r="D130" s="1098"/>
      <c r="E130" s="1098"/>
      <c r="F130" s="1099"/>
      <c r="G130" s="1100"/>
      <c r="H130" s="1097"/>
      <c r="I130" s="1101"/>
      <c r="J130" s="1086"/>
      <c r="K130"/>
      <c r="L130" s="922"/>
      <c r="M130" s="145"/>
      <c r="N130" s="271"/>
      <c r="O130" s="271"/>
      <c r="P130" s="207"/>
      <c r="Q130" s="208"/>
      <c r="R130" s="209"/>
      <c r="S130" s="210"/>
      <c r="T130" s="207"/>
      <c r="U130" s="209"/>
      <c r="V130" s="270"/>
      <c r="W130" s="271"/>
      <c r="X130" s="271"/>
      <c r="Y130" s="272"/>
      <c r="Z130" s="273"/>
      <c r="AA130" s="273"/>
      <c r="AB130" s="271"/>
      <c r="AC130" s="273"/>
      <c r="AD130" s="193"/>
    </row>
    <row r="131" spans="1:38" ht="15">
      <c r="A131" s="1067"/>
      <c r="B131" s="1106"/>
      <c r="C131" s="1097"/>
      <c r="D131" s="1098"/>
      <c r="E131" s="1098"/>
      <c r="F131" s="1099"/>
      <c r="G131" s="1100"/>
      <c r="H131" s="1097"/>
      <c r="I131" s="1101"/>
      <c r="J131" s="1086"/>
      <c r="K131"/>
      <c r="L131" s="480"/>
      <c r="M131" s="145"/>
      <c r="N131" s="271"/>
      <c r="O131" s="271"/>
      <c r="P131" s="207"/>
      <c r="Q131" s="208"/>
      <c r="R131" s="209"/>
      <c r="S131" s="210"/>
      <c r="T131" s="207"/>
      <c r="U131" s="209"/>
      <c r="V131" s="270"/>
      <c r="W131" s="271"/>
      <c r="X131" s="271"/>
      <c r="Y131" s="272"/>
      <c r="Z131" s="273"/>
      <c r="AA131" s="273"/>
      <c r="AB131" s="271"/>
      <c r="AC131" s="273"/>
      <c r="AD131" s="193"/>
    </row>
    <row r="132" spans="1:38" ht="15">
      <c r="A132" s="1067"/>
      <c r="B132" s="1065"/>
      <c r="C132" s="1097"/>
      <c r="D132" s="1098"/>
      <c r="E132" s="1098"/>
      <c r="F132" s="1099"/>
      <c r="G132" s="1100"/>
      <c r="H132" s="1097"/>
      <c r="I132" s="1101"/>
      <c r="J132" s="1086"/>
      <c r="K132"/>
      <c r="L132" s="480"/>
      <c r="M132" s="145"/>
      <c r="N132" s="271"/>
      <c r="O132" s="271"/>
      <c r="P132" s="207"/>
      <c r="Q132" s="208"/>
      <c r="R132" s="209"/>
      <c r="S132" s="210"/>
      <c r="T132" s="207"/>
      <c r="U132" s="209"/>
      <c r="V132" s="270"/>
      <c r="W132" s="271"/>
      <c r="X132" s="271"/>
      <c r="Y132" s="272"/>
      <c r="Z132" s="273"/>
      <c r="AA132" s="273"/>
      <c r="AB132" s="271"/>
      <c r="AC132" s="273"/>
      <c r="AD132" s="193"/>
    </row>
    <row r="133" spans="1:38" ht="15">
      <c r="A133" s="1067"/>
      <c r="B133" s="1065"/>
      <c r="C133" s="1097"/>
      <c r="D133" s="1098"/>
      <c r="E133" s="1098"/>
      <c r="F133" s="1099"/>
      <c r="G133" s="1100"/>
      <c r="H133" s="1097"/>
      <c r="I133" s="1101"/>
      <c r="J133" s="1086"/>
      <c r="K133"/>
      <c r="L133" s="480"/>
      <c r="M133" s="145"/>
      <c r="N133" s="271"/>
      <c r="O133" s="271"/>
      <c r="P133" s="207"/>
      <c r="Q133" s="208"/>
      <c r="R133" s="209"/>
      <c r="S133" s="210"/>
      <c r="T133" s="207"/>
      <c r="U133" s="209"/>
      <c r="V133" s="270"/>
      <c r="W133" s="271"/>
      <c r="X133" s="271"/>
      <c r="Y133" s="272"/>
      <c r="Z133" s="273"/>
      <c r="AA133" s="273"/>
      <c r="AB133" s="271"/>
      <c r="AC133" s="273"/>
      <c r="AD133" s="193"/>
    </row>
    <row r="134" spans="1:38" ht="15">
      <c r="A134" s="1067"/>
      <c r="B134" s="1106"/>
      <c r="C134" s="1097"/>
      <c r="D134" s="1098"/>
      <c r="E134" s="1098"/>
      <c r="F134" s="1099"/>
      <c r="G134" s="1100"/>
      <c r="H134" s="1097"/>
      <c r="I134" s="1101"/>
      <c r="J134" s="1086"/>
      <c r="K134"/>
      <c r="L134" s="480"/>
      <c r="M134" s="145"/>
      <c r="N134" s="271"/>
      <c r="O134" s="271"/>
      <c r="P134" s="207"/>
      <c r="Q134" s="208"/>
      <c r="R134" s="209"/>
      <c r="S134" s="210"/>
      <c r="T134" s="207"/>
      <c r="U134" s="209"/>
      <c r="V134" s="270"/>
      <c r="W134" s="271"/>
      <c r="X134" s="271"/>
      <c r="Y134" s="272"/>
      <c r="Z134" s="273"/>
      <c r="AA134" s="273"/>
      <c r="AB134" s="271"/>
      <c r="AC134" s="273"/>
      <c r="AD134" s="193"/>
    </row>
    <row r="135" spans="1:38" ht="15">
      <c r="A135" s="1067"/>
      <c r="B135" s="1065"/>
      <c r="C135" s="1097"/>
      <c r="D135" s="1098"/>
      <c r="E135" s="1098"/>
      <c r="F135" s="1099"/>
      <c r="G135" s="1100"/>
      <c r="H135" s="1097"/>
      <c r="I135" s="1101"/>
      <c r="J135" s="1086"/>
      <c r="K135"/>
      <c r="L135" s="480"/>
      <c r="M135" s="145"/>
      <c r="N135" s="271"/>
      <c r="O135" s="271"/>
      <c r="P135" s="207"/>
      <c r="Q135" s="208"/>
      <c r="R135" s="209"/>
      <c r="S135" s="210"/>
      <c r="T135" s="207"/>
      <c r="U135" s="209"/>
      <c r="V135" s="270"/>
      <c r="W135" s="271"/>
      <c r="X135" s="271"/>
      <c r="Y135" s="272"/>
      <c r="Z135" s="273"/>
      <c r="AA135" s="273"/>
      <c r="AB135" s="271"/>
      <c r="AC135" s="273"/>
      <c r="AD135" s="193"/>
    </row>
    <row r="136" spans="1:38" ht="15">
      <c r="A136" s="1067"/>
      <c r="B136" s="1065"/>
      <c r="C136" s="1097"/>
      <c r="D136" s="1098"/>
      <c r="E136" s="1098"/>
      <c r="F136" s="1099"/>
      <c r="G136" s="1100"/>
      <c r="H136" s="1097"/>
      <c r="I136" s="1101"/>
      <c r="J136" s="1086"/>
      <c r="K136"/>
      <c r="L136" s="480"/>
      <c r="M136" s="145"/>
      <c r="N136" s="179"/>
      <c r="O136" s="271"/>
      <c r="P136" s="207"/>
      <c r="Q136" s="208"/>
      <c r="R136" s="209"/>
      <c r="S136" s="210"/>
      <c r="T136" s="207"/>
      <c r="U136" s="209"/>
      <c r="V136" s="286"/>
      <c r="W136" s="271"/>
      <c r="X136" s="271"/>
      <c r="Y136" s="272"/>
      <c r="Z136" s="273"/>
      <c r="AA136" s="273"/>
      <c r="AB136" s="271"/>
      <c r="AC136" s="273"/>
      <c r="AD136" s="193"/>
    </row>
    <row r="137" spans="1:38" ht="15">
      <c r="A137" s="1067"/>
      <c r="B137" s="1106"/>
      <c r="C137" s="1097"/>
      <c r="D137" s="1098"/>
      <c r="E137" s="1098"/>
      <c r="F137" s="1099"/>
      <c r="G137" s="1100"/>
      <c r="H137" s="1097"/>
      <c r="I137" s="1101"/>
      <c r="J137" s="1086"/>
      <c r="K137"/>
      <c r="L137" s="480"/>
      <c r="M137" s="145"/>
      <c r="N137" s="975"/>
      <c r="O137" s="975"/>
      <c r="P137" s="975"/>
      <c r="Q137" s="975"/>
      <c r="R137" s="976"/>
      <c r="S137" s="976"/>
      <c r="T137" s="977"/>
      <c r="U137" s="987"/>
      <c r="V137" s="281"/>
      <c r="W137" s="271"/>
      <c r="X137" s="271"/>
      <c r="Y137" s="272"/>
      <c r="Z137" s="273"/>
      <c r="AA137" s="273"/>
      <c r="AB137" s="271"/>
      <c r="AC137" s="273"/>
      <c r="AD137" s="193"/>
      <c r="AE137" s="992"/>
      <c r="AF137" s="992"/>
      <c r="AG137" s="992"/>
      <c r="AH137" s="992"/>
      <c r="AI137" s="992"/>
      <c r="AJ137" s="992"/>
      <c r="AK137" s="992"/>
      <c r="AL137" s="992"/>
    </row>
    <row r="138" spans="1:38" ht="15">
      <c r="A138" s="1067"/>
      <c r="B138" s="1106"/>
      <c r="C138" s="1097"/>
      <c r="D138" s="1098"/>
      <c r="E138" s="1098"/>
      <c r="F138" s="1099"/>
      <c r="G138" s="1100"/>
      <c r="H138" s="1097"/>
      <c r="I138" s="1101"/>
      <c r="J138" s="1086"/>
      <c r="K138"/>
      <c r="L138" s="480"/>
      <c r="M138" s="145"/>
      <c r="N138" s="179"/>
      <c r="O138" s="179"/>
      <c r="P138" s="179"/>
      <c r="Q138" s="179"/>
      <c r="R138" s="180"/>
      <c r="S138" s="180"/>
      <c r="T138" s="245"/>
      <c r="U138" s="988"/>
      <c r="V138" s="281"/>
      <c r="W138" s="271"/>
      <c r="X138" s="271"/>
      <c r="Y138" s="272"/>
      <c r="Z138" s="273"/>
      <c r="AA138" s="273"/>
      <c r="AB138" s="271"/>
      <c r="AC138" s="273"/>
      <c r="AD138" s="193"/>
      <c r="AE138" s="992"/>
      <c r="AF138" s="992"/>
      <c r="AG138" s="992"/>
      <c r="AH138" s="992"/>
      <c r="AI138" s="992"/>
      <c r="AJ138" s="992"/>
      <c r="AK138" s="992"/>
      <c r="AL138" s="992"/>
    </row>
    <row r="139" spans="1:38" ht="15">
      <c r="A139" s="1067"/>
      <c r="B139" s="1114"/>
      <c r="C139" s="1116"/>
      <c r="D139" s="1117"/>
      <c r="E139" s="1117"/>
      <c r="F139" s="1118"/>
      <c r="G139" s="1119"/>
      <c r="H139" s="1116"/>
      <c r="I139" s="1117"/>
      <c r="J139" s="1091"/>
      <c r="K139"/>
      <c r="L139" s="480"/>
      <c r="M139" s="145"/>
      <c r="N139" s="181"/>
      <c r="O139" s="181"/>
      <c r="P139" s="181"/>
      <c r="Q139" s="181"/>
      <c r="R139" s="182"/>
      <c r="S139" s="182"/>
      <c r="T139" s="246"/>
      <c r="U139" s="989"/>
      <c r="V139" s="281"/>
      <c r="W139" s="271"/>
      <c r="X139" s="271"/>
      <c r="Y139" s="272"/>
      <c r="Z139" s="273"/>
      <c r="AA139" s="273"/>
      <c r="AB139" s="271"/>
      <c r="AC139" s="273"/>
      <c r="AD139" s="193"/>
      <c r="AE139" s="992"/>
      <c r="AF139" s="992"/>
      <c r="AG139" s="992"/>
      <c r="AH139" s="992"/>
      <c r="AI139" s="992"/>
      <c r="AJ139" s="992"/>
      <c r="AK139" s="992"/>
      <c r="AL139" s="992"/>
    </row>
    <row r="140" spans="1:38" ht="15">
      <c r="A140" s="1067"/>
      <c r="B140" s="1106"/>
      <c r="C140" s="1097"/>
      <c r="D140" s="1098"/>
      <c r="E140" s="1098"/>
      <c r="F140" s="1099"/>
      <c r="G140" s="1100"/>
      <c r="H140" s="1097"/>
      <c r="I140" s="1101"/>
      <c r="J140" s="1086"/>
      <c r="K140"/>
      <c r="L140" s="480"/>
      <c r="M140" s="145"/>
      <c r="N140" s="179"/>
      <c r="O140" s="179"/>
      <c r="P140" s="179"/>
      <c r="Q140" s="179"/>
      <c r="R140" s="180"/>
      <c r="S140" s="180"/>
      <c r="T140" s="245"/>
      <c r="U140" s="988"/>
      <c r="V140" s="281"/>
      <c r="W140" s="271"/>
      <c r="X140" s="271"/>
      <c r="Y140" s="272"/>
      <c r="Z140" s="273"/>
      <c r="AA140" s="273"/>
      <c r="AB140" s="271"/>
      <c r="AC140" s="273"/>
      <c r="AD140" s="193"/>
    </row>
    <row r="141" spans="1:38" ht="15">
      <c r="A141" s="1067"/>
      <c r="B141" s="1106"/>
      <c r="C141" s="1097"/>
      <c r="D141" s="1098"/>
      <c r="E141" s="1098"/>
      <c r="F141" s="1099"/>
      <c r="G141" s="1100"/>
      <c r="H141" s="1097"/>
      <c r="I141" s="1101"/>
      <c r="J141" s="1086"/>
      <c r="K141"/>
      <c r="L141" s="480"/>
      <c r="M141" s="145"/>
      <c r="N141" s="179"/>
      <c r="O141" s="179"/>
      <c r="P141" s="179"/>
      <c r="Q141" s="179"/>
      <c r="R141" s="180"/>
      <c r="S141" s="180"/>
      <c r="T141" s="245"/>
      <c r="U141" s="988"/>
      <c r="V141" s="281"/>
      <c r="W141" s="279"/>
      <c r="X141" s="279"/>
      <c r="Y141" s="280"/>
      <c r="Z141" s="281"/>
      <c r="AA141" s="281"/>
      <c r="AB141" s="279"/>
      <c r="AC141" s="281"/>
      <c r="AD141" s="193"/>
    </row>
    <row r="142" spans="1:38" ht="15">
      <c r="A142" s="1067"/>
      <c r="B142" s="1114"/>
      <c r="C142" s="1116"/>
      <c r="D142" s="1117"/>
      <c r="E142" s="1117"/>
      <c r="F142" s="1118"/>
      <c r="G142" s="1119"/>
      <c r="H142" s="1116"/>
      <c r="I142" s="1117"/>
      <c r="J142" s="1091"/>
      <c r="K142"/>
      <c r="L142" s="480"/>
      <c r="M142" s="145"/>
      <c r="N142" s="181"/>
      <c r="O142" s="181"/>
      <c r="P142" s="181"/>
      <c r="Q142" s="181"/>
      <c r="R142" s="182"/>
      <c r="S142" s="182"/>
      <c r="T142" s="246"/>
      <c r="U142" s="989"/>
      <c r="V142" s="260"/>
      <c r="W142" s="254"/>
      <c r="X142" s="261"/>
      <c r="Y142" s="261"/>
      <c r="Z142" s="262"/>
      <c r="AA142" s="262"/>
      <c r="AB142" s="261"/>
      <c r="AC142" s="262"/>
      <c r="AD142" s="193"/>
    </row>
    <row r="143" spans="1:38" ht="15">
      <c r="A143" s="1067"/>
      <c r="B143" s="1106"/>
      <c r="C143" s="1097"/>
      <c r="D143" s="1098"/>
      <c r="E143" s="1098"/>
      <c r="F143" s="1099"/>
      <c r="G143" s="1100"/>
      <c r="H143" s="1097"/>
      <c r="I143" s="1101"/>
      <c r="J143" s="1086"/>
      <c r="K143"/>
      <c r="L143" s="480"/>
      <c r="M143" s="145"/>
      <c r="N143" s="975"/>
      <c r="O143" s="975"/>
      <c r="P143" s="975"/>
      <c r="Q143" s="975"/>
      <c r="R143" s="976"/>
      <c r="S143" s="976"/>
      <c r="T143" s="977"/>
      <c r="U143" s="987"/>
      <c r="V143" s="260"/>
      <c r="W143" s="254"/>
      <c r="X143" s="261"/>
      <c r="Y143" s="261"/>
      <c r="Z143" s="262"/>
      <c r="AA143" s="262"/>
      <c r="AB143" s="261"/>
      <c r="AC143" s="262"/>
      <c r="AD143" s="193"/>
    </row>
    <row r="144" spans="1:38" ht="15">
      <c r="A144" s="1067"/>
      <c r="B144" s="1106"/>
      <c r="C144" s="1097"/>
      <c r="D144" s="1098"/>
      <c r="E144" s="1098"/>
      <c r="F144" s="1099"/>
      <c r="G144" s="1100"/>
      <c r="H144" s="1097"/>
      <c r="I144" s="1101"/>
      <c r="J144" s="1086"/>
      <c r="K144"/>
      <c r="L144" s="480"/>
      <c r="M144" s="145"/>
      <c r="N144" s="178"/>
      <c r="O144" s="178"/>
      <c r="P144" s="178"/>
      <c r="Q144" s="178"/>
      <c r="R144" s="183"/>
      <c r="S144" s="178"/>
      <c r="T144" s="248"/>
      <c r="U144" s="183"/>
      <c r="V144" s="260"/>
      <c r="W144" s="254"/>
      <c r="X144" s="261"/>
      <c r="Y144" s="261"/>
      <c r="Z144" s="262"/>
      <c r="AA144" s="262"/>
      <c r="AB144" s="261"/>
      <c r="AC144" s="262"/>
      <c r="AD144" s="193"/>
    </row>
    <row r="145" spans="1:38" ht="15">
      <c r="A145" s="1067"/>
      <c r="B145" s="1114"/>
      <c r="C145" s="1116"/>
      <c r="D145" s="1117"/>
      <c r="E145" s="1117"/>
      <c r="F145" s="1118"/>
      <c r="G145" s="1119"/>
      <c r="H145" s="1116"/>
      <c r="I145" s="1117"/>
      <c r="J145" s="1091"/>
      <c r="K145"/>
      <c r="L145" s="480"/>
      <c r="M145" s="145"/>
      <c r="N145" s="991"/>
      <c r="O145" s="991"/>
      <c r="P145" s="991"/>
      <c r="Q145" s="991"/>
      <c r="R145" s="996"/>
      <c r="S145" s="991"/>
      <c r="T145" s="984"/>
      <c r="U145" s="996"/>
      <c r="V145" s="285"/>
      <c r="W145" s="279"/>
      <c r="X145" s="279"/>
      <c r="Y145" s="280"/>
      <c r="Z145" s="281"/>
      <c r="AA145" s="281"/>
      <c r="AB145" s="279"/>
      <c r="AC145" s="281"/>
      <c r="AD145" s="193"/>
    </row>
    <row r="146" spans="1:38" ht="15">
      <c r="A146" s="1067"/>
      <c r="B146" s="1106"/>
      <c r="C146" s="1097"/>
      <c r="D146" s="1098"/>
      <c r="E146" s="1098"/>
      <c r="F146" s="1099"/>
      <c r="G146" s="1100"/>
      <c r="H146" s="1097"/>
      <c r="I146" s="1101"/>
      <c r="J146" s="1086"/>
      <c r="K146"/>
      <c r="L146" s="480"/>
      <c r="M146" s="145"/>
      <c r="N146" s="248"/>
      <c r="O146" s="248"/>
      <c r="P146" s="982"/>
      <c r="Q146" s="982"/>
      <c r="R146" s="997"/>
      <c r="S146" s="982"/>
      <c r="T146" s="982"/>
      <c r="U146" s="997"/>
      <c r="V146" s="278"/>
      <c r="W146" s="279"/>
      <c r="X146" s="279"/>
      <c r="Y146" s="280"/>
      <c r="Z146" s="281"/>
      <c r="AA146" s="281"/>
      <c r="AB146" s="279"/>
      <c r="AC146" s="281"/>
      <c r="AD146" s="193"/>
      <c r="AE146" s="992"/>
      <c r="AF146" s="992"/>
      <c r="AG146" s="992"/>
      <c r="AH146" s="992"/>
      <c r="AI146" s="992"/>
      <c r="AJ146" s="992"/>
      <c r="AK146" s="992"/>
      <c r="AL146" s="992"/>
    </row>
    <row r="147" spans="1:38" ht="15">
      <c r="A147" s="1067"/>
      <c r="B147" s="1106"/>
      <c r="C147" s="1097"/>
      <c r="D147" s="1098"/>
      <c r="E147" s="1098"/>
      <c r="F147" s="1099"/>
      <c r="G147" s="1100"/>
      <c r="H147" s="1097"/>
      <c r="I147" s="1101"/>
      <c r="J147" s="1086"/>
      <c r="K147"/>
      <c r="L147" s="480"/>
      <c r="M147" s="145"/>
      <c r="N147" s="248"/>
      <c r="O147" s="248"/>
      <c r="P147" s="248"/>
      <c r="Q147" s="248"/>
      <c r="R147" s="253"/>
      <c r="S147" s="248"/>
      <c r="T147" s="248"/>
      <c r="U147" s="253"/>
      <c r="V147" s="278"/>
      <c r="W147" s="254"/>
      <c r="X147" s="261"/>
      <c r="Y147" s="261"/>
      <c r="Z147" s="262"/>
      <c r="AA147" s="262"/>
      <c r="AB147" s="261"/>
      <c r="AC147" s="262"/>
      <c r="AD147" s="193"/>
      <c r="AE147" s="992"/>
      <c r="AF147" s="992"/>
      <c r="AG147" s="992"/>
      <c r="AH147" s="992"/>
      <c r="AI147" s="992"/>
      <c r="AJ147" s="992"/>
      <c r="AK147" s="992"/>
      <c r="AL147" s="992"/>
    </row>
    <row r="148" spans="1:38" ht="15">
      <c r="A148" s="1067"/>
      <c r="B148" s="1106"/>
      <c r="C148" s="1097"/>
      <c r="D148" s="1098"/>
      <c r="E148" s="1098"/>
      <c r="F148" s="1099"/>
      <c r="G148" s="1100"/>
      <c r="H148" s="1097"/>
      <c r="I148" s="1101"/>
      <c r="J148" s="1086"/>
      <c r="K148"/>
      <c r="L148" s="480"/>
      <c r="M148" s="145"/>
      <c r="N148" s="984"/>
      <c r="O148" s="984"/>
      <c r="P148" s="984"/>
      <c r="Q148" s="984"/>
      <c r="R148" s="985"/>
      <c r="S148" s="984"/>
      <c r="T148" s="984"/>
      <c r="U148" s="985"/>
      <c r="V148" s="278"/>
      <c r="W148" s="279"/>
      <c r="X148" s="279"/>
      <c r="Y148" s="280"/>
      <c r="Z148" s="281"/>
      <c r="AA148" s="281"/>
      <c r="AB148" s="279"/>
      <c r="AC148" s="281"/>
      <c r="AD148" s="193"/>
      <c r="AE148" s="992"/>
      <c r="AF148" s="992"/>
      <c r="AG148" s="992"/>
      <c r="AH148" s="992"/>
      <c r="AI148" s="992"/>
      <c r="AJ148" s="992"/>
      <c r="AK148" s="992"/>
      <c r="AL148" s="992"/>
    </row>
    <row r="149" spans="1:38" ht="15">
      <c r="A149" s="1067"/>
      <c r="B149" s="1106"/>
      <c r="C149" s="1097"/>
      <c r="D149" s="1098"/>
      <c r="E149" s="1098"/>
      <c r="F149" s="1099"/>
      <c r="G149" s="1100"/>
      <c r="H149" s="1097"/>
      <c r="I149" s="1101"/>
      <c r="J149" s="1086"/>
      <c r="K149"/>
      <c r="L149" s="480"/>
      <c r="M149" s="145"/>
      <c r="N149" s="980"/>
      <c r="O149" s="982"/>
      <c r="P149" s="982"/>
      <c r="Q149" s="982"/>
      <c r="R149" s="997"/>
      <c r="S149" s="982"/>
      <c r="T149" s="982"/>
      <c r="U149" s="997"/>
      <c r="AD149" s="193"/>
    </row>
    <row r="150" spans="1:38" ht="15">
      <c r="A150" s="1067"/>
      <c r="B150" s="1106"/>
      <c r="C150" s="1097"/>
      <c r="D150" s="1098"/>
      <c r="E150" s="1098"/>
      <c r="F150" s="1099"/>
      <c r="G150" s="1100"/>
      <c r="H150" s="1097"/>
      <c r="I150" s="1101"/>
      <c r="J150" s="1086"/>
      <c r="K150"/>
      <c r="L150" s="480"/>
      <c r="M150" s="145"/>
      <c r="N150" s="178"/>
      <c r="O150" s="248"/>
      <c r="P150" s="248"/>
      <c r="Q150" s="248"/>
      <c r="R150" s="253"/>
      <c r="S150" s="248"/>
      <c r="T150" s="248"/>
      <c r="U150" s="253"/>
      <c r="V150" s="281"/>
      <c r="W150" s="279"/>
      <c r="X150" s="279"/>
      <c r="Y150" s="280"/>
      <c r="Z150" s="281"/>
      <c r="AA150" s="281"/>
      <c r="AB150" s="279"/>
      <c r="AC150" s="281"/>
      <c r="AD150" s="193"/>
    </row>
    <row r="151" spans="1:38" ht="15">
      <c r="A151" s="1067"/>
      <c r="B151" s="1106"/>
      <c r="C151" s="1097"/>
      <c r="D151" s="1098"/>
      <c r="E151" s="1098"/>
      <c r="F151" s="1099"/>
      <c r="G151" s="1100"/>
      <c r="H151" s="1097"/>
      <c r="I151" s="1101"/>
      <c r="J151" s="1086"/>
      <c r="K151"/>
      <c r="L151" s="480"/>
      <c r="M151" s="145"/>
      <c r="N151" s="991"/>
      <c r="O151" s="274"/>
      <c r="P151" s="274"/>
      <c r="Q151" s="274"/>
      <c r="R151" s="275"/>
      <c r="S151" s="274"/>
      <c r="T151" s="274"/>
      <c r="U151" s="275"/>
      <c r="V151" s="286"/>
      <c r="W151" s="271"/>
      <c r="X151" s="271"/>
      <c r="Y151" s="272"/>
      <c r="Z151" s="273"/>
      <c r="AA151" s="273"/>
      <c r="AB151" s="271"/>
      <c r="AC151" s="273"/>
      <c r="AD151" s="193"/>
    </row>
    <row r="152" spans="1:38" ht="15">
      <c r="A152" s="1067"/>
      <c r="B152" s="1106"/>
      <c r="C152" s="1097"/>
      <c r="D152" s="1098"/>
      <c r="E152" s="1098"/>
      <c r="F152" s="1099"/>
      <c r="G152" s="1100"/>
      <c r="H152" s="1097"/>
      <c r="I152" s="1101"/>
      <c r="J152" s="1086"/>
      <c r="K152"/>
      <c r="L152" s="480"/>
      <c r="M152" s="145"/>
      <c r="N152" s="980"/>
      <c r="O152" s="998"/>
      <c r="P152" s="998"/>
      <c r="Q152" s="998"/>
      <c r="R152" s="999"/>
      <c r="S152" s="998"/>
      <c r="T152" s="1000"/>
      <c r="U152" s="999"/>
      <c r="V152" s="278"/>
      <c r="W152" s="279"/>
      <c r="X152" s="279"/>
      <c r="Y152" s="280"/>
      <c r="Z152" s="281"/>
      <c r="AA152" s="281"/>
      <c r="AB152" s="279"/>
      <c r="AC152" s="281"/>
      <c r="AD152" s="193"/>
    </row>
    <row r="153" spans="1:38" ht="15">
      <c r="A153" s="1067"/>
      <c r="B153" s="1106"/>
      <c r="C153" s="1097"/>
      <c r="D153" s="1098"/>
      <c r="E153" s="1098"/>
      <c r="F153" s="1099"/>
      <c r="G153" s="1100"/>
      <c r="H153" s="1097"/>
      <c r="I153" s="1101"/>
      <c r="J153" s="1086"/>
      <c r="K153"/>
      <c r="L153" s="480"/>
      <c r="M153" s="145"/>
      <c r="N153" s="178"/>
      <c r="O153" s="271"/>
      <c r="P153" s="207"/>
      <c r="Q153" s="208"/>
      <c r="R153" s="209"/>
      <c r="S153" s="210"/>
      <c r="T153" s="207"/>
      <c r="U153" s="209"/>
      <c r="V153" s="260"/>
      <c r="W153" s="254"/>
      <c r="X153" s="261"/>
      <c r="Y153" s="261"/>
      <c r="Z153" s="262"/>
      <c r="AA153" s="262"/>
      <c r="AB153" s="261"/>
      <c r="AC153" s="262"/>
      <c r="AD153" s="193"/>
    </row>
    <row r="154" spans="1:38" ht="15">
      <c r="A154" s="1067"/>
      <c r="B154" s="1106"/>
      <c r="C154" s="1097"/>
      <c r="D154" s="1098"/>
      <c r="E154" s="1098"/>
      <c r="F154" s="1099"/>
      <c r="G154" s="1100"/>
      <c r="H154" s="1097"/>
      <c r="I154" s="1101"/>
      <c r="J154" s="1086"/>
      <c r="K154"/>
      <c r="L154" s="480"/>
      <c r="M154" s="145"/>
      <c r="N154" s="991"/>
      <c r="O154" s="274"/>
      <c r="P154" s="211"/>
      <c r="Q154" s="212"/>
      <c r="R154" s="213"/>
      <c r="S154" s="214"/>
      <c r="T154" s="211"/>
      <c r="U154" s="213"/>
      <c r="V154" s="281"/>
      <c r="W154" s="279"/>
      <c r="X154" s="279"/>
      <c r="Y154" s="280"/>
      <c r="Z154" s="281"/>
      <c r="AA154" s="281"/>
      <c r="AB154" s="279"/>
      <c r="AC154" s="281"/>
      <c r="AD154" s="193"/>
    </row>
    <row r="155" spans="1:38" ht="15">
      <c r="A155" s="1067"/>
      <c r="B155" s="1106"/>
      <c r="C155" s="1097"/>
      <c r="D155" s="1098"/>
      <c r="E155" s="1098"/>
      <c r="F155" s="1099"/>
      <c r="G155" s="1100"/>
      <c r="H155" s="1097"/>
      <c r="I155" s="1101"/>
      <c r="J155" s="1086"/>
      <c r="K155"/>
      <c r="L155" s="480"/>
      <c r="M155" s="145"/>
      <c r="N155" s="980"/>
      <c r="O155" s="1000"/>
      <c r="P155" s="1001"/>
      <c r="Q155" s="1002"/>
      <c r="R155" s="1003"/>
      <c r="S155" s="250"/>
      <c r="T155" s="1001"/>
      <c r="U155" s="1003"/>
      <c r="V155" s="278"/>
      <c r="W155" s="279"/>
      <c r="X155" s="279"/>
      <c r="Y155" s="280"/>
      <c r="Z155" s="281"/>
      <c r="AA155" s="281"/>
      <c r="AB155" s="279"/>
      <c r="AC155" s="281"/>
      <c r="AD155" s="193"/>
    </row>
    <row r="156" spans="1:38" ht="15">
      <c r="A156" s="1067"/>
      <c r="B156" s="1106"/>
      <c r="C156" s="1097"/>
      <c r="D156" s="1098"/>
      <c r="E156" s="1098"/>
      <c r="F156" s="1099"/>
      <c r="G156" s="1100"/>
      <c r="H156" s="1097"/>
      <c r="I156" s="1101"/>
      <c r="J156" s="1086"/>
      <c r="K156"/>
      <c r="L156" s="480"/>
      <c r="M156" s="145"/>
      <c r="N156" s="178"/>
      <c r="O156" s="271"/>
      <c r="P156" s="207"/>
      <c r="Q156" s="208"/>
      <c r="R156" s="209"/>
      <c r="S156" s="210"/>
      <c r="T156" s="207"/>
      <c r="U156" s="209"/>
      <c r="V156" s="260"/>
      <c r="W156" s="254"/>
      <c r="X156" s="261"/>
      <c r="Y156" s="261"/>
      <c r="Z156" s="262"/>
      <c r="AA156" s="262"/>
      <c r="AB156" s="261"/>
      <c r="AC156" s="262"/>
      <c r="AD156" s="193"/>
    </row>
    <row r="157" spans="1:38" ht="15">
      <c r="A157" s="1067"/>
      <c r="B157" s="1114"/>
      <c r="C157" s="1116"/>
      <c r="D157" s="1117"/>
      <c r="E157" s="1117"/>
      <c r="F157" s="1118"/>
      <c r="G157" s="1119"/>
      <c r="H157" s="1116"/>
      <c r="I157" s="1117"/>
      <c r="J157" s="1091"/>
      <c r="K157"/>
      <c r="L157" s="480"/>
      <c r="M157" s="145"/>
      <c r="N157" s="991"/>
      <c r="O157" s="274"/>
      <c r="P157" s="211"/>
      <c r="Q157" s="212"/>
      <c r="R157" s="213"/>
      <c r="S157" s="214"/>
      <c r="T157" s="211"/>
      <c r="U157" s="213"/>
      <c r="V157" s="281"/>
      <c r="W157" s="279"/>
      <c r="X157" s="279"/>
      <c r="Y157" s="280"/>
      <c r="Z157" s="281"/>
      <c r="AA157" s="281"/>
      <c r="AB157" s="279"/>
      <c r="AC157" s="281"/>
      <c r="AD157" s="193"/>
    </row>
    <row r="158" spans="1:38" ht="15">
      <c r="A158" s="1067"/>
      <c r="B158" s="1106"/>
      <c r="C158" s="1097"/>
      <c r="D158" s="1098"/>
      <c r="E158" s="1098"/>
      <c r="F158" s="1099"/>
      <c r="G158" s="1100"/>
      <c r="H158" s="1097"/>
      <c r="I158" s="1101"/>
      <c r="J158" s="1086"/>
      <c r="K158"/>
      <c r="L158" s="480"/>
      <c r="M158" s="145"/>
      <c r="N158" s="980"/>
      <c r="O158" s="1000"/>
      <c r="P158" s="1001"/>
      <c r="Q158" s="1002"/>
      <c r="R158" s="1003"/>
      <c r="S158" s="250"/>
      <c r="T158" s="1001"/>
      <c r="U158" s="1003"/>
      <c r="V158" s="260"/>
      <c r="W158" s="254"/>
      <c r="X158" s="261"/>
      <c r="Y158" s="261"/>
      <c r="Z158" s="262"/>
      <c r="AA158" s="262"/>
      <c r="AB158" s="261"/>
      <c r="AC158" s="262"/>
      <c r="AD158" s="193"/>
    </row>
    <row r="159" spans="1:38" ht="15">
      <c r="A159" s="1067"/>
      <c r="B159" s="1106"/>
      <c r="C159" s="1097"/>
      <c r="D159" s="1098"/>
      <c r="E159" s="1098"/>
      <c r="F159" s="1099"/>
      <c r="G159" s="1100"/>
      <c r="H159" s="1097"/>
      <c r="I159" s="1101"/>
      <c r="J159" s="1086"/>
      <c r="K159"/>
      <c r="L159" s="480"/>
      <c r="M159" s="145"/>
      <c r="N159" s="271"/>
      <c r="O159" s="271"/>
      <c r="P159" s="207"/>
      <c r="Q159" s="208"/>
      <c r="R159" s="209"/>
      <c r="S159" s="210"/>
      <c r="T159" s="207"/>
      <c r="U159" s="209"/>
      <c r="V159" s="260"/>
      <c r="W159" s="254"/>
      <c r="X159" s="261"/>
      <c r="Y159" s="261"/>
      <c r="Z159" s="262"/>
      <c r="AA159" s="262"/>
      <c r="AB159" s="261"/>
      <c r="AC159" s="262"/>
      <c r="AD159" s="193"/>
    </row>
    <row r="160" spans="1:38" ht="15">
      <c r="A160" s="1067"/>
      <c r="B160" s="1106"/>
      <c r="C160" s="1097"/>
      <c r="D160" s="1098"/>
      <c r="E160" s="1098"/>
      <c r="F160" s="1099"/>
      <c r="G160" s="1100"/>
      <c r="H160" s="1097"/>
      <c r="I160" s="1101"/>
      <c r="J160" s="1086"/>
      <c r="K160"/>
      <c r="L160" s="480"/>
      <c r="M160" s="145"/>
      <c r="N160" s="274"/>
      <c r="O160" s="274"/>
      <c r="P160" s="211"/>
      <c r="Q160" s="212"/>
      <c r="R160" s="213"/>
      <c r="S160" s="214"/>
      <c r="T160" s="211"/>
      <c r="U160" s="213"/>
      <c r="V160" s="983"/>
      <c r="W160" s="283"/>
      <c r="X160" s="283"/>
      <c r="Y160" s="284"/>
      <c r="Z160" s="282"/>
      <c r="AA160" s="282"/>
      <c r="AB160" s="283"/>
      <c r="AC160" s="282"/>
      <c r="AD160" s="193"/>
    </row>
    <row r="161" spans="1:30" ht="15">
      <c r="A161" s="1068"/>
      <c r="B161" s="1105"/>
      <c r="C161" s="1092"/>
      <c r="D161" s="1093"/>
      <c r="E161" s="1093"/>
      <c r="F161" s="1094"/>
      <c r="G161" s="1095"/>
      <c r="H161" s="1092"/>
      <c r="I161" s="1093"/>
      <c r="J161" s="1096"/>
      <c r="K161"/>
      <c r="L161" s="480"/>
      <c r="M161" s="145"/>
      <c r="N161" s="252"/>
      <c r="O161" s="176"/>
      <c r="P161" s="176"/>
      <c r="Q161" s="176"/>
      <c r="R161" s="177"/>
      <c r="S161" s="177"/>
      <c r="T161" s="244"/>
      <c r="U161" s="987"/>
      <c r="V161" s="256"/>
      <c r="W161" s="257"/>
      <c r="X161" s="258"/>
      <c r="Y161" s="258"/>
      <c r="Z161" s="259"/>
      <c r="AA161" s="259"/>
      <c r="AB161" s="258"/>
      <c r="AC161" s="979"/>
      <c r="AD161" s="193"/>
    </row>
    <row r="162" spans="1:30" ht="15">
      <c r="A162" s="1067"/>
      <c r="B162" s="1106"/>
      <c r="C162" s="1097"/>
      <c r="D162" s="1098"/>
      <c r="E162" s="1098"/>
      <c r="F162" s="1099"/>
      <c r="G162" s="1100"/>
      <c r="H162" s="1097"/>
      <c r="I162" s="1101"/>
      <c r="J162" s="1086"/>
      <c r="K162"/>
      <c r="L162" s="480"/>
      <c r="M162" s="145"/>
      <c r="N162" s="179"/>
      <c r="O162" s="179"/>
      <c r="P162" s="179"/>
      <c r="Q162" s="179"/>
      <c r="R162" s="180"/>
      <c r="S162" s="180"/>
      <c r="T162" s="245"/>
      <c r="U162" s="988"/>
      <c r="V162" s="260"/>
      <c r="W162" s="254"/>
      <c r="X162" s="261"/>
      <c r="Y162" s="261"/>
      <c r="Z162" s="262"/>
      <c r="AA162" s="262"/>
      <c r="AB162" s="261"/>
      <c r="AC162" s="262"/>
      <c r="AD162" s="193"/>
    </row>
    <row r="163" spans="1:30" ht="15">
      <c r="A163" s="1067"/>
      <c r="B163" s="1106"/>
      <c r="C163" s="1097"/>
      <c r="D163" s="1098"/>
      <c r="E163" s="1098"/>
      <c r="F163" s="1099"/>
      <c r="G163" s="1100"/>
      <c r="H163" s="1097"/>
      <c r="I163" s="1101"/>
      <c r="J163" s="1086"/>
      <c r="K163"/>
      <c r="L163" s="922"/>
      <c r="M163" s="145"/>
      <c r="N163" s="179"/>
      <c r="O163" s="179"/>
      <c r="P163" s="179"/>
      <c r="Q163" s="179"/>
      <c r="R163" s="180"/>
      <c r="S163" s="180"/>
      <c r="T163" s="245"/>
      <c r="U163" s="988"/>
      <c r="V163" s="260"/>
      <c r="W163" s="254"/>
      <c r="X163" s="261"/>
      <c r="Y163" s="261"/>
      <c r="Z163" s="262"/>
      <c r="AA163" s="262"/>
      <c r="AB163" s="261"/>
      <c r="AC163" s="262"/>
      <c r="AD163" s="193"/>
    </row>
    <row r="164" spans="1:30" ht="15">
      <c r="A164" s="1067"/>
      <c r="B164" s="1106"/>
      <c r="C164" s="1097"/>
      <c r="D164" s="1098"/>
      <c r="E164" s="1098"/>
      <c r="F164" s="1099"/>
      <c r="G164" s="1100"/>
      <c r="H164" s="1097"/>
      <c r="I164" s="1101"/>
      <c r="J164" s="1086"/>
      <c r="K164"/>
      <c r="L164" s="922"/>
      <c r="M164" s="145"/>
      <c r="N164" s="179"/>
      <c r="O164" s="179"/>
      <c r="P164" s="179"/>
      <c r="Q164" s="179"/>
      <c r="R164" s="180"/>
      <c r="S164" s="180"/>
      <c r="T164" s="245"/>
      <c r="U164" s="988"/>
      <c r="V164" s="260"/>
      <c r="W164" s="254"/>
      <c r="X164" s="261"/>
      <c r="Y164" s="261"/>
      <c r="Z164" s="262"/>
      <c r="AA164" s="262"/>
      <c r="AB164" s="261"/>
      <c r="AC164" s="262"/>
      <c r="AD164" s="193"/>
    </row>
    <row r="165" spans="1:30" ht="15">
      <c r="A165" s="1067"/>
      <c r="B165" s="1106"/>
      <c r="C165" s="1097"/>
      <c r="D165" s="1098"/>
      <c r="E165" s="1098"/>
      <c r="F165" s="1099"/>
      <c r="G165" s="1100"/>
      <c r="H165" s="1097"/>
      <c r="I165" s="1101"/>
      <c r="J165" s="1086"/>
      <c r="K165"/>
      <c r="L165" s="922"/>
      <c r="M165" s="145"/>
      <c r="N165" s="179"/>
      <c r="O165" s="179"/>
      <c r="P165" s="179"/>
      <c r="Q165" s="179"/>
      <c r="R165" s="180"/>
      <c r="S165" s="180"/>
      <c r="T165" s="245"/>
      <c r="U165" s="988"/>
      <c r="V165" s="260"/>
      <c r="W165" s="254"/>
      <c r="X165" s="261"/>
      <c r="Y165" s="261"/>
      <c r="Z165" s="262"/>
      <c r="AA165" s="262"/>
      <c r="AB165" s="261"/>
      <c r="AC165" s="262"/>
      <c r="AD165" s="193"/>
    </row>
    <row r="166" spans="1:30" ht="15">
      <c r="A166" s="1067"/>
      <c r="B166" s="1106"/>
      <c r="C166" s="1097"/>
      <c r="D166" s="1098"/>
      <c r="E166" s="1098"/>
      <c r="F166" s="1099"/>
      <c r="G166" s="1100"/>
      <c r="H166" s="1097"/>
      <c r="I166" s="1101"/>
      <c r="J166" s="1086"/>
      <c r="K166"/>
      <c r="L166" s="922"/>
      <c r="M166" s="145"/>
      <c r="N166" s="181"/>
      <c r="O166" s="181"/>
      <c r="P166" s="181"/>
      <c r="Q166" s="181"/>
      <c r="R166" s="182"/>
      <c r="S166" s="182"/>
      <c r="T166" s="246"/>
      <c r="U166" s="989"/>
      <c r="V166" s="263"/>
      <c r="W166" s="264"/>
      <c r="X166" s="265"/>
      <c r="Y166" s="265"/>
      <c r="Z166" s="266"/>
      <c r="AA166" s="266"/>
      <c r="AB166" s="265"/>
      <c r="AC166" s="266"/>
      <c r="AD166" s="193"/>
    </row>
    <row r="167" spans="1:30" ht="15">
      <c r="A167" s="1067"/>
      <c r="B167" s="1106"/>
      <c r="C167" s="1097"/>
      <c r="D167" s="1098"/>
      <c r="E167" s="1098"/>
      <c r="F167" s="1099"/>
      <c r="G167" s="1100"/>
      <c r="H167" s="1097"/>
      <c r="I167" s="1101"/>
      <c r="J167" s="1086"/>
      <c r="K167"/>
      <c r="L167" s="922"/>
      <c r="M167" s="145"/>
      <c r="N167" s="357"/>
      <c r="O167" s="205"/>
      <c r="P167" s="205"/>
      <c r="Q167" s="205"/>
      <c r="R167" s="206"/>
      <c r="S167" s="205"/>
      <c r="T167" s="247"/>
      <c r="U167" s="981"/>
      <c r="V167" s="267"/>
      <c r="W167" s="267"/>
      <c r="X167" s="267"/>
      <c r="Y167" s="267"/>
      <c r="Z167" s="268"/>
      <c r="AA167" s="267"/>
      <c r="AB167" s="267"/>
      <c r="AC167" s="978"/>
      <c r="AD167" s="193"/>
    </row>
    <row r="168" spans="1:30" ht="15">
      <c r="A168" s="1067"/>
      <c r="B168" s="1065"/>
      <c r="C168" s="1097"/>
      <c r="D168" s="1098"/>
      <c r="E168" s="1098"/>
      <c r="F168" s="1099"/>
      <c r="G168" s="1100"/>
      <c r="H168" s="1097"/>
      <c r="I168" s="1101"/>
      <c r="J168" s="1086"/>
      <c r="K168"/>
      <c r="L168" s="922"/>
      <c r="M168" s="145"/>
      <c r="N168" s="178"/>
      <c r="O168" s="178"/>
      <c r="P168" s="178"/>
      <c r="Q168" s="178"/>
      <c r="R168" s="183"/>
      <c r="S168" s="178"/>
      <c r="T168" s="248"/>
      <c r="U168" s="183"/>
      <c r="V168" s="254"/>
      <c r="W168" s="254"/>
      <c r="X168" s="254"/>
      <c r="Y168" s="254"/>
      <c r="Z168" s="255"/>
      <c r="AA168" s="254"/>
      <c r="AB168" s="254"/>
      <c r="AC168" s="260"/>
      <c r="AD168" s="193"/>
    </row>
    <row r="169" spans="1:30" ht="15">
      <c r="A169" s="1067"/>
      <c r="B169" s="1106"/>
      <c r="C169" s="1097"/>
      <c r="D169" s="1098"/>
      <c r="E169" s="1098"/>
      <c r="F169" s="1099"/>
      <c r="G169" s="1100"/>
      <c r="H169" s="1097"/>
      <c r="I169" s="1101"/>
      <c r="J169" s="1086"/>
      <c r="K169"/>
      <c r="L169" s="922"/>
      <c r="M169" s="145"/>
      <c r="N169" s="178"/>
      <c r="O169" s="248"/>
      <c r="P169" s="248"/>
      <c r="Q169" s="248"/>
      <c r="R169" s="253"/>
      <c r="S169" s="248"/>
      <c r="T169" s="248"/>
      <c r="U169" s="253"/>
      <c r="V169" s="248"/>
      <c r="W169" s="248"/>
      <c r="X169" s="248"/>
      <c r="Y169" s="248"/>
      <c r="Z169" s="253"/>
      <c r="AA169" s="248"/>
      <c r="AB169" s="248"/>
      <c r="AC169" s="269"/>
      <c r="AD169" s="193"/>
    </row>
    <row r="170" spans="1:30" ht="15">
      <c r="A170" s="1067"/>
      <c r="B170" s="1065"/>
      <c r="C170" s="1097"/>
      <c r="D170" s="1098"/>
      <c r="E170" s="1098"/>
      <c r="F170" s="1099"/>
      <c r="G170" s="1100"/>
      <c r="H170" s="1097"/>
      <c r="I170" s="1101"/>
      <c r="J170" s="1086"/>
      <c r="K170"/>
      <c r="L170" s="922"/>
      <c r="M170" s="145"/>
      <c r="N170" s="178"/>
      <c r="O170" s="248"/>
      <c r="P170" s="248"/>
      <c r="Q170" s="248"/>
      <c r="R170" s="253"/>
      <c r="S170" s="248"/>
      <c r="T170" s="248"/>
      <c r="U170" s="253"/>
      <c r="V170" s="248"/>
      <c r="W170" s="248"/>
      <c r="X170" s="248"/>
      <c r="Y170" s="248"/>
      <c r="Z170" s="253"/>
      <c r="AA170" s="248"/>
      <c r="AB170" s="248"/>
      <c r="AC170" s="269"/>
      <c r="AD170" s="193"/>
    </row>
    <row r="171" spans="1:30" ht="15">
      <c r="A171" s="1067"/>
      <c r="B171" s="1106"/>
      <c r="C171" s="1097"/>
      <c r="D171" s="1098"/>
      <c r="E171" s="1098"/>
      <c r="F171" s="1099"/>
      <c r="G171" s="1100"/>
      <c r="H171" s="1097"/>
      <c r="I171" s="1101"/>
      <c r="J171" s="1086"/>
      <c r="K171"/>
      <c r="L171" s="922"/>
      <c r="M171" s="145"/>
      <c r="N171" s="178"/>
      <c r="O171" s="248"/>
      <c r="P171" s="248"/>
      <c r="Q171" s="248"/>
      <c r="R171" s="253"/>
      <c r="S171" s="248"/>
      <c r="T171" s="248"/>
      <c r="U171" s="253"/>
      <c r="V171" s="248"/>
      <c r="W171" s="248"/>
      <c r="X171" s="248"/>
      <c r="Y171" s="248"/>
      <c r="Z171" s="253"/>
      <c r="AA171" s="248"/>
      <c r="AB171" s="248"/>
      <c r="AC171" s="269"/>
      <c r="AD171" s="193"/>
    </row>
    <row r="172" spans="1:30" ht="15">
      <c r="A172" s="1067"/>
      <c r="B172" s="1065"/>
      <c r="C172" s="1097"/>
      <c r="D172" s="1098"/>
      <c r="E172" s="1098"/>
      <c r="F172" s="1099"/>
      <c r="G172" s="1100"/>
      <c r="H172" s="1097"/>
      <c r="I172" s="1101"/>
      <c r="J172" s="1086"/>
      <c r="K172"/>
      <c r="L172" s="922"/>
      <c r="M172" s="145"/>
      <c r="N172" s="271"/>
      <c r="O172" s="271"/>
      <c r="P172" s="207"/>
      <c r="Q172" s="208"/>
      <c r="R172" s="209"/>
      <c r="S172" s="210"/>
      <c r="T172" s="207"/>
      <c r="U172" s="209"/>
      <c r="V172" s="270"/>
      <c r="W172" s="271"/>
      <c r="X172" s="271"/>
      <c r="Y172" s="272"/>
      <c r="Z172" s="273"/>
      <c r="AA172" s="273"/>
      <c r="AB172" s="271"/>
      <c r="AC172" s="273"/>
      <c r="AD172" s="193"/>
    </row>
    <row r="173" spans="1:30" ht="15">
      <c r="A173" s="1067"/>
      <c r="B173" s="1106"/>
      <c r="C173" s="1097"/>
      <c r="D173" s="1098"/>
      <c r="E173" s="1098"/>
      <c r="F173" s="1099"/>
      <c r="G173" s="1100"/>
      <c r="H173" s="1097"/>
      <c r="I173" s="1101"/>
      <c r="J173" s="1086"/>
      <c r="K173"/>
      <c r="L173" s="922"/>
      <c r="M173" s="145"/>
      <c r="N173" s="271"/>
      <c r="O173" s="271"/>
      <c r="P173" s="207"/>
      <c r="Q173" s="208"/>
      <c r="R173" s="209"/>
      <c r="S173" s="210"/>
      <c r="T173" s="207"/>
      <c r="U173" s="209"/>
      <c r="V173" s="270"/>
      <c r="W173" s="271"/>
      <c r="X173" s="271"/>
      <c r="Y173" s="272"/>
      <c r="Z173" s="273"/>
      <c r="AA173" s="273"/>
      <c r="AB173" s="271"/>
      <c r="AC173" s="273"/>
      <c r="AD173" s="193"/>
    </row>
    <row r="174" spans="1:30" ht="15">
      <c r="A174" s="1067"/>
      <c r="B174" s="1065"/>
      <c r="C174" s="1097"/>
      <c r="D174" s="1098"/>
      <c r="E174" s="1098"/>
      <c r="F174" s="1099"/>
      <c r="G174" s="1100"/>
      <c r="H174" s="1097"/>
      <c r="I174" s="1101"/>
      <c r="J174" s="1086"/>
      <c r="K174"/>
      <c r="L174" s="922"/>
      <c r="M174" s="145"/>
      <c r="N174" s="271"/>
      <c r="O174" s="271"/>
      <c r="P174" s="271"/>
      <c r="Q174" s="271"/>
      <c r="R174" s="974"/>
      <c r="S174" s="271"/>
      <c r="T174" s="271"/>
      <c r="U174" s="974"/>
      <c r="V174" s="270"/>
      <c r="W174" s="271"/>
      <c r="X174" s="271"/>
      <c r="Y174" s="272"/>
      <c r="Z174" s="273"/>
      <c r="AA174" s="273"/>
      <c r="AB174" s="271"/>
      <c r="AC174" s="273"/>
      <c r="AD174" s="193"/>
    </row>
    <row r="175" spans="1:30" ht="15">
      <c r="A175" s="1067"/>
      <c r="B175" s="1065"/>
      <c r="C175" s="1097"/>
      <c r="D175" s="1098"/>
      <c r="E175" s="1098"/>
      <c r="F175" s="1099"/>
      <c r="G175" s="1100"/>
      <c r="H175" s="1097"/>
      <c r="I175" s="1101"/>
      <c r="J175" s="1086"/>
      <c r="K175"/>
      <c r="L175" s="922"/>
      <c r="M175" s="145"/>
      <c r="N175" s="271"/>
      <c r="O175" s="271"/>
      <c r="P175" s="207"/>
      <c r="Q175" s="208"/>
      <c r="R175" s="209"/>
      <c r="S175" s="210"/>
      <c r="T175" s="207"/>
      <c r="U175" s="209"/>
      <c r="V175" s="270"/>
      <c r="W175" s="271"/>
      <c r="X175" s="271"/>
      <c r="Y175" s="272"/>
      <c r="Z175" s="273"/>
      <c r="AA175" s="273"/>
      <c r="AB175" s="271"/>
      <c r="AC175" s="273"/>
      <c r="AD175" s="193"/>
    </row>
    <row r="176" spans="1:30" ht="15">
      <c r="A176" s="1067"/>
      <c r="B176" s="1106"/>
      <c r="C176" s="1097"/>
      <c r="D176" s="1098"/>
      <c r="E176" s="1098"/>
      <c r="F176" s="1099"/>
      <c r="G176" s="1100"/>
      <c r="H176" s="1097"/>
      <c r="I176" s="1101"/>
      <c r="J176" s="1086"/>
      <c r="K176"/>
      <c r="L176" s="922"/>
      <c r="M176" s="145"/>
      <c r="N176" s="271"/>
      <c r="O176" s="271"/>
      <c r="P176" s="207"/>
      <c r="Q176" s="208"/>
      <c r="R176" s="209"/>
      <c r="S176" s="210"/>
      <c r="T176" s="207"/>
      <c r="U176" s="209"/>
      <c r="V176" s="270"/>
      <c r="W176" s="271"/>
      <c r="X176" s="271"/>
      <c r="Y176" s="272"/>
      <c r="Z176" s="273"/>
      <c r="AA176" s="273"/>
      <c r="AB176" s="271"/>
      <c r="AC176" s="273"/>
      <c r="AD176" s="193"/>
    </row>
    <row r="177" spans="1:38" ht="15">
      <c r="A177" s="1067"/>
      <c r="B177" s="1065"/>
      <c r="C177" s="1097"/>
      <c r="D177" s="1098"/>
      <c r="E177" s="1098"/>
      <c r="F177" s="1099"/>
      <c r="G177" s="1100"/>
      <c r="H177" s="1097"/>
      <c r="I177" s="1101"/>
      <c r="J177" s="1086"/>
      <c r="K177"/>
      <c r="L177" s="922"/>
      <c r="M177" s="145"/>
      <c r="N177" s="271"/>
      <c r="O177" s="271"/>
      <c r="P177" s="276"/>
      <c r="Q177" s="276"/>
      <c r="R177" s="277"/>
      <c r="S177" s="276"/>
      <c r="T177" s="271"/>
      <c r="U177" s="277"/>
      <c r="V177" s="270"/>
      <c r="W177" s="271"/>
      <c r="X177" s="271"/>
      <c r="Y177" s="272"/>
      <c r="Z177" s="273"/>
      <c r="AA177" s="273"/>
      <c r="AB177" s="271"/>
      <c r="AC177" s="273"/>
      <c r="AD177" s="193"/>
    </row>
    <row r="178" spans="1:38" ht="15">
      <c r="A178" s="1067"/>
      <c r="B178" s="1065"/>
      <c r="C178" s="1097"/>
      <c r="D178" s="1098"/>
      <c r="E178" s="1098"/>
      <c r="F178" s="1099"/>
      <c r="G178" s="1100"/>
      <c r="H178" s="1097"/>
      <c r="I178" s="1101"/>
      <c r="J178" s="1086"/>
      <c r="K178"/>
      <c r="L178" s="922"/>
      <c r="M178" s="145"/>
      <c r="N178" s="271"/>
      <c r="O178" s="271"/>
      <c r="P178" s="207"/>
      <c r="Q178" s="208"/>
      <c r="R178" s="209"/>
      <c r="S178" s="210"/>
      <c r="T178" s="207"/>
      <c r="U178" s="209"/>
      <c r="V178" s="270"/>
      <c r="W178" s="271"/>
      <c r="X178" s="271"/>
      <c r="Y178" s="272"/>
      <c r="Z178" s="273"/>
      <c r="AA178" s="273"/>
      <c r="AB178" s="271"/>
      <c r="AC178" s="273"/>
      <c r="AD178" s="193"/>
    </row>
    <row r="179" spans="1:38" ht="15">
      <c r="A179" s="1067"/>
      <c r="B179" s="1106"/>
      <c r="C179" s="1097"/>
      <c r="D179" s="1098"/>
      <c r="E179" s="1098"/>
      <c r="F179" s="1099"/>
      <c r="G179" s="1100"/>
      <c r="H179" s="1097"/>
      <c r="I179" s="1101"/>
      <c r="J179" s="1086"/>
      <c r="K179"/>
      <c r="L179" s="922"/>
      <c r="M179" s="145"/>
      <c r="N179" s="271"/>
      <c r="O179" s="271"/>
      <c r="P179" s="207"/>
      <c r="Q179" s="208"/>
      <c r="R179" s="209"/>
      <c r="S179" s="210"/>
      <c r="T179" s="207"/>
      <c r="U179" s="209"/>
      <c r="V179" s="270"/>
      <c r="W179" s="271"/>
      <c r="X179" s="271"/>
      <c r="Y179" s="272"/>
      <c r="Z179" s="273"/>
      <c r="AA179" s="273"/>
      <c r="AB179" s="271"/>
      <c r="AC179" s="273"/>
      <c r="AD179" s="193"/>
    </row>
    <row r="180" spans="1:38" ht="15">
      <c r="A180" s="1067"/>
      <c r="B180" s="1065"/>
      <c r="C180" s="1097"/>
      <c r="D180" s="1098"/>
      <c r="E180" s="1098"/>
      <c r="F180" s="1099"/>
      <c r="G180" s="1100"/>
      <c r="H180" s="1097"/>
      <c r="I180" s="1101"/>
      <c r="J180" s="1086"/>
      <c r="K180"/>
      <c r="L180" s="922"/>
      <c r="M180" s="145"/>
      <c r="N180" s="271"/>
      <c r="O180" s="271"/>
      <c r="P180" s="207"/>
      <c r="Q180" s="208"/>
      <c r="R180" s="209"/>
      <c r="S180" s="210"/>
      <c r="T180" s="207"/>
      <c r="U180" s="209"/>
      <c r="V180" s="270"/>
      <c r="W180" s="271"/>
      <c r="X180" s="271"/>
      <c r="Y180" s="272"/>
      <c r="Z180" s="273"/>
      <c r="AA180" s="273"/>
      <c r="AB180" s="271"/>
      <c r="AC180" s="273"/>
      <c r="AD180" s="193"/>
    </row>
    <row r="181" spans="1:38" ht="15">
      <c r="A181" s="1067"/>
      <c r="B181" s="1065"/>
      <c r="C181" s="1097"/>
      <c r="D181" s="1098"/>
      <c r="E181" s="1098"/>
      <c r="F181" s="1099"/>
      <c r="G181" s="1100"/>
      <c r="H181" s="1097"/>
      <c r="I181" s="1101"/>
      <c r="J181" s="1086"/>
      <c r="K181"/>
      <c r="L181" s="480"/>
      <c r="M181" s="145"/>
      <c r="N181" s="271"/>
      <c r="O181" s="271"/>
      <c r="P181" s="207"/>
      <c r="Q181" s="208"/>
      <c r="R181" s="209"/>
      <c r="S181" s="210"/>
      <c r="T181" s="207"/>
      <c r="U181" s="209"/>
      <c r="V181" s="270"/>
      <c r="W181" s="271"/>
      <c r="X181" s="271"/>
      <c r="Y181" s="272"/>
      <c r="Z181" s="273"/>
      <c r="AA181" s="273"/>
      <c r="AB181" s="271"/>
      <c r="AC181" s="273"/>
      <c r="AD181" s="193"/>
    </row>
    <row r="182" spans="1:38" ht="15">
      <c r="A182" s="1067"/>
      <c r="B182" s="1065"/>
      <c r="C182" s="1097"/>
      <c r="D182" s="1098"/>
      <c r="E182" s="1098"/>
      <c r="F182" s="1099"/>
      <c r="G182" s="1100"/>
      <c r="H182" s="1097"/>
      <c r="I182" s="1101"/>
      <c r="J182" s="1086"/>
      <c r="K182"/>
      <c r="L182" s="480"/>
      <c r="M182" s="145"/>
      <c r="N182" s="271"/>
      <c r="O182" s="271"/>
      <c r="P182" s="207"/>
      <c r="Q182" s="208"/>
      <c r="R182" s="209"/>
      <c r="S182" s="210"/>
      <c r="T182" s="207"/>
      <c r="U182" s="209"/>
      <c r="V182" s="270"/>
      <c r="W182" s="271"/>
      <c r="X182" s="271"/>
      <c r="Y182" s="272"/>
      <c r="Z182" s="273"/>
      <c r="AA182" s="273"/>
      <c r="AB182" s="271"/>
      <c r="AC182" s="273"/>
      <c r="AD182" s="193"/>
    </row>
    <row r="183" spans="1:38" ht="15">
      <c r="A183" s="1067"/>
      <c r="B183" s="1106"/>
      <c r="C183" s="1097"/>
      <c r="D183" s="1098"/>
      <c r="E183" s="1098"/>
      <c r="F183" s="1099"/>
      <c r="G183" s="1100"/>
      <c r="H183" s="1097"/>
      <c r="I183" s="1101"/>
      <c r="J183" s="1086"/>
      <c r="K183"/>
      <c r="L183" s="480"/>
      <c r="M183" s="145"/>
      <c r="N183" s="271"/>
      <c r="O183" s="271"/>
      <c r="P183" s="207"/>
      <c r="Q183" s="208"/>
      <c r="R183" s="209"/>
      <c r="S183" s="210"/>
      <c r="T183" s="207"/>
      <c r="U183" s="209"/>
      <c r="V183" s="270"/>
      <c r="W183" s="271"/>
      <c r="X183" s="271"/>
      <c r="Y183" s="272"/>
      <c r="Z183" s="273"/>
      <c r="AA183" s="273"/>
      <c r="AB183" s="271"/>
      <c r="AC183" s="273"/>
      <c r="AD183" s="193"/>
    </row>
    <row r="184" spans="1:38" ht="15">
      <c r="A184" s="1067"/>
      <c r="B184" s="1065"/>
      <c r="C184" s="1097"/>
      <c r="D184" s="1098"/>
      <c r="E184" s="1098"/>
      <c r="F184" s="1099"/>
      <c r="G184" s="1100"/>
      <c r="H184" s="1097"/>
      <c r="I184" s="1101"/>
      <c r="J184" s="1086"/>
      <c r="K184"/>
      <c r="L184" s="480"/>
      <c r="M184" s="145"/>
      <c r="N184" s="271"/>
      <c r="O184" s="271"/>
      <c r="P184" s="207"/>
      <c r="Q184" s="208"/>
      <c r="R184" s="209"/>
      <c r="S184" s="210"/>
      <c r="T184" s="207"/>
      <c r="U184" s="209"/>
      <c r="V184" s="270"/>
      <c r="W184" s="271"/>
      <c r="X184" s="271"/>
      <c r="Y184" s="272"/>
      <c r="Z184" s="273"/>
      <c r="AA184" s="273"/>
      <c r="AB184" s="271"/>
      <c r="AC184" s="273"/>
      <c r="AD184" s="193"/>
    </row>
    <row r="185" spans="1:38" ht="15">
      <c r="A185" s="1067"/>
      <c r="B185" s="1065"/>
      <c r="C185" s="1097"/>
      <c r="D185" s="1098"/>
      <c r="E185" s="1098"/>
      <c r="F185" s="1099"/>
      <c r="G185" s="1100"/>
      <c r="H185" s="1097"/>
      <c r="I185" s="1101"/>
      <c r="J185" s="1086"/>
      <c r="K185"/>
      <c r="L185" s="480"/>
      <c r="M185" s="145"/>
      <c r="N185" s="271"/>
      <c r="O185" s="271"/>
      <c r="P185" s="207"/>
      <c r="Q185" s="208"/>
      <c r="R185" s="209"/>
      <c r="S185" s="210"/>
      <c r="T185" s="207"/>
      <c r="U185" s="209"/>
      <c r="V185" s="270"/>
      <c r="W185" s="271"/>
      <c r="X185" s="271"/>
      <c r="Y185" s="272"/>
      <c r="Z185" s="273"/>
      <c r="AA185" s="273"/>
      <c r="AB185" s="271"/>
      <c r="AC185" s="273"/>
      <c r="AD185" s="193"/>
    </row>
    <row r="186" spans="1:38" ht="15">
      <c r="A186" s="1067"/>
      <c r="B186" s="1106"/>
      <c r="C186" s="1097"/>
      <c r="D186" s="1098"/>
      <c r="E186" s="1098"/>
      <c r="F186" s="1099"/>
      <c r="G186" s="1100"/>
      <c r="H186" s="1097"/>
      <c r="I186" s="1101"/>
      <c r="J186" s="1086"/>
      <c r="K186"/>
      <c r="L186" s="480"/>
      <c r="M186" s="145"/>
      <c r="N186" s="271"/>
      <c r="O186" s="271"/>
      <c r="P186" s="207"/>
      <c r="Q186" s="208"/>
      <c r="R186" s="209"/>
      <c r="S186" s="210"/>
      <c r="T186" s="207"/>
      <c r="U186" s="209"/>
      <c r="V186" s="270"/>
      <c r="W186" s="271"/>
      <c r="X186" s="271"/>
      <c r="Y186" s="272"/>
      <c r="Z186" s="273"/>
      <c r="AA186" s="273"/>
      <c r="AB186" s="271"/>
      <c r="AC186" s="273"/>
      <c r="AD186" s="193"/>
    </row>
    <row r="187" spans="1:38" ht="15">
      <c r="A187" s="1067"/>
      <c r="B187" s="1065"/>
      <c r="C187" s="1097"/>
      <c r="D187" s="1098"/>
      <c r="E187" s="1098"/>
      <c r="F187" s="1099"/>
      <c r="G187" s="1100"/>
      <c r="H187" s="1097"/>
      <c r="I187" s="1101"/>
      <c r="J187" s="1086"/>
      <c r="K187"/>
      <c r="L187" s="480"/>
      <c r="M187" s="145"/>
      <c r="N187" s="271"/>
      <c r="O187" s="271"/>
      <c r="P187" s="207"/>
      <c r="Q187" s="208"/>
      <c r="R187" s="209"/>
      <c r="S187" s="210"/>
      <c r="T187" s="207"/>
      <c r="U187" s="209"/>
      <c r="V187" s="270"/>
      <c r="W187" s="271"/>
      <c r="X187" s="271"/>
      <c r="Y187" s="272"/>
      <c r="Z187" s="273"/>
      <c r="AA187" s="273"/>
      <c r="AB187" s="271"/>
      <c r="AC187" s="273"/>
      <c r="AD187" s="193"/>
    </row>
    <row r="188" spans="1:38" ht="15">
      <c r="A188" s="1067"/>
      <c r="B188" s="1065"/>
      <c r="C188" s="1097"/>
      <c r="D188" s="1098"/>
      <c r="E188" s="1098"/>
      <c r="F188" s="1099"/>
      <c r="G188" s="1100"/>
      <c r="H188" s="1097"/>
      <c r="I188" s="1101"/>
      <c r="J188" s="1086"/>
      <c r="K188"/>
      <c r="L188" s="480"/>
      <c r="M188" s="145"/>
      <c r="N188" s="179"/>
      <c r="O188" s="271"/>
      <c r="P188" s="207"/>
      <c r="Q188" s="208"/>
      <c r="R188" s="209"/>
      <c r="S188" s="210"/>
      <c r="T188" s="207"/>
      <c r="U188" s="209"/>
      <c r="V188" s="286"/>
      <c r="W188" s="271"/>
      <c r="X188" s="271"/>
      <c r="Y188" s="272"/>
      <c r="Z188" s="273"/>
      <c r="AA188" s="273"/>
      <c r="AB188" s="271"/>
      <c r="AC188" s="273"/>
      <c r="AD188" s="193"/>
    </row>
    <row r="189" spans="1:38" ht="15">
      <c r="A189" s="1067"/>
      <c r="B189" s="1106"/>
      <c r="C189" s="1097"/>
      <c r="D189" s="1098"/>
      <c r="E189" s="1098"/>
      <c r="F189" s="1099"/>
      <c r="G189" s="1100"/>
      <c r="H189" s="1097"/>
      <c r="I189" s="1101"/>
      <c r="J189" s="1086"/>
      <c r="K189"/>
      <c r="L189" s="480"/>
      <c r="M189" s="145"/>
      <c r="N189" s="975"/>
      <c r="O189" s="975"/>
      <c r="P189" s="975"/>
      <c r="Q189" s="975"/>
      <c r="R189" s="976"/>
      <c r="S189" s="976"/>
      <c r="T189" s="977"/>
      <c r="U189" s="987"/>
      <c r="V189" s="281"/>
      <c r="W189" s="271"/>
      <c r="X189" s="271"/>
      <c r="Y189" s="272"/>
      <c r="Z189" s="273"/>
      <c r="AA189" s="273"/>
      <c r="AB189" s="271"/>
      <c r="AC189" s="273"/>
      <c r="AD189" s="193"/>
      <c r="AE189" s="992"/>
      <c r="AF189" s="992"/>
      <c r="AG189" s="992"/>
      <c r="AH189" s="992"/>
      <c r="AI189" s="992"/>
      <c r="AJ189" s="992"/>
      <c r="AK189" s="992"/>
      <c r="AL189" s="992"/>
    </row>
    <row r="190" spans="1:38" ht="15">
      <c r="A190" s="1067"/>
      <c r="B190" s="1106"/>
      <c r="C190" s="1097"/>
      <c r="D190" s="1098"/>
      <c r="E190" s="1098"/>
      <c r="F190" s="1099"/>
      <c r="G190" s="1100"/>
      <c r="H190" s="1097"/>
      <c r="I190" s="1101"/>
      <c r="J190" s="1086"/>
      <c r="K190"/>
      <c r="L190" s="480"/>
      <c r="M190" s="145"/>
      <c r="N190" s="179"/>
      <c r="O190" s="179"/>
      <c r="P190" s="179"/>
      <c r="Q190" s="179"/>
      <c r="R190" s="180"/>
      <c r="S190" s="180"/>
      <c r="T190" s="245"/>
      <c r="U190" s="988"/>
      <c r="V190" s="281"/>
      <c r="W190" s="271"/>
      <c r="X190" s="271"/>
      <c r="Y190" s="272"/>
      <c r="Z190" s="273"/>
      <c r="AA190" s="273"/>
      <c r="AB190" s="271"/>
      <c r="AC190" s="273"/>
      <c r="AD190" s="193"/>
      <c r="AE190" s="992"/>
      <c r="AF190" s="992"/>
      <c r="AG190" s="992"/>
      <c r="AH190" s="992"/>
      <c r="AI190" s="992"/>
      <c r="AJ190" s="992"/>
      <c r="AK190" s="992"/>
      <c r="AL190" s="992"/>
    </row>
    <row r="191" spans="1:38" ht="15">
      <c r="A191" s="1067"/>
      <c r="B191" s="1114"/>
      <c r="C191" s="1116"/>
      <c r="D191" s="1117"/>
      <c r="E191" s="1117"/>
      <c r="F191" s="1118"/>
      <c r="G191" s="1119"/>
      <c r="H191" s="1116"/>
      <c r="I191" s="1117"/>
      <c r="J191" s="1091"/>
      <c r="K191"/>
      <c r="L191" s="480"/>
      <c r="M191" s="145"/>
      <c r="N191" s="181"/>
      <c r="O191" s="181"/>
      <c r="P191" s="181"/>
      <c r="Q191" s="181"/>
      <c r="R191" s="182"/>
      <c r="S191" s="182"/>
      <c r="T191" s="246"/>
      <c r="U191" s="989"/>
      <c r="V191" s="281"/>
      <c r="W191" s="271"/>
      <c r="X191" s="271"/>
      <c r="Y191" s="272"/>
      <c r="Z191" s="273"/>
      <c r="AA191" s="273"/>
      <c r="AB191" s="271"/>
      <c r="AC191" s="273"/>
      <c r="AD191" s="193"/>
      <c r="AE191" s="992"/>
      <c r="AF191" s="992"/>
      <c r="AG191" s="992"/>
      <c r="AH191" s="992"/>
      <c r="AI191" s="992"/>
      <c r="AJ191" s="992"/>
      <c r="AK191" s="992"/>
      <c r="AL191" s="992"/>
    </row>
    <row r="192" spans="1:38" ht="15">
      <c r="A192" s="1067"/>
      <c r="B192" s="1106"/>
      <c r="C192" s="1097"/>
      <c r="D192" s="1098"/>
      <c r="E192" s="1098"/>
      <c r="F192" s="1099"/>
      <c r="G192" s="1100"/>
      <c r="H192" s="1097"/>
      <c r="I192" s="1101"/>
      <c r="J192" s="1086"/>
      <c r="K192"/>
      <c r="L192" s="480"/>
      <c r="M192" s="145"/>
      <c r="N192" s="179"/>
      <c r="O192" s="179"/>
      <c r="P192" s="179"/>
      <c r="Q192" s="179"/>
      <c r="R192" s="180"/>
      <c r="S192" s="180"/>
      <c r="T192" s="245"/>
      <c r="U192" s="988"/>
      <c r="V192" s="281"/>
      <c r="W192" s="271"/>
      <c r="X192" s="271"/>
      <c r="Y192" s="272"/>
      <c r="Z192" s="273"/>
      <c r="AA192" s="273"/>
      <c r="AB192" s="271"/>
      <c r="AC192" s="273"/>
      <c r="AD192" s="193"/>
    </row>
    <row r="193" spans="1:38" ht="15">
      <c r="A193" s="1067"/>
      <c r="B193" s="1106"/>
      <c r="C193" s="1097"/>
      <c r="D193" s="1098"/>
      <c r="E193" s="1098"/>
      <c r="F193" s="1099"/>
      <c r="G193" s="1100"/>
      <c r="H193" s="1097"/>
      <c r="I193" s="1101"/>
      <c r="J193" s="1086"/>
      <c r="K193"/>
      <c r="L193" s="480"/>
      <c r="M193" s="145"/>
      <c r="N193" s="179"/>
      <c r="O193" s="179"/>
      <c r="P193" s="179"/>
      <c r="Q193" s="179"/>
      <c r="R193" s="180"/>
      <c r="S193" s="180"/>
      <c r="T193" s="245"/>
      <c r="U193" s="988"/>
      <c r="V193" s="281"/>
      <c r="W193" s="279"/>
      <c r="X193" s="279"/>
      <c r="Y193" s="280"/>
      <c r="Z193" s="281"/>
      <c r="AA193" s="281"/>
      <c r="AB193" s="279"/>
      <c r="AC193" s="281"/>
      <c r="AD193" s="193"/>
    </row>
    <row r="194" spans="1:38" ht="15">
      <c r="A194" s="1067"/>
      <c r="B194" s="1114"/>
      <c r="C194" s="1116"/>
      <c r="D194" s="1117"/>
      <c r="E194" s="1117"/>
      <c r="F194" s="1118"/>
      <c r="G194" s="1119"/>
      <c r="H194" s="1116"/>
      <c r="I194" s="1117"/>
      <c r="J194" s="1091"/>
      <c r="K194"/>
      <c r="L194" s="480"/>
      <c r="M194" s="145"/>
      <c r="N194" s="181"/>
      <c r="O194" s="181"/>
      <c r="P194" s="181"/>
      <c r="Q194" s="181"/>
      <c r="R194" s="182"/>
      <c r="S194" s="182"/>
      <c r="T194" s="246"/>
      <c r="U194" s="989"/>
      <c r="V194" s="260"/>
      <c r="W194" s="254"/>
      <c r="X194" s="261"/>
      <c r="Y194" s="261"/>
      <c r="Z194" s="262"/>
      <c r="AA194" s="262"/>
      <c r="AB194" s="261"/>
      <c r="AC194" s="262"/>
      <c r="AD194" s="193"/>
    </row>
    <row r="195" spans="1:38" ht="15">
      <c r="A195" s="1067"/>
      <c r="B195" s="1106"/>
      <c r="C195" s="1097"/>
      <c r="D195" s="1098"/>
      <c r="E195" s="1098"/>
      <c r="F195" s="1099"/>
      <c r="G195" s="1100"/>
      <c r="H195" s="1097"/>
      <c r="I195" s="1101"/>
      <c r="J195" s="1086"/>
      <c r="K195"/>
      <c r="L195" s="480"/>
      <c r="M195" s="145"/>
      <c r="N195" s="975"/>
      <c r="O195" s="975"/>
      <c r="P195" s="975"/>
      <c r="Q195" s="975"/>
      <c r="R195" s="976"/>
      <c r="S195" s="976"/>
      <c r="T195" s="977"/>
      <c r="U195" s="987"/>
      <c r="V195" s="260"/>
      <c r="W195" s="254"/>
      <c r="X195" s="261"/>
      <c r="Y195" s="261"/>
      <c r="Z195" s="262"/>
      <c r="AA195" s="262"/>
      <c r="AB195" s="261"/>
      <c r="AC195" s="262"/>
      <c r="AD195" s="193"/>
    </row>
    <row r="196" spans="1:38" ht="15">
      <c r="A196" s="1067"/>
      <c r="B196" s="1106"/>
      <c r="C196" s="1097"/>
      <c r="D196" s="1098"/>
      <c r="E196" s="1098"/>
      <c r="F196" s="1099"/>
      <c r="G196" s="1100"/>
      <c r="H196" s="1097"/>
      <c r="I196" s="1101"/>
      <c r="J196" s="1086"/>
      <c r="K196"/>
      <c r="L196" s="480"/>
      <c r="M196" s="145"/>
      <c r="N196" s="178"/>
      <c r="O196" s="178"/>
      <c r="P196" s="178"/>
      <c r="Q196" s="178"/>
      <c r="R196" s="183"/>
      <c r="S196" s="178"/>
      <c r="T196" s="248"/>
      <c r="U196" s="183"/>
      <c r="V196" s="260"/>
      <c r="W196" s="254"/>
      <c r="X196" s="261"/>
      <c r="Y196" s="261"/>
      <c r="Z196" s="262"/>
      <c r="AA196" s="262"/>
      <c r="AB196" s="261"/>
      <c r="AC196" s="262"/>
      <c r="AD196" s="193"/>
    </row>
    <row r="197" spans="1:38" ht="15">
      <c r="A197" s="1067"/>
      <c r="B197" s="1114"/>
      <c r="C197" s="1116"/>
      <c r="D197" s="1117"/>
      <c r="E197" s="1117"/>
      <c r="F197" s="1118"/>
      <c r="G197" s="1119"/>
      <c r="H197" s="1116"/>
      <c r="I197" s="1117"/>
      <c r="J197" s="1091"/>
      <c r="K197"/>
      <c r="L197" s="480"/>
      <c r="M197" s="145"/>
      <c r="N197" s="991"/>
      <c r="O197" s="991"/>
      <c r="P197" s="991"/>
      <c r="Q197" s="991"/>
      <c r="R197" s="996"/>
      <c r="S197" s="991"/>
      <c r="T197" s="984"/>
      <c r="U197" s="996"/>
      <c r="V197" s="285"/>
      <c r="W197" s="279"/>
      <c r="X197" s="279"/>
      <c r="Y197" s="280"/>
      <c r="Z197" s="281"/>
      <c r="AA197" s="281"/>
      <c r="AB197" s="279"/>
      <c r="AC197" s="281"/>
      <c r="AD197" s="193"/>
    </row>
    <row r="198" spans="1:38" ht="15">
      <c r="A198" s="1067"/>
      <c r="B198" s="1106"/>
      <c r="C198" s="1097"/>
      <c r="D198" s="1098"/>
      <c r="E198" s="1098"/>
      <c r="F198" s="1099"/>
      <c r="G198" s="1100"/>
      <c r="H198" s="1097"/>
      <c r="I198" s="1101"/>
      <c r="J198" s="1086"/>
      <c r="K198"/>
      <c r="L198" s="480"/>
      <c r="M198" s="145"/>
      <c r="N198" s="248"/>
      <c r="O198" s="248"/>
      <c r="P198" s="982"/>
      <c r="Q198" s="982"/>
      <c r="R198" s="997"/>
      <c r="S198" s="982"/>
      <c r="T198" s="982"/>
      <c r="U198" s="997"/>
      <c r="V198" s="278"/>
      <c r="W198" s="279"/>
      <c r="X198" s="279"/>
      <c r="Y198" s="280"/>
      <c r="Z198" s="281"/>
      <c r="AA198" s="281"/>
      <c r="AB198" s="279"/>
      <c r="AC198" s="281"/>
      <c r="AD198" s="193"/>
      <c r="AE198" s="992"/>
      <c r="AF198" s="992"/>
      <c r="AG198" s="992"/>
      <c r="AH198" s="992"/>
      <c r="AI198" s="992"/>
      <c r="AJ198" s="992"/>
      <c r="AK198" s="992"/>
      <c r="AL198" s="992"/>
    </row>
    <row r="199" spans="1:38" ht="15">
      <c r="A199" s="1067"/>
      <c r="B199" s="1106"/>
      <c r="C199" s="1097"/>
      <c r="D199" s="1098"/>
      <c r="E199" s="1098"/>
      <c r="F199" s="1099"/>
      <c r="G199" s="1100"/>
      <c r="H199" s="1097"/>
      <c r="I199" s="1101"/>
      <c r="J199" s="1086"/>
      <c r="K199"/>
      <c r="L199" s="480"/>
      <c r="M199" s="145"/>
      <c r="N199" s="248"/>
      <c r="O199" s="248"/>
      <c r="P199" s="248"/>
      <c r="Q199" s="248"/>
      <c r="R199" s="253"/>
      <c r="S199" s="248"/>
      <c r="T199" s="248"/>
      <c r="U199" s="253"/>
      <c r="V199" s="278"/>
      <c r="W199" s="254"/>
      <c r="X199" s="261"/>
      <c r="Y199" s="261"/>
      <c r="Z199" s="262"/>
      <c r="AA199" s="262"/>
      <c r="AB199" s="261"/>
      <c r="AC199" s="262"/>
      <c r="AD199" s="193"/>
      <c r="AE199" s="992"/>
      <c r="AF199" s="992"/>
      <c r="AG199" s="992"/>
      <c r="AH199" s="992"/>
      <c r="AI199" s="992"/>
      <c r="AJ199" s="992"/>
      <c r="AK199" s="992"/>
      <c r="AL199" s="992"/>
    </row>
    <row r="200" spans="1:38" ht="15">
      <c r="A200" s="1067"/>
      <c r="B200" s="1106"/>
      <c r="C200" s="1097"/>
      <c r="D200" s="1098"/>
      <c r="E200" s="1098"/>
      <c r="F200" s="1099"/>
      <c r="G200" s="1100"/>
      <c r="H200" s="1097"/>
      <c r="I200" s="1101"/>
      <c r="J200" s="1086"/>
      <c r="K200"/>
      <c r="L200" s="480"/>
      <c r="M200" s="145"/>
      <c r="N200" s="984"/>
      <c r="O200" s="984"/>
      <c r="P200" s="984"/>
      <c r="Q200" s="984"/>
      <c r="R200" s="985"/>
      <c r="S200" s="984"/>
      <c r="T200" s="984"/>
      <c r="U200" s="985"/>
      <c r="V200" s="278"/>
      <c r="W200" s="279"/>
      <c r="X200" s="279"/>
      <c r="Y200" s="280"/>
      <c r="Z200" s="281"/>
      <c r="AA200" s="281"/>
      <c r="AB200" s="279"/>
      <c r="AC200" s="281"/>
      <c r="AD200" s="193"/>
      <c r="AE200" s="992"/>
      <c r="AF200" s="992"/>
      <c r="AG200" s="992"/>
      <c r="AH200" s="992"/>
      <c r="AI200" s="992"/>
      <c r="AJ200" s="992"/>
      <c r="AK200" s="992"/>
      <c r="AL200" s="992"/>
    </row>
    <row r="201" spans="1:38" ht="15">
      <c r="A201" s="1067"/>
      <c r="B201" s="1106"/>
      <c r="C201" s="1097"/>
      <c r="D201" s="1098"/>
      <c r="E201" s="1098"/>
      <c r="F201" s="1099"/>
      <c r="G201" s="1100"/>
      <c r="H201" s="1097"/>
      <c r="I201" s="1101"/>
      <c r="J201" s="1086"/>
      <c r="K201"/>
      <c r="L201" s="480"/>
      <c r="M201" s="145"/>
      <c r="N201" s="980"/>
      <c r="O201" s="982"/>
      <c r="P201" s="982"/>
      <c r="Q201" s="982"/>
      <c r="R201" s="997"/>
      <c r="S201" s="982"/>
      <c r="T201" s="982"/>
      <c r="U201" s="997"/>
      <c r="AD201" s="193"/>
    </row>
    <row r="202" spans="1:38" ht="15">
      <c r="A202" s="1067"/>
      <c r="B202" s="1106"/>
      <c r="C202" s="1097"/>
      <c r="D202" s="1098"/>
      <c r="E202" s="1098"/>
      <c r="F202" s="1099"/>
      <c r="G202" s="1100"/>
      <c r="H202" s="1097"/>
      <c r="I202" s="1101"/>
      <c r="J202" s="1086"/>
      <c r="K202"/>
      <c r="L202" s="480"/>
      <c r="M202" s="145"/>
      <c r="N202" s="178"/>
      <c r="O202" s="248"/>
      <c r="P202" s="248"/>
      <c r="Q202" s="248"/>
      <c r="R202" s="253"/>
      <c r="S202" s="248"/>
      <c r="T202" s="248"/>
      <c r="U202" s="253"/>
      <c r="V202" s="281"/>
      <c r="W202" s="279"/>
      <c r="X202" s="279"/>
      <c r="Y202" s="280"/>
      <c r="Z202" s="281"/>
      <c r="AA202" s="281"/>
      <c r="AB202" s="279"/>
      <c r="AC202" s="281"/>
      <c r="AD202" s="193"/>
    </row>
    <row r="203" spans="1:38" ht="15">
      <c r="A203" s="1067"/>
      <c r="B203" s="1106"/>
      <c r="C203" s="1097"/>
      <c r="D203" s="1098"/>
      <c r="E203" s="1098"/>
      <c r="F203" s="1099"/>
      <c r="G203" s="1100"/>
      <c r="H203" s="1097"/>
      <c r="I203" s="1101"/>
      <c r="J203" s="1086"/>
      <c r="K203"/>
      <c r="L203" s="480"/>
      <c r="M203" s="145"/>
      <c r="N203" s="991"/>
      <c r="O203" s="274"/>
      <c r="P203" s="274"/>
      <c r="Q203" s="274"/>
      <c r="R203" s="275"/>
      <c r="S203" s="274"/>
      <c r="T203" s="274"/>
      <c r="U203" s="275"/>
      <c r="V203" s="286"/>
      <c r="W203" s="271"/>
      <c r="X203" s="271"/>
      <c r="Y203" s="272"/>
      <c r="Z203" s="273"/>
      <c r="AA203" s="273"/>
      <c r="AB203" s="271"/>
      <c r="AC203" s="273"/>
      <c r="AD203" s="193"/>
    </row>
    <row r="204" spans="1:38" ht="15">
      <c r="A204" s="1067"/>
      <c r="B204" s="1106"/>
      <c r="C204" s="1097"/>
      <c r="D204" s="1098"/>
      <c r="E204" s="1098"/>
      <c r="F204" s="1099"/>
      <c r="G204" s="1100"/>
      <c r="H204" s="1097"/>
      <c r="I204" s="1101"/>
      <c r="J204" s="1086"/>
      <c r="K204"/>
      <c r="L204" s="480"/>
      <c r="M204" s="145"/>
      <c r="N204" s="980"/>
      <c r="O204" s="998"/>
      <c r="P204" s="998"/>
      <c r="Q204" s="998"/>
      <c r="R204" s="999"/>
      <c r="S204" s="998"/>
      <c r="T204" s="1000"/>
      <c r="U204" s="999"/>
      <c r="V204" s="278"/>
      <c r="W204" s="279"/>
      <c r="X204" s="279"/>
      <c r="Y204" s="280"/>
      <c r="Z204" s="281"/>
      <c r="AA204" s="281"/>
      <c r="AB204" s="279"/>
      <c r="AC204" s="281"/>
      <c r="AD204" s="193"/>
    </row>
    <row r="205" spans="1:38" ht="15">
      <c r="A205" s="1067"/>
      <c r="B205" s="1106"/>
      <c r="C205" s="1097"/>
      <c r="D205" s="1098"/>
      <c r="E205" s="1098"/>
      <c r="F205" s="1099"/>
      <c r="G205" s="1100"/>
      <c r="H205" s="1097"/>
      <c r="I205" s="1101"/>
      <c r="J205" s="1086"/>
      <c r="K205"/>
      <c r="L205" s="480"/>
      <c r="M205" s="145"/>
      <c r="N205" s="178"/>
      <c r="O205" s="271"/>
      <c r="P205" s="207"/>
      <c r="Q205" s="208"/>
      <c r="R205" s="209"/>
      <c r="S205" s="210"/>
      <c r="T205" s="207"/>
      <c r="U205" s="209"/>
      <c r="V205" s="260"/>
      <c r="W205" s="254"/>
      <c r="X205" s="261"/>
      <c r="Y205" s="261"/>
      <c r="Z205" s="262"/>
      <c r="AA205" s="262"/>
      <c r="AB205" s="261"/>
      <c r="AC205" s="262"/>
      <c r="AD205" s="193"/>
    </row>
    <row r="206" spans="1:38" ht="15">
      <c r="A206" s="1067"/>
      <c r="B206" s="1106"/>
      <c r="C206" s="1097"/>
      <c r="D206" s="1098"/>
      <c r="E206" s="1098"/>
      <c r="F206" s="1099"/>
      <c r="G206" s="1100"/>
      <c r="H206" s="1097"/>
      <c r="I206" s="1101"/>
      <c r="J206" s="1086"/>
      <c r="K206"/>
      <c r="L206" s="480"/>
      <c r="M206" s="145"/>
      <c r="N206" s="991"/>
      <c r="O206" s="274"/>
      <c r="P206" s="211"/>
      <c r="Q206" s="212"/>
      <c r="R206" s="213"/>
      <c r="S206" s="214"/>
      <c r="T206" s="211"/>
      <c r="U206" s="213"/>
      <c r="V206" s="281"/>
      <c r="W206" s="279"/>
      <c r="X206" s="279"/>
      <c r="Y206" s="280"/>
      <c r="Z206" s="281"/>
      <c r="AA206" s="281"/>
      <c r="AB206" s="279"/>
      <c r="AC206" s="281"/>
      <c r="AD206" s="193"/>
    </row>
    <row r="207" spans="1:38" ht="15">
      <c r="A207" s="1067"/>
      <c r="B207" s="1106"/>
      <c r="C207" s="1097"/>
      <c r="D207" s="1098"/>
      <c r="E207" s="1098"/>
      <c r="F207" s="1099"/>
      <c r="G207" s="1100"/>
      <c r="H207" s="1097"/>
      <c r="I207" s="1101"/>
      <c r="J207" s="1086"/>
      <c r="K207"/>
      <c r="L207" s="480"/>
      <c r="M207" s="145"/>
      <c r="N207" s="980"/>
      <c r="O207" s="1000"/>
      <c r="P207" s="1001"/>
      <c r="Q207" s="1002"/>
      <c r="R207" s="1003"/>
      <c r="S207" s="250"/>
      <c r="T207" s="1001"/>
      <c r="U207" s="1003"/>
      <c r="V207" s="278"/>
      <c r="W207" s="279"/>
      <c r="X207" s="279"/>
      <c r="Y207" s="280"/>
      <c r="Z207" s="281"/>
      <c r="AA207" s="281"/>
      <c r="AB207" s="279"/>
      <c r="AC207" s="281"/>
      <c r="AD207" s="193"/>
    </row>
    <row r="208" spans="1:38" ht="15">
      <c r="A208" s="1067"/>
      <c r="B208" s="1106"/>
      <c r="C208" s="1097"/>
      <c r="D208" s="1098"/>
      <c r="E208" s="1098"/>
      <c r="F208" s="1099"/>
      <c r="G208" s="1100"/>
      <c r="H208" s="1097"/>
      <c r="I208" s="1101"/>
      <c r="J208" s="1086"/>
      <c r="K208"/>
      <c r="L208" s="480"/>
      <c r="M208" s="145"/>
      <c r="N208" s="178"/>
      <c r="O208" s="271"/>
      <c r="P208" s="207"/>
      <c r="Q208" s="208"/>
      <c r="R208" s="209"/>
      <c r="S208" s="210"/>
      <c r="T208" s="207"/>
      <c r="U208" s="209"/>
      <c r="V208" s="260"/>
      <c r="W208" s="254"/>
      <c r="X208" s="261"/>
      <c r="Y208" s="261"/>
      <c r="Z208" s="262"/>
      <c r="AA208" s="262"/>
      <c r="AB208" s="261"/>
      <c r="AC208" s="262"/>
      <c r="AD208" s="193"/>
    </row>
    <row r="209" spans="1:30" ht="15">
      <c r="A209" s="1067"/>
      <c r="B209" s="1114"/>
      <c r="C209" s="1116"/>
      <c r="D209" s="1117"/>
      <c r="E209" s="1117"/>
      <c r="F209" s="1118"/>
      <c r="G209" s="1119"/>
      <c r="H209" s="1116"/>
      <c r="I209" s="1117"/>
      <c r="J209" s="1091"/>
      <c r="K209"/>
      <c r="L209" s="480"/>
      <c r="M209" s="145"/>
      <c r="N209" s="991"/>
      <c r="O209" s="274"/>
      <c r="P209" s="211"/>
      <c r="Q209" s="212"/>
      <c r="R209" s="213"/>
      <c r="S209" s="214"/>
      <c r="T209" s="211"/>
      <c r="U209" s="213"/>
      <c r="V209" s="281"/>
      <c r="W209" s="279"/>
      <c r="X209" s="279"/>
      <c r="Y209" s="280"/>
      <c r="Z209" s="281"/>
      <c r="AA209" s="281"/>
      <c r="AB209" s="279"/>
      <c r="AC209" s="281"/>
      <c r="AD209" s="193"/>
    </row>
    <row r="210" spans="1:30" ht="15">
      <c r="A210" s="1067"/>
      <c r="B210" s="1106"/>
      <c r="C210" s="1097"/>
      <c r="D210" s="1098"/>
      <c r="E210" s="1098"/>
      <c r="F210" s="1099"/>
      <c r="G210" s="1100"/>
      <c r="H210" s="1097"/>
      <c r="I210" s="1101"/>
      <c r="J210" s="1086"/>
      <c r="K210"/>
      <c r="L210" s="480"/>
      <c r="M210" s="145"/>
      <c r="N210" s="980"/>
      <c r="O210" s="1000"/>
      <c r="P210" s="1001"/>
      <c r="Q210" s="1002"/>
      <c r="R210" s="1003"/>
      <c r="S210" s="250"/>
      <c r="T210" s="1001"/>
      <c r="U210" s="1003"/>
      <c r="V210" s="260"/>
      <c r="W210" s="254"/>
      <c r="X210" s="261"/>
      <c r="Y210" s="261"/>
      <c r="Z210" s="262"/>
      <c r="AA210" s="262"/>
      <c r="AB210" s="261"/>
      <c r="AC210" s="262"/>
      <c r="AD210" s="193"/>
    </row>
    <row r="211" spans="1:30" ht="15">
      <c r="A211" s="1067"/>
      <c r="B211" s="1106"/>
      <c r="C211" s="1097"/>
      <c r="D211" s="1098"/>
      <c r="E211" s="1098"/>
      <c r="F211" s="1099"/>
      <c r="G211" s="1100"/>
      <c r="H211" s="1097"/>
      <c r="I211" s="1101"/>
      <c r="J211" s="1086"/>
      <c r="K211"/>
      <c r="L211" s="480"/>
      <c r="M211" s="145"/>
      <c r="N211" s="271"/>
      <c r="O211" s="271"/>
      <c r="P211" s="207"/>
      <c r="Q211" s="208"/>
      <c r="R211" s="209"/>
      <c r="S211" s="210"/>
      <c r="T211" s="207"/>
      <c r="U211" s="209"/>
      <c r="V211" s="260"/>
      <c r="W211" s="254"/>
      <c r="X211" s="261"/>
      <c r="Y211" s="261"/>
      <c r="Z211" s="262"/>
      <c r="AA211" s="262"/>
      <c r="AB211" s="261"/>
      <c r="AC211" s="262"/>
      <c r="AD211" s="193"/>
    </row>
    <row r="212" spans="1:30" ht="15">
      <c r="A212" s="1067"/>
      <c r="B212" s="1106"/>
      <c r="C212" s="1097"/>
      <c r="D212" s="1098"/>
      <c r="E212" s="1098"/>
      <c r="F212" s="1099"/>
      <c r="G212" s="1100"/>
      <c r="H212" s="1097"/>
      <c r="I212" s="1101"/>
      <c r="J212" s="1086"/>
      <c r="K212"/>
      <c r="L212" s="480"/>
      <c r="M212" s="145"/>
      <c r="N212" s="274"/>
      <c r="O212" s="274"/>
      <c r="P212" s="211"/>
      <c r="Q212" s="212"/>
      <c r="R212" s="213"/>
      <c r="S212" s="214"/>
      <c r="T212" s="211"/>
      <c r="U212" s="213"/>
      <c r="V212" s="983"/>
      <c r="W212" s="283"/>
      <c r="X212" s="283"/>
      <c r="Y212" s="284"/>
      <c r="Z212" s="282"/>
      <c r="AA212" s="282"/>
      <c r="AB212" s="283"/>
      <c r="AC212" s="282"/>
      <c r="AD212" s="193"/>
    </row>
    <row r="213" spans="1:30" ht="15">
      <c r="A213" s="1068"/>
      <c r="B213" s="1105"/>
      <c r="C213" s="1092"/>
      <c r="D213" s="1093"/>
      <c r="E213" s="1093"/>
      <c r="F213" s="1094"/>
      <c r="G213" s="1095"/>
      <c r="H213" s="1092"/>
      <c r="I213" s="1093"/>
      <c r="J213" s="1096"/>
      <c r="K213"/>
      <c r="L213" s="922"/>
      <c r="M213" s="145"/>
      <c r="N213" s="252"/>
      <c r="O213" s="176"/>
      <c r="P213" s="176"/>
      <c r="Q213" s="176"/>
      <c r="R213" s="177"/>
      <c r="S213" s="177"/>
      <c r="T213" s="244"/>
      <c r="U213" s="987"/>
      <c r="V213" s="256"/>
      <c r="W213" s="257"/>
      <c r="X213" s="258"/>
      <c r="Y213" s="258"/>
      <c r="Z213" s="259"/>
      <c r="AA213" s="259"/>
      <c r="AB213" s="258"/>
      <c r="AC213" s="979"/>
      <c r="AD213" s="193"/>
    </row>
    <row r="214" spans="1:30" ht="15">
      <c r="A214" s="1067"/>
      <c r="B214" s="1106"/>
      <c r="C214" s="1097"/>
      <c r="D214" s="1098"/>
      <c r="E214" s="1098"/>
      <c r="F214" s="1099"/>
      <c r="G214" s="1100"/>
      <c r="H214" s="1097"/>
      <c r="I214" s="1101"/>
      <c r="J214" s="1086"/>
      <c r="K214"/>
      <c r="L214" s="922"/>
      <c r="M214" s="145"/>
      <c r="N214" s="179"/>
      <c r="O214" s="179"/>
      <c r="P214" s="179"/>
      <c r="Q214" s="179"/>
      <c r="R214" s="180"/>
      <c r="S214" s="180"/>
      <c r="T214" s="245"/>
      <c r="U214" s="988"/>
      <c r="V214" s="260"/>
      <c r="W214" s="254"/>
      <c r="X214" s="261"/>
      <c r="Y214" s="261"/>
      <c r="Z214" s="262"/>
      <c r="AA214" s="262"/>
      <c r="AB214" s="261"/>
      <c r="AC214" s="262"/>
      <c r="AD214" s="193"/>
    </row>
    <row r="215" spans="1:30" ht="15">
      <c r="A215" s="1067"/>
      <c r="B215" s="1106"/>
      <c r="C215" s="1097"/>
      <c r="D215" s="1098"/>
      <c r="E215" s="1098"/>
      <c r="F215" s="1099"/>
      <c r="G215" s="1100"/>
      <c r="H215" s="1097"/>
      <c r="I215" s="1101"/>
      <c r="J215" s="1086"/>
      <c r="K215"/>
      <c r="L215" s="922"/>
      <c r="M215" s="145"/>
      <c r="N215" s="179"/>
      <c r="O215" s="179"/>
      <c r="P215" s="179"/>
      <c r="Q215" s="179"/>
      <c r="R215" s="180"/>
      <c r="S215" s="180"/>
      <c r="T215" s="245"/>
      <c r="U215" s="988"/>
      <c r="V215" s="260"/>
      <c r="W215" s="254"/>
      <c r="X215" s="261"/>
      <c r="Y215" s="261"/>
      <c r="Z215" s="262"/>
      <c r="AA215" s="262"/>
      <c r="AB215" s="261"/>
      <c r="AC215" s="262"/>
      <c r="AD215" s="193"/>
    </row>
    <row r="216" spans="1:30" ht="15">
      <c r="A216" s="1067"/>
      <c r="B216" s="1106"/>
      <c r="C216" s="1097"/>
      <c r="D216" s="1098"/>
      <c r="E216" s="1098"/>
      <c r="F216" s="1099"/>
      <c r="G216" s="1100"/>
      <c r="H216" s="1097"/>
      <c r="I216" s="1101"/>
      <c r="J216" s="1086"/>
      <c r="K216"/>
      <c r="L216" s="922"/>
      <c r="M216" s="145"/>
      <c r="N216" s="179"/>
      <c r="O216" s="179"/>
      <c r="P216" s="179"/>
      <c r="Q216" s="179"/>
      <c r="R216" s="180"/>
      <c r="S216" s="180"/>
      <c r="T216" s="245"/>
      <c r="U216" s="988"/>
      <c r="V216" s="260"/>
      <c r="W216" s="254"/>
      <c r="X216" s="261"/>
      <c r="Y216" s="261"/>
      <c r="Z216" s="262"/>
      <c r="AA216" s="262"/>
      <c r="AB216" s="261"/>
      <c r="AC216" s="262"/>
      <c r="AD216" s="193"/>
    </row>
    <row r="217" spans="1:30" ht="15">
      <c r="A217" s="1067"/>
      <c r="B217" s="1106"/>
      <c r="C217" s="1097"/>
      <c r="D217" s="1098"/>
      <c r="E217" s="1098"/>
      <c r="F217" s="1099"/>
      <c r="G217" s="1100"/>
      <c r="H217" s="1097"/>
      <c r="I217" s="1101"/>
      <c r="J217" s="1086"/>
      <c r="K217"/>
      <c r="L217" s="922"/>
      <c r="M217" s="145"/>
      <c r="N217" s="179"/>
      <c r="O217" s="179"/>
      <c r="P217" s="179"/>
      <c r="Q217" s="179"/>
      <c r="R217" s="180"/>
      <c r="S217" s="180"/>
      <c r="T217" s="245"/>
      <c r="U217" s="988"/>
      <c r="V217" s="260"/>
      <c r="W217" s="254"/>
      <c r="X217" s="261"/>
      <c r="Y217" s="261"/>
      <c r="Z217" s="262"/>
      <c r="AA217" s="262"/>
      <c r="AB217" s="261"/>
      <c r="AC217" s="262"/>
      <c r="AD217" s="193"/>
    </row>
    <row r="218" spans="1:30" ht="15">
      <c r="A218" s="1067"/>
      <c r="B218" s="1106"/>
      <c r="C218" s="1097"/>
      <c r="D218" s="1098"/>
      <c r="E218" s="1098"/>
      <c r="F218" s="1099"/>
      <c r="G218" s="1100"/>
      <c r="H218" s="1097"/>
      <c r="I218" s="1101"/>
      <c r="J218" s="1086"/>
      <c r="K218"/>
      <c r="L218" s="922"/>
      <c r="M218" s="145"/>
      <c r="N218" s="181"/>
      <c r="O218" s="181"/>
      <c r="P218" s="181"/>
      <c r="Q218" s="181"/>
      <c r="R218" s="182"/>
      <c r="S218" s="182"/>
      <c r="T218" s="246"/>
      <c r="U218" s="989"/>
      <c r="V218" s="263"/>
      <c r="W218" s="264"/>
      <c r="X218" s="265"/>
      <c r="Y218" s="265"/>
      <c r="Z218" s="266"/>
      <c r="AA218" s="266"/>
      <c r="AB218" s="265"/>
      <c r="AC218" s="266"/>
      <c r="AD218" s="193"/>
    </row>
    <row r="219" spans="1:30" ht="15">
      <c r="A219" s="1067"/>
      <c r="B219" s="1106"/>
      <c r="C219" s="1097"/>
      <c r="D219" s="1098"/>
      <c r="E219" s="1098"/>
      <c r="F219" s="1099"/>
      <c r="G219" s="1100"/>
      <c r="H219" s="1097"/>
      <c r="I219" s="1101"/>
      <c r="J219" s="1086"/>
      <c r="K219"/>
      <c r="L219" s="922"/>
      <c r="M219" s="145"/>
      <c r="N219" s="357"/>
      <c r="O219" s="205"/>
      <c r="P219" s="205"/>
      <c r="Q219" s="205"/>
      <c r="R219" s="206"/>
      <c r="S219" s="205"/>
      <c r="T219" s="247"/>
      <c r="U219" s="981"/>
      <c r="V219" s="267"/>
      <c r="W219" s="267"/>
      <c r="X219" s="267"/>
      <c r="Y219" s="267"/>
      <c r="Z219" s="268"/>
      <c r="AA219" s="267"/>
      <c r="AB219" s="267"/>
      <c r="AC219" s="978"/>
      <c r="AD219" s="193"/>
    </row>
    <row r="220" spans="1:30" ht="15">
      <c r="A220" s="1067"/>
      <c r="B220" s="1065"/>
      <c r="C220" s="1097"/>
      <c r="D220" s="1098"/>
      <c r="E220" s="1098"/>
      <c r="F220" s="1099"/>
      <c r="G220" s="1100"/>
      <c r="H220" s="1097"/>
      <c r="I220" s="1101"/>
      <c r="J220" s="1086"/>
      <c r="K220"/>
      <c r="L220" s="922"/>
      <c r="M220" s="145"/>
      <c r="N220" s="178"/>
      <c r="O220" s="178"/>
      <c r="P220" s="178"/>
      <c r="Q220" s="178"/>
      <c r="R220" s="183"/>
      <c r="S220" s="178"/>
      <c r="T220" s="248"/>
      <c r="U220" s="183"/>
      <c r="V220" s="254"/>
      <c r="W220" s="254"/>
      <c r="X220" s="254"/>
      <c r="Y220" s="254"/>
      <c r="Z220" s="255"/>
      <c r="AA220" s="254"/>
      <c r="AB220" s="254"/>
      <c r="AC220" s="260"/>
      <c r="AD220" s="193"/>
    </row>
    <row r="221" spans="1:30" ht="15">
      <c r="A221" s="1067"/>
      <c r="B221" s="1106"/>
      <c r="C221" s="1097"/>
      <c r="D221" s="1098"/>
      <c r="E221" s="1098"/>
      <c r="F221" s="1099"/>
      <c r="G221" s="1100"/>
      <c r="H221" s="1097"/>
      <c r="I221" s="1101"/>
      <c r="J221" s="1086"/>
      <c r="K221"/>
      <c r="L221" s="922"/>
      <c r="M221" s="145"/>
      <c r="N221" s="178"/>
      <c r="O221" s="248"/>
      <c r="P221" s="248"/>
      <c r="Q221" s="248"/>
      <c r="R221" s="253"/>
      <c r="S221" s="248"/>
      <c r="T221" s="248"/>
      <c r="U221" s="253"/>
      <c r="V221" s="248"/>
      <c r="W221" s="248"/>
      <c r="X221" s="248"/>
      <c r="Y221" s="248"/>
      <c r="Z221" s="253"/>
      <c r="AA221" s="248"/>
      <c r="AB221" s="248"/>
      <c r="AC221" s="269"/>
      <c r="AD221" s="193"/>
    </row>
    <row r="222" spans="1:30" ht="15">
      <c r="A222" s="1067"/>
      <c r="B222" s="1065"/>
      <c r="C222" s="1097"/>
      <c r="D222" s="1098"/>
      <c r="E222" s="1098"/>
      <c r="F222" s="1099"/>
      <c r="G222" s="1100"/>
      <c r="H222" s="1097"/>
      <c r="I222" s="1101"/>
      <c r="J222" s="1086"/>
      <c r="K222"/>
      <c r="L222" s="922"/>
      <c r="M222" s="145"/>
      <c r="N222" s="178"/>
      <c r="O222" s="248"/>
      <c r="P222" s="248"/>
      <c r="Q222" s="248"/>
      <c r="R222" s="253"/>
      <c r="S222" s="248"/>
      <c r="T222" s="248"/>
      <c r="U222" s="253"/>
      <c r="V222" s="248"/>
      <c r="W222" s="248"/>
      <c r="X222" s="248"/>
      <c r="Y222" s="248"/>
      <c r="Z222" s="253"/>
      <c r="AA222" s="248"/>
      <c r="AB222" s="248"/>
      <c r="AC222" s="269"/>
      <c r="AD222" s="193"/>
    </row>
    <row r="223" spans="1:30" ht="15">
      <c r="A223" s="1067"/>
      <c r="B223" s="1106"/>
      <c r="C223" s="1097"/>
      <c r="D223" s="1098"/>
      <c r="E223" s="1098"/>
      <c r="F223" s="1099"/>
      <c r="G223" s="1100"/>
      <c r="H223" s="1097"/>
      <c r="I223" s="1101"/>
      <c r="J223" s="1086"/>
      <c r="K223"/>
      <c r="L223" s="922"/>
      <c r="M223" s="145"/>
      <c r="N223" s="178"/>
      <c r="O223" s="248"/>
      <c r="P223" s="248"/>
      <c r="Q223" s="248"/>
      <c r="R223" s="253"/>
      <c r="S223" s="248"/>
      <c r="T223" s="248"/>
      <c r="U223" s="253"/>
      <c r="V223" s="248"/>
      <c r="W223" s="248"/>
      <c r="X223" s="248"/>
      <c r="Y223" s="248"/>
      <c r="Z223" s="253"/>
      <c r="AA223" s="248"/>
      <c r="AB223" s="248"/>
      <c r="AC223" s="269"/>
      <c r="AD223" s="193"/>
    </row>
    <row r="224" spans="1:30" ht="15">
      <c r="A224" s="1067"/>
      <c r="B224" s="1065"/>
      <c r="C224" s="1097"/>
      <c r="D224" s="1098"/>
      <c r="E224" s="1098"/>
      <c r="F224" s="1099"/>
      <c r="G224" s="1100"/>
      <c r="H224" s="1097"/>
      <c r="I224" s="1101"/>
      <c r="J224" s="1086"/>
      <c r="K224"/>
      <c r="L224" s="922"/>
      <c r="M224" s="145"/>
      <c r="N224" s="271"/>
      <c r="O224" s="271"/>
      <c r="P224" s="207"/>
      <c r="Q224" s="208"/>
      <c r="R224" s="209"/>
      <c r="S224" s="210"/>
      <c r="T224" s="207"/>
      <c r="U224" s="209"/>
      <c r="V224" s="270"/>
      <c r="W224" s="271"/>
      <c r="X224" s="271"/>
      <c r="Y224" s="272"/>
      <c r="Z224" s="273"/>
      <c r="AA224" s="273"/>
      <c r="AB224" s="271"/>
      <c r="AC224" s="273"/>
      <c r="AD224" s="193"/>
    </row>
    <row r="225" spans="1:30" ht="15">
      <c r="A225" s="1067"/>
      <c r="B225" s="1106"/>
      <c r="C225" s="1097"/>
      <c r="D225" s="1098"/>
      <c r="E225" s="1098"/>
      <c r="F225" s="1099"/>
      <c r="G225" s="1100"/>
      <c r="H225" s="1097"/>
      <c r="I225" s="1101"/>
      <c r="J225" s="1086"/>
      <c r="K225"/>
      <c r="L225" s="922"/>
      <c r="M225" s="145"/>
      <c r="N225" s="271"/>
      <c r="O225" s="271"/>
      <c r="P225" s="207"/>
      <c r="Q225" s="208"/>
      <c r="R225" s="209"/>
      <c r="S225" s="210"/>
      <c r="T225" s="207"/>
      <c r="U225" s="209"/>
      <c r="V225" s="270"/>
      <c r="W225" s="271"/>
      <c r="X225" s="271"/>
      <c r="Y225" s="272"/>
      <c r="Z225" s="273"/>
      <c r="AA225" s="273"/>
      <c r="AB225" s="271"/>
      <c r="AC225" s="273"/>
      <c r="AD225" s="193"/>
    </row>
    <row r="226" spans="1:30" ht="15">
      <c r="A226" s="1067"/>
      <c r="B226" s="1065"/>
      <c r="C226" s="1097"/>
      <c r="D226" s="1098"/>
      <c r="E226" s="1098"/>
      <c r="F226" s="1099"/>
      <c r="G226" s="1100"/>
      <c r="H226" s="1097"/>
      <c r="I226" s="1101"/>
      <c r="J226" s="1086"/>
      <c r="K226"/>
      <c r="L226" s="922"/>
      <c r="M226" s="145"/>
      <c r="N226" s="271"/>
      <c r="O226" s="271"/>
      <c r="P226" s="271"/>
      <c r="Q226" s="271"/>
      <c r="R226" s="974"/>
      <c r="S226" s="271"/>
      <c r="T226" s="271"/>
      <c r="U226" s="974"/>
      <c r="V226" s="270"/>
      <c r="W226" s="271"/>
      <c r="X226" s="271"/>
      <c r="Y226" s="272"/>
      <c r="Z226" s="273"/>
      <c r="AA226" s="273"/>
      <c r="AB226" s="271"/>
      <c r="AC226" s="273"/>
      <c r="AD226" s="193"/>
    </row>
    <row r="227" spans="1:30" ht="15">
      <c r="A227" s="1067"/>
      <c r="B227" s="1065"/>
      <c r="C227" s="1097"/>
      <c r="D227" s="1098"/>
      <c r="E227" s="1098"/>
      <c r="F227" s="1099"/>
      <c r="G227" s="1100"/>
      <c r="H227" s="1097"/>
      <c r="I227" s="1101"/>
      <c r="J227" s="1086"/>
      <c r="K227"/>
      <c r="L227" s="922"/>
      <c r="M227" s="145"/>
      <c r="N227" s="271"/>
      <c r="O227" s="271"/>
      <c r="P227" s="207"/>
      <c r="Q227" s="208"/>
      <c r="R227" s="209"/>
      <c r="S227" s="210"/>
      <c r="T227" s="207"/>
      <c r="U227" s="209"/>
      <c r="V227" s="270"/>
      <c r="W227" s="271"/>
      <c r="X227" s="271"/>
      <c r="Y227" s="272"/>
      <c r="Z227" s="273"/>
      <c r="AA227" s="273"/>
      <c r="AB227" s="271"/>
      <c r="AC227" s="273"/>
      <c r="AD227" s="193"/>
    </row>
    <row r="228" spans="1:30" ht="15">
      <c r="A228" s="1067"/>
      <c r="B228" s="1106"/>
      <c r="C228" s="1097"/>
      <c r="D228" s="1098"/>
      <c r="E228" s="1098"/>
      <c r="F228" s="1099"/>
      <c r="G228" s="1100"/>
      <c r="H228" s="1097"/>
      <c r="I228" s="1101"/>
      <c r="J228" s="1086"/>
      <c r="K228"/>
      <c r="L228" s="922"/>
      <c r="M228" s="145"/>
      <c r="N228" s="271"/>
      <c r="O228" s="271"/>
      <c r="P228" s="207"/>
      <c r="Q228" s="208"/>
      <c r="R228" s="209"/>
      <c r="S228" s="210"/>
      <c r="T228" s="207"/>
      <c r="U228" s="209"/>
      <c r="V228" s="270"/>
      <c r="W228" s="271"/>
      <c r="X228" s="271"/>
      <c r="Y228" s="272"/>
      <c r="Z228" s="273"/>
      <c r="AA228" s="273"/>
      <c r="AB228" s="271"/>
      <c r="AC228" s="273"/>
      <c r="AD228" s="193"/>
    </row>
    <row r="229" spans="1:30" ht="15">
      <c r="A229" s="1067"/>
      <c r="B229" s="1065"/>
      <c r="C229" s="1097"/>
      <c r="D229" s="1098"/>
      <c r="E229" s="1098"/>
      <c r="F229" s="1099"/>
      <c r="G229" s="1100"/>
      <c r="H229" s="1097"/>
      <c r="I229" s="1101"/>
      <c r="J229" s="1086"/>
      <c r="K229"/>
      <c r="L229" s="922"/>
      <c r="M229" s="145"/>
      <c r="N229" s="271"/>
      <c r="O229" s="271"/>
      <c r="P229" s="276"/>
      <c r="Q229" s="276"/>
      <c r="R229" s="277"/>
      <c r="S229" s="276"/>
      <c r="T229" s="271"/>
      <c r="U229" s="277"/>
      <c r="V229" s="270"/>
      <c r="W229" s="271"/>
      <c r="X229" s="271"/>
      <c r="Y229" s="272"/>
      <c r="Z229" s="273"/>
      <c r="AA229" s="273"/>
      <c r="AB229" s="271"/>
      <c r="AC229" s="273"/>
      <c r="AD229" s="193"/>
    </row>
    <row r="230" spans="1:30" ht="15">
      <c r="A230" s="1067"/>
      <c r="B230" s="1065"/>
      <c r="C230" s="1097"/>
      <c r="D230" s="1098"/>
      <c r="E230" s="1098"/>
      <c r="F230" s="1099"/>
      <c r="G230" s="1100"/>
      <c r="H230" s="1097"/>
      <c r="I230" s="1101"/>
      <c r="J230" s="1086"/>
      <c r="K230"/>
      <c r="L230" s="922"/>
      <c r="M230" s="145"/>
      <c r="N230" s="271"/>
      <c r="O230" s="271"/>
      <c r="P230" s="207"/>
      <c r="Q230" s="208"/>
      <c r="R230" s="209"/>
      <c r="S230" s="210"/>
      <c r="T230" s="207"/>
      <c r="U230" s="209"/>
      <c r="V230" s="270"/>
      <c r="W230" s="271"/>
      <c r="X230" s="271"/>
      <c r="Y230" s="272"/>
      <c r="Z230" s="273"/>
      <c r="AA230" s="273"/>
      <c r="AB230" s="271"/>
      <c r="AC230" s="273"/>
      <c r="AD230" s="193"/>
    </row>
    <row r="231" spans="1:30" ht="15">
      <c r="A231" s="1067"/>
      <c r="B231" s="1106"/>
      <c r="C231" s="1097"/>
      <c r="D231" s="1098"/>
      <c r="E231" s="1098"/>
      <c r="F231" s="1099"/>
      <c r="G231" s="1100"/>
      <c r="H231" s="1097"/>
      <c r="I231" s="1101"/>
      <c r="J231" s="1086"/>
      <c r="K231"/>
      <c r="L231" s="480"/>
      <c r="M231" s="145"/>
      <c r="N231" s="271"/>
      <c r="O231" s="271"/>
      <c r="P231" s="207"/>
      <c r="Q231" s="208"/>
      <c r="R231" s="209"/>
      <c r="S231" s="210"/>
      <c r="T231" s="207"/>
      <c r="U231" s="209"/>
      <c r="V231" s="270"/>
      <c r="W231" s="271"/>
      <c r="X231" s="271"/>
      <c r="Y231" s="272"/>
      <c r="Z231" s="273"/>
      <c r="AA231" s="273"/>
      <c r="AB231" s="271"/>
      <c r="AC231" s="273"/>
      <c r="AD231" s="193"/>
    </row>
    <row r="232" spans="1:30" ht="15">
      <c r="A232" s="1067"/>
      <c r="B232" s="1065"/>
      <c r="C232" s="1097"/>
      <c r="D232" s="1098"/>
      <c r="E232" s="1098"/>
      <c r="F232" s="1099"/>
      <c r="G232" s="1100"/>
      <c r="H232" s="1097"/>
      <c r="I232" s="1101"/>
      <c r="J232" s="1086"/>
      <c r="K232"/>
      <c r="L232" s="480"/>
      <c r="M232" s="145"/>
      <c r="N232" s="271"/>
      <c r="O232" s="271"/>
      <c r="P232" s="207"/>
      <c r="Q232" s="208"/>
      <c r="R232" s="209"/>
      <c r="S232" s="210"/>
      <c r="T232" s="207"/>
      <c r="U232" s="209"/>
      <c r="V232" s="270"/>
      <c r="W232" s="271"/>
      <c r="X232" s="271"/>
      <c r="Y232" s="272"/>
      <c r="Z232" s="273"/>
      <c r="AA232" s="273"/>
      <c r="AB232" s="271"/>
      <c r="AC232" s="273"/>
      <c r="AD232" s="193"/>
    </row>
    <row r="233" spans="1:30" ht="15">
      <c r="A233" s="1067"/>
      <c r="B233" s="1065"/>
      <c r="C233" s="1097"/>
      <c r="D233" s="1098"/>
      <c r="E233" s="1098"/>
      <c r="F233" s="1099"/>
      <c r="G233" s="1100"/>
      <c r="H233" s="1097"/>
      <c r="I233" s="1101"/>
      <c r="J233" s="1086"/>
      <c r="K233"/>
      <c r="L233" s="480"/>
      <c r="M233" s="145"/>
      <c r="N233" s="271"/>
      <c r="O233" s="271"/>
      <c r="P233" s="207"/>
      <c r="Q233" s="208"/>
      <c r="R233" s="209"/>
      <c r="S233" s="210"/>
      <c r="T233" s="207"/>
      <c r="U233" s="209"/>
      <c r="V233" s="270"/>
      <c r="W233" s="271"/>
      <c r="X233" s="271"/>
      <c r="Y233" s="272"/>
      <c r="Z233" s="273"/>
      <c r="AA233" s="273"/>
      <c r="AB233" s="271"/>
      <c r="AC233" s="273"/>
      <c r="AD233" s="193"/>
    </row>
    <row r="234" spans="1:30" ht="15">
      <c r="A234" s="1067"/>
      <c r="B234" s="1065"/>
      <c r="C234" s="1097"/>
      <c r="D234" s="1098"/>
      <c r="E234" s="1098"/>
      <c r="F234" s="1099"/>
      <c r="G234" s="1100"/>
      <c r="H234" s="1097"/>
      <c r="I234" s="1101"/>
      <c r="J234" s="1086"/>
      <c r="K234"/>
      <c r="L234" s="480"/>
      <c r="M234" s="145"/>
      <c r="N234" s="271"/>
      <c r="O234" s="271"/>
      <c r="P234" s="207"/>
      <c r="Q234" s="208"/>
      <c r="R234" s="209"/>
      <c r="S234" s="210"/>
      <c r="T234" s="207"/>
      <c r="U234" s="209"/>
      <c r="V234" s="270"/>
      <c r="W234" s="271"/>
      <c r="X234" s="271"/>
      <c r="Y234" s="272"/>
      <c r="Z234" s="273"/>
      <c r="AA234" s="273"/>
      <c r="AB234" s="271"/>
      <c r="AC234" s="273"/>
      <c r="AD234" s="193"/>
    </row>
    <row r="235" spans="1:30" ht="15">
      <c r="A235" s="1067"/>
      <c r="B235" s="1106"/>
      <c r="C235" s="1097"/>
      <c r="D235" s="1098"/>
      <c r="E235" s="1098"/>
      <c r="F235" s="1099"/>
      <c r="G235" s="1100"/>
      <c r="H235" s="1097"/>
      <c r="I235" s="1101"/>
      <c r="J235" s="1086"/>
      <c r="K235"/>
      <c r="L235" s="480"/>
      <c r="M235" s="145"/>
      <c r="N235" s="271"/>
      <c r="O235" s="271"/>
      <c r="P235" s="207"/>
      <c r="Q235" s="208"/>
      <c r="R235" s="209"/>
      <c r="S235" s="210"/>
      <c r="T235" s="207"/>
      <c r="U235" s="209"/>
      <c r="V235" s="270"/>
      <c r="W235" s="271"/>
      <c r="X235" s="271"/>
      <c r="Y235" s="272"/>
      <c r="Z235" s="273"/>
      <c r="AA235" s="273"/>
      <c r="AB235" s="271"/>
      <c r="AC235" s="273"/>
      <c r="AD235" s="193"/>
    </row>
    <row r="236" spans="1:30" ht="15">
      <c r="A236" s="1067"/>
      <c r="B236" s="1065"/>
      <c r="C236" s="1097"/>
      <c r="D236" s="1098"/>
      <c r="E236" s="1098"/>
      <c r="F236" s="1099"/>
      <c r="G236" s="1100"/>
      <c r="H236" s="1097"/>
      <c r="I236" s="1101"/>
      <c r="J236" s="1086"/>
      <c r="K236"/>
      <c r="L236" s="480"/>
      <c r="M236" s="145"/>
      <c r="N236" s="271"/>
      <c r="O236" s="271"/>
      <c r="P236" s="207"/>
      <c r="Q236" s="208"/>
      <c r="R236" s="209"/>
      <c r="S236" s="210"/>
      <c r="T236" s="207"/>
      <c r="U236" s="209"/>
      <c r="V236" s="270"/>
      <c r="W236" s="271"/>
      <c r="X236" s="271"/>
      <c r="Y236" s="272"/>
      <c r="Z236" s="273"/>
      <c r="AA236" s="273"/>
      <c r="AB236" s="271"/>
      <c r="AC236" s="273"/>
      <c r="AD236" s="193"/>
    </row>
    <row r="237" spans="1:30" ht="15">
      <c r="A237" s="1067"/>
      <c r="B237" s="1065"/>
      <c r="C237" s="1097"/>
      <c r="D237" s="1098"/>
      <c r="E237" s="1098"/>
      <c r="F237" s="1099"/>
      <c r="G237" s="1100"/>
      <c r="H237" s="1097"/>
      <c r="I237" s="1101"/>
      <c r="J237" s="1086"/>
      <c r="K237"/>
      <c r="L237" s="480"/>
      <c r="M237" s="145"/>
      <c r="N237" s="271"/>
      <c r="O237" s="271"/>
      <c r="P237" s="207"/>
      <c r="Q237" s="208"/>
      <c r="R237" s="209"/>
      <c r="S237" s="210"/>
      <c r="T237" s="207"/>
      <c r="U237" s="209"/>
      <c r="V237" s="270"/>
      <c r="W237" s="271"/>
      <c r="X237" s="271"/>
      <c r="Y237" s="272"/>
      <c r="Z237" s="273"/>
      <c r="AA237" s="273"/>
      <c r="AB237" s="271"/>
      <c r="AC237" s="273"/>
      <c r="AD237" s="193"/>
    </row>
    <row r="238" spans="1:30" ht="15">
      <c r="A238" s="1067"/>
      <c r="B238" s="1106"/>
      <c r="C238" s="1097"/>
      <c r="D238" s="1098"/>
      <c r="E238" s="1098"/>
      <c r="F238" s="1099"/>
      <c r="G238" s="1100"/>
      <c r="H238" s="1097"/>
      <c r="I238" s="1101"/>
      <c r="J238" s="1086"/>
      <c r="K238"/>
      <c r="L238" s="480"/>
      <c r="M238" s="145"/>
      <c r="N238" s="271"/>
      <c r="O238" s="271"/>
      <c r="P238" s="207"/>
      <c r="Q238" s="208"/>
      <c r="R238" s="209"/>
      <c r="S238" s="210"/>
      <c r="T238" s="207"/>
      <c r="U238" s="209"/>
      <c r="V238" s="270"/>
      <c r="W238" s="271"/>
      <c r="X238" s="271"/>
      <c r="Y238" s="272"/>
      <c r="Z238" s="273"/>
      <c r="AA238" s="273"/>
      <c r="AB238" s="271"/>
      <c r="AC238" s="273"/>
      <c r="AD238" s="193"/>
    </row>
    <row r="239" spans="1:30" ht="15">
      <c r="A239" s="1067"/>
      <c r="B239" s="1065"/>
      <c r="C239" s="1097"/>
      <c r="D239" s="1098"/>
      <c r="E239" s="1098"/>
      <c r="F239" s="1099"/>
      <c r="G239" s="1100"/>
      <c r="H239" s="1097"/>
      <c r="I239" s="1101"/>
      <c r="J239" s="1086"/>
      <c r="K239"/>
      <c r="L239" s="480"/>
      <c r="M239" s="145"/>
      <c r="N239" s="271"/>
      <c r="O239" s="271"/>
      <c r="P239" s="207"/>
      <c r="Q239" s="208"/>
      <c r="R239" s="209"/>
      <c r="S239" s="210"/>
      <c r="T239" s="207"/>
      <c r="U239" s="209"/>
      <c r="V239" s="270"/>
      <c r="W239" s="271"/>
      <c r="X239" s="271"/>
      <c r="Y239" s="272"/>
      <c r="Z239" s="273"/>
      <c r="AA239" s="273"/>
      <c r="AB239" s="271"/>
      <c r="AC239" s="273"/>
      <c r="AD239" s="193"/>
    </row>
    <row r="240" spans="1:30" ht="15">
      <c r="A240" s="1067"/>
      <c r="B240" s="1065"/>
      <c r="C240" s="1097"/>
      <c r="D240" s="1098"/>
      <c r="E240" s="1098"/>
      <c r="F240" s="1099"/>
      <c r="G240" s="1100"/>
      <c r="H240" s="1097"/>
      <c r="I240" s="1101"/>
      <c r="J240" s="1086"/>
      <c r="K240"/>
      <c r="L240" s="480"/>
      <c r="M240" s="145"/>
      <c r="N240" s="179"/>
      <c r="O240" s="271"/>
      <c r="P240" s="207"/>
      <c r="Q240" s="208"/>
      <c r="R240" s="209"/>
      <c r="S240" s="210"/>
      <c r="T240" s="207"/>
      <c r="U240" s="209"/>
      <c r="V240" s="286"/>
      <c r="W240" s="271"/>
      <c r="X240" s="271"/>
      <c r="Y240" s="272"/>
      <c r="Z240" s="273"/>
      <c r="AA240" s="273"/>
      <c r="AB240" s="271"/>
      <c r="AC240" s="273"/>
      <c r="AD240" s="193"/>
    </row>
    <row r="241" spans="1:38" ht="15">
      <c r="A241" s="1067"/>
      <c r="B241" s="1106"/>
      <c r="C241" s="1097"/>
      <c r="D241" s="1098"/>
      <c r="E241" s="1098"/>
      <c r="F241" s="1099"/>
      <c r="G241" s="1100"/>
      <c r="H241" s="1097"/>
      <c r="I241" s="1101"/>
      <c r="J241" s="1086"/>
      <c r="K241"/>
      <c r="L241" s="480"/>
      <c r="M241" s="145"/>
      <c r="N241" s="975"/>
      <c r="O241" s="975"/>
      <c r="P241" s="975"/>
      <c r="Q241" s="975"/>
      <c r="R241" s="976"/>
      <c r="S241" s="976"/>
      <c r="T241" s="977"/>
      <c r="U241" s="987"/>
      <c r="V241" s="281"/>
      <c r="W241" s="271"/>
      <c r="X241" s="271"/>
      <c r="Y241" s="272"/>
      <c r="Z241" s="273"/>
      <c r="AA241" s="273"/>
      <c r="AB241" s="271"/>
      <c r="AC241" s="273"/>
      <c r="AD241" s="193"/>
      <c r="AE241" s="992"/>
      <c r="AF241" s="992"/>
      <c r="AG241" s="992"/>
      <c r="AH241" s="992"/>
      <c r="AI241" s="992"/>
      <c r="AJ241" s="992"/>
      <c r="AK241" s="992"/>
      <c r="AL241" s="992"/>
    </row>
    <row r="242" spans="1:38" ht="15">
      <c r="A242" s="1067"/>
      <c r="B242" s="1106"/>
      <c r="C242" s="1097"/>
      <c r="D242" s="1098"/>
      <c r="E242" s="1098"/>
      <c r="F242" s="1099"/>
      <c r="G242" s="1100"/>
      <c r="H242" s="1097"/>
      <c r="I242" s="1101"/>
      <c r="J242" s="1086"/>
      <c r="K242"/>
      <c r="L242" s="480"/>
      <c r="M242" s="145"/>
      <c r="N242" s="179"/>
      <c r="O242" s="179"/>
      <c r="P242" s="179"/>
      <c r="Q242" s="179"/>
      <c r="R242" s="180"/>
      <c r="S242" s="180"/>
      <c r="T242" s="245"/>
      <c r="U242" s="988"/>
      <c r="V242" s="281"/>
      <c r="W242" s="271"/>
      <c r="X242" s="271"/>
      <c r="Y242" s="272"/>
      <c r="Z242" s="273"/>
      <c r="AA242" s="273"/>
      <c r="AB242" s="271"/>
      <c r="AC242" s="273"/>
      <c r="AD242" s="193"/>
      <c r="AE242" s="992"/>
      <c r="AF242" s="992"/>
      <c r="AG242" s="992"/>
      <c r="AH242" s="992"/>
      <c r="AI242" s="992"/>
      <c r="AJ242" s="992"/>
      <c r="AK242" s="992"/>
      <c r="AL242" s="992"/>
    </row>
    <row r="243" spans="1:38" ht="15">
      <c r="A243" s="1067"/>
      <c r="B243" s="1114"/>
      <c r="C243" s="1116"/>
      <c r="D243" s="1117"/>
      <c r="E243" s="1117"/>
      <c r="F243" s="1118"/>
      <c r="G243" s="1119"/>
      <c r="H243" s="1116"/>
      <c r="I243" s="1117"/>
      <c r="J243" s="1091"/>
      <c r="K243"/>
      <c r="L243" s="480"/>
      <c r="M243" s="145"/>
      <c r="N243" s="181"/>
      <c r="O243" s="181"/>
      <c r="P243" s="181"/>
      <c r="Q243" s="181"/>
      <c r="R243" s="182"/>
      <c r="S243" s="182"/>
      <c r="T243" s="246"/>
      <c r="U243" s="989"/>
      <c r="V243" s="281"/>
      <c r="W243" s="271"/>
      <c r="X243" s="271"/>
      <c r="Y243" s="272"/>
      <c r="Z243" s="273"/>
      <c r="AA243" s="273"/>
      <c r="AB243" s="271"/>
      <c r="AC243" s="273"/>
      <c r="AD243" s="193"/>
      <c r="AE243" s="992"/>
      <c r="AF243" s="992"/>
      <c r="AG243" s="992"/>
      <c r="AH243" s="992"/>
      <c r="AI243" s="992"/>
      <c r="AJ243" s="992"/>
      <c r="AK243" s="992"/>
      <c r="AL243" s="992"/>
    </row>
    <row r="244" spans="1:38" ht="15">
      <c r="A244" s="1067"/>
      <c r="B244" s="1106"/>
      <c r="C244" s="1097"/>
      <c r="D244" s="1098"/>
      <c r="E244" s="1098"/>
      <c r="F244" s="1099"/>
      <c r="G244" s="1100"/>
      <c r="H244" s="1097"/>
      <c r="I244" s="1101"/>
      <c r="J244" s="1086"/>
      <c r="K244"/>
      <c r="L244" s="480"/>
      <c r="M244" s="145"/>
      <c r="N244" s="179"/>
      <c r="O244" s="179"/>
      <c r="P244" s="179"/>
      <c r="Q244" s="179"/>
      <c r="R244" s="180"/>
      <c r="S244" s="180"/>
      <c r="T244" s="245"/>
      <c r="U244" s="988"/>
      <c r="V244" s="281"/>
      <c r="W244" s="271"/>
      <c r="X244" s="271"/>
      <c r="Y244" s="272"/>
      <c r="Z244" s="273"/>
      <c r="AA244" s="273"/>
      <c r="AB244" s="271"/>
      <c r="AC244" s="273"/>
      <c r="AD244" s="193"/>
    </row>
    <row r="245" spans="1:38" ht="15">
      <c r="A245" s="1067"/>
      <c r="B245" s="1106"/>
      <c r="C245" s="1097"/>
      <c r="D245" s="1098"/>
      <c r="E245" s="1098"/>
      <c r="F245" s="1099"/>
      <c r="G245" s="1100"/>
      <c r="H245" s="1097"/>
      <c r="I245" s="1101"/>
      <c r="J245" s="1086"/>
      <c r="K245"/>
      <c r="L245" s="480"/>
      <c r="M245" s="145"/>
      <c r="N245" s="179"/>
      <c r="O245" s="179"/>
      <c r="P245" s="179"/>
      <c r="Q245" s="179"/>
      <c r="R245" s="180"/>
      <c r="S245" s="180"/>
      <c r="T245" s="245"/>
      <c r="U245" s="988"/>
      <c r="V245" s="281"/>
      <c r="W245" s="279"/>
      <c r="X245" s="279"/>
      <c r="Y245" s="280"/>
      <c r="Z245" s="281"/>
      <c r="AA245" s="281"/>
      <c r="AB245" s="279"/>
      <c r="AC245" s="281"/>
      <c r="AD245" s="193"/>
    </row>
    <row r="246" spans="1:38" ht="15">
      <c r="A246" s="1067"/>
      <c r="B246" s="1114"/>
      <c r="C246" s="1116"/>
      <c r="D246" s="1117"/>
      <c r="E246" s="1117"/>
      <c r="F246" s="1118"/>
      <c r="G246" s="1119"/>
      <c r="H246" s="1116"/>
      <c r="I246" s="1117"/>
      <c r="J246" s="1091"/>
      <c r="K246"/>
      <c r="L246" s="480"/>
      <c r="M246" s="145"/>
      <c r="N246" s="181"/>
      <c r="O246" s="181"/>
      <c r="P246" s="181"/>
      <c r="Q246" s="181"/>
      <c r="R246" s="182"/>
      <c r="S246" s="182"/>
      <c r="T246" s="246"/>
      <c r="U246" s="989"/>
      <c r="V246" s="260"/>
      <c r="W246" s="254"/>
      <c r="X246" s="261"/>
      <c r="Y246" s="261"/>
      <c r="Z246" s="262"/>
      <c r="AA246" s="262"/>
      <c r="AB246" s="261"/>
      <c r="AC246" s="262"/>
      <c r="AD246" s="193"/>
    </row>
    <row r="247" spans="1:38" ht="15">
      <c r="A247" s="1067"/>
      <c r="B247" s="1106"/>
      <c r="C247" s="1097"/>
      <c r="D247" s="1098"/>
      <c r="E247" s="1098"/>
      <c r="F247" s="1099"/>
      <c r="G247" s="1100"/>
      <c r="H247" s="1097"/>
      <c r="I247" s="1101"/>
      <c r="J247" s="1086"/>
      <c r="K247"/>
      <c r="L247" s="480"/>
      <c r="M247" s="145"/>
      <c r="N247" s="975"/>
      <c r="O247" s="975"/>
      <c r="P247" s="975"/>
      <c r="Q247" s="975"/>
      <c r="R247" s="976"/>
      <c r="S247" s="976"/>
      <c r="T247" s="977"/>
      <c r="U247" s="987"/>
      <c r="V247" s="260"/>
      <c r="W247" s="254"/>
      <c r="X247" s="261"/>
      <c r="Y247" s="261"/>
      <c r="Z247" s="262"/>
      <c r="AA247" s="262"/>
      <c r="AB247" s="261"/>
      <c r="AC247" s="262"/>
      <c r="AD247" s="193"/>
    </row>
    <row r="248" spans="1:38" ht="15">
      <c r="A248" s="1067"/>
      <c r="B248" s="1106"/>
      <c r="C248" s="1097"/>
      <c r="D248" s="1098"/>
      <c r="E248" s="1098"/>
      <c r="F248" s="1099"/>
      <c r="G248" s="1100"/>
      <c r="H248" s="1097"/>
      <c r="I248" s="1101"/>
      <c r="J248" s="1086"/>
      <c r="K248"/>
      <c r="L248" s="480"/>
      <c r="M248" s="145"/>
      <c r="N248" s="178"/>
      <c r="O248" s="178"/>
      <c r="P248" s="178"/>
      <c r="Q248" s="178"/>
      <c r="R248" s="183"/>
      <c r="S248" s="178"/>
      <c r="T248" s="248"/>
      <c r="U248" s="183"/>
      <c r="V248" s="260"/>
      <c r="W248" s="254"/>
      <c r="X248" s="261"/>
      <c r="Y248" s="261"/>
      <c r="Z248" s="262"/>
      <c r="AA248" s="262"/>
      <c r="AB248" s="261"/>
      <c r="AC248" s="262"/>
      <c r="AD248" s="193"/>
    </row>
    <row r="249" spans="1:38" ht="15">
      <c r="A249" s="1067"/>
      <c r="B249" s="1114"/>
      <c r="C249" s="1116"/>
      <c r="D249" s="1117"/>
      <c r="E249" s="1117"/>
      <c r="F249" s="1118"/>
      <c r="G249" s="1119"/>
      <c r="H249" s="1116"/>
      <c r="I249" s="1117"/>
      <c r="J249" s="1091"/>
      <c r="K249"/>
      <c r="L249" s="480"/>
      <c r="M249" s="145"/>
      <c r="N249" s="991"/>
      <c r="O249" s="991"/>
      <c r="P249" s="991"/>
      <c r="Q249" s="991"/>
      <c r="R249" s="996"/>
      <c r="S249" s="991"/>
      <c r="T249" s="984"/>
      <c r="U249" s="996"/>
      <c r="V249" s="285"/>
      <c r="W249" s="279"/>
      <c r="X249" s="279"/>
      <c r="Y249" s="280"/>
      <c r="Z249" s="281"/>
      <c r="AA249" s="281"/>
      <c r="AB249" s="279"/>
      <c r="AC249" s="281"/>
      <c r="AD249" s="193"/>
    </row>
    <row r="250" spans="1:38" ht="15">
      <c r="A250" s="1067"/>
      <c r="B250" s="1106"/>
      <c r="C250" s="1097"/>
      <c r="D250" s="1098"/>
      <c r="E250" s="1098"/>
      <c r="F250" s="1099"/>
      <c r="G250" s="1100"/>
      <c r="H250" s="1097"/>
      <c r="I250" s="1101"/>
      <c r="J250" s="1086"/>
      <c r="K250"/>
      <c r="L250" s="480"/>
      <c r="M250" s="145"/>
      <c r="N250" s="248"/>
      <c r="O250" s="248"/>
      <c r="P250" s="982"/>
      <c r="Q250" s="982"/>
      <c r="R250" s="997"/>
      <c r="S250" s="982"/>
      <c r="T250" s="982"/>
      <c r="U250" s="997"/>
      <c r="V250" s="278"/>
      <c r="W250" s="279"/>
      <c r="X250" s="279"/>
      <c r="Y250" s="280"/>
      <c r="Z250" s="281"/>
      <c r="AA250" s="281"/>
      <c r="AB250" s="279"/>
      <c r="AC250" s="281"/>
      <c r="AD250" s="193"/>
      <c r="AE250" s="992"/>
      <c r="AF250" s="992"/>
      <c r="AG250" s="992"/>
      <c r="AH250" s="992"/>
      <c r="AI250" s="992"/>
      <c r="AJ250" s="992"/>
      <c r="AK250" s="992"/>
      <c r="AL250" s="992"/>
    </row>
    <row r="251" spans="1:38" ht="15">
      <c r="A251" s="1067"/>
      <c r="B251" s="1106"/>
      <c r="C251" s="1097"/>
      <c r="D251" s="1098"/>
      <c r="E251" s="1098"/>
      <c r="F251" s="1099"/>
      <c r="G251" s="1100"/>
      <c r="H251" s="1097"/>
      <c r="I251" s="1101"/>
      <c r="J251" s="1086"/>
      <c r="K251"/>
      <c r="L251" s="480"/>
      <c r="M251" s="145"/>
      <c r="N251" s="248"/>
      <c r="O251" s="248"/>
      <c r="P251" s="248"/>
      <c r="Q251" s="248"/>
      <c r="R251" s="253"/>
      <c r="S251" s="248"/>
      <c r="T251" s="248"/>
      <c r="U251" s="253"/>
      <c r="V251" s="278"/>
      <c r="W251" s="254"/>
      <c r="X251" s="261"/>
      <c r="Y251" s="261"/>
      <c r="Z251" s="262"/>
      <c r="AA251" s="262"/>
      <c r="AB251" s="261"/>
      <c r="AC251" s="262"/>
      <c r="AD251" s="193"/>
      <c r="AE251" s="992"/>
      <c r="AF251" s="992"/>
      <c r="AG251" s="992"/>
      <c r="AH251" s="992"/>
      <c r="AI251" s="992"/>
      <c r="AJ251" s="992"/>
      <c r="AK251" s="992"/>
      <c r="AL251" s="992"/>
    </row>
    <row r="252" spans="1:38" ht="15">
      <c r="A252" s="1067"/>
      <c r="B252" s="1106"/>
      <c r="C252" s="1097"/>
      <c r="D252" s="1098"/>
      <c r="E252" s="1098"/>
      <c r="F252" s="1099"/>
      <c r="G252" s="1100"/>
      <c r="H252" s="1097"/>
      <c r="I252" s="1101"/>
      <c r="J252" s="1086"/>
      <c r="K252"/>
      <c r="L252" s="480"/>
      <c r="M252" s="145"/>
      <c r="N252" s="984"/>
      <c r="O252" s="984"/>
      <c r="P252" s="984"/>
      <c r="Q252" s="984"/>
      <c r="R252" s="985"/>
      <c r="S252" s="984"/>
      <c r="T252" s="984"/>
      <c r="U252" s="985"/>
      <c r="V252" s="278"/>
      <c r="W252" s="279"/>
      <c r="X252" s="279"/>
      <c r="Y252" s="280"/>
      <c r="Z252" s="281"/>
      <c r="AA252" s="281"/>
      <c r="AB252" s="279"/>
      <c r="AC252" s="281"/>
      <c r="AD252" s="193"/>
      <c r="AE252" s="992"/>
      <c r="AF252" s="992"/>
      <c r="AG252" s="992"/>
      <c r="AH252" s="992"/>
      <c r="AI252" s="992"/>
      <c r="AJ252" s="992"/>
      <c r="AK252" s="992"/>
      <c r="AL252" s="992"/>
    </row>
    <row r="253" spans="1:38" ht="15">
      <c r="A253" s="1067"/>
      <c r="B253" s="1106"/>
      <c r="C253" s="1097"/>
      <c r="D253" s="1098"/>
      <c r="E253" s="1098"/>
      <c r="F253" s="1099"/>
      <c r="G253" s="1100"/>
      <c r="H253" s="1097"/>
      <c r="I253" s="1101"/>
      <c r="J253" s="1086"/>
      <c r="K253"/>
      <c r="L253" s="480"/>
      <c r="M253" s="145"/>
      <c r="N253" s="980"/>
      <c r="O253" s="982"/>
      <c r="P253" s="982"/>
      <c r="Q253" s="982"/>
      <c r="R253" s="997"/>
      <c r="S253" s="982"/>
      <c r="T253" s="982"/>
      <c r="U253" s="997"/>
      <c r="AD253" s="193"/>
    </row>
    <row r="254" spans="1:38" ht="15">
      <c r="A254" s="1067"/>
      <c r="B254" s="1106"/>
      <c r="C254" s="1097"/>
      <c r="D254" s="1098"/>
      <c r="E254" s="1098"/>
      <c r="F254" s="1099"/>
      <c r="G254" s="1100"/>
      <c r="H254" s="1097"/>
      <c r="I254" s="1101"/>
      <c r="J254" s="1086"/>
      <c r="K254"/>
      <c r="L254" s="480"/>
      <c r="M254" s="145"/>
      <c r="N254" s="178"/>
      <c r="O254" s="248"/>
      <c r="P254" s="248"/>
      <c r="Q254" s="248"/>
      <c r="R254" s="253"/>
      <c r="S254" s="248"/>
      <c r="T254" s="248"/>
      <c r="U254" s="253"/>
      <c r="V254" s="281"/>
      <c r="W254" s="279"/>
      <c r="X254" s="279"/>
      <c r="Y254" s="280"/>
      <c r="Z254" s="281"/>
      <c r="AA254" s="281"/>
      <c r="AB254" s="279"/>
      <c r="AC254" s="281"/>
      <c r="AD254" s="193"/>
    </row>
    <row r="255" spans="1:38" ht="15">
      <c r="A255" s="1067"/>
      <c r="B255" s="1106"/>
      <c r="C255" s="1097"/>
      <c r="D255" s="1098"/>
      <c r="E255" s="1098"/>
      <c r="F255" s="1099"/>
      <c r="G255" s="1100"/>
      <c r="H255" s="1097"/>
      <c r="I255" s="1101"/>
      <c r="J255" s="1086"/>
      <c r="K255"/>
      <c r="L255" s="480"/>
      <c r="M255" s="145"/>
      <c r="N255" s="991"/>
      <c r="O255" s="274"/>
      <c r="P255" s="274"/>
      <c r="Q255" s="274"/>
      <c r="R255" s="275"/>
      <c r="S255" s="274"/>
      <c r="T255" s="274"/>
      <c r="U255" s="275"/>
      <c r="V255" s="286"/>
      <c r="W255" s="271"/>
      <c r="X255" s="271"/>
      <c r="Y255" s="272"/>
      <c r="Z255" s="273"/>
      <c r="AA255" s="273"/>
      <c r="AB255" s="271"/>
      <c r="AC255" s="273"/>
      <c r="AD255" s="193"/>
    </row>
    <row r="256" spans="1:38" ht="15">
      <c r="A256" s="1067"/>
      <c r="B256" s="1106"/>
      <c r="C256" s="1097"/>
      <c r="D256" s="1098"/>
      <c r="E256" s="1098"/>
      <c r="F256" s="1099"/>
      <c r="G256" s="1100"/>
      <c r="H256" s="1097"/>
      <c r="I256" s="1101"/>
      <c r="J256" s="1086"/>
      <c r="K256"/>
      <c r="L256" s="480"/>
      <c r="M256" s="145"/>
      <c r="N256" s="980"/>
      <c r="O256" s="998"/>
      <c r="P256" s="998"/>
      <c r="Q256" s="998"/>
      <c r="R256" s="999"/>
      <c r="S256" s="998"/>
      <c r="T256" s="1000"/>
      <c r="U256" s="999"/>
      <c r="V256" s="278"/>
      <c r="W256" s="279"/>
      <c r="X256" s="279"/>
      <c r="Y256" s="280"/>
      <c r="Z256" s="281"/>
      <c r="AA256" s="281"/>
      <c r="AB256" s="279"/>
      <c r="AC256" s="281"/>
      <c r="AD256" s="193"/>
    </row>
    <row r="257" spans="1:30" ht="15">
      <c r="A257" s="1067"/>
      <c r="B257" s="1106"/>
      <c r="C257" s="1097"/>
      <c r="D257" s="1098"/>
      <c r="E257" s="1098"/>
      <c r="F257" s="1099"/>
      <c r="G257" s="1100"/>
      <c r="H257" s="1097"/>
      <c r="I257" s="1101"/>
      <c r="J257" s="1086"/>
      <c r="K257"/>
      <c r="L257" s="480"/>
      <c r="M257" s="145"/>
      <c r="N257" s="178"/>
      <c r="O257" s="271"/>
      <c r="P257" s="207"/>
      <c r="Q257" s="208"/>
      <c r="R257" s="209"/>
      <c r="S257" s="210"/>
      <c r="T257" s="207"/>
      <c r="U257" s="209"/>
      <c r="V257" s="260"/>
      <c r="W257" s="254"/>
      <c r="X257" s="261"/>
      <c r="Y257" s="261"/>
      <c r="Z257" s="262"/>
      <c r="AA257" s="262"/>
      <c r="AB257" s="261"/>
      <c r="AC257" s="262"/>
      <c r="AD257" s="193"/>
    </row>
    <row r="258" spans="1:30" ht="15">
      <c r="A258" s="1067"/>
      <c r="B258" s="1106"/>
      <c r="C258" s="1097"/>
      <c r="D258" s="1098"/>
      <c r="E258" s="1098"/>
      <c r="F258" s="1099"/>
      <c r="G258" s="1100"/>
      <c r="H258" s="1097"/>
      <c r="I258" s="1101"/>
      <c r="J258" s="1086"/>
      <c r="K258"/>
      <c r="L258" s="480"/>
      <c r="M258" s="145"/>
      <c r="N258" s="991"/>
      <c r="O258" s="274"/>
      <c r="P258" s="211"/>
      <c r="Q258" s="212"/>
      <c r="R258" s="213"/>
      <c r="S258" s="214"/>
      <c r="T258" s="211"/>
      <c r="U258" s="213"/>
      <c r="V258" s="281"/>
      <c r="W258" s="279"/>
      <c r="X258" s="279"/>
      <c r="Y258" s="280"/>
      <c r="Z258" s="281"/>
      <c r="AA258" s="281"/>
      <c r="AB258" s="279"/>
      <c r="AC258" s="281"/>
      <c r="AD258" s="193"/>
    </row>
    <row r="259" spans="1:30" ht="15">
      <c r="A259" s="1067"/>
      <c r="B259" s="1106"/>
      <c r="C259" s="1097"/>
      <c r="D259" s="1098"/>
      <c r="E259" s="1098"/>
      <c r="F259" s="1099"/>
      <c r="G259" s="1100"/>
      <c r="H259" s="1097"/>
      <c r="I259" s="1101"/>
      <c r="J259" s="1086"/>
      <c r="K259"/>
      <c r="L259" s="480"/>
      <c r="M259" s="145"/>
      <c r="N259" s="980"/>
      <c r="O259" s="1000"/>
      <c r="P259" s="1001"/>
      <c r="Q259" s="1002"/>
      <c r="R259" s="1003"/>
      <c r="S259" s="250"/>
      <c r="T259" s="1001"/>
      <c r="U259" s="1003"/>
      <c r="V259" s="278"/>
      <c r="W259" s="279"/>
      <c r="X259" s="279"/>
      <c r="Y259" s="280"/>
      <c r="Z259" s="281"/>
      <c r="AA259" s="281"/>
      <c r="AB259" s="279"/>
      <c r="AC259" s="281"/>
      <c r="AD259" s="193"/>
    </row>
    <row r="260" spans="1:30" ht="15">
      <c r="A260" s="1067"/>
      <c r="B260" s="1106"/>
      <c r="C260" s="1097"/>
      <c r="D260" s="1098"/>
      <c r="E260" s="1098"/>
      <c r="F260" s="1099"/>
      <c r="G260" s="1100"/>
      <c r="H260" s="1097"/>
      <c r="I260" s="1101"/>
      <c r="J260" s="1086"/>
      <c r="K260"/>
      <c r="L260" s="480"/>
      <c r="M260" s="145"/>
      <c r="N260" s="178"/>
      <c r="O260" s="271"/>
      <c r="P260" s="207"/>
      <c r="Q260" s="208"/>
      <c r="R260" s="209"/>
      <c r="S260" s="210"/>
      <c r="T260" s="207"/>
      <c r="U260" s="209"/>
      <c r="V260" s="260"/>
      <c r="W260" s="254"/>
      <c r="X260" s="261"/>
      <c r="Y260" s="261"/>
      <c r="Z260" s="262"/>
      <c r="AA260" s="262"/>
      <c r="AB260" s="261"/>
      <c r="AC260" s="262"/>
      <c r="AD260" s="193"/>
    </row>
    <row r="261" spans="1:30" ht="15">
      <c r="A261" s="1067"/>
      <c r="B261" s="1114"/>
      <c r="C261" s="1116"/>
      <c r="D261" s="1117"/>
      <c r="E261" s="1117"/>
      <c r="F261" s="1118"/>
      <c r="G261" s="1119"/>
      <c r="H261" s="1116"/>
      <c r="I261" s="1117"/>
      <c r="J261" s="1091"/>
      <c r="K261"/>
      <c r="L261" s="480"/>
      <c r="M261" s="145"/>
      <c r="N261" s="991"/>
      <c r="O261" s="274"/>
      <c r="P261" s="211"/>
      <c r="Q261" s="212"/>
      <c r="R261" s="213"/>
      <c r="S261" s="214"/>
      <c r="T261" s="211"/>
      <c r="U261" s="213"/>
      <c r="V261" s="281"/>
      <c r="W261" s="279"/>
      <c r="X261" s="279"/>
      <c r="Y261" s="280"/>
      <c r="Z261" s="281"/>
      <c r="AA261" s="281"/>
      <c r="AB261" s="279"/>
      <c r="AC261" s="281"/>
      <c r="AD261" s="193"/>
    </row>
    <row r="262" spans="1:30" ht="15">
      <c r="A262" s="1067"/>
      <c r="B262" s="1106"/>
      <c r="C262" s="1097"/>
      <c r="D262" s="1098"/>
      <c r="E262" s="1098"/>
      <c r="F262" s="1099"/>
      <c r="G262" s="1100"/>
      <c r="H262" s="1097"/>
      <c r="I262" s="1101"/>
      <c r="J262" s="1086"/>
      <c r="K262"/>
      <c r="L262" s="480"/>
      <c r="M262" s="145"/>
      <c r="N262" s="980"/>
      <c r="O262" s="1000"/>
      <c r="P262" s="1001"/>
      <c r="Q262" s="1002"/>
      <c r="R262" s="1003"/>
      <c r="S262" s="250"/>
      <c r="T262" s="1001"/>
      <c r="U262" s="1003"/>
      <c r="V262" s="260"/>
      <c r="W262" s="254"/>
      <c r="X262" s="261"/>
      <c r="Y262" s="261"/>
      <c r="Z262" s="262"/>
      <c r="AA262" s="262"/>
      <c r="AB262" s="261"/>
      <c r="AC262" s="262"/>
      <c r="AD262" s="193"/>
    </row>
    <row r="263" spans="1:30" ht="15">
      <c r="A263" s="1067"/>
      <c r="B263" s="1106"/>
      <c r="C263" s="1097"/>
      <c r="D263" s="1098"/>
      <c r="E263" s="1098"/>
      <c r="F263" s="1099"/>
      <c r="G263" s="1100"/>
      <c r="H263" s="1097"/>
      <c r="I263" s="1101"/>
      <c r="J263" s="1086"/>
      <c r="K263"/>
      <c r="L263" s="922"/>
      <c r="M263" s="145"/>
      <c r="N263" s="271"/>
      <c r="O263" s="271"/>
      <c r="P263" s="207"/>
      <c r="Q263" s="208"/>
      <c r="R263" s="209"/>
      <c r="S263" s="210"/>
      <c r="T263" s="207"/>
      <c r="U263" s="209"/>
      <c r="V263" s="260"/>
      <c r="W263" s="254"/>
      <c r="X263" s="261"/>
      <c r="Y263" s="261"/>
      <c r="Z263" s="262"/>
      <c r="AA263" s="262"/>
      <c r="AB263" s="261"/>
      <c r="AC263" s="262"/>
      <c r="AD263" s="193"/>
    </row>
    <row r="264" spans="1:30" ht="15">
      <c r="A264" s="1067"/>
      <c r="B264" s="1106"/>
      <c r="C264" s="1097"/>
      <c r="D264" s="1098"/>
      <c r="E264" s="1098"/>
      <c r="F264" s="1099"/>
      <c r="G264" s="1100"/>
      <c r="H264" s="1097"/>
      <c r="I264" s="1101"/>
      <c r="J264" s="1086"/>
      <c r="K264"/>
      <c r="L264" s="922"/>
      <c r="M264" s="145"/>
      <c r="N264" s="274"/>
      <c r="O264" s="274"/>
      <c r="P264" s="211"/>
      <c r="Q264" s="212"/>
      <c r="R264" s="213"/>
      <c r="S264" s="214"/>
      <c r="T264" s="211"/>
      <c r="U264" s="213"/>
      <c r="V264" s="983"/>
      <c r="W264" s="283"/>
      <c r="X264" s="283"/>
      <c r="Y264" s="284"/>
      <c r="Z264" s="282"/>
      <c r="AA264" s="282"/>
      <c r="AB264" s="283"/>
      <c r="AC264" s="282"/>
      <c r="AD264" s="193"/>
    </row>
    <row r="265" spans="1:30" ht="15">
      <c r="A265" s="1068"/>
      <c r="B265" s="1105"/>
      <c r="C265" s="1092"/>
      <c r="D265" s="1093"/>
      <c r="E265" s="1093"/>
      <c r="F265" s="1094"/>
      <c r="G265" s="1095"/>
      <c r="H265" s="1092"/>
      <c r="I265" s="1093"/>
      <c r="J265" s="1096"/>
      <c r="K265"/>
      <c r="L265" s="922"/>
      <c r="M265" s="145"/>
      <c r="N265" s="252"/>
      <c r="O265" s="176"/>
      <c r="P265" s="176"/>
      <c r="Q265" s="176"/>
      <c r="R265" s="177"/>
      <c r="S265" s="177"/>
      <c r="T265" s="244"/>
      <c r="U265" s="987"/>
      <c r="V265" s="256"/>
      <c r="W265" s="257"/>
      <c r="X265" s="258"/>
      <c r="Y265" s="258"/>
      <c r="Z265" s="259"/>
      <c r="AA265" s="259"/>
      <c r="AB265" s="258"/>
      <c r="AC265" s="979"/>
      <c r="AD265" s="193"/>
    </row>
    <row r="266" spans="1:30" ht="15">
      <c r="A266" s="1067"/>
      <c r="B266" s="1106"/>
      <c r="C266" s="1097"/>
      <c r="D266" s="1098"/>
      <c r="E266" s="1098"/>
      <c r="F266" s="1099"/>
      <c r="G266" s="1100"/>
      <c r="H266" s="1097"/>
      <c r="I266" s="1101"/>
      <c r="J266" s="1086"/>
      <c r="K266"/>
      <c r="L266" s="922"/>
      <c r="M266" s="145"/>
      <c r="N266" s="179"/>
      <c r="O266" s="179"/>
      <c r="P266" s="179"/>
      <c r="Q266" s="179"/>
      <c r="R266" s="180"/>
      <c r="S266" s="180"/>
      <c r="T266" s="245"/>
      <c r="U266" s="988"/>
      <c r="V266" s="260"/>
      <c r="W266" s="254"/>
      <c r="X266" s="261"/>
      <c r="Y266" s="261"/>
      <c r="Z266" s="262"/>
      <c r="AA266" s="262"/>
      <c r="AB266" s="261"/>
      <c r="AC266" s="262"/>
      <c r="AD266" s="193"/>
    </row>
    <row r="267" spans="1:30" ht="15">
      <c r="A267" s="1067"/>
      <c r="B267" s="1106"/>
      <c r="C267" s="1097"/>
      <c r="D267" s="1098"/>
      <c r="E267" s="1098"/>
      <c r="F267" s="1099"/>
      <c r="G267" s="1100"/>
      <c r="H267" s="1097"/>
      <c r="I267" s="1101"/>
      <c r="J267" s="1086"/>
      <c r="K267"/>
      <c r="L267" s="922"/>
      <c r="M267" s="145"/>
      <c r="N267" s="179"/>
      <c r="O267" s="179"/>
      <c r="P267" s="179"/>
      <c r="Q267" s="179"/>
      <c r="R267" s="180"/>
      <c r="S267" s="180"/>
      <c r="T267" s="245"/>
      <c r="U267" s="988"/>
      <c r="V267" s="260"/>
      <c r="W267" s="254"/>
      <c r="X267" s="261"/>
      <c r="Y267" s="261"/>
      <c r="Z267" s="262"/>
      <c r="AA267" s="262"/>
      <c r="AB267" s="261"/>
      <c r="AC267" s="262"/>
      <c r="AD267" s="193"/>
    </row>
    <row r="268" spans="1:30" ht="15">
      <c r="A268" s="1067"/>
      <c r="B268" s="1106"/>
      <c r="C268" s="1097"/>
      <c r="D268" s="1098"/>
      <c r="E268" s="1098"/>
      <c r="F268" s="1099"/>
      <c r="G268" s="1100"/>
      <c r="H268" s="1097"/>
      <c r="I268" s="1101"/>
      <c r="J268" s="1086"/>
      <c r="K268"/>
      <c r="L268" s="922"/>
      <c r="M268" s="145"/>
      <c r="N268" s="179"/>
      <c r="O268" s="179"/>
      <c r="P268" s="179"/>
      <c r="Q268" s="179"/>
      <c r="R268" s="180"/>
      <c r="S268" s="180"/>
      <c r="T268" s="245"/>
      <c r="U268" s="988"/>
      <c r="V268" s="260"/>
      <c r="W268" s="254"/>
      <c r="X268" s="261"/>
      <c r="Y268" s="261"/>
      <c r="Z268" s="262"/>
      <c r="AA268" s="262"/>
      <c r="AB268" s="261"/>
      <c r="AC268" s="262"/>
      <c r="AD268" s="193"/>
    </row>
    <row r="269" spans="1:30" ht="15">
      <c r="A269" s="1067"/>
      <c r="B269" s="1106"/>
      <c r="C269" s="1097"/>
      <c r="D269" s="1098"/>
      <c r="E269" s="1098"/>
      <c r="F269" s="1099"/>
      <c r="G269" s="1100"/>
      <c r="H269" s="1097"/>
      <c r="I269" s="1101"/>
      <c r="J269" s="1086"/>
      <c r="K269"/>
      <c r="L269" s="922"/>
      <c r="M269" s="145"/>
      <c r="N269" s="179"/>
      <c r="O269" s="179"/>
      <c r="P269" s="179"/>
      <c r="Q269" s="179"/>
      <c r="R269" s="180"/>
      <c r="S269" s="180"/>
      <c r="T269" s="245"/>
      <c r="U269" s="988"/>
      <c r="V269" s="260"/>
      <c r="W269" s="254"/>
      <c r="X269" s="261"/>
      <c r="Y269" s="261"/>
      <c r="Z269" s="262"/>
      <c r="AA269" s="262"/>
      <c r="AB269" s="261"/>
      <c r="AC269" s="262"/>
      <c r="AD269" s="193"/>
    </row>
    <row r="270" spans="1:30" ht="15">
      <c r="A270" s="1067"/>
      <c r="B270" s="1106"/>
      <c r="C270" s="1097"/>
      <c r="D270" s="1098"/>
      <c r="E270" s="1098"/>
      <c r="F270" s="1099"/>
      <c r="G270" s="1100"/>
      <c r="H270" s="1097"/>
      <c r="I270" s="1101"/>
      <c r="J270" s="1086"/>
      <c r="K270"/>
      <c r="L270" s="922"/>
      <c r="M270" s="145"/>
      <c r="N270" s="181"/>
      <c r="O270" s="181"/>
      <c r="P270" s="181"/>
      <c r="Q270" s="181"/>
      <c r="R270" s="182"/>
      <c r="S270" s="182"/>
      <c r="T270" s="246"/>
      <c r="U270" s="989"/>
      <c r="V270" s="263"/>
      <c r="W270" s="264"/>
      <c r="X270" s="265"/>
      <c r="Y270" s="265"/>
      <c r="Z270" s="266"/>
      <c r="AA270" s="266"/>
      <c r="AB270" s="265"/>
      <c r="AC270" s="266"/>
      <c r="AD270" s="193"/>
    </row>
    <row r="271" spans="1:30" ht="15">
      <c r="A271" s="1067"/>
      <c r="B271" s="1106"/>
      <c r="C271" s="1097"/>
      <c r="D271" s="1098"/>
      <c r="E271" s="1098"/>
      <c r="F271" s="1099"/>
      <c r="G271" s="1100"/>
      <c r="H271" s="1097"/>
      <c r="I271" s="1101"/>
      <c r="J271" s="1086"/>
      <c r="K271"/>
      <c r="L271" s="922"/>
      <c r="M271" s="145"/>
      <c r="N271" s="357"/>
      <c r="O271" s="205"/>
      <c r="P271" s="205"/>
      <c r="Q271" s="205"/>
      <c r="R271" s="206"/>
      <c r="S271" s="205"/>
      <c r="T271" s="247"/>
      <c r="U271" s="981"/>
      <c r="V271" s="267"/>
      <c r="W271" s="267"/>
      <c r="X271" s="267"/>
      <c r="Y271" s="267"/>
      <c r="Z271" s="268"/>
      <c r="AA271" s="267"/>
      <c r="AB271" s="267"/>
      <c r="AC271" s="978"/>
      <c r="AD271" s="193"/>
    </row>
    <row r="272" spans="1:30" ht="15">
      <c r="A272" s="1067"/>
      <c r="B272" s="1065"/>
      <c r="C272" s="1097"/>
      <c r="D272" s="1098"/>
      <c r="E272" s="1098"/>
      <c r="F272" s="1099"/>
      <c r="G272" s="1100"/>
      <c r="H272" s="1097"/>
      <c r="I272" s="1101"/>
      <c r="J272" s="1086"/>
      <c r="K272"/>
      <c r="L272" s="922"/>
      <c r="M272" s="145"/>
      <c r="N272" s="178"/>
      <c r="O272" s="178"/>
      <c r="P272" s="178"/>
      <c r="Q272" s="178"/>
      <c r="R272" s="183"/>
      <c r="S272" s="178"/>
      <c r="T272" s="248"/>
      <c r="U272" s="183"/>
      <c r="V272" s="254"/>
      <c r="W272" s="254"/>
      <c r="X272" s="254"/>
      <c r="Y272" s="254"/>
      <c r="Z272" s="255"/>
      <c r="AA272" s="254"/>
      <c r="AB272" s="254"/>
      <c r="AC272" s="260"/>
      <c r="AD272" s="193"/>
    </row>
    <row r="273" spans="1:30" ht="15">
      <c r="A273" s="1067"/>
      <c r="B273" s="1106"/>
      <c r="C273" s="1097"/>
      <c r="D273" s="1098"/>
      <c r="E273" s="1098"/>
      <c r="F273" s="1099"/>
      <c r="G273" s="1100"/>
      <c r="H273" s="1097"/>
      <c r="I273" s="1101"/>
      <c r="J273" s="1086"/>
      <c r="K273"/>
      <c r="L273" s="922"/>
      <c r="M273" s="145"/>
      <c r="N273" s="178"/>
      <c r="O273" s="248"/>
      <c r="P273" s="248"/>
      <c r="Q273" s="248"/>
      <c r="R273" s="253"/>
      <c r="S273" s="248"/>
      <c r="T273" s="248"/>
      <c r="U273" s="253"/>
      <c r="V273" s="248"/>
      <c r="W273" s="248"/>
      <c r="X273" s="248"/>
      <c r="Y273" s="248"/>
      <c r="Z273" s="253"/>
      <c r="AA273" s="248"/>
      <c r="AB273" s="248"/>
      <c r="AC273" s="269"/>
      <c r="AD273" s="193"/>
    </row>
    <row r="274" spans="1:30" ht="15">
      <c r="A274" s="1067"/>
      <c r="B274" s="1065"/>
      <c r="C274" s="1097"/>
      <c r="D274" s="1098"/>
      <c r="E274" s="1098"/>
      <c r="F274" s="1099"/>
      <c r="G274" s="1100"/>
      <c r="H274" s="1097"/>
      <c r="I274" s="1101"/>
      <c r="J274" s="1086"/>
      <c r="K274"/>
      <c r="L274" s="922"/>
      <c r="M274" s="145"/>
      <c r="N274" s="178"/>
      <c r="O274" s="248"/>
      <c r="P274" s="248"/>
      <c r="Q274" s="248"/>
      <c r="R274" s="253"/>
      <c r="S274" s="248"/>
      <c r="T274" s="248"/>
      <c r="U274" s="253"/>
      <c r="V274" s="248"/>
      <c r="W274" s="248"/>
      <c r="X274" s="248"/>
      <c r="Y274" s="248"/>
      <c r="Z274" s="253"/>
      <c r="AA274" s="248"/>
      <c r="AB274" s="248"/>
      <c r="AC274" s="269"/>
      <c r="AD274" s="193"/>
    </row>
    <row r="275" spans="1:30" ht="15">
      <c r="A275" s="1067"/>
      <c r="B275" s="1106"/>
      <c r="C275" s="1097"/>
      <c r="D275" s="1098"/>
      <c r="E275" s="1098"/>
      <c r="F275" s="1099"/>
      <c r="G275" s="1100"/>
      <c r="H275" s="1097"/>
      <c r="I275" s="1101"/>
      <c r="J275" s="1086"/>
      <c r="K275"/>
      <c r="L275" s="922"/>
      <c r="M275" s="145"/>
      <c r="N275" s="178"/>
      <c r="O275" s="248"/>
      <c r="P275" s="248"/>
      <c r="Q275" s="248"/>
      <c r="R275" s="253"/>
      <c r="S275" s="248"/>
      <c r="T275" s="248"/>
      <c r="U275" s="253"/>
      <c r="V275" s="248"/>
      <c r="W275" s="248"/>
      <c r="X275" s="248"/>
      <c r="Y275" s="248"/>
      <c r="Z275" s="253"/>
      <c r="AA275" s="248"/>
      <c r="AB275" s="248"/>
      <c r="AC275" s="269"/>
      <c r="AD275" s="193"/>
    </row>
    <row r="276" spans="1:30" ht="15">
      <c r="A276" s="1067"/>
      <c r="B276" s="1065"/>
      <c r="C276" s="1097"/>
      <c r="D276" s="1098"/>
      <c r="E276" s="1098"/>
      <c r="F276" s="1099"/>
      <c r="G276" s="1100"/>
      <c r="H276" s="1097"/>
      <c r="I276" s="1101"/>
      <c r="J276" s="1086"/>
      <c r="K276"/>
      <c r="L276" s="922"/>
      <c r="M276" s="145"/>
      <c r="N276" s="271"/>
      <c r="O276" s="271"/>
      <c r="P276" s="207"/>
      <c r="Q276" s="208"/>
      <c r="R276" s="209"/>
      <c r="S276" s="210"/>
      <c r="T276" s="207"/>
      <c r="U276" s="209"/>
      <c r="V276" s="270"/>
      <c r="W276" s="271"/>
      <c r="X276" s="271"/>
      <c r="Y276" s="272"/>
      <c r="Z276" s="273"/>
      <c r="AA276" s="273"/>
      <c r="AB276" s="271"/>
      <c r="AC276" s="273"/>
      <c r="AD276" s="193"/>
    </row>
    <row r="277" spans="1:30" ht="15">
      <c r="A277" s="1067"/>
      <c r="B277" s="1106"/>
      <c r="C277" s="1097"/>
      <c r="D277" s="1098"/>
      <c r="E277" s="1098"/>
      <c r="F277" s="1099"/>
      <c r="G277" s="1100"/>
      <c r="H277" s="1097"/>
      <c r="I277" s="1101"/>
      <c r="J277" s="1086"/>
      <c r="K277"/>
      <c r="L277" s="922"/>
      <c r="M277" s="145"/>
      <c r="N277" s="271"/>
      <c r="O277" s="271"/>
      <c r="P277" s="207"/>
      <c r="Q277" s="208"/>
      <c r="R277" s="209"/>
      <c r="S277" s="210"/>
      <c r="T277" s="207"/>
      <c r="U277" s="209"/>
      <c r="V277" s="270"/>
      <c r="W277" s="271"/>
      <c r="X277" s="271"/>
      <c r="Y277" s="272"/>
      <c r="Z277" s="273"/>
      <c r="AA277" s="273"/>
      <c r="AB277" s="271"/>
      <c r="AC277" s="273"/>
      <c r="AD277" s="193"/>
    </row>
    <row r="278" spans="1:30" ht="15">
      <c r="A278" s="1067"/>
      <c r="B278" s="1065"/>
      <c r="C278" s="1097"/>
      <c r="D278" s="1098"/>
      <c r="E278" s="1098"/>
      <c r="F278" s="1099"/>
      <c r="G278" s="1100"/>
      <c r="H278" s="1097"/>
      <c r="I278" s="1101"/>
      <c r="J278" s="1086"/>
      <c r="K278"/>
      <c r="L278" s="922"/>
      <c r="M278" s="145"/>
      <c r="N278" s="271"/>
      <c r="O278" s="271"/>
      <c r="P278" s="271"/>
      <c r="Q278" s="271"/>
      <c r="R278" s="974"/>
      <c r="S278" s="271"/>
      <c r="T278" s="271"/>
      <c r="U278" s="974"/>
      <c r="V278" s="270"/>
      <c r="W278" s="271"/>
      <c r="X278" s="271"/>
      <c r="Y278" s="272"/>
      <c r="Z278" s="273"/>
      <c r="AA278" s="273"/>
      <c r="AB278" s="271"/>
      <c r="AC278" s="273"/>
      <c r="AD278" s="193"/>
    </row>
    <row r="279" spans="1:30" ht="15">
      <c r="A279" s="1067"/>
      <c r="B279" s="1065"/>
      <c r="C279" s="1097"/>
      <c r="D279" s="1098"/>
      <c r="E279" s="1098"/>
      <c r="F279" s="1099"/>
      <c r="G279" s="1100"/>
      <c r="H279" s="1097"/>
      <c r="I279" s="1101"/>
      <c r="J279" s="1086"/>
      <c r="K279"/>
      <c r="L279" s="922"/>
      <c r="M279" s="145"/>
      <c r="N279" s="271"/>
      <c r="O279" s="271"/>
      <c r="P279" s="207"/>
      <c r="Q279" s="208"/>
      <c r="R279" s="209"/>
      <c r="S279" s="210"/>
      <c r="T279" s="207"/>
      <c r="U279" s="209"/>
      <c r="V279" s="270"/>
      <c r="W279" s="271"/>
      <c r="X279" s="271"/>
      <c r="Y279" s="272"/>
      <c r="Z279" s="273"/>
      <c r="AA279" s="273"/>
      <c r="AB279" s="271"/>
      <c r="AC279" s="273"/>
      <c r="AD279" s="193"/>
    </row>
    <row r="280" spans="1:30" ht="15">
      <c r="A280" s="1067"/>
      <c r="B280" s="1106"/>
      <c r="C280" s="1097"/>
      <c r="D280" s="1098"/>
      <c r="E280" s="1098"/>
      <c r="F280" s="1099"/>
      <c r="G280" s="1100"/>
      <c r="H280" s="1097"/>
      <c r="I280" s="1101"/>
      <c r="J280" s="1086"/>
      <c r="K280"/>
      <c r="L280" s="922"/>
      <c r="M280" s="145"/>
      <c r="N280" s="271"/>
      <c r="O280" s="271"/>
      <c r="P280" s="207"/>
      <c r="Q280" s="208"/>
      <c r="R280" s="209"/>
      <c r="S280" s="210"/>
      <c r="T280" s="207"/>
      <c r="U280" s="209"/>
      <c r="V280" s="270"/>
      <c r="W280" s="271"/>
      <c r="X280" s="271"/>
      <c r="Y280" s="272"/>
      <c r="Z280" s="273"/>
      <c r="AA280" s="273"/>
      <c r="AB280" s="271"/>
      <c r="AC280" s="273"/>
      <c r="AD280" s="193"/>
    </row>
    <row r="281" spans="1:30" ht="15">
      <c r="A281" s="1067"/>
      <c r="B281" s="1065"/>
      <c r="C281" s="1097"/>
      <c r="D281" s="1098"/>
      <c r="E281" s="1098"/>
      <c r="F281" s="1099"/>
      <c r="G281" s="1100"/>
      <c r="H281" s="1097"/>
      <c r="I281" s="1101"/>
      <c r="J281" s="1086"/>
      <c r="K281"/>
      <c r="L281" s="480"/>
      <c r="M281" s="145"/>
      <c r="N281" s="271"/>
      <c r="O281" s="271"/>
      <c r="P281" s="276"/>
      <c r="Q281" s="276"/>
      <c r="R281" s="277"/>
      <c r="S281" s="276"/>
      <c r="T281" s="271"/>
      <c r="U281" s="277"/>
      <c r="V281" s="270"/>
      <c r="W281" s="271"/>
      <c r="X281" s="271"/>
      <c r="Y281" s="272"/>
      <c r="Z281" s="273"/>
      <c r="AA281" s="273"/>
      <c r="AB281" s="271"/>
      <c r="AC281" s="273"/>
      <c r="AD281" s="193"/>
    </row>
    <row r="282" spans="1:30" ht="15">
      <c r="A282" s="1067"/>
      <c r="B282" s="1065"/>
      <c r="C282" s="1097"/>
      <c r="D282" s="1098"/>
      <c r="E282" s="1098"/>
      <c r="F282" s="1099"/>
      <c r="G282" s="1100"/>
      <c r="H282" s="1097"/>
      <c r="I282" s="1101"/>
      <c r="J282" s="1086"/>
      <c r="K282"/>
      <c r="L282" s="480"/>
      <c r="M282" s="145"/>
      <c r="N282" s="271"/>
      <c r="O282" s="271"/>
      <c r="P282" s="207"/>
      <c r="Q282" s="208"/>
      <c r="R282" s="209"/>
      <c r="S282" s="210"/>
      <c r="T282" s="207"/>
      <c r="U282" s="209"/>
      <c r="V282" s="270"/>
      <c r="W282" s="271"/>
      <c r="X282" s="271"/>
      <c r="Y282" s="272"/>
      <c r="Z282" s="273"/>
      <c r="AA282" s="273"/>
      <c r="AB282" s="271"/>
      <c r="AC282" s="273"/>
      <c r="AD282" s="193"/>
    </row>
    <row r="283" spans="1:30" ht="15">
      <c r="A283" s="1067"/>
      <c r="B283" s="1106"/>
      <c r="C283" s="1097"/>
      <c r="D283" s="1098"/>
      <c r="E283" s="1098"/>
      <c r="F283" s="1099"/>
      <c r="G283" s="1100"/>
      <c r="H283" s="1097"/>
      <c r="I283" s="1101"/>
      <c r="J283" s="1086"/>
      <c r="K283"/>
      <c r="L283" s="480"/>
      <c r="M283" s="145"/>
      <c r="N283" s="271"/>
      <c r="O283" s="271"/>
      <c r="P283" s="207"/>
      <c r="Q283" s="208"/>
      <c r="R283" s="209"/>
      <c r="S283" s="210"/>
      <c r="T283" s="207"/>
      <c r="U283" s="209"/>
      <c r="V283" s="270"/>
      <c r="W283" s="271"/>
      <c r="X283" s="271"/>
      <c r="Y283" s="272"/>
      <c r="Z283" s="273"/>
      <c r="AA283" s="273"/>
      <c r="AB283" s="271"/>
      <c r="AC283" s="273"/>
      <c r="AD283" s="193"/>
    </row>
    <row r="284" spans="1:30" ht="15">
      <c r="A284" s="1067"/>
      <c r="B284" s="1065"/>
      <c r="C284" s="1097"/>
      <c r="D284" s="1098"/>
      <c r="E284" s="1098"/>
      <c r="F284" s="1099"/>
      <c r="G284" s="1100"/>
      <c r="H284" s="1097"/>
      <c r="I284" s="1101"/>
      <c r="J284" s="1086"/>
      <c r="K284"/>
      <c r="L284" s="480"/>
      <c r="M284" s="145"/>
      <c r="N284" s="271"/>
      <c r="O284" s="271"/>
      <c r="P284" s="207"/>
      <c r="Q284" s="208"/>
      <c r="R284" s="209"/>
      <c r="S284" s="210"/>
      <c r="T284" s="207"/>
      <c r="U284" s="209"/>
      <c r="V284" s="270"/>
      <c r="W284" s="271"/>
      <c r="X284" s="271"/>
      <c r="Y284" s="272"/>
      <c r="Z284" s="273"/>
      <c r="AA284" s="273"/>
      <c r="AB284" s="271"/>
      <c r="AC284" s="273"/>
      <c r="AD284" s="193"/>
    </row>
    <row r="285" spans="1:30" ht="15">
      <c r="A285" s="1067"/>
      <c r="B285" s="1065"/>
      <c r="C285" s="1097"/>
      <c r="D285" s="1098"/>
      <c r="E285" s="1098"/>
      <c r="F285" s="1099"/>
      <c r="G285" s="1100"/>
      <c r="H285" s="1097"/>
      <c r="I285" s="1101"/>
      <c r="J285" s="1086"/>
      <c r="K285"/>
      <c r="L285" s="480"/>
      <c r="M285" s="145"/>
      <c r="N285" s="271"/>
      <c r="O285" s="271"/>
      <c r="P285" s="207"/>
      <c r="Q285" s="208"/>
      <c r="R285" s="209"/>
      <c r="S285" s="210"/>
      <c r="T285" s="207"/>
      <c r="U285" s="209"/>
      <c r="V285" s="270"/>
      <c r="W285" s="271"/>
      <c r="X285" s="271"/>
      <c r="Y285" s="272"/>
      <c r="Z285" s="273"/>
      <c r="AA285" s="273"/>
      <c r="AB285" s="271"/>
      <c r="AC285" s="273"/>
      <c r="AD285" s="193"/>
    </row>
    <row r="286" spans="1:30" ht="15">
      <c r="A286" s="1067"/>
      <c r="B286" s="1065"/>
      <c r="C286" s="1097"/>
      <c r="D286" s="1098"/>
      <c r="E286" s="1098"/>
      <c r="F286" s="1099"/>
      <c r="G286" s="1100"/>
      <c r="H286" s="1097"/>
      <c r="I286" s="1101"/>
      <c r="J286" s="1086"/>
      <c r="K286"/>
      <c r="L286" s="480"/>
      <c r="M286" s="145"/>
      <c r="N286" s="271"/>
      <c r="O286" s="271"/>
      <c r="P286" s="207"/>
      <c r="Q286" s="208"/>
      <c r="R286" s="209"/>
      <c r="S286" s="210"/>
      <c r="T286" s="207"/>
      <c r="U286" s="209"/>
      <c r="V286" s="270"/>
      <c r="W286" s="271"/>
      <c r="X286" s="271"/>
      <c r="Y286" s="272"/>
      <c r="Z286" s="273"/>
      <c r="AA286" s="273"/>
      <c r="AB286" s="271"/>
      <c r="AC286" s="273"/>
      <c r="AD286" s="193"/>
    </row>
    <row r="287" spans="1:30" ht="15">
      <c r="A287" s="1067"/>
      <c r="B287" s="1106"/>
      <c r="C287" s="1097"/>
      <c r="D287" s="1098"/>
      <c r="E287" s="1098"/>
      <c r="F287" s="1099"/>
      <c r="G287" s="1100"/>
      <c r="H287" s="1097"/>
      <c r="I287" s="1101"/>
      <c r="J287" s="1086"/>
      <c r="K287"/>
      <c r="L287" s="480"/>
      <c r="M287" s="145"/>
      <c r="N287" s="271"/>
      <c r="O287" s="271"/>
      <c r="P287" s="207"/>
      <c r="Q287" s="208"/>
      <c r="R287" s="209"/>
      <c r="S287" s="210"/>
      <c r="T287" s="207"/>
      <c r="U287" s="209"/>
      <c r="V287" s="270"/>
      <c r="W287" s="271"/>
      <c r="X287" s="271"/>
      <c r="Y287" s="272"/>
      <c r="Z287" s="273"/>
      <c r="AA287" s="273"/>
      <c r="AB287" s="271"/>
      <c r="AC287" s="273"/>
      <c r="AD287" s="193"/>
    </row>
    <row r="288" spans="1:30" ht="15">
      <c r="A288" s="1067"/>
      <c r="B288" s="1065"/>
      <c r="C288" s="1097"/>
      <c r="D288" s="1098"/>
      <c r="E288" s="1098"/>
      <c r="F288" s="1099"/>
      <c r="G288" s="1100"/>
      <c r="H288" s="1097"/>
      <c r="I288" s="1101"/>
      <c r="J288" s="1086"/>
      <c r="K288"/>
      <c r="L288" s="480"/>
      <c r="M288" s="145"/>
      <c r="N288" s="271"/>
      <c r="O288" s="271"/>
      <c r="P288" s="207"/>
      <c r="Q288" s="208"/>
      <c r="R288" s="209"/>
      <c r="S288" s="210"/>
      <c r="T288" s="207"/>
      <c r="U288" s="209"/>
      <c r="V288" s="270"/>
      <c r="W288" s="271"/>
      <c r="X288" s="271"/>
      <c r="Y288" s="272"/>
      <c r="Z288" s="273"/>
      <c r="AA288" s="273"/>
      <c r="AB288" s="271"/>
      <c r="AC288" s="273"/>
      <c r="AD288" s="193"/>
    </row>
    <row r="289" spans="1:38" ht="15">
      <c r="A289" s="1067"/>
      <c r="B289" s="1065"/>
      <c r="C289" s="1097"/>
      <c r="D289" s="1098"/>
      <c r="E289" s="1098"/>
      <c r="F289" s="1099"/>
      <c r="G289" s="1100"/>
      <c r="H289" s="1097"/>
      <c r="I289" s="1101"/>
      <c r="J289" s="1086"/>
      <c r="K289"/>
      <c r="L289" s="480"/>
      <c r="M289" s="145"/>
      <c r="N289" s="271"/>
      <c r="O289" s="271"/>
      <c r="P289" s="207"/>
      <c r="Q289" s="208"/>
      <c r="R289" s="209"/>
      <c r="S289" s="210"/>
      <c r="T289" s="207"/>
      <c r="U289" s="209"/>
      <c r="V289" s="270"/>
      <c r="W289" s="271"/>
      <c r="X289" s="271"/>
      <c r="Y289" s="272"/>
      <c r="Z289" s="273"/>
      <c r="AA289" s="273"/>
      <c r="AB289" s="271"/>
      <c r="AC289" s="273"/>
      <c r="AD289" s="193"/>
    </row>
    <row r="290" spans="1:38" ht="15">
      <c r="A290" s="1067"/>
      <c r="B290" s="1106"/>
      <c r="C290" s="1097"/>
      <c r="D290" s="1098"/>
      <c r="E290" s="1098"/>
      <c r="F290" s="1099"/>
      <c r="G290" s="1100"/>
      <c r="H290" s="1097"/>
      <c r="I290" s="1101"/>
      <c r="J290" s="1086"/>
      <c r="K290"/>
      <c r="L290" s="480"/>
      <c r="M290" s="145"/>
      <c r="N290" s="271"/>
      <c r="O290" s="271"/>
      <c r="P290" s="207"/>
      <c r="Q290" s="208"/>
      <c r="R290" s="209"/>
      <c r="S290" s="210"/>
      <c r="T290" s="207"/>
      <c r="U290" s="209"/>
      <c r="V290" s="270"/>
      <c r="W290" s="271"/>
      <c r="X290" s="271"/>
      <c r="Y290" s="272"/>
      <c r="Z290" s="273"/>
      <c r="AA290" s="273"/>
      <c r="AB290" s="271"/>
      <c r="AC290" s="273"/>
      <c r="AD290" s="193"/>
    </row>
    <row r="291" spans="1:38" ht="15">
      <c r="A291" s="1067"/>
      <c r="B291" s="1065"/>
      <c r="C291" s="1097"/>
      <c r="D291" s="1098"/>
      <c r="E291" s="1098"/>
      <c r="F291" s="1099"/>
      <c r="G291" s="1100"/>
      <c r="H291" s="1097"/>
      <c r="I291" s="1101"/>
      <c r="J291" s="1086"/>
      <c r="K291"/>
      <c r="L291" s="480"/>
      <c r="M291" s="145"/>
      <c r="N291" s="271"/>
      <c r="O291" s="271"/>
      <c r="P291" s="207"/>
      <c r="Q291" s="208"/>
      <c r="R291" s="209"/>
      <c r="S291" s="210"/>
      <c r="T291" s="207"/>
      <c r="U291" s="209"/>
      <c r="V291" s="270"/>
      <c r="W291" s="271"/>
      <c r="X291" s="271"/>
      <c r="Y291" s="272"/>
      <c r="Z291" s="273"/>
      <c r="AA291" s="273"/>
      <c r="AB291" s="271"/>
      <c r="AC291" s="273"/>
      <c r="AD291" s="193"/>
    </row>
    <row r="292" spans="1:38" ht="15">
      <c r="A292" s="1067"/>
      <c r="B292" s="1065"/>
      <c r="C292" s="1097"/>
      <c r="D292" s="1098"/>
      <c r="E292" s="1098"/>
      <c r="F292" s="1099"/>
      <c r="G292" s="1100"/>
      <c r="H292" s="1097"/>
      <c r="I292" s="1101"/>
      <c r="J292" s="1086"/>
      <c r="K292"/>
      <c r="L292" s="480"/>
      <c r="M292" s="145"/>
      <c r="N292" s="179"/>
      <c r="O292" s="271"/>
      <c r="P292" s="207"/>
      <c r="Q292" s="208"/>
      <c r="R292" s="209"/>
      <c r="S292" s="210"/>
      <c r="T292" s="207"/>
      <c r="U292" s="209"/>
      <c r="V292" s="286"/>
      <c r="W292" s="271"/>
      <c r="X292" s="271"/>
      <c r="Y292" s="272"/>
      <c r="Z292" s="273"/>
      <c r="AA292" s="273"/>
      <c r="AB292" s="271"/>
      <c r="AC292" s="273"/>
      <c r="AD292" s="193"/>
    </row>
    <row r="293" spans="1:38" ht="15">
      <c r="A293" s="1067"/>
      <c r="B293" s="1106"/>
      <c r="C293" s="1097"/>
      <c r="D293" s="1098"/>
      <c r="E293" s="1098"/>
      <c r="F293" s="1099"/>
      <c r="G293" s="1100"/>
      <c r="H293" s="1097"/>
      <c r="I293" s="1101"/>
      <c r="J293" s="1086"/>
      <c r="K293"/>
      <c r="L293" s="480"/>
      <c r="M293" s="145"/>
      <c r="N293" s="975"/>
      <c r="O293" s="975"/>
      <c r="P293" s="975"/>
      <c r="Q293" s="975"/>
      <c r="R293" s="976"/>
      <c r="S293" s="976"/>
      <c r="T293" s="977"/>
      <c r="U293" s="987"/>
      <c r="V293" s="281"/>
      <c r="W293" s="271"/>
      <c r="X293" s="271"/>
      <c r="Y293" s="272"/>
      <c r="Z293" s="273"/>
      <c r="AA293" s="273"/>
      <c r="AB293" s="271"/>
      <c r="AC293" s="273"/>
      <c r="AD293" s="193"/>
      <c r="AE293" s="992"/>
      <c r="AF293" s="992"/>
      <c r="AG293" s="992"/>
      <c r="AH293" s="992"/>
      <c r="AI293" s="992"/>
      <c r="AJ293" s="992"/>
      <c r="AK293" s="992"/>
      <c r="AL293" s="992"/>
    </row>
    <row r="294" spans="1:38" ht="15">
      <c r="A294" s="1067"/>
      <c r="B294" s="1106"/>
      <c r="C294" s="1097"/>
      <c r="D294" s="1098"/>
      <c r="E294" s="1098"/>
      <c r="F294" s="1099"/>
      <c r="G294" s="1100"/>
      <c r="H294" s="1097"/>
      <c r="I294" s="1101"/>
      <c r="J294" s="1086"/>
      <c r="K294"/>
      <c r="L294" s="480"/>
      <c r="M294" s="145"/>
      <c r="N294" s="179"/>
      <c r="O294" s="179"/>
      <c r="P294" s="179"/>
      <c r="Q294" s="179"/>
      <c r="R294" s="180"/>
      <c r="S294" s="180"/>
      <c r="T294" s="245"/>
      <c r="U294" s="988"/>
      <c r="V294" s="281"/>
      <c r="W294" s="271"/>
      <c r="X294" s="271"/>
      <c r="Y294" s="272"/>
      <c r="Z294" s="273"/>
      <c r="AA294" s="273"/>
      <c r="AB294" s="271"/>
      <c r="AC294" s="273"/>
      <c r="AD294" s="193"/>
      <c r="AE294" s="992"/>
      <c r="AF294" s="992"/>
      <c r="AG294" s="992"/>
      <c r="AH294" s="992"/>
      <c r="AI294" s="992"/>
      <c r="AJ294" s="992"/>
      <c r="AK294" s="992"/>
      <c r="AL294" s="992"/>
    </row>
    <row r="295" spans="1:38" ht="15">
      <c r="A295" s="1067"/>
      <c r="B295" s="1114"/>
      <c r="C295" s="1116"/>
      <c r="D295" s="1117"/>
      <c r="E295" s="1117"/>
      <c r="F295" s="1118"/>
      <c r="G295" s="1119"/>
      <c r="H295" s="1116"/>
      <c r="I295" s="1117"/>
      <c r="J295" s="1091"/>
      <c r="K295"/>
      <c r="L295" s="480"/>
      <c r="M295" s="145"/>
      <c r="N295" s="181"/>
      <c r="O295" s="181"/>
      <c r="P295" s="181"/>
      <c r="Q295" s="181"/>
      <c r="R295" s="182"/>
      <c r="S295" s="182"/>
      <c r="T295" s="246"/>
      <c r="U295" s="989"/>
      <c r="V295" s="281"/>
      <c r="W295" s="271"/>
      <c r="X295" s="271"/>
      <c r="Y295" s="272"/>
      <c r="Z295" s="273"/>
      <c r="AA295" s="273"/>
      <c r="AB295" s="271"/>
      <c r="AC295" s="273"/>
      <c r="AD295" s="193"/>
      <c r="AE295" s="992"/>
      <c r="AF295" s="992"/>
      <c r="AG295" s="992"/>
      <c r="AH295" s="992"/>
      <c r="AI295" s="992"/>
      <c r="AJ295" s="992"/>
      <c r="AK295" s="992"/>
      <c r="AL295" s="992"/>
    </row>
    <row r="296" spans="1:38" ht="15">
      <c r="A296" s="1067"/>
      <c r="B296" s="1106"/>
      <c r="C296" s="1097"/>
      <c r="D296" s="1098"/>
      <c r="E296" s="1098"/>
      <c r="F296" s="1099"/>
      <c r="G296" s="1100"/>
      <c r="H296" s="1097"/>
      <c r="I296" s="1101"/>
      <c r="J296" s="1086"/>
      <c r="K296"/>
      <c r="L296" s="480"/>
      <c r="M296" s="145"/>
      <c r="N296" s="179"/>
      <c r="O296" s="179"/>
      <c r="P296" s="179"/>
      <c r="Q296" s="179"/>
      <c r="R296" s="180"/>
      <c r="S296" s="180"/>
      <c r="T296" s="245"/>
      <c r="U296" s="988"/>
      <c r="V296" s="281"/>
      <c r="W296" s="271"/>
      <c r="X296" s="271"/>
      <c r="Y296" s="272"/>
      <c r="Z296" s="273"/>
      <c r="AA296" s="273"/>
      <c r="AB296" s="271"/>
      <c r="AC296" s="273"/>
      <c r="AD296" s="193"/>
    </row>
    <row r="297" spans="1:38" ht="15">
      <c r="A297" s="1067"/>
      <c r="B297" s="1106"/>
      <c r="C297" s="1097"/>
      <c r="D297" s="1098"/>
      <c r="E297" s="1098"/>
      <c r="F297" s="1099"/>
      <c r="G297" s="1100"/>
      <c r="H297" s="1097"/>
      <c r="I297" s="1101"/>
      <c r="J297" s="1086"/>
      <c r="K297"/>
      <c r="L297" s="480"/>
      <c r="M297" s="145"/>
      <c r="N297" s="179"/>
      <c r="O297" s="179"/>
      <c r="P297" s="179"/>
      <c r="Q297" s="179"/>
      <c r="R297" s="180"/>
      <c r="S297" s="180"/>
      <c r="T297" s="245"/>
      <c r="U297" s="988"/>
      <c r="V297" s="281"/>
      <c r="W297" s="279"/>
      <c r="X297" s="279"/>
      <c r="Y297" s="280"/>
      <c r="Z297" s="281"/>
      <c r="AA297" s="281"/>
      <c r="AB297" s="279"/>
      <c r="AC297" s="281"/>
      <c r="AD297" s="193"/>
    </row>
    <row r="298" spans="1:38" ht="15">
      <c r="A298" s="1067"/>
      <c r="B298" s="1114"/>
      <c r="C298" s="1116"/>
      <c r="D298" s="1117"/>
      <c r="E298" s="1117"/>
      <c r="F298" s="1118"/>
      <c r="G298" s="1119"/>
      <c r="H298" s="1116"/>
      <c r="I298" s="1117"/>
      <c r="J298" s="1091"/>
      <c r="K298"/>
      <c r="L298" s="480"/>
      <c r="M298" s="145"/>
      <c r="N298" s="181"/>
      <c r="O298" s="181"/>
      <c r="P298" s="181"/>
      <c r="Q298" s="181"/>
      <c r="R298" s="182"/>
      <c r="S298" s="182"/>
      <c r="T298" s="246"/>
      <c r="U298" s="989"/>
      <c r="V298" s="260"/>
      <c r="W298" s="254"/>
      <c r="X298" s="261"/>
      <c r="Y298" s="261"/>
      <c r="Z298" s="262"/>
      <c r="AA298" s="262"/>
      <c r="AB298" s="261"/>
      <c r="AC298" s="262"/>
      <c r="AD298" s="193"/>
    </row>
    <row r="299" spans="1:38" ht="15">
      <c r="A299" s="1067"/>
      <c r="B299" s="1106"/>
      <c r="C299" s="1097"/>
      <c r="D299" s="1098"/>
      <c r="E299" s="1098"/>
      <c r="F299" s="1099"/>
      <c r="G299" s="1100"/>
      <c r="H299" s="1097"/>
      <c r="I299" s="1101"/>
      <c r="J299" s="1086"/>
      <c r="K299"/>
      <c r="L299" s="480"/>
      <c r="M299" s="145"/>
      <c r="N299" s="975"/>
      <c r="O299" s="975"/>
      <c r="P299" s="975"/>
      <c r="Q299" s="975"/>
      <c r="R299" s="976"/>
      <c r="S299" s="976"/>
      <c r="T299" s="977"/>
      <c r="U299" s="987"/>
      <c r="V299" s="260"/>
      <c r="W299" s="254"/>
      <c r="X299" s="261"/>
      <c r="Y299" s="261"/>
      <c r="Z299" s="262"/>
      <c r="AA299" s="262"/>
      <c r="AB299" s="261"/>
      <c r="AC299" s="262"/>
      <c r="AD299" s="193"/>
    </row>
    <row r="300" spans="1:38" ht="15">
      <c r="A300" s="1067"/>
      <c r="B300" s="1106"/>
      <c r="C300" s="1097"/>
      <c r="D300" s="1098"/>
      <c r="E300" s="1098"/>
      <c r="F300" s="1099"/>
      <c r="G300" s="1100"/>
      <c r="H300" s="1097"/>
      <c r="I300" s="1101"/>
      <c r="J300" s="1086"/>
      <c r="K300"/>
      <c r="L300" s="480"/>
      <c r="M300" s="145"/>
      <c r="N300" s="178"/>
      <c r="O300" s="178"/>
      <c r="P300" s="178"/>
      <c r="Q300" s="178"/>
      <c r="R300" s="183"/>
      <c r="S300" s="178"/>
      <c r="T300" s="248"/>
      <c r="U300" s="183"/>
      <c r="V300" s="260"/>
      <c r="W300" s="254"/>
      <c r="X300" s="261"/>
      <c r="Y300" s="261"/>
      <c r="Z300" s="262"/>
      <c r="AA300" s="262"/>
      <c r="AB300" s="261"/>
      <c r="AC300" s="262"/>
      <c r="AD300" s="193"/>
    </row>
    <row r="301" spans="1:38" ht="15">
      <c r="A301" s="1067"/>
      <c r="B301" s="1114"/>
      <c r="C301" s="1116"/>
      <c r="D301" s="1117"/>
      <c r="E301" s="1117"/>
      <c r="F301" s="1118"/>
      <c r="G301" s="1119"/>
      <c r="H301" s="1116"/>
      <c r="I301" s="1117"/>
      <c r="J301" s="1091"/>
      <c r="K301"/>
      <c r="L301" s="480"/>
      <c r="M301" s="145"/>
      <c r="N301" s="991"/>
      <c r="O301" s="991"/>
      <c r="P301" s="991"/>
      <c r="Q301" s="991"/>
      <c r="R301" s="996"/>
      <c r="S301" s="991"/>
      <c r="T301" s="984"/>
      <c r="U301" s="996"/>
      <c r="V301" s="285"/>
      <c r="W301" s="279"/>
      <c r="X301" s="279"/>
      <c r="Y301" s="280"/>
      <c r="Z301" s="281"/>
      <c r="AA301" s="281"/>
      <c r="AB301" s="279"/>
      <c r="AC301" s="281"/>
      <c r="AD301" s="193"/>
    </row>
    <row r="302" spans="1:38" ht="15">
      <c r="A302" s="1067"/>
      <c r="B302" s="1106"/>
      <c r="C302" s="1097"/>
      <c r="D302" s="1098"/>
      <c r="E302" s="1098"/>
      <c r="F302" s="1099"/>
      <c r="G302" s="1100"/>
      <c r="H302" s="1097"/>
      <c r="I302" s="1101"/>
      <c r="J302" s="1086"/>
      <c r="K302"/>
      <c r="L302" s="480"/>
      <c r="M302" s="145"/>
      <c r="N302" s="248"/>
      <c r="O302" s="248"/>
      <c r="P302" s="982"/>
      <c r="Q302" s="982"/>
      <c r="R302" s="997"/>
      <c r="S302" s="982"/>
      <c r="T302" s="982"/>
      <c r="U302" s="997"/>
      <c r="V302" s="278"/>
      <c r="W302" s="279"/>
      <c r="X302" s="279"/>
      <c r="Y302" s="280"/>
      <c r="Z302" s="281"/>
      <c r="AA302" s="281"/>
      <c r="AB302" s="279"/>
      <c r="AC302" s="281"/>
      <c r="AD302" s="193"/>
      <c r="AE302" s="992"/>
      <c r="AF302" s="992"/>
      <c r="AG302" s="992"/>
      <c r="AH302" s="992"/>
      <c r="AI302" s="992"/>
      <c r="AJ302" s="992"/>
      <c r="AK302" s="992"/>
      <c r="AL302" s="992"/>
    </row>
    <row r="303" spans="1:38" ht="15">
      <c r="A303" s="1067"/>
      <c r="B303" s="1106"/>
      <c r="C303" s="1097"/>
      <c r="D303" s="1098"/>
      <c r="E303" s="1098"/>
      <c r="F303" s="1099"/>
      <c r="G303" s="1100"/>
      <c r="H303" s="1097"/>
      <c r="I303" s="1101"/>
      <c r="J303" s="1086"/>
      <c r="K303"/>
      <c r="L303" s="480"/>
      <c r="M303" s="145"/>
      <c r="N303" s="248"/>
      <c r="O303" s="248"/>
      <c r="P303" s="248"/>
      <c r="Q303" s="248"/>
      <c r="R303" s="253"/>
      <c r="S303" s="248"/>
      <c r="T303" s="248"/>
      <c r="U303" s="253"/>
      <c r="V303" s="278"/>
      <c r="W303" s="254"/>
      <c r="X303" s="261"/>
      <c r="Y303" s="261"/>
      <c r="Z303" s="262"/>
      <c r="AA303" s="262"/>
      <c r="AB303" s="261"/>
      <c r="AC303" s="262"/>
      <c r="AD303" s="193"/>
      <c r="AE303" s="992"/>
      <c r="AF303" s="992"/>
      <c r="AG303" s="992"/>
      <c r="AH303" s="992"/>
      <c r="AI303" s="992"/>
      <c r="AJ303" s="992"/>
      <c r="AK303" s="992"/>
      <c r="AL303" s="992"/>
    </row>
    <row r="304" spans="1:38" ht="15">
      <c r="A304" s="1067"/>
      <c r="B304" s="1106"/>
      <c r="C304" s="1097"/>
      <c r="D304" s="1098"/>
      <c r="E304" s="1098"/>
      <c r="F304" s="1099"/>
      <c r="G304" s="1100"/>
      <c r="H304" s="1097"/>
      <c r="I304" s="1101"/>
      <c r="J304" s="1086"/>
      <c r="K304"/>
      <c r="L304" s="480"/>
      <c r="M304" s="145"/>
      <c r="N304" s="984"/>
      <c r="O304" s="984"/>
      <c r="P304" s="984"/>
      <c r="Q304" s="984"/>
      <c r="R304" s="985"/>
      <c r="S304" s="984"/>
      <c r="T304" s="984"/>
      <c r="U304" s="985"/>
      <c r="V304" s="278"/>
      <c r="W304" s="279"/>
      <c r="X304" s="279"/>
      <c r="Y304" s="280"/>
      <c r="Z304" s="281"/>
      <c r="AA304" s="281"/>
      <c r="AB304" s="279"/>
      <c r="AC304" s="281"/>
      <c r="AD304" s="193"/>
      <c r="AE304" s="992"/>
      <c r="AF304" s="992"/>
      <c r="AG304" s="992"/>
      <c r="AH304" s="992"/>
      <c r="AI304" s="992"/>
      <c r="AJ304" s="992"/>
      <c r="AK304" s="992"/>
      <c r="AL304" s="992"/>
    </row>
    <row r="305" spans="1:30" ht="15">
      <c r="A305" s="1067"/>
      <c r="B305" s="1106"/>
      <c r="C305" s="1097"/>
      <c r="D305" s="1098"/>
      <c r="E305" s="1098"/>
      <c r="F305" s="1099"/>
      <c r="G305" s="1100"/>
      <c r="H305" s="1097"/>
      <c r="I305" s="1101"/>
      <c r="J305" s="1086"/>
      <c r="K305"/>
      <c r="L305" s="480"/>
      <c r="M305" s="145"/>
      <c r="N305" s="980"/>
      <c r="O305" s="982"/>
      <c r="P305" s="982"/>
      <c r="Q305" s="982"/>
      <c r="R305" s="997"/>
      <c r="S305" s="982"/>
      <c r="T305" s="982"/>
      <c r="U305" s="997"/>
      <c r="AD305" s="193"/>
    </row>
    <row r="306" spans="1:30" ht="15">
      <c r="A306" s="1067"/>
      <c r="B306" s="1106"/>
      <c r="C306" s="1097"/>
      <c r="D306" s="1098"/>
      <c r="E306" s="1098"/>
      <c r="F306" s="1099"/>
      <c r="G306" s="1100"/>
      <c r="H306" s="1097"/>
      <c r="I306" s="1101"/>
      <c r="J306" s="1086"/>
      <c r="K306"/>
      <c r="L306" s="480"/>
      <c r="M306" s="145"/>
      <c r="N306" s="178"/>
      <c r="O306" s="248"/>
      <c r="P306" s="248"/>
      <c r="Q306" s="248"/>
      <c r="R306" s="253"/>
      <c r="S306" s="248"/>
      <c r="T306" s="248"/>
      <c r="U306" s="253"/>
      <c r="V306" s="281"/>
      <c r="W306" s="279"/>
      <c r="X306" s="279"/>
      <c r="Y306" s="280"/>
      <c r="Z306" s="281"/>
      <c r="AA306" s="281"/>
      <c r="AB306" s="279"/>
      <c r="AC306" s="281"/>
      <c r="AD306" s="193"/>
    </row>
    <row r="307" spans="1:30" ht="15">
      <c r="A307" s="1067"/>
      <c r="B307" s="1106"/>
      <c r="C307" s="1097"/>
      <c r="D307" s="1098"/>
      <c r="E307" s="1098"/>
      <c r="F307" s="1099"/>
      <c r="G307" s="1100"/>
      <c r="H307" s="1097"/>
      <c r="I307" s="1101"/>
      <c r="J307" s="1086"/>
      <c r="K307"/>
      <c r="L307" s="480"/>
      <c r="M307" s="145"/>
      <c r="N307" s="991"/>
      <c r="O307" s="274"/>
      <c r="P307" s="274"/>
      <c r="Q307" s="274"/>
      <c r="R307" s="275"/>
      <c r="S307" s="274"/>
      <c r="T307" s="274"/>
      <c r="U307" s="275"/>
      <c r="V307" s="286"/>
      <c r="W307" s="271"/>
      <c r="X307" s="271"/>
      <c r="Y307" s="272"/>
      <c r="Z307" s="273"/>
      <c r="AA307" s="273"/>
      <c r="AB307" s="271"/>
      <c r="AC307" s="273"/>
      <c r="AD307" s="193"/>
    </row>
    <row r="308" spans="1:30" ht="15">
      <c r="A308" s="1067"/>
      <c r="B308" s="1106"/>
      <c r="C308" s="1097"/>
      <c r="D308" s="1098"/>
      <c r="E308" s="1098"/>
      <c r="F308" s="1099"/>
      <c r="G308" s="1100"/>
      <c r="H308" s="1097"/>
      <c r="I308" s="1101"/>
      <c r="J308" s="1086"/>
      <c r="K308"/>
      <c r="L308" s="480"/>
      <c r="M308" s="145"/>
      <c r="N308" s="980"/>
      <c r="O308" s="998"/>
      <c r="P308" s="998"/>
      <c r="Q308" s="998"/>
      <c r="R308" s="999"/>
      <c r="S308" s="998"/>
      <c r="T308" s="1000"/>
      <c r="U308" s="999"/>
      <c r="V308" s="278"/>
      <c r="W308" s="279"/>
      <c r="X308" s="279"/>
      <c r="Y308" s="280"/>
      <c r="Z308" s="281"/>
      <c r="AA308" s="281"/>
      <c r="AB308" s="279"/>
      <c r="AC308" s="281"/>
      <c r="AD308" s="193"/>
    </row>
    <row r="309" spans="1:30" ht="15">
      <c r="A309" s="1067"/>
      <c r="B309" s="1106"/>
      <c r="C309" s="1097"/>
      <c r="D309" s="1098"/>
      <c r="E309" s="1098"/>
      <c r="F309" s="1099"/>
      <c r="G309" s="1100"/>
      <c r="H309" s="1097"/>
      <c r="I309" s="1101"/>
      <c r="J309" s="1086"/>
      <c r="K309"/>
      <c r="L309" s="480"/>
      <c r="M309" s="145"/>
      <c r="N309" s="178"/>
      <c r="O309" s="271"/>
      <c r="P309" s="207"/>
      <c r="Q309" s="208"/>
      <c r="R309" s="209"/>
      <c r="S309" s="210"/>
      <c r="T309" s="207"/>
      <c r="U309" s="209"/>
      <c r="V309" s="260"/>
      <c r="W309" s="254"/>
      <c r="X309" s="261"/>
      <c r="Y309" s="261"/>
      <c r="Z309" s="262"/>
      <c r="AA309" s="262"/>
      <c r="AB309" s="261"/>
      <c r="AC309" s="262"/>
      <c r="AD309" s="193"/>
    </row>
    <row r="310" spans="1:30" ht="15">
      <c r="A310" s="1067"/>
      <c r="B310" s="1106"/>
      <c r="C310" s="1097"/>
      <c r="D310" s="1098"/>
      <c r="E310" s="1098"/>
      <c r="F310" s="1099"/>
      <c r="G310" s="1100"/>
      <c r="H310" s="1097"/>
      <c r="I310" s="1101"/>
      <c r="J310" s="1086"/>
      <c r="K310"/>
      <c r="L310" s="480"/>
      <c r="M310" s="145"/>
      <c r="N310" s="991"/>
      <c r="O310" s="274"/>
      <c r="P310" s="211"/>
      <c r="Q310" s="212"/>
      <c r="R310" s="213"/>
      <c r="S310" s="214"/>
      <c r="T310" s="211"/>
      <c r="U310" s="213"/>
      <c r="V310" s="281"/>
      <c r="W310" s="279"/>
      <c r="X310" s="279"/>
      <c r="Y310" s="280"/>
      <c r="Z310" s="281"/>
      <c r="AA310" s="281"/>
      <c r="AB310" s="279"/>
      <c r="AC310" s="281"/>
      <c r="AD310" s="193"/>
    </row>
    <row r="311" spans="1:30" ht="15">
      <c r="A311" s="1067"/>
      <c r="B311" s="1106"/>
      <c r="C311" s="1097"/>
      <c r="D311" s="1098"/>
      <c r="E311" s="1098"/>
      <c r="F311" s="1099"/>
      <c r="G311" s="1100"/>
      <c r="H311" s="1097"/>
      <c r="I311" s="1101"/>
      <c r="J311" s="1086"/>
      <c r="K311"/>
      <c r="L311" s="480"/>
      <c r="M311" s="145"/>
      <c r="N311" s="980"/>
      <c r="O311" s="1000"/>
      <c r="P311" s="1001"/>
      <c r="Q311" s="1002"/>
      <c r="R311" s="1003"/>
      <c r="S311" s="250"/>
      <c r="T311" s="1001"/>
      <c r="U311" s="1003"/>
      <c r="V311" s="278"/>
      <c r="W311" s="279"/>
      <c r="X311" s="279"/>
      <c r="Y311" s="280"/>
      <c r="Z311" s="281"/>
      <c r="AA311" s="281"/>
      <c r="AB311" s="279"/>
      <c r="AC311" s="281"/>
      <c r="AD311" s="193"/>
    </row>
    <row r="312" spans="1:30" ht="15">
      <c r="A312" s="1067"/>
      <c r="B312" s="1106"/>
      <c r="C312" s="1097"/>
      <c r="D312" s="1098"/>
      <c r="E312" s="1098"/>
      <c r="F312" s="1099"/>
      <c r="G312" s="1100"/>
      <c r="H312" s="1097"/>
      <c r="I312" s="1101"/>
      <c r="J312" s="1086"/>
      <c r="K312"/>
      <c r="L312" s="480"/>
      <c r="M312" s="145"/>
      <c r="N312" s="178"/>
      <c r="O312" s="271"/>
      <c r="P312" s="207"/>
      <c r="Q312" s="208"/>
      <c r="R312" s="209"/>
      <c r="S312" s="210"/>
      <c r="T312" s="207"/>
      <c r="U312" s="209"/>
      <c r="V312" s="260"/>
      <c r="W312" s="254"/>
      <c r="X312" s="261"/>
      <c r="Y312" s="261"/>
      <c r="Z312" s="262"/>
      <c r="AA312" s="262"/>
      <c r="AB312" s="261"/>
      <c r="AC312" s="262"/>
      <c r="AD312" s="193"/>
    </row>
    <row r="313" spans="1:30" ht="15">
      <c r="A313" s="1067"/>
      <c r="B313" s="1114"/>
      <c r="C313" s="1116"/>
      <c r="D313" s="1117"/>
      <c r="E313" s="1117"/>
      <c r="F313" s="1118"/>
      <c r="G313" s="1119"/>
      <c r="H313" s="1116"/>
      <c r="I313" s="1117"/>
      <c r="J313" s="1091"/>
      <c r="K313"/>
      <c r="L313" s="922"/>
      <c r="M313" s="145"/>
      <c r="N313" s="991"/>
      <c r="O313" s="274"/>
      <c r="P313" s="211"/>
      <c r="Q313" s="212"/>
      <c r="R313" s="213"/>
      <c r="S313" s="214"/>
      <c r="T313" s="211"/>
      <c r="U313" s="213"/>
      <c r="V313" s="281"/>
      <c r="W313" s="279"/>
      <c r="X313" s="279"/>
      <c r="Y313" s="280"/>
      <c r="Z313" s="281"/>
      <c r="AA313" s="281"/>
      <c r="AB313" s="279"/>
      <c r="AC313" s="281"/>
      <c r="AD313" s="193"/>
    </row>
    <row r="314" spans="1:30" ht="15">
      <c r="A314" s="1067"/>
      <c r="B314" s="1106"/>
      <c r="C314" s="1097"/>
      <c r="D314" s="1098"/>
      <c r="E314" s="1098"/>
      <c r="F314" s="1099"/>
      <c r="G314" s="1100"/>
      <c r="H314" s="1097"/>
      <c r="I314" s="1101"/>
      <c r="J314" s="1086"/>
      <c r="K314"/>
      <c r="L314" s="922"/>
      <c r="M314" s="145"/>
      <c r="N314" s="980"/>
      <c r="O314" s="1000"/>
      <c r="P314" s="1001"/>
      <c r="Q314" s="1002"/>
      <c r="R314" s="1003"/>
      <c r="S314" s="250"/>
      <c r="T314" s="1001"/>
      <c r="U314" s="1003"/>
      <c r="V314" s="260"/>
      <c r="W314" s="254"/>
      <c r="X314" s="261"/>
      <c r="Y314" s="261"/>
      <c r="Z314" s="262"/>
      <c r="AA314" s="262"/>
      <c r="AB314" s="261"/>
      <c r="AC314" s="262"/>
      <c r="AD314" s="193"/>
    </row>
    <row r="315" spans="1:30" ht="15">
      <c r="A315" s="1067"/>
      <c r="B315" s="1106"/>
      <c r="C315" s="1097"/>
      <c r="D315" s="1098"/>
      <c r="E315" s="1098"/>
      <c r="F315" s="1099"/>
      <c r="G315" s="1100"/>
      <c r="H315" s="1097"/>
      <c r="I315" s="1101"/>
      <c r="J315" s="1086"/>
      <c r="K315"/>
      <c r="L315" s="922"/>
      <c r="M315" s="145"/>
      <c r="N315" s="271"/>
      <c r="O315" s="271"/>
      <c r="P315" s="207"/>
      <c r="Q315" s="208"/>
      <c r="R315" s="209"/>
      <c r="S315" s="210"/>
      <c r="T315" s="207"/>
      <c r="U315" s="209"/>
      <c r="V315" s="260"/>
      <c r="W315" s="254"/>
      <c r="X315" s="261"/>
      <c r="Y315" s="261"/>
      <c r="Z315" s="262"/>
      <c r="AA315" s="262"/>
      <c r="AB315" s="261"/>
      <c r="AC315" s="262"/>
      <c r="AD315" s="193"/>
    </row>
    <row r="316" spans="1:30" ht="15">
      <c r="A316" s="1073"/>
      <c r="B316" s="1106"/>
      <c r="C316" s="1097"/>
      <c r="D316" s="1098"/>
      <c r="E316" s="1098"/>
      <c r="F316" s="1099"/>
      <c r="G316" s="1100"/>
      <c r="H316" s="1097"/>
      <c r="I316" s="1101"/>
      <c r="J316" s="1086"/>
      <c r="K316"/>
      <c r="L316" s="922"/>
      <c r="M316" s="145"/>
      <c r="N316" s="274"/>
      <c r="O316" s="274"/>
      <c r="P316" s="211"/>
      <c r="Q316" s="212"/>
      <c r="R316" s="213"/>
      <c r="S316" s="214"/>
      <c r="T316" s="211"/>
      <c r="U316" s="213"/>
      <c r="V316" s="983"/>
      <c r="W316" s="283"/>
      <c r="X316" s="283"/>
      <c r="Y316" s="284"/>
      <c r="Z316" s="282"/>
      <c r="AA316" s="282"/>
      <c r="AB316" s="283"/>
      <c r="AC316" s="282"/>
      <c r="AD316" s="193"/>
    </row>
    <row r="317" spans="1:30" ht="15">
      <c r="A317" s="1068"/>
      <c r="B317" s="1105"/>
      <c r="C317" s="1092"/>
      <c r="D317" s="1093"/>
      <c r="E317" s="1093"/>
      <c r="F317" s="1094"/>
      <c r="G317" s="1095"/>
      <c r="H317" s="1092"/>
      <c r="I317" s="1093"/>
      <c r="J317" s="1096"/>
      <c r="K317"/>
      <c r="L317" s="922"/>
      <c r="M317" s="145"/>
      <c r="N317" s="252"/>
      <c r="O317" s="176"/>
      <c r="P317" s="176"/>
      <c r="Q317" s="176"/>
      <c r="R317" s="177"/>
      <c r="S317" s="177"/>
      <c r="T317" s="244"/>
      <c r="U317" s="987"/>
      <c r="V317" s="256"/>
      <c r="W317" s="257"/>
      <c r="X317" s="258"/>
      <c r="Y317" s="258"/>
      <c r="Z317" s="259"/>
      <c r="AA317" s="259"/>
      <c r="AB317" s="258"/>
      <c r="AC317" s="979"/>
      <c r="AD317" s="193"/>
    </row>
    <row r="318" spans="1:30" ht="15">
      <c r="A318" s="1067"/>
      <c r="B318" s="1106"/>
      <c r="C318" s="1097"/>
      <c r="D318" s="1098"/>
      <c r="E318" s="1098"/>
      <c r="F318" s="1099"/>
      <c r="G318" s="1100"/>
      <c r="H318" s="1097"/>
      <c r="I318" s="1101"/>
      <c r="J318" s="1086"/>
      <c r="K318"/>
      <c r="L318" s="922"/>
      <c r="M318" s="145"/>
      <c r="N318" s="179"/>
      <c r="O318" s="179"/>
      <c r="P318" s="179"/>
      <c r="Q318" s="179"/>
      <c r="R318" s="180"/>
      <c r="S318" s="180"/>
      <c r="T318" s="245"/>
      <c r="U318" s="988"/>
      <c r="V318" s="260"/>
      <c r="W318" s="254"/>
      <c r="X318" s="261"/>
      <c r="Y318" s="261"/>
      <c r="Z318" s="262"/>
      <c r="AA318" s="262"/>
      <c r="AB318" s="261"/>
      <c r="AC318" s="262"/>
      <c r="AD318" s="193"/>
    </row>
    <row r="319" spans="1:30" ht="15">
      <c r="A319" s="1067"/>
      <c r="B319" s="1106"/>
      <c r="C319" s="1097"/>
      <c r="D319" s="1098"/>
      <c r="E319" s="1098"/>
      <c r="F319" s="1099"/>
      <c r="G319" s="1100"/>
      <c r="H319" s="1097"/>
      <c r="I319" s="1101"/>
      <c r="J319" s="1086"/>
      <c r="K319"/>
      <c r="L319" s="922"/>
      <c r="M319" s="145"/>
      <c r="N319" s="179"/>
      <c r="O319" s="179"/>
      <c r="P319" s="179"/>
      <c r="Q319" s="179"/>
      <c r="R319" s="180"/>
      <c r="S319" s="180"/>
      <c r="T319" s="245"/>
      <c r="U319" s="988"/>
      <c r="V319" s="260"/>
      <c r="W319" s="254"/>
      <c r="X319" s="261"/>
      <c r="Y319" s="261"/>
      <c r="Z319" s="262"/>
      <c r="AA319" s="262"/>
      <c r="AB319" s="261"/>
      <c r="AC319" s="262"/>
      <c r="AD319" s="193"/>
    </row>
    <row r="320" spans="1:30" ht="15">
      <c r="A320" s="1067"/>
      <c r="B320" s="1106"/>
      <c r="C320" s="1097"/>
      <c r="D320" s="1098"/>
      <c r="E320" s="1098"/>
      <c r="F320" s="1099"/>
      <c r="G320" s="1100"/>
      <c r="H320" s="1097"/>
      <c r="I320" s="1101"/>
      <c r="J320" s="1086"/>
      <c r="K320"/>
      <c r="L320" s="922"/>
      <c r="M320" s="145"/>
      <c r="N320" s="179"/>
      <c r="O320" s="179"/>
      <c r="P320" s="179"/>
      <c r="Q320" s="179"/>
      <c r="R320" s="180"/>
      <c r="S320" s="180"/>
      <c r="T320" s="245"/>
      <c r="U320" s="988"/>
      <c r="V320" s="260"/>
      <c r="W320" s="254"/>
      <c r="X320" s="261"/>
      <c r="Y320" s="261"/>
      <c r="Z320" s="262"/>
      <c r="AA320" s="262"/>
      <c r="AB320" s="261"/>
      <c r="AC320" s="262"/>
      <c r="AD320" s="193"/>
    </row>
    <row r="321" spans="1:30" ht="15">
      <c r="A321" s="1067"/>
      <c r="B321" s="1106"/>
      <c r="C321" s="1097"/>
      <c r="D321" s="1098"/>
      <c r="E321" s="1098"/>
      <c r="F321" s="1099"/>
      <c r="G321" s="1100"/>
      <c r="H321" s="1097"/>
      <c r="I321" s="1101"/>
      <c r="J321" s="1086"/>
      <c r="K321"/>
      <c r="L321" s="922"/>
      <c r="M321" s="145"/>
      <c r="N321" s="179"/>
      <c r="O321" s="179"/>
      <c r="P321" s="179"/>
      <c r="Q321" s="179"/>
      <c r="R321" s="180"/>
      <c r="S321" s="180"/>
      <c r="T321" s="245"/>
      <c r="U321" s="988"/>
      <c r="V321" s="260"/>
      <c r="W321" s="254"/>
      <c r="X321" s="261"/>
      <c r="Y321" s="261"/>
      <c r="Z321" s="262"/>
      <c r="AA321" s="262"/>
      <c r="AB321" s="261"/>
      <c r="AC321" s="262"/>
      <c r="AD321" s="193"/>
    </row>
    <row r="322" spans="1:30" ht="15">
      <c r="A322" s="1067"/>
      <c r="B322" s="1106"/>
      <c r="C322" s="1097"/>
      <c r="D322" s="1098"/>
      <c r="E322" s="1098"/>
      <c r="F322" s="1099"/>
      <c r="G322" s="1100"/>
      <c r="H322" s="1097"/>
      <c r="I322" s="1101"/>
      <c r="J322" s="1086"/>
      <c r="K322"/>
      <c r="L322" s="922"/>
      <c r="M322" s="145"/>
      <c r="N322" s="181"/>
      <c r="O322" s="181"/>
      <c r="P322" s="181"/>
      <c r="Q322" s="181"/>
      <c r="R322" s="182"/>
      <c r="S322" s="182"/>
      <c r="T322" s="246"/>
      <c r="U322" s="989"/>
      <c r="V322" s="263"/>
      <c r="W322" s="264"/>
      <c r="X322" s="265"/>
      <c r="Y322" s="265"/>
      <c r="Z322" s="266"/>
      <c r="AA322" s="266"/>
      <c r="AB322" s="265"/>
      <c r="AC322" s="266"/>
      <c r="AD322" s="193"/>
    </row>
    <row r="323" spans="1:30" ht="15">
      <c r="A323" s="1067"/>
      <c r="B323" s="1106"/>
      <c r="C323" s="1097"/>
      <c r="D323" s="1098"/>
      <c r="E323" s="1098"/>
      <c r="F323" s="1099"/>
      <c r="G323" s="1100"/>
      <c r="H323" s="1097"/>
      <c r="I323" s="1101"/>
      <c r="J323" s="1086"/>
      <c r="K323"/>
      <c r="L323" s="922"/>
      <c r="M323" s="145"/>
      <c r="N323" s="357"/>
      <c r="O323" s="205"/>
      <c r="P323" s="205"/>
      <c r="Q323" s="205"/>
      <c r="R323" s="206"/>
      <c r="S323" s="205"/>
      <c r="T323" s="247"/>
      <c r="U323" s="981"/>
      <c r="V323" s="267"/>
      <c r="W323" s="267"/>
      <c r="X323" s="267"/>
      <c r="Y323" s="267"/>
      <c r="Z323" s="268"/>
      <c r="AA323" s="267"/>
      <c r="AB323" s="267"/>
      <c r="AC323" s="978"/>
      <c r="AD323" s="193"/>
    </row>
    <row r="324" spans="1:30" ht="15">
      <c r="A324" s="1067"/>
      <c r="B324" s="1065"/>
      <c r="C324" s="1097"/>
      <c r="D324" s="1098"/>
      <c r="E324" s="1098"/>
      <c r="F324" s="1099"/>
      <c r="G324" s="1100"/>
      <c r="H324" s="1097"/>
      <c r="I324" s="1101"/>
      <c r="J324" s="1086"/>
      <c r="K324"/>
      <c r="L324" s="922"/>
      <c r="M324" s="145"/>
      <c r="N324" s="178"/>
      <c r="O324" s="178"/>
      <c r="P324" s="178"/>
      <c r="Q324" s="178"/>
      <c r="R324" s="183"/>
      <c r="S324" s="178"/>
      <c r="T324" s="248"/>
      <c r="U324" s="183"/>
      <c r="V324" s="254"/>
      <c r="W324" s="254"/>
      <c r="X324" s="254"/>
      <c r="Y324" s="254"/>
      <c r="Z324" s="255"/>
      <c r="AA324" s="254"/>
      <c r="AB324" s="254"/>
      <c r="AC324" s="260"/>
      <c r="AD324" s="193"/>
    </row>
    <row r="325" spans="1:30" ht="15">
      <c r="A325" s="1067"/>
      <c r="B325" s="1106"/>
      <c r="C325" s="1097"/>
      <c r="D325" s="1098"/>
      <c r="E325" s="1098"/>
      <c r="F325" s="1099"/>
      <c r="G325" s="1100"/>
      <c r="H325" s="1097"/>
      <c r="I325" s="1101"/>
      <c r="J325" s="1086"/>
      <c r="K325"/>
      <c r="L325" s="922"/>
      <c r="M325" s="145"/>
      <c r="N325" s="178"/>
      <c r="O325" s="248"/>
      <c r="P325" s="248"/>
      <c r="Q325" s="248"/>
      <c r="R325" s="253"/>
      <c r="S325" s="248"/>
      <c r="T325" s="248"/>
      <c r="U325" s="253"/>
      <c r="V325" s="248"/>
      <c r="W325" s="248"/>
      <c r="X325" s="248"/>
      <c r="Y325" s="248"/>
      <c r="Z325" s="253"/>
      <c r="AA325" s="248"/>
      <c r="AB325" s="248"/>
      <c r="AC325" s="269"/>
      <c r="AD325" s="193"/>
    </row>
    <row r="326" spans="1:30" ht="15">
      <c r="A326" s="1067"/>
      <c r="B326" s="1065"/>
      <c r="C326" s="1097"/>
      <c r="D326" s="1098"/>
      <c r="E326" s="1098"/>
      <c r="F326" s="1099"/>
      <c r="G326" s="1100"/>
      <c r="H326" s="1097"/>
      <c r="I326" s="1101"/>
      <c r="J326" s="1086"/>
      <c r="K326"/>
      <c r="L326" s="922"/>
      <c r="M326" s="145"/>
      <c r="N326" s="178"/>
      <c r="O326" s="248"/>
      <c r="P326" s="248"/>
      <c r="Q326" s="248"/>
      <c r="R326" s="253"/>
      <c r="S326" s="248"/>
      <c r="T326" s="248"/>
      <c r="U326" s="253"/>
      <c r="V326" s="248"/>
      <c r="W326" s="248"/>
      <c r="X326" s="248"/>
      <c r="Y326" s="248"/>
      <c r="Z326" s="253"/>
      <c r="AA326" s="248"/>
      <c r="AB326" s="248"/>
      <c r="AC326" s="269"/>
      <c r="AD326" s="193"/>
    </row>
    <row r="327" spans="1:30" ht="15">
      <c r="A327" s="1067"/>
      <c r="B327" s="1106"/>
      <c r="C327" s="1097"/>
      <c r="D327" s="1098"/>
      <c r="E327" s="1098"/>
      <c r="F327" s="1099"/>
      <c r="G327" s="1100"/>
      <c r="H327" s="1097"/>
      <c r="I327" s="1101"/>
      <c r="J327" s="1086"/>
      <c r="K327"/>
      <c r="L327" s="922"/>
      <c r="M327" s="145"/>
      <c r="N327" s="178"/>
      <c r="O327" s="248"/>
      <c r="P327" s="248"/>
      <c r="Q327" s="248"/>
      <c r="R327" s="253"/>
      <c r="S327" s="248"/>
      <c r="T327" s="248"/>
      <c r="U327" s="253"/>
      <c r="V327" s="248"/>
      <c r="W327" s="248"/>
      <c r="X327" s="248"/>
      <c r="Y327" s="248"/>
      <c r="Z327" s="253"/>
      <c r="AA327" s="248"/>
      <c r="AB327" s="248"/>
      <c r="AC327" s="269"/>
      <c r="AD327" s="193"/>
    </row>
    <row r="328" spans="1:30" ht="15">
      <c r="A328" s="1067"/>
      <c r="B328" s="1065"/>
      <c r="C328" s="1097"/>
      <c r="D328" s="1098"/>
      <c r="E328" s="1098"/>
      <c r="F328" s="1099"/>
      <c r="G328" s="1100"/>
      <c r="H328" s="1097"/>
      <c r="I328" s="1101"/>
      <c r="J328" s="1086"/>
      <c r="K328"/>
      <c r="L328" s="922"/>
      <c r="M328" s="145"/>
      <c r="N328" s="271"/>
      <c r="O328" s="271"/>
      <c r="P328" s="207"/>
      <c r="Q328" s="208"/>
      <c r="R328" s="209"/>
      <c r="S328" s="210"/>
      <c r="T328" s="207"/>
      <c r="U328" s="209"/>
      <c r="V328" s="270"/>
      <c r="W328" s="271"/>
      <c r="X328" s="271"/>
      <c r="Y328" s="272"/>
      <c r="Z328" s="273"/>
      <c r="AA328" s="273"/>
      <c r="AB328" s="271"/>
      <c r="AC328" s="273"/>
      <c r="AD328" s="193"/>
    </row>
    <row r="329" spans="1:30" ht="15">
      <c r="A329" s="1067"/>
      <c r="B329" s="1106"/>
      <c r="C329" s="1097"/>
      <c r="D329" s="1098"/>
      <c r="E329" s="1098"/>
      <c r="F329" s="1099"/>
      <c r="G329" s="1100"/>
      <c r="H329" s="1097"/>
      <c r="I329" s="1101"/>
      <c r="J329" s="1086"/>
      <c r="K329"/>
      <c r="L329" s="922"/>
      <c r="M329" s="145"/>
      <c r="N329" s="271"/>
      <c r="O329" s="271"/>
      <c r="P329" s="207"/>
      <c r="Q329" s="208"/>
      <c r="R329" s="209"/>
      <c r="S329" s="210"/>
      <c r="T329" s="207"/>
      <c r="U329" s="209"/>
      <c r="V329" s="270"/>
      <c r="W329" s="271"/>
      <c r="X329" s="271"/>
      <c r="Y329" s="272"/>
      <c r="Z329" s="273"/>
      <c r="AA329" s="273"/>
      <c r="AB329" s="271"/>
      <c r="AC329" s="273"/>
      <c r="AD329" s="193"/>
    </row>
    <row r="330" spans="1:30" ht="15">
      <c r="A330" s="1067"/>
      <c r="B330" s="1065"/>
      <c r="C330" s="1097"/>
      <c r="D330" s="1098"/>
      <c r="E330" s="1098"/>
      <c r="F330" s="1099"/>
      <c r="G330" s="1100"/>
      <c r="H330" s="1097"/>
      <c r="I330" s="1101"/>
      <c r="J330" s="1086"/>
      <c r="K330"/>
      <c r="L330" s="922"/>
      <c r="M330" s="145"/>
      <c r="N330" s="271"/>
      <c r="O330" s="271"/>
      <c r="P330" s="271"/>
      <c r="Q330" s="271"/>
      <c r="R330" s="974"/>
      <c r="S330" s="271"/>
      <c r="T330" s="271"/>
      <c r="U330" s="974"/>
      <c r="V330" s="270"/>
      <c r="W330" s="271"/>
      <c r="X330" s="271"/>
      <c r="Y330" s="272"/>
      <c r="Z330" s="273"/>
      <c r="AA330" s="273"/>
      <c r="AB330" s="271"/>
      <c r="AC330" s="273"/>
      <c r="AD330" s="193"/>
    </row>
    <row r="331" spans="1:30" ht="15">
      <c r="A331" s="1067"/>
      <c r="B331" s="1065"/>
      <c r="C331" s="1097"/>
      <c r="D331" s="1098"/>
      <c r="E331" s="1098"/>
      <c r="F331" s="1099"/>
      <c r="G331" s="1100"/>
      <c r="H331" s="1097"/>
      <c r="I331" s="1101"/>
      <c r="J331" s="1086"/>
      <c r="K331"/>
      <c r="L331" s="480"/>
      <c r="M331" s="145"/>
      <c r="N331" s="271"/>
      <c r="O331" s="271"/>
      <c r="P331" s="207"/>
      <c r="Q331" s="208"/>
      <c r="R331" s="209"/>
      <c r="S331" s="210"/>
      <c r="T331" s="207"/>
      <c r="U331" s="209"/>
      <c r="V331" s="270"/>
      <c r="W331" s="271"/>
      <c r="X331" s="271"/>
      <c r="Y331" s="272"/>
      <c r="Z331" s="273"/>
      <c r="AA331" s="273"/>
      <c r="AB331" s="271"/>
      <c r="AC331" s="273"/>
      <c r="AD331" s="193"/>
    </row>
    <row r="332" spans="1:30" ht="15">
      <c r="A332" s="1067"/>
      <c r="B332" s="1106"/>
      <c r="C332" s="1097"/>
      <c r="D332" s="1098"/>
      <c r="E332" s="1098"/>
      <c r="F332" s="1099"/>
      <c r="G332" s="1100"/>
      <c r="H332" s="1097"/>
      <c r="I332" s="1101"/>
      <c r="J332" s="1086"/>
      <c r="K332"/>
      <c r="L332" s="480"/>
      <c r="M332" s="145"/>
      <c r="N332" s="271"/>
      <c r="O332" s="271"/>
      <c r="P332" s="207"/>
      <c r="Q332" s="208"/>
      <c r="R332" s="209"/>
      <c r="S332" s="210"/>
      <c r="T332" s="207"/>
      <c r="U332" s="209"/>
      <c r="V332" s="270"/>
      <c r="W332" s="271"/>
      <c r="X332" s="271"/>
      <c r="Y332" s="272"/>
      <c r="Z332" s="273"/>
      <c r="AA332" s="273"/>
      <c r="AB332" s="271"/>
      <c r="AC332" s="273"/>
      <c r="AD332" s="193"/>
    </row>
    <row r="333" spans="1:30" ht="15">
      <c r="A333" s="1067"/>
      <c r="B333" s="1065"/>
      <c r="C333" s="1097"/>
      <c r="D333" s="1098"/>
      <c r="E333" s="1098"/>
      <c r="F333" s="1099"/>
      <c r="G333" s="1100"/>
      <c r="H333" s="1097"/>
      <c r="I333" s="1101"/>
      <c r="J333" s="1086"/>
      <c r="K333"/>
      <c r="L333" s="480"/>
      <c r="M333" s="145"/>
      <c r="N333" s="271"/>
      <c r="O333" s="271"/>
      <c r="P333" s="276"/>
      <c r="Q333" s="276"/>
      <c r="R333" s="277"/>
      <c r="S333" s="276"/>
      <c r="T333" s="271"/>
      <c r="U333" s="277"/>
      <c r="V333" s="270"/>
      <c r="W333" s="271"/>
      <c r="X333" s="271"/>
      <c r="Y333" s="272"/>
      <c r="Z333" s="273"/>
      <c r="AA333" s="273"/>
      <c r="AB333" s="271"/>
      <c r="AC333" s="273"/>
      <c r="AD333" s="193"/>
    </row>
    <row r="334" spans="1:30" ht="15">
      <c r="A334" s="1067"/>
      <c r="B334" s="1065"/>
      <c r="C334" s="1097"/>
      <c r="D334" s="1098"/>
      <c r="E334" s="1098"/>
      <c r="F334" s="1099"/>
      <c r="G334" s="1100"/>
      <c r="H334" s="1097"/>
      <c r="I334" s="1101"/>
      <c r="J334" s="1086"/>
      <c r="K334"/>
      <c r="L334" s="480"/>
      <c r="M334" s="145"/>
      <c r="N334" s="271"/>
      <c r="O334" s="271"/>
      <c r="P334" s="207"/>
      <c r="Q334" s="208"/>
      <c r="R334" s="209"/>
      <c r="S334" s="210"/>
      <c r="T334" s="207"/>
      <c r="U334" s="209"/>
      <c r="V334" s="270"/>
      <c r="W334" s="271"/>
      <c r="X334" s="271"/>
      <c r="Y334" s="272"/>
      <c r="Z334" s="273"/>
      <c r="AA334" s="273"/>
      <c r="AB334" s="271"/>
      <c r="AC334" s="273"/>
      <c r="AD334" s="193"/>
    </row>
    <row r="335" spans="1:30" ht="15">
      <c r="A335" s="1067"/>
      <c r="B335" s="1106"/>
      <c r="C335" s="1097"/>
      <c r="D335" s="1098"/>
      <c r="E335" s="1098"/>
      <c r="F335" s="1099"/>
      <c r="G335" s="1100"/>
      <c r="H335" s="1097"/>
      <c r="I335" s="1101"/>
      <c r="J335" s="1086"/>
      <c r="K335"/>
      <c r="L335" s="480"/>
      <c r="M335" s="145"/>
      <c r="N335" s="271"/>
      <c r="O335" s="271"/>
      <c r="P335" s="207"/>
      <c r="Q335" s="208"/>
      <c r="R335" s="209"/>
      <c r="S335" s="210"/>
      <c r="T335" s="207"/>
      <c r="U335" s="209"/>
      <c r="V335" s="270"/>
      <c r="W335" s="271"/>
      <c r="X335" s="271"/>
      <c r="Y335" s="272"/>
      <c r="Z335" s="273"/>
      <c r="AA335" s="273"/>
      <c r="AB335" s="271"/>
      <c r="AC335" s="273"/>
      <c r="AD335" s="193"/>
    </row>
    <row r="336" spans="1:30" ht="15">
      <c r="A336" s="1067"/>
      <c r="B336" s="1065"/>
      <c r="C336" s="1097"/>
      <c r="D336" s="1098"/>
      <c r="E336" s="1098"/>
      <c r="F336" s="1099"/>
      <c r="G336" s="1100"/>
      <c r="H336" s="1097"/>
      <c r="I336" s="1101"/>
      <c r="J336" s="1086"/>
      <c r="K336"/>
      <c r="L336" s="480"/>
      <c r="M336" s="145"/>
      <c r="N336" s="271"/>
      <c r="O336" s="271"/>
      <c r="P336" s="207"/>
      <c r="Q336" s="208"/>
      <c r="R336" s="209"/>
      <c r="S336" s="210"/>
      <c r="T336" s="207"/>
      <c r="U336" s="209"/>
      <c r="V336" s="270"/>
      <c r="W336" s="271"/>
      <c r="X336" s="271"/>
      <c r="Y336" s="272"/>
      <c r="Z336" s="273"/>
      <c r="AA336" s="273"/>
      <c r="AB336" s="271"/>
      <c r="AC336" s="273"/>
      <c r="AD336" s="193"/>
    </row>
    <row r="337" spans="1:38" ht="15">
      <c r="A337" s="1067"/>
      <c r="B337" s="1065"/>
      <c r="C337" s="1097"/>
      <c r="D337" s="1098"/>
      <c r="E337" s="1098"/>
      <c r="F337" s="1099"/>
      <c r="G337" s="1100"/>
      <c r="H337" s="1097"/>
      <c r="I337" s="1101"/>
      <c r="J337" s="1086"/>
      <c r="K337"/>
      <c r="L337" s="480"/>
      <c r="M337" s="145"/>
      <c r="N337" s="271"/>
      <c r="O337" s="271"/>
      <c r="P337" s="207"/>
      <c r="Q337" s="208"/>
      <c r="R337" s="209"/>
      <c r="S337" s="210"/>
      <c r="T337" s="207"/>
      <c r="U337" s="209"/>
      <c r="V337" s="270"/>
      <c r="W337" s="271"/>
      <c r="X337" s="271"/>
      <c r="Y337" s="272"/>
      <c r="Z337" s="273"/>
      <c r="AA337" s="273"/>
      <c r="AB337" s="271"/>
      <c r="AC337" s="273"/>
      <c r="AD337" s="193"/>
    </row>
    <row r="338" spans="1:38" ht="15">
      <c r="A338" s="1067"/>
      <c r="B338" s="1065"/>
      <c r="C338" s="1097"/>
      <c r="D338" s="1098"/>
      <c r="E338" s="1098"/>
      <c r="F338" s="1099"/>
      <c r="G338" s="1100"/>
      <c r="H338" s="1097"/>
      <c r="I338" s="1101"/>
      <c r="J338" s="1086"/>
      <c r="K338"/>
      <c r="L338" s="480"/>
      <c r="M338" s="145"/>
      <c r="N338" s="271"/>
      <c r="O338" s="271"/>
      <c r="P338" s="207"/>
      <c r="Q338" s="208"/>
      <c r="R338" s="209"/>
      <c r="S338" s="210"/>
      <c r="T338" s="207"/>
      <c r="U338" s="209"/>
      <c r="V338" s="270"/>
      <c r="W338" s="271"/>
      <c r="X338" s="271"/>
      <c r="Y338" s="272"/>
      <c r="Z338" s="273"/>
      <c r="AA338" s="273"/>
      <c r="AB338" s="271"/>
      <c r="AC338" s="273"/>
      <c r="AD338" s="193"/>
    </row>
    <row r="339" spans="1:38" ht="15">
      <c r="A339" s="1067"/>
      <c r="B339" s="1106"/>
      <c r="C339" s="1097"/>
      <c r="D339" s="1098"/>
      <c r="E339" s="1098"/>
      <c r="F339" s="1099"/>
      <c r="G339" s="1100"/>
      <c r="H339" s="1097"/>
      <c r="I339" s="1101"/>
      <c r="J339" s="1086"/>
      <c r="K339"/>
      <c r="L339" s="480"/>
      <c r="M339" s="145"/>
      <c r="N339" s="271"/>
      <c r="O339" s="271"/>
      <c r="P339" s="207"/>
      <c r="Q339" s="208"/>
      <c r="R339" s="209"/>
      <c r="S339" s="210"/>
      <c r="T339" s="207"/>
      <c r="U339" s="209"/>
      <c r="V339" s="270"/>
      <c r="W339" s="271"/>
      <c r="X339" s="271"/>
      <c r="Y339" s="272"/>
      <c r="Z339" s="273"/>
      <c r="AA339" s="273"/>
      <c r="AB339" s="271"/>
      <c r="AC339" s="273"/>
      <c r="AD339" s="193"/>
    </row>
    <row r="340" spans="1:38" ht="15">
      <c r="A340" s="1067"/>
      <c r="B340" s="1065"/>
      <c r="C340" s="1097"/>
      <c r="D340" s="1098"/>
      <c r="E340" s="1098"/>
      <c r="F340" s="1099"/>
      <c r="G340" s="1100"/>
      <c r="H340" s="1097"/>
      <c r="I340" s="1101"/>
      <c r="J340" s="1086"/>
      <c r="K340"/>
      <c r="L340" s="480"/>
      <c r="M340" s="145"/>
      <c r="N340" s="271"/>
      <c r="O340" s="271"/>
      <c r="P340" s="207"/>
      <c r="Q340" s="208"/>
      <c r="R340" s="209"/>
      <c r="S340" s="210"/>
      <c r="T340" s="207"/>
      <c r="U340" s="209"/>
      <c r="V340" s="270"/>
      <c r="W340" s="271"/>
      <c r="X340" s="271"/>
      <c r="Y340" s="272"/>
      <c r="Z340" s="273"/>
      <c r="AA340" s="273"/>
      <c r="AB340" s="271"/>
      <c r="AC340" s="273"/>
      <c r="AD340" s="193"/>
    </row>
    <row r="341" spans="1:38" ht="15">
      <c r="A341" s="1067"/>
      <c r="B341" s="1065"/>
      <c r="C341" s="1097"/>
      <c r="D341" s="1098"/>
      <c r="E341" s="1098"/>
      <c r="F341" s="1099"/>
      <c r="G341" s="1100"/>
      <c r="H341" s="1097"/>
      <c r="I341" s="1101"/>
      <c r="J341" s="1086"/>
      <c r="K341"/>
      <c r="L341" s="480"/>
      <c r="M341" s="145"/>
      <c r="N341" s="271"/>
      <c r="O341" s="271"/>
      <c r="P341" s="207"/>
      <c r="Q341" s="208"/>
      <c r="R341" s="209"/>
      <c r="S341" s="210"/>
      <c r="T341" s="207"/>
      <c r="U341" s="209"/>
      <c r="V341" s="270"/>
      <c r="W341" s="271"/>
      <c r="X341" s="271"/>
      <c r="Y341" s="272"/>
      <c r="Z341" s="273"/>
      <c r="AA341" s="273"/>
      <c r="AB341" s="271"/>
      <c r="AC341" s="273"/>
      <c r="AD341" s="193"/>
    </row>
    <row r="342" spans="1:38" ht="15">
      <c r="A342" s="1067"/>
      <c r="B342" s="1106"/>
      <c r="C342" s="1097"/>
      <c r="D342" s="1098"/>
      <c r="E342" s="1098"/>
      <c r="F342" s="1099"/>
      <c r="G342" s="1100"/>
      <c r="H342" s="1097"/>
      <c r="I342" s="1101"/>
      <c r="J342" s="1086"/>
      <c r="K342"/>
      <c r="L342" s="480"/>
      <c r="M342" s="145"/>
      <c r="N342" s="271"/>
      <c r="O342" s="271"/>
      <c r="P342" s="207"/>
      <c r="Q342" s="208"/>
      <c r="R342" s="209"/>
      <c r="S342" s="210"/>
      <c r="T342" s="207"/>
      <c r="U342" s="209"/>
      <c r="V342" s="270"/>
      <c r="W342" s="271"/>
      <c r="X342" s="271"/>
      <c r="Y342" s="272"/>
      <c r="Z342" s="273"/>
      <c r="AA342" s="273"/>
      <c r="AB342" s="271"/>
      <c r="AC342" s="273"/>
      <c r="AD342" s="193"/>
    </row>
    <row r="343" spans="1:38" ht="15">
      <c r="A343" s="1067"/>
      <c r="B343" s="1065"/>
      <c r="C343" s="1097"/>
      <c r="D343" s="1098"/>
      <c r="E343" s="1098"/>
      <c r="F343" s="1099"/>
      <c r="G343" s="1100"/>
      <c r="H343" s="1097"/>
      <c r="I343" s="1101"/>
      <c r="J343" s="1086"/>
      <c r="K343"/>
      <c r="L343" s="480"/>
      <c r="M343" s="145"/>
      <c r="N343" s="271"/>
      <c r="O343" s="271"/>
      <c r="P343" s="207"/>
      <c r="Q343" s="208"/>
      <c r="R343" s="209"/>
      <c r="S343" s="210"/>
      <c r="T343" s="207"/>
      <c r="U343" s="209"/>
      <c r="V343" s="270"/>
      <c r="W343" s="271"/>
      <c r="X343" s="271"/>
      <c r="Y343" s="272"/>
      <c r="Z343" s="273"/>
      <c r="AA343" s="273"/>
      <c r="AB343" s="271"/>
      <c r="AC343" s="273"/>
      <c r="AD343" s="193"/>
    </row>
    <row r="344" spans="1:38" ht="15">
      <c r="A344" s="1067"/>
      <c r="B344" s="1065"/>
      <c r="C344" s="1097"/>
      <c r="D344" s="1098"/>
      <c r="E344" s="1098"/>
      <c r="F344" s="1099"/>
      <c r="G344" s="1100"/>
      <c r="H344" s="1097"/>
      <c r="I344" s="1101"/>
      <c r="J344" s="1086"/>
      <c r="K344"/>
      <c r="L344" s="480"/>
      <c r="M344" s="145"/>
      <c r="N344" s="179"/>
      <c r="O344" s="271"/>
      <c r="P344" s="207"/>
      <c r="Q344" s="208"/>
      <c r="R344" s="209"/>
      <c r="S344" s="210"/>
      <c r="T344" s="207"/>
      <c r="U344" s="209"/>
      <c r="V344" s="286"/>
      <c r="W344" s="271"/>
      <c r="X344" s="271"/>
      <c r="Y344" s="272"/>
      <c r="Z344" s="273"/>
      <c r="AA344" s="273"/>
      <c r="AB344" s="271"/>
      <c r="AC344" s="273"/>
      <c r="AD344" s="193"/>
    </row>
    <row r="345" spans="1:38" ht="15">
      <c r="A345" s="1067"/>
      <c r="B345" s="1106"/>
      <c r="C345" s="1097"/>
      <c r="D345" s="1098"/>
      <c r="E345" s="1098"/>
      <c r="F345" s="1099"/>
      <c r="G345" s="1100"/>
      <c r="H345" s="1097"/>
      <c r="I345" s="1101"/>
      <c r="J345" s="1086"/>
      <c r="K345"/>
      <c r="L345" s="480"/>
      <c r="M345" s="145"/>
      <c r="N345" s="975"/>
      <c r="O345" s="975"/>
      <c r="P345" s="975"/>
      <c r="Q345" s="975"/>
      <c r="R345" s="976"/>
      <c r="S345" s="976"/>
      <c r="T345" s="977"/>
      <c r="U345" s="987"/>
      <c r="V345" s="281"/>
      <c r="W345" s="271"/>
      <c r="X345" s="271"/>
      <c r="Y345" s="272"/>
      <c r="Z345" s="273"/>
      <c r="AA345" s="273"/>
      <c r="AB345" s="271"/>
      <c r="AC345" s="273"/>
      <c r="AD345" s="193"/>
      <c r="AE345" s="992"/>
      <c r="AF345" s="992"/>
      <c r="AG345" s="992"/>
      <c r="AH345" s="992"/>
      <c r="AI345" s="992"/>
      <c r="AJ345" s="992"/>
      <c r="AK345" s="992"/>
      <c r="AL345" s="992"/>
    </row>
    <row r="346" spans="1:38" ht="15">
      <c r="A346" s="1067"/>
      <c r="B346" s="1106"/>
      <c r="C346" s="1097"/>
      <c r="D346" s="1098"/>
      <c r="E346" s="1098"/>
      <c r="F346" s="1099"/>
      <c r="G346" s="1100"/>
      <c r="H346" s="1097"/>
      <c r="I346" s="1101"/>
      <c r="J346" s="1086"/>
      <c r="K346"/>
      <c r="L346" s="480"/>
      <c r="M346" s="145"/>
      <c r="N346" s="179"/>
      <c r="O346" s="179"/>
      <c r="P346" s="179"/>
      <c r="Q346" s="179"/>
      <c r="R346" s="180"/>
      <c r="S346" s="180"/>
      <c r="T346" s="245"/>
      <c r="U346" s="988"/>
      <c r="V346" s="281"/>
      <c r="W346" s="271"/>
      <c r="X346" s="271"/>
      <c r="Y346" s="272"/>
      <c r="Z346" s="273"/>
      <c r="AA346" s="273"/>
      <c r="AB346" s="271"/>
      <c r="AC346" s="273"/>
      <c r="AD346" s="193"/>
      <c r="AE346" s="992"/>
      <c r="AF346" s="992"/>
      <c r="AG346" s="992"/>
      <c r="AH346" s="992"/>
      <c r="AI346" s="992"/>
      <c r="AJ346" s="992"/>
      <c r="AK346" s="992"/>
      <c r="AL346" s="992"/>
    </row>
    <row r="347" spans="1:38" ht="15">
      <c r="A347" s="1067"/>
      <c r="B347" s="1114"/>
      <c r="C347" s="1116"/>
      <c r="D347" s="1117"/>
      <c r="E347" s="1117"/>
      <c r="F347" s="1118"/>
      <c r="G347" s="1119"/>
      <c r="H347" s="1116"/>
      <c r="I347" s="1117"/>
      <c r="J347" s="1091"/>
      <c r="K347"/>
      <c r="L347" s="480"/>
      <c r="M347" s="145"/>
      <c r="N347" s="181"/>
      <c r="O347" s="181"/>
      <c r="P347" s="181"/>
      <c r="Q347" s="181"/>
      <c r="R347" s="182"/>
      <c r="S347" s="182"/>
      <c r="T347" s="246"/>
      <c r="U347" s="989"/>
      <c r="V347" s="281"/>
      <c r="W347" s="271"/>
      <c r="X347" s="271"/>
      <c r="Y347" s="272"/>
      <c r="Z347" s="273"/>
      <c r="AA347" s="273"/>
      <c r="AB347" s="271"/>
      <c r="AC347" s="273"/>
      <c r="AD347" s="193"/>
      <c r="AE347" s="992"/>
      <c r="AF347" s="992"/>
      <c r="AG347" s="992"/>
      <c r="AH347" s="992"/>
      <c r="AI347" s="992"/>
      <c r="AJ347" s="992"/>
      <c r="AK347" s="992"/>
      <c r="AL347" s="992"/>
    </row>
    <row r="348" spans="1:38" ht="15">
      <c r="A348" s="1067"/>
      <c r="B348" s="1106"/>
      <c r="C348" s="1097"/>
      <c r="D348" s="1098"/>
      <c r="E348" s="1098"/>
      <c r="F348" s="1099"/>
      <c r="G348" s="1100"/>
      <c r="H348" s="1097"/>
      <c r="I348" s="1101"/>
      <c r="J348" s="1086"/>
      <c r="K348"/>
      <c r="L348" s="480"/>
      <c r="M348" s="145"/>
      <c r="N348" s="179"/>
      <c r="O348" s="179"/>
      <c r="P348" s="179"/>
      <c r="Q348" s="179"/>
      <c r="R348" s="180"/>
      <c r="S348" s="180"/>
      <c r="T348" s="245"/>
      <c r="U348" s="988"/>
      <c r="V348" s="281"/>
      <c r="W348" s="271"/>
      <c r="X348" s="271"/>
      <c r="Y348" s="272"/>
      <c r="Z348" s="273"/>
      <c r="AA348" s="273"/>
      <c r="AB348" s="271"/>
      <c r="AC348" s="273"/>
      <c r="AD348" s="193"/>
    </row>
    <row r="349" spans="1:38" ht="15">
      <c r="A349" s="1067"/>
      <c r="B349" s="1106"/>
      <c r="C349" s="1097"/>
      <c r="D349" s="1098"/>
      <c r="E349" s="1098"/>
      <c r="F349" s="1099"/>
      <c r="G349" s="1100"/>
      <c r="H349" s="1097"/>
      <c r="I349" s="1101"/>
      <c r="J349" s="1086"/>
      <c r="K349"/>
      <c r="L349" s="480"/>
      <c r="M349" s="145"/>
      <c r="N349" s="179"/>
      <c r="O349" s="179"/>
      <c r="P349" s="179"/>
      <c r="Q349" s="179"/>
      <c r="R349" s="180"/>
      <c r="S349" s="180"/>
      <c r="T349" s="245"/>
      <c r="U349" s="988"/>
      <c r="V349" s="281"/>
      <c r="W349" s="279"/>
      <c r="X349" s="279"/>
      <c r="Y349" s="280"/>
      <c r="Z349" s="281"/>
      <c r="AA349" s="281"/>
      <c r="AB349" s="279"/>
      <c r="AC349" s="281"/>
      <c r="AD349" s="193"/>
    </row>
    <row r="350" spans="1:38" ht="15">
      <c r="A350" s="1067"/>
      <c r="B350" s="1114"/>
      <c r="C350" s="1116"/>
      <c r="D350" s="1117"/>
      <c r="E350" s="1117"/>
      <c r="F350" s="1118"/>
      <c r="G350" s="1119"/>
      <c r="H350" s="1116"/>
      <c r="I350" s="1117"/>
      <c r="J350" s="1091"/>
      <c r="K350"/>
      <c r="L350" s="480"/>
      <c r="M350" s="145"/>
      <c r="N350" s="181"/>
      <c r="O350" s="181"/>
      <c r="P350" s="181"/>
      <c r="Q350" s="181"/>
      <c r="R350" s="182"/>
      <c r="S350" s="182"/>
      <c r="T350" s="246"/>
      <c r="U350" s="989"/>
      <c r="V350" s="260"/>
      <c r="W350" s="254"/>
      <c r="X350" s="261"/>
      <c r="Y350" s="261"/>
      <c r="Z350" s="262"/>
      <c r="AA350" s="262"/>
      <c r="AB350" s="261"/>
      <c r="AC350" s="262"/>
      <c r="AD350" s="193"/>
    </row>
    <row r="351" spans="1:38" ht="15">
      <c r="A351" s="1067"/>
      <c r="B351" s="1106"/>
      <c r="C351" s="1097"/>
      <c r="D351" s="1098"/>
      <c r="E351" s="1098"/>
      <c r="F351" s="1099"/>
      <c r="G351" s="1100"/>
      <c r="H351" s="1097"/>
      <c r="I351" s="1101"/>
      <c r="J351" s="1086"/>
      <c r="K351"/>
      <c r="L351" s="480"/>
      <c r="M351" s="145"/>
      <c r="N351" s="975"/>
      <c r="O351" s="975"/>
      <c r="P351" s="975"/>
      <c r="Q351" s="975"/>
      <c r="R351" s="976"/>
      <c r="S351" s="976"/>
      <c r="T351" s="977"/>
      <c r="U351" s="987"/>
      <c r="V351" s="260"/>
      <c r="W351" s="254"/>
      <c r="X351" s="261"/>
      <c r="Y351" s="261"/>
      <c r="Z351" s="262"/>
      <c r="AA351" s="262"/>
      <c r="AB351" s="261"/>
      <c r="AC351" s="262"/>
      <c r="AD351" s="193"/>
    </row>
    <row r="352" spans="1:38" ht="15">
      <c r="A352" s="1067"/>
      <c r="B352" s="1106"/>
      <c r="C352" s="1097"/>
      <c r="D352" s="1098"/>
      <c r="E352" s="1098"/>
      <c r="F352" s="1099"/>
      <c r="G352" s="1100"/>
      <c r="H352" s="1097"/>
      <c r="I352" s="1101"/>
      <c r="J352" s="1086"/>
      <c r="K352"/>
      <c r="L352" s="480"/>
      <c r="M352" s="145"/>
      <c r="N352" s="178"/>
      <c r="O352" s="178"/>
      <c r="P352" s="178"/>
      <c r="Q352" s="178"/>
      <c r="R352" s="183"/>
      <c r="S352" s="178"/>
      <c r="T352" s="248"/>
      <c r="U352" s="183"/>
      <c r="V352" s="260"/>
      <c r="W352" s="254"/>
      <c r="X352" s="261"/>
      <c r="Y352" s="261"/>
      <c r="Z352" s="262"/>
      <c r="AA352" s="262"/>
      <c r="AB352" s="261"/>
      <c r="AC352" s="262"/>
      <c r="AD352" s="193"/>
    </row>
    <row r="353" spans="1:38" ht="15">
      <c r="A353" s="1067"/>
      <c r="B353" s="1114"/>
      <c r="C353" s="1116"/>
      <c r="D353" s="1117"/>
      <c r="E353" s="1117"/>
      <c r="F353" s="1118"/>
      <c r="G353" s="1119"/>
      <c r="H353" s="1116"/>
      <c r="I353" s="1117"/>
      <c r="J353" s="1091"/>
      <c r="K353"/>
      <c r="L353" s="480"/>
      <c r="M353" s="145"/>
      <c r="N353" s="991"/>
      <c r="O353" s="991"/>
      <c r="P353" s="991"/>
      <c r="Q353" s="991"/>
      <c r="R353" s="996"/>
      <c r="S353" s="991"/>
      <c r="T353" s="984"/>
      <c r="U353" s="996"/>
      <c r="V353" s="285"/>
      <c r="W353" s="279"/>
      <c r="X353" s="279"/>
      <c r="Y353" s="280"/>
      <c r="Z353" s="281"/>
      <c r="AA353" s="281"/>
      <c r="AB353" s="279"/>
      <c r="AC353" s="281"/>
      <c r="AD353" s="193"/>
    </row>
    <row r="354" spans="1:38" ht="15">
      <c r="A354" s="1067"/>
      <c r="B354" s="1106"/>
      <c r="C354" s="1097"/>
      <c r="D354" s="1098"/>
      <c r="E354" s="1098"/>
      <c r="F354" s="1099"/>
      <c r="G354" s="1100"/>
      <c r="H354" s="1097"/>
      <c r="I354" s="1101"/>
      <c r="J354" s="1086"/>
      <c r="K354"/>
      <c r="L354" s="480"/>
      <c r="M354" s="145"/>
      <c r="N354" s="248"/>
      <c r="O354" s="248"/>
      <c r="P354" s="982"/>
      <c r="Q354" s="982"/>
      <c r="R354" s="997"/>
      <c r="S354" s="982"/>
      <c r="T354" s="982"/>
      <c r="U354" s="997"/>
      <c r="V354" s="278"/>
      <c r="W354" s="279"/>
      <c r="X354" s="279"/>
      <c r="Y354" s="280"/>
      <c r="Z354" s="281"/>
      <c r="AA354" s="281"/>
      <c r="AB354" s="279"/>
      <c r="AC354" s="281"/>
      <c r="AD354" s="193"/>
      <c r="AE354" s="992"/>
      <c r="AF354" s="992"/>
      <c r="AG354" s="992"/>
      <c r="AH354" s="992"/>
      <c r="AI354" s="992"/>
      <c r="AJ354" s="992"/>
      <c r="AK354" s="992"/>
      <c r="AL354" s="992"/>
    </row>
    <row r="355" spans="1:38" ht="15">
      <c r="A355" s="1067"/>
      <c r="B355" s="1106"/>
      <c r="C355" s="1097"/>
      <c r="D355" s="1098"/>
      <c r="E355" s="1098"/>
      <c r="F355" s="1099"/>
      <c r="G355" s="1100"/>
      <c r="H355" s="1097"/>
      <c r="I355" s="1101"/>
      <c r="J355" s="1086"/>
      <c r="K355"/>
      <c r="L355" s="480"/>
      <c r="M355" s="145"/>
      <c r="N355" s="248"/>
      <c r="O355" s="248"/>
      <c r="P355" s="248"/>
      <c r="Q355" s="248"/>
      <c r="R355" s="253"/>
      <c r="S355" s="248"/>
      <c r="T355" s="248"/>
      <c r="U355" s="253"/>
      <c r="V355" s="278"/>
      <c r="W355" s="254"/>
      <c r="X355" s="261"/>
      <c r="Y355" s="261"/>
      <c r="Z355" s="262"/>
      <c r="AA355" s="262"/>
      <c r="AB355" s="261"/>
      <c r="AC355" s="262"/>
      <c r="AD355" s="193"/>
      <c r="AE355" s="992"/>
      <c r="AF355" s="992"/>
      <c r="AG355" s="992"/>
      <c r="AH355" s="992"/>
      <c r="AI355" s="992"/>
      <c r="AJ355" s="992"/>
      <c r="AK355" s="992"/>
      <c r="AL355" s="992"/>
    </row>
    <row r="356" spans="1:38" ht="15">
      <c r="A356" s="1067"/>
      <c r="B356" s="1106"/>
      <c r="C356" s="1097"/>
      <c r="D356" s="1098"/>
      <c r="E356" s="1098"/>
      <c r="F356" s="1099"/>
      <c r="G356" s="1100"/>
      <c r="H356" s="1097"/>
      <c r="I356" s="1101"/>
      <c r="J356" s="1086"/>
      <c r="K356"/>
      <c r="L356" s="480"/>
      <c r="M356" s="145"/>
      <c r="N356" s="984"/>
      <c r="O356" s="984"/>
      <c r="P356" s="984"/>
      <c r="Q356" s="984"/>
      <c r="R356" s="985"/>
      <c r="S356" s="984"/>
      <c r="T356" s="984"/>
      <c r="U356" s="985"/>
      <c r="V356" s="278"/>
      <c r="W356" s="279"/>
      <c r="X356" s="279"/>
      <c r="Y356" s="280"/>
      <c r="Z356" s="281"/>
      <c r="AA356" s="281"/>
      <c r="AB356" s="279"/>
      <c r="AC356" s="281"/>
      <c r="AD356" s="193"/>
      <c r="AE356" s="992"/>
      <c r="AF356" s="992"/>
      <c r="AG356" s="992"/>
      <c r="AH356" s="992"/>
      <c r="AI356" s="992"/>
      <c r="AJ356" s="992"/>
      <c r="AK356" s="992"/>
      <c r="AL356" s="992"/>
    </row>
    <row r="357" spans="1:38" ht="15">
      <c r="A357" s="1067"/>
      <c r="B357" s="1106"/>
      <c r="C357" s="1097"/>
      <c r="D357" s="1098"/>
      <c r="E357" s="1098"/>
      <c r="F357" s="1099"/>
      <c r="G357" s="1100"/>
      <c r="H357" s="1097"/>
      <c r="I357" s="1101"/>
      <c r="J357" s="1086"/>
      <c r="K357"/>
      <c r="L357" s="480"/>
      <c r="M357" s="145"/>
      <c r="N357" s="980"/>
      <c r="O357" s="982"/>
      <c r="P357" s="982"/>
      <c r="Q357" s="982"/>
      <c r="R357" s="997"/>
      <c r="S357" s="982"/>
      <c r="T357" s="982"/>
      <c r="U357" s="997"/>
      <c r="AD357" s="193"/>
    </row>
    <row r="358" spans="1:38" ht="15">
      <c r="A358" s="1067"/>
      <c r="B358" s="1106"/>
      <c r="C358" s="1097"/>
      <c r="D358" s="1098"/>
      <c r="E358" s="1098"/>
      <c r="F358" s="1099"/>
      <c r="G358" s="1100"/>
      <c r="H358" s="1097"/>
      <c r="I358" s="1101"/>
      <c r="J358" s="1086"/>
      <c r="K358"/>
      <c r="L358" s="480"/>
      <c r="M358" s="145"/>
      <c r="N358" s="178"/>
      <c r="O358" s="248"/>
      <c r="P358" s="248"/>
      <c r="Q358" s="248"/>
      <c r="R358" s="253"/>
      <c r="S358" s="248"/>
      <c r="T358" s="248"/>
      <c r="U358" s="253"/>
      <c r="V358" s="281"/>
      <c r="W358" s="279"/>
      <c r="X358" s="279"/>
      <c r="Y358" s="280"/>
      <c r="Z358" s="281"/>
      <c r="AA358" s="281"/>
      <c r="AB358" s="279"/>
      <c r="AC358" s="281"/>
      <c r="AD358" s="193"/>
    </row>
    <row r="359" spans="1:38" ht="15">
      <c r="A359" s="1067"/>
      <c r="B359" s="1106"/>
      <c r="C359" s="1097"/>
      <c r="D359" s="1098"/>
      <c r="E359" s="1098"/>
      <c r="F359" s="1099"/>
      <c r="G359" s="1100"/>
      <c r="H359" s="1097"/>
      <c r="I359" s="1101"/>
      <c r="J359" s="1086"/>
      <c r="K359"/>
      <c r="L359" s="480"/>
      <c r="M359" s="145"/>
      <c r="N359" s="991"/>
      <c r="O359" s="274"/>
      <c r="P359" s="274"/>
      <c r="Q359" s="274"/>
      <c r="R359" s="275"/>
      <c r="S359" s="274"/>
      <c r="T359" s="274"/>
      <c r="U359" s="275"/>
      <c r="V359" s="286"/>
      <c r="W359" s="271"/>
      <c r="X359" s="271"/>
      <c r="Y359" s="272"/>
      <c r="Z359" s="273"/>
      <c r="AA359" s="273"/>
      <c r="AB359" s="271"/>
      <c r="AC359" s="273"/>
      <c r="AD359" s="193"/>
    </row>
    <row r="360" spans="1:38" ht="15">
      <c r="A360" s="1067"/>
      <c r="B360" s="1106"/>
      <c r="C360" s="1097"/>
      <c r="D360" s="1098"/>
      <c r="E360" s="1098"/>
      <c r="F360" s="1099"/>
      <c r="G360" s="1100"/>
      <c r="H360" s="1097"/>
      <c r="I360" s="1101"/>
      <c r="J360" s="1086"/>
      <c r="K360"/>
      <c r="L360" s="480"/>
      <c r="M360" s="145"/>
      <c r="N360" s="980"/>
      <c r="O360" s="998"/>
      <c r="P360" s="998"/>
      <c r="Q360" s="998"/>
      <c r="R360" s="999"/>
      <c r="S360" s="998"/>
      <c r="T360" s="1000"/>
      <c r="U360" s="999"/>
      <c r="V360" s="278"/>
      <c r="W360" s="279"/>
      <c r="X360" s="279"/>
      <c r="Y360" s="280"/>
      <c r="Z360" s="281"/>
      <c r="AA360" s="281"/>
      <c r="AB360" s="279"/>
      <c r="AC360" s="281"/>
      <c r="AD360" s="193"/>
    </row>
    <row r="361" spans="1:38" ht="15">
      <c r="A361" s="1067"/>
      <c r="B361" s="1106"/>
      <c r="C361" s="1097"/>
      <c r="D361" s="1098"/>
      <c r="E361" s="1098"/>
      <c r="F361" s="1099"/>
      <c r="G361" s="1100"/>
      <c r="H361" s="1097"/>
      <c r="I361" s="1101"/>
      <c r="J361" s="1086"/>
      <c r="K361"/>
      <c r="L361" s="480"/>
      <c r="M361" s="145"/>
      <c r="N361" s="178"/>
      <c r="O361" s="271"/>
      <c r="P361" s="207"/>
      <c r="Q361" s="208"/>
      <c r="R361" s="209"/>
      <c r="S361" s="210"/>
      <c r="T361" s="207"/>
      <c r="U361" s="209"/>
      <c r="V361" s="260"/>
      <c r="W361" s="254"/>
      <c r="X361" s="261"/>
      <c r="Y361" s="261"/>
      <c r="Z361" s="262"/>
      <c r="AA361" s="262"/>
      <c r="AB361" s="261"/>
      <c r="AC361" s="262"/>
      <c r="AD361" s="193"/>
    </row>
    <row r="362" spans="1:38" ht="15">
      <c r="A362" s="1067"/>
      <c r="B362" s="1106"/>
      <c r="C362" s="1097"/>
      <c r="D362" s="1098"/>
      <c r="E362" s="1098"/>
      <c r="F362" s="1099"/>
      <c r="G362" s="1100"/>
      <c r="H362" s="1097"/>
      <c r="I362" s="1101"/>
      <c r="J362" s="1086"/>
      <c r="K362"/>
      <c r="L362" s="480"/>
      <c r="M362" s="145"/>
      <c r="N362" s="991"/>
      <c r="O362" s="274"/>
      <c r="P362" s="211"/>
      <c r="Q362" s="212"/>
      <c r="R362" s="213"/>
      <c r="S362" s="214"/>
      <c r="T362" s="211"/>
      <c r="U362" s="213"/>
      <c r="V362" s="281"/>
      <c r="W362" s="279"/>
      <c r="X362" s="279"/>
      <c r="Y362" s="280"/>
      <c r="Z362" s="281"/>
      <c r="AA362" s="281"/>
      <c r="AB362" s="279"/>
      <c r="AC362" s="281"/>
      <c r="AD362" s="193"/>
    </row>
    <row r="363" spans="1:38" ht="15">
      <c r="A363" s="1067"/>
      <c r="B363" s="1106"/>
      <c r="C363" s="1097"/>
      <c r="D363" s="1098"/>
      <c r="E363" s="1098"/>
      <c r="F363" s="1099"/>
      <c r="G363" s="1100"/>
      <c r="H363" s="1097"/>
      <c r="I363" s="1101"/>
      <c r="J363" s="1086"/>
      <c r="K363"/>
      <c r="L363" s="922"/>
      <c r="M363" s="145"/>
      <c r="N363" s="980"/>
      <c r="O363" s="1000"/>
      <c r="P363" s="1001"/>
      <c r="Q363" s="1002"/>
      <c r="R363" s="1003"/>
      <c r="S363" s="250"/>
      <c r="T363" s="1001"/>
      <c r="U363" s="1003"/>
      <c r="V363" s="278"/>
      <c r="W363" s="279"/>
      <c r="X363" s="279"/>
      <c r="Y363" s="280"/>
      <c r="Z363" s="281"/>
      <c r="AA363" s="281"/>
      <c r="AB363" s="279"/>
      <c r="AC363" s="281"/>
      <c r="AD363" s="193"/>
    </row>
    <row r="364" spans="1:38" ht="15">
      <c r="A364" s="1067"/>
      <c r="B364" s="1106"/>
      <c r="C364" s="1097"/>
      <c r="D364" s="1098"/>
      <c r="E364" s="1098"/>
      <c r="F364" s="1099"/>
      <c r="G364" s="1100"/>
      <c r="H364" s="1097"/>
      <c r="I364" s="1101"/>
      <c r="J364" s="1086"/>
      <c r="K364"/>
      <c r="L364" s="922"/>
      <c r="M364" s="145"/>
      <c r="N364" s="178"/>
      <c r="O364" s="271"/>
      <c r="P364" s="207"/>
      <c r="Q364" s="208"/>
      <c r="R364" s="209"/>
      <c r="S364" s="210"/>
      <c r="T364" s="207"/>
      <c r="U364" s="209"/>
      <c r="V364" s="260"/>
      <c r="W364" s="254"/>
      <c r="X364" s="261"/>
      <c r="Y364" s="261"/>
      <c r="Z364" s="262"/>
      <c r="AA364" s="262"/>
      <c r="AB364" s="261"/>
      <c r="AC364" s="262"/>
      <c r="AD364" s="193"/>
    </row>
    <row r="365" spans="1:38" ht="15">
      <c r="A365" s="1067"/>
      <c r="B365" s="1114"/>
      <c r="C365" s="1116"/>
      <c r="D365" s="1117"/>
      <c r="E365" s="1117"/>
      <c r="F365" s="1118"/>
      <c r="G365" s="1119"/>
      <c r="H365" s="1116"/>
      <c r="I365" s="1117"/>
      <c r="J365" s="1091"/>
      <c r="K365"/>
      <c r="L365" s="922"/>
      <c r="M365" s="145"/>
      <c r="N365" s="991"/>
      <c r="O365" s="274"/>
      <c r="P365" s="211"/>
      <c r="Q365" s="212"/>
      <c r="R365" s="213"/>
      <c r="S365" s="214"/>
      <c r="T365" s="211"/>
      <c r="U365" s="213"/>
      <c r="V365" s="281"/>
      <c r="W365" s="279"/>
      <c r="X365" s="279"/>
      <c r="Y365" s="280"/>
      <c r="Z365" s="281"/>
      <c r="AA365" s="281"/>
      <c r="AB365" s="279"/>
      <c r="AC365" s="281"/>
      <c r="AD365" s="193"/>
    </row>
    <row r="366" spans="1:38" ht="15">
      <c r="A366" s="1067"/>
      <c r="B366" s="1106"/>
      <c r="C366" s="1097"/>
      <c r="D366" s="1098"/>
      <c r="E366" s="1098"/>
      <c r="F366" s="1099"/>
      <c r="G366" s="1100"/>
      <c r="H366" s="1097"/>
      <c r="I366" s="1101"/>
      <c r="J366" s="1086"/>
      <c r="K366"/>
      <c r="L366" s="922"/>
      <c r="M366" s="145"/>
      <c r="N366" s="980"/>
      <c r="O366" s="1000"/>
      <c r="P366" s="1001"/>
      <c r="Q366" s="1002"/>
      <c r="R366" s="1003"/>
      <c r="S366" s="250"/>
      <c r="T366" s="1001"/>
      <c r="U366" s="1003"/>
      <c r="V366" s="260"/>
      <c r="W366" s="254"/>
      <c r="X366" s="261"/>
      <c r="Y366" s="261"/>
      <c r="Z366" s="262"/>
      <c r="AA366" s="262"/>
      <c r="AB366" s="261"/>
      <c r="AC366" s="262"/>
      <c r="AD366" s="193"/>
    </row>
    <row r="367" spans="1:38" ht="15">
      <c r="A367" s="1067"/>
      <c r="B367" s="1106"/>
      <c r="C367" s="1097"/>
      <c r="D367" s="1098"/>
      <c r="E367" s="1098"/>
      <c r="F367" s="1099"/>
      <c r="G367" s="1100"/>
      <c r="H367" s="1097"/>
      <c r="I367" s="1101"/>
      <c r="J367" s="1086"/>
      <c r="K367"/>
      <c r="L367" s="922"/>
      <c r="M367" s="145"/>
      <c r="N367" s="271"/>
      <c r="O367" s="271"/>
      <c r="P367" s="207"/>
      <c r="Q367" s="208"/>
      <c r="R367" s="209"/>
      <c r="S367" s="210"/>
      <c r="T367" s="207"/>
      <c r="U367" s="209"/>
      <c r="V367" s="260"/>
      <c r="W367" s="254"/>
      <c r="X367" s="261"/>
      <c r="Y367" s="261"/>
      <c r="Z367" s="262"/>
      <c r="AA367" s="262"/>
      <c r="AB367" s="261"/>
      <c r="AC367" s="262"/>
      <c r="AD367" s="193"/>
    </row>
    <row r="368" spans="1:38" ht="15">
      <c r="A368" s="1067"/>
      <c r="B368" s="1106"/>
      <c r="C368" s="1097"/>
      <c r="D368" s="1098"/>
      <c r="E368" s="1098"/>
      <c r="F368" s="1099"/>
      <c r="G368" s="1100"/>
      <c r="H368" s="1097"/>
      <c r="I368" s="1101"/>
      <c r="J368" s="1086"/>
      <c r="K368"/>
      <c r="L368" s="922"/>
      <c r="M368" s="145"/>
      <c r="N368" s="274"/>
      <c r="O368" s="274"/>
      <c r="P368" s="211"/>
      <c r="Q368" s="212"/>
      <c r="R368" s="213"/>
      <c r="S368" s="214"/>
      <c r="T368" s="211"/>
      <c r="U368" s="213"/>
      <c r="V368" s="983"/>
      <c r="W368" s="283"/>
      <c r="X368" s="283"/>
      <c r="Y368" s="284"/>
      <c r="Z368" s="282"/>
      <c r="AA368" s="282"/>
      <c r="AB368" s="283"/>
      <c r="AC368" s="282"/>
      <c r="AD368" s="193"/>
    </row>
    <row r="369" spans="1:30" ht="15">
      <c r="A369" s="1068"/>
      <c r="B369" s="1105"/>
      <c r="C369" s="1092"/>
      <c r="D369" s="1093"/>
      <c r="E369" s="1093"/>
      <c r="F369" s="1094"/>
      <c r="G369" s="1095"/>
      <c r="H369" s="1092"/>
      <c r="I369" s="1093"/>
      <c r="J369" s="1096"/>
      <c r="K369"/>
      <c r="L369" s="922"/>
      <c r="M369" s="145"/>
      <c r="N369" s="252"/>
      <c r="O369" s="176"/>
      <c r="P369" s="176"/>
      <c r="Q369" s="176"/>
      <c r="R369" s="177"/>
      <c r="S369" s="177"/>
      <c r="T369" s="244"/>
      <c r="U369" s="987"/>
      <c r="V369" s="256"/>
      <c r="W369" s="257"/>
      <c r="X369" s="258"/>
      <c r="Y369" s="258"/>
      <c r="Z369" s="259"/>
      <c r="AA369" s="259"/>
      <c r="AB369" s="258"/>
      <c r="AC369" s="979"/>
      <c r="AD369" s="193"/>
    </row>
    <row r="370" spans="1:30" ht="15">
      <c r="A370" s="1067"/>
      <c r="B370" s="1106"/>
      <c r="C370" s="1097"/>
      <c r="D370" s="1098"/>
      <c r="E370" s="1098"/>
      <c r="F370" s="1099"/>
      <c r="G370" s="1100"/>
      <c r="H370" s="1097"/>
      <c r="I370" s="1101"/>
      <c r="J370" s="1086"/>
      <c r="K370"/>
      <c r="L370" s="922"/>
      <c r="M370" s="145"/>
      <c r="N370" s="179"/>
      <c r="O370" s="179"/>
      <c r="P370" s="179"/>
      <c r="Q370" s="179"/>
      <c r="R370" s="180"/>
      <c r="S370" s="180"/>
      <c r="T370" s="245"/>
      <c r="U370" s="988"/>
      <c r="V370" s="260"/>
      <c r="W370" s="254"/>
      <c r="X370" s="261"/>
      <c r="Y370" s="261"/>
      <c r="Z370" s="262"/>
      <c r="AA370" s="262"/>
      <c r="AB370" s="261"/>
      <c r="AC370" s="262"/>
      <c r="AD370" s="193"/>
    </row>
    <row r="371" spans="1:30" ht="15">
      <c r="A371" s="1067"/>
      <c r="B371" s="1106"/>
      <c r="C371" s="1097"/>
      <c r="D371" s="1098"/>
      <c r="E371" s="1098"/>
      <c r="F371" s="1099"/>
      <c r="G371" s="1100"/>
      <c r="H371" s="1097"/>
      <c r="I371" s="1101"/>
      <c r="J371" s="1086"/>
      <c r="K371"/>
      <c r="L371" s="922"/>
      <c r="M371" s="145"/>
      <c r="N371" s="179"/>
      <c r="O371" s="179"/>
      <c r="P371" s="179"/>
      <c r="Q371" s="179"/>
      <c r="R371" s="180"/>
      <c r="S371" s="180"/>
      <c r="T371" s="245"/>
      <c r="U371" s="988"/>
      <c r="V371" s="260"/>
      <c r="W371" s="254"/>
      <c r="X371" s="261"/>
      <c r="Y371" s="261"/>
      <c r="Z371" s="262"/>
      <c r="AA371" s="262"/>
      <c r="AB371" s="261"/>
      <c r="AC371" s="262"/>
      <c r="AD371" s="193"/>
    </row>
    <row r="372" spans="1:30" ht="15">
      <c r="A372" s="1067"/>
      <c r="B372" s="1106"/>
      <c r="C372" s="1097"/>
      <c r="D372" s="1098"/>
      <c r="E372" s="1098"/>
      <c r="F372" s="1099"/>
      <c r="G372" s="1100"/>
      <c r="H372" s="1097"/>
      <c r="I372" s="1101"/>
      <c r="J372" s="1086"/>
      <c r="K372"/>
      <c r="L372" s="922"/>
      <c r="M372" s="145"/>
      <c r="N372" s="179"/>
      <c r="O372" s="179"/>
      <c r="P372" s="179"/>
      <c r="Q372" s="179"/>
      <c r="R372" s="180"/>
      <c r="S372" s="180"/>
      <c r="T372" s="245"/>
      <c r="U372" s="988"/>
      <c r="V372" s="260"/>
      <c r="W372" s="254"/>
      <c r="X372" s="261"/>
      <c r="Y372" s="261"/>
      <c r="Z372" s="262"/>
      <c r="AA372" s="262"/>
      <c r="AB372" s="261"/>
      <c r="AC372" s="262"/>
      <c r="AD372" s="193"/>
    </row>
    <row r="373" spans="1:30" ht="15">
      <c r="A373" s="1067"/>
      <c r="B373" s="1106"/>
      <c r="C373" s="1097"/>
      <c r="D373" s="1098"/>
      <c r="E373" s="1098"/>
      <c r="F373" s="1099"/>
      <c r="G373" s="1100"/>
      <c r="H373" s="1097"/>
      <c r="I373" s="1101"/>
      <c r="J373" s="1086"/>
      <c r="K373"/>
      <c r="L373" s="922"/>
      <c r="M373" s="145"/>
      <c r="N373" s="179"/>
      <c r="O373" s="179"/>
      <c r="P373" s="179"/>
      <c r="Q373" s="179"/>
      <c r="R373" s="180"/>
      <c r="S373" s="180"/>
      <c r="T373" s="245"/>
      <c r="U373" s="988"/>
      <c r="V373" s="260"/>
      <c r="W373" s="254"/>
      <c r="X373" s="261"/>
      <c r="Y373" s="261"/>
      <c r="Z373" s="262"/>
      <c r="AA373" s="262"/>
      <c r="AB373" s="261"/>
      <c r="AC373" s="262"/>
      <c r="AD373" s="193"/>
    </row>
    <row r="374" spans="1:30" ht="15">
      <c r="A374" s="1067"/>
      <c r="B374" s="1106"/>
      <c r="C374" s="1097"/>
      <c r="D374" s="1098"/>
      <c r="E374" s="1098"/>
      <c r="F374" s="1099"/>
      <c r="G374" s="1100"/>
      <c r="H374" s="1097"/>
      <c r="I374" s="1101"/>
      <c r="J374" s="1086"/>
      <c r="K374"/>
      <c r="L374" s="922"/>
      <c r="M374" s="145"/>
      <c r="N374" s="181"/>
      <c r="O374" s="181"/>
      <c r="P374" s="181"/>
      <c r="Q374" s="181"/>
      <c r="R374" s="182"/>
      <c r="S374" s="182"/>
      <c r="T374" s="246"/>
      <c r="U374" s="989"/>
      <c r="V374" s="263"/>
      <c r="W374" s="264"/>
      <c r="X374" s="265"/>
      <c r="Y374" s="265"/>
      <c r="Z374" s="266"/>
      <c r="AA374" s="266"/>
      <c r="AB374" s="265"/>
      <c r="AC374" s="266"/>
      <c r="AD374" s="193"/>
    </row>
    <row r="375" spans="1:30" ht="15">
      <c r="A375" s="1067"/>
      <c r="B375" s="1106"/>
      <c r="C375" s="1097"/>
      <c r="D375" s="1098"/>
      <c r="E375" s="1098"/>
      <c r="F375" s="1099"/>
      <c r="G375" s="1100"/>
      <c r="H375" s="1097"/>
      <c r="I375" s="1101"/>
      <c r="J375" s="1086"/>
      <c r="K375"/>
      <c r="L375" s="922"/>
      <c r="M375" s="145"/>
      <c r="N375" s="357"/>
      <c r="O375" s="205"/>
      <c r="P375" s="205"/>
      <c r="Q375" s="205"/>
      <c r="R375" s="206"/>
      <c r="S375" s="205"/>
      <c r="T375" s="247"/>
      <c r="U375" s="981"/>
      <c r="V375" s="267"/>
      <c r="W375" s="267"/>
      <c r="X375" s="267"/>
      <c r="Y375" s="267"/>
      <c r="Z375" s="268"/>
      <c r="AA375" s="267"/>
      <c r="AB375" s="267"/>
      <c r="AC375" s="978"/>
      <c r="AD375" s="193"/>
    </row>
    <row r="376" spans="1:30" ht="15">
      <c r="A376" s="1067"/>
      <c r="B376" s="1065"/>
      <c r="C376" s="1097"/>
      <c r="D376" s="1098"/>
      <c r="E376" s="1098"/>
      <c r="F376" s="1099"/>
      <c r="G376" s="1100"/>
      <c r="H376" s="1097"/>
      <c r="I376" s="1101"/>
      <c r="J376" s="1086"/>
      <c r="K376"/>
      <c r="L376" s="922"/>
      <c r="M376" s="145"/>
      <c r="N376" s="178"/>
      <c r="O376" s="178"/>
      <c r="P376" s="178"/>
      <c r="Q376" s="178"/>
      <c r="R376" s="183"/>
      <c r="S376" s="178"/>
      <c r="T376" s="248"/>
      <c r="U376" s="183"/>
      <c r="V376" s="254"/>
      <c r="W376" s="254"/>
      <c r="X376" s="254"/>
      <c r="Y376" s="254"/>
      <c r="Z376" s="255"/>
      <c r="AA376" s="254"/>
      <c r="AB376" s="254"/>
      <c r="AC376" s="260"/>
      <c r="AD376" s="193"/>
    </row>
    <row r="377" spans="1:30" ht="15">
      <c r="A377" s="1067"/>
      <c r="B377" s="1106"/>
      <c r="C377" s="1097"/>
      <c r="D377" s="1098"/>
      <c r="E377" s="1098"/>
      <c r="F377" s="1099"/>
      <c r="G377" s="1100"/>
      <c r="H377" s="1097"/>
      <c r="I377" s="1101"/>
      <c r="J377" s="1086"/>
      <c r="K377"/>
      <c r="L377" s="922"/>
      <c r="M377" s="145"/>
      <c r="N377" s="178"/>
      <c r="O377" s="248"/>
      <c r="P377" s="248"/>
      <c r="Q377" s="248"/>
      <c r="R377" s="253"/>
      <c r="S377" s="248"/>
      <c r="T377" s="248"/>
      <c r="U377" s="253"/>
      <c r="V377" s="248"/>
      <c r="W377" s="248"/>
      <c r="X377" s="248"/>
      <c r="Y377" s="248"/>
      <c r="Z377" s="253"/>
      <c r="AA377" s="248"/>
      <c r="AB377" s="248"/>
      <c r="AC377" s="269"/>
      <c r="AD377" s="193"/>
    </row>
    <row r="378" spans="1:30" ht="15">
      <c r="A378" s="1067"/>
      <c r="B378" s="1065"/>
      <c r="C378" s="1097"/>
      <c r="D378" s="1098"/>
      <c r="E378" s="1098"/>
      <c r="F378" s="1099"/>
      <c r="G378" s="1100"/>
      <c r="H378" s="1097"/>
      <c r="I378" s="1101"/>
      <c r="J378" s="1086"/>
      <c r="K378"/>
      <c r="L378" s="922"/>
      <c r="M378" s="145"/>
      <c r="N378" s="178"/>
      <c r="O378" s="248"/>
      <c r="P378" s="248"/>
      <c r="Q378" s="248"/>
      <c r="R378" s="253"/>
      <c r="S378" s="248"/>
      <c r="T378" s="248"/>
      <c r="U378" s="253"/>
      <c r="V378" s="248"/>
      <c r="W378" s="248"/>
      <c r="X378" s="248"/>
      <c r="Y378" s="248"/>
      <c r="Z378" s="253"/>
      <c r="AA378" s="248"/>
      <c r="AB378" s="248"/>
      <c r="AC378" s="269"/>
      <c r="AD378" s="193"/>
    </row>
    <row r="379" spans="1:30" ht="15">
      <c r="A379" s="1067"/>
      <c r="B379" s="1106"/>
      <c r="C379" s="1097"/>
      <c r="D379" s="1098"/>
      <c r="E379" s="1098"/>
      <c r="F379" s="1099"/>
      <c r="G379" s="1100"/>
      <c r="H379" s="1097"/>
      <c r="I379" s="1101"/>
      <c r="J379" s="1086"/>
      <c r="K379"/>
      <c r="L379" s="922"/>
      <c r="M379" s="145"/>
      <c r="N379" s="178"/>
      <c r="O379" s="248"/>
      <c r="P379" s="248"/>
      <c r="Q379" s="248"/>
      <c r="R379" s="253"/>
      <c r="S379" s="248"/>
      <c r="T379" s="248"/>
      <c r="U379" s="253"/>
      <c r="V379" s="248"/>
      <c r="W379" s="248"/>
      <c r="X379" s="248"/>
      <c r="Y379" s="248"/>
      <c r="Z379" s="253"/>
      <c r="AA379" s="248"/>
      <c r="AB379" s="248"/>
      <c r="AC379" s="269"/>
      <c r="AD379" s="193"/>
    </row>
    <row r="380" spans="1:30" ht="15">
      <c r="A380" s="1067"/>
      <c r="B380" s="1065"/>
      <c r="C380" s="1097"/>
      <c r="D380" s="1098"/>
      <c r="E380" s="1098"/>
      <c r="F380" s="1099"/>
      <c r="G380" s="1100"/>
      <c r="H380" s="1097"/>
      <c r="I380" s="1101"/>
      <c r="J380" s="1086"/>
      <c r="K380"/>
      <c r="L380" s="922"/>
      <c r="M380" s="145"/>
      <c r="N380" s="271"/>
      <c r="O380" s="271"/>
      <c r="P380" s="207"/>
      <c r="Q380" s="208"/>
      <c r="R380" s="209"/>
      <c r="S380" s="210"/>
      <c r="T380" s="207"/>
      <c r="U380" s="209"/>
      <c r="V380" s="270"/>
      <c r="W380" s="271"/>
      <c r="X380" s="271"/>
      <c r="Y380" s="272"/>
      <c r="Z380" s="273"/>
      <c r="AA380" s="273"/>
      <c r="AB380" s="271"/>
      <c r="AC380" s="273"/>
      <c r="AD380" s="193"/>
    </row>
    <row r="381" spans="1:30" ht="15">
      <c r="A381" s="1067"/>
      <c r="B381" s="1106"/>
      <c r="C381" s="1097"/>
      <c r="D381" s="1098"/>
      <c r="E381" s="1098"/>
      <c r="F381" s="1099"/>
      <c r="G381" s="1100"/>
      <c r="H381" s="1097"/>
      <c r="I381" s="1101"/>
      <c r="J381" s="1086"/>
      <c r="K381"/>
      <c r="L381" s="480"/>
      <c r="M381" s="145"/>
      <c r="N381" s="271"/>
      <c r="O381" s="271"/>
      <c r="P381" s="207"/>
      <c r="Q381" s="208"/>
      <c r="R381" s="209"/>
      <c r="S381" s="210"/>
      <c r="T381" s="207"/>
      <c r="U381" s="209"/>
      <c r="V381" s="270"/>
      <c r="W381" s="271"/>
      <c r="X381" s="271"/>
      <c r="Y381" s="272"/>
      <c r="Z381" s="273"/>
      <c r="AA381" s="273"/>
      <c r="AB381" s="271"/>
      <c r="AC381" s="273"/>
      <c r="AD381" s="193"/>
    </row>
    <row r="382" spans="1:30" ht="15">
      <c r="A382" s="1067"/>
      <c r="B382" s="1065"/>
      <c r="C382" s="1097"/>
      <c r="D382" s="1098"/>
      <c r="E382" s="1098"/>
      <c r="F382" s="1099"/>
      <c r="G382" s="1100"/>
      <c r="H382" s="1097"/>
      <c r="I382" s="1101"/>
      <c r="J382" s="1086"/>
      <c r="K382"/>
      <c r="L382" s="480"/>
      <c r="M382" s="145"/>
      <c r="N382" s="271"/>
      <c r="O382" s="271"/>
      <c r="P382" s="271"/>
      <c r="Q382" s="271"/>
      <c r="R382" s="974"/>
      <c r="S382" s="271"/>
      <c r="T382" s="271"/>
      <c r="U382" s="974"/>
      <c r="V382" s="270"/>
      <c r="W382" s="271"/>
      <c r="X382" s="271"/>
      <c r="Y382" s="272"/>
      <c r="Z382" s="273"/>
      <c r="AA382" s="273"/>
      <c r="AB382" s="271"/>
      <c r="AC382" s="273"/>
      <c r="AD382" s="193"/>
    </row>
    <row r="383" spans="1:30" ht="15">
      <c r="A383" s="1067"/>
      <c r="B383" s="1065"/>
      <c r="C383" s="1097"/>
      <c r="D383" s="1098"/>
      <c r="E383" s="1098"/>
      <c r="F383" s="1099"/>
      <c r="G383" s="1100"/>
      <c r="H383" s="1097"/>
      <c r="I383" s="1101"/>
      <c r="J383" s="1086"/>
      <c r="K383"/>
      <c r="L383" s="480"/>
      <c r="M383" s="145"/>
      <c r="N383" s="271"/>
      <c r="O383" s="271"/>
      <c r="P383" s="207"/>
      <c r="Q383" s="208"/>
      <c r="R383" s="209"/>
      <c r="S383" s="210"/>
      <c r="T383" s="207"/>
      <c r="U383" s="209"/>
      <c r="V383" s="270"/>
      <c r="W383" s="271"/>
      <c r="X383" s="271"/>
      <c r="Y383" s="272"/>
      <c r="Z383" s="273"/>
      <c r="AA383" s="273"/>
      <c r="AB383" s="271"/>
      <c r="AC383" s="273"/>
      <c r="AD383" s="193"/>
    </row>
    <row r="384" spans="1:30" ht="15">
      <c r="A384" s="1067"/>
      <c r="B384" s="1106"/>
      <c r="C384" s="1097"/>
      <c r="D384" s="1098"/>
      <c r="E384" s="1098"/>
      <c r="F384" s="1099"/>
      <c r="G384" s="1100"/>
      <c r="H384" s="1097"/>
      <c r="I384" s="1101"/>
      <c r="J384" s="1086"/>
      <c r="K384"/>
      <c r="L384" s="480"/>
      <c r="M384" s="145"/>
      <c r="N384" s="271"/>
      <c r="O384" s="271"/>
      <c r="P384" s="207"/>
      <c r="Q384" s="208"/>
      <c r="R384" s="209"/>
      <c r="S384" s="210"/>
      <c r="T384" s="207"/>
      <c r="U384" s="209"/>
      <c r="V384" s="270"/>
      <c r="W384" s="271"/>
      <c r="X384" s="271"/>
      <c r="Y384" s="272"/>
      <c r="Z384" s="273"/>
      <c r="AA384" s="273"/>
      <c r="AB384" s="271"/>
      <c r="AC384" s="273"/>
      <c r="AD384" s="193"/>
    </row>
    <row r="385" spans="1:38" ht="15">
      <c r="A385" s="1067"/>
      <c r="B385" s="1065"/>
      <c r="C385" s="1097"/>
      <c r="D385" s="1098"/>
      <c r="E385" s="1098"/>
      <c r="F385" s="1099"/>
      <c r="G385" s="1100"/>
      <c r="H385" s="1097"/>
      <c r="I385" s="1101"/>
      <c r="J385" s="1086"/>
      <c r="K385"/>
      <c r="L385" s="480"/>
      <c r="M385" s="145"/>
      <c r="N385" s="271"/>
      <c r="O385" s="271"/>
      <c r="P385" s="276"/>
      <c r="Q385" s="276"/>
      <c r="R385" s="277"/>
      <c r="S385" s="276"/>
      <c r="T385" s="271"/>
      <c r="U385" s="277"/>
      <c r="V385" s="270"/>
      <c r="W385" s="271"/>
      <c r="X385" s="271"/>
      <c r="Y385" s="272"/>
      <c r="Z385" s="273"/>
      <c r="AA385" s="273"/>
      <c r="AB385" s="271"/>
      <c r="AC385" s="273"/>
      <c r="AD385" s="193"/>
    </row>
    <row r="386" spans="1:38" ht="15">
      <c r="A386" s="1067"/>
      <c r="B386" s="1065"/>
      <c r="C386" s="1097"/>
      <c r="D386" s="1098"/>
      <c r="E386" s="1098"/>
      <c r="F386" s="1099"/>
      <c r="G386" s="1100"/>
      <c r="H386" s="1097"/>
      <c r="I386" s="1101"/>
      <c r="J386" s="1086"/>
      <c r="K386"/>
      <c r="L386" s="480"/>
      <c r="M386" s="145"/>
      <c r="N386" s="271"/>
      <c r="O386" s="271"/>
      <c r="P386" s="207"/>
      <c r="Q386" s="208"/>
      <c r="R386" s="209"/>
      <c r="S386" s="210"/>
      <c r="T386" s="207"/>
      <c r="U386" s="209"/>
      <c r="V386" s="270"/>
      <c r="W386" s="271"/>
      <c r="X386" s="271"/>
      <c r="Y386" s="272"/>
      <c r="Z386" s="273"/>
      <c r="AA386" s="273"/>
      <c r="AB386" s="271"/>
      <c r="AC386" s="273"/>
      <c r="AD386" s="193"/>
    </row>
    <row r="387" spans="1:38" ht="15">
      <c r="A387" s="1067"/>
      <c r="B387" s="1106"/>
      <c r="C387" s="1097"/>
      <c r="D387" s="1098"/>
      <c r="E387" s="1098"/>
      <c r="F387" s="1099"/>
      <c r="G387" s="1100"/>
      <c r="H387" s="1097"/>
      <c r="I387" s="1101"/>
      <c r="J387" s="1086"/>
      <c r="K387"/>
      <c r="L387" s="480"/>
      <c r="M387" s="145"/>
      <c r="N387" s="271"/>
      <c r="O387" s="271"/>
      <c r="P387" s="207"/>
      <c r="Q387" s="208"/>
      <c r="R387" s="209"/>
      <c r="S387" s="210"/>
      <c r="T387" s="207"/>
      <c r="U387" s="209"/>
      <c r="V387" s="270"/>
      <c r="W387" s="271"/>
      <c r="X387" s="271"/>
      <c r="Y387" s="272"/>
      <c r="Z387" s="273"/>
      <c r="AA387" s="273"/>
      <c r="AB387" s="271"/>
      <c r="AC387" s="273"/>
      <c r="AD387" s="193"/>
    </row>
    <row r="388" spans="1:38" ht="15">
      <c r="A388" s="1067"/>
      <c r="B388" s="1065"/>
      <c r="C388" s="1097"/>
      <c r="D388" s="1098"/>
      <c r="E388" s="1098"/>
      <c r="F388" s="1099"/>
      <c r="G388" s="1100"/>
      <c r="H388" s="1097"/>
      <c r="I388" s="1101"/>
      <c r="J388" s="1086"/>
      <c r="K388"/>
      <c r="L388" s="480"/>
      <c r="M388" s="145"/>
      <c r="N388" s="271"/>
      <c r="O388" s="271"/>
      <c r="P388" s="207"/>
      <c r="Q388" s="208"/>
      <c r="R388" s="209"/>
      <c r="S388" s="210"/>
      <c r="T388" s="207"/>
      <c r="U388" s="209"/>
      <c r="V388" s="270"/>
      <c r="W388" s="271"/>
      <c r="X388" s="271"/>
      <c r="Y388" s="272"/>
      <c r="Z388" s="273"/>
      <c r="AA388" s="273"/>
      <c r="AB388" s="271"/>
      <c r="AC388" s="273"/>
      <c r="AD388" s="193"/>
    </row>
    <row r="389" spans="1:38" ht="15">
      <c r="A389" s="1067"/>
      <c r="B389" s="1065"/>
      <c r="C389" s="1097"/>
      <c r="D389" s="1098"/>
      <c r="E389" s="1098"/>
      <c r="F389" s="1099"/>
      <c r="G389" s="1100"/>
      <c r="H389" s="1097"/>
      <c r="I389" s="1101"/>
      <c r="J389" s="1086"/>
      <c r="K389"/>
      <c r="L389" s="480"/>
      <c r="M389" s="145"/>
      <c r="N389" s="271"/>
      <c r="O389" s="271"/>
      <c r="P389" s="207"/>
      <c r="Q389" s="208"/>
      <c r="R389" s="209"/>
      <c r="S389" s="210"/>
      <c r="T389" s="207"/>
      <c r="U389" s="209"/>
      <c r="V389" s="270"/>
      <c r="W389" s="271"/>
      <c r="X389" s="271"/>
      <c r="Y389" s="272"/>
      <c r="Z389" s="273"/>
      <c r="AA389" s="273"/>
      <c r="AB389" s="271"/>
      <c r="AC389" s="273"/>
      <c r="AD389" s="193"/>
    </row>
    <row r="390" spans="1:38" ht="15">
      <c r="A390" s="1067"/>
      <c r="B390" s="1065"/>
      <c r="C390" s="1097"/>
      <c r="D390" s="1098"/>
      <c r="E390" s="1098"/>
      <c r="F390" s="1099"/>
      <c r="G390" s="1100"/>
      <c r="H390" s="1097"/>
      <c r="I390" s="1101"/>
      <c r="J390" s="1086"/>
      <c r="K390"/>
      <c r="L390" s="480"/>
      <c r="M390" s="145"/>
      <c r="N390" s="271"/>
      <c r="O390" s="271"/>
      <c r="P390" s="207"/>
      <c r="Q390" s="208"/>
      <c r="R390" s="209"/>
      <c r="S390" s="210"/>
      <c r="T390" s="207"/>
      <c r="U390" s="209"/>
      <c r="V390" s="270"/>
      <c r="W390" s="271"/>
      <c r="X390" s="271"/>
      <c r="Y390" s="272"/>
      <c r="Z390" s="273"/>
      <c r="AA390" s="273"/>
      <c r="AB390" s="271"/>
      <c r="AC390" s="273"/>
      <c r="AD390" s="193"/>
    </row>
    <row r="391" spans="1:38" ht="15">
      <c r="A391" s="1067"/>
      <c r="B391" s="1106"/>
      <c r="C391" s="1097"/>
      <c r="D391" s="1098"/>
      <c r="E391" s="1098"/>
      <c r="F391" s="1099"/>
      <c r="G391" s="1100"/>
      <c r="H391" s="1097"/>
      <c r="I391" s="1101"/>
      <c r="J391" s="1086"/>
      <c r="K391"/>
      <c r="L391" s="480"/>
      <c r="M391" s="145"/>
      <c r="N391" s="271"/>
      <c r="O391" s="271"/>
      <c r="P391" s="207"/>
      <c r="Q391" s="208"/>
      <c r="R391" s="209"/>
      <c r="S391" s="210"/>
      <c r="T391" s="207"/>
      <c r="U391" s="209"/>
      <c r="V391" s="270"/>
      <c r="W391" s="271"/>
      <c r="X391" s="271"/>
      <c r="Y391" s="272"/>
      <c r="Z391" s="273"/>
      <c r="AA391" s="273"/>
      <c r="AB391" s="271"/>
      <c r="AC391" s="273"/>
      <c r="AD391" s="193"/>
    </row>
    <row r="392" spans="1:38" ht="15">
      <c r="A392" s="1067"/>
      <c r="B392" s="1065"/>
      <c r="C392" s="1097"/>
      <c r="D392" s="1098"/>
      <c r="E392" s="1098"/>
      <c r="F392" s="1099"/>
      <c r="G392" s="1100"/>
      <c r="H392" s="1097"/>
      <c r="I392" s="1101"/>
      <c r="J392" s="1086"/>
      <c r="K392"/>
      <c r="L392" s="480"/>
      <c r="M392" s="145"/>
      <c r="N392" s="271"/>
      <c r="O392" s="271"/>
      <c r="P392" s="207"/>
      <c r="Q392" s="208"/>
      <c r="R392" s="209"/>
      <c r="S392" s="210"/>
      <c r="T392" s="207"/>
      <c r="U392" s="209"/>
      <c r="V392" s="270"/>
      <c r="W392" s="271"/>
      <c r="X392" s="271"/>
      <c r="Y392" s="272"/>
      <c r="Z392" s="273"/>
      <c r="AA392" s="273"/>
      <c r="AB392" s="271"/>
      <c r="AC392" s="273"/>
      <c r="AD392" s="193"/>
    </row>
    <row r="393" spans="1:38" ht="15">
      <c r="A393" s="1067"/>
      <c r="B393" s="1065"/>
      <c r="C393" s="1097"/>
      <c r="D393" s="1098"/>
      <c r="E393" s="1098"/>
      <c r="F393" s="1099"/>
      <c r="G393" s="1100"/>
      <c r="H393" s="1097"/>
      <c r="I393" s="1101"/>
      <c r="J393" s="1086"/>
      <c r="K393"/>
      <c r="L393" s="480"/>
      <c r="M393" s="145"/>
      <c r="N393" s="271"/>
      <c r="O393" s="271"/>
      <c r="P393" s="207"/>
      <c r="Q393" s="208"/>
      <c r="R393" s="209"/>
      <c r="S393" s="210"/>
      <c r="T393" s="207"/>
      <c r="U393" s="209"/>
      <c r="V393" s="270"/>
      <c r="W393" s="271"/>
      <c r="X393" s="271"/>
      <c r="Y393" s="272"/>
      <c r="Z393" s="273"/>
      <c r="AA393" s="273"/>
      <c r="AB393" s="271"/>
      <c r="AC393" s="273"/>
      <c r="AD393" s="193"/>
    </row>
    <row r="394" spans="1:38" ht="15">
      <c r="A394" s="1067"/>
      <c r="B394" s="1106"/>
      <c r="C394" s="1097"/>
      <c r="D394" s="1098"/>
      <c r="E394" s="1098"/>
      <c r="F394" s="1099"/>
      <c r="G394" s="1100"/>
      <c r="H394" s="1097"/>
      <c r="I394" s="1101"/>
      <c r="J394" s="1086"/>
      <c r="K394"/>
      <c r="L394" s="480"/>
      <c r="M394" s="145"/>
      <c r="N394" s="271"/>
      <c r="O394" s="271"/>
      <c r="P394" s="207"/>
      <c r="Q394" s="208"/>
      <c r="R394" s="209"/>
      <c r="S394" s="210"/>
      <c r="T394" s="207"/>
      <c r="U394" s="209"/>
      <c r="V394" s="270"/>
      <c r="W394" s="271"/>
      <c r="X394" s="271"/>
      <c r="Y394" s="272"/>
      <c r="Z394" s="273"/>
      <c r="AA394" s="273"/>
      <c r="AB394" s="271"/>
      <c r="AC394" s="273"/>
      <c r="AD394" s="193"/>
    </row>
    <row r="395" spans="1:38" ht="15">
      <c r="A395" s="1067"/>
      <c r="B395" s="1065"/>
      <c r="C395" s="1097"/>
      <c r="D395" s="1098"/>
      <c r="E395" s="1098"/>
      <c r="F395" s="1099"/>
      <c r="G395" s="1100"/>
      <c r="H395" s="1097"/>
      <c r="I395" s="1101"/>
      <c r="J395" s="1086"/>
      <c r="K395"/>
      <c r="L395" s="480"/>
      <c r="M395" s="145"/>
      <c r="N395" s="271"/>
      <c r="O395" s="271"/>
      <c r="P395" s="207"/>
      <c r="Q395" s="208"/>
      <c r="R395" s="209"/>
      <c r="S395" s="210"/>
      <c r="T395" s="207"/>
      <c r="U395" s="209"/>
      <c r="V395" s="270"/>
      <c r="W395" s="271"/>
      <c r="X395" s="271"/>
      <c r="Y395" s="272"/>
      <c r="Z395" s="273"/>
      <c r="AA395" s="273"/>
      <c r="AB395" s="271"/>
      <c r="AC395" s="273"/>
      <c r="AD395" s="193"/>
    </row>
    <row r="396" spans="1:38" ht="15">
      <c r="A396" s="1067"/>
      <c r="B396" s="1065"/>
      <c r="C396" s="1097"/>
      <c r="D396" s="1098"/>
      <c r="E396" s="1098"/>
      <c r="F396" s="1099"/>
      <c r="G396" s="1100"/>
      <c r="H396" s="1097"/>
      <c r="I396" s="1101"/>
      <c r="J396" s="1086"/>
      <c r="K396"/>
      <c r="L396" s="480"/>
      <c r="M396" s="145"/>
      <c r="N396" s="179"/>
      <c r="O396" s="271"/>
      <c r="P396" s="207"/>
      <c r="Q396" s="208"/>
      <c r="R396" s="209"/>
      <c r="S396" s="210"/>
      <c r="T396" s="207"/>
      <c r="U396" s="209"/>
      <c r="V396" s="286"/>
      <c r="W396" s="271"/>
      <c r="X396" s="271"/>
      <c r="Y396" s="272"/>
      <c r="Z396" s="273"/>
      <c r="AA396" s="273"/>
      <c r="AB396" s="271"/>
      <c r="AC396" s="273"/>
      <c r="AD396" s="193"/>
    </row>
    <row r="397" spans="1:38" ht="15">
      <c r="A397" s="1067"/>
      <c r="B397" s="1106"/>
      <c r="C397" s="1097"/>
      <c r="D397" s="1098"/>
      <c r="E397" s="1098"/>
      <c r="F397" s="1099"/>
      <c r="G397" s="1100"/>
      <c r="H397" s="1097"/>
      <c r="I397" s="1101"/>
      <c r="J397" s="1086"/>
      <c r="K397"/>
      <c r="L397" s="480"/>
      <c r="M397" s="145"/>
      <c r="N397" s="975"/>
      <c r="O397" s="975"/>
      <c r="P397" s="975"/>
      <c r="Q397" s="975"/>
      <c r="R397" s="976"/>
      <c r="S397" s="976"/>
      <c r="T397" s="977"/>
      <c r="U397" s="987"/>
      <c r="V397" s="281"/>
      <c r="W397" s="271"/>
      <c r="X397" s="271"/>
      <c r="Y397" s="272"/>
      <c r="Z397" s="273"/>
      <c r="AA397" s="273"/>
      <c r="AB397" s="271"/>
      <c r="AC397" s="273"/>
      <c r="AD397" s="193"/>
      <c r="AE397" s="992"/>
      <c r="AF397" s="992"/>
      <c r="AG397" s="992"/>
      <c r="AH397" s="992"/>
      <c r="AI397" s="992"/>
      <c r="AJ397" s="992"/>
      <c r="AK397" s="992"/>
      <c r="AL397" s="992"/>
    </row>
    <row r="398" spans="1:38" ht="15">
      <c r="A398" s="1067"/>
      <c r="B398" s="1106"/>
      <c r="C398" s="1097"/>
      <c r="D398" s="1098"/>
      <c r="E398" s="1098"/>
      <c r="F398" s="1099"/>
      <c r="G398" s="1100"/>
      <c r="H398" s="1097"/>
      <c r="I398" s="1101"/>
      <c r="J398" s="1086"/>
      <c r="K398"/>
      <c r="L398" s="480"/>
      <c r="M398" s="145"/>
      <c r="N398" s="179"/>
      <c r="O398" s="179"/>
      <c r="P398" s="179"/>
      <c r="Q398" s="179"/>
      <c r="R398" s="180"/>
      <c r="S398" s="180"/>
      <c r="T398" s="245"/>
      <c r="U398" s="988"/>
      <c r="V398" s="281"/>
      <c r="W398" s="271"/>
      <c r="X398" s="271"/>
      <c r="Y398" s="272"/>
      <c r="Z398" s="273"/>
      <c r="AA398" s="273"/>
      <c r="AB398" s="271"/>
      <c r="AC398" s="273"/>
      <c r="AD398" s="193"/>
      <c r="AE398" s="992"/>
      <c r="AF398" s="992"/>
      <c r="AG398" s="992"/>
      <c r="AH398" s="992"/>
      <c r="AI398" s="992"/>
      <c r="AJ398" s="992"/>
      <c r="AK398" s="992"/>
      <c r="AL398" s="992"/>
    </row>
    <row r="399" spans="1:38" ht="15">
      <c r="A399" s="1067"/>
      <c r="B399" s="1114"/>
      <c r="C399" s="1116"/>
      <c r="D399" s="1117"/>
      <c r="E399" s="1117"/>
      <c r="F399" s="1118"/>
      <c r="G399" s="1119"/>
      <c r="H399" s="1116"/>
      <c r="I399" s="1117"/>
      <c r="J399" s="1091"/>
      <c r="K399"/>
      <c r="L399" s="480"/>
      <c r="M399" s="145"/>
      <c r="N399" s="181"/>
      <c r="O399" s="181"/>
      <c r="P399" s="181"/>
      <c r="Q399" s="181"/>
      <c r="R399" s="182"/>
      <c r="S399" s="182"/>
      <c r="T399" s="246"/>
      <c r="U399" s="989"/>
      <c r="V399" s="281"/>
      <c r="W399" s="271"/>
      <c r="X399" s="271"/>
      <c r="Y399" s="272"/>
      <c r="Z399" s="273"/>
      <c r="AA399" s="273"/>
      <c r="AB399" s="271"/>
      <c r="AC399" s="273"/>
      <c r="AD399" s="193"/>
      <c r="AE399" s="992"/>
      <c r="AF399" s="992"/>
      <c r="AG399" s="992"/>
      <c r="AH399" s="992"/>
      <c r="AI399" s="992"/>
      <c r="AJ399" s="992"/>
      <c r="AK399" s="992"/>
      <c r="AL399" s="992"/>
    </row>
    <row r="400" spans="1:38" ht="15">
      <c r="A400" s="1067"/>
      <c r="B400" s="1106"/>
      <c r="C400" s="1097"/>
      <c r="D400" s="1098"/>
      <c r="E400" s="1098"/>
      <c r="F400" s="1099"/>
      <c r="G400" s="1100"/>
      <c r="H400" s="1097"/>
      <c r="I400" s="1101"/>
      <c r="J400" s="1086"/>
      <c r="K400"/>
      <c r="L400" s="480"/>
      <c r="M400" s="145"/>
      <c r="N400" s="179"/>
      <c r="O400" s="179"/>
      <c r="P400" s="179"/>
      <c r="Q400" s="179"/>
      <c r="R400" s="180"/>
      <c r="S400" s="180"/>
      <c r="T400" s="245"/>
      <c r="U400" s="988"/>
      <c r="V400" s="281"/>
      <c r="W400" s="271"/>
      <c r="X400" s="271"/>
      <c r="Y400" s="272"/>
      <c r="Z400" s="273"/>
      <c r="AA400" s="273"/>
      <c r="AB400" s="271"/>
      <c r="AC400" s="273"/>
      <c r="AD400" s="193"/>
    </row>
    <row r="401" spans="1:38" ht="15">
      <c r="A401" s="1067"/>
      <c r="B401" s="1106"/>
      <c r="C401" s="1097"/>
      <c r="D401" s="1098"/>
      <c r="E401" s="1098"/>
      <c r="F401" s="1099"/>
      <c r="G401" s="1100"/>
      <c r="H401" s="1097"/>
      <c r="I401" s="1101"/>
      <c r="J401" s="1086"/>
      <c r="K401"/>
      <c r="L401" s="480"/>
      <c r="M401" s="145"/>
      <c r="N401" s="179"/>
      <c r="O401" s="179"/>
      <c r="P401" s="179"/>
      <c r="Q401" s="179"/>
      <c r="R401" s="180"/>
      <c r="S401" s="180"/>
      <c r="T401" s="245"/>
      <c r="U401" s="988"/>
      <c r="V401" s="281"/>
      <c r="W401" s="279"/>
      <c r="X401" s="279"/>
      <c r="Y401" s="280"/>
      <c r="Z401" s="281"/>
      <c r="AA401" s="281"/>
      <c r="AB401" s="279"/>
      <c r="AC401" s="281"/>
      <c r="AD401" s="193"/>
    </row>
    <row r="402" spans="1:38" ht="15">
      <c r="A402" s="1067"/>
      <c r="B402" s="1114"/>
      <c r="C402" s="1116"/>
      <c r="D402" s="1117"/>
      <c r="E402" s="1117"/>
      <c r="F402" s="1118"/>
      <c r="G402" s="1119"/>
      <c r="H402" s="1116"/>
      <c r="I402" s="1117"/>
      <c r="J402" s="1091"/>
      <c r="K402"/>
      <c r="L402" s="480"/>
      <c r="M402" s="145"/>
      <c r="N402" s="181"/>
      <c r="O402" s="181"/>
      <c r="P402" s="181"/>
      <c r="Q402" s="181"/>
      <c r="R402" s="182"/>
      <c r="S402" s="182"/>
      <c r="T402" s="246"/>
      <c r="U402" s="989"/>
      <c r="V402" s="260"/>
      <c r="W402" s="254"/>
      <c r="X402" s="261"/>
      <c r="Y402" s="261"/>
      <c r="Z402" s="262"/>
      <c r="AA402" s="262"/>
      <c r="AB402" s="261"/>
      <c r="AC402" s="262"/>
      <c r="AD402" s="193"/>
    </row>
    <row r="403" spans="1:38" ht="15">
      <c r="A403" s="1067"/>
      <c r="B403" s="1106"/>
      <c r="C403" s="1097"/>
      <c r="D403" s="1098"/>
      <c r="E403" s="1098"/>
      <c r="F403" s="1099"/>
      <c r="G403" s="1100"/>
      <c r="H403" s="1097"/>
      <c r="I403" s="1101"/>
      <c r="J403" s="1086"/>
      <c r="K403"/>
      <c r="L403" s="480"/>
      <c r="M403" s="145"/>
      <c r="N403" s="975"/>
      <c r="O403" s="975"/>
      <c r="P403" s="975"/>
      <c r="Q403" s="975"/>
      <c r="R403" s="976"/>
      <c r="S403" s="976"/>
      <c r="T403" s="977"/>
      <c r="U403" s="987"/>
      <c r="V403" s="260"/>
      <c r="W403" s="254"/>
      <c r="X403" s="261"/>
      <c r="Y403" s="261"/>
      <c r="Z403" s="262"/>
      <c r="AA403" s="262"/>
      <c r="AB403" s="261"/>
      <c r="AC403" s="262"/>
      <c r="AD403" s="193"/>
    </row>
    <row r="404" spans="1:38" ht="15">
      <c r="A404" s="1067"/>
      <c r="B404" s="1106"/>
      <c r="C404" s="1097"/>
      <c r="D404" s="1098"/>
      <c r="E404" s="1098"/>
      <c r="F404" s="1099"/>
      <c r="G404" s="1100"/>
      <c r="H404" s="1097"/>
      <c r="I404" s="1101"/>
      <c r="J404" s="1086"/>
      <c r="K404"/>
      <c r="L404" s="480"/>
      <c r="M404" s="145"/>
      <c r="N404" s="178"/>
      <c r="O404" s="178"/>
      <c r="P404" s="178"/>
      <c r="Q404" s="178"/>
      <c r="R404" s="183"/>
      <c r="S404" s="178"/>
      <c r="T404" s="248"/>
      <c r="U404" s="183"/>
      <c r="V404" s="260"/>
      <c r="W404" s="254"/>
      <c r="X404" s="261"/>
      <c r="Y404" s="261"/>
      <c r="Z404" s="262"/>
      <c r="AA404" s="262"/>
      <c r="AB404" s="261"/>
      <c r="AC404" s="262"/>
      <c r="AD404" s="193"/>
    </row>
    <row r="405" spans="1:38" ht="15">
      <c r="A405" s="1067"/>
      <c r="B405" s="1114"/>
      <c r="C405" s="1116"/>
      <c r="D405" s="1117"/>
      <c r="E405" s="1117"/>
      <c r="F405" s="1118"/>
      <c r="G405" s="1119"/>
      <c r="H405" s="1116"/>
      <c r="I405" s="1117"/>
      <c r="J405" s="1091"/>
      <c r="K405"/>
      <c r="L405" s="480"/>
      <c r="M405" s="145"/>
      <c r="N405" s="991"/>
      <c r="O405" s="991"/>
      <c r="P405" s="991"/>
      <c r="Q405" s="991"/>
      <c r="R405" s="996"/>
      <c r="S405" s="991"/>
      <c r="T405" s="984"/>
      <c r="U405" s="996"/>
      <c r="V405" s="285"/>
      <c r="W405" s="279"/>
      <c r="X405" s="279"/>
      <c r="Y405" s="280"/>
      <c r="Z405" s="281"/>
      <c r="AA405" s="281"/>
      <c r="AB405" s="279"/>
      <c r="AC405" s="281"/>
      <c r="AD405" s="193"/>
    </row>
    <row r="406" spans="1:38" ht="15">
      <c r="A406" s="1067"/>
      <c r="B406" s="1106"/>
      <c r="C406" s="1097"/>
      <c r="D406" s="1098"/>
      <c r="E406" s="1098"/>
      <c r="F406" s="1099"/>
      <c r="G406" s="1100"/>
      <c r="H406" s="1097"/>
      <c r="I406" s="1101"/>
      <c r="J406" s="1086"/>
      <c r="K406"/>
      <c r="L406" s="480"/>
      <c r="M406" s="145"/>
      <c r="N406" s="248"/>
      <c r="O406" s="248"/>
      <c r="P406" s="982"/>
      <c r="Q406" s="982"/>
      <c r="R406" s="997"/>
      <c r="S406" s="982"/>
      <c r="T406" s="982"/>
      <c r="U406" s="997"/>
      <c r="V406" s="278"/>
      <c r="W406" s="279"/>
      <c r="X406" s="279"/>
      <c r="Y406" s="280"/>
      <c r="Z406" s="281"/>
      <c r="AA406" s="281"/>
      <c r="AB406" s="279"/>
      <c r="AC406" s="281"/>
      <c r="AD406" s="193"/>
      <c r="AE406" s="992"/>
      <c r="AF406" s="992"/>
      <c r="AG406" s="992"/>
      <c r="AH406" s="992"/>
      <c r="AI406" s="992"/>
      <c r="AJ406" s="992"/>
      <c r="AK406" s="992"/>
      <c r="AL406" s="992"/>
    </row>
    <row r="407" spans="1:38" ht="15">
      <c r="A407" s="1067"/>
      <c r="B407" s="1106"/>
      <c r="C407" s="1097"/>
      <c r="D407" s="1098"/>
      <c r="E407" s="1098"/>
      <c r="F407" s="1099"/>
      <c r="G407" s="1100"/>
      <c r="H407" s="1097"/>
      <c r="I407" s="1101"/>
      <c r="J407" s="1086"/>
      <c r="K407"/>
      <c r="L407" s="480"/>
      <c r="M407" s="145"/>
      <c r="N407" s="248"/>
      <c r="O407" s="248"/>
      <c r="P407" s="248"/>
      <c r="Q407" s="248"/>
      <c r="R407" s="253"/>
      <c r="S407" s="248"/>
      <c r="T407" s="248"/>
      <c r="U407" s="253"/>
      <c r="V407" s="278"/>
      <c r="W407" s="254"/>
      <c r="X407" s="261"/>
      <c r="Y407" s="261"/>
      <c r="Z407" s="262"/>
      <c r="AA407" s="262"/>
      <c r="AB407" s="261"/>
      <c r="AC407" s="262"/>
      <c r="AD407" s="193"/>
      <c r="AE407" s="992"/>
      <c r="AF407" s="992"/>
      <c r="AG407" s="992"/>
      <c r="AH407" s="992"/>
      <c r="AI407" s="992"/>
      <c r="AJ407" s="992"/>
      <c r="AK407" s="992"/>
      <c r="AL407" s="992"/>
    </row>
    <row r="408" spans="1:38" ht="15">
      <c r="A408" s="1067"/>
      <c r="B408" s="1106"/>
      <c r="C408" s="1097"/>
      <c r="D408" s="1098"/>
      <c r="E408" s="1098"/>
      <c r="F408" s="1099"/>
      <c r="G408" s="1100"/>
      <c r="H408" s="1097"/>
      <c r="I408" s="1101"/>
      <c r="J408" s="1086"/>
      <c r="K408"/>
      <c r="L408" s="480"/>
      <c r="M408" s="145"/>
      <c r="N408" s="984"/>
      <c r="O408" s="984"/>
      <c r="P408" s="984"/>
      <c r="Q408" s="984"/>
      <c r="R408" s="985"/>
      <c r="S408" s="984"/>
      <c r="T408" s="984"/>
      <c r="U408" s="985"/>
      <c r="V408" s="278"/>
      <c r="W408" s="279"/>
      <c r="X408" s="279"/>
      <c r="Y408" s="280"/>
      <c r="Z408" s="281"/>
      <c r="AA408" s="281"/>
      <c r="AB408" s="279"/>
      <c r="AC408" s="281"/>
      <c r="AD408" s="193"/>
      <c r="AE408" s="992"/>
      <c r="AF408" s="992"/>
      <c r="AG408" s="992"/>
      <c r="AH408" s="992"/>
      <c r="AI408" s="992"/>
      <c r="AJ408" s="992"/>
      <c r="AK408" s="992"/>
      <c r="AL408" s="992"/>
    </row>
    <row r="409" spans="1:38" ht="15">
      <c r="A409" s="1067"/>
      <c r="B409" s="1106"/>
      <c r="C409" s="1097"/>
      <c r="D409" s="1098"/>
      <c r="E409" s="1098"/>
      <c r="F409" s="1099"/>
      <c r="G409" s="1100"/>
      <c r="H409" s="1097"/>
      <c r="I409" s="1101"/>
      <c r="J409" s="1086"/>
      <c r="K409"/>
      <c r="L409" s="480"/>
      <c r="M409" s="145"/>
      <c r="N409" s="980"/>
      <c r="O409" s="982"/>
      <c r="P409" s="982"/>
      <c r="Q409" s="982"/>
      <c r="R409" s="997"/>
      <c r="S409" s="982"/>
      <c r="T409" s="982"/>
      <c r="U409" s="997"/>
      <c r="AD409" s="193"/>
    </row>
    <row r="410" spans="1:38" ht="15">
      <c r="A410" s="1067"/>
      <c r="B410" s="1106"/>
      <c r="C410" s="1097"/>
      <c r="D410" s="1098"/>
      <c r="E410" s="1098"/>
      <c r="F410" s="1099"/>
      <c r="G410" s="1100"/>
      <c r="H410" s="1097"/>
      <c r="I410" s="1101"/>
      <c r="J410" s="1086"/>
      <c r="K410"/>
      <c r="L410" s="480"/>
      <c r="M410" s="145"/>
      <c r="N410" s="178"/>
      <c r="O410" s="248"/>
      <c r="P410" s="248"/>
      <c r="Q410" s="248"/>
      <c r="R410" s="253"/>
      <c r="S410" s="248"/>
      <c r="T410" s="248"/>
      <c r="U410" s="253"/>
      <c r="V410" s="281"/>
      <c r="W410" s="279"/>
      <c r="X410" s="279"/>
      <c r="Y410" s="280"/>
      <c r="Z410" s="281"/>
      <c r="AA410" s="281"/>
      <c r="AB410" s="279"/>
      <c r="AC410" s="281"/>
      <c r="AD410" s="193"/>
    </row>
    <row r="411" spans="1:38" ht="15">
      <c r="A411" s="1067"/>
      <c r="B411" s="1106"/>
      <c r="C411" s="1097"/>
      <c r="D411" s="1098"/>
      <c r="E411" s="1098"/>
      <c r="F411" s="1099"/>
      <c r="G411" s="1100"/>
      <c r="H411" s="1097"/>
      <c r="I411" s="1101"/>
      <c r="J411" s="1086"/>
      <c r="K411"/>
      <c r="L411" s="480"/>
      <c r="M411" s="145"/>
      <c r="N411" s="991"/>
      <c r="O411" s="274"/>
      <c r="P411" s="274"/>
      <c r="Q411" s="274"/>
      <c r="R411" s="275"/>
      <c r="S411" s="274"/>
      <c r="T411" s="274"/>
      <c r="U411" s="275"/>
      <c r="V411" s="286"/>
      <c r="W411" s="271"/>
      <c r="X411" s="271"/>
      <c r="Y411" s="272"/>
      <c r="Z411" s="273"/>
      <c r="AA411" s="273"/>
      <c r="AB411" s="271"/>
      <c r="AC411" s="273"/>
      <c r="AD411" s="193"/>
    </row>
    <row r="412" spans="1:38" ht="15">
      <c r="A412" s="1067"/>
      <c r="B412" s="1106"/>
      <c r="C412" s="1097"/>
      <c r="D412" s="1098"/>
      <c r="E412" s="1098"/>
      <c r="F412" s="1099"/>
      <c r="G412" s="1100"/>
      <c r="H412" s="1097"/>
      <c r="I412" s="1101"/>
      <c r="J412" s="1086"/>
      <c r="K412"/>
      <c r="L412" s="480"/>
      <c r="M412" s="145"/>
      <c r="N412" s="980"/>
      <c r="O412" s="998"/>
      <c r="P412" s="998"/>
      <c r="Q412" s="998"/>
      <c r="R412" s="999"/>
      <c r="S412" s="998"/>
      <c r="T412" s="1000"/>
      <c r="U412" s="999"/>
      <c r="V412" s="278"/>
      <c r="W412" s="279"/>
      <c r="X412" s="279"/>
      <c r="Y412" s="280"/>
      <c r="Z412" s="281"/>
      <c r="AA412" s="281"/>
      <c r="AB412" s="279"/>
      <c r="AC412" s="281"/>
      <c r="AD412" s="193"/>
    </row>
    <row r="413" spans="1:38" ht="15">
      <c r="A413" s="1067"/>
      <c r="B413" s="1106"/>
      <c r="C413" s="1097"/>
      <c r="D413" s="1098"/>
      <c r="E413" s="1098"/>
      <c r="F413" s="1099"/>
      <c r="G413" s="1100"/>
      <c r="H413" s="1097"/>
      <c r="I413" s="1101"/>
      <c r="J413" s="1086"/>
      <c r="K413"/>
      <c r="L413" s="922"/>
      <c r="M413" s="145"/>
      <c r="N413" s="178"/>
      <c r="O413" s="271"/>
      <c r="P413" s="207"/>
      <c r="Q413" s="208"/>
      <c r="R413" s="209"/>
      <c r="S413" s="210"/>
      <c r="T413" s="207"/>
      <c r="U413" s="209"/>
      <c r="V413" s="260"/>
      <c r="W413" s="254"/>
      <c r="X413" s="261"/>
      <c r="Y413" s="261"/>
      <c r="Z413" s="262"/>
      <c r="AA413" s="262"/>
      <c r="AB413" s="261"/>
      <c r="AC413" s="262"/>
      <c r="AD413" s="193"/>
    </row>
    <row r="414" spans="1:38" ht="15">
      <c r="A414" s="1067"/>
      <c r="B414" s="1106"/>
      <c r="C414" s="1097"/>
      <c r="D414" s="1098"/>
      <c r="E414" s="1098"/>
      <c r="F414" s="1099"/>
      <c r="G414" s="1100"/>
      <c r="H414" s="1097"/>
      <c r="I414" s="1101"/>
      <c r="J414" s="1086"/>
      <c r="K414"/>
      <c r="L414" s="922"/>
      <c r="M414" s="145"/>
      <c r="N414" s="991"/>
      <c r="O414" s="274"/>
      <c r="P414" s="211"/>
      <c r="Q414" s="212"/>
      <c r="R414" s="213"/>
      <c r="S414" s="214"/>
      <c r="T414" s="211"/>
      <c r="U414" s="213"/>
      <c r="V414" s="281"/>
      <c r="W414" s="279"/>
      <c r="X414" s="279"/>
      <c r="Y414" s="280"/>
      <c r="Z414" s="281"/>
      <c r="AA414" s="281"/>
      <c r="AB414" s="279"/>
      <c r="AC414" s="281"/>
      <c r="AD414" s="193"/>
    </row>
    <row r="415" spans="1:38" ht="15">
      <c r="A415" s="1067"/>
      <c r="B415" s="1106"/>
      <c r="C415" s="1097"/>
      <c r="D415" s="1098"/>
      <c r="E415" s="1098"/>
      <c r="F415" s="1099"/>
      <c r="G415" s="1100"/>
      <c r="H415" s="1097"/>
      <c r="I415" s="1101"/>
      <c r="J415" s="1086"/>
      <c r="K415"/>
      <c r="L415" s="922"/>
      <c r="M415" s="145"/>
      <c r="N415" s="980"/>
      <c r="O415" s="1000"/>
      <c r="P415" s="1001"/>
      <c r="Q415" s="1002"/>
      <c r="R415" s="1003"/>
      <c r="S415" s="250"/>
      <c r="T415" s="1001"/>
      <c r="U415" s="1003"/>
      <c r="V415" s="278"/>
      <c r="W415" s="279"/>
      <c r="X415" s="279"/>
      <c r="Y415" s="280"/>
      <c r="Z415" s="281"/>
      <c r="AA415" s="281"/>
      <c r="AB415" s="279"/>
      <c r="AC415" s="281"/>
      <c r="AD415" s="193"/>
    </row>
    <row r="416" spans="1:38" ht="15">
      <c r="A416" s="1067"/>
      <c r="B416" s="1106"/>
      <c r="C416" s="1097"/>
      <c r="D416" s="1098"/>
      <c r="E416" s="1098"/>
      <c r="F416" s="1099"/>
      <c r="G416" s="1100"/>
      <c r="H416" s="1097"/>
      <c r="I416" s="1101"/>
      <c r="J416" s="1086"/>
      <c r="K416"/>
      <c r="L416" s="922"/>
      <c r="M416" s="145"/>
      <c r="N416" s="178"/>
      <c r="O416" s="271"/>
      <c r="P416" s="207"/>
      <c r="Q416" s="208"/>
      <c r="R416" s="209"/>
      <c r="S416" s="210"/>
      <c r="T416" s="207"/>
      <c r="U416" s="209"/>
      <c r="V416" s="260"/>
      <c r="W416" s="254"/>
      <c r="X416" s="261"/>
      <c r="Y416" s="261"/>
      <c r="Z416" s="262"/>
      <c r="AA416" s="262"/>
      <c r="AB416" s="261"/>
      <c r="AC416" s="262"/>
      <c r="AD416" s="193"/>
    </row>
    <row r="417" spans="1:30" ht="15">
      <c r="A417" s="1067"/>
      <c r="B417" s="1114"/>
      <c r="C417" s="1116"/>
      <c r="D417" s="1117"/>
      <c r="E417" s="1117"/>
      <c r="F417" s="1118"/>
      <c r="G417" s="1119"/>
      <c r="H417" s="1116"/>
      <c r="I417" s="1117"/>
      <c r="J417" s="1091"/>
      <c r="K417"/>
      <c r="L417" s="922"/>
      <c r="M417" s="145"/>
      <c r="N417" s="991"/>
      <c r="O417" s="274"/>
      <c r="P417" s="211"/>
      <c r="Q417" s="212"/>
      <c r="R417" s="213"/>
      <c r="S417" s="214"/>
      <c r="T417" s="211"/>
      <c r="U417" s="213"/>
      <c r="V417" s="281"/>
      <c r="W417" s="279"/>
      <c r="X417" s="279"/>
      <c r="Y417" s="280"/>
      <c r="Z417" s="281"/>
      <c r="AA417" s="281"/>
      <c r="AB417" s="279"/>
      <c r="AC417" s="281"/>
      <c r="AD417" s="193"/>
    </row>
    <row r="418" spans="1:30" ht="15">
      <c r="A418" s="1067"/>
      <c r="B418" s="1106"/>
      <c r="C418" s="1097"/>
      <c r="D418" s="1098"/>
      <c r="E418" s="1098"/>
      <c r="F418" s="1099"/>
      <c r="G418" s="1100"/>
      <c r="H418" s="1097"/>
      <c r="I418" s="1101"/>
      <c r="J418" s="1086"/>
      <c r="K418"/>
      <c r="L418" s="922"/>
      <c r="M418" s="145"/>
      <c r="N418" s="980"/>
      <c r="O418" s="1000"/>
      <c r="P418" s="1001"/>
      <c r="Q418" s="1002"/>
      <c r="R418" s="1003"/>
      <c r="S418" s="250"/>
      <c r="T418" s="1001"/>
      <c r="U418" s="1003"/>
      <c r="V418" s="260"/>
      <c r="W418" s="254"/>
      <c r="X418" s="261"/>
      <c r="Y418" s="261"/>
      <c r="Z418" s="262"/>
      <c r="AA418" s="262"/>
      <c r="AB418" s="261"/>
      <c r="AC418" s="262"/>
      <c r="AD418" s="193"/>
    </row>
    <row r="419" spans="1:30" ht="15">
      <c r="A419" s="1067"/>
      <c r="B419" s="1106"/>
      <c r="C419" s="1097"/>
      <c r="D419" s="1098"/>
      <c r="E419" s="1098"/>
      <c r="F419" s="1099"/>
      <c r="G419" s="1100"/>
      <c r="H419" s="1097"/>
      <c r="I419" s="1101"/>
      <c r="J419" s="1086"/>
      <c r="K419"/>
      <c r="L419" s="922"/>
      <c r="M419" s="145"/>
      <c r="N419" s="271"/>
      <c r="O419" s="271"/>
      <c r="P419" s="207"/>
      <c r="Q419" s="208"/>
      <c r="R419" s="209"/>
      <c r="S419" s="210"/>
      <c r="T419" s="207"/>
      <c r="U419" s="209"/>
      <c r="V419" s="260"/>
      <c r="W419" s="254"/>
      <c r="X419" s="261"/>
      <c r="Y419" s="261"/>
      <c r="Z419" s="262"/>
      <c r="AA419" s="262"/>
      <c r="AB419" s="261"/>
      <c r="AC419" s="262"/>
      <c r="AD419" s="193"/>
    </row>
    <row r="420" spans="1:30" ht="15">
      <c r="A420" s="1067"/>
      <c r="B420" s="1106"/>
      <c r="C420" s="1097"/>
      <c r="D420" s="1098"/>
      <c r="E420" s="1098"/>
      <c r="F420" s="1099"/>
      <c r="G420" s="1100"/>
      <c r="H420" s="1097"/>
      <c r="I420" s="1101"/>
      <c r="J420" s="1086"/>
      <c r="K420"/>
      <c r="L420" s="922"/>
      <c r="M420" s="145"/>
      <c r="N420" s="274"/>
      <c r="O420" s="274"/>
      <c r="P420" s="211"/>
      <c r="Q420" s="212"/>
      <c r="R420" s="213"/>
      <c r="S420" s="214"/>
      <c r="T420" s="211"/>
      <c r="U420" s="213"/>
      <c r="V420" s="983"/>
      <c r="W420" s="283"/>
      <c r="X420" s="283"/>
      <c r="Y420" s="284"/>
      <c r="Z420" s="282"/>
      <c r="AA420" s="282"/>
      <c r="AB420" s="283"/>
      <c r="AC420" s="282"/>
      <c r="AD420" s="193"/>
    </row>
    <row r="421" spans="1:30" ht="15">
      <c r="A421" s="1068"/>
      <c r="B421" s="1105"/>
      <c r="C421" s="1092"/>
      <c r="D421" s="1093"/>
      <c r="E421" s="1093"/>
      <c r="F421" s="1094"/>
      <c r="G421" s="1095"/>
      <c r="H421" s="1092"/>
      <c r="I421" s="1093"/>
      <c r="J421" s="1096"/>
      <c r="K421"/>
      <c r="L421" s="922"/>
      <c r="M421" s="145"/>
      <c r="N421" s="252"/>
      <c r="O421" s="176"/>
      <c r="P421" s="176"/>
      <c r="Q421" s="176"/>
      <c r="R421" s="177"/>
      <c r="S421" s="177"/>
      <c r="T421" s="244"/>
      <c r="U421" s="987"/>
      <c r="V421" s="256"/>
      <c r="W421" s="257"/>
      <c r="X421" s="258"/>
      <c r="Y421" s="258"/>
      <c r="Z421" s="259"/>
      <c r="AA421" s="259"/>
      <c r="AB421" s="258"/>
      <c r="AC421" s="979"/>
      <c r="AD421" s="193"/>
    </row>
    <row r="422" spans="1:30" ht="15">
      <c r="A422" s="1067"/>
      <c r="B422" s="1106"/>
      <c r="C422" s="1097"/>
      <c r="D422" s="1098"/>
      <c r="E422" s="1098"/>
      <c r="F422" s="1099"/>
      <c r="G422" s="1100"/>
      <c r="H422" s="1097"/>
      <c r="I422" s="1101"/>
      <c r="J422" s="1086"/>
      <c r="K422"/>
      <c r="L422" s="922"/>
      <c r="M422" s="145"/>
      <c r="N422" s="179"/>
      <c r="O422" s="179"/>
      <c r="P422" s="179"/>
      <c r="Q422" s="179"/>
      <c r="R422" s="180"/>
      <c r="S422" s="180"/>
      <c r="T422" s="245"/>
      <c r="U422" s="988"/>
      <c r="V422" s="260"/>
      <c r="W422" s="254"/>
      <c r="X422" s="261"/>
      <c r="Y422" s="261"/>
      <c r="Z422" s="262"/>
      <c r="AA422" s="262"/>
      <c r="AB422" s="261"/>
      <c r="AC422" s="262"/>
      <c r="AD422" s="193"/>
    </row>
    <row r="423" spans="1:30" ht="15">
      <c r="A423" s="1067"/>
      <c r="B423" s="1106"/>
      <c r="C423" s="1097"/>
      <c r="D423" s="1098"/>
      <c r="E423" s="1098"/>
      <c r="F423" s="1099"/>
      <c r="G423" s="1100"/>
      <c r="H423" s="1097"/>
      <c r="I423" s="1101"/>
      <c r="J423" s="1086"/>
      <c r="K423"/>
      <c r="L423" s="922"/>
      <c r="M423" s="145"/>
      <c r="N423" s="179"/>
      <c r="O423" s="179"/>
      <c r="P423" s="179"/>
      <c r="Q423" s="179"/>
      <c r="R423" s="180"/>
      <c r="S423" s="180"/>
      <c r="T423" s="245"/>
      <c r="U423" s="988"/>
      <c r="V423" s="260"/>
      <c r="W423" s="254"/>
      <c r="X423" s="261"/>
      <c r="Y423" s="261"/>
      <c r="Z423" s="262"/>
      <c r="AA423" s="262"/>
      <c r="AB423" s="261"/>
      <c r="AC423" s="262"/>
      <c r="AD423" s="193"/>
    </row>
    <row r="424" spans="1:30" ht="15">
      <c r="A424" s="1067"/>
      <c r="B424" s="1106"/>
      <c r="C424" s="1097"/>
      <c r="D424" s="1098"/>
      <c r="E424" s="1098"/>
      <c r="F424" s="1099"/>
      <c r="G424" s="1100"/>
      <c r="H424" s="1097"/>
      <c r="I424" s="1101"/>
      <c r="J424" s="1086"/>
      <c r="K424"/>
      <c r="L424" s="922"/>
      <c r="M424" s="145"/>
      <c r="N424" s="179"/>
      <c r="O424" s="179"/>
      <c r="P424" s="179"/>
      <c r="Q424" s="179"/>
      <c r="R424" s="180"/>
      <c r="S424" s="180"/>
      <c r="T424" s="245"/>
      <c r="U424" s="988"/>
      <c r="V424" s="260"/>
      <c r="W424" s="254"/>
      <c r="X424" s="261"/>
      <c r="Y424" s="261"/>
      <c r="Z424" s="262"/>
      <c r="AA424" s="262"/>
      <c r="AB424" s="261"/>
      <c r="AC424" s="262"/>
      <c r="AD424" s="193"/>
    </row>
    <row r="425" spans="1:30" ht="15">
      <c r="A425" s="1067"/>
      <c r="B425" s="1106"/>
      <c r="C425" s="1097"/>
      <c r="D425" s="1098"/>
      <c r="E425" s="1098"/>
      <c r="F425" s="1099"/>
      <c r="G425" s="1100"/>
      <c r="H425" s="1097"/>
      <c r="I425" s="1101"/>
      <c r="J425" s="1086"/>
      <c r="K425"/>
      <c r="L425" s="922"/>
      <c r="M425" s="145"/>
      <c r="N425" s="179"/>
      <c r="O425" s="179"/>
      <c r="P425" s="179"/>
      <c r="Q425" s="179"/>
      <c r="R425" s="180"/>
      <c r="S425" s="180"/>
      <c r="T425" s="245"/>
      <c r="U425" s="988"/>
      <c r="V425" s="260"/>
      <c r="W425" s="254"/>
      <c r="X425" s="261"/>
      <c r="Y425" s="261"/>
      <c r="Z425" s="262"/>
      <c r="AA425" s="262"/>
      <c r="AB425" s="261"/>
      <c r="AC425" s="262"/>
      <c r="AD425" s="193"/>
    </row>
    <row r="426" spans="1:30" ht="15">
      <c r="A426" s="1067"/>
      <c r="B426" s="1106"/>
      <c r="C426" s="1097"/>
      <c r="D426" s="1098"/>
      <c r="E426" s="1098"/>
      <c r="F426" s="1099"/>
      <c r="G426" s="1100"/>
      <c r="H426" s="1097"/>
      <c r="I426" s="1101"/>
      <c r="J426" s="1086"/>
      <c r="K426"/>
      <c r="L426" s="922"/>
      <c r="M426" s="145"/>
      <c r="N426" s="181"/>
      <c r="O426" s="181"/>
      <c r="P426" s="181"/>
      <c r="Q426" s="181"/>
      <c r="R426" s="182"/>
      <c r="S426" s="182"/>
      <c r="T426" s="246"/>
      <c r="U426" s="989"/>
      <c r="V426" s="263"/>
      <c r="W426" s="264"/>
      <c r="X426" s="265"/>
      <c r="Y426" s="265"/>
      <c r="Z426" s="266"/>
      <c r="AA426" s="266"/>
      <c r="AB426" s="265"/>
      <c r="AC426" s="266"/>
      <c r="AD426" s="193"/>
    </row>
    <row r="427" spans="1:30" ht="15">
      <c r="A427" s="1067"/>
      <c r="B427" s="1106"/>
      <c r="C427" s="1097"/>
      <c r="D427" s="1098"/>
      <c r="E427" s="1098"/>
      <c r="F427" s="1099"/>
      <c r="G427" s="1100"/>
      <c r="H427" s="1097"/>
      <c r="I427" s="1101"/>
      <c r="J427" s="1086"/>
      <c r="K427"/>
      <c r="L427" s="922"/>
      <c r="M427" s="145"/>
      <c r="N427" s="357"/>
      <c r="O427" s="205"/>
      <c r="P427" s="205"/>
      <c r="Q427" s="205"/>
      <c r="R427" s="206"/>
      <c r="S427" s="205"/>
      <c r="T427" s="247"/>
      <c r="U427" s="981"/>
      <c r="V427" s="267"/>
      <c r="W427" s="267"/>
      <c r="X427" s="267"/>
      <c r="Y427" s="267"/>
      <c r="Z427" s="268"/>
      <c r="AA427" s="267"/>
      <c r="AB427" s="267"/>
      <c r="AC427" s="978"/>
      <c r="AD427" s="193"/>
    </row>
    <row r="428" spans="1:30" ht="15">
      <c r="A428" s="1067"/>
      <c r="B428" s="1065"/>
      <c r="C428" s="1097"/>
      <c r="D428" s="1098"/>
      <c r="E428" s="1098"/>
      <c r="F428" s="1099"/>
      <c r="G428" s="1100"/>
      <c r="H428" s="1097"/>
      <c r="I428" s="1101"/>
      <c r="J428" s="1086"/>
      <c r="K428"/>
      <c r="L428" s="922"/>
      <c r="M428" s="145"/>
      <c r="N428" s="178"/>
      <c r="O428" s="178"/>
      <c r="P428" s="178"/>
      <c r="Q428" s="178"/>
      <c r="R428" s="183"/>
      <c r="S428" s="178"/>
      <c r="T428" s="248"/>
      <c r="U428" s="183"/>
      <c r="V428" s="254"/>
      <c r="W428" s="254"/>
      <c r="X428" s="254"/>
      <c r="Y428" s="254"/>
      <c r="Z428" s="255"/>
      <c r="AA428" s="254"/>
      <c r="AB428" s="254"/>
      <c r="AC428" s="260"/>
      <c r="AD428" s="193"/>
    </row>
    <row r="429" spans="1:30" ht="15">
      <c r="A429" s="1067"/>
      <c r="B429" s="1106"/>
      <c r="C429" s="1097"/>
      <c r="D429" s="1098"/>
      <c r="E429" s="1098"/>
      <c r="F429" s="1099"/>
      <c r="G429" s="1100"/>
      <c r="H429" s="1097"/>
      <c r="I429" s="1101"/>
      <c r="J429" s="1086"/>
      <c r="K429"/>
      <c r="L429" s="922"/>
      <c r="M429" s="145"/>
      <c r="N429" s="178"/>
      <c r="O429" s="248"/>
      <c r="P429" s="248"/>
      <c r="Q429" s="248"/>
      <c r="R429" s="253"/>
      <c r="S429" s="248"/>
      <c r="T429" s="248"/>
      <c r="U429" s="253"/>
      <c r="V429" s="248"/>
      <c r="W429" s="248"/>
      <c r="X429" s="248"/>
      <c r="Y429" s="248"/>
      <c r="Z429" s="253"/>
      <c r="AA429" s="248"/>
      <c r="AB429" s="248"/>
      <c r="AC429" s="269"/>
      <c r="AD429" s="193"/>
    </row>
    <row r="430" spans="1:30" ht="15">
      <c r="A430" s="1067"/>
      <c r="B430" s="1065"/>
      <c r="C430" s="1097"/>
      <c r="D430" s="1098"/>
      <c r="E430" s="1098"/>
      <c r="F430" s="1099"/>
      <c r="G430" s="1100"/>
      <c r="H430" s="1097"/>
      <c r="I430" s="1101"/>
      <c r="J430" s="1086"/>
      <c r="K430"/>
      <c r="L430" s="922"/>
      <c r="M430" s="145"/>
      <c r="N430" s="178"/>
      <c r="O430" s="248"/>
      <c r="P430" s="248"/>
      <c r="Q430" s="248"/>
      <c r="R430" s="253"/>
      <c r="S430" s="248"/>
      <c r="T430" s="248"/>
      <c r="U430" s="253"/>
      <c r="V430" s="248"/>
      <c r="W430" s="248"/>
      <c r="X430" s="248"/>
      <c r="Y430" s="248"/>
      <c r="Z430" s="253"/>
      <c r="AA430" s="248"/>
      <c r="AB430" s="248"/>
      <c r="AC430" s="269"/>
      <c r="AD430" s="193"/>
    </row>
    <row r="431" spans="1:30" ht="15">
      <c r="A431" s="1067"/>
      <c r="B431" s="1106"/>
      <c r="C431" s="1097"/>
      <c r="D431" s="1098"/>
      <c r="E431" s="1098"/>
      <c r="F431" s="1099"/>
      <c r="G431" s="1100"/>
      <c r="H431" s="1097"/>
      <c r="I431" s="1101"/>
      <c r="J431" s="1086"/>
      <c r="K431"/>
      <c r="L431" s="480"/>
      <c r="M431" s="145"/>
      <c r="N431" s="178"/>
      <c r="O431" s="248"/>
      <c r="P431" s="248"/>
      <c r="Q431" s="248"/>
      <c r="R431" s="253"/>
      <c r="S431" s="248"/>
      <c r="T431" s="248"/>
      <c r="U431" s="253"/>
      <c r="V431" s="248"/>
      <c r="W431" s="248"/>
      <c r="X431" s="248"/>
      <c r="Y431" s="248"/>
      <c r="Z431" s="253"/>
      <c r="AA431" s="248"/>
      <c r="AB431" s="248"/>
      <c r="AC431" s="269"/>
      <c r="AD431" s="193"/>
    </row>
    <row r="432" spans="1:30" ht="15">
      <c r="A432" s="1067"/>
      <c r="B432" s="1065"/>
      <c r="C432" s="1097"/>
      <c r="D432" s="1098"/>
      <c r="E432" s="1098"/>
      <c r="F432" s="1099"/>
      <c r="G432" s="1100"/>
      <c r="H432" s="1097"/>
      <c r="I432" s="1101"/>
      <c r="J432" s="1086"/>
      <c r="K432"/>
      <c r="L432" s="480"/>
      <c r="M432" s="145"/>
      <c r="N432" s="271"/>
      <c r="O432" s="271"/>
      <c r="P432" s="207"/>
      <c r="Q432" s="208"/>
      <c r="R432" s="209"/>
      <c r="S432" s="210"/>
      <c r="T432" s="207"/>
      <c r="U432" s="209"/>
      <c r="V432" s="270"/>
      <c r="W432" s="271"/>
      <c r="X432" s="271"/>
      <c r="Y432" s="272"/>
      <c r="Z432" s="273"/>
      <c r="AA432" s="273"/>
      <c r="AB432" s="271"/>
      <c r="AC432" s="273"/>
      <c r="AD432" s="193"/>
    </row>
    <row r="433" spans="1:30" ht="15">
      <c r="A433" s="1067"/>
      <c r="B433" s="1106"/>
      <c r="C433" s="1097"/>
      <c r="D433" s="1098"/>
      <c r="E433" s="1098"/>
      <c r="F433" s="1099"/>
      <c r="G433" s="1100"/>
      <c r="H433" s="1097"/>
      <c r="I433" s="1101"/>
      <c r="J433" s="1086"/>
      <c r="K433"/>
      <c r="L433" s="480"/>
      <c r="M433" s="145"/>
      <c r="N433" s="271"/>
      <c r="O433" s="271"/>
      <c r="P433" s="207"/>
      <c r="Q433" s="208"/>
      <c r="R433" s="209"/>
      <c r="S433" s="210"/>
      <c r="T433" s="207"/>
      <c r="U433" s="209"/>
      <c r="V433" s="270"/>
      <c r="W433" s="271"/>
      <c r="X433" s="271"/>
      <c r="Y433" s="272"/>
      <c r="Z433" s="273"/>
      <c r="AA433" s="273"/>
      <c r="AB433" s="271"/>
      <c r="AC433" s="273"/>
      <c r="AD433" s="193"/>
    </row>
    <row r="434" spans="1:30" ht="15">
      <c r="A434" s="1067"/>
      <c r="B434" s="1065"/>
      <c r="C434" s="1097"/>
      <c r="D434" s="1098"/>
      <c r="E434" s="1098"/>
      <c r="F434" s="1099"/>
      <c r="G434" s="1100"/>
      <c r="H434" s="1097"/>
      <c r="I434" s="1101"/>
      <c r="J434" s="1086"/>
      <c r="K434"/>
      <c r="L434" s="480"/>
      <c r="M434" s="145"/>
      <c r="N434" s="271"/>
      <c r="O434" s="271"/>
      <c r="P434" s="271"/>
      <c r="Q434" s="271"/>
      <c r="R434" s="974"/>
      <c r="S434" s="271"/>
      <c r="T434" s="271"/>
      <c r="U434" s="974"/>
      <c r="V434" s="270"/>
      <c r="W434" s="271"/>
      <c r="X434" s="271"/>
      <c r="Y434" s="272"/>
      <c r="Z434" s="273"/>
      <c r="AA434" s="273"/>
      <c r="AB434" s="271"/>
      <c r="AC434" s="273"/>
      <c r="AD434" s="193"/>
    </row>
    <row r="435" spans="1:30" ht="15">
      <c r="A435" s="1067"/>
      <c r="B435" s="1065"/>
      <c r="C435" s="1097"/>
      <c r="D435" s="1098"/>
      <c r="E435" s="1098"/>
      <c r="F435" s="1099"/>
      <c r="G435" s="1100"/>
      <c r="H435" s="1097"/>
      <c r="I435" s="1101"/>
      <c r="J435" s="1086"/>
      <c r="K435"/>
      <c r="L435" s="480"/>
      <c r="M435" s="145"/>
      <c r="N435" s="271"/>
      <c r="O435" s="271"/>
      <c r="P435" s="207"/>
      <c r="Q435" s="208"/>
      <c r="R435" s="209"/>
      <c r="S435" s="210"/>
      <c r="T435" s="207"/>
      <c r="U435" s="209"/>
      <c r="V435" s="270"/>
      <c r="W435" s="271"/>
      <c r="X435" s="271"/>
      <c r="Y435" s="272"/>
      <c r="Z435" s="273"/>
      <c r="AA435" s="273"/>
      <c r="AB435" s="271"/>
      <c r="AC435" s="273"/>
      <c r="AD435" s="193"/>
    </row>
    <row r="436" spans="1:30" ht="15">
      <c r="A436" s="1067"/>
      <c r="B436" s="1106"/>
      <c r="C436" s="1097"/>
      <c r="D436" s="1098"/>
      <c r="E436" s="1098"/>
      <c r="F436" s="1099"/>
      <c r="G436" s="1100"/>
      <c r="H436" s="1097"/>
      <c r="I436" s="1101"/>
      <c r="J436" s="1086"/>
      <c r="K436"/>
      <c r="L436" s="480"/>
      <c r="M436" s="145"/>
      <c r="N436" s="271"/>
      <c r="O436" s="271"/>
      <c r="P436" s="207"/>
      <c r="Q436" s="208"/>
      <c r="R436" s="209"/>
      <c r="S436" s="210"/>
      <c r="T436" s="207"/>
      <c r="U436" s="209"/>
      <c r="V436" s="270"/>
      <c r="W436" s="271"/>
      <c r="X436" s="271"/>
      <c r="Y436" s="272"/>
      <c r="Z436" s="273"/>
      <c r="AA436" s="273"/>
      <c r="AB436" s="271"/>
      <c r="AC436" s="273"/>
      <c r="AD436" s="193"/>
    </row>
    <row r="437" spans="1:30" ht="15">
      <c r="A437" s="1067"/>
      <c r="B437" s="1065"/>
      <c r="C437" s="1097"/>
      <c r="D437" s="1098"/>
      <c r="E437" s="1098"/>
      <c r="F437" s="1099"/>
      <c r="G437" s="1100"/>
      <c r="H437" s="1097"/>
      <c r="I437" s="1101"/>
      <c r="J437" s="1086"/>
      <c r="K437"/>
      <c r="L437" s="480"/>
      <c r="M437" s="145"/>
      <c r="N437" s="271"/>
      <c r="O437" s="271"/>
      <c r="P437" s="276"/>
      <c r="Q437" s="276"/>
      <c r="R437" s="277"/>
      <c r="S437" s="276"/>
      <c r="T437" s="271"/>
      <c r="U437" s="277"/>
      <c r="V437" s="270"/>
      <c r="W437" s="271"/>
      <c r="X437" s="271"/>
      <c r="Y437" s="272"/>
      <c r="Z437" s="273"/>
      <c r="AA437" s="273"/>
      <c r="AB437" s="271"/>
      <c r="AC437" s="273"/>
      <c r="AD437" s="193"/>
    </row>
    <row r="438" spans="1:30" ht="15">
      <c r="A438" s="1067"/>
      <c r="B438" s="1065"/>
      <c r="C438" s="1097"/>
      <c r="D438" s="1098"/>
      <c r="E438" s="1098"/>
      <c r="F438" s="1099"/>
      <c r="G438" s="1100"/>
      <c r="H438" s="1097"/>
      <c r="I438" s="1101"/>
      <c r="J438" s="1086"/>
      <c r="K438"/>
      <c r="L438" s="480"/>
      <c r="M438" s="145"/>
      <c r="N438" s="271"/>
      <c r="O438" s="271"/>
      <c r="P438" s="207"/>
      <c r="Q438" s="208"/>
      <c r="R438" s="209"/>
      <c r="S438" s="210"/>
      <c r="T438" s="207"/>
      <c r="U438" s="209"/>
      <c r="V438" s="270"/>
      <c r="W438" s="271"/>
      <c r="X438" s="271"/>
      <c r="Y438" s="272"/>
      <c r="Z438" s="273"/>
      <c r="AA438" s="273"/>
      <c r="AB438" s="271"/>
      <c r="AC438" s="273"/>
      <c r="AD438" s="193"/>
    </row>
    <row r="439" spans="1:30" ht="15">
      <c r="A439" s="1067"/>
      <c r="B439" s="1106"/>
      <c r="C439" s="1097"/>
      <c r="D439" s="1098"/>
      <c r="E439" s="1098"/>
      <c r="F439" s="1099"/>
      <c r="G439" s="1100"/>
      <c r="H439" s="1097"/>
      <c r="I439" s="1101"/>
      <c r="J439" s="1086"/>
      <c r="K439"/>
      <c r="L439" s="480"/>
      <c r="M439" s="145"/>
      <c r="N439" s="271"/>
      <c r="O439" s="271"/>
      <c r="P439" s="207"/>
      <c r="Q439" s="208"/>
      <c r="R439" s="209"/>
      <c r="S439" s="210"/>
      <c r="T439" s="207"/>
      <c r="U439" s="209"/>
      <c r="V439" s="270"/>
      <c r="W439" s="271"/>
      <c r="X439" s="271"/>
      <c r="Y439" s="272"/>
      <c r="Z439" s="273"/>
      <c r="AA439" s="273"/>
      <c r="AB439" s="271"/>
      <c r="AC439" s="273"/>
      <c r="AD439" s="193"/>
    </row>
    <row r="440" spans="1:30" ht="15">
      <c r="A440" s="1067"/>
      <c r="B440" s="1065"/>
      <c r="C440" s="1097"/>
      <c r="D440" s="1098"/>
      <c r="E440" s="1098"/>
      <c r="F440" s="1099"/>
      <c r="G440" s="1100"/>
      <c r="H440" s="1097"/>
      <c r="I440" s="1101"/>
      <c r="J440" s="1086"/>
      <c r="K440"/>
      <c r="L440" s="480"/>
      <c r="M440" s="145"/>
      <c r="N440" s="271"/>
      <c r="O440" s="271"/>
      <c r="P440" s="207"/>
      <c r="Q440" s="208"/>
      <c r="R440" s="209"/>
      <c r="S440" s="210"/>
      <c r="T440" s="207"/>
      <c r="U440" s="209"/>
      <c r="V440" s="270"/>
      <c r="W440" s="271"/>
      <c r="X440" s="271"/>
      <c r="Y440" s="272"/>
      <c r="Z440" s="273"/>
      <c r="AA440" s="273"/>
      <c r="AB440" s="271"/>
      <c r="AC440" s="273"/>
      <c r="AD440" s="193"/>
    </row>
    <row r="441" spans="1:30" ht="15">
      <c r="A441" s="1067"/>
      <c r="B441" s="1065"/>
      <c r="C441" s="1097"/>
      <c r="D441" s="1098"/>
      <c r="E441" s="1098"/>
      <c r="F441" s="1099"/>
      <c r="G441" s="1100"/>
      <c r="H441" s="1097"/>
      <c r="I441" s="1101"/>
      <c r="J441" s="1086"/>
      <c r="K441"/>
      <c r="L441" s="480"/>
      <c r="M441" s="145"/>
      <c r="N441" s="271"/>
      <c r="O441" s="271"/>
      <c r="P441" s="207"/>
      <c r="Q441" s="208"/>
      <c r="R441" s="209"/>
      <c r="S441" s="210"/>
      <c r="T441" s="207"/>
      <c r="U441" s="209"/>
      <c r="V441" s="270"/>
      <c r="W441" s="271"/>
      <c r="X441" s="271"/>
      <c r="Y441" s="272"/>
      <c r="Z441" s="273"/>
      <c r="AA441" s="273"/>
      <c r="AB441" s="271"/>
      <c r="AC441" s="273"/>
      <c r="AD441" s="193"/>
    </row>
    <row r="442" spans="1:30" ht="15">
      <c r="A442" s="1067"/>
      <c r="B442" s="1065"/>
      <c r="C442" s="1097"/>
      <c r="D442" s="1098"/>
      <c r="E442" s="1098"/>
      <c r="F442" s="1099"/>
      <c r="G442" s="1100"/>
      <c r="H442" s="1097"/>
      <c r="I442" s="1101"/>
      <c r="J442" s="1086"/>
      <c r="K442"/>
      <c r="L442" s="480"/>
      <c r="M442" s="145"/>
      <c r="N442" s="271"/>
      <c r="O442" s="271"/>
      <c r="P442" s="207"/>
      <c r="Q442" s="208"/>
      <c r="R442" s="209"/>
      <c r="S442" s="210"/>
      <c r="T442" s="207"/>
      <c r="U442" s="209"/>
      <c r="V442" s="270"/>
      <c r="W442" s="271"/>
      <c r="X442" s="271"/>
      <c r="Y442" s="272"/>
      <c r="Z442" s="273"/>
      <c r="AA442" s="273"/>
      <c r="AB442" s="271"/>
      <c r="AC442" s="273"/>
      <c r="AD442" s="193"/>
    </row>
    <row r="443" spans="1:30" ht="15">
      <c r="A443" s="1067"/>
      <c r="B443" s="1106"/>
      <c r="C443" s="1097"/>
      <c r="D443" s="1098"/>
      <c r="E443" s="1098"/>
      <c r="F443" s="1099"/>
      <c r="G443" s="1100"/>
      <c r="H443" s="1097"/>
      <c r="I443" s="1101"/>
      <c r="J443" s="1086"/>
      <c r="K443"/>
      <c r="L443" s="480"/>
      <c r="M443" s="145"/>
      <c r="N443" s="271"/>
      <c r="O443" s="271"/>
      <c r="P443" s="207"/>
      <c r="Q443" s="208"/>
      <c r="R443" s="209"/>
      <c r="S443" s="210"/>
      <c r="T443" s="207"/>
      <c r="U443" s="209"/>
      <c r="V443" s="270"/>
      <c r="W443" s="271"/>
      <c r="X443" s="271"/>
      <c r="Y443" s="272"/>
      <c r="Z443" s="273"/>
      <c r="AA443" s="273"/>
      <c r="AB443" s="271"/>
      <c r="AC443" s="273"/>
      <c r="AD443" s="193"/>
    </row>
    <row r="444" spans="1:30" ht="15">
      <c r="A444" s="1067"/>
      <c r="B444" s="1065"/>
      <c r="C444" s="1097"/>
      <c r="D444" s="1098"/>
      <c r="E444" s="1098"/>
      <c r="F444" s="1099"/>
      <c r="G444" s="1100"/>
      <c r="H444" s="1097"/>
      <c r="I444" s="1101"/>
      <c r="J444" s="1086"/>
      <c r="K444"/>
      <c r="L444" s="480"/>
      <c r="M444" s="145"/>
      <c r="N444" s="271"/>
      <c r="O444" s="271"/>
      <c r="P444" s="207"/>
      <c r="Q444" s="208"/>
      <c r="R444" s="209"/>
      <c r="S444" s="210"/>
      <c r="T444" s="207"/>
      <c r="U444" s="209"/>
      <c r="V444" s="270"/>
      <c r="W444" s="271"/>
      <c r="X444" s="271"/>
      <c r="Y444" s="272"/>
      <c r="Z444" s="273"/>
      <c r="AA444" s="273"/>
      <c r="AB444" s="271"/>
      <c r="AC444" s="273"/>
      <c r="AD444" s="193"/>
    </row>
    <row r="445" spans="1:30" ht="15">
      <c r="A445" s="1067"/>
      <c r="B445" s="1065"/>
      <c r="C445" s="1097"/>
      <c r="D445" s="1098"/>
      <c r="E445" s="1098"/>
      <c r="F445" s="1099"/>
      <c r="G445" s="1100"/>
      <c r="H445" s="1097"/>
      <c r="I445" s="1101"/>
      <c r="J445" s="1086"/>
      <c r="K445"/>
      <c r="L445" s="480"/>
      <c r="M445" s="145"/>
      <c r="N445" s="271"/>
      <c r="O445" s="271"/>
      <c r="P445" s="207"/>
      <c r="Q445" s="208"/>
      <c r="R445" s="209"/>
      <c r="S445" s="210"/>
      <c r="T445" s="207"/>
      <c r="U445" s="209"/>
      <c r="V445" s="270"/>
      <c r="W445" s="271"/>
      <c r="X445" s="271"/>
      <c r="Y445" s="272"/>
      <c r="Z445" s="273"/>
      <c r="AA445" s="273"/>
      <c r="AB445" s="271"/>
      <c r="AC445" s="273"/>
      <c r="AD445" s="193"/>
    </row>
    <row r="446" spans="1:30" ht="15">
      <c r="A446" s="1067"/>
      <c r="B446" s="1106"/>
      <c r="C446" s="1097"/>
      <c r="D446" s="1098"/>
      <c r="E446" s="1098"/>
      <c r="F446" s="1099"/>
      <c r="G446" s="1100"/>
      <c r="H446" s="1097"/>
      <c r="I446" s="1101"/>
      <c r="J446" s="1086"/>
      <c r="K446"/>
      <c r="L446" s="480"/>
      <c r="M446" s="145"/>
      <c r="N446" s="271"/>
      <c r="O446" s="271"/>
      <c r="P446" s="207"/>
      <c r="Q446" s="208"/>
      <c r="R446" s="209"/>
      <c r="S446" s="210"/>
      <c r="T446" s="207"/>
      <c r="U446" s="209"/>
      <c r="V446" s="270"/>
      <c r="W446" s="271"/>
      <c r="X446" s="271"/>
      <c r="Y446" s="272"/>
      <c r="Z446" s="273"/>
      <c r="AA446" s="273"/>
      <c r="AB446" s="271"/>
      <c r="AC446" s="273"/>
      <c r="AD446" s="193"/>
    </row>
    <row r="447" spans="1:30" ht="15">
      <c r="A447" s="1067"/>
      <c r="B447" s="1065"/>
      <c r="C447" s="1097"/>
      <c r="D447" s="1098"/>
      <c r="E447" s="1098"/>
      <c r="F447" s="1099"/>
      <c r="G447" s="1100"/>
      <c r="H447" s="1097"/>
      <c r="I447" s="1101"/>
      <c r="J447" s="1086"/>
      <c r="K447"/>
      <c r="L447" s="480"/>
      <c r="M447" s="145"/>
      <c r="N447" s="271"/>
      <c r="O447" s="271"/>
      <c r="P447" s="207"/>
      <c r="Q447" s="208"/>
      <c r="R447" s="209"/>
      <c r="S447" s="210"/>
      <c r="T447" s="207"/>
      <c r="U447" s="209"/>
      <c r="V447" s="270"/>
      <c r="W447" s="271"/>
      <c r="X447" s="271"/>
      <c r="Y447" s="272"/>
      <c r="Z447" s="273"/>
      <c r="AA447" s="273"/>
      <c r="AB447" s="271"/>
      <c r="AC447" s="273"/>
      <c r="AD447" s="193"/>
    </row>
    <row r="448" spans="1:30" ht="15">
      <c r="A448" s="1067"/>
      <c r="B448" s="1065"/>
      <c r="C448" s="1097"/>
      <c r="D448" s="1098"/>
      <c r="E448" s="1098"/>
      <c r="F448" s="1099"/>
      <c r="G448" s="1100"/>
      <c r="H448" s="1097"/>
      <c r="I448" s="1101"/>
      <c r="J448" s="1086"/>
      <c r="K448"/>
      <c r="L448" s="480"/>
      <c r="M448" s="145"/>
      <c r="N448" s="179"/>
      <c r="O448" s="271"/>
      <c r="P448" s="207"/>
      <c r="Q448" s="208"/>
      <c r="R448" s="209"/>
      <c r="S448" s="210"/>
      <c r="T448" s="207"/>
      <c r="U448" s="209"/>
      <c r="V448" s="286"/>
      <c r="W448" s="271"/>
      <c r="X448" s="271"/>
      <c r="Y448" s="272"/>
      <c r="Z448" s="273"/>
      <c r="AA448" s="273"/>
      <c r="AB448" s="271"/>
      <c r="AC448" s="273"/>
      <c r="AD448" s="193"/>
    </row>
    <row r="449" spans="1:38" ht="15">
      <c r="A449" s="1067"/>
      <c r="B449" s="1106"/>
      <c r="C449" s="1097"/>
      <c r="D449" s="1098"/>
      <c r="E449" s="1098"/>
      <c r="F449" s="1099"/>
      <c r="G449" s="1100"/>
      <c r="H449" s="1097"/>
      <c r="I449" s="1101"/>
      <c r="J449" s="1086"/>
      <c r="K449"/>
      <c r="L449" s="480"/>
      <c r="M449" s="145"/>
      <c r="N449" s="975"/>
      <c r="O449" s="975"/>
      <c r="P449" s="975"/>
      <c r="Q449" s="975"/>
      <c r="R449" s="976"/>
      <c r="S449" s="976"/>
      <c r="T449" s="977"/>
      <c r="U449" s="987"/>
      <c r="V449" s="281"/>
      <c r="W449" s="271"/>
      <c r="X449" s="271"/>
      <c r="Y449" s="272"/>
      <c r="Z449" s="273"/>
      <c r="AA449" s="273"/>
      <c r="AB449" s="271"/>
      <c r="AC449" s="273"/>
      <c r="AD449" s="193"/>
      <c r="AE449" s="992"/>
      <c r="AF449" s="992"/>
      <c r="AG449" s="992"/>
      <c r="AH449" s="992"/>
      <c r="AI449" s="992"/>
      <c r="AJ449" s="992"/>
      <c r="AK449" s="992"/>
      <c r="AL449" s="992"/>
    </row>
    <row r="450" spans="1:38" ht="15">
      <c r="A450" s="1067"/>
      <c r="B450" s="1106"/>
      <c r="C450" s="1097"/>
      <c r="D450" s="1098"/>
      <c r="E450" s="1098"/>
      <c r="F450" s="1099"/>
      <c r="G450" s="1100"/>
      <c r="H450" s="1097"/>
      <c r="I450" s="1101"/>
      <c r="J450" s="1086"/>
      <c r="K450"/>
      <c r="L450" s="480"/>
      <c r="M450" s="145"/>
      <c r="N450" s="179"/>
      <c r="O450" s="179"/>
      <c r="P450" s="179"/>
      <c r="Q450" s="179"/>
      <c r="R450" s="180"/>
      <c r="S450" s="180"/>
      <c r="T450" s="245"/>
      <c r="U450" s="988"/>
      <c r="V450" s="281"/>
      <c r="W450" s="271"/>
      <c r="X450" s="271"/>
      <c r="Y450" s="272"/>
      <c r="Z450" s="273"/>
      <c r="AA450" s="273"/>
      <c r="AB450" s="271"/>
      <c r="AC450" s="273"/>
      <c r="AD450" s="193"/>
      <c r="AE450" s="992"/>
      <c r="AF450" s="992"/>
      <c r="AG450" s="992"/>
      <c r="AH450" s="992"/>
      <c r="AI450" s="992"/>
      <c r="AJ450" s="992"/>
      <c r="AK450" s="992"/>
      <c r="AL450" s="992"/>
    </row>
    <row r="451" spans="1:38" ht="15">
      <c r="A451" s="1067"/>
      <c r="B451" s="1114"/>
      <c r="C451" s="1116"/>
      <c r="D451" s="1117"/>
      <c r="E451" s="1117"/>
      <c r="F451" s="1118"/>
      <c r="G451" s="1119"/>
      <c r="H451" s="1116"/>
      <c r="I451" s="1117"/>
      <c r="J451" s="1091"/>
      <c r="K451"/>
      <c r="L451" s="480"/>
      <c r="M451" s="145"/>
      <c r="N451" s="181"/>
      <c r="O451" s="181"/>
      <c r="P451" s="181"/>
      <c r="Q451" s="181"/>
      <c r="R451" s="182"/>
      <c r="S451" s="182"/>
      <c r="T451" s="246"/>
      <c r="U451" s="989"/>
      <c r="V451" s="281"/>
      <c r="W451" s="271"/>
      <c r="X451" s="271"/>
      <c r="Y451" s="272"/>
      <c r="Z451" s="273"/>
      <c r="AA451" s="273"/>
      <c r="AB451" s="271"/>
      <c r="AC451" s="273"/>
      <c r="AD451" s="193"/>
      <c r="AE451" s="992"/>
      <c r="AF451" s="992"/>
      <c r="AG451" s="992"/>
      <c r="AH451" s="992"/>
      <c r="AI451" s="992"/>
      <c r="AJ451" s="992"/>
      <c r="AK451" s="992"/>
      <c r="AL451" s="992"/>
    </row>
    <row r="452" spans="1:38" ht="15">
      <c r="A452" s="1067"/>
      <c r="B452" s="1106"/>
      <c r="C452" s="1097"/>
      <c r="D452" s="1098"/>
      <c r="E452" s="1098"/>
      <c r="F452" s="1099"/>
      <c r="G452" s="1100"/>
      <c r="H452" s="1097"/>
      <c r="I452" s="1101"/>
      <c r="J452" s="1086"/>
      <c r="K452"/>
      <c r="L452" s="480"/>
      <c r="M452" s="145"/>
      <c r="N452" s="179"/>
      <c r="O452" s="179"/>
      <c r="P452" s="179"/>
      <c r="Q452" s="179"/>
      <c r="R452" s="180"/>
      <c r="S452" s="180"/>
      <c r="T452" s="245"/>
      <c r="U452" s="988"/>
      <c r="V452" s="281"/>
      <c r="W452" s="271"/>
      <c r="X452" s="271"/>
      <c r="Y452" s="272"/>
      <c r="Z452" s="273"/>
      <c r="AA452" s="273"/>
      <c r="AB452" s="271"/>
      <c r="AC452" s="273"/>
      <c r="AD452" s="193"/>
    </row>
    <row r="453" spans="1:38" ht="15">
      <c r="A453" s="1067"/>
      <c r="B453" s="1106"/>
      <c r="C453" s="1097"/>
      <c r="D453" s="1098"/>
      <c r="E453" s="1098"/>
      <c r="F453" s="1099"/>
      <c r="G453" s="1100"/>
      <c r="H453" s="1097"/>
      <c r="I453" s="1101"/>
      <c r="J453" s="1086"/>
      <c r="K453"/>
      <c r="L453" s="480"/>
      <c r="M453" s="145"/>
      <c r="N453" s="179"/>
      <c r="O453" s="179"/>
      <c r="P453" s="179"/>
      <c r="Q453" s="179"/>
      <c r="R453" s="180"/>
      <c r="S453" s="180"/>
      <c r="T453" s="245"/>
      <c r="U453" s="988"/>
      <c r="V453" s="281"/>
      <c r="W453" s="279"/>
      <c r="X453" s="279"/>
      <c r="Y453" s="280"/>
      <c r="Z453" s="281"/>
      <c r="AA453" s="281"/>
      <c r="AB453" s="279"/>
      <c r="AC453" s="281"/>
      <c r="AD453" s="193"/>
    </row>
    <row r="454" spans="1:38" ht="15">
      <c r="A454" s="1067"/>
      <c r="B454" s="1114"/>
      <c r="C454" s="1116"/>
      <c r="D454" s="1117"/>
      <c r="E454" s="1117"/>
      <c r="F454" s="1118"/>
      <c r="G454" s="1119"/>
      <c r="H454" s="1116"/>
      <c r="I454" s="1117"/>
      <c r="J454" s="1091"/>
      <c r="K454"/>
      <c r="L454" s="480"/>
      <c r="M454" s="145"/>
      <c r="N454" s="181"/>
      <c r="O454" s="181"/>
      <c r="P454" s="181"/>
      <c r="Q454" s="181"/>
      <c r="R454" s="182"/>
      <c r="S454" s="182"/>
      <c r="T454" s="246"/>
      <c r="U454" s="989"/>
      <c r="V454" s="260"/>
      <c r="W454" s="254"/>
      <c r="X454" s="261"/>
      <c r="Y454" s="261"/>
      <c r="Z454" s="262"/>
      <c r="AA454" s="262"/>
      <c r="AB454" s="261"/>
      <c r="AC454" s="262"/>
      <c r="AD454" s="193"/>
    </row>
    <row r="455" spans="1:38" ht="15">
      <c r="A455" s="1067"/>
      <c r="B455" s="1106"/>
      <c r="C455" s="1097"/>
      <c r="D455" s="1098"/>
      <c r="E455" s="1098"/>
      <c r="F455" s="1099"/>
      <c r="G455" s="1100"/>
      <c r="H455" s="1097"/>
      <c r="I455" s="1101"/>
      <c r="J455" s="1086"/>
      <c r="K455"/>
      <c r="L455" s="480"/>
      <c r="M455" s="145"/>
      <c r="N455" s="975"/>
      <c r="O455" s="975"/>
      <c r="P455" s="975"/>
      <c r="Q455" s="975"/>
      <c r="R455" s="976"/>
      <c r="S455" s="976"/>
      <c r="T455" s="977"/>
      <c r="U455" s="987"/>
      <c r="V455" s="260"/>
      <c r="W455" s="254"/>
      <c r="X455" s="261"/>
      <c r="Y455" s="261"/>
      <c r="Z455" s="262"/>
      <c r="AA455" s="262"/>
      <c r="AB455" s="261"/>
      <c r="AC455" s="262"/>
      <c r="AD455" s="193"/>
    </row>
    <row r="456" spans="1:38" ht="15">
      <c r="A456" s="1067"/>
      <c r="B456" s="1106"/>
      <c r="C456" s="1097"/>
      <c r="D456" s="1098"/>
      <c r="E456" s="1098"/>
      <c r="F456" s="1099"/>
      <c r="G456" s="1100"/>
      <c r="H456" s="1097"/>
      <c r="I456" s="1101"/>
      <c r="J456" s="1086"/>
      <c r="K456"/>
      <c r="L456" s="480"/>
      <c r="M456" s="145"/>
      <c r="N456" s="178"/>
      <c r="O456" s="178"/>
      <c r="P456" s="178"/>
      <c r="Q456" s="178"/>
      <c r="R456" s="183"/>
      <c r="S456" s="178"/>
      <c r="T456" s="248"/>
      <c r="U456" s="183"/>
      <c r="V456" s="260"/>
      <c r="W456" s="254"/>
      <c r="X456" s="261"/>
      <c r="Y456" s="261"/>
      <c r="Z456" s="262"/>
      <c r="AA456" s="262"/>
      <c r="AB456" s="261"/>
      <c r="AC456" s="262"/>
      <c r="AD456" s="193"/>
    </row>
    <row r="457" spans="1:38" ht="15">
      <c r="A457" s="1067"/>
      <c r="B457" s="1114"/>
      <c r="C457" s="1116"/>
      <c r="D457" s="1117"/>
      <c r="E457" s="1117"/>
      <c r="F457" s="1118"/>
      <c r="G457" s="1119"/>
      <c r="H457" s="1116"/>
      <c r="I457" s="1117"/>
      <c r="J457" s="1091"/>
      <c r="K457"/>
      <c r="L457" s="480"/>
      <c r="M457" s="145"/>
      <c r="N457" s="991"/>
      <c r="O457" s="991"/>
      <c r="P457" s="991"/>
      <c r="Q457" s="991"/>
      <c r="R457" s="996"/>
      <c r="S457" s="991"/>
      <c r="T457" s="984"/>
      <c r="U457" s="996"/>
      <c r="V457" s="285"/>
      <c r="W457" s="279"/>
      <c r="X457" s="279"/>
      <c r="Y457" s="280"/>
      <c r="Z457" s="281"/>
      <c r="AA457" s="281"/>
      <c r="AB457" s="279"/>
      <c r="AC457" s="281"/>
      <c r="AD457" s="193"/>
    </row>
    <row r="458" spans="1:38" ht="15">
      <c r="A458" s="1067"/>
      <c r="B458" s="1106"/>
      <c r="C458" s="1097"/>
      <c r="D458" s="1098"/>
      <c r="E458" s="1098"/>
      <c r="F458" s="1099"/>
      <c r="G458" s="1100"/>
      <c r="H458" s="1097"/>
      <c r="I458" s="1101"/>
      <c r="J458" s="1086"/>
      <c r="K458"/>
      <c r="L458" s="480"/>
      <c r="M458" s="145"/>
      <c r="N458" s="248"/>
      <c r="O458" s="248"/>
      <c r="P458" s="982"/>
      <c r="Q458" s="982"/>
      <c r="R458" s="997"/>
      <c r="S458" s="982"/>
      <c r="T458" s="982"/>
      <c r="U458" s="997"/>
      <c r="V458" s="278"/>
      <c r="W458" s="279"/>
      <c r="X458" s="279"/>
      <c r="Y458" s="280"/>
      <c r="Z458" s="281"/>
      <c r="AA458" s="281"/>
      <c r="AB458" s="279"/>
      <c r="AC458" s="281"/>
      <c r="AD458" s="193"/>
      <c r="AE458" s="992"/>
      <c r="AF458" s="992"/>
      <c r="AG458" s="992"/>
      <c r="AH458" s="992"/>
      <c r="AI458" s="992"/>
      <c r="AJ458" s="992"/>
      <c r="AK458" s="992"/>
      <c r="AL458" s="992"/>
    </row>
    <row r="459" spans="1:38" ht="15">
      <c r="A459" s="1067"/>
      <c r="B459" s="1106"/>
      <c r="C459" s="1097"/>
      <c r="D459" s="1098"/>
      <c r="E459" s="1098"/>
      <c r="F459" s="1099"/>
      <c r="G459" s="1100"/>
      <c r="H459" s="1097"/>
      <c r="I459" s="1101"/>
      <c r="J459" s="1086"/>
      <c r="K459"/>
      <c r="L459" s="480"/>
      <c r="M459" s="145"/>
      <c r="N459" s="248"/>
      <c r="O459" s="248"/>
      <c r="P459" s="248"/>
      <c r="Q459" s="248"/>
      <c r="R459" s="253"/>
      <c r="S459" s="248"/>
      <c r="T459" s="248"/>
      <c r="U459" s="253"/>
      <c r="V459" s="278"/>
      <c r="W459" s="254"/>
      <c r="X459" s="261"/>
      <c r="Y459" s="261"/>
      <c r="Z459" s="262"/>
      <c r="AA459" s="262"/>
      <c r="AB459" s="261"/>
      <c r="AC459" s="262"/>
      <c r="AD459" s="193"/>
      <c r="AE459" s="992"/>
      <c r="AF459" s="992"/>
      <c r="AG459" s="992"/>
      <c r="AH459" s="992"/>
      <c r="AI459" s="992"/>
      <c r="AJ459" s="992"/>
      <c r="AK459" s="992"/>
      <c r="AL459" s="992"/>
    </row>
    <row r="460" spans="1:38" ht="15">
      <c r="A460" s="1067"/>
      <c r="B460" s="1106"/>
      <c r="C460" s="1097"/>
      <c r="D460" s="1098"/>
      <c r="E460" s="1098"/>
      <c r="F460" s="1099"/>
      <c r="G460" s="1100"/>
      <c r="H460" s="1097"/>
      <c r="I460" s="1101"/>
      <c r="J460" s="1086"/>
      <c r="K460"/>
      <c r="L460" s="480"/>
      <c r="M460" s="145"/>
      <c r="N460" s="984"/>
      <c r="O460" s="984"/>
      <c r="P460" s="984"/>
      <c r="Q460" s="984"/>
      <c r="R460" s="985"/>
      <c r="S460" s="984"/>
      <c r="T460" s="984"/>
      <c r="U460" s="985"/>
      <c r="V460" s="278"/>
      <c r="W460" s="279"/>
      <c r="X460" s="279"/>
      <c r="Y460" s="280"/>
      <c r="Z460" s="281"/>
      <c r="AA460" s="281"/>
      <c r="AB460" s="279"/>
      <c r="AC460" s="281"/>
      <c r="AD460" s="193"/>
      <c r="AE460" s="992"/>
      <c r="AF460" s="992"/>
      <c r="AG460" s="992"/>
      <c r="AH460" s="992"/>
      <c r="AI460" s="992"/>
      <c r="AJ460" s="992"/>
      <c r="AK460" s="992"/>
      <c r="AL460" s="992"/>
    </row>
    <row r="461" spans="1:38" ht="15">
      <c r="A461" s="1067"/>
      <c r="B461" s="1106"/>
      <c r="C461" s="1097"/>
      <c r="D461" s="1098"/>
      <c r="E461" s="1098"/>
      <c r="F461" s="1099"/>
      <c r="G461" s="1100"/>
      <c r="H461" s="1097"/>
      <c r="I461" s="1101"/>
      <c r="J461" s="1086"/>
      <c r="K461"/>
      <c r="L461" s="480"/>
      <c r="M461" s="145"/>
      <c r="N461" s="980"/>
      <c r="O461" s="982"/>
      <c r="P461" s="982"/>
      <c r="Q461" s="982"/>
      <c r="R461" s="997"/>
      <c r="S461" s="982"/>
      <c r="T461" s="982"/>
      <c r="U461" s="997"/>
      <c r="AD461" s="193"/>
    </row>
    <row r="462" spans="1:38" ht="15">
      <c r="A462" s="1067"/>
      <c r="B462" s="1106"/>
      <c r="C462" s="1097"/>
      <c r="D462" s="1098"/>
      <c r="E462" s="1098"/>
      <c r="F462" s="1099"/>
      <c r="G462" s="1100"/>
      <c r="H462" s="1097"/>
      <c r="I462" s="1101"/>
      <c r="J462" s="1086"/>
      <c r="K462"/>
      <c r="L462" s="480"/>
      <c r="M462" s="145"/>
      <c r="N462" s="178"/>
      <c r="O462" s="248"/>
      <c r="P462" s="248"/>
      <c r="Q462" s="248"/>
      <c r="R462" s="253"/>
      <c r="S462" s="248"/>
      <c r="T462" s="248"/>
      <c r="U462" s="253"/>
      <c r="V462" s="281"/>
      <c r="W462" s="279"/>
      <c r="X462" s="279"/>
      <c r="Y462" s="280"/>
      <c r="Z462" s="281"/>
      <c r="AA462" s="281"/>
      <c r="AB462" s="279"/>
      <c r="AC462" s="281"/>
      <c r="AD462" s="193"/>
    </row>
    <row r="463" spans="1:38" ht="15">
      <c r="A463" s="1067"/>
      <c r="B463" s="1106"/>
      <c r="C463" s="1097"/>
      <c r="D463" s="1098"/>
      <c r="E463" s="1098"/>
      <c r="F463" s="1099"/>
      <c r="G463" s="1100"/>
      <c r="H463" s="1097"/>
      <c r="I463" s="1101"/>
      <c r="J463" s="1086"/>
      <c r="K463"/>
      <c r="L463" s="922"/>
      <c r="M463" s="145"/>
      <c r="N463" s="991"/>
      <c r="O463" s="274"/>
      <c r="P463" s="274"/>
      <c r="Q463" s="274"/>
      <c r="R463" s="275"/>
      <c r="S463" s="274"/>
      <c r="T463" s="274"/>
      <c r="U463" s="275"/>
      <c r="V463" s="286"/>
      <c r="W463" s="271"/>
      <c r="X463" s="271"/>
      <c r="Y463" s="272"/>
      <c r="Z463" s="273"/>
      <c r="AA463" s="273"/>
      <c r="AB463" s="271"/>
      <c r="AC463" s="273"/>
      <c r="AD463" s="193"/>
    </row>
    <row r="464" spans="1:38" ht="15">
      <c r="A464" s="1067"/>
      <c r="B464" s="1106"/>
      <c r="C464" s="1097"/>
      <c r="D464" s="1098"/>
      <c r="E464" s="1098"/>
      <c r="F464" s="1099"/>
      <c r="G464" s="1100"/>
      <c r="H464" s="1097"/>
      <c r="I464" s="1101"/>
      <c r="J464" s="1086"/>
      <c r="K464"/>
      <c r="L464" s="922"/>
      <c r="M464" s="145"/>
      <c r="N464" s="980"/>
      <c r="O464" s="998"/>
      <c r="P464" s="998"/>
      <c r="Q464" s="998"/>
      <c r="R464" s="999"/>
      <c r="S464" s="998"/>
      <c r="T464" s="1000"/>
      <c r="U464" s="999"/>
      <c r="V464" s="278"/>
      <c r="W464" s="279"/>
      <c r="X464" s="279"/>
      <c r="Y464" s="280"/>
      <c r="Z464" s="281"/>
      <c r="AA464" s="281"/>
      <c r="AB464" s="279"/>
      <c r="AC464" s="281"/>
      <c r="AD464" s="193"/>
    </row>
    <row r="465" spans="1:30" ht="15">
      <c r="A465" s="1067"/>
      <c r="B465" s="1106"/>
      <c r="C465" s="1097"/>
      <c r="D465" s="1098"/>
      <c r="E465" s="1098"/>
      <c r="F465" s="1099"/>
      <c r="G465" s="1100"/>
      <c r="H465" s="1097"/>
      <c r="I465" s="1101"/>
      <c r="J465" s="1086"/>
      <c r="K465"/>
      <c r="L465" s="922"/>
      <c r="M465" s="145"/>
      <c r="N465" s="178"/>
      <c r="O465" s="271"/>
      <c r="P465" s="207"/>
      <c r="Q465" s="208"/>
      <c r="R465" s="209"/>
      <c r="S465" s="210"/>
      <c r="T465" s="207"/>
      <c r="U465" s="209"/>
      <c r="V465" s="260"/>
      <c r="W465" s="254"/>
      <c r="X465" s="261"/>
      <c r="Y465" s="261"/>
      <c r="Z465" s="262"/>
      <c r="AA465" s="262"/>
      <c r="AB465" s="261"/>
      <c r="AC465" s="262"/>
      <c r="AD465" s="193"/>
    </row>
    <row r="466" spans="1:30" ht="15">
      <c r="A466" s="1067"/>
      <c r="B466" s="1106"/>
      <c r="C466" s="1097"/>
      <c r="D466" s="1098"/>
      <c r="E466" s="1098"/>
      <c r="F466" s="1099"/>
      <c r="G466" s="1100"/>
      <c r="H466" s="1097"/>
      <c r="I466" s="1101"/>
      <c r="J466" s="1086"/>
      <c r="K466"/>
      <c r="L466" s="922"/>
      <c r="M466" s="145"/>
      <c r="N466" s="991"/>
      <c r="O466" s="274"/>
      <c r="P466" s="211"/>
      <c r="Q466" s="212"/>
      <c r="R466" s="213"/>
      <c r="S466" s="214"/>
      <c r="T466" s="211"/>
      <c r="U466" s="213"/>
      <c r="V466" s="281"/>
      <c r="W466" s="279"/>
      <c r="X466" s="279"/>
      <c r="Y466" s="280"/>
      <c r="Z466" s="281"/>
      <c r="AA466" s="281"/>
      <c r="AB466" s="279"/>
      <c r="AC466" s="281"/>
      <c r="AD466" s="193"/>
    </row>
    <row r="467" spans="1:30" ht="15">
      <c r="A467" s="1067"/>
      <c r="B467" s="1106"/>
      <c r="C467" s="1097"/>
      <c r="D467" s="1098"/>
      <c r="E467" s="1098"/>
      <c r="F467" s="1099"/>
      <c r="G467" s="1100"/>
      <c r="H467" s="1097"/>
      <c r="I467" s="1101"/>
      <c r="J467" s="1086"/>
      <c r="K467"/>
      <c r="L467" s="922"/>
      <c r="M467" s="145"/>
      <c r="N467" s="980"/>
      <c r="O467" s="1000"/>
      <c r="P467" s="1001"/>
      <c r="Q467" s="1002"/>
      <c r="R467" s="1003"/>
      <c r="S467" s="250"/>
      <c r="T467" s="1001"/>
      <c r="U467" s="1003"/>
      <c r="V467" s="278"/>
      <c r="W467" s="279"/>
      <c r="X467" s="279"/>
      <c r="Y467" s="280"/>
      <c r="Z467" s="281"/>
      <c r="AA467" s="281"/>
      <c r="AB467" s="279"/>
      <c r="AC467" s="281"/>
      <c r="AD467" s="193"/>
    </row>
    <row r="468" spans="1:30" ht="15">
      <c r="A468" s="1067"/>
      <c r="B468" s="1106"/>
      <c r="C468" s="1097"/>
      <c r="D468" s="1098"/>
      <c r="E468" s="1098"/>
      <c r="F468" s="1099"/>
      <c r="G468" s="1100"/>
      <c r="H468" s="1097"/>
      <c r="I468" s="1101"/>
      <c r="J468" s="1086"/>
      <c r="K468"/>
      <c r="L468" s="922"/>
      <c r="M468" s="145"/>
      <c r="N468" s="178"/>
      <c r="O468" s="271"/>
      <c r="P468" s="207"/>
      <c r="Q468" s="208"/>
      <c r="R468" s="209"/>
      <c r="S468" s="210"/>
      <c r="T468" s="207"/>
      <c r="U468" s="209"/>
      <c r="V468" s="260"/>
      <c r="W468" s="254"/>
      <c r="X468" s="261"/>
      <c r="Y468" s="261"/>
      <c r="Z468" s="262"/>
      <c r="AA468" s="262"/>
      <c r="AB468" s="261"/>
      <c r="AC468" s="262"/>
      <c r="AD468" s="193"/>
    </row>
    <row r="469" spans="1:30" ht="15">
      <c r="A469" s="1067"/>
      <c r="B469" s="1114"/>
      <c r="C469" s="1116"/>
      <c r="D469" s="1117"/>
      <c r="E469" s="1117"/>
      <c r="F469" s="1118"/>
      <c r="G469" s="1119"/>
      <c r="H469" s="1116"/>
      <c r="I469" s="1117"/>
      <c r="J469" s="1091"/>
      <c r="K469"/>
      <c r="L469" s="922"/>
      <c r="M469" s="145"/>
      <c r="N469" s="991"/>
      <c r="O469" s="274"/>
      <c r="P469" s="211"/>
      <c r="Q469" s="212"/>
      <c r="R469" s="213"/>
      <c r="S469" s="214"/>
      <c r="T469" s="211"/>
      <c r="U469" s="213"/>
      <c r="V469" s="281"/>
      <c r="W469" s="279"/>
      <c r="X469" s="279"/>
      <c r="Y469" s="280"/>
      <c r="Z469" s="281"/>
      <c r="AA469" s="281"/>
      <c r="AB469" s="279"/>
      <c r="AC469" s="281"/>
      <c r="AD469" s="193"/>
    </row>
    <row r="470" spans="1:30" ht="15">
      <c r="A470" s="1067"/>
      <c r="B470" s="1106"/>
      <c r="C470" s="1097"/>
      <c r="D470" s="1098"/>
      <c r="E470" s="1098"/>
      <c r="F470" s="1099"/>
      <c r="G470" s="1100"/>
      <c r="H470" s="1097"/>
      <c r="I470" s="1101"/>
      <c r="J470" s="1086"/>
      <c r="K470"/>
      <c r="L470" s="922"/>
      <c r="M470" s="145"/>
      <c r="N470" s="980"/>
      <c r="O470" s="1000"/>
      <c r="P470" s="1001"/>
      <c r="Q470" s="1002"/>
      <c r="R470" s="1003"/>
      <c r="S470" s="250"/>
      <c r="T470" s="1001"/>
      <c r="U470" s="1003"/>
      <c r="V470" s="260"/>
      <c r="W470" s="254"/>
      <c r="X470" s="261"/>
      <c r="Y470" s="261"/>
      <c r="Z470" s="262"/>
      <c r="AA470" s="262"/>
      <c r="AB470" s="261"/>
      <c r="AC470" s="262"/>
      <c r="AD470" s="193"/>
    </row>
    <row r="471" spans="1:30" ht="15">
      <c r="A471" s="1067"/>
      <c r="B471" s="1106"/>
      <c r="C471" s="1097"/>
      <c r="D471" s="1098"/>
      <c r="E471" s="1098"/>
      <c r="F471" s="1099"/>
      <c r="G471" s="1100"/>
      <c r="H471" s="1097"/>
      <c r="I471" s="1101"/>
      <c r="J471" s="1086"/>
      <c r="K471"/>
      <c r="L471" s="922"/>
      <c r="M471" s="145"/>
      <c r="N471" s="271"/>
      <c r="O471" s="271"/>
      <c r="P471" s="207"/>
      <c r="Q471" s="208"/>
      <c r="R471" s="209"/>
      <c r="S471" s="210"/>
      <c r="T471" s="207"/>
      <c r="U471" s="209"/>
      <c r="V471" s="260"/>
      <c r="W471" s="254"/>
      <c r="X471" s="261"/>
      <c r="Y471" s="261"/>
      <c r="Z471" s="262"/>
      <c r="AA471" s="262"/>
      <c r="AB471" s="261"/>
      <c r="AC471" s="262"/>
      <c r="AD471" s="193"/>
    </row>
    <row r="472" spans="1:30" ht="15">
      <c r="A472" s="1067"/>
      <c r="B472" s="1106"/>
      <c r="C472" s="1097"/>
      <c r="D472" s="1098"/>
      <c r="E472" s="1098"/>
      <c r="F472" s="1099"/>
      <c r="G472" s="1100"/>
      <c r="H472" s="1097"/>
      <c r="I472" s="1101"/>
      <c r="J472" s="1086"/>
      <c r="K472"/>
      <c r="L472" s="922"/>
      <c r="M472" s="145"/>
      <c r="N472" s="274"/>
      <c r="O472" s="274"/>
      <c r="P472" s="211"/>
      <c r="Q472" s="212"/>
      <c r="R472" s="213"/>
      <c r="S472" s="214"/>
      <c r="T472" s="211"/>
      <c r="U472" s="213"/>
      <c r="V472" s="983"/>
      <c r="W472" s="283"/>
      <c r="X472" s="283"/>
      <c r="Y472" s="284"/>
      <c r="Z472" s="282"/>
      <c r="AA472" s="282"/>
      <c r="AB472" s="283"/>
      <c r="AC472" s="282"/>
      <c r="AD472" s="193"/>
    </row>
    <row r="473" spans="1:30" ht="15">
      <c r="A473" s="1068"/>
      <c r="B473" s="1105"/>
      <c r="C473" s="1092"/>
      <c r="D473" s="1093"/>
      <c r="E473" s="1093"/>
      <c r="F473" s="1094"/>
      <c r="G473" s="1095"/>
      <c r="H473" s="1092"/>
      <c r="I473" s="1093"/>
      <c r="J473" s="1096"/>
      <c r="K473"/>
      <c r="L473" s="922"/>
      <c r="M473" s="145"/>
      <c r="N473" s="252"/>
      <c r="O473" s="176"/>
      <c r="P473" s="176"/>
      <c r="Q473" s="176"/>
      <c r="R473" s="177"/>
      <c r="S473" s="177"/>
      <c r="T473" s="244"/>
      <c r="U473" s="987"/>
      <c r="V473" s="256"/>
      <c r="W473" s="257"/>
      <c r="X473" s="258"/>
      <c r="Y473" s="258"/>
      <c r="Z473" s="259"/>
      <c r="AA473" s="259"/>
      <c r="AB473" s="258"/>
      <c r="AC473" s="979"/>
      <c r="AD473" s="193"/>
    </row>
    <row r="474" spans="1:30" ht="15">
      <c r="A474" s="1067"/>
      <c r="B474" s="1106"/>
      <c r="C474" s="1097"/>
      <c r="D474" s="1098"/>
      <c r="E474" s="1098"/>
      <c r="F474" s="1099"/>
      <c r="G474" s="1100"/>
      <c r="H474" s="1097"/>
      <c r="I474" s="1101"/>
      <c r="J474" s="1086"/>
      <c r="K474"/>
      <c r="L474" s="922"/>
      <c r="M474" s="145"/>
      <c r="N474" s="179"/>
      <c r="O474" s="179"/>
      <c r="P474" s="179"/>
      <c r="Q474" s="179"/>
      <c r="R474" s="180"/>
      <c r="S474" s="180"/>
      <c r="T474" s="245"/>
      <c r="U474" s="988"/>
      <c r="V474" s="260"/>
      <c r="W474" s="254"/>
      <c r="X474" s="261"/>
      <c r="Y474" s="261"/>
      <c r="Z474" s="262"/>
      <c r="AA474" s="262"/>
      <c r="AB474" s="261"/>
      <c r="AC474" s="262"/>
      <c r="AD474" s="193"/>
    </row>
    <row r="475" spans="1:30" ht="15">
      <c r="A475" s="1067"/>
      <c r="B475" s="1106"/>
      <c r="C475" s="1097"/>
      <c r="D475" s="1098"/>
      <c r="E475" s="1098"/>
      <c r="F475" s="1099"/>
      <c r="G475" s="1100"/>
      <c r="H475" s="1097"/>
      <c r="I475" s="1101"/>
      <c r="J475" s="1086"/>
      <c r="K475"/>
      <c r="L475" s="922"/>
      <c r="M475" s="145"/>
      <c r="N475" s="179"/>
      <c r="O475" s="179"/>
      <c r="P475" s="179"/>
      <c r="Q475" s="179"/>
      <c r="R475" s="180"/>
      <c r="S475" s="180"/>
      <c r="T475" s="245"/>
      <c r="U475" s="988"/>
      <c r="V475" s="260"/>
      <c r="W475" s="254"/>
      <c r="X475" s="261"/>
      <c r="Y475" s="261"/>
      <c r="Z475" s="262"/>
      <c r="AA475" s="262"/>
      <c r="AB475" s="261"/>
      <c r="AC475" s="262"/>
      <c r="AD475" s="193"/>
    </row>
    <row r="476" spans="1:30" ht="15">
      <c r="A476" s="1067"/>
      <c r="B476" s="1106"/>
      <c r="C476" s="1097"/>
      <c r="D476" s="1098"/>
      <c r="E476" s="1098"/>
      <c r="F476" s="1099"/>
      <c r="G476" s="1100"/>
      <c r="H476" s="1097"/>
      <c r="I476" s="1101"/>
      <c r="J476" s="1086"/>
      <c r="K476"/>
      <c r="L476" s="922"/>
      <c r="M476" s="145"/>
      <c r="N476" s="179"/>
      <c r="O476" s="179"/>
      <c r="P476" s="179"/>
      <c r="Q476" s="179"/>
      <c r="R476" s="180"/>
      <c r="S476" s="180"/>
      <c r="T476" s="245"/>
      <c r="U476" s="988"/>
      <c r="V476" s="260"/>
      <c r="W476" s="254"/>
      <c r="X476" s="261"/>
      <c r="Y476" s="261"/>
      <c r="Z476" s="262"/>
      <c r="AA476" s="262"/>
      <c r="AB476" s="261"/>
      <c r="AC476" s="262"/>
      <c r="AD476" s="193"/>
    </row>
    <row r="477" spans="1:30" ht="15">
      <c r="A477" s="1067"/>
      <c r="B477" s="1106"/>
      <c r="C477" s="1097"/>
      <c r="D477" s="1098"/>
      <c r="E477" s="1098"/>
      <c r="F477" s="1099"/>
      <c r="G477" s="1100"/>
      <c r="H477" s="1097"/>
      <c r="I477" s="1101"/>
      <c r="J477" s="1086"/>
      <c r="K477"/>
      <c r="L477" s="922"/>
      <c r="M477" s="145"/>
      <c r="N477" s="179"/>
      <c r="O477" s="179"/>
      <c r="P477" s="179"/>
      <c r="Q477" s="179"/>
      <c r="R477" s="180"/>
      <c r="S477" s="180"/>
      <c r="T477" s="245"/>
      <c r="U477" s="988"/>
      <c r="V477" s="260"/>
      <c r="W477" s="254"/>
      <c r="X477" s="261"/>
      <c r="Y477" s="261"/>
      <c r="Z477" s="262"/>
      <c r="AA477" s="262"/>
      <c r="AB477" s="261"/>
      <c r="AC477" s="262"/>
      <c r="AD477" s="193"/>
    </row>
    <row r="478" spans="1:30" ht="15">
      <c r="A478" s="1067"/>
      <c r="B478" s="1106"/>
      <c r="C478" s="1097"/>
      <c r="D478" s="1098"/>
      <c r="E478" s="1098"/>
      <c r="F478" s="1099"/>
      <c r="G478" s="1100"/>
      <c r="H478" s="1097"/>
      <c r="I478" s="1101"/>
      <c r="J478" s="1086"/>
      <c r="K478"/>
      <c r="L478" s="922"/>
      <c r="M478" s="145"/>
      <c r="N478" s="181"/>
      <c r="O478" s="181"/>
      <c r="P478" s="181"/>
      <c r="Q478" s="181"/>
      <c r="R478" s="182"/>
      <c r="S478" s="182"/>
      <c r="T478" s="246"/>
      <c r="U478" s="989"/>
      <c r="V478" s="263"/>
      <c r="W478" s="264"/>
      <c r="X478" s="265"/>
      <c r="Y478" s="265"/>
      <c r="Z478" s="266"/>
      <c r="AA478" s="266"/>
      <c r="AB478" s="265"/>
      <c r="AC478" s="266"/>
      <c r="AD478" s="193"/>
    </row>
    <row r="479" spans="1:30" ht="15">
      <c r="A479" s="1067"/>
      <c r="B479" s="1106"/>
      <c r="C479" s="1097"/>
      <c r="D479" s="1098"/>
      <c r="E479" s="1098"/>
      <c r="F479" s="1099"/>
      <c r="G479" s="1100"/>
      <c r="H479" s="1097"/>
      <c r="I479" s="1101"/>
      <c r="J479" s="1086"/>
      <c r="K479"/>
      <c r="L479" s="922"/>
      <c r="M479" s="145"/>
      <c r="N479" s="357"/>
      <c r="O479" s="205"/>
      <c r="P479" s="205"/>
      <c r="Q479" s="205"/>
      <c r="R479" s="206"/>
      <c r="S479" s="205"/>
      <c r="T479" s="247"/>
      <c r="U479" s="981"/>
      <c r="V479" s="267"/>
      <c r="W479" s="267"/>
      <c r="X479" s="267"/>
      <c r="Y479" s="267"/>
      <c r="Z479" s="268"/>
      <c r="AA479" s="267"/>
      <c r="AB479" s="267"/>
      <c r="AC479" s="978"/>
      <c r="AD479" s="193"/>
    </row>
    <row r="480" spans="1:30" ht="15">
      <c r="A480" s="1067"/>
      <c r="B480" s="1065"/>
      <c r="C480" s="1097"/>
      <c r="D480" s="1098"/>
      <c r="E480" s="1098"/>
      <c r="F480" s="1099"/>
      <c r="G480" s="1100"/>
      <c r="H480" s="1097"/>
      <c r="I480" s="1101"/>
      <c r="J480" s="1086"/>
      <c r="K480"/>
      <c r="L480" s="922"/>
      <c r="M480" s="145"/>
      <c r="N480" s="178"/>
      <c r="O480" s="178"/>
      <c r="P480" s="178"/>
      <c r="Q480" s="178"/>
      <c r="R480" s="183"/>
      <c r="S480" s="178"/>
      <c r="T480" s="248"/>
      <c r="U480" s="183"/>
      <c r="V480" s="254"/>
      <c r="W480" s="254"/>
      <c r="X480" s="254"/>
      <c r="Y480" s="254"/>
      <c r="Z480" s="255"/>
      <c r="AA480" s="254"/>
      <c r="AB480" s="254"/>
      <c r="AC480" s="260"/>
      <c r="AD480" s="193"/>
    </row>
    <row r="481" spans="1:30" ht="15">
      <c r="A481" s="1067"/>
      <c r="B481" s="1106"/>
      <c r="C481" s="1097"/>
      <c r="D481" s="1098"/>
      <c r="E481" s="1098"/>
      <c r="F481" s="1099"/>
      <c r="G481" s="1100"/>
      <c r="H481" s="1097"/>
      <c r="I481" s="1101"/>
      <c r="J481" s="1086"/>
      <c r="K481"/>
      <c r="L481" s="480"/>
      <c r="M481" s="145"/>
      <c r="N481" s="178"/>
      <c r="O481" s="248"/>
      <c r="P481" s="248"/>
      <c r="Q481" s="248"/>
      <c r="R481" s="253"/>
      <c r="S481" s="248"/>
      <c r="T481" s="248"/>
      <c r="U481" s="253"/>
      <c r="V481" s="248"/>
      <c r="W481" s="248"/>
      <c r="X481" s="248"/>
      <c r="Y481" s="248"/>
      <c r="Z481" s="253"/>
      <c r="AA481" s="248"/>
      <c r="AB481" s="248"/>
      <c r="AC481" s="269"/>
      <c r="AD481" s="193"/>
    </row>
    <row r="482" spans="1:30" ht="15">
      <c r="A482" s="1067"/>
      <c r="B482" s="1065"/>
      <c r="C482" s="1097"/>
      <c r="D482" s="1098"/>
      <c r="E482" s="1098"/>
      <c r="F482" s="1099"/>
      <c r="G482" s="1100"/>
      <c r="H482" s="1097"/>
      <c r="I482" s="1101"/>
      <c r="J482" s="1086"/>
      <c r="K482"/>
      <c r="L482" s="480"/>
      <c r="M482" s="145"/>
      <c r="N482" s="178"/>
      <c r="O482" s="248"/>
      <c r="P482" s="248"/>
      <c r="Q482" s="248"/>
      <c r="R482" s="253"/>
      <c r="S482" s="248"/>
      <c r="T482" s="248"/>
      <c r="U482" s="253"/>
      <c r="V482" s="248"/>
      <c r="W482" s="248"/>
      <c r="X482" s="248"/>
      <c r="Y482" s="248"/>
      <c r="Z482" s="253"/>
      <c r="AA482" s="248"/>
      <c r="AB482" s="248"/>
      <c r="AC482" s="269"/>
      <c r="AD482" s="193"/>
    </row>
    <row r="483" spans="1:30" ht="15">
      <c r="A483" s="1067"/>
      <c r="B483" s="1106"/>
      <c r="C483" s="1097"/>
      <c r="D483" s="1098"/>
      <c r="E483" s="1098"/>
      <c r="F483" s="1099"/>
      <c r="G483" s="1100"/>
      <c r="H483" s="1097"/>
      <c r="I483" s="1101"/>
      <c r="J483" s="1086"/>
      <c r="K483"/>
      <c r="L483" s="480"/>
      <c r="M483" s="145"/>
      <c r="N483" s="178"/>
      <c r="O483" s="248"/>
      <c r="P483" s="248"/>
      <c r="Q483" s="248"/>
      <c r="R483" s="253"/>
      <c r="S483" s="248"/>
      <c r="T483" s="248"/>
      <c r="U483" s="253"/>
      <c r="V483" s="248"/>
      <c r="W483" s="248"/>
      <c r="X483" s="248"/>
      <c r="Y483" s="248"/>
      <c r="Z483" s="253"/>
      <c r="AA483" s="248"/>
      <c r="AB483" s="248"/>
      <c r="AC483" s="269"/>
      <c r="AD483" s="193"/>
    </row>
    <row r="484" spans="1:30" ht="15">
      <c r="A484" s="1067"/>
      <c r="B484" s="1065"/>
      <c r="C484" s="1097"/>
      <c r="D484" s="1098"/>
      <c r="E484" s="1098"/>
      <c r="F484" s="1099"/>
      <c r="G484" s="1100"/>
      <c r="H484" s="1097"/>
      <c r="I484" s="1101"/>
      <c r="J484" s="1086"/>
      <c r="K484"/>
      <c r="L484" s="480"/>
      <c r="M484" s="145"/>
      <c r="N484" s="271"/>
      <c r="O484" s="271"/>
      <c r="P484" s="207"/>
      <c r="Q484" s="208"/>
      <c r="R484" s="209"/>
      <c r="S484" s="210"/>
      <c r="T484" s="207"/>
      <c r="U484" s="209"/>
      <c r="V484" s="270"/>
      <c r="W484" s="271"/>
      <c r="X484" s="271"/>
      <c r="Y484" s="272"/>
      <c r="Z484" s="273"/>
      <c r="AA484" s="273"/>
      <c r="AB484" s="271"/>
      <c r="AC484" s="273"/>
      <c r="AD484" s="193"/>
    </row>
    <row r="485" spans="1:30" ht="15">
      <c r="A485" s="1067"/>
      <c r="B485" s="1106"/>
      <c r="C485" s="1097"/>
      <c r="D485" s="1098"/>
      <c r="E485" s="1098"/>
      <c r="F485" s="1099"/>
      <c r="G485" s="1100"/>
      <c r="H485" s="1097"/>
      <c r="I485" s="1101"/>
      <c r="J485" s="1086"/>
      <c r="K485"/>
      <c r="L485" s="480"/>
      <c r="M485" s="145"/>
      <c r="N485" s="271"/>
      <c r="O485" s="271"/>
      <c r="P485" s="207"/>
      <c r="Q485" s="208"/>
      <c r="R485" s="209"/>
      <c r="S485" s="210"/>
      <c r="T485" s="207"/>
      <c r="U485" s="209"/>
      <c r="V485" s="270"/>
      <c r="W485" s="271"/>
      <c r="X485" s="271"/>
      <c r="Y485" s="272"/>
      <c r="Z485" s="273"/>
      <c r="AA485" s="273"/>
      <c r="AB485" s="271"/>
      <c r="AC485" s="273"/>
      <c r="AD485" s="193"/>
    </row>
    <row r="486" spans="1:30" ht="15">
      <c r="A486" s="1067"/>
      <c r="B486" s="1065"/>
      <c r="C486" s="1097"/>
      <c r="D486" s="1098"/>
      <c r="E486" s="1098"/>
      <c r="F486" s="1099"/>
      <c r="G486" s="1100"/>
      <c r="H486" s="1097"/>
      <c r="I486" s="1101"/>
      <c r="J486" s="1086"/>
      <c r="K486"/>
      <c r="L486" s="480"/>
      <c r="M486" s="145"/>
      <c r="N486" s="271"/>
      <c r="O486" s="271"/>
      <c r="P486" s="271"/>
      <c r="Q486" s="271"/>
      <c r="R486" s="974"/>
      <c r="S486" s="271"/>
      <c r="T486" s="271"/>
      <c r="U486" s="974"/>
      <c r="V486" s="270"/>
      <c r="W486" s="271"/>
      <c r="X486" s="271"/>
      <c r="Y486" s="272"/>
      <c r="Z486" s="273"/>
      <c r="AA486" s="273"/>
      <c r="AB486" s="271"/>
      <c r="AC486" s="273"/>
      <c r="AD486" s="193"/>
    </row>
    <row r="487" spans="1:30" ht="15">
      <c r="A487" s="1067"/>
      <c r="B487" s="1065"/>
      <c r="C487" s="1097"/>
      <c r="D487" s="1098"/>
      <c r="E487" s="1098"/>
      <c r="F487" s="1099"/>
      <c r="G487" s="1100"/>
      <c r="H487" s="1097"/>
      <c r="I487" s="1101"/>
      <c r="J487" s="1086"/>
      <c r="K487"/>
      <c r="L487" s="480"/>
      <c r="M487" s="145"/>
      <c r="N487" s="271"/>
      <c r="O487" s="271"/>
      <c r="P487" s="207"/>
      <c r="Q487" s="208"/>
      <c r="R487" s="209"/>
      <c r="S487" s="210"/>
      <c r="T487" s="207"/>
      <c r="U487" s="209"/>
      <c r="V487" s="270"/>
      <c r="W487" s="271"/>
      <c r="X487" s="271"/>
      <c r="Y487" s="272"/>
      <c r="Z487" s="273"/>
      <c r="AA487" s="273"/>
      <c r="AB487" s="271"/>
      <c r="AC487" s="273"/>
      <c r="AD487" s="193"/>
    </row>
    <row r="488" spans="1:30" ht="15">
      <c r="A488" s="1067"/>
      <c r="B488" s="1106"/>
      <c r="C488" s="1097"/>
      <c r="D488" s="1098"/>
      <c r="E488" s="1098"/>
      <c r="F488" s="1099"/>
      <c r="G488" s="1100"/>
      <c r="H488" s="1097"/>
      <c r="I488" s="1101"/>
      <c r="J488" s="1086"/>
      <c r="K488"/>
      <c r="L488" s="480"/>
      <c r="M488" s="145"/>
      <c r="N488" s="271"/>
      <c r="O488" s="271"/>
      <c r="P488" s="207"/>
      <c r="Q488" s="208"/>
      <c r="R488" s="209"/>
      <c r="S488" s="210"/>
      <c r="T488" s="207"/>
      <c r="U488" s="209"/>
      <c r="V488" s="270"/>
      <c r="W488" s="271"/>
      <c r="X488" s="271"/>
      <c r="Y488" s="272"/>
      <c r="Z488" s="273"/>
      <c r="AA488" s="273"/>
      <c r="AB488" s="271"/>
      <c r="AC488" s="273"/>
      <c r="AD488" s="193"/>
    </row>
    <row r="489" spans="1:30" ht="15">
      <c r="A489" s="1067"/>
      <c r="B489" s="1065"/>
      <c r="C489" s="1097"/>
      <c r="D489" s="1098"/>
      <c r="E489" s="1098"/>
      <c r="F489" s="1099"/>
      <c r="G489" s="1100"/>
      <c r="H489" s="1097"/>
      <c r="I489" s="1101"/>
      <c r="J489" s="1086"/>
      <c r="K489"/>
      <c r="L489" s="480"/>
      <c r="M489" s="145"/>
      <c r="N489" s="271"/>
      <c r="O489" s="271"/>
      <c r="P489" s="276"/>
      <c r="Q489" s="276"/>
      <c r="R489" s="277"/>
      <c r="S489" s="276"/>
      <c r="T489" s="271"/>
      <c r="U489" s="277"/>
      <c r="V489" s="270"/>
      <c r="W489" s="271"/>
      <c r="X489" s="271"/>
      <c r="Y489" s="272"/>
      <c r="Z489" s="273"/>
      <c r="AA489" s="273"/>
      <c r="AB489" s="271"/>
      <c r="AC489" s="273"/>
      <c r="AD489" s="193"/>
    </row>
    <row r="490" spans="1:30" ht="15">
      <c r="A490" s="1067"/>
      <c r="B490" s="1065"/>
      <c r="C490" s="1097"/>
      <c r="D490" s="1098"/>
      <c r="E490" s="1098"/>
      <c r="F490" s="1099"/>
      <c r="G490" s="1100"/>
      <c r="H490" s="1097"/>
      <c r="I490" s="1101"/>
      <c r="J490" s="1086"/>
      <c r="K490"/>
      <c r="L490" s="480"/>
      <c r="M490" s="145"/>
      <c r="N490" s="271"/>
      <c r="O490" s="271"/>
      <c r="P490" s="207"/>
      <c r="Q490" s="208"/>
      <c r="R490" s="209"/>
      <c r="S490" s="210"/>
      <c r="T490" s="207"/>
      <c r="U490" s="209"/>
      <c r="V490" s="270"/>
      <c r="W490" s="271"/>
      <c r="X490" s="271"/>
      <c r="Y490" s="272"/>
      <c r="Z490" s="273"/>
      <c r="AA490" s="273"/>
      <c r="AB490" s="271"/>
      <c r="AC490" s="273"/>
      <c r="AD490" s="193"/>
    </row>
    <row r="491" spans="1:30" ht="15">
      <c r="A491" s="1067"/>
      <c r="B491" s="1106"/>
      <c r="C491" s="1097"/>
      <c r="D491" s="1098"/>
      <c r="E491" s="1098"/>
      <c r="F491" s="1099"/>
      <c r="G491" s="1100"/>
      <c r="H491" s="1097"/>
      <c r="I491" s="1101"/>
      <c r="J491" s="1086"/>
      <c r="K491"/>
      <c r="L491" s="480"/>
      <c r="M491" s="145"/>
      <c r="N491" s="271"/>
      <c r="O491" s="271"/>
      <c r="P491" s="207"/>
      <c r="Q491" s="208"/>
      <c r="R491" s="209"/>
      <c r="S491" s="210"/>
      <c r="T491" s="207"/>
      <c r="U491" s="209"/>
      <c r="V491" s="270"/>
      <c r="W491" s="271"/>
      <c r="X491" s="271"/>
      <c r="Y491" s="272"/>
      <c r="Z491" s="273"/>
      <c r="AA491" s="273"/>
      <c r="AB491" s="271"/>
      <c r="AC491" s="273"/>
      <c r="AD491" s="193"/>
    </row>
    <row r="492" spans="1:30" ht="15">
      <c r="A492" s="1067"/>
      <c r="B492" s="1065"/>
      <c r="C492" s="1097"/>
      <c r="D492" s="1098"/>
      <c r="E492" s="1098"/>
      <c r="F492" s="1099"/>
      <c r="G492" s="1100"/>
      <c r="H492" s="1097"/>
      <c r="I492" s="1101"/>
      <c r="J492" s="1086"/>
      <c r="K492"/>
      <c r="L492" s="480"/>
      <c r="M492" s="145"/>
      <c r="N492" s="271"/>
      <c r="O492" s="271"/>
      <c r="P492" s="207"/>
      <c r="Q492" s="208"/>
      <c r="R492" s="209"/>
      <c r="S492" s="210"/>
      <c r="T492" s="207"/>
      <c r="U492" s="209"/>
      <c r="V492" s="270"/>
      <c r="W492" s="271"/>
      <c r="X492" s="271"/>
      <c r="Y492" s="272"/>
      <c r="Z492" s="273"/>
      <c r="AA492" s="273"/>
      <c r="AB492" s="271"/>
      <c r="AC492" s="273"/>
      <c r="AD492" s="193"/>
    </row>
    <row r="493" spans="1:30" ht="15">
      <c r="A493" s="1067"/>
      <c r="B493" s="1065"/>
      <c r="C493" s="1097"/>
      <c r="D493" s="1098"/>
      <c r="E493" s="1098"/>
      <c r="F493" s="1099"/>
      <c r="G493" s="1100"/>
      <c r="H493" s="1097"/>
      <c r="I493" s="1101"/>
      <c r="J493" s="1086"/>
      <c r="K493"/>
      <c r="L493" s="480"/>
      <c r="M493" s="145"/>
      <c r="N493" s="271"/>
      <c r="O493" s="271"/>
      <c r="P493" s="207"/>
      <c r="Q493" s="208"/>
      <c r="R493" s="209"/>
      <c r="S493" s="210"/>
      <c r="T493" s="207"/>
      <c r="U493" s="209"/>
      <c r="V493" s="270"/>
      <c r="W493" s="271"/>
      <c r="X493" s="271"/>
      <c r="Y493" s="272"/>
      <c r="Z493" s="273"/>
      <c r="AA493" s="273"/>
      <c r="AB493" s="271"/>
      <c r="AC493" s="273"/>
      <c r="AD493" s="193"/>
    </row>
    <row r="494" spans="1:30" ht="15">
      <c r="A494" s="1067"/>
      <c r="B494" s="1065"/>
      <c r="C494" s="1097"/>
      <c r="D494" s="1098"/>
      <c r="E494" s="1098"/>
      <c r="F494" s="1099"/>
      <c r="G494" s="1100"/>
      <c r="H494" s="1097"/>
      <c r="I494" s="1101"/>
      <c r="J494" s="1086"/>
      <c r="K494"/>
      <c r="L494" s="480"/>
      <c r="M494" s="145"/>
      <c r="N494" s="271"/>
      <c r="O494" s="271"/>
      <c r="P494" s="207"/>
      <c r="Q494" s="208"/>
      <c r="R494" s="209"/>
      <c r="S494" s="210"/>
      <c r="T494" s="207"/>
      <c r="U494" s="209"/>
      <c r="V494" s="270"/>
      <c r="W494" s="271"/>
      <c r="X494" s="271"/>
      <c r="Y494" s="272"/>
      <c r="Z494" s="273"/>
      <c r="AA494" s="273"/>
      <c r="AB494" s="271"/>
      <c r="AC494" s="273"/>
      <c r="AD494" s="193"/>
    </row>
    <row r="495" spans="1:30" ht="15">
      <c r="A495" s="1067"/>
      <c r="B495" s="1106"/>
      <c r="C495" s="1097"/>
      <c r="D495" s="1098"/>
      <c r="E495" s="1098"/>
      <c r="F495" s="1099"/>
      <c r="G495" s="1100"/>
      <c r="H495" s="1097"/>
      <c r="I495" s="1101"/>
      <c r="J495" s="1086"/>
      <c r="K495"/>
      <c r="L495" s="480"/>
      <c r="M495" s="145"/>
      <c r="N495" s="271"/>
      <c r="O495" s="271"/>
      <c r="P495" s="207"/>
      <c r="Q495" s="208"/>
      <c r="R495" s="209"/>
      <c r="S495" s="210"/>
      <c r="T495" s="207"/>
      <c r="U495" s="209"/>
      <c r="V495" s="270"/>
      <c r="W495" s="271"/>
      <c r="X495" s="271"/>
      <c r="Y495" s="272"/>
      <c r="Z495" s="273"/>
      <c r="AA495" s="273"/>
      <c r="AB495" s="271"/>
      <c r="AC495" s="273"/>
      <c r="AD495" s="193"/>
    </row>
    <row r="496" spans="1:30" ht="15">
      <c r="A496" s="1067"/>
      <c r="B496" s="1065"/>
      <c r="C496" s="1097"/>
      <c r="D496" s="1098"/>
      <c r="E496" s="1098"/>
      <c r="F496" s="1099"/>
      <c r="G496" s="1100"/>
      <c r="H496" s="1097"/>
      <c r="I496" s="1101"/>
      <c r="J496" s="1086"/>
      <c r="K496"/>
      <c r="L496" s="480"/>
      <c r="M496" s="145"/>
      <c r="N496" s="271"/>
      <c r="O496" s="271"/>
      <c r="P496" s="207"/>
      <c r="Q496" s="208"/>
      <c r="R496" s="209"/>
      <c r="S496" s="210"/>
      <c r="T496" s="207"/>
      <c r="U496" s="209"/>
      <c r="V496" s="270"/>
      <c r="W496" s="271"/>
      <c r="X496" s="271"/>
      <c r="Y496" s="272"/>
      <c r="Z496" s="273"/>
      <c r="AA496" s="273"/>
      <c r="AB496" s="271"/>
      <c r="AC496" s="273"/>
      <c r="AD496" s="193"/>
    </row>
    <row r="497" spans="1:38" ht="15">
      <c r="A497" s="1067"/>
      <c r="B497" s="1065"/>
      <c r="C497" s="1097"/>
      <c r="D497" s="1098"/>
      <c r="E497" s="1098"/>
      <c r="F497" s="1099"/>
      <c r="G497" s="1100"/>
      <c r="H497" s="1097"/>
      <c r="I497" s="1101"/>
      <c r="J497" s="1086"/>
      <c r="K497"/>
      <c r="L497" s="480"/>
      <c r="M497" s="145"/>
      <c r="N497" s="271"/>
      <c r="O497" s="271"/>
      <c r="P497" s="207"/>
      <c r="Q497" s="208"/>
      <c r="R497" s="209"/>
      <c r="S497" s="210"/>
      <c r="T497" s="207"/>
      <c r="U497" s="209"/>
      <c r="V497" s="270"/>
      <c r="W497" s="271"/>
      <c r="X497" s="271"/>
      <c r="Y497" s="272"/>
      <c r="Z497" s="273"/>
      <c r="AA497" s="273"/>
      <c r="AB497" s="271"/>
      <c r="AC497" s="273"/>
      <c r="AD497" s="193"/>
    </row>
    <row r="498" spans="1:38" ht="15">
      <c r="A498" s="1067"/>
      <c r="B498" s="1106"/>
      <c r="C498" s="1097"/>
      <c r="D498" s="1098"/>
      <c r="E498" s="1098"/>
      <c r="F498" s="1099"/>
      <c r="G498" s="1100"/>
      <c r="H498" s="1097"/>
      <c r="I498" s="1101"/>
      <c r="J498" s="1086"/>
      <c r="K498"/>
      <c r="L498" s="480"/>
      <c r="M498" s="145"/>
      <c r="N498" s="271"/>
      <c r="O498" s="271"/>
      <c r="P498" s="207"/>
      <c r="Q498" s="208"/>
      <c r="R498" s="209"/>
      <c r="S498" s="210"/>
      <c r="T498" s="207"/>
      <c r="U498" s="209"/>
      <c r="V498" s="270"/>
      <c r="W498" s="271"/>
      <c r="X498" s="271"/>
      <c r="Y498" s="272"/>
      <c r="Z498" s="273"/>
      <c r="AA498" s="273"/>
      <c r="AB498" s="271"/>
      <c r="AC498" s="273"/>
      <c r="AD498" s="193"/>
    </row>
    <row r="499" spans="1:38" ht="15">
      <c r="A499" s="1067"/>
      <c r="B499" s="1065"/>
      <c r="C499" s="1097"/>
      <c r="D499" s="1098"/>
      <c r="E499" s="1098"/>
      <c r="F499" s="1099"/>
      <c r="G499" s="1100"/>
      <c r="H499" s="1097"/>
      <c r="I499" s="1101"/>
      <c r="J499" s="1086"/>
      <c r="K499"/>
      <c r="L499" s="480"/>
      <c r="M499" s="145"/>
      <c r="N499" s="271"/>
      <c r="O499" s="271"/>
      <c r="P499" s="207"/>
      <c r="Q499" s="208"/>
      <c r="R499" s="209"/>
      <c r="S499" s="210"/>
      <c r="T499" s="207"/>
      <c r="U499" s="209"/>
      <c r="V499" s="270"/>
      <c r="W499" s="271"/>
      <c r="X499" s="271"/>
      <c r="Y499" s="272"/>
      <c r="Z499" s="273"/>
      <c r="AA499" s="273"/>
      <c r="AB499" s="271"/>
      <c r="AC499" s="273"/>
      <c r="AD499" s="193"/>
    </row>
    <row r="500" spans="1:38" ht="15">
      <c r="A500" s="1067"/>
      <c r="B500" s="1065"/>
      <c r="C500" s="1097"/>
      <c r="D500" s="1098"/>
      <c r="E500" s="1098"/>
      <c r="F500" s="1099"/>
      <c r="G500" s="1100"/>
      <c r="H500" s="1097"/>
      <c r="I500" s="1101"/>
      <c r="J500" s="1086"/>
      <c r="K500"/>
      <c r="L500" s="480"/>
      <c r="M500" s="145"/>
      <c r="N500" s="179"/>
      <c r="O500" s="271"/>
      <c r="P500" s="207"/>
      <c r="Q500" s="208"/>
      <c r="R500" s="209"/>
      <c r="S500" s="210"/>
      <c r="T500" s="207"/>
      <c r="U500" s="209"/>
      <c r="V500" s="286"/>
      <c r="W500" s="271"/>
      <c r="X500" s="271"/>
      <c r="Y500" s="272"/>
      <c r="Z500" s="273"/>
      <c r="AA500" s="273"/>
      <c r="AB500" s="271"/>
      <c r="AC500" s="273"/>
      <c r="AD500" s="193"/>
    </row>
    <row r="501" spans="1:38" ht="15">
      <c r="A501" s="1067"/>
      <c r="B501" s="1106"/>
      <c r="C501" s="1097"/>
      <c r="D501" s="1098"/>
      <c r="E501" s="1098"/>
      <c r="F501" s="1099"/>
      <c r="G501" s="1100"/>
      <c r="H501" s="1097"/>
      <c r="I501" s="1101"/>
      <c r="J501" s="1086"/>
      <c r="K501"/>
      <c r="L501" s="480"/>
      <c r="M501" s="145"/>
      <c r="N501" s="975"/>
      <c r="O501" s="975"/>
      <c r="P501" s="975"/>
      <c r="Q501" s="975"/>
      <c r="R501" s="976"/>
      <c r="S501" s="976"/>
      <c r="T501" s="977"/>
      <c r="U501" s="987"/>
      <c r="V501" s="281"/>
      <c r="W501" s="271"/>
      <c r="X501" s="271"/>
      <c r="Y501" s="272"/>
      <c r="Z501" s="273"/>
      <c r="AA501" s="273"/>
      <c r="AB501" s="271"/>
      <c r="AC501" s="273"/>
      <c r="AD501" s="193"/>
      <c r="AE501" s="992"/>
      <c r="AF501" s="992"/>
      <c r="AG501" s="992"/>
      <c r="AH501" s="992"/>
      <c r="AI501" s="992"/>
      <c r="AJ501" s="992"/>
      <c r="AK501" s="992"/>
      <c r="AL501" s="992"/>
    </row>
    <row r="502" spans="1:38" ht="15">
      <c r="A502" s="1067"/>
      <c r="B502" s="1106"/>
      <c r="C502" s="1097"/>
      <c r="D502" s="1098"/>
      <c r="E502" s="1098"/>
      <c r="F502" s="1099"/>
      <c r="G502" s="1100"/>
      <c r="H502" s="1097"/>
      <c r="I502" s="1101"/>
      <c r="J502" s="1086"/>
      <c r="K502"/>
      <c r="L502" s="480"/>
      <c r="M502" s="145"/>
      <c r="N502" s="179"/>
      <c r="O502" s="179"/>
      <c r="P502" s="179"/>
      <c r="Q502" s="179"/>
      <c r="R502" s="180"/>
      <c r="S502" s="180"/>
      <c r="T502" s="245"/>
      <c r="U502" s="988"/>
      <c r="V502" s="281"/>
      <c r="W502" s="1059"/>
      <c r="X502" s="1059"/>
      <c r="Y502" s="272"/>
      <c r="Z502" s="273"/>
      <c r="AA502" s="273"/>
      <c r="AB502" s="271"/>
      <c r="AC502" s="273"/>
      <c r="AD502" s="193"/>
      <c r="AE502" s="992"/>
      <c r="AF502" s="992"/>
      <c r="AG502" s="992"/>
      <c r="AH502" s="992"/>
      <c r="AI502" s="992"/>
      <c r="AJ502" s="992"/>
      <c r="AK502" s="992"/>
      <c r="AL502" s="992"/>
    </row>
    <row r="503" spans="1:38" ht="15">
      <c r="A503" s="1067"/>
      <c r="B503" s="1114"/>
      <c r="C503" s="1116"/>
      <c r="D503" s="1117"/>
      <c r="E503" s="1117"/>
      <c r="F503" s="1118"/>
      <c r="G503" s="1119"/>
      <c r="H503" s="1116"/>
      <c r="I503" s="1117"/>
      <c r="J503" s="1091"/>
      <c r="K503"/>
      <c r="L503" s="480"/>
      <c r="M503" s="145"/>
      <c r="N503" s="181"/>
      <c r="O503" s="181"/>
      <c r="P503" s="181"/>
      <c r="Q503" s="181"/>
      <c r="R503" s="182"/>
      <c r="S503" s="182"/>
      <c r="T503" s="246"/>
      <c r="U503" s="989"/>
      <c r="V503" s="281"/>
      <c r="W503" s="1059"/>
      <c r="X503" s="1059"/>
      <c r="Y503" s="272"/>
      <c r="Z503" s="273"/>
      <c r="AA503" s="273"/>
      <c r="AB503" s="271"/>
      <c r="AC503" s="273"/>
      <c r="AD503" s="193"/>
      <c r="AE503" s="992"/>
      <c r="AF503" s="992"/>
      <c r="AG503" s="992"/>
      <c r="AH503" s="992"/>
      <c r="AI503" s="992"/>
      <c r="AJ503" s="992"/>
      <c r="AK503" s="992"/>
      <c r="AL503" s="992"/>
    </row>
    <row r="504" spans="1:38" ht="15">
      <c r="A504" s="1067"/>
      <c r="B504" s="1106"/>
      <c r="C504" s="1097"/>
      <c r="D504" s="1098"/>
      <c r="E504" s="1098"/>
      <c r="F504" s="1099"/>
      <c r="G504" s="1100"/>
      <c r="H504" s="1097"/>
      <c r="I504" s="1101"/>
      <c r="J504" s="1086"/>
      <c r="K504"/>
      <c r="L504" s="480"/>
      <c r="M504" s="145"/>
      <c r="N504" s="179"/>
      <c r="O504" s="179"/>
      <c r="P504" s="179"/>
      <c r="Q504" s="179"/>
      <c r="R504" s="180"/>
      <c r="S504" s="180"/>
      <c r="T504" s="245"/>
      <c r="U504" s="988"/>
      <c r="V504" s="281"/>
      <c r="W504" s="271"/>
      <c r="X504" s="271"/>
      <c r="Y504" s="272"/>
      <c r="Z504" s="273"/>
      <c r="AA504" s="273"/>
      <c r="AB504" s="271"/>
      <c r="AC504" s="273"/>
      <c r="AD504" s="193"/>
    </row>
    <row r="505" spans="1:38" ht="15">
      <c r="A505" s="1067"/>
      <c r="B505" s="1106"/>
      <c r="C505" s="1097"/>
      <c r="D505" s="1098"/>
      <c r="E505" s="1098"/>
      <c r="F505" s="1099"/>
      <c r="G505" s="1100"/>
      <c r="H505" s="1097"/>
      <c r="I505" s="1101"/>
      <c r="J505" s="1086"/>
      <c r="K505"/>
      <c r="L505" s="480"/>
      <c r="M505" s="145"/>
      <c r="N505" s="179"/>
      <c r="O505" s="179"/>
      <c r="P505" s="179"/>
      <c r="Q505" s="179"/>
      <c r="R505" s="180"/>
      <c r="S505" s="180"/>
      <c r="T505" s="245"/>
      <c r="U505" s="988"/>
      <c r="V505" s="281"/>
      <c r="W505" s="279"/>
      <c r="X505" s="279"/>
      <c r="Y505" s="280"/>
      <c r="Z505" s="281"/>
      <c r="AA505" s="281"/>
      <c r="AB505" s="279"/>
      <c r="AC505" s="281"/>
      <c r="AD505" s="193"/>
    </row>
    <row r="506" spans="1:38" ht="15">
      <c r="A506" s="1067"/>
      <c r="B506" s="1114"/>
      <c r="C506" s="1116"/>
      <c r="D506" s="1117"/>
      <c r="E506" s="1117"/>
      <c r="F506" s="1118"/>
      <c r="G506" s="1119"/>
      <c r="H506" s="1116"/>
      <c r="I506" s="1117"/>
      <c r="J506" s="1091"/>
      <c r="K506"/>
      <c r="L506" s="480"/>
      <c r="M506" s="145"/>
      <c r="N506" s="181"/>
      <c r="O506" s="181"/>
      <c r="P506" s="181"/>
      <c r="Q506" s="181"/>
      <c r="R506" s="182"/>
      <c r="S506" s="182"/>
      <c r="T506" s="246"/>
      <c r="U506" s="989"/>
      <c r="V506" s="260"/>
      <c r="W506" s="254"/>
      <c r="X506" s="261"/>
      <c r="Y506" s="261"/>
      <c r="Z506" s="262"/>
      <c r="AA506" s="262"/>
      <c r="AB506" s="261"/>
      <c r="AC506" s="262"/>
      <c r="AD506" s="193"/>
    </row>
    <row r="507" spans="1:38" ht="15">
      <c r="A507" s="1067"/>
      <c r="B507" s="1106"/>
      <c r="C507" s="1097"/>
      <c r="D507" s="1098"/>
      <c r="E507" s="1098"/>
      <c r="F507" s="1099"/>
      <c r="G507" s="1100"/>
      <c r="H507" s="1097"/>
      <c r="I507" s="1101"/>
      <c r="J507" s="1086"/>
      <c r="K507"/>
      <c r="L507" s="480"/>
      <c r="M507" s="145"/>
      <c r="N507" s="975"/>
      <c r="O507" s="975"/>
      <c r="P507" s="975"/>
      <c r="Q507" s="975"/>
      <c r="R507" s="976"/>
      <c r="S507" s="976"/>
      <c r="T507" s="977"/>
      <c r="U507" s="987"/>
      <c r="V507" s="260"/>
      <c r="W507" s="254"/>
      <c r="X507" s="261"/>
      <c r="Y507" s="261"/>
      <c r="Z507" s="262"/>
      <c r="AA507" s="262"/>
      <c r="AB507" s="261"/>
      <c r="AC507" s="262"/>
      <c r="AD507" s="193"/>
    </row>
    <row r="508" spans="1:38" ht="15">
      <c r="A508" s="1067"/>
      <c r="B508" s="1106"/>
      <c r="C508" s="1097"/>
      <c r="D508" s="1098"/>
      <c r="E508" s="1098"/>
      <c r="F508" s="1099"/>
      <c r="G508" s="1100"/>
      <c r="H508" s="1097"/>
      <c r="I508" s="1101"/>
      <c r="J508" s="1086"/>
      <c r="K508"/>
      <c r="L508" s="480"/>
      <c r="M508" s="145"/>
      <c r="N508" s="178"/>
      <c r="O508" s="178"/>
      <c r="P508" s="178"/>
      <c r="Q508" s="178"/>
      <c r="R508" s="183"/>
      <c r="S508" s="178"/>
      <c r="T508" s="248"/>
      <c r="U508" s="183"/>
      <c r="V508" s="260"/>
      <c r="W508" s="254"/>
      <c r="X508" s="261"/>
      <c r="Y508" s="261"/>
      <c r="Z508" s="262"/>
      <c r="AA508" s="262"/>
      <c r="AB508" s="261"/>
      <c r="AC508" s="262"/>
      <c r="AD508" s="193"/>
    </row>
    <row r="509" spans="1:38" ht="15">
      <c r="A509" s="1067"/>
      <c r="B509" s="1114"/>
      <c r="C509" s="1116"/>
      <c r="D509" s="1117"/>
      <c r="E509" s="1117"/>
      <c r="F509" s="1118"/>
      <c r="G509" s="1119"/>
      <c r="H509" s="1116"/>
      <c r="I509" s="1117"/>
      <c r="J509" s="1091"/>
      <c r="K509"/>
      <c r="L509" s="480"/>
      <c r="M509" s="145"/>
      <c r="N509" s="991"/>
      <c r="O509" s="991"/>
      <c r="P509" s="991"/>
      <c r="Q509" s="991"/>
      <c r="R509" s="996"/>
      <c r="S509" s="991"/>
      <c r="T509" s="984"/>
      <c r="U509" s="996"/>
      <c r="V509" s="285"/>
      <c r="W509" s="279"/>
      <c r="X509" s="279"/>
      <c r="Y509" s="280"/>
      <c r="Z509" s="281"/>
      <c r="AA509" s="281"/>
      <c r="AB509" s="279"/>
      <c r="AC509" s="281"/>
      <c r="AD509" s="193"/>
    </row>
    <row r="510" spans="1:38" ht="15">
      <c r="A510" s="1067"/>
      <c r="B510" s="1106"/>
      <c r="C510" s="1097"/>
      <c r="D510" s="1098"/>
      <c r="E510" s="1098"/>
      <c r="F510" s="1099"/>
      <c r="G510" s="1100"/>
      <c r="H510" s="1097"/>
      <c r="I510" s="1101"/>
      <c r="J510" s="1086"/>
      <c r="K510"/>
      <c r="L510" s="480"/>
      <c r="M510" s="145"/>
      <c r="N510" s="248"/>
      <c r="O510" s="248"/>
      <c r="P510" s="982"/>
      <c r="Q510" s="982"/>
      <c r="R510" s="997"/>
      <c r="S510" s="982"/>
      <c r="T510" s="982"/>
      <c r="U510" s="997"/>
      <c r="V510" s="278"/>
      <c r="W510" s="279"/>
      <c r="X510" s="279"/>
      <c r="Y510" s="280"/>
      <c r="Z510" s="281"/>
      <c r="AA510" s="281"/>
      <c r="AB510" s="279"/>
      <c r="AC510" s="281"/>
      <c r="AD510" s="193"/>
      <c r="AE510" s="992"/>
      <c r="AF510" s="992"/>
      <c r="AG510" s="992"/>
      <c r="AH510" s="992"/>
      <c r="AI510" s="992"/>
      <c r="AJ510" s="992"/>
      <c r="AK510" s="992"/>
      <c r="AL510" s="992"/>
    </row>
    <row r="511" spans="1:38" ht="15">
      <c r="A511" s="1067"/>
      <c r="B511" s="1106"/>
      <c r="C511" s="1097"/>
      <c r="D511" s="1098"/>
      <c r="E511" s="1098"/>
      <c r="F511" s="1099"/>
      <c r="G511" s="1100"/>
      <c r="H511" s="1097"/>
      <c r="I511" s="1101"/>
      <c r="J511" s="1086"/>
      <c r="K511"/>
      <c r="L511" s="480"/>
      <c r="M511" s="145"/>
      <c r="N511" s="248"/>
      <c r="O511" s="248"/>
      <c r="P511" s="248"/>
      <c r="Q511" s="248"/>
      <c r="R511" s="253"/>
      <c r="S511" s="248"/>
      <c r="T511" s="248"/>
      <c r="U511" s="253"/>
      <c r="V511" s="278"/>
      <c r="W511" s="1060"/>
      <c r="X511" s="1061"/>
      <c r="Y511" s="261"/>
      <c r="Z511" s="262"/>
      <c r="AA511" s="262"/>
      <c r="AB511" s="261"/>
      <c r="AC511" s="262"/>
      <c r="AD511" s="193"/>
      <c r="AE511" s="992"/>
      <c r="AF511" s="992"/>
      <c r="AG511" s="992"/>
      <c r="AH511" s="992"/>
      <c r="AI511" s="992"/>
      <c r="AJ511" s="992"/>
      <c r="AK511" s="992"/>
      <c r="AL511" s="992"/>
    </row>
    <row r="512" spans="1:38" ht="15">
      <c r="A512" s="1067"/>
      <c r="B512" s="1106"/>
      <c r="C512" s="1097"/>
      <c r="D512" s="1098"/>
      <c r="E512" s="1098"/>
      <c r="F512" s="1099"/>
      <c r="G512" s="1100"/>
      <c r="H512" s="1097"/>
      <c r="I512" s="1101"/>
      <c r="J512" s="1086"/>
      <c r="K512"/>
      <c r="L512" s="480"/>
      <c r="M512" s="145"/>
      <c r="N512" s="984"/>
      <c r="O512" s="984"/>
      <c r="P512" s="984"/>
      <c r="Q512" s="984"/>
      <c r="R512" s="985"/>
      <c r="S512" s="984"/>
      <c r="T512" s="984"/>
      <c r="U512" s="985"/>
      <c r="V512" s="278"/>
      <c r="W512" s="1062"/>
      <c r="X512" s="1062"/>
      <c r="Y512" s="280"/>
      <c r="Z512" s="281"/>
      <c r="AA512" s="281"/>
      <c r="AB512" s="279"/>
      <c r="AC512" s="281"/>
      <c r="AD512" s="193"/>
      <c r="AE512" s="992"/>
      <c r="AF512" s="992"/>
      <c r="AG512" s="992"/>
      <c r="AH512" s="992"/>
      <c r="AI512" s="992"/>
      <c r="AJ512" s="992"/>
      <c r="AK512" s="992"/>
      <c r="AL512" s="992"/>
    </row>
    <row r="513" spans="1:30" ht="15">
      <c r="A513" s="1067"/>
      <c r="B513" s="1106"/>
      <c r="C513" s="1097"/>
      <c r="D513" s="1098"/>
      <c r="E513" s="1098"/>
      <c r="F513" s="1099"/>
      <c r="G513" s="1100"/>
      <c r="H513" s="1097"/>
      <c r="I513" s="1101"/>
      <c r="J513" s="1086"/>
      <c r="K513"/>
      <c r="L513" s="922"/>
      <c r="M513" s="145"/>
      <c r="N513" s="980"/>
      <c r="O513" s="982"/>
      <c r="P513" s="982"/>
      <c r="Q513" s="982"/>
      <c r="R513" s="997"/>
      <c r="S513" s="982"/>
      <c r="T513" s="982"/>
      <c r="U513" s="997"/>
      <c r="AD513" s="193"/>
    </row>
    <row r="514" spans="1:30" ht="15">
      <c r="A514" s="1067"/>
      <c r="B514" s="1106"/>
      <c r="C514" s="1097"/>
      <c r="D514" s="1098"/>
      <c r="E514" s="1098"/>
      <c r="F514" s="1099"/>
      <c r="G514" s="1100"/>
      <c r="H514" s="1097"/>
      <c r="I514" s="1101"/>
      <c r="J514" s="1086"/>
      <c r="K514"/>
      <c r="L514" s="922"/>
      <c r="M514" s="145"/>
      <c r="N514" s="178"/>
      <c r="O514" s="248"/>
      <c r="P514" s="248"/>
      <c r="Q514" s="248"/>
      <c r="R514" s="253"/>
      <c r="S514" s="248"/>
      <c r="T514" s="248"/>
      <c r="U514" s="253"/>
      <c r="V514" s="281"/>
      <c r="W514" s="279"/>
      <c r="X514" s="279"/>
      <c r="Y514" s="280"/>
      <c r="Z514" s="281"/>
      <c r="AA514" s="281"/>
      <c r="AB514" s="279"/>
      <c r="AC514" s="281"/>
      <c r="AD514" s="193"/>
    </row>
    <row r="515" spans="1:30" ht="15">
      <c r="A515" s="1067"/>
      <c r="B515" s="1106"/>
      <c r="C515" s="1097"/>
      <c r="D515" s="1098"/>
      <c r="E515" s="1098"/>
      <c r="F515" s="1099"/>
      <c r="G515" s="1100"/>
      <c r="H515" s="1097"/>
      <c r="I515" s="1101"/>
      <c r="J515" s="1086"/>
      <c r="K515"/>
      <c r="L515" s="922"/>
      <c r="M515" s="145"/>
      <c r="N515" s="991"/>
      <c r="O515" s="274"/>
      <c r="P515" s="274"/>
      <c r="Q515" s="274"/>
      <c r="R515" s="275"/>
      <c r="S515" s="274"/>
      <c r="T515" s="274"/>
      <c r="U515" s="275"/>
      <c r="V515" s="286"/>
      <c r="W515" s="271"/>
      <c r="X515" s="271"/>
      <c r="Y515" s="272"/>
      <c r="Z515" s="273"/>
      <c r="AA515" s="273"/>
      <c r="AB515" s="271"/>
      <c r="AC515" s="273"/>
      <c r="AD515" s="193"/>
    </row>
    <row r="516" spans="1:30" ht="15">
      <c r="A516" s="1067"/>
      <c r="B516" s="1106"/>
      <c r="C516" s="1097"/>
      <c r="D516" s="1098"/>
      <c r="E516" s="1098"/>
      <c r="F516" s="1099"/>
      <c r="G516" s="1100"/>
      <c r="H516" s="1097"/>
      <c r="I516" s="1101"/>
      <c r="J516" s="1086"/>
      <c r="K516"/>
      <c r="L516" s="922"/>
      <c r="M516" s="145"/>
      <c r="N516" s="980"/>
      <c r="O516" s="998"/>
      <c r="P516" s="998"/>
      <c r="Q516" s="998"/>
      <c r="R516" s="999"/>
      <c r="S516" s="998"/>
      <c r="T516" s="1000"/>
      <c r="U516" s="999"/>
      <c r="V516" s="278"/>
      <c r="W516" s="279"/>
      <c r="X516" s="279"/>
      <c r="Y516" s="280"/>
      <c r="Z516" s="281"/>
      <c r="AA516" s="281"/>
      <c r="AB516" s="279"/>
      <c r="AC516" s="281"/>
      <c r="AD516" s="193"/>
    </row>
    <row r="517" spans="1:30" ht="15">
      <c r="A517" s="1067"/>
      <c r="B517" s="1106"/>
      <c r="C517" s="1097"/>
      <c r="D517" s="1098"/>
      <c r="E517" s="1098"/>
      <c r="F517" s="1099"/>
      <c r="G517" s="1100"/>
      <c r="H517" s="1097"/>
      <c r="I517" s="1101"/>
      <c r="J517" s="1086"/>
      <c r="K517"/>
      <c r="L517" s="922"/>
      <c r="M517" s="145"/>
      <c r="N517" s="178"/>
      <c r="O517" s="271"/>
      <c r="P517" s="207"/>
      <c r="Q517" s="208"/>
      <c r="R517" s="209"/>
      <c r="S517" s="210"/>
      <c r="T517" s="207"/>
      <c r="U517" s="209"/>
      <c r="V517" s="260"/>
      <c r="W517" s="254"/>
      <c r="X517" s="261"/>
      <c r="Y517" s="261"/>
      <c r="Z517" s="262"/>
      <c r="AA517" s="262"/>
      <c r="AB517" s="261"/>
      <c r="AC517" s="262"/>
      <c r="AD517" s="193"/>
    </row>
    <row r="518" spans="1:30" ht="15">
      <c r="A518" s="1067"/>
      <c r="B518" s="1106"/>
      <c r="C518" s="1097"/>
      <c r="D518" s="1098"/>
      <c r="E518" s="1098"/>
      <c r="F518" s="1099"/>
      <c r="G518" s="1100"/>
      <c r="H518" s="1097"/>
      <c r="I518" s="1101"/>
      <c r="J518" s="1086"/>
      <c r="K518"/>
      <c r="L518" s="922"/>
      <c r="M518" s="145"/>
      <c r="N518" s="991"/>
      <c r="O518" s="274"/>
      <c r="P518" s="211"/>
      <c r="Q518" s="212"/>
      <c r="R518" s="213"/>
      <c r="S518" s="214"/>
      <c r="T518" s="211"/>
      <c r="U518" s="213"/>
      <c r="V518" s="281"/>
      <c r="W518" s="279"/>
      <c r="X518" s="279"/>
      <c r="Y518" s="280"/>
      <c r="Z518" s="281"/>
      <c r="AA518" s="281"/>
      <c r="AB518" s="279"/>
      <c r="AC518" s="281"/>
      <c r="AD518" s="193"/>
    </row>
    <row r="519" spans="1:30" ht="15">
      <c r="A519" s="1067"/>
      <c r="B519" s="1106"/>
      <c r="C519" s="1097"/>
      <c r="D519" s="1098"/>
      <c r="E519" s="1098"/>
      <c r="F519" s="1099"/>
      <c r="G519" s="1100"/>
      <c r="H519" s="1097"/>
      <c r="I519" s="1101"/>
      <c r="J519" s="1086"/>
      <c r="K519"/>
      <c r="L519" s="922"/>
      <c r="M519" s="145"/>
      <c r="N519" s="980"/>
      <c r="O519" s="1000"/>
      <c r="P519" s="1001"/>
      <c r="Q519" s="1002"/>
      <c r="R519" s="1003"/>
      <c r="S519" s="250"/>
      <c r="T519" s="1001"/>
      <c r="U519" s="1003"/>
      <c r="V519" s="278"/>
      <c r="W519" s="279"/>
      <c r="X519" s="279"/>
      <c r="Y519" s="280"/>
      <c r="Z519" s="281"/>
      <c r="AA519" s="281"/>
      <c r="AB519" s="279"/>
      <c r="AC519" s="281"/>
      <c r="AD519" s="193"/>
    </row>
    <row r="520" spans="1:30" ht="15">
      <c r="A520" s="1067"/>
      <c r="B520" s="1106"/>
      <c r="C520" s="1097"/>
      <c r="D520" s="1098"/>
      <c r="E520" s="1098"/>
      <c r="F520" s="1099"/>
      <c r="G520" s="1100"/>
      <c r="H520" s="1097"/>
      <c r="I520" s="1101"/>
      <c r="J520" s="1086"/>
      <c r="K520"/>
      <c r="L520" s="922"/>
      <c r="M520" s="145"/>
      <c r="N520" s="178"/>
      <c r="O520" s="271"/>
      <c r="P520" s="207"/>
      <c r="Q520" s="208"/>
      <c r="R520" s="209"/>
      <c r="S520" s="210"/>
      <c r="T520" s="207"/>
      <c r="U520" s="209"/>
      <c r="V520" s="260"/>
      <c r="W520" s="254"/>
      <c r="X520" s="261"/>
      <c r="Y520" s="261"/>
      <c r="Z520" s="262"/>
      <c r="AA520" s="262"/>
      <c r="AB520" s="261"/>
      <c r="AC520" s="262"/>
      <c r="AD520" s="193"/>
    </row>
    <row r="521" spans="1:30" ht="15">
      <c r="A521" s="1067"/>
      <c r="B521" s="1114"/>
      <c r="C521" s="1116"/>
      <c r="D521" s="1117"/>
      <c r="E521" s="1117"/>
      <c r="F521" s="1118"/>
      <c r="G521" s="1119"/>
      <c r="H521" s="1116"/>
      <c r="I521" s="1117"/>
      <c r="J521" s="1091"/>
      <c r="K521"/>
      <c r="L521" s="922"/>
      <c r="M521" s="145"/>
      <c r="N521" s="991"/>
      <c r="O521" s="274"/>
      <c r="P521" s="211"/>
      <c r="Q521" s="212"/>
      <c r="R521" s="213"/>
      <c r="S521" s="214"/>
      <c r="T521" s="211"/>
      <c r="U521" s="213"/>
      <c r="V521" s="281"/>
      <c r="W521" s="279"/>
      <c r="X521" s="279"/>
      <c r="Y521" s="280"/>
      <c r="Z521" s="281"/>
      <c r="AA521" s="281"/>
      <c r="AB521" s="279"/>
      <c r="AC521" s="281"/>
      <c r="AD521" s="193"/>
    </row>
    <row r="522" spans="1:30" ht="15">
      <c r="A522" s="1067"/>
      <c r="B522" s="1106"/>
      <c r="C522" s="1097"/>
      <c r="D522" s="1098"/>
      <c r="E522" s="1098"/>
      <c r="F522" s="1099"/>
      <c r="G522" s="1100"/>
      <c r="H522" s="1097"/>
      <c r="I522" s="1101"/>
      <c r="J522" s="1086"/>
      <c r="K522"/>
      <c r="L522" s="922"/>
      <c r="M522" s="145"/>
      <c r="N522" s="980"/>
      <c r="O522" s="1000"/>
      <c r="P522" s="1001"/>
      <c r="Q522" s="1002"/>
      <c r="R522" s="1003"/>
      <c r="S522" s="250"/>
      <c r="T522" s="1001"/>
      <c r="U522" s="1003"/>
      <c r="V522" s="260"/>
      <c r="W522" s="254"/>
      <c r="X522" s="261"/>
      <c r="Y522" s="261"/>
      <c r="Z522" s="262"/>
      <c r="AA522" s="262"/>
      <c r="AB522" s="261"/>
      <c r="AC522" s="262"/>
      <c r="AD522" s="193"/>
    </row>
    <row r="523" spans="1:30" ht="15">
      <c r="A523" s="1067"/>
      <c r="B523" s="1106"/>
      <c r="C523" s="1097"/>
      <c r="D523" s="1098"/>
      <c r="E523" s="1098"/>
      <c r="F523" s="1099"/>
      <c r="G523" s="1100"/>
      <c r="H523" s="1097"/>
      <c r="I523" s="1101"/>
      <c r="J523" s="1086"/>
      <c r="K523"/>
      <c r="L523" s="922"/>
      <c r="M523" s="145"/>
      <c r="N523" s="271"/>
      <c r="O523" s="271"/>
      <c r="P523" s="207"/>
      <c r="Q523" s="208"/>
      <c r="R523" s="209"/>
      <c r="S523" s="210"/>
      <c r="T523" s="207"/>
      <c r="U523" s="209"/>
      <c r="V523" s="260"/>
      <c r="W523" s="254"/>
      <c r="X523" s="261"/>
      <c r="Y523" s="261"/>
      <c r="Z523" s="262"/>
      <c r="AA523" s="262"/>
      <c r="AB523" s="261"/>
      <c r="AC523" s="262"/>
      <c r="AD523" s="193"/>
    </row>
    <row r="524" spans="1:30" ht="15">
      <c r="A524" s="1067"/>
      <c r="B524" s="1106"/>
      <c r="C524" s="1097"/>
      <c r="D524" s="1098"/>
      <c r="E524" s="1098"/>
      <c r="F524" s="1099"/>
      <c r="G524" s="1100"/>
      <c r="H524" s="1097"/>
      <c r="I524" s="1101"/>
      <c r="J524" s="1086"/>
      <c r="K524"/>
      <c r="L524" s="922"/>
      <c r="M524" s="145"/>
      <c r="N524" s="274"/>
      <c r="O524" s="274"/>
      <c r="P524" s="211"/>
      <c r="Q524" s="212"/>
      <c r="R524" s="213"/>
      <c r="S524" s="214"/>
      <c r="T524" s="211"/>
      <c r="U524" s="213"/>
      <c r="V524" s="983"/>
      <c r="W524" s="283"/>
      <c r="X524" s="283"/>
      <c r="Y524" s="284"/>
      <c r="Z524" s="282"/>
      <c r="AA524" s="282"/>
      <c r="AB524" s="283"/>
      <c r="AC524" s="282"/>
      <c r="AD524" s="193"/>
    </row>
    <row r="525" spans="1:30" ht="15">
      <c r="A525" s="1068"/>
      <c r="B525" s="1105"/>
      <c r="C525" s="1092"/>
      <c r="D525" s="1093"/>
      <c r="E525" s="1093"/>
      <c r="F525" s="1094"/>
      <c r="G525" s="1095"/>
      <c r="H525" s="1092"/>
      <c r="I525" s="1093"/>
      <c r="J525" s="1096"/>
      <c r="K525"/>
      <c r="L525" s="922"/>
      <c r="M525" s="145"/>
      <c r="N525" s="252"/>
      <c r="O525" s="176"/>
      <c r="P525" s="176"/>
      <c r="Q525" s="176"/>
      <c r="R525" s="177"/>
      <c r="S525" s="177"/>
      <c r="T525" s="244"/>
      <c r="U525" s="987"/>
      <c r="V525" s="256"/>
      <c r="W525" s="257"/>
      <c r="X525" s="258"/>
      <c r="Y525" s="258"/>
      <c r="Z525" s="259"/>
      <c r="AA525" s="259"/>
      <c r="AB525" s="258"/>
      <c r="AC525" s="979"/>
      <c r="AD525" s="193"/>
    </row>
    <row r="526" spans="1:30" ht="15">
      <c r="A526" s="1067"/>
      <c r="B526" s="1106"/>
      <c r="C526" s="1097"/>
      <c r="D526" s="1098"/>
      <c r="E526" s="1098"/>
      <c r="F526" s="1099"/>
      <c r="G526" s="1100"/>
      <c r="H526" s="1097"/>
      <c r="I526" s="1101"/>
      <c r="J526" s="1086"/>
      <c r="K526"/>
      <c r="L526" s="922"/>
      <c r="M526" s="145"/>
      <c r="N526" s="179"/>
      <c r="O526" s="179"/>
      <c r="P526" s="179"/>
      <c r="Q526" s="179"/>
      <c r="R526" s="180"/>
      <c r="S526" s="180"/>
      <c r="T526" s="245"/>
      <c r="U526" s="988"/>
      <c r="V526" s="260"/>
      <c r="W526" s="254"/>
      <c r="X526" s="261"/>
      <c r="Y526" s="261"/>
      <c r="Z526" s="262"/>
      <c r="AA526" s="262"/>
      <c r="AB526" s="261"/>
      <c r="AC526" s="262"/>
      <c r="AD526" s="193"/>
    </row>
    <row r="527" spans="1:30" ht="15">
      <c r="A527" s="1067"/>
      <c r="B527" s="1106"/>
      <c r="C527" s="1097"/>
      <c r="D527" s="1098"/>
      <c r="E527" s="1098"/>
      <c r="F527" s="1099"/>
      <c r="G527" s="1100"/>
      <c r="H527" s="1097"/>
      <c r="I527" s="1101"/>
      <c r="J527" s="1086"/>
      <c r="K527"/>
      <c r="L527" s="922"/>
      <c r="M527" s="145"/>
      <c r="N527" s="179"/>
      <c r="O527" s="179"/>
      <c r="P527" s="179"/>
      <c r="Q527" s="179"/>
      <c r="R527" s="180"/>
      <c r="S527" s="180"/>
      <c r="T527" s="245"/>
      <c r="U527" s="988"/>
      <c r="V527" s="260"/>
      <c r="W527" s="254"/>
      <c r="X527" s="261"/>
      <c r="Y527" s="261"/>
      <c r="Z527" s="262"/>
      <c r="AA527" s="262"/>
      <c r="AB527" s="261"/>
      <c r="AC527" s="262"/>
      <c r="AD527" s="193"/>
    </row>
    <row r="528" spans="1:30" ht="15">
      <c r="A528" s="1067"/>
      <c r="B528" s="1106"/>
      <c r="C528" s="1097"/>
      <c r="D528" s="1098"/>
      <c r="E528" s="1098"/>
      <c r="F528" s="1099"/>
      <c r="G528" s="1100"/>
      <c r="H528" s="1097"/>
      <c r="I528" s="1101"/>
      <c r="J528" s="1086"/>
      <c r="K528"/>
      <c r="L528" s="922"/>
      <c r="M528" s="145"/>
      <c r="N528" s="179"/>
      <c r="O528" s="179"/>
      <c r="P528" s="179"/>
      <c r="Q528" s="179"/>
      <c r="R528" s="180"/>
      <c r="S528" s="180"/>
      <c r="T528" s="245"/>
      <c r="U528" s="988"/>
      <c r="V528" s="260"/>
      <c r="W528" s="254"/>
      <c r="X528" s="261"/>
      <c r="Y528" s="261"/>
      <c r="Z528" s="262"/>
      <c r="AA528" s="262"/>
      <c r="AB528" s="261"/>
      <c r="AC528" s="262"/>
      <c r="AD528" s="193"/>
    </row>
    <row r="529" spans="1:30" ht="15">
      <c r="A529" s="1067"/>
      <c r="B529" s="1106"/>
      <c r="C529" s="1097"/>
      <c r="D529" s="1098"/>
      <c r="E529" s="1098"/>
      <c r="F529" s="1099"/>
      <c r="G529" s="1100"/>
      <c r="H529" s="1097"/>
      <c r="I529" s="1101"/>
      <c r="J529" s="1086"/>
      <c r="K529"/>
      <c r="L529" s="922"/>
      <c r="M529" s="145"/>
      <c r="N529" s="179"/>
      <c r="O529" s="179"/>
      <c r="P529" s="179"/>
      <c r="Q529" s="179"/>
      <c r="R529" s="180"/>
      <c r="S529" s="180"/>
      <c r="T529" s="245"/>
      <c r="U529" s="988"/>
      <c r="V529" s="260"/>
      <c r="W529" s="254"/>
      <c r="X529" s="261"/>
      <c r="Y529" s="261"/>
      <c r="Z529" s="262"/>
      <c r="AA529" s="262"/>
      <c r="AB529" s="261"/>
      <c r="AC529" s="262"/>
      <c r="AD529" s="193"/>
    </row>
    <row r="530" spans="1:30" ht="15">
      <c r="A530" s="1067"/>
      <c r="B530" s="1106"/>
      <c r="C530" s="1097"/>
      <c r="D530" s="1098"/>
      <c r="E530" s="1098"/>
      <c r="F530" s="1099"/>
      <c r="G530" s="1100"/>
      <c r="H530" s="1097"/>
      <c r="I530" s="1101"/>
      <c r="J530" s="1086"/>
      <c r="K530"/>
      <c r="L530" s="922"/>
      <c r="M530" s="145"/>
      <c r="N530" s="181"/>
      <c r="O530" s="181"/>
      <c r="P530" s="181"/>
      <c r="Q530" s="181"/>
      <c r="R530" s="182"/>
      <c r="S530" s="182"/>
      <c r="T530" s="246"/>
      <c r="U530" s="989"/>
      <c r="V530" s="263"/>
      <c r="W530" s="264"/>
      <c r="X530" s="265"/>
      <c r="Y530" s="265"/>
      <c r="Z530" s="266"/>
      <c r="AA530" s="266"/>
      <c r="AB530" s="265"/>
      <c r="AC530" s="266"/>
      <c r="AD530" s="193"/>
    </row>
    <row r="531" spans="1:30" ht="15">
      <c r="A531" s="1067"/>
      <c r="B531" s="1106"/>
      <c r="C531" s="1097"/>
      <c r="D531" s="1098"/>
      <c r="E531" s="1098"/>
      <c r="F531" s="1099"/>
      <c r="G531" s="1100"/>
      <c r="H531" s="1097"/>
      <c r="I531" s="1101"/>
      <c r="J531" s="1086"/>
      <c r="K531"/>
      <c r="L531" s="480"/>
      <c r="M531" s="145"/>
      <c r="N531" s="357"/>
      <c r="O531" s="205"/>
      <c r="P531" s="205"/>
      <c r="Q531" s="205"/>
      <c r="R531" s="206"/>
      <c r="S531" s="205"/>
      <c r="T531" s="247"/>
      <c r="U531" s="981"/>
      <c r="V531" s="267"/>
      <c r="W531" s="267"/>
      <c r="X531" s="267"/>
      <c r="Y531" s="267"/>
      <c r="Z531" s="268"/>
      <c r="AA531" s="267"/>
      <c r="AB531" s="267"/>
      <c r="AC531" s="978"/>
      <c r="AD531" s="193"/>
    </row>
    <row r="532" spans="1:30" ht="15">
      <c r="A532" s="1067"/>
      <c r="B532" s="1065"/>
      <c r="C532" s="1097"/>
      <c r="D532" s="1098"/>
      <c r="E532" s="1098"/>
      <c r="F532" s="1099"/>
      <c r="G532" s="1100"/>
      <c r="H532" s="1097"/>
      <c r="I532" s="1101"/>
      <c r="J532" s="1086"/>
      <c r="K532"/>
      <c r="L532" s="480"/>
      <c r="M532" s="145"/>
      <c r="N532" s="178"/>
      <c r="O532" s="178"/>
      <c r="P532" s="178"/>
      <c r="Q532" s="178"/>
      <c r="R532" s="183"/>
      <c r="S532" s="178"/>
      <c r="T532" s="248"/>
      <c r="U532" s="183"/>
      <c r="V532" s="254"/>
      <c r="W532" s="254"/>
      <c r="X532" s="254"/>
      <c r="Y532" s="254"/>
      <c r="Z532" s="255"/>
      <c r="AA532" s="254"/>
      <c r="AB532" s="254"/>
      <c r="AC532" s="260"/>
      <c r="AD532" s="193"/>
    </row>
    <row r="533" spans="1:30" ht="15">
      <c r="A533" s="1067"/>
      <c r="B533" s="1106"/>
      <c r="C533" s="1097"/>
      <c r="D533" s="1098"/>
      <c r="E533" s="1098"/>
      <c r="F533" s="1099"/>
      <c r="G533" s="1100"/>
      <c r="H533" s="1097"/>
      <c r="I533" s="1101"/>
      <c r="J533" s="1086"/>
      <c r="K533"/>
      <c r="L533" s="480"/>
      <c r="M533" s="145"/>
      <c r="N533" s="178"/>
      <c r="O533" s="248"/>
      <c r="P533" s="248"/>
      <c r="Q533" s="248"/>
      <c r="R533" s="253"/>
      <c r="S533" s="248"/>
      <c r="T533" s="248"/>
      <c r="U533" s="253"/>
      <c r="V533" s="248"/>
      <c r="W533" s="248"/>
      <c r="X533" s="248"/>
      <c r="Y533" s="248"/>
      <c r="Z533" s="253"/>
      <c r="AA533" s="248"/>
      <c r="AB533" s="248"/>
      <c r="AC533" s="269"/>
      <c r="AD533" s="193"/>
    </row>
    <row r="534" spans="1:30" ht="15">
      <c r="A534" s="1067"/>
      <c r="B534" s="1065"/>
      <c r="C534" s="1097"/>
      <c r="D534" s="1098"/>
      <c r="E534" s="1098"/>
      <c r="F534" s="1099"/>
      <c r="G534" s="1100"/>
      <c r="H534" s="1097"/>
      <c r="I534" s="1101"/>
      <c r="J534" s="1086"/>
      <c r="K534"/>
      <c r="L534" s="480"/>
      <c r="M534" s="145"/>
      <c r="N534" s="178"/>
      <c r="O534" s="248"/>
      <c r="P534" s="248"/>
      <c r="Q534" s="248"/>
      <c r="R534" s="253"/>
      <c r="S534" s="248"/>
      <c r="T534" s="248"/>
      <c r="U534" s="253"/>
      <c r="V534" s="248"/>
      <c r="W534" s="248"/>
      <c r="X534" s="248"/>
      <c r="Y534" s="248"/>
      <c r="Z534" s="253"/>
      <c r="AA534" s="248"/>
      <c r="AB534" s="248"/>
      <c r="AC534" s="269"/>
      <c r="AD534" s="193"/>
    </row>
    <row r="535" spans="1:30" ht="15">
      <c r="A535" s="1067"/>
      <c r="B535" s="1106"/>
      <c r="C535" s="1097"/>
      <c r="D535" s="1098"/>
      <c r="E535" s="1098"/>
      <c r="F535" s="1099"/>
      <c r="G535" s="1100"/>
      <c r="H535" s="1097"/>
      <c r="I535" s="1101"/>
      <c r="J535" s="1086"/>
      <c r="K535"/>
      <c r="L535" s="480"/>
      <c r="M535" s="145"/>
      <c r="N535" s="178"/>
      <c r="O535" s="248"/>
      <c r="P535" s="248"/>
      <c r="Q535" s="248"/>
      <c r="R535" s="253"/>
      <c r="S535" s="248"/>
      <c r="T535" s="248"/>
      <c r="U535" s="253"/>
      <c r="V535" s="248"/>
      <c r="W535" s="248"/>
      <c r="X535" s="248"/>
      <c r="Y535" s="248"/>
      <c r="Z535" s="253"/>
      <c r="AA535" s="248"/>
      <c r="AB535" s="248"/>
      <c r="AC535" s="269"/>
      <c r="AD535" s="193"/>
    </row>
    <row r="536" spans="1:30" ht="15">
      <c r="A536" s="1067"/>
      <c r="B536" s="1065"/>
      <c r="C536" s="1097"/>
      <c r="D536" s="1098"/>
      <c r="E536" s="1098"/>
      <c r="F536" s="1099"/>
      <c r="G536" s="1100"/>
      <c r="H536" s="1097"/>
      <c r="I536" s="1101"/>
      <c r="J536" s="1086"/>
      <c r="K536"/>
      <c r="L536" s="480"/>
      <c r="M536" s="145"/>
      <c r="N536" s="271"/>
      <c r="O536" s="271"/>
      <c r="P536" s="207"/>
      <c r="Q536" s="208"/>
      <c r="R536" s="209"/>
      <c r="S536" s="210"/>
      <c r="T536" s="207"/>
      <c r="U536" s="209"/>
      <c r="V536" s="270"/>
      <c r="W536" s="271"/>
      <c r="X536" s="271"/>
      <c r="Y536" s="272"/>
      <c r="Z536" s="273"/>
      <c r="AA536" s="273"/>
      <c r="AB536" s="271"/>
      <c r="AC536" s="273"/>
      <c r="AD536" s="193"/>
    </row>
    <row r="537" spans="1:30" ht="15">
      <c r="A537" s="1067"/>
      <c r="B537" s="1106"/>
      <c r="C537" s="1097"/>
      <c r="D537" s="1098"/>
      <c r="E537" s="1098"/>
      <c r="F537" s="1099"/>
      <c r="G537" s="1100"/>
      <c r="H537" s="1097"/>
      <c r="I537" s="1101"/>
      <c r="J537" s="1086"/>
      <c r="K537"/>
      <c r="L537" s="480"/>
      <c r="M537" s="145"/>
      <c r="N537" s="271"/>
      <c r="O537" s="271"/>
      <c r="P537" s="207"/>
      <c r="Q537" s="208"/>
      <c r="R537" s="209"/>
      <c r="S537" s="210"/>
      <c r="T537" s="207"/>
      <c r="U537" s="209"/>
      <c r="V537" s="270"/>
      <c r="W537" s="271"/>
      <c r="X537" s="271"/>
      <c r="Y537" s="272"/>
      <c r="Z537" s="273"/>
      <c r="AA537" s="273"/>
      <c r="AB537" s="271"/>
      <c r="AC537" s="273"/>
      <c r="AD537" s="193"/>
    </row>
    <row r="538" spans="1:30" ht="15">
      <c r="A538" s="1067"/>
      <c r="B538" s="1065"/>
      <c r="C538" s="1097"/>
      <c r="D538" s="1098"/>
      <c r="E538" s="1098"/>
      <c r="F538" s="1099"/>
      <c r="G538" s="1100"/>
      <c r="H538" s="1097"/>
      <c r="I538" s="1101"/>
      <c r="J538" s="1086"/>
      <c r="K538"/>
      <c r="L538" s="480"/>
      <c r="M538" s="145"/>
      <c r="N538" s="271"/>
      <c r="O538" s="271"/>
      <c r="P538" s="271"/>
      <c r="Q538" s="271"/>
      <c r="R538" s="974"/>
      <c r="S538" s="271"/>
      <c r="T538" s="271"/>
      <c r="U538" s="974"/>
      <c r="V538" s="270"/>
      <c r="W538" s="271"/>
      <c r="X538" s="271"/>
      <c r="Y538" s="272"/>
      <c r="Z538" s="273"/>
      <c r="AA538" s="273"/>
      <c r="AB538" s="271"/>
      <c r="AC538" s="273"/>
      <c r="AD538" s="193"/>
    </row>
    <row r="539" spans="1:30" ht="15">
      <c r="A539" s="1067"/>
      <c r="B539" s="1065"/>
      <c r="C539" s="1097"/>
      <c r="D539" s="1098"/>
      <c r="E539" s="1098"/>
      <c r="F539" s="1099"/>
      <c r="G539" s="1100"/>
      <c r="H539" s="1097"/>
      <c r="I539" s="1101"/>
      <c r="J539" s="1086"/>
      <c r="K539"/>
      <c r="L539" s="480"/>
      <c r="M539" s="145"/>
      <c r="N539" s="271"/>
      <c r="O539" s="271"/>
      <c r="P539" s="207"/>
      <c r="Q539" s="208"/>
      <c r="R539" s="209"/>
      <c r="S539" s="210"/>
      <c r="T539" s="207"/>
      <c r="U539" s="209"/>
      <c r="V539" s="270"/>
      <c r="W539" s="271"/>
      <c r="X539" s="271"/>
      <c r="Y539" s="272"/>
      <c r="Z539" s="273"/>
      <c r="AA539" s="273"/>
      <c r="AB539" s="271"/>
      <c r="AC539" s="273"/>
      <c r="AD539" s="193"/>
    </row>
    <row r="540" spans="1:30" ht="15">
      <c r="A540" s="1067"/>
      <c r="B540" s="1106"/>
      <c r="C540" s="1097"/>
      <c r="D540" s="1098"/>
      <c r="E540" s="1098"/>
      <c r="F540" s="1099"/>
      <c r="G540" s="1100"/>
      <c r="H540" s="1097"/>
      <c r="I540" s="1101"/>
      <c r="J540" s="1086"/>
      <c r="K540"/>
      <c r="L540" s="480"/>
      <c r="M540" s="145"/>
      <c r="N540" s="271"/>
      <c r="O540" s="271"/>
      <c r="P540" s="207"/>
      <c r="Q540" s="208"/>
      <c r="R540" s="209"/>
      <c r="S540" s="210"/>
      <c r="T540" s="207"/>
      <c r="U540" s="209"/>
      <c r="V540" s="270"/>
      <c r="W540" s="271"/>
      <c r="X540" s="271"/>
      <c r="Y540" s="272"/>
      <c r="Z540" s="273"/>
      <c r="AA540" s="273"/>
      <c r="AB540" s="271"/>
      <c r="AC540" s="273"/>
      <c r="AD540" s="193"/>
    </row>
    <row r="541" spans="1:30" ht="15">
      <c r="A541" s="1067"/>
      <c r="B541" s="1065"/>
      <c r="C541" s="1097"/>
      <c r="D541" s="1098"/>
      <c r="E541" s="1098"/>
      <c r="F541" s="1099"/>
      <c r="G541" s="1100"/>
      <c r="H541" s="1097"/>
      <c r="I541" s="1101"/>
      <c r="J541" s="1086"/>
      <c r="K541"/>
      <c r="L541" s="480"/>
      <c r="M541" s="145"/>
      <c r="N541" s="271"/>
      <c r="O541" s="271"/>
      <c r="P541" s="276"/>
      <c r="Q541" s="276"/>
      <c r="R541" s="277"/>
      <c r="S541" s="276"/>
      <c r="T541" s="271"/>
      <c r="U541" s="277"/>
      <c r="V541" s="270"/>
      <c r="W541" s="271"/>
      <c r="X541" s="271"/>
      <c r="Y541" s="272"/>
      <c r="Z541" s="273"/>
      <c r="AA541" s="273"/>
      <c r="AB541" s="271"/>
      <c r="AC541" s="273"/>
      <c r="AD541" s="193"/>
    </row>
    <row r="542" spans="1:30" ht="15">
      <c r="A542" s="1067"/>
      <c r="B542" s="1065"/>
      <c r="C542" s="1097"/>
      <c r="D542" s="1098"/>
      <c r="E542" s="1098"/>
      <c r="F542" s="1099"/>
      <c r="G542" s="1100"/>
      <c r="H542" s="1097"/>
      <c r="I542" s="1101"/>
      <c r="J542" s="1086"/>
      <c r="K542"/>
      <c r="L542" s="480"/>
      <c r="M542" s="145"/>
      <c r="N542" s="271"/>
      <c r="O542" s="271"/>
      <c r="P542" s="207"/>
      <c r="Q542" s="208"/>
      <c r="R542" s="209"/>
      <c r="S542" s="210"/>
      <c r="T542" s="207"/>
      <c r="U542" s="209"/>
      <c r="V542" s="270"/>
      <c r="W542" s="271"/>
      <c r="X542" s="271"/>
      <c r="Y542" s="272"/>
      <c r="Z542" s="273"/>
      <c r="AA542" s="273"/>
      <c r="AB542" s="271"/>
      <c r="AC542" s="273"/>
      <c r="AD542" s="193"/>
    </row>
    <row r="543" spans="1:30" ht="15">
      <c r="A543" s="1067"/>
      <c r="B543" s="1106"/>
      <c r="C543" s="1097"/>
      <c r="D543" s="1098"/>
      <c r="E543" s="1098"/>
      <c r="F543" s="1099"/>
      <c r="G543" s="1100"/>
      <c r="H543" s="1097"/>
      <c r="I543" s="1101"/>
      <c r="J543" s="1086"/>
      <c r="K543"/>
      <c r="L543" s="480"/>
      <c r="M543" s="145"/>
      <c r="N543" s="271"/>
      <c r="O543" s="271"/>
      <c r="P543" s="207"/>
      <c r="Q543" s="208"/>
      <c r="R543" s="209"/>
      <c r="S543" s="210"/>
      <c r="T543" s="207"/>
      <c r="U543" s="209"/>
      <c r="V543" s="270"/>
      <c r="W543" s="271"/>
      <c r="X543" s="271"/>
      <c r="Y543" s="272"/>
      <c r="Z543" s="273"/>
      <c r="AA543" s="273"/>
      <c r="AB543" s="271"/>
      <c r="AC543" s="273"/>
      <c r="AD543" s="193"/>
    </row>
    <row r="544" spans="1:30" ht="15">
      <c r="A544" s="1067"/>
      <c r="B544" s="1065"/>
      <c r="C544" s="1097"/>
      <c r="D544" s="1098"/>
      <c r="E544" s="1098"/>
      <c r="F544" s="1099"/>
      <c r="G544" s="1100"/>
      <c r="H544" s="1097"/>
      <c r="I544" s="1101"/>
      <c r="J544" s="1086"/>
      <c r="K544"/>
      <c r="L544" s="480"/>
      <c r="M544" s="145"/>
      <c r="N544" s="271"/>
      <c r="O544" s="271"/>
      <c r="P544" s="207"/>
      <c r="Q544" s="208"/>
      <c r="R544" s="209"/>
      <c r="S544" s="210"/>
      <c r="T544" s="207"/>
      <c r="U544" s="209"/>
      <c r="V544" s="270"/>
      <c r="W544" s="271"/>
      <c r="X544" s="271"/>
      <c r="Y544" s="272"/>
      <c r="Z544" s="273"/>
      <c r="AA544" s="273"/>
      <c r="AB544" s="271"/>
      <c r="AC544" s="273"/>
      <c r="AD544" s="193"/>
    </row>
    <row r="545" spans="1:38" ht="15">
      <c r="A545" s="1067"/>
      <c r="B545" s="1065"/>
      <c r="C545" s="1097"/>
      <c r="D545" s="1098"/>
      <c r="E545" s="1098"/>
      <c r="F545" s="1099"/>
      <c r="G545" s="1100"/>
      <c r="H545" s="1097"/>
      <c r="I545" s="1101"/>
      <c r="J545" s="1086"/>
      <c r="K545"/>
      <c r="L545" s="480"/>
      <c r="M545" s="145"/>
      <c r="N545" s="271"/>
      <c r="O545" s="271"/>
      <c r="P545" s="207"/>
      <c r="Q545" s="208"/>
      <c r="R545" s="209"/>
      <c r="S545" s="210"/>
      <c r="T545" s="207"/>
      <c r="U545" s="209"/>
      <c r="V545" s="270"/>
      <c r="W545" s="271"/>
      <c r="X545" s="271"/>
      <c r="Y545" s="272"/>
      <c r="Z545" s="273"/>
      <c r="AA545" s="273"/>
      <c r="AB545" s="271"/>
      <c r="AC545" s="273"/>
      <c r="AD545" s="193"/>
    </row>
    <row r="546" spans="1:38" ht="15">
      <c r="A546" s="1067"/>
      <c r="B546" s="1065"/>
      <c r="C546" s="1097"/>
      <c r="D546" s="1098"/>
      <c r="E546" s="1098"/>
      <c r="F546" s="1099"/>
      <c r="G546" s="1100"/>
      <c r="H546" s="1097"/>
      <c r="I546" s="1101"/>
      <c r="J546" s="1086"/>
      <c r="K546"/>
      <c r="L546" s="480"/>
      <c r="M546" s="145"/>
      <c r="N546" s="271"/>
      <c r="O546" s="271"/>
      <c r="P546" s="207"/>
      <c r="Q546" s="208"/>
      <c r="R546" s="209"/>
      <c r="S546" s="210"/>
      <c r="T546" s="207"/>
      <c r="U546" s="209"/>
      <c r="V546" s="270"/>
      <c r="W546" s="271"/>
      <c r="X546" s="271"/>
      <c r="Y546" s="272"/>
      <c r="Z546" s="273"/>
      <c r="AA546" s="273"/>
      <c r="AB546" s="271"/>
      <c r="AC546" s="273"/>
      <c r="AD546" s="193"/>
    </row>
    <row r="547" spans="1:38" ht="15">
      <c r="A547" s="1067"/>
      <c r="B547" s="1106"/>
      <c r="C547" s="1097"/>
      <c r="D547" s="1098"/>
      <c r="E547" s="1098"/>
      <c r="F547" s="1099"/>
      <c r="G547" s="1100"/>
      <c r="H547" s="1097"/>
      <c r="I547" s="1101"/>
      <c r="J547" s="1086"/>
      <c r="K547"/>
      <c r="L547" s="480"/>
      <c r="M547" s="145"/>
      <c r="N547" s="271"/>
      <c r="O547" s="271"/>
      <c r="P547" s="207"/>
      <c r="Q547" s="208"/>
      <c r="R547" s="209"/>
      <c r="S547" s="210"/>
      <c r="T547" s="207"/>
      <c r="U547" s="209"/>
      <c r="V547" s="270"/>
      <c r="W547" s="271"/>
      <c r="X547" s="271"/>
      <c r="Y547" s="272"/>
      <c r="Z547" s="273"/>
      <c r="AA547" s="273"/>
      <c r="AB547" s="271"/>
      <c r="AC547" s="273"/>
      <c r="AD547" s="193"/>
    </row>
    <row r="548" spans="1:38" ht="15">
      <c r="A548" s="1067"/>
      <c r="B548" s="1065"/>
      <c r="C548" s="1097"/>
      <c r="D548" s="1098"/>
      <c r="E548" s="1098"/>
      <c r="F548" s="1099"/>
      <c r="G548" s="1100"/>
      <c r="H548" s="1097"/>
      <c r="I548" s="1101"/>
      <c r="J548" s="1086"/>
      <c r="K548"/>
      <c r="L548" s="480"/>
      <c r="M548" s="145"/>
      <c r="N548" s="271"/>
      <c r="O548" s="271"/>
      <c r="P548" s="207"/>
      <c r="Q548" s="208"/>
      <c r="R548" s="209"/>
      <c r="S548" s="210"/>
      <c r="T548" s="207"/>
      <c r="U548" s="209"/>
      <c r="V548" s="270"/>
      <c r="W548" s="271"/>
      <c r="X548" s="271"/>
      <c r="Y548" s="272"/>
      <c r="Z548" s="273"/>
      <c r="AA548" s="273"/>
      <c r="AB548" s="271"/>
      <c r="AC548" s="273"/>
      <c r="AD548" s="193"/>
    </row>
    <row r="549" spans="1:38" ht="15">
      <c r="A549" s="1067"/>
      <c r="B549" s="1065"/>
      <c r="C549" s="1097"/>
      <c r="D549" s="1098"/>
      <c r="E549" s="1098"/>
      <c r="F549" s="1099"/>
      <c r="G549" s="1100"/>
      <c r="H549" s="1097"/>
      <c r="I549" s="1101"/>
      <c r="J549" s="1086"/>
      <c r="K549"/>
      <c r="L549" s="480"/>
      <c r="M549" s="145"/>
      <c r="N549" s="271"/>
      <c r="O549" s="271"/>
      <c r="P549" s="207"/>
      <c r="Q549" s="208"/>
      <c r="R549" s="209"/>
      <c r="S549" s="210"/>
      <c r="T549" s="207"/>
      <c r="U549" s="209"/>
      <c r="V549" s="270"/>
      <c r="W549" s="271"/>
      <c r="X549" s="271"/>
      <c r="Y549" s="272"/>
      <c r="Z549" s="273"/>
      <c r="AA549" s="273"/>
      <c r="AB549" s="271"/>
      <c r="AC549" s="273"/>
      <c r="AD549" s="193"/>
    </row>
    <row r="550" spans="1:38" ht="15">
      <c r="A550" s="1067"/>
      <c r="B550" s="1106"/>
      <c r="C550" s="1097"/>
      <c r="D550" s="1098"/>
      <c r="E550" s="1098"/>
      <c r="F550" s="1099"/>
      <c r="G550" s="1100"/>
      <c r="H550" s="1097"/>
      <c r="I550" s="1101"/>
      <c r="J550" s="1086"/>
      <c r="K550"/>
      <c r="L550" s="480"/>
      <c r="M550" s="145"/>
      <c r="N550" s="271"/>
      <c r="O550" s="271"/>
      <c r="P550" s="207"/>
      <c r="Q550" s="208"/>
      <c r="R550" s="209"/>
      <c r="S550" s="210"/>
      <c r="T550" s="207"/>
      <c r="U550" s="209"/>
      <c r="V550" s="270"/>
      <c r="W550" s="271"/>
      <c r="X550" s="271"/>
      <c r="Y550" s="272"/>
      <c r="Z550" s="273"/>
      <c r="AA550" s="273"/>
      <c r="AB550" s="271"/>
      <c r="AC550" s="273"/>
      <c r="AD550" s="193"/>
    </row>
    <row r="551" spans="1:38" ht="15">
      <c r="A551" s="1067"/>
      <c r="B551" s="1065"/>
      <c r="C551" s="1097"/>
      <c r="D551" s="1098"/>
      <c r="E551" s="1098"/>
      <c r="F551" s="1099"/>
      <c r="G551" s="1100"/>
      <c r="H551" s="1097"/>
      <c r="I551" s="1101"/>
      <c r="J551" s="1086"/>
      <c r="K551"/>
      <c r="L551" s="480"/>
      <c r="M551" s="145"/>
      <c r="N551" s="271"/>
      <c r="O551" s="271"/>
      <c r="P551" s="207"/>
      <c r="Q551" s="208"/>
      <c r="R551" s="209"/>
      <c r="S551" s="210"/>
      <c r="T551" s="207"/>
      <c r="U551" s="209"/>
      <c r="V551" s="270"/>
      <c r="W551" s="271"/>
      <c r="X551" s="271"/>
      <c r="Y551" s="272"/>
      <c r="Z551" s="273"/>
      <c r="AA551" s="273"/>
      <c r="AB551" s="271"/>
      <c r="AC551" s="273"/>
      <c r="AD551" s="193"/>
    </row>
    <row r="552" spans="1:38" ht="15">
      <c r="A552" s="1067"/>
      <c r="B552" s="1065"/>
      <c r="C552" s="1097"/>
      <c r="D552" s="1098"/>
      <c r="E552" s="1098"/>
      <c r="F552" s="1099"/>
      <c r="G552" s="1100"/>
      <c r="H552" s="1097"/>
      <c r="I552" s="1101"/>
      <c r="J552" s="1086"/>
      <c r="K552"/>
      <c r="L552" s="480"/>
      <c r="M552" s="145"/>
      <c r="N552" s="179"/>
      <c r="O552" s="271"/>
      <c r="P552" s="207"/>
      <c r="Q552" s="208"/>
      <c r="R552" s="209"/>
      <c r="S552" s="210"/>
      <c r="T552" s="207"/>
      <c r="U552" s="209"/>
      <c r="V552" s="286"/>
      <c r="W552" s="271"/>
      <c r="X552" s="271"/>
      <c r="Y552" s="272"/>
      <c r="Z552" s="273"/>
      <c r="AA552" s="273"/>
      <c r="AB552" s="271"/>
      <c r="AC552" s="273"/>
      <c r="AD552" s="193"/>
    </row>
    <row r="553" spans="1:38" ht="15">
      <c r="A553" s="1067"/>
      <c r="B553" s="1106"/>
      <c r="C553" s="1097"/>
      <c r="D553" s="1098"/>
      <c r="E553" s="1098"/>
      <c r="F553" s="1099"/>
      <c r="G553" s="1100"/>
      <c r="H553" s="1097"/>
      <c r="I553" s="1101"/>
      <c r="J553" s="1086"/>
      <c r="K553"/>
      <c r="L553" s="480"/>
      <c r="M553" s="145"/>
      <c r="N553" s="975"/>
      <c r="O553" s="975"/>
      <c r="P553" s="975"/>
      <c r="Q553" s="975"/>
      <c r="R553" s="976"/>
      <c r="S553" s="976"/>
      <c r="T553" s="977"/>
      <c r="U553" s="987"/>
      <c r="V553" s="281"/>
      <c r="W553" s="271"/>
      <c r="X553" s="271"/>
      <c r="Y553" s="272"/>
      <c r="Z553" s="273"/>
      <c r="AA553" s="273"/>
      <c r="AB553" s="271"/>
      <c r="AC553" s="273"/>
      <c r="AD553" s="193"/>
      <c r="AE553" s="992"/>
      <c r="AF553" s="992"/>
      <c r="AG553" s="992"/>
      <c r="AH553" s="992"/>
      <c r="AI553" s="992"/>
      <c r="AJ553" s="992"/>
      <c r="AK553" s="992"/>
      <c r="AL553" s="992"/>
    </row>
    <row r="554" spans="1:38" ht="15">
      <c r="A554" s="1067"/>
      <c r="B554" s="1106"/>
      <c r="C554" s="1097"/>
      <c r="D554" s="1098"/>
      <c r="E554" s="1098"/>
      <c r="F554" s="1099"/>
      <c r="G554" s="1100"/>
      <c r="H554" s="1097"/>
      <c r="I554" s="1101"/>
      <c r="J554" s="1086"/>
      <c r="K554"/>
      <c r="L554" s="480"/>
      <c r="M554" s="145"/>
      <c r="N554" s="179"/>
      <c r="O554" s="179"/>
      <c r="P554" s="179"/>
      <c r="Q554" s="179"/>
      <c r="R554" s="180"/>
      <c r="S554" s="180"/>
      <c r="T554" s="245"/>
      <c r="U554" s="988"/>
      <c r="V554" s="281"/>
      <c r="W554" s="271"/>
      <c r="X554" s="271"/>
      <c r="Y554" s="272"/>
      <c r="Z554" s="273"/>
      <c r="AA554" s="273"/>
      <c r="AB554" s="271"/>
      <c r="AC554" s="273"/>
      <c r="AD554" s="193"/>
      <c r="AE554" s="992"/>
      <c r="AF554" s="992"/>
      <c r="AG554" s="992"/>
      <c r="AH554" s="992"/>
      <c r="AI554" s="992"/>
      <c r="AJ554" s="992"/>
      <c r="AK554" s="992"/>
      <c r="AL554" s="992"/>
    </row>
    <row r="555" spans="1:38" ht="15">
      <c r="A555" s="1067"/>
      <c r="B555" s="1114"/>
      <c r="C555" s="1116"/>
      <c r="D555" s="1117"/>
      <c r="E555" s="1117"/>
      <c r="F555" s="1118"/>
      <c r="G555" s="1119"/>
      <c r="H555" s="1116"/>
      <c r="I555" s="1117"/>
      <c r="J555" s="1091"/>
      <c r="K555"/>
      <c r="L555" s="480"/>
      <c r="M555" s="145"/>
      <c r="N555" s="181"/>
      <c r="O555" s="181"/>
      <c r="P555" s="181"/>
      <c r="Q555" s="181"/>
      <c r="R555" s="182"/>
      <c r="S555" s="182"/>
      <c r="T555" s="246"/>
      <c r="U555" s="989"/>
      <c r="V555" s="281"/>
      <c r="W555" s="271"/>
      <c r="X555" s="271"/>
      <c r="Y555" s="272"/>
      <c r="Z555" s="273"/>
      <c r="AA555" s="273"/>
      <c r="AB555" s="271"/>
      <c r="AC555" s="273"/>
      <c r="AD555" s="193"/>
      <c r="AE555" s="992"/>
      <c r="AF555" s="992"/>
      <c r="AG555" s="992"/>
      <c r="AH555" s="992"/>
      <c r="AI555" s="992"/>
      <c r="AJ555" s="992"/>
      <c r="AK555" s="992"/>
      <c r="AL555" s="992"/>
    </row>
    <row r="556" spans="1:38" ht="15">
      <c r="A556" s="1067"/>
      <c r="B556" s="1106"/>
      <c r="C556" s="1097"/>
      <c r="D556" s="1098"/>
      <c r="E556" s="1098"/>
      <c r="F556" s="1099"/>
      <c r="G556" s="1100"/>
      <c r="H556" s="1097"/>
      <c r="I556" s="1101"/>
      <c r="J556" s="1086"/>
      <c r="K556"/>
      <c r="L556" s="480"/>
      <c r="M556" s="145"/>
      <c r="N556" s="179"/>
      <c r="O556" s="179"/>
      <c r="P556" s="179"/>
      <c r="Q556" s="179"/>
      <c r="R556" s="180"/>
      <c r="S556" s="180"/>
      <c r="T556" s="245"/>
      <c r="U556" s="988"/>
      <c r="V556" s="281"/>
      <c r="W556" s="271"/>
      <c r="X556" s="271"/>
      <c r="Y556" s="272"/>
      <c r="Z556" s="273"/>
      <c r="AA556" s="273"/>
      <c r="AB556" s="271"/>
      <c r="AC556" s="273"/>
      <c r="AD556" s="193"/>
    </row>
    <row r="557" spans="1:38" ht="15">
      <c r="A557" s="1067"/>
      <c r="B557" s="1106"/>
      <c r="C557" s="1097"/>
      <c r="D557" s="1098"/>
      <c r="E557" s="1098"/>
      <c r="F557" s="1099"/>
      <c r="G557" s="1100"/>
      <c r="H557" s="1097"/>
      <c r="I557" s="1101"/>
      <c r="J557" s="1086"/>
      <c r="K557"/>
      <c r="L557" s="480"/>
      <c r="M557" s="145"/>
      <c r="N557" s="179"/>
      <c r="O557" s="179"/>
      <c r="P557" s="179"/>
      <c r="Q557" s="179"/>
      <c r="R557" s="180"/>
      <c r="S557" s="180"/>
      <c r="T557" s="245"/>
      <c r="U557" s="988"/>
      <c r="V557" s="281"/>
      <c r="W557" s="279"/>
      <c r="X557" s="279"/>
      <c r="Y557" s="280"/>
      <c r="Z557" s="281"/>
      <c r="AA557" s="281"/>
      <c r="AB557" s="279"/>
      <c r="AC557" s="281"/>
      <c r="AD557" s="193"/>
    </row>
    <row r="558" spans="1:38" ht="15">
      <c r="A558" s="1067"/>
      <c r="B558" s="1114"/>
      <c r="C558" s="1116"/>
      <c r="D558" s="1117"/>
      <c r="E558" s="1117"/>
      <c r="F558" s="1118"/>
      <c r="G558" s="1119"/>
      <c r="H558" s="1116"/>
      <c r="I558" s="1117"/>
      <c r="J558" s="1091"/>
      <c r="K558"/>
      <c r="L558" s="480"/>
      <c r="M558" s="145"/>
      <c r="N558" s="181"/>
      <c r="O558" s="181"/>
      <c r="P558" s="181"/>
      <c r="Q558" s="181"/>
      <c r="R558" s="182"/>
      <c r="S558" s="182"/>
      <c r="T558" s="246"/>
      <c r="U558" s="989"/>
      <c r="V558" s="260"/>
      <c r="W558" s="254"/>
      <c r="X558" s="261"/>
      <c r="Y558" s="261"/>
      <c r="Z558" s="262"/>
      <c r="AA558" s="262"/>
      <c r="AB558" s="261"/>
      <c r="AC558" s="262"/>
      <c r="AD558" s="193"/>
    </row>
    <row r="559" spans="1:38" ht="15">
      <c r="A559" s="1067"/>
      <c r="B559" s="1106"/>
      <c r="C559" s="1097"/>
      <c r="D559" s="1098"/>
      <c r="E559" s="1098"/>
      <c r="F559" s="1099"/>
      <c r="G559" s="1100"/>
      <c r="H559" s="1097"/>
      <c r="I559" s="1101"/>
      <c r="J559" s="1086"/>
      <c r="K559"/>
      <c r="L559" s="480"/>
      <c r="M559" s="145"/>
      <c r="N559" s="975"/>
      <c r="O559" s="975"/>
      <c r="P559" s="975"/>
      <c r="Q559" s="975"/>
      <c r="R559" s="976"/>
      <c r="S559" s="976"/>
      <c r="T559" s="977"/>
      <c r="U559" s="987"/>
      <c r="V559" s="260"/>
      <c r="W559" s="254"/>
      <c r="X559" s="261"/>
      <c r="Y559" s="261"/>
      <c r="Z559" s="262"/>
      <c r="AA559" s="262"/>
      <c r="AB559" s="261"/>
      <c r="AC559" s="262"/>
      <c r="AD559" s="193"/>
    </row>
    <row r="560" spans="1:38" ht="15">
      <c r="A560" s="1067"/>
      <c r="B560" s="1106"/>
      <c r="C560" s="1097"/>
      <c r="D560" s="1098"/>
      <c r="E560" s="1098"/>
      <c r="F560" s="1099"/>
      <c r="G560" s="1100"/>
      <c r="H560" s="1097"/>
      <c r="I560" s="1101"/>
      <c r="J560" s="1086"/>
      <c r="K560"/>
      <c r="L560" s="480"/>
      <c r="M560" s="145"/>
      <c r="N560" s="178"/>
      <c r="O560" s="178"/>
      <c r="P560" s="178"/>
      <c r="Q560" s="178"/>
      <c r="R560" s="183"/>
      <c r="S560" s="178"/>
      <c r="T560" s="248"/>
      <c r="U560" s="183"/>
      <c r="V560" s="260"/>
      <c r="W560" s="254"/>
      <c r="X560" s="261"/>
      <c r="Y560" s="261"/>
      <c r="Z560" s="262"/>
      <c r="AA560" s="262"/>
      <c r="AB560" s="261"/>
      <c r="AC560" s="262"/>
      <c r="AD560" s="193"/>
    </row>
    <row r="561" spans="1:38" ht="15">
      <c r="A561" s="1067"/>
      <c r="B561" s="1114"/>
      <c r="C561" s="1116"/>
      <c r="D561" s="1117"/>
      <c r="E561" s="1117"/>
      <c r="F561" s="1118"/>
      <c r="G561" s="1119"/>
      <c r="H561" s="1116"/>
      <c r="I561" s="1117"/>
      <c r="J561" s="1091"/>
      <c r="K561"/>
      <c r="L561" s="480"/>
      <c r="M561" s="145"/>
      <c r="N561" s="991"/>
      <c r="O561" s="991"/>
      <c r="P561" s="991"/>
      <c r="Q561" s="991"/>
      <c r="R561" s="996"/>
      <c r="S561" s="991"/>
      <c r="T561" s="984"/>
      <c r="U561" s="996"/>
      <c r="V561" s="285"/>
      <c r="W561" s="279"/>
      <c r="X561" s="279"/>
      <c r="Y561" s="280"/>
      <c r="Z561" s="281"/>
      <c r="AA561" s="281"/>
      <c r="AB561" s="279"/>
      <c r="AC561" s="281"/>
      <c r="AD561" s="193"/>
    </row>
    <row r="562" spans="1:38" ht="15">
      <c r="A562" s="1067"/>
      <c r="B562" s="1106"/>
      <c r="C562" s="1097"/>
      <c r="D562" s="1098"/>
      <c r="E562" s="1098"/>
      <c r="F562" s="1099"/>
      <c r="G562" s="1100"/>
      <c r="H562" s="1097"/>
      <c r="I562" s="1101"/>
      <c r="J562" s="1086"/>
      <c r="K562"/>
      <c r="L562" s="480"/>
      <c r="M562" s="145"/>
      <c r="N562" s="248"/>
      <c r="O562" s="248"/>
      <c r="P562" s="982"/>
      <c r="Q562" s="982"/>
      <c r="R562" s="997"/>
      <c r="S562" s="982"/>
      <c r="T562" s="982"/>
      <c r="U562" s="997"/>
      <c r="V562" s="278"/>
      <c r="W562" s="279"/>
      <c r="X562" s="279"/>
      <c r="Y562" s="280"/>
      <c r="Z562" s="281"/>
      <c r="AA562" s="281"/>
      <c r="AB562" s="279"/>
      <c r="AC562" s="281"/>
      <c r="AD562" s="193"/>
      <c r="AE562" s="992"/>
      <c r="AF562" s="992"/>
      <c r="AG562" s="992"/>
      <c r="AH562" s="992"/>
      <c r="AI562" s="992"/>
      <c r="AJ562" s="992"/>
      <c r="AK562" s="992"/>
      <c r="AL562" s="992"/>
    </row>
    <row r="563" spans="1:38" ht="15">
      <c r="A563" s="1067"/>
      <c r="B563" s="1106"/>
      <c r="C563" s="1097"/>
      <c r="D563" s="1098"/>
      <c r="E563" s="1098"/>
      <c r="F563" s="1099"/>
      <c r="G563" s="1100"/>
      <c r="H563" s="1097"/>
      <c r="I563" s="1101"/>
      <c r="J563" s="1086"/>
      <c r="K563"/>
      <c r="L563" s="922"/>
      <c r="M563" s="145"/>
      <c r="N563" s="248"/>
      <c r="O563" s="248"/>
      <c r="P563" s="248"/>
      <c r="Q563" s="248"/>
      <c r="R563" s="253"/>
      <c r="S563" s="248"/>
      <c r="T563" s="248"/>
      <c r="U563" s="253"/>
      <c r="V563" s="278"/>
      <c r="W563" s="254"/>
      <c r="X563" s="261"/>
      <c r="Y563" s="261"/>
      <c r="Z563" s="262"/>
      <c r="AA563" s="262"/>
      <c r="AB563" s="261"/>
      <c r="AC563" s="262"/>
      <c r="AD563" s="193"/>
      <c r="AE563" s="992"/>
      <c r="AF563" s="992"/>
      <c r="AG563" s="992"/>
      <c r="AH563" s="992"/>
      <c r="AI563" s="992"/>
      <c r="AJ563" s="992"/>
      <c r="AK563" s="992"/>
      <c r="AL563" s="992"/>
    </row>
    <row r="564" spans="1:38" ht="15">
      <c r="A564" s="1067"/>
      <c r="B564" s="1106"/>
      <c r="C564" s="1097"/>
      <c r="D564" s="1098"/>
      <c r="E564" s="1098"/>
      <c r="F564" s="1099"/>
      <c r="G564" s="1100"/>
      <c r="H564" s="1097"/>
      <c r="I564" s="1101"/>
      <c r="J564" s="1086"/>
      <c r="K564"/>
      <c r="L564" s="922"/>
      <c r="M564" s="145"/>
      <c r="N564" s="984"/>
      <c r="O564" s="984"/>
      <c r="P564" s="984"/>
      <c r="Q564" s="984"/>
      <c r="R564" s="985"/>
      <c r="S564" s="984"/>
      <c r="T564" s="984"/>
      <c r="U564" s="985"/>
      <c r="V564" s="278"/>
      <c r="W564" s="279"/>
      <c r="X564" s="279"/>
      <c r="Y564" s="280"/>
      <c r="Z564" s="281"/>
      <c r="AA564" s="281"/>
      <c r="AB564" s="279"/>
      <c r="AC564" s="281"/>
      <c r="AD564" s="193"/>
      <c r="AE564" s="992"/>
      <c r="AF564" s="992"/>
      <c r="AG564" s="992"/>
      <c r="AH564" s="992"/>
      <c r="AI564" s="992"/>
      <c r="AJ564" s="992"/>
      <c r="AK564" s="992"/>
      <c r="AL564" s="992"/>
    </row>
    <row r="565" spans="1:38" ht="15">
      <c r="A565" s="1067"/>
      <c r="B565" s="1106"/>
      <c r="C565" s="1097"/>
      <c r="D565" s="1098"/>
      <c r="E565" s="1098"/>
      <c r="F565" s="1099"/>
      <c r="G565" s="1100"/>
      <c r="H565" s="1097"/>
      <c r="I565" s="1101"/>
      <c r="J565" s="1086"/>
      <c r="K565"/>
      <c r="L565" s="922"/>
      <c r="M565" s="145"/>
      <c r="N565" s="980"/>
      <c r="O565" s="982"/>
      <c r="P565" s="982"/>
      <c r="Q565" s="982"/>
      <c r="R565" s="997"/>
      <c r="S565" s="982"/>
      <c r="T565" s="982"/>
      <c r="U565" s="997"/>
      <c r="AD565" s="193"/>
    </row>
    <row r="566" spans="1:38" ht="15">
      <c r="A566" s="1067"/>
      <c r="B566" s="1106"/>
      <c r="C566" s="1097"/>
      <c r="D566" s="1098"/>
      <c r="E566" s="1098"/>
      <c r="F566" s="1099"/>
      <c r="G566" s="1100"/>
      <c r="H566" s="1097"/>
      <c r="I566" s="1101"/>
      <c r="J566" s="1086"/>
      <c r="K566"/>
      <c r="L566" s="922"/>
      <c r="M566" s="145"/>
      <c r="N566" s="178"/>
      <c r="O566" s="248"/>
      <c r="P566" s="248"/>
      <c r="Q566" s="248"/>
      <c r="R566" s="253"/>
      <c r="S566" s="248"/>
      <c r="T566" s="248"/>
      <c r="U566" s="253"/>
      <c r="V566" s="281"/>
      <c r="W566" s="279"/>
      <c r="X566" s="279"/>
      <c r="Y566" s="280"/>
      <c r="Z566" s="281"/>
      <c r="AA566" s="281"/>
      <c r="AB566" s="279"/>
      <c r="AC566" s="281"/>
      <c r="AD566" s="193"/>
    </row>
    <row r="567" spans="1:38" ht="15">
      <c r="A567" s="1067"/>
      <c r="B567" s="1106"/>
      <c r="C567" s="1097"/>
      <c r="D567" s="1098"/>
      <c r="E567" s="1098"/>
      <c r="F567" s="1099"/>
      <c r="G567" s="1100"/>
      <c r="H567" s="1097"/>
      <c r="I567" s="1101"/>
      <c r="J567" s="1086"/>
      <c r="K567"/>
      <c r="L567" s="922"/>
      <c r="M567" s="145"/>
      <c r="N567" s="991"/>
      <c r="O567" s="274"/>
      <c r="P567" s="274"/>
      <c r="Q567" s="274"/>
      <c r="R567" s="275"/>
      <c r="S567" s="274"/>
      <c r="T567" s="274"/>
      <c r="U567" s="275"/>
      <c r="V567" s="286"/>
      <c r="W567" s="271"/>
      <c r="X567" s="271"/>
      <c r="Y567" s="272"/>
      <c r="Z567" s="273"/>
      <c r="AA567" s="273"/>
      <c r="AB567" s="271"/>
      <c r="AC567" s="273"/>
      <c r="AD567" s="193"/>
    </row>
    <row r="568" spans="1:38" ht="15">
      <c r="A568" s="1067"/>
      <c r="B568" s="1106"/>
      <c r="C568" s="1097"/>
      <c r="D568" s="1098"/>
      <c r="E568" s="1098"/>
      <c r="F568" s="1099"/>
      <c r="G568" s="1100"/>
      <c r="H568" s="1097"/>
      <c r="I568" s="1101"/>
      <c r="J568" s="1086"/>
      <c r="K568"/>
      <c r="L568" s="922"/>
      <c r="M568" s="145"/>
      <c r="N568" s="980"/>
      <c r="O568" s="998"/>
      <c r="P568" s="998"/>
      <c r="Q568" s="998"/>
      <c r="R568" s="999"/>
      <c r="S568" s="998"/>
      <c r="T568" s="1000"/>
      <c r="U568" s="999"/>
      <c r="V568" s="278"/>
      <c r="W568" s="279"/>
      <c r="X568" s="279"/>
      <c r="Y568" s="280"/>
      <c r="Z568" s="281"/>
      <c r="AA568" s="281"/>
      <c r="AB568" s="279"/>
      <c r="AC568" s="281"/>
      <c r="AD568" s="193"/>
    </row>
    <row r="569" spans="1:38" ht="15">
      <c r="A569" s="1067"/>
      <c r="B569" s="1106"/>
      <c r="C569" s="1097"/>
      <c r="D569" s="1098"/>
      <c r="E569" s="1098"/>
      <c r="F569" s="1099"/>
      <c r="G569" s="1100"/>
      <c r="H569" s="1097"/>
      <c r="I569" s="1101"/>
      <c r="J569" s="1086"/>
      <c r="K569"/>
      <c r="L569" s="922"/>
      <c r="M569" s="145"/>
      <c r="N569" s="178"/>
      <c r="O569" s="271"/>
      <c r="P569" s="207"/>
      <c r="Q569" s="208"/>
      <c r="R569" s="209"/>
      <c r="S569" s="210"/>
      <c r="T569" s="207"/>
      <c r="U569" s="209"/>
      <c r="V569" s="260"/>
      <c r="W569" s="254"/>
      <c r="X569" s="261"/>
      <c r="Y569" s="261"/>
      <c r="Z569" s="262"/>
      <c r="AA569" s="262"/>
      <c r="AB569" s="261"/>
      <c r="AC569" s="262"/>
      <c r="AD569" s="193"/>
    </row>
    <row r="570" spans="1:38" ht="15">
      <c r="A570" s="1067"/>
      <c r="B570" s="1106"/>
      <c r="C570" s="1097"/>
      <c r="D570" s="1098"/>
      <c r="E570" s="1098"/>
      <c r="F570" s="1099"/>
      <c r="G570" s="1100"/>
      <c r="H570" s="1097"/>
      <c r="I570" s="1101"/>
      <c r="J570" s="1086"/>
      <c r="K570"/>
      <c r="L570" s="922"/>
      <c r="M570" s="145"/>
      <c r="N570" s="991"/>
      <c r="O570" s="274"/>
      <c r="P570" s="211"/>
      <c r="Q570" s="212"/>
      <c r="R570" s="213"/>
      <c r="S570" s="214"/>
      <c r="T570" s="211"/>
      <c r="U570" s="213"/>
      <c r="V570" s="281"/>
      <c r="W570" s="279"/>
      <c r="X570" s="279"/>
      <c r="Y570" s="280"/>
      <c r="Z570" s="281"/>
      <c r="AA570" s="281"/>
      <c r="AB570" s="279"/>
      <c r="AC570" s="281"/>
      <c r="AD570" s="193"/>
    </row>
    <row r="571" spans="1:38" ht="15">
      <c r="A571" s="1067"/>
      <c r="B571" s="1106"/>
      <c r="C571" s="1097"/>
      <c r="D571" s="1098"/>
      <c r="E571" s="1098"/>
      <c r="F571" s="1099"/>
      <c r="G571" s="1100"/>
      <c r="H571" s="1097"/>
      <c r="I571" s="1101"/>
      <c r="J571" s="1086"/>
      <c r="K571"/>
      <c r="L571" s="922"/>
      <c r="M571" s="145"/>
      <c r="N571" s="980"/>
      <c r="O571" s="1000"/>
      <c r="P571" s="1001"/>
      <c r="Q571" s="1002"/>
      <c r="R571" s="1003"/>
      <c r="S571" s="250"/>
      <c r="T571" s="1001"/>
      <c r="U571" s="1003"/>
      <c r="V571" s="278"/>
      <c r="W571" s="279"/>
      <c r="X571" s="279"/>
      <c r="Y571" s="280"/>
      <c r="Z571" s="281"/>
      <c r="AA571" s="281"/>
      <c r="AB571" s="279"/>
      <c r="AC571" s="281"/>
      <c r="AD571" s="193"/>
    </row>
    <row r="572" spans="1:38" ht="15">
      <c r="A572" s="1067"/>
      <c r="B572" s="1106"/>
      <c r="C572" s="1097"/>
      <c r="D572" s="1098"/>
      <c r="E572" s="1098"/>
      <c r="F572" s="1099"/>
      <c r="G572" s="1100"/>
      <c r="H572" s="1097"/>
      <c r="I572" s="1101"/>
      <c r="J572" s="1086"/>
      <c r="K572"/>
      <c r="L572" s="922"/>
      <c r="M572" s="145"/>
      <c r="N572" s="178"/>
      <c r="O572" s="271"/>
      <c r="P572" s="207"/>
      <c r="Q572" s="208"/>
      <c r="R572" s="209"/>
      <c r="S572" s="210"/>
      <c r="T572" s="207"/>
      <c r="U572" s="209"/>
      <c r="V572" s="260"/>
      <c r="W572" s="254"/>
      <c r="X572" s="261"/>
      <c r="Y572" s="261"/>
      <c r="Z572" s="262"/>
      <c r="AA572" s="262"/>
      <c r="AB572" s="261"/>
      <c r="AC572" s="262"/>
      <c r="AD572" s="193"/>
    </row>
    <row r="573" spans="1:38" ht="15">
      <c r="A573" s="1067"/>
      <c r="B573" s="1114"/>
      <c r="C573" s="1116"/>
      <c r="D573" s="1117"/>
      <c r="E573" s="1117"/>
      <c r="F573" s="1118"/>
      <c r="G573" s="1119"/>
      <c r="H573" s="1116"/>
      <c r="I573" s="1117"/>
      <c r="J573" s="1091"/>
      <c r="K573"/>
      <c r="L573" s="922"/>
      <c r="M573" s="145"/>
      <c r="N573" s="991"/>
      <c r="O573" s="274"/>
      <c r="P573" s="211"/>
      <c r="Q573" s="212"/>
      <c r="R573" s="213"/>
      <c r="S573" s="214"/>
      <c r="T573" s="211"/>
      <c r="U573" s="213"/>
      <c r="V573" s="281"/>
      <c r="W573" s="279"/>
      <c r="X573" s="279"/>
      <c r="Y573" s="280"/>
      <c r="Z573" s="281"/>
      <c r="AA573" s="281"/>
      <c r="AB573" s="279"/>
      <c r="AC573" s="281"/>
      <c r="AD573" s="193"/>
    </row>
    <row r="574" spans="1:38" ht="15">
      <c r="A574" s="1067"/>
      <c r="B574" s="1106"/>
      <c r="C574" s="1097"/>
      <c r="D574" s="1098"/>
      <c r="E574" s="1098"/>
      <c r="F574" s="1099"/>
      <c r="G574" s="1100"/>
      <c r="H574" s="1097"/>
      <c r="I574" s="1101"/>
      <c r="J574" s="1086"/>
      <c r="K574"/>
      <c r="L574" s="922"/>
      <c r="M574" s="145"/>
      <c r="N574" s="980"/>
      <c r="O574" s="1000"/>
      <c r="P574" s="1001"/>
      <c r="Q574" s="1002"/>
      <c r="R574" s="1003"/>
      <c r="S574" s="250"/>
      <c r="T574" s="1001"/>
      <c r="U574" s="1003"/>
      <c r="V574" s="260"/>
      <c r="W574" s="254"/>
      <c r="X574" s="261"/>
      <c r="Y574" s="261"/>
      <c r="Z574" s="262"/>
      <c r="AA574" s="262"/>
      <c r="AB574" s="261"/>
      <c r="AC574" s="262"/>
      <c r="AD574" s="193"/>
    </row>
    <row r="575" spans="1:38" ht="15">
      <c r="A575" s="1067"/>
      <c r="B575" s="1106"/>
      <c r="C575" s="1097"/>
      <c r="D575" s="1098"/>
      <c r="E575" s="1098"/>
      <c r="F575" s="1099"/>
      <c r="G575" s="1100"/>
      <c r="H575" s="1097"/>
      <c r="I575" s="1101"/>
      <c r="J575" s="1086"/>
      <c r="K575"/>
      <c r="L575" s="922"/>
      <c r="M575" s="145"/>
      <c r="N575" s="271"/>
      <c r="O575" s="271"/>
      <c r="P575" s="207"/>
      <c r="Q575" s="208"/>
      <c r="R575" s="209"/>
      <c r="S575" s="210"/>
      <c r="T575" s="207"/>
      <c r="U575" s="209"/>
      <c r="V575" s="260"/>
      <c r="W575" s="254"/>
      <c r="X575" s="261"/>
      <c r="Y575" s="261"/>
      <c r="Z575" s="262"/>
      <c r="AA575" s="262"/>
      <c r="AB575" s="261"/>
      <c r="AC575" s="262"/>
      <c r="AD575" s="193"/>
    </row>
    <row r="576" spans="1:38" ht="15">
      <c r="A576" s="1073"/>
      <c r="B576" s="1106"/>
      <c r="C576" s="1097"/>
      <c r="D576" s="1098"/>
      <c r="E576" s="1098"/>
      <c r="F576" s="1099"/>
      <c r="G576" s="1100"/>
      <c r="H576" s="1097"/>
      <c r="I576" s="1101"/>
      <c r="J576" s="1086"/>
      <c r="K576"/>
      <c r="L576" s="922"/>
      <c r="M576" s="145"/>
      <c r="N576" s="274"/>
      <c r="O576" s="274"/>
      <c r="P576" s="211"/>
      <c r="Q576" s="212"/>
      <c r="R576" s="213"/>
      <c r="S576" s="214"/>
      <c r="T576" s="211"/>
      <c r="U576" s="213"/>
      <c r="V576" s="983"/>
      <c r="W576" s="283"/>
      <c r="X576" s="283"/>
      <c r="Y576" s="284"/>
      <c r="Z576" s="282"/>
      <c r="AA576" s="282"/>
      <c r="AB576" s="283"/>
      <c r="AC576" s="282"/>
      <c r="AD576" s="193"/>
    </row>
    <row r="577" spans="1:30" ht="15">
      <c r="A577" s="1068"/>
      <c r="B577" s="1105"/>
      <c r="C577" s="1092"/>
      <c r="D577" s="1093"/>
      <c r="E577" s="1093"/>
      <c r="F577" s="1094"/>
      <c r="G577" s="1095"/>
      <c r="H577" s="1092"/>
      <c r="I577" s="1093"/>
      <c r="J577" s="1096"/>
      <c r="K577"/>
      <c r="L577" s="922"/>
      <c r="M577" s="145"/>
      <c r="N577" s="252"/>
      <c r="O577" s="176"/>
      <c r="P577" s="176"/>
      <c r="Q577" s="176"/>
      <c r="R577" s="177"/>
      <c r="S577" s="177"/>
      <c r="T577" s="244"/>
      <c r="U577" s="987"/>
      <c r="V577" s="256"/>
      <c r="W577" s="257"/>
      <c r="X577" s="258"/>
      <c r="Y577" s="258"/>
      <c r="Z577" s="259"/>
      <c r="AA577" s="259"/>
      <c r="AB577" s="258"/>
      <c r="AC577" s="979"/>
      <c r="AD577" s="193"/>
    </row>
    <row r="578" spans="1:30" ht="15">
      <c r="A578" s="1067"/>
      <c r="B578" s="1106"/>
      <c r="C578" s="1097"/>
      <c r="D578" s="1098"/>
      <c r="E578" s="1098"/>
      <c r="F578" s="1099"/>
      <c r="G578" s="1100"/>
      <c r="H578" s="1097"/>
      <c r="I578" s="1101"/>
      <c r="J578" s="1086"/>
      <c r="K578"/>
      <c r="L578" s="922"/>
      <c r="M578" s="145"/>
      <c r="N578" s="179"/>
      <c r="O578" s="179"/>
      <c r="P578" s="179"/>
      <c r="Q578" s="179"/>
      <c r="R578" s="180"/>
      <c r="S578" s="180"/>
      <c r="T578" s="245"/>
      <c r="U578" s="988"/>
      <c r="V578" s="260"/>
      <c r="W578" s="254"/>
      <c r="X578" s="261"/>
      <c r="Y578" s="261"/>
      <c r="Z578" s="262"/>
      <c r="AA578" s="262"/>
      <c r="AB578" s="261"/>
      <c r="AC578" s="262"/>
      <c r="AD578" s="193"/>
    </row>
    <row r="579" spans="1:30" ht="15">
      <c r="A579" s="1067"/>
      <c r="B579" s="1106"/>
      <c r="C579" s="1097"/>
      <c r="D579" s="1098"/>
      <c r="E579" s="1098"/>
      <c r="F579" s="1099"/>
      <c r="G579" s="1100"/>
      <c r="H579" s="1097"/>
      <c r="I579" s="1101"/>
      <c r="J579" s="1086"/>
      <c r="K579"/>
      <c r="L579" s="922"/>
      <c r="M579" s="145"/>
      <c r="N579" s="179"/>
      <c r="O579" s="179"/>
      <c r="P579" s="179"/>
      <c r="Q579" s="179"/>
      <c r="R579" s="180"/>
      <c r="S579" s="180"/>
      <c r="T579" s="245"/>
      <c r="U579" s="988"/>
      <c r="V579" s="260"/>
      <c r="W579" s="254"/>
      <c r="X579" s="261"/>
      <c r="Y579" s="261"/>
      <c r="Z579" s="262"/>
      <c r="AA579" s="262"/>
      <c r="AB579" s="261"/>
      <c r="AC579" s="262"/>
      <c r="AD579" s="193"/>
    </row>
    <row r="580" spans="1:30" ht="15">
      <c r="A580" s="1067"/>
      <c r="B580" s="1106"/>
      <c r="C580" s="1097"/>
      <c r="D580" s="1098"/>
      <c r="E580" s="1098"/>
      <c r="F580" s="1099"/>
      <c r="G580" s="1100"/>
      <c r="H580" s="1097"/>
      <c r="I580" s="1101"/>
      <c r="J580" s="1086"/>
      <c r="K580"/>
      <c r="L580" s="922"/>
      <c r="M580" s="145"/>
      <c r="N580" s="179"/>
      <c r="O580" s="179"/>
      <c r="P580" s="179"/>
      <c r="Q580" s="179"/>
      <c r="R580" s="180"/>
      <c r="S580" s="180"/>
      <c r="T580" s="245"/>
      <c r="U580" s="988"/>
      <c r="V580" s="260"/>
      <c r="W580" s="254"/>
      <c r="X580" s="261"/>
      <c r="Y580" s="261"/>
      <c r="Z580" s="262"/>
      <c r="AA580" s="262"/>
      <c r="AB580" s="261"/>
      <c r="AC580" s="262"/>
      <c r="AD580" s="193"/>
    </row>
    <row r="581" spans="1:30" ht="15">
      <c r="A581" s="1067"/>
      <c r="B581" s="1106"/>
      <c r="C581" s="1097"/>
      <c r="D581" s="1098"/>
      <c r="E581" s="1098"/>
      <c r="F581" s="1099"/>
      <c r="G581" s="1100"/>
      <c r="H581" s="1097"/>
      <c r="I581" s="1101"/>
      <c r="J581" s="1086"/>
      <c r="K581"/>
      <c r="L581" s="480"/>
      <c r="M581" s="145"/>
      <c r="N581" s="179"/>
      <c r="O581" s="179"/>
      <c r="P581" s="179"/>
      <c r="Q581" s="179"/>
      <c r="R581" s="180"/>
      <c r="S581" s="180"/>
      <c r="T581" s="245"/>
      <c r="U581" s="988"/>
      <c r="V581" s="260"/>
      <c r="W581" s="254"/>
      <c r="X581" s="261"/>
      <c r="Y581" s="261"/>
      <c r="Z581" s="262"/>
      <c r="AA581" s="262"/>
      <c r="AB581" s="261"/>
      <c r="AC581" s="262"/>
      <c r="AD581" s="193"/>
    </row>
    <row r="582" spans="1:30" ht="15">
      <c r="A582" s="1067"/>
      <c r="B582" s="1106"/>
      <c r="C582" s="1097"/>
      <c r="D582" s="1098"/>
      <c r="E582" s="1098"/>
      <c r="F582" s="1099"/>
      <c r="G582" s="1100"/>
      <c r="H582" s="1097"/>
      <c r="I582" s="1101"/>
      <c r="J582" s="1086"/>
      <c r="K582"/>
      <c r="L582" s="480"/>
      <c r="M582" s="145"/>
      <c r="N582" s="181"/>
      <c r="O582" s="181"/>
      <c r="P582" s="181"/>
      <c r="Q582" s="181"/>
      <c r="R582" s="182"/>
      <c r="S582" s="182"/>
      <c r="T582" s="246"/>
      <c r="U582" s="989"/>
      <c r="V582" s="263"/>
      <c r="W582" s="264"/>
      <c r="X582" s="265"/>
      <c r="Y582" s="265"/>
      <c r="Z582" s="266"/>
      <c r="AA582" s="266"/>
      <c r="AB582" s="265"/>
      <c r="AC582" s="266"/>
      <c r="AD582" s="193"/>
    </row>
    <row r="583" spans="1:30" ht="15">
      <c r="A583" s="1067"/>
      <c r="B583" s="1106"/>
      <c r="C583" s="1097"/>
      <c r="D583" s="1098"/>
      <c r="E583" s="1098"/>
      <c r="F583" s="1099"/>
      <c r="G583" s="1100"/>
      <c r="H583" s="1097"/>
      <c r="I583" s="1101"/>
      <c r="J583" s="1086"/>
      <c r="K583"/>
      <c r="L583" s="480"/>
      <c r="M583" s="145"/>
      <c r="N583" s="357"/>
      <c r="O583" s="205"/>
      <c r="P583" s="205"/>
      <c r="Q583" s="205"/>
      <c r="R583" s="206"/>
      <c r="S583" s="205"/>
      <c r="T583" s="247"/>
      <c r="U583" s="981"/>
      <c r="V583" s="267"/>
      <c r="W583" s="267"/>
      <c r="X583" s="267"/>
      <c r="Y583" s="267"/>
      <c r="Z583" s="268"/>
      <c r="AA583" s="267"/>
      <c r="AB583" s="267"/>
      <c r="AC583" s="978"/>
      <c r="AD583" s="193"/>
    </row>
    <row r="584" spans="1:30" ht="15">
      <c r="A584" s="1067"/>
      <c r="B584" s="1065"/>
      <c r="C584" s="1097"/>
      <c r="D584" s="1098"/>
      <c r="E584" s="1098"/>
      <c r="F584" s="1099"/>
      <c r="G584" s="1100"/>
      <c r="H584" s="1097"/>
      <c r="I584" s="1101"/>
      <c r="J584" s="1086"/>
      <c r="K584"/>
      <c r="L584" s="480"/>
      <c r="M584" s="145"/>
      <c r="N584" s="178"/>
      <c r="O584" s="178"/>
      <c r="P584" s="178"/>
      <c r="Q584" s="178"/>
      <c r="R584" s="183"/>
      <c r="S584" s="178"/>
      <c r="T584" s="248"/>
      <c r="U584" s="183"/>
      <c r="V584" s="254"/>
      <c r="W584" s="254"/>
      <c r="X584" s="254"/>
      <c r="Y584" s="254"/>
      <c r="Z584" s="255"/>
      <c r="AA584" s="254"/>
      <c r="AB584" s="254"/>
      <c r="AC584" s="260"/>
      <c r="AD584" s="193"/>
    </row>
    <row r="585" spans="1:30" ht="15">
      <c r="A585" s="1067"/>
      <c r="B585" s="1106"/>
      <c r="C585" s="1097"/>
      <c r="D585" s="1098"/>
      <c r="E585" s="1098"/>
      <c r="F585" s="1099"/>
      <c r="G585" s="1100"/>
      <c r="H585" s="1097"/>
      <c r="I585" s="1101"/>
      <c r="J585" s="1086"/>
      <c r="K585"/>
      <c r="L585" s="480"/>
      <c r="M585" s="145"/>
      <c r="N585" s="178"/>
      <c r="O585" s="248"/>
      <c r="P585" s="248"/>
      <c r="Q585" s="248"/>
      <c r="R585" s="253"/>
      <c r="S585" s="248"/>
      <c r="T585" s="248"/>
      <c r="U585" s="253"/>
      <c r="V585" s="248"/>
      <c r="W585" s="248"/>
      <c r="X585" s="248"/>
      <c r="Y585" s="248"/>
      <c r="Z585" s="253"/>
      <c r="AA585" s="248"/>
      <c r="AB585" s="248"/>
      <c r="AC585" s="269"/>
      <c r="AD585" s="193"/>
    </row>
    <row r="586" spans="1:30" ht="15">
      <c r="A586" s="1067"/>
      <c r="B586" s="1065"/>
      <c r="C586" s="1097"/>
      <c r="D586" s="1098"/>
      <c r="E586" s="1098"/>
      <c r="F586" s="1099"/>
      <c r="G586" s="1100"/>
      <c r="H586" s="1097"/>
      <c r="I586" s="1101"/>
      <c r="J586" s="1086"/>
      <c r="K586"/>
      <c r="L586" s="480"/>
      <c r="M586" s="145"/>
      <c r="N586" s="178"/>
      <c r="O586" s="248"/>
      <c r="P586" s="248"/>
      <c r="Q586" s="248"/>
      <c r="R586" s="253"/>
      <c r="S586" s="248"/>
      <c r="T586" s="248"/>
      <c r="U586" s="253"/>
      <c r="V586" s="248"/>
      <c r="W586" s="248"/>
      <c r="X586" s="248"/>
      <c r="Y586" s="248"/>
      <c r="Z586" s="253"/>
      <c r="AA586" s="248"/>
      <c r="AB586" s="248"/>
      <c r="AC586" s="269"/>
      <c r="AD586" s="193"/>
    </row>
    <row r="587" spans="1:30" ht="15">
      <c r="A587" s="1067"/>
      <c r="B587" s="1106"/>
      <c r="C587" s="1097"/>
      <c r="D587" s="1098"/>
      <c r="E587" s="1098"/>
      <c r="F587" s="1099"/>
      <c r="G587" s="1100"/>
      <c r="H587" s="1097"/>
      <c r="I587" s="1101"/>
      <c r="J587" s="1086"/>
      <c r="K587"/>
      <c r="L587" s="480"/>
      <c r="M587" s="145"/>
      <c r="N587" s="178"/>
      <c r="O587" s="248"/>
      <c r="P587" s="248"/>
      <c r="Q587" s="248"/>
      <c r="R587" s="253"/>
      <c r="S587" s="248"/>
      <c r="T587" s="248"/>
      <c r="U587" s="253"/>
      <c r="V587" s="248"/>
      <c r="W587" s="248"/>
      <c r="X587" s="248"/>
      <c r="Y587" s="248"/>
      <c r="Z587" s="253"/>
      <c r="AA587" s="248"/>
      <c r="AB587" s="248"/>
      <c r="AC587" s="269"/>
      <c r="AD587" s="193"/>
    </row>
    <row r="588" spans="1:30" ht="15">
      <c r="A588" s="1067"/>
      <c r="B588" s="1065"/>
      <c r="C588" s="1097"/>
      <c r="D588" s="1098"/>
      <c r="E588" s="1098"/>
      <c r="F588" s="1099"/>
      <c r="G588" s="1100"/>
      <c r="H588" s="1097"/>
      <c r="I588" s="1101"/>
      <c r="J588" s="1086"/>
      <c r="K588"/>
      <c r="L588" s="480"/>
      <c r="M588" s="145"/>
      <c r="N588" s="271"/>
      <c r="O588" s="271"/>
      <c r="P588" s="207"/>
      <c r="Q588" s="208"/>
      <c r="R588" s="209"/>
      <c r="S588" s="210"/>
      <c r="T588" s="207"/>
      <c r="U588" s="209"/>
      <c r="V588" s="270"/>
      <c r="W588" s="271"/>
      <c r="X588" s="271"/>
      <c r="Y588" s="272"/>
      <c r="Z588" s="273"/>
      <c r="AA588" s="273"/>
      <c r="AB588" s="271"/>
      <c r="AC588" s="273"/>
      <c r="AD588" s="193"/>
    </row>
    <row r="589" spans="1:30" ht="15">
      <c r="A589" s="1067"/>
      <c r="B589" s="1106"/>
      <c r="C589" s="1097"/>
      <c r="D589" s="1098"/>
      <c r="E589" s="1098"/>
      <c r="F589" s="1099"/>
      <c r="G589" s="1100"/>
      <c r="H589" s="1097"/>
      <c r="I589" s="1101"/>
      <c r="J589" s="1086"/>
      <c r="K589"/>
      <c r="L589" s="480"/>
      <c r="M589" s="145"/>
      <c r="N589" s="271"/>
      <c r="O589" s="271"/>
      <c r="P589" s="207"/>
      <c r="Q589" s="208"/>
      <c r="R589" s="209"/>
      <c r="S589" s="210"/>
      <c r="T589" s="207"/>
      <c r="U589" s="209"/>
      <c r="V589" s="270"/>
      <c r="W589" s="271"/>
      <c r="X589" s="271"/>
      <c r="Y589" s="272"/>
      <c r="Z589" s="273"/>
      <c r="AA589" s="273"/>
      <c r="AB589" s="271"/>
      <c r="AC589" s="273"/>
      <c r="AD589" s="193"/>
    </row>
    <row r="590" spans="1:30" ht="15">
      <c r="A590" s="1067"/>
      <c r="B590" s="1065"/>
      <c r="C590" s="1097"/>
      <c r="D590" s="1098"/>
      <c r="E590" s="1098"/>
      <c r="F590" s="1099"/>
      <c r="G590" s="1100"/>
      <c r="H590" s="1097"/>
      <c r="I590" s="1101"/>
      <c r="J590" s="1086"/>
      <c r="K590"/>
      <c r="L590" s="480"/>
      <c r="M590" s="145"/>
      <c r="N590" s="271"/>
      <c r="O590" s="271"/>
      <c r="P590" s="271"/>
      <c r="Q590" s="271"/>
      <c r="R590" s="974"/>
      <c r="S590" s="271"/>
      <c r="T590" s="271"/>
      <c r="U590" s="974"/>
      <c r="V590" s="270"/>
      <c r="W590" s="271"/>
      <c r="X590" s="271"/>
      <c r="Y590" s="272"/>
      <c r="Z590" s="273"/>
      <c r="AA590" s="273"/>
      <c r="AB590" s="271"/>
      <c r="AC590" s="273"/>
      <c r="AD590" s="193"/>
    </row>
    <row r="591" spans="1:30" ht="15">
      <c r="A591" s="1067"/>
      <c r="B591" s="1065"/>
      <c r="C591" s="1097"/>
      <c r="D591" s="1098"/>
      <c r="E591" s="1098"/>
      <c r="F591" s="1099"/>
      <c r="G591" s="1100"/>
      <c r="H591" s="1097"/>
      <c r="I591" s="1101"/>
      <c r="J591" s="1086"/>
      <c r="K591"/>
      <c r="L591" s="480"/>
      <c r="M591" s="145"/>
      <c r="N591" s="271"/>
      <c r="O591" s="271"/>
      <c r="P591" s="207"/>
      <c r="Q591" s="208"/>
      <c r="R591" s="209"/>
      <c r="S591" s="210"/>
      <c r="T591" s="207"/>
      <c r="U591" s="209"/>
      <c r="V591" s="270"/>
      <c r="W591" s="271"/>
      <c r="X591" s="271"/>
      <c r="Y591" s="272"/>
      <c r="Z591" s="273"/>
      <c r="AA591" s="273"/>
      <c r="AB591" s="271"/>
      <c r="AC591" s="273"/>
      <c r="AD591" s="193"/>
    </row>
    <row r="592" spans="1:30" ht="15">
      <c r="A592" s="1067"/>
      <c r="B592" s="1106"/>
      <c r="C592" s="1097"/>
      <c r="D592" s="1098"/>
      <c r="E592" s="1098"/>
      <c r="F592" s="1099"/>
      <c r="G592" s="1100"/>
      <c r="H592" s="1097"/>
      <c r="I592" s="1101"/>
      <c r="J592" s="1086"/>
      <c r="K592"/>
      <c r="L592" s="480"/>
      <c r="M592" s="145"/>
      <c r="N592" s="271"/>
      <c r="O592" s="271"/>
      <c r="P592" s="207"/>
      <c r="Q592" s="208"/>
      <c r="R592" s="209"/>
      <c r="S592" s="210"/>
      <c r="T592" s="207"/>
      <c r="U592" s="209"/>
      <c r="V592" s="270"/>
      <c r="W592" s="271"/>
      <c r="X592" s="271"/>
      <c r="Y592" s="272"/>
      <c r="Z592" s="273"/>
      <c r="AA592" s="273"/>
      <c r="AB592" s="271"/>
      <c r="AC592" s="273"/>
      <c r="AD592" s="193"/>
    </row>
    <row r="593" spans="1:38" ht="15">
      <c r="A593" s="1067"/>
      <c r="B593" s="1065"/>
      <c r="C593" s="1097"/>
      <c r="D593" s="1098"/>
      <c r="E593" s="1098"/>
      <c r="F593" s="1099"/>
      <c r="G593" s="1100"/>
      <c r="H593" s="1097"/>
      <c r="I593" s="1101"/>
      <c r="J593" s="1086"/>
      <c r="K593"/>
      <c r="L593" s="480"/>
      <c r="M593" s="145"/>
      <c r="N593" s="271"/>
      <c r="O593" s="271"/>
      <c r="P593" s="276"/>
      <c r="Q593" s="276"/>
      <c r="R593" s="277"/>
      <c r="S593" s="276"/>
      <c r="T593" s="271"/>
      <c r="U593" s="277"/>
      <c r="V593" s="270"/>
      <c r="W593" s="271"/>
      <c r="X593" s="271"/>
      <c r="Y593" s="272"/>
      <c r="Z593" s="273"/>
      <c r="AA593" s="273"/>
      <c r="AB593" s="271"/>
      <c r="AC593" s="273"/>
      <c r="AD593" s="193"/>
    </row>
    <row r="594" spans="1:38" ht="15">
      <c r="A594" s="1067"/>
      <c r="B594" s="1065"/>
      <c r="C594" s="1097"/>
      <c r="D594" s="1098"/>
      <c r="E594" s="1098"/>
      <c r="F594" s="1099"/>
      <c r="G594" s="1100"/>
      <c r="H594" s="1097"/>
      <c r="I594" s="1101"/>
      <c r="J594" s="1086"/>
      <c r="K594"/>
      <c r="L594" s="480"/>
      <c r="M594" s="145"/>
      <c r="N594" s="271"/>
      <c r="O594" s="271"/>
      <c r="P594" s="207"/>
      <c r="Q594" s="208"/>
      <c r="R594" s="209"/>
      <c r="S594" s="210"/>
      <c r="T594" s="207"/>
      <c r="U594" s="209"/>
      <c r="V594" s="270"/>
      <c r="W594" s="271"/>
      <c r="X594" s="271"/>
      <c r="Y594" s="272"/>
      <c r="Z594" s="273"/>
      <c r="AA594" s="273"/>
      <c r="AB594" s="271"/>
      <c r="AC594" s="273"/>
      <c r="AD594" s="193"/>
    </row>
    <row r="595" spans="1:38" ht="15">
      <c r="A595" s="1067"/>
      <c r="B595" s="1106"/>
      <c r="C595" s="1097"/>
      <c r="D595" s="1098"/>
      <c r="E595" s="1098"/>
      <c r="F595" s="1099"/>
      <c r="G595" s="1100"/>
      <c r="H595" s="1097"/>
      <c r="I595" s="1101"/>
      <c r="J595" s="1086"/>
      <c r="K595"/>
      <c r="L595" s="480"/>
      <c r="M595" s="145"/>
      <c r="N595" s="271"/>
      <c r="O595" s="271"/>
      <c r="P595" s="207"/>
      <c r="Q595" s="208"/>
      <c r="R595" s="209"/>
      <c r="S595" s="210"/>
      <c r="T595" s="207"/>
      <c r="U595" s="209"/>
      <c r="V595" s="270"/>
      <c r="W595" s="271"/>
      <c r="X595" s="271"/>
      <c r="Y595" s="272"/>
      <c r="Z595" s="273"/>
      <c r="AA595" s="273"/>
      <c r="AB595" s="271"/>
      <c r="AC595" s="273"/>
      <c r="AD595" s="193"/>
    </row>
    <row r="596" spans="1:38" ht="15">
      <c r="A596" s="1067"/>
      <c r="B596" s="1065"/>
      <c r="C596" s="1097"/>
      <c r="D596" s="1098"/>
      <c r="E596" s="1098"/>
      <c r="F596" s="1099"/>
      <c r="G596" s="1100"/>
      <c r="H596" s="1097"/>
      <c r="I596" s="1101"/>
      <c r="J596" s="1086"/>
      <c r="K596"/>
      <c r="L596" s="480"/>
      <c r="M596" s="145"/>
      <c r="N596" s="271"/>
      <c r="O596" s="271"/>
      <c r="P596" s="207"/>
      <c r="Q596" s="208"/>
      <c r="R596" s="209"/>
      <c r="S596" s="210"/>
      <c r="T596" s="207"/>
      <c r="U596" s="209"/>
      <c r="V596" s="270"/>
      <c r="W596" s="271"/>
      <c r="X596" s="271"/>
      <c r="Y596" s="272"/>
      <c r="Z596" s="273"/>
      <c r="AA596" s="273"/>
      <c r="AB596" s="271"/>
      <c r="AC596" s="273"/>
      <c r="AD596" s="193"/>
    </row>
    <row r="597" spans="1:38" ht="15">
      <c r="A597" s="1067"/>
      <c r="B597" s="1065"/>
      <c r="C597" s="1097"/>
      <c r="D597" s="1098"/>
      <c r="E597" s="1098"/>
      <c r="F597" s="1099"/>
      <c r="G597" s="1100"/>
      <c r="H597" s="1097"/>
      <c r="I597" s="1101"/>
      <c r="J597" s="1086"/>
      <c r="K597"/>
      <c r="L597" s="480"/>
      <c r="M597" s="145"/>
      <c r="N597" s="271"/>
      <c r="O597" s="271"/>
      <c r="P597" s="207"/>
      <c r="Q597" s="208"/>
      <c r="R597" s="209"/>
      <c r="S597" s="210"/>
      <c r="T597" s="207"/>
      <c r="U597" s="209"/>
      <c r="V597" s="270"/>
      <c r="W597" s="271"/>
      <c r="X597" s="271"/>
      <c r="Y597" s="272"/>
      <c r="Z597" s="273"/>
      <c r="AA597" s="273"/>
      <c r="AB597" s="271"/>
      <c r="AC597" s="273"/>
      <c r="AD597" s="193"/>
    </row>
    <row r="598" spans="1:38" ht="15">
      <c r="A598" s="1067"/>
      <c r="B598" s="1065"/>
      <c r="C598" s="1097"/>
      <c r="D598" s="1098"/>
      <c r="E598" s="1098"/>
      <c r="F598" s="1099"/>
      <c r="G598" s="1100"/>
      <c r="H598" s="1097"/>
      <c r="I598" s="1101"/>
      <c r="J598" s="1086"/>
      <c r="K598"/>
      <c r="L598" s="480"/>
      <c r="M598" s="145"/>
      <c r="N598" s="271"/>
      <c r="O598" s="271"/>
      <c r="P598" s="207"/>
      <c r="Q598" s="208"/>
      <c r="R598" s="209"/>
      <c r="S598" s="210"/>
      <c r="T598" s="207"/>
      <c r="U598" s="209"/>
      <c r="V598" s="270"/>
      <c r="W598" s="271"/>
      <c r="X598" s="271"/>
      <c r="Y598" s="272"/>
      <c r="Z598" s="273"/>
      <c r="AA598" s="273"/>
      <c r="AB598" s="271"/>
      <c r="AC598" s="273"/>
      <c r="AD598" s="193"/>
    </row>
    <row r="599" spans="1:38" ht="15">
      <c r="A599" s="1067"/>
      <c r="B599" s="1106"/>
      <c r="C599" s="1097"/>
      <c r="D599" s="1098"/>
      <c r="E599" s="1098"/>
      <c r="F599" s="1099"/>
      <c r="G599" s="1100"/>
      <c r="H599" s="1097"/>
      <c r="I599" s="1101"/>
      <c r="J599" s="1086"/>
      <c r="K599"/>
      <c r="L599" s="480"/>
      <c r="M599" s="145"/>
      <c r="N599" s="271"/>
      <c r="O599" s="271"/>
      <c r="P599" s="207"/>
      <c r="Q599" s="208"/>
      <c r="R599" s="209"/>
      <c r="S599" s="210"/>
      <c r="T599" s="207"/>
      <c r="U599" s="209"/>
      <c r="V599" s="270"/>
      <c r="W599" s="271"/>
      <c r="X599" s="271"/>
      <c r="Y599" s="272"/>
      <c r="Z599" s="273"/>
      <c r="AA599" s="273"/>
      <c r="AB599" s="271"/>
      <c r="AC599" s="273"/>
      <c r="AD599" s="193"/>
    </row>
    <row r="600" spans="1:38" ht="15">
      <c r="A600" s="1067"/>
      <c r="B600" s="1065"/>
      <c r="C600" s="1097"/>
      <c r="D600" s="1098"/>
      <c r="E600" s="1098"/>
      <c r="F600" s="1099"/>
      <c r="G600" s="1100"/>
      <c r="H600" s="1097"/>
      <c r="I600" s="1101"/>
      <c r="J600" s="1086"/>
      <c r="K600"/>
      <c r="L600" s="480"/>
      <c r="M600" s="145"/>
      <c r="N600" s="271"/>
      <c r="O600" s="271"/>
      <c r="P600" s="207"/>
      <c r="Q600" s="208"/>
      <c r="R600" s="209"/>
      <c r="S600" s="210"/>
      <c r="T600" s="207"/>
      <c r="U600" s="209"/>
      <c r="V600" s="270"/>
      <c r="W600" s="271"/>
      <c r="X600" s="271"/>
      <c r="Y600" s="272"/>
      <c r="Z600" s="273"/>
      <c r="AA600" s="273"/>
      <c r="AB600" s="271"/>
      <c r="AC600" s="273"/>
      <c r="AD600" s="193"/>
    </row>
    <row r="601" spans="1:38" ht="15">
      <c r="A601" s="1067"/>
      <c r="B601" s="1065"/>
      <c r="C601" s="1097"/>
      <c r="D601" s="1098"/>
      <c r="E601" s="1098"/>
      <c r="F601" s="1099"/>
      <c r="G601" s="1100"/>
      <c r="H601" s="1097"/>
      <c r="I601" s="1101"/>
      <c r="J601" s="1086"/>
      <c r="K601"/>
      <c r="L601" s="480"/>
      <c r="M601" s="145"/>
      <c r="N601" s="271"/>
      <c r="O601" s="271"/>
      <c r="P601" s="207"/>
      <c r="Q601" s="208"/>
      <c r="R601" s="209"/>
      <c r="S601" s="210"/>
      <c r="T601" s="207"/>
      <c r="U601" s="209"/>
      <c r="V601" s="270"/>
      <c r="W601" s="271"/>
      <c r="X601" s="271"/>
      <c r="Y601" s="272"/>
      <c r="Z601" s="273"/>
      <c r="AA601" s="273"/>
      <c r="AB601" s="271"/>
      <c r="AC601" s="273"/>
      <c r="AD601" s="193"/>
    </row>
    <row r="602" spans="1:38" ht="15">
      <c r="A602" s="1067"/>
      <c r="B602" s="1106"/>
      <c r="C602" s="1097"/>
      <c r="D602" s="1098"/>
      <c r="E602" s="1098"/>
      <c r="F602" s="1099"/>
      <c r="G602" s="1100"/>
      <c r="H602" s="1097"/>
      <c r="I602" s="1101"/>
      <c r="J602" s="1086"/>
      <c r="K602"/>
      <c r="L602" s="480"/>
      <c r="M602" s="145"/>
      <c r="N602" s="271"/>
      <c r="O602" s="271"/>
      <c r="P602" s="207"/>
      <c r="Q602" s="208"/>
      <c r="R602" s="209"/>
      <c r="S602" s="210"/>
      <c r="T602" s="207"/>
      <c r="U602" s="209"/>
      <c r="V602" s="270"/>
      <c r="W602" s="271"/>
      <c r="X602" s="271"/>
      <c r="Y602" s="272"/>
      <c r="Z602" s="273"/>
      <c r="AA602" s="273"/>
      <c r="AB602" s="271"/>
      <c r="AC602" s="273"/>
      <c r="AD602" s="193"/>
    </row>
    <row r="603" spans="1:38" ht="15">
      <c r="A603" s="1067"/>
      <c r="B603" s="1065"/>
      <c r="C603" s="1097"/>
      <c r="D603" s="1098"/>
      <c r="E603" s="1098"/>
      <c r="F603" s="1099"/>
      <c r="G603" s="1100"/>
      <c r="H603" s="1097"/>
      <c r="I603" s="1101"/>
      <c r="J603" s="1086"/>
      <c r="K603"/>
      <c r="L603" s="480"/>
      <c r="M603" s="145"/>
      <c r="N603" s="271"/>
      <c r="O603" s="271"/>
      <c r="P603" s="207"/>
      <c r="Q603" s="208"/>
      <c r="R603" s="209"/>
      <c r="S603" s="210"/>
      <c r="T603" s="207"/>
      <c r="U603" s="209"/>
      <c r="V603" s="270"/>
      <c r="W603" s="271"/>
      <c r="X603" s="271"/>
      <c r="Y603" s="272"/>
      <c r="Z603" s="273"/>
      <c r="AA603" s="273"/>
      <c r="AB603" s="271"/>
      <c r="AC603" s="273"/>
      <c r="AD603" s="193"/>
    </row>
    <row r="604" spans="1:38" ht="15">
      <c r="A604" s="1067"/>
      <c r="B604" s="1065"/>
      <c r="C604" s="1097"/>
      <c r="D604" s="1098"/>
      <c r="E604" s="1098"/>
      <c r="F604" s="1099"/>
      <c r="G604" s="1100"/>
      <c r="H604" s="1097"/>
      <c r="I604" s="1101"/>
      <c r="J604" s="1086"/>
      <c r="K604"/>
      <c r="L604" s="480"/>
      <c r="M604" s="145"/>
      <c r="N604" s="179"/>
      <c r="O604" s="271"/>
      <c r="P604" s="207"/>
      <c r="Q604" s="208"/>
      <c r="R604" s="209"/>
      <c r="S604" s="210"/>
      <c r="T604" s="207"/>
      <c r="U604" s="209"/>
      <c r="V604" s="286"/>
      <c r="W604" s="271"/>
      <c r="X604" s="271"/>
      <c r="Y604" s="272"/>
      <c r="Z604" s="273"/>
      <c r="AA604" s="273"/>
      <c r="AB604" s="271"/>
      <c r="AC604" s="273"/>
      <c r="AD604" s="193"/>
    </row>
    <row r="605" spans="1:38" ht="15">
      <c r="A605" s="1067"/>
      <c r="B605" s="1106"/>
      <c r="C605" s="1097"/>
      <c r="D605" s="1098"/>
      <c r="E605" s="1098"/>
      <c r="F605" s="1099"/>
      <c r="G605" s="1100"/>
      <c r="H605" s="1097"/>
      <c r="I605" s="1101"/>
      <c r="J605" s="1086"/>
      <c r="K605"/>
      <c r="L605" s="480"/>
      <c r="M605" s="145"/>
      <c r="N605" s="975"/>
      <c r="O605" s="975"/>
      <c r="P605" s="975"/>
      <c r="Q605" s="975"/>
      <c r="R605" s="976"/>
      <c r="S605" s="976"/>
      <c r="T605" s="977"/>
      <c r="U605" s="987"/>
      <c r="V605" s="281"/>
      <c r="W605" s="271"/>
      <c r="X605" s="271"/>
      <c r="Y605" s="272"/>
      <c r="Z605" s="273"/>
      <c r="AA605" s="273"/>
      <c r="AB605" s="271"/>
      <c r="AC605" s="273"/>
      <c r="AD605" s="193"/>
      <c r="AE605" s="992"/>
      <c r="AF605" s="992"/>
      <c r="AG605" s="992"/>
      <c r="AH605" s="992"/>
      <c r="AI605" s="992"/>
      <c r="AJ605" s="992"/>
      <c r="AK605" s="992"/>
      <c r="AL605" s="992"/>
    </row>
    <row r="606" spans="1:38" ht="15">
      <c r="A606" s="1067"/>
      <c r="B606" s="1106"/>
      <c r="C606" s="1097"/>
      <c r="D606" s="1098"/>
      <c r="E606" s="1098"/>
      <c r="F606" s="1099"/>
      <c r="G606" s="1100"/>
      <c r="H606" s="1097"/>
      <c r="I606" s="1101"/>
      <c r="J606" s="1086"/>
      <c r="K606"/>
      <c r="L606" s="480"/>
      <c r="M606" s="145"/>
      <c r="N606" s="179"/>
      <c r="O606" s="179"/>
      <c r="P606" s="179"/>
      <c r="Q606" s="179"/>
      <c r="R606" s="180"/>
      <c r="S606" s="180"/>
      <c r="T606" s="245"/>
      <c r="U606" s="988"/>
      <c r="V606" s="281"/>
      <c r="W606" s="271"/>
      <c r="X606" s="271"/>
      <c r="Y606" s="272"/>
      <c r="Z606" s="273"/>
      <c r="AA606" s="273"/>
      <c r="AB606" s="271"/>
      <c r="AC606" s="273"/>
      <c r="AD606" s="193"/>
      <c r="AE606" s="992"/>
      <c r="AF606" s="992"/>
      <c r="AG606" s="992"/>
      <c r="AH606" s="992"/>
      <c r="AI606" s="992"/>
      <c r="AJ606" s="992"/>
      <c r="AK606" s="992"/>
      <c r="AL606" s="992"/>
    </row>
    <row r="607" spans="1:38" ht="15">
      <c r="A607" s="1067"/>
      <c r="B607" s="1114"/>
      <c r="C607" s="1116"/>
      <c r="D607" s="1117"/>
      <c r="E607" s="1117"/>
      <c r="F607" s="1118"/>
      <c r="G607" s="1119"/>
      <c r="H607" s="1116"/>
      <c r="I607" s="1117"/>
      <c r="J607" s="1091"/>
      <c r="K607"/>
      <c r="L607" s="480"/>
      <c r="M607" s="145"/>
      <c r="N607" s="181"/>
      <c r="O607" s="181"/>
      <c r="P607" s="181"/>
      <c r="Q607" s="181"/>
      <c r="R607" s="182"/>
      <c r="S607" s="182"/>
      <c r="T607" s="246"/>
      <c r="U607" s="989"/>
      <c r="V607" s="281"/>
      <c r="W607" s="271"/>
      <c r="X607" s="271"/>
      <c r="Y607" s="272"/>
      <c r="Z607" s="273"/>
      <c r="AA607" s="273"/>
      <c r="AB607" s="271"/>
      <c r="AC607" s="273"/>
      <c r="AD607" s="193"/>
      <c r="AE607" s="992"/>
      <c r="AF607" s="992"/>
      <c r="AG607" s="992"/>
      <c r="AH607" s="992"/>
      <c r="AI607" s="992"/>
      <c r="AJ607" s="992"/>
      <c r="AK607" s="992"/>
      <c r="AL607" s="992"/>
    </row>
    <row r="608" spans="1:38" ht="15">
      <c r="A608" s="1067"/>
      <c r="B608" s="1106"/>
      <c r="C608" s="1097"/>
      <c r="D608" s="1098"/>
      <c r="E608" s="1098"/>
      <c r="F608" s="1099"/>
      <c r="G608" s="1100"/>
      <c r="H608" s="1097"/>
      <c r="I608" s="1101"/>
      <c r="J608" s="1086"/>
      <c r="K608"/>
      <c r="L608" s="480"/>
      <c r="M608" s="145"/>
      <c r="N608" s="179"/>
      <c r="O608" s="179"/>
      <c r="P608" s="179"/>
      <c r="Q608" s="179"/>
      <c r="R608" s="180"/>
      <c r="S608" s="180"/>
      <c r="T608" s="245"/>
      <c r="U608" s="988"/>
      <c r="V608" s="281"/>
      <c r="W608" s="271"/>
      <c r="X608" s="271"/>
      <c r="Y608" s="272"/>
      <c r="Z608" s="273"/>
      <c r="AA608" s="273"/>
      <c r="AB608" s="271"/>
      <c r="AC608" s="273"/>
      <c r="AD608" s="193"/>
    </row>
    <row r="609" spans="1:38" ht="15">
      <c r="A609" s="1067"/>
      <c r="B609" s="1106"/>
      <c r="C609" s="1097"/>
      <c r="D609" s="1098"/>
      <c r="E609" s="1098"/>
      <c r="F609" s="1099"/>
      <c r="G609" s="1100"/>
      <c r="H609" s="1097"/>
      <c r="I609" s="1101"/>
      <c r="J609" s="1086"/>
      <c r="K609"/>
      <c r="L609" s="480"/>
      <c r="M609" s="145"/>
      <c r="N609" s="179"/>
      <c r="O609" s="179"/>
      <c r="P609" s="179"/>
      <c r="Q609" s="179"/>
      <c r="R609" s="180"/>
      <c r="S609" s="180"/>
      <c r="T609" s="245"/>
      <c r="U609" s="988"/>
      <c r="V609" s="281"/>
      <c r="W609" s="279"/>
      <c r="X609" s="279"/>
      <c r="Y609" s="280"/>
      <c r="Z609" s="281"/>
      <c r="AA609" s="281"/>
      <c r="AB609" s="279"/>
      <c r="AC609" s="281"/>
      <c r="AD609" s="193"/>
    </row>
    <row r="610" spans="1:38" ht="15">
      <c r="A610" s="1067"/>
      <c r="B610" s="1114"/>
      <c r="C610" s="1116"/>
      <c r="D610" s="1117"/>
      <c r="E610" s="1117"/>
      <c r="F610" s="1118"/>
      <c r="G610" s="1119"/>
      <c r="H610" s="1116"/>
      <c r="I610" s="1117"/>
      <c r="J610" s="1091"/>
      <c r="K610"/>
      <c r="L610" s="480"/>
      <c r="M610" s="145"/>
      <c r="N610" s="181"/>
      <c r="O610" s="181"/>
      <c r="P610" s="181"/>
      <c r="Q610" s="181"/>
      <c r="R610" s="182"/>
      <c r="S610" s="182"/>
      <c r="T610" s="246"/>
      <c r="U610" s="989"/>
      <c r="V610" s="260"/>
      <c r="W610" s="254"/>
      <c r="X610" s="261"/>
      <c r="Y610" s="261"/>
      <c r="Z610" s="262"/>
      <c r="AA610" s="262"/>
      <c r="AB610" s="261"/>
      <c r="AC610" s="262"/>
      <c r="AD610" s="193"/>
    </row>
    <row r="611" spans="1:38" ht="15">
      <c r="A611" s="1067"/>
      <c r="B611" s="1106"/>
      <c r="C611" s="1097"/>
      <c r="D611" s="1098"/>
      <c r="E611" s="1098"/>
      <c r="F611" s="1099"/>
      <c r="G611" s="1100"/>
      <c r="H611" s="1097"/>
      <c r="I611" s="1101"/>
      <c r="J611" s="1086"/>
      <c r="K611"/>
      <c r="L611" s="480"/>
      <c r="M611" s="145"/>
      <c r="N611" s="975"/>
      <c r="O611" s="975"/>
      <c r="P611" s="975"/>
      <c r="Q611" s="975"/>
      <c r="R611" s="976"/>
      <c r="S611" s="976"/>
      <c r="T611" s="977"/>
      <c r="U611" s="987"/>
      <c r="V611" s="260"/>
      <c r="W611" s="254"/>
      <c r="X611" s="261"/>
      <c r="Y611" s="261"/>
      <c r="Z611" s="262"/>
      <c r="AA611" s="262"/>
      <c r="AB611" s="261"/>
      <c r="AC611" s="262"/>
      <c r="AD611" s="193"/>
    </row>
    <row r="612" spans="1:38" ht="15">
      <c r="A612" s="1067"/>
      <c r="B612" s="1106"/>
      <c r="C612" s="1097"/>
      <c r="D612" s="1098"/>
      <c r="E612" s="1098"/>
      <c r="F612" s="1099"/>
      <c r="G612" s="1100"/>
      <c r="H612" s="1097"/>
      <c r="I612" s="1101"/>
      <c r="J612" s="1086"/>
      <c r="K612"/>
      <c r="L612" s="480"/>
      <c r="M612" s="145"/>
      <c r="N612" s="178"/>
      <c r="O612" s="178"/>
      <c r="P612" s="178"/>
      <c r="Q612" s="178"/>
      <c r="R612" s="183"/>
      <c r="S612" s="178"/>
      <c r="T612" s="248"/>
      <c r="U612" s="183"/>
      <c r="V612" s="260"/>
      <c r="W612" s="254"/>
      <c r="X612" s="261"/>
      <c r="Y612" s="261"/>
      <c r="Z612" s="262"/>
      <c r="AA612" s="262"/>
      <c r="AB612" s="261"/>
      <c r="AC612" s="262"/>
      <c r="AD612" s="193"/>
    </row>
    <row r="613" spans="1:38" ht="15">
      <c r="A613" s="1067"/>
      <c r="B613" s="1114"/>
      <c r="C613" s="1116"/>
      <c r="D613" s="1117"/>
      <c r="E613" s="1117"/>
      <c r="F613" s="1118"/>
      <c r="G613" s="1119"/>
      <c r="H613" s="1116"/>
      <c r="I613" s="1117"/>
      <c r="J613" s="1091"/>
      <c r="K613"/>
      <c r="L613" s="922"/>
      <c r="M613" s="145"/>
      <c r="N613" s="991"/>
      <c r="O613" s="991"/>
      <c r="P613" s="991"/>
      <c r="Q613" s="991"/>
      <c r="R613" s="996"/>
      <c r="S613" s="991"/>
      <c r="T613" s="984"/>
      <c r="U613" s="996"/>
      <c r="V613" s="285"/>
      <c r="W613" s="279"/>
      <c r="X613" s="279"/>
      <c r="Y613" s="280"/>
      <c r="Z613" s="281"/>
      <c r="AA613" s="281"/>
      <c r="AB613" s="279"/>
      <c r="AC613" s="281"/>
      <c r="AD613" s="193"/>
    </row>
    <row r="614" spans="1:38" ht="15">
      <c r="A614" s="1067"/>
      <c r="B614" s="1106"/>
      <c r="C614" s="1097"/>
      <c r="D614" s="1098"/>
      <c r="E614" s="1098"/>
      <c r="F614" s="1099"/>
      <c r="G614" s="1100"/>
      <c r="H614" s="1097"/>
      <c r="I614" s="1101"/>
      <c r="J614" s="1086"/>
      <c r="K614"/>
      <c r="L614" s="922"/>
      <c r="M614" s="145"/>
      <c r="N614" s="248"/>
      <c r="O614" s="248"/>
      <c r="P614" s="982"/>
      <c r="Q614" s="982"/>
      <c r="R614" s="997"/>
      <c r="S614" s="982"/>
      <c r="T614" s="982"/>
      <c r="U614" s="997"/>
      <c r="V614" s="278"/>
      <c r="W614" s="279"/>
      <c r="X614" s="279"/>
      <c r="Y614" s="280"/>
      <c r="Z614" s="281"/>
      <c r="AA614" s="281"/>
      <c r="AB614" s="279"/>
      <c r="AC614" s="281"/>
      <c r="AD614" s="193"/>
      <c r="AE614" s="992"/>
      <c r="AF614" s="992"/>
      <c r="AG614" s="992"/>
      <c r="AH614" s="992"/>
      <c r="AI614" s="992"/>
      <c r="AJ614" s="992"/>
      <c r="AK614" s="992"/>
      <c r="AL614" s="992"/>
    </row>
    <row r="615" spans="1:38" ht="15">
      <c r="A615" s="1067"/>
      <c r="B615" s="1106"/>
      <c r="C615" s="1097"/>
      <c r="D615" s="1098"/>
      <c r="E615" s="1098"/>
      <c r="F615" s="1099"/>
      <c r="G615" s="1100"/>
      <c r="H615" s="1097"/>
      <c r="I615" s="1101"/>
      <c r="J615" s="1086"/>
      <c r="K615"/>
      <c r="L615" s="922"/>
      <c r="M615" s="145"/>
      <c r="N615" s="248"/>
      <c r="O615" s="248"/>
      <c r="P615" s="248"/>
      <c r="Q615" s="248"/>
      <c r="R615" s="253"/>
      <c r="S615" s="248"/>
      <c r="T615" s="248"/>
      <c r="U615" s="253"/>
      <c r="V615" s="278"/>
      <c r="W615" s="254"/>
      <c r="X615" s="261"/>
      <c r="Y615" s="261"/>
      <c r="Z615" s="262"/>
      <c r="AA615" s="262"/>
      <c r="AB615" s="261"/>
      <c r="AC615" s="262"/>
      <c r="AD615" s="193"/>
      <c r="AE615" s="992"/>
      <c r="AF615" s="992"/>
      <c r="AG615" s="992"/>
      <c r="AH615" s="992"/>
      <c r="AI615" s="992"/>
      <c r="AJ615" s="992"/>
      <c r="AK615" s="992"/>
      <c r="AL615" s="992"/>
    </row>
    <row r="616" spans="1:38" ht="15">
      <c r="A616" s="1067"/>
      <c r="B616" s="1106"/>
      <c r="C616" s="1097"/>
      <c r="D616" s="1098"/>
      <c r="E616" s="1098"/>
      <c r="F616" s="1099"/>
      <c r="G616" s="1100"/>
      <c r="H616" s="1097"/>
      <c r="I616" s="1101"/>
      <c r="J616" s="1086"/>
      <c r="K616"/>
      <c r="L616" s="922"/>
      <c r="M616" s="145"/>
      <c r="N616" s="984"/>
      <c r="O616" s="984"/>
      <c r="P616" s="984"/>
      <c r="Q616" s="984"/>
      <c r="R616" s="985"/>
      <c r="S616" s="984"/>
      <c r="T616" s="984"/>
      <c r="U616" s="985"/>
      <c r="V616" s="278"/>
      <c r="W616" s="279"/>
      <c r="X616" s="279"/>
      <c r="Y616" s="280"/>
      <c r="Z616" s="281"/>
      <c r="AA616" s="281"/>
      <c r="AB616" s="279"/>
      <c r="AC616" s="281"/>
      <c r="AD616" s="193"/>
      <c r="AE616" s="992"/>
      <c r="AF616" s="992"/>
      <c r="AG616" s="992"/>
      <c r="AH616" s="992"/>
      <c r="AI616" s="992"/>
      <c r="AJ616" s="992"/>
      <c r="AK616" s="992"/>
      <c r="AL616" s="992"/>
    </row>
    <row r="617" spans="1:38" ht="15">
      <c r="A617" s="1067"/>
      <c r="B617" s="1106"/>
      <c r="C617" s="1097"/>
      <c r="D617" s="1098"/>
      <c r="E617" s="1098"/>
      <c r="F617" s="1099"/>
      <c r="G617" s="1100"/>
      <c r="H617" s="1097"/>
      <c r="I617" s="1101"/>
      <c r="J617" s="1086"/>
      <c r="K617"/>
      <c r="L617" s="922"/>
      <c r="M617" s="145"/>
      <c r="N617" s="980"/>
      <c r="O617" s="982"/>
      <c r="P617" s="982"/>
      <c r="Q617" s="982"/>
      <c r="R617" s="997"/>
      <c r="S617" s="982"/>
      <c r="T617" s="982"/>
      <c r="U617" s="997"/>
      <c r="AD617" s="193"/>
    </row>
    <row r="618" spans="1:38" ht="15">
      <c r="A618" s="1067"/>
      <c r="B618" s="1106"/>
      <c r="C618" s="1097"/>
      <c r="D618" s="1098"/>
      <c r="E618" s="1098"/>
      <c r="F618" s="1099"/>
      <c r="G618" s="1100"/>
      <c r="H618" s="1097"/>
      <c r="I618" s="1101"/>
      <c r="J618" s="1086"/>
      <c r="K618"/>
      <c r="L618" s="922"/>
      <c r="M618" s="145"/>
      <c r="N618" s="178"/>
      <c r="O618" s="248"/>
      <c r="P618" s="248"/>
      <c r="Q618" s="248"/>
      <c r="R618" s="253"/>
      <c r="S618" s="248"/>
      <c r="T618" s="248"/>
      <c r="U618" s="253"/>
      <c r="V618" s="281"/>
      <c r="W618" s="279"/>
      <c r="X618" s="279"/>
      <c r="Y618" s="280"/>
      <c r="Z618" s="281"/>
      <c r="AA618" s="281"/>
      <c r="AB618" s="279"/>
      <c r="AC618" s="281"/>
      <c r="AD618" s="193"/>
    </row>
    <row r="619" spans="1:38" ht="15">
      <c r="A619" s="1067"/>
      <c r="B619" s="1106"/>
      <c r="C619" s="1097"/>
      <c r="D619" s="1098"/>
      <c r="E619" s="1098"/>
      <c r="F619" s="1099"/>
      <c r="G619" s="1100"/>
      <c r="H619" s="1097"/>
      <c r="I619" s="1101"/>
      <c r="J619" s="1086"/>
      <c r="K619"/>
      <c r="L619" s="922"/>
      <c r="M619" s="145"/>
      <c r="N619" s="991"/>
      <c r="O619" s="274"/>
      <c r="P619" s="274"/>
      <c r="Q619" s="274"/>
      <c r="R619" s="275"/>
      <c r="S619" s="274"/>
      <c r="T619" s="274"/>
      <c r="U619" s="275"/>
      <c r="V619" s="286"/>
      <c r="W619" s="271"/>
      <c r="X619" s="271"/>
      <c r="Y619" s="272"/>
      <c r="Z619" s="273"/>
      <c r="AA619" s="273"/>
      <c r="AB619" s="271"/>
      <c r="AC619" s="273"/>
      <c r="AD619" s="193"/>
    </row>
    <row r="620" spans="1:38" ht="15">
      <c r="A620" s="1067"/>
      <c r="B620" s="1106"/>
      <c r="C620" s="1097"/>
      <c r="D620" s="1098"/>
      <c r="E620" s="1098"/>
      <c r="F620" s="1099"/>
      <c r="G620" s="1100"/>
      <c r="H620" s="1097"/>
      <c r="I620" s="1101"/>
      <c r="J620" s="1086"/>
      <c r="K620"/>
      <c r="L620" s="922"/>
      <c r="M620" s="145"/>
      <c r="N620" s="980"/>
      <c r="O620" s="998"/>
      <c r="P620" s="998"/>
      <c r="Q620" s="998"/>
      <c r="R620" s="999"/>
      <c r="S620" s="998"/>
      <c r="T620" s="1000"/>
      <c r="U620" s="999"/>
      <c r="V620" s="278"/>
      <c r="W620" s="279"/>
      <c r="X620" s="279"/>
      <c r="Y620" s="280"/>
      <c r="Z620" s="281"/>
      <c r="AA620" s="281"/>
      <c r="AB620" s="279"/>
      <c r="AC620" s="281"/>
      <c r="AD620" s="193"/>
    </row>
    <row r="621" spans="1:38" ht="15">
      <c r="A621" s="1067"/>
      <c r="B621" s="1106"/>
      <c r="C621" s="1097"/>
      <c r="D621" s="1098"/>
      <c r="E621" s="1098"/>
      <c r="F621" s="1099"/>
      <c r="G621" s="1100"/>
      <c r="H621" s="1097"/>
      <c r="I621" s="1101"/>
      <c r="J621" s="1086"/>
      <c r="K621"/>
      <c r="L621" s="922"/>
      <c r="M621" s="145"/>
      <c r="N621" s="178"/>
      <c r="O621" s="271"/>
      <c r="P621" s="207"/>
      <c r="Q621" s="208"/>
      <c r="R621" s="209"/>
      <c r="S621" s="210"/>
      <c r="T621" s="207"/>
      <c r="U621" s="209"/>
      <c r="V621" s="260"/>
      <c r="W621" s="254"/>
      <c r="X621" s="261"/>
      <c r="Y621" s="261"/>
      <c r="Z621" s="262"/>
      <c r="AA621" s="262"/>
      <c r="AB621" s="261"/>
      <c r="AC621" s="262"/>
      <c r="AD621" s="193"/>
    </row>
    <row r="622" spans="1:38" ht="15">
      <c r="A622" s="1067"/>
      <c r="B622" s="1106"/>
      <c r="C622" s="1097"/>
      <c r="D622" s="1098"/>
      <c r="E622" s="1098"/>
      <c r="F622" s="1099"/>
      <c r="G622" s="1100"/>
      <c r="H622" s="1097"/>
      <c r="I622" s="1101"/>
      <c r="J622" s="1086"/>
      <c r="K622"/>
      <c r="L622" s="922"/>
      <c r="M622" s="145"/>
      <c r="N622" s="991"/>
      <c r="O622" s="274"/>
      <c r="P622" s="211"/>
      <c r="Q622" s="212"/>
      <c r="R622" s="213"/>
      <c r="S622" s="214"/>
      <c r="T622" s="211"/>
      <c r="U622" s="213"/>
      <c r="V622" s="281"/>
      <c r="W622" s="279"/>
      <c r="X622" s="279"/>
      <c r="Y622" s="280"/>
      <c r="Z622" s="281"/>
      <c r="AA622" s="281"/>
      <c r="AB622" s="279"/>
      <c r="AC622" s="281"/>
      <c r="AD622" s="193"/>
    </row>
    <row r="623" spans="1:38" ht="15">
      <c r="A623" s="1067"/>
      <c r="B623" s="1106"/>
      <c r="C623" s="1097"/>
      <c r="D623" s="1098"/>
      <c r="E623" s="1098"/>
      <c r="F623" s="1099"/>
      <c r="G623" s="1100"/>
      <c r="H623" s="1097"/>
      <c r="I623" s="1101"/>
      <c r="J623" s="1086"/>
      <c r="K623"/>
      <c r="L623" s="922"/>
      <c r="M623" s="145"/>
      <c r="N623" s="980"/>
      <c r="O623" s="1000"/>
      <c r="P623" s="1001"/>
      <c r="Q623" s="1002"/>
      <c r="R623" s="1003"/>
      <c r="S623" s="250"/>
      <c r="T623" s="1001"/>
      <c r="U623" s="1003"/>
      <c r="V623" s="278"/>
      <c r="W623" s="279"/>
      <c r="X623" s="279"/>
      <c r="Y623" s="280"/>
      <c r="Z623" s="281"/>
      <c r="AA623" s="281"/>
      <c r="AB623" s="279"/>
      <c r="AC623" s="281"/>
      <c r="AD623" s="193"/>
    </row>
    <row r="624" spans="1:38" ht="15">
      <c r="A624" s="1067"/>
      <c r="B624" s="1106"/>
      <c r="C624" s="1097"/>
      <c r="D624" s="1098"/>
      <c r="E624" s="1098"/>
      <c r="F624" s="1099"/>
      <c r="G624" s="1100"/>
      <c r="H624" s="1097"/>
      <c r="I624" s="1101"/>
      <c r="J624" s="1086"/>
      <c r="K624"/>
      <c r="L624" s="922"/>
      <c r="M624" s="145"/>
      <c r="N624" s="178"/>
      <c r="O624" s="271"/>
      <c r="P624" s="207"/>
      <c r="Q624" s="208"/>
      <c r="R624" s="209"/>
      <c r="S624" s="210"/>
      <c r="T624" s="207"/>
      <c r="U624" s="209"/>
      <c r="V624" s="260"/>
      <c r="W624" s="254"/>
      <c r="X624" s="261"/>
      <c r="Y624" s="261"/>
      <c r="Z624" s="262"/>
      <c r="AA624" s="262"/>
      <c r="AB624" s="261"/>
      <c r="AC624" s="262"/>
      <c r="AD624" s="193"/>
    </row>
    <row r="625" spans="1:30" ht="15">
      <c r="A625" s="1067"/>
      <c r="B625" s="1114"/>
      <c r="C625" s="1116"/>
      <c r="D625" s="1117"/>
      <c r="E625" s="1117"/>
      <c r="F625" s="1118"/>
      <c r="G625" s="1119"/>
      <c r="H625" s="1116"/>
      <c r="I625" s="1117"/>
      <c r="J625" s="1091"/>
      <c r="K625"/>
      <c r="L625" s="922"/>
      <c r="M625" s="145"/>
      <c r="N625" s="991"/>
      <c r="O625" s="274"/>
      <c r="P625" s="211"/>
      <c r="Q625" s="212"/>
      <c r="R625" s="213"/>
      <c r="S625" s="214"/>
      <c r="T625" s="211"/>
      <c r="U625" s="213"/>
      <c r="V625" s="281"/>
      <c r="W625" s="279"/>
      <c r="X625" s="279"/>
      <c r="Y625" s="280"/>
      <c r="Z625" s="281"/>
      <c r="AA625" s="281"/>
      <c r="AB625" s="279"/>
      <c r="AC625" s="281"/>
      <c r="AD625" s="193"/>
    </row>
    <row r="626" spans="1:30" ht="15">
      <c r="A626" s="1067"/>
      <c r="B626" s="1106"/>
      <c r="C626" s="1097"/>
      <c r="D626" s="1098"/>
      <c r="E626" s="1098"/>
      <c r="F626" s="1099"/>
      <c r="G626" s="1100"/>
      <c r="H626" s="1097"/>
      <c r="I626" s="1101"/>
      <c r="J626" s="1086"/>
      <c r="K626"/>
      <c r="L626" s="922"/>
      <c r="M626" s="145"/>
      <c r="N626" s="980"/>
      <c r="O626" s="1000"/>
      <c r="P626" s="1001"/>
      <c r="Q626" s="1002"/>
      <c r="R626" s="1003"/>
      <c r="S626" s="250"/>
      <c r="T626" s="1001"/>
      <c r="U626" s="1003"/>
      <c r="V626" s="260"/>
      <c r="W626" s="254"/>
      <c r="X626" s="261"/>
      <c r="Y626" s="261"/>
      <c r="Z626" s="262"/>
      <c r="AA626" s="262"/>
      <c r="AB626" s="261"/>
      <c r="AC626" s="262"/>
      <c r="AD626" s="193"/>
    </row>
    <row r="627" spans="1:30" ht="15">
      <c r="A627" s="1067"/>
      <c r="B627" s="1106"/>
      <c r="C627" s="1097"/>
      <c r="D627" s="1098"/>
      <c r="E627" s="1098"/>
      <c r="F627" s="1099"/>
      <c r="G627" s="1100"/>
      <c r="H627" s="1097"/>
      <c r="I627" s="1101"/>
      <c r="J627" s="1086"/>
      <c r="K627"/>
      <c r="L627" s="922"/>
      <c r="M627" s="145"/>
      <c r="N627" s="271"/>
      <c r="O627" s="271"/>
      <c r="P627" s="207"/>
      <c r="Q627" s="208"/>
      <c r="R627" s="209"/>
      <c r="S627" s="210"/>
      <c r="T627" s="207"/>
      <c r="U627" s="209"/>
      <c r="V627" s="260"/>
      <c r="W627" s="254"/>
      <c r="X627" s="261"/>
      <c r="Y627" s="261"/>
      <c r="Z627" s="262"/>
      <c r="AA627" s="262"/>
      <c r="AB627" s="261"/>
      <c r="AC627" s="262"/>
      <c r="AD627" s="193"/>
    </row>
    <row r="628" spans="1:30" ht="15">
      <c r="A628" s="1067"/>
      <c r="B628" s="1106"/>
      <c r="C628" s="1097"/>
      <c r="D628" s="1098"/>
      <c r="E628" s="1098"/>
      <c r="F628" s="1099"/>
      <c r="G628" s="1100"/>
      <c r="H628" s="1097"/>
      <c r="I628" s="1101"/>
      <c r="J628" s="1086"/>
      <c r="K628"/>
      <c r="L628" s="922"/>
      <c r="M628" s="145"/>
      <c r="N628" s="274"/>
      <c r="O628" s="274"/>
      <c r="P628" s="211"/>
      <c r="Q628" s="212"/>
      <c r="R628" s="213"/>
      <c r="S628" s="214"/>
      <c r="T628" s="211"/>
      <c r="U628" s="213"/>
      <c r="V628" s="983"/>
      <c r="W628" s="283"/>
      <c r="X628" s="283"/>
      <c r="Y628" s="284"/>
      <c r="Z628" s="282"/>
      <c r="AA628" s="282"/>
      <c r="AB628" s="283"/>
      <c r="AC628" s="282"/>
      <c r="AD628" s="193"/>
    </row>
    <row r="629" spans="1:30" ht="15">
      <c r="A629" s="1068"/>
      <c r="B629" s="1105"/>
      <c r="C629" s="1092"/>
      <c r="D629" s="1093"/>
      <c r="E629" s="1093"/>
      <c r="F629" s="1094"/>
      <c r="G629" s="1095"/>
      <c r="H629" s="1092"/>
      <c r="I629" s="1093"/>
      <c r="J629" s="1096"/>
      <c r="K629"/>
      <c r="L629" s="922"/>
      <c r="M629" s="145"/>
      <c r="N629" s="252"/>
      <c r="O629" s="176"/>
      <c r="P629" s="176"/>
      <c r="Q629" s="176"/>
      <c r="R629" s="177"/>
      <c r="S629" s="177"/>
      <c r="T629" s="244"/>
      <c r="U629" s="987"/>
      <c r="V629" s="256"/>
      <c r="W629" s="257"/>
      <c r="X629" s="258"/>
      <c r="Y629" s="258"/>
      <c r="Z629" s="259"/>
      <c r="AA629" s="259"/>
      <c r="AB629" s="258"/>
      <c r="AC629" s="979"/>
      <c r="AD629" s="193"/>
    </row>
    <row r="630" spans="1:30" ht="15">
      <c r="A630" s="1067"/>
      <c r="B630" s="1106"/>
      <c r="C630" s="1097"/>
      <c r="D630" s="1098"/>
      <c r="E630" s="1098"/>
      <c r="F630" s="1099"/>
      <c r="G630" s="1100"/>
      <c r="H630" s="1097"/>
      <c r="I630" s="1101"/>
      <c r="J630" s="1086"/>
      <c r="K630"/>
      <c r="L630" s="922"/>
      <c r="M630" s="145"/>
      <c r="N630" s="179"/>
      <c r="O630" s="179"/>
      <c r="P630" s="179"/>
      <c r="Q630" s="179"/>
      <c r="R630" s="180"/>
      <c r="S630" s="180"/>
      <c r="T630" s="245"/>
      <c r="U630" s="988"/>
      <c r="V630" s="260"/>
      <c r="W630" s="254"/>
      <c r="X630" s="261"/>
      <c r="Y630" s="261"/>
      <c r="Z630" s="262"/>
      <c r="AA630" s="262"/>
      <c r="AB630" s="261"/>
      <c r="AC630" s="262"/>
      <c r="AD630" s="193"/>
    </row>
    <row r="631" spans="1:30" ht="15">
      <c r="A631" s="1067"/>
      <c r="B631" s="1106"/>
      <c r="C631" s="1097"/>
      <c r="D631" s="1098"/>
      <c r="E631" s="1098"/>
      <c r="F631" s="1099"/>
      <c r="G631" s="1100"/>
      <c r="H631" s="1097"/>
      <c r="I631" s="1101"/>
      <c r="J631" s="1086"/>
      <c r="K631"/>
      <c r="L631" s="480"/>
      <c r="M631" s="145"/>
      <c r="N631" s="179"/>
      <c r="O631" s="179"/>
      <c r="P631" s="179"/>
      <c r="Q631" s="179"/>
      <c r="R631" s="180"/>
      <c r="S631" s="180"/>
      <c r="T631" s="245"/>
      <c r="U631" s="988"/>
      <c r="V631" s="260"/>
      <c r="W631" s="254"/>
      <c r="X631" s="261"/>
      <c r="Y631" s="261"/>
      <c r="Z631" s="262"/>
      <c r="AA631" s="262"/>
      <c r="AB631" s="261"/>
      <c r="AC631" s="262"/>
      <c r="AD631" s="193"/>
    </row>
    <row r="632" spans="1:30" ht="15">
      <c r="A632" s="1067"/>
      <c r="B632" s="1106"/>
      <c r="C632" s="1097"/>
      <c r="D632" s="1098"/>
      <c r="E632" s="1098"/>
      <c r="F632" s="1099"/>
      <c r="G632" s="1100"/>
      <c r="H632" s="1097"/>
      <c r="I632" s="1101"/>
      <c r="J632" s="1086"/>
      <c r="K632"/>
      <c r="L632" s="480"/>
      <c r="M632" s="145"/>
      <c r="N632" s="179"/>
      <c r="O632" s="179"/>
      <c r="P632" s="179"/>
      <c r="Q632" s="179"/>
      <c r="R632" s="180"/>
      <c r="S632" s="180"/>
      <c r="T632" s="245"/>
      <c r="U632" s="988"/>
      <c r="V632" s="260"/>
      <c r="W632" s="254"/>
      <c r="X632" s="261"/>
      <c r="Y632" s="261"/>
      <c r="Z632" s="262"/>
      <c r="AA632" s="262"/>
      <c r="AB632" s="261"/>
      <c r="AC632" s="262"/>
      <c r="AD632" s="193"/>
    </row>
    <row r="633" spans="1:30" ht="15">
      <c r="A633" s="1067"/>
      <c r="B633" s="1106"/>
      <c r="C633" s="1097"/>
      <c r="D633" s="1098"/>
      <c r="E633" s="1098"/>
      <c r="F633" s="1099"/>
      <c r="G633" s="1100"/>
      <c r="H633" s="1097"/>
      <c r="I633" s="1101"/>
      <c r="J633" s="1086"/>
      <c r="K633"/>
      <c r="L633" s="480"/>
      <c r="M633" s="145"/>
      <c r="N633" s="179"/>
      <c r="O633" s="179"/>
      <c r="P633" s="179"/>
      <c r="Q633" s="179"/>
      <c r="R633" s="180"/>
      <c r="S633" s="180"/>
      <c r="T633" s="245"/>
      <c r="U633" s="988"/>
      <c r="V633" s="260"/>
      <c r="W633" s="254"/>
      <c r="X633" s="261"/>
      <c r="Y633" s="261"/>
      <c r="Z633" s="262"/>
      <c r="AA633" s="262"/>
      <c r="AB633" s="261"/>
      <c r="AC633" s="262"/>
      <c r="AD633" s="193"/>
    </row>
    <row r="634" spans="1:30" ht="15">
      <c r="A634" s="1067"/>
      <c r="B634" s="1106"/>
      <c r="C634" s="1097"/>
      <c r="D634" s="1098"/>
      <c r="E634" s="1098"/>
      <c r="F634" s="1099"/>
      <c r="G634" s="1100"/>
      <c r="H634" s="1097"/>
      <c r="I634" s="1101"/>
      <c r="J634" s="1086"/>
      <c r="K634"/>
      <c r="L634" s="480"/>
      <c r="M634" s="145"/>
      <c r="N634" s="181"/>
      <c r="O634" s="181"/>
      <c r="P634" s="181"/>
      <c r="Q634" s="181"/>
      <c r="R634" s="182"/>
      <c r="S634" s="182"/>
      <c r="T634" s="246"/>
      <c r="U634" s="989"/>
      <c r="V634" s="263"/>
      <c r="W634" s="264"/>
      <c r="X634" s="265"/>
      <c r="Y634" s="265"/>
      <c r="Z634" s="266"/>
      <c r="AA634" s="266"/>
      <c r="AB634" s="265"/>
      <c r="AC634" s="266"/>
      <c r="AD634" s="193"/>
    </row>
    <row r="635" spans="1:30" ht="15">
      <c r="A635" s="1067"/>
      <c r="B635" s="1106"/>
      <c r="C635" s="1097"/>
      <c r="D635" s="1098"/>
      <c r="E635" s="1098"/>
      <c r="F635" s="1099"/>
      <c r="G635" s="1100"/>
      <c r="H635" s="1097"/>
      <c r="I635" s="1101"/>
      <c r="J635" s="1086"/>
      <c r="K635"/>
      <c r="L635" s="480"/>
      <c r="M635" s="145"/>
      <c r="N635" s="357"/>
      <c r="O635" s="205"/>
      <c r="P635" s="205"/>
      <c r="Q635" s="205"/>
      <c r="R635" s="206"/>
      <c r="S635" s="205"/>
      <c r="T635" s="247"/>
      <c r="U635" s="981"/>
      <c r="V635" s="267"/>
      <c r="W635" s="267"/>
      <c r="X635" s="267"/>
      <c r="Y635" s="267"/>
      <c r="Z635" s="268"/>
      <c r="AA635" s="267"/>
      <c r="AB635" s="267"/>
      <c r="AC635" s="978"/>
      <c r="AD635" s="193"/>
    </row>
    <row r="636" spans="1:30" ht="15">
      <c r="A636" s="1067"/>
      <c r="B636" s="1065"/>
      <c r="C636" s="1097"/>
      <c r="D636" s="1098"/>
      <c r="E636" s="1098"/>
      <c r="F636" s="1099"/>
      <c r="G636" s="1100"/>
      <c r="H636" s="1097"/>
      <c r="I636" s="1101"/>
      <c r="J636" s="1086"/>
      <c r="K636"/>
      <c r="L636" s="480"/>
      <c r="M636" s="145"/>
      <c r="N636" s="178"/>
      <c r="O636" s="178"/>
      <c r="P636" s="178"/>
      <c r="Q636" s="178"/>
      <c r="R636" s="183"/>
      <c r="S636" s="178"/>
      <c r="T636" s="248"/>
      <c r="U636" s="183"/>
      <c r="V636" s="254"/>
      <c r="W636" s="254"/>
      <c r="X636" s="254"/>
      <c r="Y636" s="254"/>
      <c r="Z636" s="255"/>
      <c r="AA636" s="254"/>
      <c r="AB636" s="254"/>
      <c r="AC636" s="260"/>
      <c r="AD636" s="193"/>
    </row>
    <row r="637" spans="1:30" ht="15">
      <c r="A637" s="1067"/>
      <c r="B637" s="1106"/>
      <c r="C637" s="1097"/>
      <c r="D637" s="1098"/>
      <c r="E637" s="1098"/>
      <c r="F637" s="1099"/>
      <c r="G637" s="1100"/>
      <c r="H637" s="1097"/>
      <c r="I637" s="1101"/>
      <c r="J637" s="1086"/>
      <c r="K637"/>
      <c r="L637" s="480"/>
      <c r="M637" s="145"/>
      <c r="N637" s="178"/>
      <c r="O637" s="248"/>
      <c r="P637" s="248"/>
      <c r="Q637" s="248"/>
      <c r="R637" s="253"/>
      <c r="S637" s="248"/>
      <c r="T637" s="248"/>
      <c r="U637" s="253"/>
      <c r="V637" s="248"/>
      <c r="W637" s="248"/>
      <c r="X637" s="248"/>
      <c r="Y637" s="248"/>
      <c r="Z637" s="253"/>
      <c r="AA637" s="248"/>
      <c r="AB637" s="248"/>
      <c r="AC637" s="269"/>
      <c r="AD637" s="193"/>
    </row>
    <row r="638" spans="1:30" ht="15">
      <c r="A638" s="1067"/>
      <c r="B638" s="1065"/>
      <c r="C638" s="1097"/>
      <c r="D638" s="1098"/>
      <c r="E638" s="1098"/>
      <c r="F638" s="1099"/>
      <c r="G638" s="1100"/>
      <c r="H638" s="1097"/>
      <c r="I638" s="1101"/>
      <c r="J638" s="1086"/>
      <c r="K638"/>
      <c r="L638" s="480"/>
      <c r="M638" s="145"/>
      <c r="N638" s="178"/>
      <c r="O638" s="248"/>
      <c r="P638" s="248"/>
      <c r="Q638" s="248"/>
      <c r="R638" s="253"/>
      <c r="S638" s="248"/>
      <c r="T638" s="248"/>
      <c r="U638" s="253"/>
      <c r="V638" s="248"/>
      <c r="W638" s="248"/>
      <c r="X638" s="248"/>
      <c r="Y638" s="248"/>
      <c r="Z638" s="253"/>
      <c r="AA638" s="248"/>
      <c r="AB638" s="248"/>
      <c r="AC638" s="269"/>
      <c r="AD638" s="193"/>
    </row>
    <row r="639" spans="1:30" ht="15">
      <c r="A639" s="1067"/>
      <c r="B639" s="1106"/>
      <c r="C639" s="1097"/>
      <c r="D639" s="1098"/>
      <c r="E639" s="1098"/>
      <c r="F639" s="1099"/>
      <c r="G639" s="1100"/>
      <c r="H639" s="1097"/>
      <c r="I639" s="1101"/>
      <c r="J639" s="1086"/>
      <c r="K639"/>
      <c r="L639" s="480"/>
      <c r="M639" s="145"/>
      <c r="N639" s="178"/>
      <c r="O639" s="248"/>
      <c r="P639" s="248"/>
      <c r="Q639" s="248"/>
      <c r="R639" s="253"/>
      <c r="S639" s="248"/>
      <c r="T639" s="248"/>
      <c r="U639" s="253"/>
      <c r="V639" s="248"/>
      <c r="W639" s="248"/>
      <c r="X639" s="248"/>
      <c r="Y639" s="248"/>
      <c r="Z639" s="253"/>
      <c r="AA639" s="248"/>
      <c r="AB639" s="248"/>
      <c r="AC639" s="269"/>
      <c r="AD639" s="193"/>
    </row>
    <row r="640" spans="1:30" ht="15">
      <c r="A640" s="1067"/>
      <c r="B640" s="1065"/>
      <c r="C640" s="1097"/>
      <c r="D640" s="1098"/>
      <c r="E640" s="1098"/>
      <c r="F640" s="1099"/>
      <c r="G640" s="1100"/>
      <c r="H640" s="1097"/>
      <c r="I640" s="1101"/>
      <c r="J640" s="1086"/>
      <c r="K640"/>
      <c r="L640" s="480"/>
      <c r="M640" s="145"/>
      <c r="N640" s="271"/>
      <c r="O640" s="271"/>
      <c r="P640" s="207"/>
      <c r="Q640" s="208"/>
      <c r="R640" s="209"/>
      <c r="S640" s="210"/>
      <c r="T640" s="207"/>
      <c r="U640" s="209"/>
      <c r="V640" s="270"/>
      <c r="W640" s="271"/>
      <c r="X640" s="271"/>
      <c r="Y640" s="272"/>
      <c r="Z640" s="273"/>
      <c r="AA640" s="273"/>
      <c r="AB640" s="271"/>
      <c r="AC640" s="273"/>
      <c r="AD640" s="193"/>
    </row>
    <row r="641" spans="1:30" ht="15">
      <c r="A641" s="1067"/>
      <c r="B641" s="1106"/>
      <c r="C641" s="1097"/>
      <c r="D641" s="1098"/>
      <c r="E641" s="1098"/>
      <c r="F641" s="1099"/>
      <c r="G641" s="1100"/>
      <c r="H641" s="1097"/>
      <c r="I641" s="1101"/>
      <c r="J641" s="1086"/>
      <c r="K641"/>
      <c r="L641" s="480"/>
      <c r="M641" s="145"/>
      <c r="N641" s="271"/>
      <c r="O641" s="271"/>
      <c r="P641" s="207"/>
      <c r="Q641" s="208"/>
      <c r="R641" s="209"/>
      <c r="S641" s="210"/>
      <c r="T641" s="207"/>
      <c r="U641" s="209"/>
      <c r="V641" s="270"/>
      <c r="W641" s="271"/>
      <c r="X641" s="271"/>
      <c r="Y641" s="272"/>
      <c r="Z641" s="273"/>
      <c r="AA641" s="273"/>
      <c r="AB641" s="271"/>
      <c r="AC641" s="273"/>
      <c r="AD641" s="193"/>
    </row>
    <row r="642" spans="1:30" ht="15">
      <c r="A642" s="1067"/>
      <c r="B642" s="1065"/>
      <c r="C642" s="1097"/>
      <c r="D642" s="1098"/>
      <c r="E642" s="1098"/>
      <c r="F642" s="1099"/>
      <c r="G642" s="1100"/>
      <c r="H642" s="1097"/>
      <c r="I642" s="1101"/>
      <c r="J642" s="1086"/>
      <c r="K642"/>
      <c r="L642" s="480"/>
      <c r="M642" s="145"/>
      <c r="N642" s="271"/>
      <c r="O642" s="271"/>
      <c r="P642" s="271"/>
      <c r="Q642" s="271"/>
      <c r="R642" s="974"/>
      <c r="S642" s="271"/>
      <c r="T642" s="271"/>
      <c r="U642" s="974"/>
      <c r="V642" s="270"/>
      <c r="W642" s="271"/>
      <c r="X642" s="271"/>
      <c r="Y642" s="272"/>
      <c r="Z642" s="273"/>
      <c r="AA642" s="273"/>
      <c r="AB642" s="271"/>
      <c r="AC642" s="273"/>
      <c r="AD642" s="193"/>
    </row>
    <row r="643" spans="1:30" ht="15">
      <c r="A643" s="1067"/>
      <c r="B643" s="1065"/>
      <c r="C643" s="1097"/>
      <c r="D643" s="1098"/>
      <c r="E643" s="1098"/>
      <c r="F643" s="1099"/>
      <c r="G643" s="1100"/>
      <c r="H643" s="1097"/>
      <c r="I643" s="1101"/>
      <c r="J643" s="1086"/>
      <c r="K643"/>
      <c r="L643" s="480"/>
      <c r="M643" s="145"/>
      <c r="N643" s="271"/>
      <c r="O643" s="271"/>
      <c r="P643" s="207"/>
      <c r="Q643" s="208"/>
      <c r="R643" s="209"/>
      <c r="S643" s="210"/>
      <c r="T643" s="207"/>
      <c r="U643" s="209"/>
      <c r="V643" s="270"/>
      <c r="W643" s="271"/>
      <c r="X643" s="271"/>
      <c r="Y643" s="272"/>
      <c r="Z643" s="273"/>
      <c r="AA643" s="273"/>
      <c r="AB643" s="271"/>
      <c r="AC643" s="273"/>
      <c r="AD643" s="193"/>
    </row>
    <row r="644" spans="1:30" ht="15">
      <c r="A644" s="1067"/>
      <c r="B644" s="1106"/>
      <c r="C644" s="1097"/>
      <c r="D644" s="1098"/>
      <c r="E644" s="1098"/>
      <c r="F644" s="1099"/>
      <c r="G644" s="1100"/>
      <c r="H644" s="1097"/>
      <c r="I644" s="1101"/>
      <c r="J644" s="1086"/>
      <c r="K644"/>
      <c r="L644" s="480"/>
      <c r="M644" s="145"/>
      <c r="N644" s="271"/>
      <c r="O644" s="271"/>
      <c r="P644" s="207"/>
      <c r="Q644" s="208"/>
      <c r="R644" s="209"/>
      <c r="S644" s="210"/>
      <c r="T644" s="207"/>
      <c r="U644" s="209"/>
      <c r="V644" s="270"/>
      <c r="W644" s="271"/>
      <c r="X644" s="271"/>
      <c r="Y644" s="272"/>
      <c r="Z644" s="273"/>
      <c r="AA644" s="273"/>
      <c r="AB644" s="271"/>
      <c r="AC644" s="273"/>
      <c r="AD644" s="193"/>
    </row>
    <row r="645" spans="1:30" ht="15">
      <c r="A645" s="1067"/>
      <c r="B645" s="1065"/>
      <c r="C645" s="1097"/>
      <c r="D645" s="1098"/>
      <c r="E645" s="1098"/>
      <c r="F645" s="1099"/>
      <c r="G645" s="1100"/>
      <c r="H645" s="1097"/>
      <c r="I645" s="1101"/>
      <c r="J645" s="1086"/>
      <c r="K645"/>
      <c r="L645" s="480"/>
      <c r="M645" s="145"/>
      <c r="N645" s="271"/>
      <c r="O645" s="271"/>
      <c r="P645" s="276"/>
      <c r="Q645" s="276"/>
      <c r="R645" s="277"/>
      <c r="S645" s="276"/>
      <c r="T645" s="271"/>
      <c r="U645" s="277"/>
      <c r="V645" s="270"/>
      <c r="W645" s="271"/>
      <c r="X645" s="271"/>
      <c r="Y645" s="272"/>
      <c r="Z645" s="273"/>
      <c r="AA645" s="273"/>
      <c r="AB645" s="271"/>
      <c r="AC645" s="273"/>
      <c r="AD645" s="193"/>
    </row>
    <row r="646" spans="1:30" ht="15">
      <c r="A646" s="1067"/>
      <c r="B646" s="1065"/>
      <c r="C646" s="1097"/>
      <c r="D646" s="1098"/>
      <c r="E646" s="1098"/>
      <c r="F646" s="1099"/>
      <c r="G646" s="1100"/>
      <c r="H646" s="1097"/>
      <c r="I646" s="1101"/>
      <c r="J646" s="1086"/>
      <c r="K646"/>
      <c r="L646" s="480"/>
      <c r="M646" s="145"/>
      <c r="N646" s="271"/>
      <c r="O646" s="271"/>
      <c r="P646" s="207"/>
      <c r="Q646" s="208"/>
      <c r="R646" s="209"/>
      <c r="S646" s="210"/>
      <c r="T646" s="207"/>
      <c r="U646" s="209"/>
      <c r="V646" s="270"/>
      <c r="W646" s="271"/>
      <c r="X646" s="271"/>
      <c r="Y646" s="272"/>
      <c r="Z646" s="273"/>
      <c r="AA646" s="273"/>
      <c r="AB646" s="271"/>
      <c r="AC646" s="273"/>
      <c r="AD646" s="193"/>
    </row>
    <row r="647" spans="1:30" ht="15">
      <c r="A647" s="1067"/>
      <c r="B647" s="1106"/>
      <c r="C647" s="1097"/>
      <c r="D647" s="1098"/>
      <c r="E647" s="1098"/>
      <c r="F647" s="1099"/>
      <c r="G647" s="1100"/>
      <c r="H647" s="1097"/>
      <c r="I647" s="1101"/>
      <c r="J647" s="1086"/>
      <c r="K647"/>
      <c r="L647" s="480"/>
      <c r="M647" s="145"/>
      <c r="N647" s="271"/>
      <c r="O647" s="271"/>
      <c r="P647" s="207"/>
      <c r="Q647" s="208"/>
      <c r="R647" s="209"/>
      <c r="S647" s="210"/>
      <c r="T647" s="207"/>
      <c r="U647" s="209"/>
      <c r="V647" s="270"/>
      <c r="W647" s="271"/>
      <c r="X647" s="271"/>
      <c r="Y647" s="272"/>
      <c r="Z647" s="273"/>
      <c r="AA647" s="273"/>
      <c r="AB647" s="271"/>
      <c r="AC647" s="273"/>
      <c r="AD647" s="193"/>
    </row>
    <row r="648" spans="1:30" ht="15">
      <c r="A648" s="1067"/>
      <c r="B648" s="1065"/>
      <c r="C648" s="1097"/>
      <c r="D648" s="1098"/>
      <c r="E648" s="1098"/>
      <c r="F648" s="1099"/>
      <c r="G648" s="1100"/>
      <c r="H648" s="1097"/>
      <c r="I648" s="1101"/>
      <c r="J648" s="1086"/>
      <c r="K648"/>
      <c r="L648" s="480"/>
      <c r="M648" s="145"/>
      <c r="N648" s="271"/>
      <c r="O648" s="271"/>
      <c r="P648" s="207"/>
      <c r="Q648" s="208"/>
      <c r="R648" s="209"/>
      <c r="S648" s="210"/>
      <c r="T648" s="207"/>
      <c r="U648" s="209"/>
      <c r="V648" s="270"/>
      <c r="W648" s="271"/>
      <c r="X648" s="271"/>
      <c r="Y648" s="272"/>
      <c r="Z648" s="273"/>
      <c r="AA648" s="273"/>
      <c r="AB648" s="271"/>
      <c r="AC648" s="273"/>
      <c r="AD648" s="193"/>
    </row>
    <row r="649" spans="1:30" ht="15">
      <c r="A649" s="1067"/>
      <c r="B649" s="1065"/>
      <c r="C649" s="1097"/>
      <c r="D649" s="1098"/>
      <c r="E649" s="1098"/>
      <c r="F649" s="1099"/>
      <c r="G649" s="1100"/>
      <c r="H649" s="1097"/>
      <c r="I649" s="1101"/>
      <c r="J649" s="1086"/>
      <c r="K649"/>
      <c r="L649" s="480"/>
      <c r="M649" s="145"/>
      <c r="N649" s="271"/>
      <c r="O649" s="271"/>
      <c r="P649" s="207"/>
      <c r="Q649" s="208"/>
      <c r="R649" s="209"/>
      <c r="S649" s="210"/>
      <c r="T649" s="207"/>
      <c r="U649" s="209"/>
      <c r="V649" s="270"/>
      <c r="W649" s="271"/>
      <c r="X649" s="271"/>
      <c r="Y649" s="272"/>
      <c r="Z649" s="273"/>
      <c r="AA649" s="273"/>
      <c r="AB649" s="271"/>
      <c r="AC649" s="273"/>
      <c r="AD649" s="193"/>
    </row>
    <row r="650" spans="1:30" ht="15">
      <c r="A650" s="1067"/>
      <c r="B650" s="1065"/>
      <c r="C650" s="1097"/>
      <c r="D650" s="1098"/>
      <c r="E650" s="1098"/>
      <c r="F650" s="1099"/>
      <c r="G650" s="1100"/>
      <c r="H650" s="1097"/>
      <c r="I650" s="1101"/>
      <c r="J650" s="1086"/>
      <c r="K650"/>
      <c r="L650" s="480"/>
      <c r="M650" s="145"/>
      <c r="N650" s="271"/>
      <c r="O650" s="271"/>
      <c r="P650" s="207"/>
      <c r="Q650" s="208"/>
      <c r="R650" s="209"/>
      <c r="S650" s="210"/>
      <c r="T650" s="207"/>
      <c r="U650" s="209"/>
      <c r="V650" s="270"/>
      <c r="W650" s="271"/>
      <c r="X650" s="271"/>
      <c r="Y650" s="272"/>
      <c r="Z650" s="273"/>
      <c r="AA650" s="273"/>
      <c r="AB650" s="271"/>
      <c r="AC650" s="273"/>
      <c r="AD650" s="193"/>
    </row>
    <row r="651" spans="1:30" ht="15">
      <c r="A651" s="1067"/>
      <c r="B651" s="1106"/>
      <c r="C651" s="1097"/>
      <c r="D651" s="1098"/>
      <c r="E651" s="1098"/>
      <c r="F651" s="1099"/>
      <c r="G651" s="1100"/>
      <c r="H651" s="1097"/>
      <c r="I651" s="1101"/>
      <c r="J651" s="1086"/>
      <c r="K651"/>
      <c r="L651" s="480"/>
      <c r="M651" s="145"/>
      <c r="N651" s="271"/>
      <c r="O651" s="271"/>
      <c r="P651" s="207"/>
      <c r="Q651" s="208"/>
      <c r="R651" s="209"/>
      <c r="S651" s="210"/>
      <c r="T651" s="207"/>
      <c r="U651" s="209"/>
      <c r="V651" s="270"/>
      <c r="W651" s="271"/>
      <c r="X651" s="271"/>
      <c r="Y651" s="272"/>
      <c r="Z651" s="273"/>
      <c r="AA651" s="273"/>
      <c r="AB651" s="271"/>
      <c r="AC651" s="273"/>
      <c r="AD651" s="193"/>
    </row>
    <row r="652" spans="1:30" ht="15">
      <c r="A652" s="1067"/>
      <c r="B652" s="1065"/>
      <c r="C652" s="1097"/>
      <c r="D652" s="1098"/>
      <c r="E652" s="1098"/>
      <c r="F652" s="1099"/>
      <c r="G652" s="1100"/>
      <c r="H652" s="1097"/>
      <c r="I652" s="1101"/>
      <c r="J652" s="1086"/>
      <c r="K652"/>
      <c r="L652" s="480"/>
      <c r="M652" s="145"/>
      <c r="N652" s="271"/>
      <c r="O652" s="271"/>
      <c r="P652" s="207"/>
      <c r="Q652" s="208"/>
      <c r="R652" s="209"/>
      <c r="S652" s="210"/>
      <c r="T652" s="207"/>
      <c r="U652" s="209"/>
      <c r="V652" s="270"/>
      <c r="W652" s="271"/>
      <c r="X652" s="271"/>
      <c r="Y652" s="272"/>
      <c r="Z652" s="273"/>
      <c r="AA652" s="273"/>
      <c r="AB652" s="271"/>
      <c r="AC652" s="273"/>
      <c r="AD652" s="193"/>
    </row>
    <row r="653" spans="1:30" ht="15">
      <c r="A653" s="1067"/>
      <c r="B653" s="1065"/>
      <c r="C653" s="1097"/>
      <c r="D653" s="1098"/>
      <c r="E653" s="1098"/>
      <c r="F653" s="1099"/>
      <c r="G653" s="1100"/>
      <c r="H653" s="1097"/>
      <c r="I653" s="1101"/>
      <c r="J653" s="1086"/>
      <c r="K653"/>
      <c r="L653" s="480"/>
      <c r="M653" s="145"/>
      <c r="N653" s="271"/>
      <c r="O653" s="271"/>
      <c r="P653" s="207"/>
      <c r="Q653" s="208"/>
      <c r="R653" s="209"/>
      <c r="S653" s="210"/>
      <c r="T653" s="207"/>
      <c r="U653" s="209"/>
      <c r="V653" s="270"/>
      <c r="W653" s="271"/>
      <c r="X653" s="271"/>
      <c r="Y653" s="272"/>
      <c r="Z653" s="273"/>
      <c r="AA653" s="273"/>
      <c r="AB653" s="271"/>
      <c r="AC653" s="273"/>
      <c r="AD653" s="193"/>
    </row>
    <row r="654" spans="1:30" ht="15">
      <c r="A654" s="1067"/>
      <c r="B654" s="1106"/>
      <c r="C654" s="1097"/>
      <c r="D654" s="1098"/>
      <c r="E654" s="1098"/>
      <c r="F654" s="1099"/>
      <c r="G654" s="1100"/>
      <c r="H654" s="1097"/>
      <c r="I654" s="1101"/>
      <c r="J654" s="1086"/>
      <c r="K654"/>
      <c r="L654" s="480"/>
      <c r="M654" s="145"/>
      <c r="N654" s="271"/>
      <c r="O654" s="271"/>
      <c r="P654" s="207"/>
      <c r="Q654" s="208"/>
      <c r="R654" s="209"/>
      <c r="S654" s="210"/>
      <c r="T654" s="207"/>
      <c r="U654" s="209"/>
      <c r="V654" s="270"/>
      <c r="W654" s="271"/>
      <c r="X654" s="271"/>
      <c r="Y654" s="272"/>
      <c r="Z654" s="273"/>
      <c r="AA654" s="273"/>
      <c r="AB654" s="271"/>
      <c r="AC654" s="273"/>
      <c r="AD654" s="193"/>
    </row>
    <row r="655" spans="1:30" ht="15">
      <c r="A655" s="1067"/>
      <c r="B655" s="1065"/>
      <c r="C655" s="1097"/>
      <c r="D655" s="1098"/>
      <c r="E655" s="1098"/>
      <c r="F655" s="1099"/>
      <c r="G655" s="1100"/>
      <c r="H655" s="1097"/>
      <c r="I655" s="1101"/>
      <c r="J655" s="1086"/>
      <c r="K655"/>
      <c r="L655" s="480"/>
      <c r="M655" s="145"/>
      <c r="N655" s="271"/>
      <c r="O655" s="271"/>
      <c r="P655" s="207"/>
      <c r="Q655" s="208"/>
      <c r="R655" s="209"/>
      <c r="S655" s="210"/>
      <c r="T655" s="207"/>
      <c r="U655" s="209"/>
      <c r="V655" s="270"/>
      <c r="W655" s="271"/>
      <c r="X655" s="271"/>
      <c r="Y655" s="272"/>
      <c r="Z655" s="273"/>
      <c r="AA655" s="273"/>
      <c r="AB655" s="271"/>
      <c r="AC655" s="273"/>
      <c r="AD655" s="193"/>
    </row>
    <row r="656" spans="1:30" ht="15">
      <c r="A656" s="1067"/>
      <c r="B656" s="1065"/>
      <c r="C656" s="1097"/>
      <c r="D656" s="1098"/>
      <c r="E656" s="1098"/>
      <c r="F656" s="1099"/>
      <c r="G656" s="1100"/>
      <c r="H656" s="1097"/>
      <c r="I656" s="1101"/>
      <c r="J656" s="1086"/>
      <c r="K656"/>
      <c r="L656" s="480"/>
      <c r="M656" s="145"/>
      <c r="N656" s="179"/>
      <c r="O656" s="271"/>
      <c r="P656" s="207"/>
      <c r="Q656" s="208"/>
      <c r="R656" s="209"/>
      <c r="S656" s="210"/>
      <c r="T656" s="207"/>
      <c r="U656" s="209"/>
      <c r="V656" s="286"/>
      <c r="W656" s="271"/>
      <c r="X656" s="271"/>
      <c r="Y656" s="272"/>
      <c r="Z656" s="273"/>
      <c r="AA656" s="273"/>
      <c r="AB656" s="271"/>
      <c r="AC656" s="273"/>
      <c r="AD656" s="193"/>
    </row>
    <row r="657" spans="1:38" ht="15">
      <c r="A657" s="1067"/>
      <c r="B657" s="1106"/>
      <c r="C657" s="1097"/>
      <c r="D657" s="1098"/>
      <c r="E657" s="1098"/>
      <c r="F657" s="1099"/>
      <c r="G657" s="1100"/>
      <c r="H657" s="1097"/>
      <c r="I657" s="1101"/>
      <c r="J657" s="1086"/>
      <c r="K657"/>
      <c r="L657" s="480"/>
      <c r="M657" s="145"/>
      <c r="N657" s="975"/>
      <c r="O657" s="975"/>
      <c r="P657" s="975"/>
      <c r="Q657" s="975"/>
      <c r="R657" s="976"/>
      <c r="S657" s="976"/>
      <c r="T657" s="977"/>
      <c r="U657" s="987"/>
      <c r="V657" s="281"/>
      <c r="W657" s="271"/>
      <c r="X657" s="271"/>
      <c r="Y657" s="272"/>
      <c r="Z657" s="273"/>
      <c r="AA657" s="273"/>
      <c r="AB657" s="271"/>
      <c r="AC657" s="273"/>
      <c r="AD657" s="193"/>
      <c r="AE657" s="992"/>
      <c r="AF657" s="992"/>
      <c r="AG657" s="992"/>
      <c r="AH657" s="992"/>
      <c r="AI657" s="992"/>
      <c r="AJ657" s="992"/>
      <c r="AK657" s="992"/>
      <c r="AL657" s="992"/>
    </row>
    <row r="658" spans="1:38" ht="15">
      <c r="A658" s="1067"/>
      <c r="B658" s="1106"/>
      <c r="C658" s="1097"/>
      <c r="D658" s="1098"/>
      <c r="E658" s="1098"/>
      <c r="F658" s="1099"/>
      <c r="G658" s="1100"/>
      <c r="H658" s="1097"/>
      <c r="I658" s="1101"/>
      <c r="J658" s="1086"/>
      <c r="K658"/>
      <c r="L658" s="480"/>
      <c r="M658" s="145"/>
      <c r="N658" s="179"/>
      <c r="O658" s="179"/>
      <c r="P658" s="179"/>
      <c r="Q658" s="179"/>
      <c r="R658" s="180"/>
      <c r="S658" s="180"/>
      <c r="T658" s="245"/>
      <c r="U658" s="988"/>
      <c r="V658" s="281"/>
      <c r="W658" s="271"/>
      <c r="X658" s="271"/>
      <c r="Y658" s="272"/>
      <c r="Z658" s="273"/>
      <c r="AA658" s="273"/>
      <c r="AB658" s="271"/>
      <c r="AC658" s="273"/>
      <c r="AD658" s="193"/>
      <c r="AE658" s="992"/>
      <c r="AF658" s="992"/>
      <c r="AG658" s="992"/>
      <c r="AH658" s="992"/>
      <c r="AI658" s="992"/>
      <c r="AJ658" s="992"/>
      <c r="AK658" s="992"/>
      <c r="AL658" s="992"/>
    </row>
    <row r="659" spans="1:38" ht="15">
      <c r="A659" s="1067"/>
      <c r="B659" s="1114"/>
      <c r="C659" s="1116"/>
      <c r="D659" s="1117"/>
      <c r="E659" s="1117"/>
      <c r="F659" s="1118"/>
      <c r="G659" s="1119"/>
      <c r="H659" s="1116"/>
      <c r="I659" s="1117"/>
      <c r="J659" s="1091"/>
      <c r="K659"/>
      <c r="L659" s="480"/>
      <c r="M659" s="145"/>
      <c r="N659" s="181"/>
      <c r="O659" s="181"/>
      <c r="P659" s="181"/>
      <c r="Q659" s="181"/>
      <c r="R659" s="182"/>
      <c r="S659" s="182"/>
      <c r="T659" s="246"/>
      <c r="U659" s="989"/>
      <c r="V659" s="281"/>
      <c r="W659" s="271"/>
      <c r="X659" s="271"/>
      <c r="Y659" s="272"/>
      <c r="Z659" s="273"/>
      <c r="AA659" s="273"/>
      <c r="AB659" s="271"/>
      <c r="AC659" s="273"/>
      <c r="AD659" s="193"/>
      <c r="AE659" s="992"/>
      <c r="AF659" s="992"/>
      <c r="AG659" s="992"/>
      <c r="AH659" s="992"/>
      <c r="AI659" s="992"/>
      <c r="AJ659" s="992"/>
      <c r="AK659" s="992"/>
      <c r="AL659" s="992"/>
    </row>
    <row r="660" spans="1:38" ht="15">
      <c r="A660" s="1067"/>
      <c r="B660" s="1106"/>
      <c r="C660" s="1097"/>
      <c r="D660" s="1098"/>
      <c r="E660" s="1098"/>
      <c r="F660" s="1099"/>
      <c r="G660" s="1100"/>
      <c r="H660" s="1097"/>
      <c r="I660" s="1101"/>
      <c r="J660" s="1086"/>
      <c r="K660"/>
      <c r="L660" s="480"/>
      <c r="M660" s="145"/>
      <c r="N660" s="179"/>
      <c r="O660" s="179"/>
      <c r="P660" s="179"/>
      <c r="Q660" s="179"/>
      <c r="R660" s="180"/>
      <c r="S660" s="180"/>
      <c r="T660" s="245"/>
      <c r="U660" s="988"/>
      <c r="V660" s="281"/>
      <c r="W660" s="271"/>
      <c r="X660" s="271"/>
      <c r="Y660" s="272"/>
      <c r="Z660" s="273"/>
      <c r="AA660" s="273"/>
      <c r="AB660" s="271"/>
      <c r="AC660" s="273"/>
      <c r="AD660" s="193"/>
    </row>
    <row r="661" spans="1:38" ht="15">
      <c r="A661" s="1067"/>
      <c r="B661" s="1106"/>
      <c r="C661" s="1097"/>
      <c r="D661" s="1098"/>
      <c r="E661" s="1098"/>
      <c r="F661" s="1099"/>
      <c r="G661" s="1100"/>
      <c r="H661" s="1097"/>
      <c r="I661" s="1101"/>
      <c r="J661" s="1086"/>
      <c r="K661"/>
      <c r="L661" s="480"/>
      <c r="M661" s="145"/>
      <c r="N661" s="179"/>
      <c r="O661" s="179"/>
      <c r="P661" s="179"/>
      <c r="Q661" s="179"/>
      <c r="R661" s="180"/>
      <c r="S661" s="180"/>
      <c r="T661" s="245"/>
      <c r="U661" s="988"/>
      <c r="V661" s="281"/>
      <c r="W661" s="279"/>
      <c r="X661" s="279"/>
      <c r="Y661" s="280"/>
      <c r="Z661" s="281"/>
      <c r="AA661" s="281"/>
      <c r="AB661" s="279"/>
      <c r="AC661" s="281"/>
      <c r="AD661" s="193"/>
    </row>
    <row r="662" spans="1:38" ht="15">
      <c r="A662" s="1067"/>
      <c r="B662" s="1114"/>
      <c r="C662" s="1116"/>
      <c r="D662" s="1117"/>
      <c r="E662" s="1117"/>
      <c r="F662" s="1118"/>
      <c r="G662" s="1119"/>
      <c r="H662" s="1116"/>
      <c r="I662" s="1117"/>
      <c r="J662" s="1091"/>
      <c r="K662"/>
      <c r="L662" s="480"/>
      <c r="M662" s="145"/>
      <c r="N662" s="181"/>
      <c r="O662" s="181"/>
      <c r="P662" s="181"/>
      <c r="Q662" s="181"/>
      <c r="R662" s="182"/>
      <c r="S662" s="182"/>
      <c r="T662" s="246"/>
      <c r="U662" s="989"/>
      <c r="V662" s="260"/>
      <c r="W662" s="254"/>
      <c r="X662" s="261"/>
      <c r="Y662" s="261"/>
      <c r="Z662" s="262"/>
      <c r="AA662" s="262"/>
      <c r="AB662" s="261"/>
      <c r="AC662" s="262"/>
      <c r="AD662" s="193"/>
    </row>
    <row r="663" spans="1:38" ht="15">
      <c r="A663" s="1067"/>
      <c r="B663" s="1106"/>
      <c r="C663" s="1097"/>
      <c r="D663" s="1098"/>
      <c r="E663" s="1098"/>
      <c r="F663" s="1099"/>
      <c r="G663" s="1100"/>
      <c r="H663" s="1097"/>
      <c r="I663" s="1101"/>
      <c r="J663" s="1086"/>
      <c r="K663"/>
      <c r="L663" s="922"/>
      <c r="M663" s="145"/>
      <c r="N663" s="975"/>
      <c r="O663" s="975"/>
      <c r="P663" s="975"/>
      <c r="Q663" s="975"/>
      <c r="R663" s="976"/>
      <c r="S663" s="976"/>
      <c r="T663" s="977"/>
      <c r="U663" s="987"/>
      <c r="V663" s="260"/>
      <c r="W663" s="254"/>
      <c r="X663" s="261"/>
      <c r="Y663" s="261"/>
      <c r="Z663" s="262"/>
      <c r="AA663" s="262"/>
      <c r="AB663" s="261"/>
      <c r="AC663" s="262"/>
      <c r="AD663" s="193"/>
    </row>
    <row r="664" spans="1:38" ht="15">
      <c r="A664" s="1067"/>
      <c r="B664" s="1106"/>
      <c r="C664" s="1097"/>
      <c r="D664" s="1098"/>
      <c r="E664" s="1098"/>
      <c r="F664" s="1099"/>
      <c r="G664" s="1100"/>
      <c r="H664" s="1097"/>
      <c r="I664" s="1101"/>
      <c r="J664" s="1086"/>
      <c r="K664"/>
      <c r="L664" s="922"/>
      <c r="M664" s="145"/>
      <c r="N664" s="178"/>
      <c r="O664" s="178"/>
      <c r="P664" s="178"/>
      <c r="Q664" s="178"/>
      <c r="R664" s="183"/>
      <c r="S664" s="178"/>
      <c r="T664" s="248"/>
      <c r="U664" s="183"/>
      <c r="V664" s="260"/>
      <c r="W664" s="254"/>
      <c r="X664" s="261"/>
      <c r="Y664" s="261"/>
      <c r="Z664" s="262"/>
      <c r="AA664" s="262"/>
      <c r="AB664" s="261"/>
      <c r="AC664" s="262"/>
      <c r="AD664" s="193"/>
    </row>
    <row r="665" spans="1:38" ht="15">
      <c r="A665" s="1067"/>
      <c r="B665" s="1114"/>
      <c r="C665" s="1116"/>
      <c r="D665" s="1117"/>
      <c r="E665" s="1117"/>
      <c r="F665" s="1118"/>
      <c r="G665" s="1119"/>
      <c r="H665" s="1116"/>
      <c r="I665" s="1117"/>
      <c r="J665" s="1091"/>
      <c r="K665"/>
      <c r="L665" s="922"/>
      <c r="M665" s="145"/>
      <c r="N665" s="991"/>
      <c r="O665" s="991"/>
      <c r="P665" s="991"/>
      <c r="Q665" s="991"/>
      <c r="R665" s="996"/>
      <c r="S665" s="991"/>
      <c r="T665" s="984"/>
      <c r="U665" s="996"/>
      <c r="V665" s="285"/>
      <c r="W665" s="279"/>
      <c r="X665" s="279"/>
      <c r="Y665" s="280"/>
      <c r="Z665" s="281"/>
      <c r="AA665" s="281"/>
      <c r="AB665" s="279"/>
      <c r="AC665" s="281"/>
      <c r="AD665" s="193"/>
    </row>
    <row r="666" spans="1:38" ht="15">
      <c r="A666" s="1067"/>
      <c r="B666" s="1106"/>
      <c r="C666" s="1097"/>
      <c r="D666" s="1098"/>
      <c r="E666" s="1098"/>
      <c r="F666" s="1099"/>
      <c r="G666" s="1100"/>
      <c r="H666" s="1097"/>
      <c r="I666" s="1101"/>
      <c r="J666" s="1086"/>
      <c r="K666"/>
      <c r="L666" s="922"/>
      <c r="M666" s="145"/>
      <c r="N666" s="248"/>
      <c r="O666" s="248"/>
      <c r="P666" s="982"/>
      <c r="Q666" s="982"/>
      <c r="R666" s="997"/>
      <c r="S666" s="982"/>
      <c r="T666" s="982"/>
      <c r="U666" s="997"/>
      <c r="V666" s="278"/>
      <c r="W666" s="279"/>
      <c r="X666" s="279"/>
      <c r="Y666" s="280"/>
      <c r="Z666" s="281"/>
      <c r="AA666" s="281"/>
      <c r="AB666" s="279"/>
      <c r="AC666" s="281"/>
      <c r="AD666" s="193"/>
      <c r="AE666" s="992"/>
      <c r="AF666" s="992"/>
      <c r="AG666" s="992"/>
      <c r="AH666" s="992"/>
      <c r="AI666" s="992"/>
      <c r="AJ666" s="992"/>
      <c r="AK666" s="992"/>
      <c r="AL666" s="992"/>
    </row>
    <row r="667" spans="1:38" ht="15">
      <c r="A667" s="1067"/>
      <c r="B667" s="1106"/>
      <c r="C667" s="1097"/>
      <c r="D667" s="1098"/>
      <c r="E667" s="1098"/>
      <c r="F667" s="1099"/>
      <c r="G667" s="1100"/>
      <c r="H667" s="1097"/>
      <c r="I667" s="1101"/>
      <c r="J667" s="1086"/>
      <c r="K667"/>
      <c r="L667" s="922"/>
      <c r="M667" s="145"/>
      <c r="N667" s="248"/>
      <c r="O667" s="248"/>
      <c r="P667" s="248"/>
      <c r="Q667" s="248"/>
      <c r="R667" s="253"/>
      <c r="S667" s="248"/>
      <c r="T667" s="248"/>
      <c r="U667" s="253"/>
      <c r="V667" s="278"/>
      <c r="W667" s="254"/>
      <c r="X667" s="261"/>
      <c r="Y667" s="261"/>
      <c r="Z667" s="262"/>
      <c r="AA667" s="262"/>
      <c r="AB667" s="261"/>
      <c r="AC667" s="262"/>
      <c r="AD667" s="193"/>
      <c r="AE667" s="992"/>
      <c r="AF667" s="992"/>
      <c r="AG667" s="992"/>
      <c r="AH667" s="992"/>
      <c r="AI667" s="992"/>
      <c r="AJ667" s="992"/>
      <c r="AK667" s="992"/>
      <c r="AL667" s="992"/>
    </row>
    <row r="668" spans="1:38" ht="15">
      <c r="A668" s="1067"/>
      <c r="B668" s="1106"/>
      <c r="C668" s="1097"/>
      <c r="D668" s="1098"/>
      <c r="E668" s="1098"/>
      <c r="F668" s="1099"/>
      <c r="G668" s="1100"/>
      <c r="H668" s="1097"/>
      <c r="I668" s="1101"/>
      <c r="J668" s="1086"/>
      <c r="K668"/>
      <c r="L668" s="922"/>
      <c r="M668" s="145"/>
      <c r="N668" s="984"/>
      <c r="O668" s="984"/>
      <c r="P668" s="984"/>
      <c r="Q668" s="984"/>
      <c r="R668" s="985"/>
      <c r="S668" s="984"/>
      <c r="T668" s="984"/>
      <c r="U668" s="985"/>
      <c r="V668" s="278"/>
      <c r="W668" s="279"/>
      <c r="X668" s="279"/>
      <c r="Y668" s="280"/>
      <c r="Z668" s="281"/>
      <c r="AA668" s="281"/>
      <c r="AB668" s="279"/>
      <c r="AC668" s="281"/>
      <c r="AD668" s="193"/>
      <c r="AE668" s="992"/>
      <c r="AF668" s="992"/>
      <c r="AG668" s="992"/>
      <c r="AH668" s="992"/>
      <c r="AI668" s="992"/>
      <c r="AJ668" s="992"/>
      <c r="AK668" s="992"/>
      <c r="AL668" s="992"/>
    </row>
    <row r="669" spans="1:38" ht="15">
      <c r="A669" s="1067"/>
      <c r="B669" s="1106"/>
      <c r="C669" s="1097"/>
      <c r="D669" s="1098"/>
      <c r="E669" s="1098"/>
      <c r="F669" s="1099"/>
      <c r="G669" s="1100"/>
      <c r="H669" s="1097"/>
      <c r="I669" s="1101"/>
      <c r="J669" s="1086"/>
      <c r="K669"/>
      <c r="L669" s="922"/>
      <c r="M669" s="145"/>
      <c r="N669" s="980"/>
      <c r="O669" s="982"/>
      <c r="P669" s="982"/>
      <c r="Q669" s="982"/>
      <c r="R669" s="997"/>
      <c r="S669" s="982"/>
      <c r="T669" s="982"/>
      <c r="U669" s="997"/>
      <c r="AD669" s="193"/>
    </row>
    <row r="670" spans="1:38" ht="15">
      <c r="A670" s="1067"/>
      <c r="B670" s="1106"/>
      <c r="C670" s="1097"/>
      <c r="D670" s="1098"/>
      <c r="E670" s="1098"/>
      <c r="F670" s="1099"/>
      <c r="G670" s="1100"/>
      <c r="H670" s="1097"/>
      <c r="I670" s="1101"/>
      <c r="J670" s="1086"/>
      <c r="K670"/>
      <c r="L670" s="922"/>
      <c r="M670" s="145"/>
      <c r="N670" s="178"/>
      <c r="O670" s="248"/>
      <c r="P670" s="248"/>
      <c r="Q670" s="248"/>
      <c r="R670" s="253"/>
      <c r="S670" s="248"/>
      <c r="T670" s="248"/>
      <c r="U670" s="253"/>
      <c r="V670" s="281"/>
      <c r="W670" s="279"/>
      <c r="X670" s="279"/>
      <c r="Y670" s="280"/>
      <c r="Z670" s="281"/>
      <c r="AA670" s="281"/>
      <c r="AB670" s="279"/>
      <c r="AC670" s="281"/>
      <c r="AD670" s="193"/>
    </row>
    <row r="671" spans="1:38" ht="15">
      <c r="A671" s="1067"/>
      <c r="B671" s="1106"/>
      <c r="C671" s="1097"/>
      <c r="D671" s="1098"/>
      <c r="E671" s="1098"/>
      <c r="F671" s="1099"/>
      <c r="G671" s="1100"/>
      <c r="H671" s="1097"/>
      <c r="I671" s="1101"/>
      <c r="J671" s="1086"/>
      <c r="K671"/>
      <c r="L671" s="922"/>
      <c r="M671" s="145"/>
      <c r="N671" s="991"/>
      <c r="O671" s="274"/>
      <c r="P671" s="274"/>
      <c r="Q671" s="274"/>
      <c r="R671" s="275"/>
      <c r="S671" s="274"/>
      <c r="T671" s="274"/>
      <c r="U671" s="275"/>
      <c r="V671" s="286"/>
      <c r="W671" s="271"/>
      <c r="X671" s="271"/>
      <c r="Y671" s="272"/>
      <c r="Z671" s="273"/>
      <c r="AA671" s="273"/>
      <c r="AB671" s="271"/>
      <c r="AC671" s="273"/>
      <c r="AD671" s="193"/>
    </row>
    <row r="672" spans="1:38" ht="15">
      <c r="A672" s="1067"/>
      <c r="B672" s="1106"/>
      <c r="C672" s="1097"/>
      <c r="D672" s="1098"/>
      <c r="E672" s="1098"/>
      <c r="F672" s="1099"/>
      <c r="G672" s="1100"/>
      <c r="H672" s="1097"/>
      <c r="I672" s="1101"/>
      <c r="J672" s="1086"/>
      <c r="K672"/>
      <c r="L672" s="922"/>
      <c r="M672" s="145"/>
      <c r="N672" s="980"/>
      <c r="O672" s="998"/>
      <c r="P672" s="998"/>
      <c r="Q672" s="998"/>
      <c r="R672" s="999"/>
      <c r="S672" s="998"/>
      <c r="T672" s="1000"/>
      <c r="U672" s="999"/>
      <c r="V672" s="278"/>
      <c r="W672" s="279"/>
      <c r="X672" s="279"/>
      <c r="Y672" s="280"/>
      <c r="Z672" s="281"/>
      <c r="AA672" s="281"/>
      <c r="AB672" s="279"/>
      <c r="AC672" s="281"/>
      <c r="AD672" s="193"/>
    </row>
    <row r="673" spans="1:30" ht="15">
      <c r="A673" s="1067"/>
      <c r="B673" s="1106"/>
      <c r="C673" s="1097"/>
      <c r="D673" s="1098"/>
      <c r="E673" s="1098"/>
      <c r="F673" s="1099"/>
      <c r="G673" s="1100"/>
      <c r="H673" s="1097"/>
      <c r="I673" s="1101"/>
      <c r="J673" s="1086"/>
      <c r="K673"/>
      <c r="L673" s="922"/>
      <c r="M673" s="145"/>
      <c r="N673" s="178"/>
      <c r="O673" s="271"/>
      <c r="P673" s="207"/>
      <c r="Q673" s="208"/>
      <c r="R673" s="209"/>
      <c r="S673" s="210"/>
      <c r="T673" s="207"/>
      <c r="U673" s="209"/>
      <c r="V673" s="260"/>
      <c r="W673" s="254"/>
      <c r="X673" s="261"/>
      <c r="Y673" s="261"/>
      <c r="Z673" s="262"/>
      <c r="AA673" s="262"/>
      <c r="AB673" s="261"/>
      <c r="AC673" s="262"/>
      <c r="AD673" s="193"/>
    </row>
    <row r="674" spans="1:30" ht="15">
      <c r="A674" s="1067"/>
      <c r="B674" s="1106"/>
      <c r="C674" s="1097"/>
      <c r="D674" s="1098"/>
      <c r="E674" s="1098"/>
      <c r="F674" s="1099"/>
      <c r="G674" s="1100"/>
      <c r="H674" s="1097"/>
      <c r="I674" s="1101"/>
      <c r="J674" s="1086"/>
      <c r="K674"/>
      <c r="L674" s="922"/>
      <c r="M674" s="145"/>
      <c r="N674" s="991"/>
      <c r="O674" s="274"/>
      <c r="P674" s="211"/>
      <c r="Q674" s="212"/>
      <c r="R674" s="213"/>
      <c r="S674" s="214"/>
      <c r="T674" s="211"/>
      <c r="U674" s="213"/>
      <c r="V674" s="281"/>
      <c r="W674" s="279"/>
      <c r="X674" s="279"/>
      <c r="Y674" s="280"/>
      <c r="Z674" s="281"/>
      <c r="AA674" s="281"/>
      <c r="AB674" s="279"/>
      <c r="AC674" s="281"/>
      <c r="AD674" s="193"/>
    </row>
    <row r="675" spans="1:30" ht="15">
      <c r="A675" s="1067"/>
      <c r="B675" s="1106"/>
      <c r="C675" s="1097"/>
      <c r="D675" s="1098"/>
      <c r="E675" s="1098"/>
      <c r="F675" s="1099"/>
      <c r="G675" s="1100"/>
      <c r="H675" s="1097"/>
      <c r="I675" s="1101"/>
      <c r="J675" s="1086"/>
      <c r="K675"/>
      <c r="L675" s="922"/>
      <c r="M675" s="145"/>
      <c r="N675" s="980"/>
      <c r="O675" s="1000"/>
      <c r="P675" s="1001"/>
      <c r="Q675" s="1002"/>
      <c r="R675" s="1003"/>
      <c r="S675" s="250"/>
      <c r="T675" s="1001"/>
      <c r="U675" s="1003"/>
      <c r="V675" s="278"/>
      <c r="W675" s="279"/>
      <c r="X675" s="279"/>
      <c r="Y675" s="280"/>
      <c r="Z675" s="281"/>
      <c r="AA675" s="281"/>
      <c r="AB675" s="279"/>
      <c r="AC675" s="281"/>
      <c r="AD675" s="193"/>
    </row>
    <row r="676" spans="1:30" ht="15">
      <c r="A676" s="1067"/>
      <c r="B676" s="1106"/>
      <c r="C676" s="1097"/>
      <c r="D676" s="1098"/>
      <c r="E676" s="1098"/>
      <c r="F676" s="1099"/>
      <c r="G676" s="1100"/>
      <c r="H676" s="1097"/>
      <c r="I676" s="1101"/>
      <c r="J676" s="1086"/>
      <c r="K676"/>
      <c r="L676" s="922"/>
      <c r="M676" s="145"/>
      <c r="N676" s="178"/>
      <c r="O676" s="271"/>
      <c r="P676" s="207"/>
      <c r="Q676" s="208"/>
      <c r="R676" s="209"/>
      <c r="S676" s="210"/>
      <c r="T676" s="207"/>
      <c r="U676" s="209"/>
      <c r="V676" s="260"/>
      <c r="W676" s="254"/>
      <c r="X676" s="261"/>
      <c r="Y676" s="261"/>
      <c r="Z676" s="262"/>
      <c r="AA676" s="262"/>
      <c r="AB676" s="261"/>
      <c r="AC676" s="262"/>
      <c r="AD676" s="193"/>
    </row>
    <row r="677" spans="1:30" ht="15">
      <c r="A677" s="1067"/>
      <c r="B677" s="1114"/>
      <c r="C677" s="1116"/>
      <c r="D677" s="1117"/>
      <c r="E677" s="1117"/>
      <c r="F677" s="1118"/>
      <c r="G677" s="1119"/>
      <c r="H677" s="1116"/>
      <c r="I677" s="1117"/>
      <c r="J677" s="1091"/>
      <c r="K677"/>
      <c r="L677" s="922"/>
      <c r="M677" s="145"/>
      <c r="N677" s="991"/>
      <c r="O677" s="274"/>
      <c r="P677" s="211"/>
      <c r="Q677" s="212"/>
      <c r="R677" s="213"/>
      <c r="S677" s="214"/>
      <c r="T677" s="211"/>
      <c r="U677" s="213"/>
      <c r="V677" s="281"/>
      <c r="W677" s="279"/>
      <c r="X677" s="279"/>
      <c r="Y677" s="280"/>
      <c r="Z677" s="281"/>
      <c r="AA677" s="281"/>
      <c r="AB677" s="279"/>
      <c r="AC677" s="281"/>
      <c r="AD677" s="193"/>
    </row>
    <row r="678" spans="1:30" ht="15">
      <c r="A678" s="1067"/>
      <c r="B678" s="1106"/>
      <c r="C678" s="1097"/>
      <c r="D678" s="1098"/>
      <c r="E678" s="1098"/>
      <c r="F678" s="1099"/>
      <c r="G678" s="1100"/>
      <c r="H678" s="1097"/>
      <c r="I678" s="1101"/>
      <c r="J678" s="1086"/>
      <c r="K678"/>
      <c r="L678" s="922"/>
      <c r="M678" s="145"/>
      <c r="N678" s="980"/>
      <c r="O678" s="1000"/>
      <c r="P678" s="1001"/>
      <c r="Q678" s="1002"/>
      <c r="R678" s="1003"/>
      <c r="S678" s="250"/>
      <c r="T678" s="1001"/>
      <c r="U678" s="1003"/>
      <c r="V678" s="260"/>
      <c r="W678" s="254"/>
      <c r="X678" s="261"/>
      <c r="Y678" s="261"/>
      <c r="Z678" s="262"/>
      <c r="AA678" s="262"/>
      <c r="AB678" s="261"/>
      <c r="AC678" s="262"/>
      <c r="AD678" s="193"/>
    </row>
    <row r="679" spans="1:30" ht="15">
      <c r="A679" s="1067"/>
      <c r="B679" s="1106"/>
      <c r="C679" s="1097"/>
      <c r="D679" s="1098"/>
      <c r="E679" s="1098"/>
      <c r="F679" s="1099"/>
      <c r="G679" s="1100"/>
      <c r="H679" s="1097"/>
      <c r="I679" s="1101"/>
      <c r="J679" s="1086"/>
      <c r="K679"/>
      <c r="L679" s="922"/>
      <c r="M679" s="145"/>
      <c r="N679" s="271"/>
      <c r="O679" s="271"/>
      <c r="P679" s="207"/>
      <c r="Q679" s="208"/>
      <c r="R679" s="209"/>
      <c r="S679" s="210"/>
      <c r="T679" s="207"/>
      <c r="U679" s="209"/>
      <c r="V679" s="260"/>
      <c r="W679" s="254"/>
      <c r="X679" s="261"/>
      <c r="Y679" s="261"/>
      <c r="Z679" s="262"/>
      <c r="AA679" s="262"/>
      <c r="AB679" s="261"/>
      <c r="AC679" s="262"/>
      <c r="AD679" s="193"/>
    </row>
    <row r="680" spans="1:30" ht="15">
      <c r="A680" s="1067"/>
      <c r="B680" s="1106"/>
      <c r="C680" s="1097"/>
      <c r="D680" s="1098"/>
      <c r="E680" s="1098"/>
      <c r="F680" s="1099"/>
      <c r="G680" s="1100"/>
      <c r="H680" s="1097"/>
      <c r="I680" s="1101"/>
      <c r="J680" s="1086"/>
      <c r="K680"/>
      <c r="L680" s="922"/>
      <c r="M680" s="145"/>
      <c r="N680" s="274"/>
      <c r="O680" s="274"/>
      <c r="P680" s="211"/>
      <c r="Q680" s="212"/>
      <c r="R680" s="213"/>
      <c r="S680" s="214"/>
      <c r="T680" s="211"/>
      <c r="U680" s="213"/>
      <c r="V680" s="983"/>
      <c r="W680" s="283"/>
      <c r="X680" s="283"/>
      <c r="Y680" s="284"/>
      <c r="Z680" s="282"/>
      <c r="AA680" s="282"/>
      <c r="AB680" s="283"/>
      <c r="AC680" s="282"/>
      <c r="AD680" s="193"/>
    </row>
    <row r="681" spans="1:30" ht="15">
      <c r="A681" s="1068"/>
      <c r="B681" s="1105"/>
      <c r="C681" s="1092"/>
      <c r="D681" s="1093"/>
      <c r="E681" s="1093"/>
      <c r="F681" s="1094"/>
      <c r="G681" s="1095"/>
      <c r="H681" s="1092"/>
      <c r="I681" s="1093"/>
      <c r="J681" s="1096"/>
      <c r="K681"/>
      <c r="L681" s="480"/>
      <c r="M681" s="145"/>
      <c r="N681" s="252"/>
      <c r="O681" s="176"/>
      <c r="P681" s="176"/>
      <c r="Q681" s="176"/>
      <c r="R681" s="177"/>
      <c r="S681" s="177"/>
      <c r="T681" s="244"/>
      <c r="U681" s="987"/>
      <c r="V681" s="256"/>
      <c r="W681" s="257"/>
      <c r="X681" s="258"/>
      <c r="Y681" s="258"/>
      <c r="Z681" s="259"/>
      <c r="AA681" s="259"/>
      <c r="AB681" s="258"/>
      <c r="AC681" s="979"/>
      <c r="AD681" s="193"/>
    </row>
    <row r="682" spans="1:30" ht="15">
      <c r="A682" s="1067"/>
      <c r="B682" s="1106"/>
      <c r="C682" s="1097"/>
      <c r="D682" s="1098"/>
      <c r="E682" s="1098"/>
      <c r="F682" s="1099"/>
      <c r="G682" s="1100"/>
      <c r="H682" s="1097"/>
      <c r="I682" s="1101"/>
      <c r="J682" s="1086"/>
      <c r="K682"/>
      <c r="L682" s="480"/>
      <c r="M682" s="145"/>
      <c r="N682" s="179"/>
      <c r="O682" s="179"/>
      <c r="P682" s="179"/>
      <c r="Q682" s="179"/>
      <c r="R682" s="180"/>
      <c r="S682" s="180"/>
      <c r="T682" s="245"/>
      <c r="U682" s="988"/>
      <c r="V682" s="260"/>
      <c r="W682" s="254"/>
      <c r="X682" s="261"/>
      <c r="Y682" s="261"/>
      <c r="Z682" s="262"/>
      <c r="AA682" s="262"/>
      <c r="AB682" s="261"/>
      <c r="AC682" s="262"/>
      <c r="AD682" s="193"/>
    </row>
    <row r="683" spans="1:30" ht="15">
      <c r="A683" s="1067"/>
      <c r="B683" s="1106"/>
      <c r="C683" s="1097"/>
      <c r="D683" s="1098"/>
      <c r="E683" s="1098"/>
      <c r="F683" s="1099"/>
      <c r="G683" s="1100"/>
      <c r="H683" s="1097"/>
      <c r="I683" s="1101"/>
      <c r="J683" s="1086"/>
      <c r="K683"/>
      <c r="L683" s="480"/>
      <c r="M683" s="145"/>
      <c r="N683" s="179"/>
      <c r="O683" s="179"/>
      <c r="P683" s="179"/>
      <c r="Q683" s="179"/>
      <c r="R683" s="180"/>
      <c r="S683" s="180"/>
      <c r="T683" s="245"/>
      <c r="U683" s="988"/>
      <c r="V683" s="260"/>
      <c r="W683" s="254"/>
      <c r="X683" s="261"/>
      <c r="Y683" s="261"/>
      <c r="Z683" s="262"/>
      <c r="AA683" s="262"/>
      <c r="AB683" s="261"/>
      <c r="AC683" s="262"/>
      <c r="AD683" s="193"/>
    </row>
    <row r="684" spans="1:30" ht="15">
      <c r="A684" s="1067"/>
      <c r="B684" s="1106"/>
      <c r="C684" s="1097"/>
      <c r="D684" s="1098"/>
      <c r="E684" s="1098"/>
      <c r="F684" s="1099"/>
      <c r="G684" s="1100"/>
      <c r="H684" s="1097"/>
      <c r="I684" s="1101"/>
      <c r="J684" s="1086"/>
      <c r="K684"/>
      <c r="L684" s="480"/>
      <c r="M684" s="145"/>
      <c r="N684" s="179"/>
      <c r="O684" s="179"/>
      <c r="P684" s="179"/>
      <c r="Q684" s="179"/>
      <c r="R684" s="180"/>
      <c r="S684" s="180"/>
      <c r="T684" s="245"/>
      <c r="U684" s="988"/>
      <c r="V684" s="260"/>
      <c r="W684" s="254"/>
      <c r="X684" s="261"/>
      <c r="Y684" s="261"/>
      <c r="Z684" s="262"/>
      <c r="AA684" s="262"/>
      <c r="AB684" s="261"/>
      <c r="AC684" s="262"/>
      <c r="AD684" s="193"/>
    </row>
    <row r="685" spans="1:30" ht="15">
      <c r="A685" s="1067"/>
      <c r="B685" s="1106"/>
      <c r="C685" s="1097"/>
      <c r="D685" s="1098"/>
      <c r="E685" s="1098"/>
      <c r="F685" s="1099"/>
      <c r="G685" s="1100"/>
      <c r="H685" s="1097"/>
      <c r="I685" s="1101"/>
      <c r="J685" s="1086"/>
      <c r="K685"/>
      <c r="L685" s="480"/>
      <c r="M685" s="145"/>
      <c r="N685" s="179"/>
      <c r="O685" s="179"/>
      <c r="P685" s="179"/>
      <c r="Q685" s="179"/>
      <c r="R685" s="180"/>
      <c r="S685" s="180"/>
      <c r="T685" s="245"/>
      <c r="U685" s="988"/>
      <c r="V685" s="260"/>
      <c r="W685" s="254"/>
      <c r="X685" s="261"/>
      <c r="Y685" s="261"/>
      <c r="Z685" s="262"/>
      <c r="AA685" s="262"/>
      <c r="AB685" s="261"/>
      <c r="AC685" s="262"/>
      <c r="AD685" s="193"/>
    </row>
    <row r="686" spans="1:30" ht="15">
      <c r="A686" s="1067"/>
      <c r="B686" s="1106"/>
      <c r="C686" s="1097"/>
      <c r="D686" s="1098"/>
      <c r="E686" s="1098"/>
      <c r="F686" s="1099"/>
      <c r="G686" s="1100"/>
      <c r="H686" s="1097"/>
      <c r="I686" s="1101"/>
      <c r="J686" s="1086"/>
      <c r="K686"/>
      <c r="L686" s="480"/>
      <c r="M686" s="145"/>
      <c r="N686" s="181"/>
      <c r="O686" s="181"/>
      <c r="P686" s="181"/>
      <c r="Q686" s="181"/>
      <c r="R686" s="182"/>
      <c r="S686" s="182"/>
      <c r="T686" s="246"/>
      <c r="U686" s="989"/>
      <c r="V686" s="263"/>
      <c r="W686" s="264"/>
      <c r="X686" s="265"/>
      <c r="Y686" s="265"/>
      <c r="Z686" s="266"/>
      <c r="AA686" s="266"/>
      <c r="AB686" s="265"/>
      <c r="AC686" s="266"/>
      <c r="AD686" s="193"/>
    </row>
    <row r="687" spans="1:30" ht="15">
      <c r="A687" s="1067"/>
      <c r="B687" s="1106"/>
      <c r="C687" s="1097"/>
      <c r="D687" s="1098"/>
      <c r="E687" s="1098"/>
      <c r="F687" s="1099"/>
      <c r="G687" s="1100"/>
      <c r="H687" s="1097"/>
      <c r="I687" s="1101"/>
      <c r="J687" s="1086"/>
      <c r="K687"/>
      <c r="L687" s="480"/>
      <c r="M687" s="145"/>
      <c r="N687" s="357"/>
      <c r="O687" s="205"/>
      <c r="P687" s="205"/>
      <c r="Q687" s="205"/>
      <c r="R687" s="206"/>
      <c r="S687" s="205"/>
      <c r="T687" s="247"/>
      <c r="U687" s="981"/>
      <c r="V687" s="267"/>
      <c r="W687" s="267"/>
      <c r="X687" s="267"/>
      <c r="Y687" s="267"/>
      <c r="Z687" s="268"/>
      <c r="AA687" s="267"/>
      <c r="AB687" s="267"/>
      <c r="AC687" s="978"/>
      <c r="AD687" s="193"/>
    </row>
    <row r="688" spans="1:30" ht="15">
      <c r="A688" s="1067"/>
      <c r="B688" s="1065"/>
      <c r="C688" s="1097"/>
      <c r="D688" s="1098"/>
      <c r="E688" s="1098"/>
      <c r="F688" s="1099"/>
      <c r="G688" s="1100"/>
      <c r="H688" s="1097"/>
      <c r="I688" s="1101"/>
      <c r="J688" s="1086"/>
      <c r="K688"/>
      <c r="L688" s="480"/>
      <c r="M688" s="145"/>
      <c r="N688" s="178"/>
      <c r="O688" s="178"/>
      <c r="P688" s="178"/>
      <c r="Q688" s="178"/>
      <c r="R688" s="183"/>
      <c r="S688" s="178"/>
      <c r="T688" s="248"/>
      <c r="U688" s="183"/>
      <c r="V688" s="254"/>
      <c r="W688" s="254"/>
      <c r="X688" s="254"/>
      <c r="Y688" s="254"/>
      <c r="Z688" s="255"/>
      <c r="AA688" s="254"/>
      <c r="AB688" s="254"/>
      <c r="AC688" s="260"/>
      <c r="AD688" s="193"/>
    </row>
    <row r="689" spans="1:30" ht="15">
      <c r="A689" s="1067"/>
      <c r="B689" s="1106"/>
      <c r="C689" s="1097"/>
      <c r="D689" s="1098"/>
      <c r="E689" s="1098"/>
      <c r="F689" s="1099"/>
      <c r="G689" s="1100"/>
      <c r="H689" s="1097"/>
      <c r="I689" s="1101"/>
      <c r="J689" s="1086"/>
      <c r="K689"/>
      <c r="L689" s="480"/>
      <c r="M689" s="145"/>
      <c r="N689" s="178"/>
      <c r="O689" s="248"/>
      <c r="P689" s="248"/>
      <c r="Q689" s="248"/>
      <c r="R689" s="253"/>
      <c r="S689" s="248"/>
      <c r="T689" s="248"/>
      <c r="U689" s="253"/>
      <c r="V689" s="248"/>
      <c r="W689" s="248"/>
      <c r="X689" s="248"/>
      <c r="Y689" s="248"/>
      <c r="Z689" s="253"/>
      <c r="AA689" s="248"/>
      <c r="AB689" s="248"/>
      <c r="AC689" s="269"/>
      <c r="AD689" s="193"/>
    </row>
    <row r="690" spans="1:30" ht="15">
      <c r="A690" s="1067"/>
      <c r="B690" s="1065"/>
      <c r="C690" s="1097"/>
      <c r="D690" s="1098"/>
      <c r="E690" s="1098"/>
      <c r="F690" s="1099"/>
      <c r="G690" s="1100"/>
      <c r="H690" s="1097"/>
      <c r="I690" s="1101"/>
      <c r="J690" s="1086"/>
      <c r="K690"/>
      <c r="L690" s="480"/>
      <c r="M690" s="145"/>
      <c r="N690" s="178"/>
      <c r="O690" s="248"/>
      <c r="P690" s="248"/>
      <c r="Q690" s="248"/>
      <c r="R690" s="253"/>
      <c r="S690" s="248"/>
      <c r="T690" s="248"/>
      <c r="U690" s="253"/>
      <c r="V690" s="248"/>
      <c r="W690" s="248"/>
      <c r="X690" s="248"/>
      <c r="Y690" s="248"/>
      <c r="Z690" s="253"/>
      <c r="AA690" s="248"/>
      <c r="AB690" s="248"/>
      <c r="AC690" s="269"/>
      <c r="AD690" s="193"/>
    </row>
    <row r="691" spans="1:30" ht="15">
      <c r="A691" s="1067"/>
      <c r="B691" s="1106"/>
      <c r="C691" s="1097"/>
      <c r="D691" s="1098"/>
      <c r="E691" s="1098"/>
      <c r="F691" s="1099"/>
      <c r="G691" s="1100"/>
      <c r="H691" s="1097"/>
      <c r="I691" s="1101"/>
      <c r="J691" s="1086"/>
      <c r="K691"/>
      <c r="L691" s="480"/>
      <c r="M691" s="145"/>
      <c r="N691" s="178"/>
      <c r="O691" s="248"/>
      <c r="P691" s="248"/>
      <c r="Q691" s="248"/>
      <c r="R691" s="253"/>
      <c r="S691" s="248"/>
      <c r="T691" s="248"/>
      <c r="U691" s="253"/>
      <c r="V691" s="248"/>
      <c r="W691" s="248"/>
      <c r="X691" s="248"/>
      <c r="Y691" s="248"/>
      <c r="Z691" s="253"/>
      <c r="AA691" s="248"/>
      <c r="AB691" s="248"/>
      <c r="AC691" s="269"/>
      <c r="AD691" s="193"/>
    </row>
    <row r="692" spans="1:30" ht="15">
      <c r="A692" s="1067"/>
      <c r="B692" s="1065"/>
      <c r="C692" s="1097"/>
      <c r="D692" s="1098"/>
      <c r="E692" s="1098"/>
      <c r="F692" s="1099"/>
      <c r="G692" s="1100"/>
      <c r="H692" s="1097"/>
      <c r="I692" s="1101"/>
      <c r="J692" s="1086"/>
      <c r="K692"/>
      <c r="L692" s="480"/>
      <c r="M692" s="145"/>
      <c r="N692" s="271"/>
      <c r="O692" s="271"/>
      <c r="P692" s="207"/>
      <c r="Q692" s="208"/>
      <c r="R692" s="209"/>
      <c r="S692" s="210"/>
      <c r="T692" s="207"/>
      <c r="U692" s="209"/>
      <c r="V692" s="270"/>
      <c r="W692" s="271"/>
      <c r="X692" s="271"/>
      <c r="Y692" s="272"/>
      <c r="Z692" s="273"/>
      <c r="AA692" s="273"/>
      <c r="AB692" s="271"/>
      <c r="AC692" s="273"/>
      <c r="AD692" s="193"/>
    </row>
    <row r="693" spans="1:30" ht="15">
      <c r="A693" s="1067"/>
      <c r="B693" s="1106"/>
      <c r="C693" s="1097"/>
      <c r="D693" s="1098"/>
      <c r="E693" s="1098"/>
      <c r="F693" s="1099"/>
      <c r="G693" s="1100"/>
      <c r="H693" s="1097"/>
      <c r="I693" s="1101"/>
      <c r="J693" s="1086"/>
      <c r="K693"/>
      <c r="L693" s="480"/>
      <c r="M693" s="145"/>
      <c r="N693" s="271"/>
      <c r="O693" s="271"/>
      <c r="P693" s="207"/>
      <c r="Q693" s="208"/>
      <c r="R693" s="209"/>
      <c r="S693" s="210"/>
      <c r="T693" s="207"/>
      <c r="U693" s="209"/>
      <c r="V693" s="270"/>
      <c r="W693" s="271"/>
      <c r="X693" s="271"/>
      <c r="Y693" s="272"/>
      <c r="Z693" s="273"/>
      <c r="AA693" s="273"/>
      <c r="AB693" s="271"/>
      <c r="AC693" s="273"/>
      <c r="AD693" s="193"/>
    </row>
    <row r="694" spans="1:30" ht="15">
      <c r="A694" s="1067"/>
      <c r="B694" s="1065"/>
      <c r="C694" s="1097"/>
      <c r="D694" s="1098"/>
      <c r="E694" s="1098"/>
      <c r="F694" s="1099"/>
      <c r="G694" s="1100"/>
      <c r="H694" s="1097"/>
      <c r="I694" s="1101"/>
      <c r="J694" s="1086"/>
      <c r="K694"/>
      <c r="L694" s="480"/>
      <c r="M694" s="145"/>
      <c r="N694" s="271"/>
      <c r="O694" s="271"/>
      <c r="P694" s="271"/>
      <c r="Q694" s="271"/>
      <c r="R694" s="974"/>
      <c r="S694" s="271"/>
      <c r="T694" s="271"/>
      <c r="U694" s="974"/>
      <c r="V694" s="270"/>
      <c r="W694" s="271"/>
      <c r="X694" s="271"/>
      <c r="Y694" s="272"/>
      <c r="Z694" s="273"/>
      <c r="AA694" s="273"/>
      <c r="AB694" s="271"/>
      <c r="AC694" s="273"/>
      <c r="AD694" s="193"/>
    </row>
    <row r="695" spans="1:30" ht="15">
      <c r="A695" s="1067"/>
      <c r="B695" s="1065"/>
      <c r="C695" s="1097"/>
      <c r="D695" s="1098"/>
      <c r="E695" s="1098"/>
      <c r="F695" s="1099"/>
      <c r="G695" s="1100"/>
      <c r="H695" s="1097"/>
      <c r="I695" s="1101"/>
      <c r="J695" s="1086"/>
      <c r="K695"/>
      <c r="L695" s="480"/>
      <c r="M695" s="145"/>
      <c r="N695" s="271"/>
      <c r="O695" s="271"/>
      <c r="P695" s="207"/>
      <c r="Q695" s="208"/>
      <c r="R695" s="209"/>
      <c r="S695" s="210"/>
      <c r="T695" s="207"/>
      <c r="U695" s="209"/>
      <c r="V695" s="270"/>
      <c r="W695" s="271"/>
      <c r="X695" s="271"/>
      <c r="Y695" s="272"/>
      <c r="Z695" s="273"/>
      <c r="AA695" s="273"/>
      <c r="AB695" s="271"/>
      <c r="AC695" s="273"/>
      <c r="AD695" s="193"/>
    </row>
    <row r="696" spans="1:30" ht="15">
      <c r="A696" s="1067"/>
      <c r="B696" s="1106"/>
      <c r="C696" s="1097"/>
      <c r="D696" s="1098"/>
      <c r="E696" s="1098"/>
      <c r="F696" s="1099"/>
      <c r="G696" s="1100"/>
      <c r="H696" s="1097"/>
      <c r="I696" s="1101"/>
      <c r="J696" s="1086"/>
      <c r="K696"/>
      <c r="L696" s="480"/>
      <c r="M696" s="145"/>
      <c r="N696" s="271"/>
      <c r="O696" s="271"/>
      <c r="P696" s="207"/>
      <c r="Q696" s="208"/>
      <c r="R696" s="209"/>
      <c r="S696" s="210"/>
      <c r="T696" s="207"/>
      <c r="U696" s="209"/>
      <c r="V696" s="270"/>
      <c r="W696" s="271"/>
      <c r="X696" s="271"/>
      <c r="Y696" s="272"/>
      <c r="Z696" s="273"/>
      <c r="AA696" s="273"/>
      <c r="AB696" s="271"/>
      <c r="AC696" s="273"/>
      <c r="AD696" s="193"/>
    </row>
    <row r="697" spans="1:30" ht="15">
      <c r="A697" s="1067"/>
      <c r="B697" s="1065"/>
      <c r="C697" s="1097"/>
      <c r="D697" s="1098"/>
      <c r="E697" s="1098"/>
      <c r="F697" s="1099"/>
      <c r="G697" s="1100"/>
      <c r="H697" s="1097"/>
      <c r="I697" s="1101"/>
      <c r="J697" s="1086"/>
      <c r="K697"/>
      <c r="L697" s="480"/>
      <c r="M697" s="145"/>
      <c r="N697" s="271"/>
      <c r="O697" s="271"/>
      <c r="P697" s="276"/>
      <c r="Q697" s="276"/>
      <c r="R697" s="277"/>
      <c r="S697" s="276"/>
      <c r="T697" s="271"/>
      <c r="U697" s="277"/>
      <c r="V697" s="270"/>
      <c r="W697" s="271"/>
      <c r="X697" s="271"/>
      <c r="Y697" s="272"/>
      <c r="Z697" s="273"/>
      <c r="AA697" s="273"/>
      <c r="AB697" s="271"/>
      <c r="AC697" s="273"/>
      <c r="AD697" s="193"/>
    </row>
    <row r="698" spans="1:30" ht="15">
      <c r="A698" s="1067"/>
      <c r="B698" s="1065"/>
      <c r="C698" s="1097"/>
      <c r="D698" s="1098"/>
      <c r="E698" s="1098"/>
      <c r="F698" s="1099"/>
      <c r="G698" s="1100"/>
      <c r="H698" s="1097"/>
      <c r="I698" s="1101"/>
      <c r="J698" s="1086"/>
      <c r="K698"/>
      <c r="L698" s="480"/>
      <c r="M698" s="145"/>
      <c r="N698" s="271"/>
      <c r="O698" s="271"/>
      <c r="P698" s="207"/>
      <c r="Q698" s="208"/>
      <c r="R698" s="209"/>
      <c r="S698" s="210"/>
      <c r="T698" s="207"/>
      <c r="U698" s="209"/>
      <c r="V698" s="270"/>
      <c r="W698" s="271"/>
      <c r="X698" s="271"/>
      <c r="Y698" s="272"/>
      <c r="Z698" s="273"/>
      <c r="AA698" s="273"/>
      <c r="AB698" s="271"/>
      <c r="AC698" s="273"/>
      <c r="AD698" s="193"/>
    </row>
    <row r="699" spans="1:30" ht="15">
      <c r="A699" s="1067"/>
      <c r="B699" s="1106"/>
      <c r="C699" s="1097"/>
      <c r="D699" s="1098"/>
      <c r="E699" s="1098"/>
      <c r="F699" s="1099"/>
      <c r="G699" s="1100"/>
      <c r="H699" s="1097"/>
      <c r="I699" s="1101"/>
      <c r="J699" s="1086"/>
      <c r="K699"/>
      <c r="L699" s="480"/>
      <c r="M699" s="145"/>
      <c r="N699" s="271"/>
      <c r="O699" s="271"/>
      <c r="P699" s="207"/>
      <c r="Q699" s="208"/>
      <c r="R699" s="209"/>
      <c r="S699" s="210"/>
      <c r="T699" s="207"/>
      <c r="U699" s="209"/>
      <c r="V699" s="270"/>
      <c r="W699" s="271"/>
      <c r="X699" s="271"/>
      <c r="Y699" s="272"/>
      <c r="Z699" s="273"/>
      <c r="AA699" s="273"/>
      <c r="AB699" s="271"/>
      <c r="AC699" s="273"/>
      <c r="AD699" s="193"/>
    </row>
    <row r="700" spans="1:30" ht="15">
      <c r="A700" s="1067"/>
      <c r="B700" s="1065"/>
      <c r="C700" s="1097"/>
      <c r="D700" s="1098"/>
      <c r="E700" s="1098"/>
      <c r="F700" s="1099"/>
      <c r="G700" s="1100"/>
      <c r="H700" s="1097"/>
      <c r="I700" s="1101"/>
      <c r="J700" s="1086"/>
      <c r="K700"/>
      <c r="L700" s="480"/>
      <c r="M700" s="145"/>
      <c r="N700" s="271"/>
      <c r="O700" s="271"/>
      <c r="P700" s="207"/>
      <c r="Q700" s="208"/>
      <c r="R700" s="209"/>
      <c r="S700" s="210"/>
      <c r="T700" s="207"/>
      <c r="U700" s="209"/>
      <c r="V700" s="270"/>
      <c r="W700" s="271"/>
      <c r="X700" s="271"/>
      <c r="Y700" s="272"/>
      <c r="Z700" s="273"/>
      <c r="AA700" s="273"/>
      <c r="AB700" s="271"/>
      <c r="AC700" s="273"/>
      <c r="AD700" s="193"/>
    </row>
    <row r="701" spans="1:30" ht="15">
      <c r="A701" s="1067"/>
      <c r="B701" s="1065"/>
      <c r="C701" s="1097"/>
      <c r="D701" s="1098"/>
      <c r="E701" s="1098"/>
      <c r="F701" s="1099"/>
      <c r="G701" s="1100"/>
      <c r="H701" s="1097"/>
      <c r="I701" s="1101"/>
      <c r="J701" s="1086"/>
      <c r="K701"/>
      <c r="L701" s="480"/>
      <c r="M701" s="145"/>
      <c r="N701" s="271"/>
      <c r="O701" s="271"/>
      <c r="P701" s="207"/>
      <c r="Q701" s="208"/>
      <c r="R701" s="209"/>
      <c r="S701" s="210"/>
      <c r="T701" s="207"/>
      <c r="U701" s="209"/>
      <c r="V701" s="270"/>
      <c r="W701" s="271"/>
      <c r="X701" s="271"/>
      <c r="Y701" s="272"/>
      <c r="Z701" s="273"/>
      <c r="AA701" s="273"/>
      <c r="AB701" s="271"/>
      <c r="AC701" s="273"/>
      <c r="AD701" s="193"/>
    </row>
    <row r="702" spans="1:30" ht="15">
      <c r="A702" s="1067"/>
      <c r="B702" s="1065"/>
      <c r="C702" s="1097"/>
      <c r="D702" s="1098"/>
      <c r="E702" s="1098"/>
      <c r="F702" s="1099"/>
      <c r="G702" s="1100"/>
      <c r="H702" s="1097"/>
      <c r="I702" s="1101"/>
      <c r="J702" s="1086"/>
      <c r="K702"/>
      <c r="L702" s="480"/>
      <c r="M702" s="145"/>
      <c r="N702" s="271"/>
      <c r="O702" s="271"/>
      <c r="P702" s="207"/>
      <c r="Q702" s="208"/>
      <c r="R702" s="209"/>
      <c r="S702" s="210"/>
      <c r="T702" s="207"/>
      <c r="U702" s="209"/>
      <c r="V702" s="270"/>
      <c r="W702" s="271"/>
      <c r="X702" s="271"/>
      <c r="Y702" s="272"/>
      <c r="Z702" s="273"/>
      <c r="AA702" s="273"/>
      <c r="AB702" s="271"/>
      <c r="AC702" s="273"/>
      <c r="AD702" s="193"/>
    </row>
    <row r="703" spans="1:30" ht="15">
      <c r="A703" s="1067"/>
      <c r="B703" s="1106"/>
      <c r="C703" s="1097"/>
      <c r="D703" s="1098"/>
      <c r="E703" s="1098"/>
      <c r="F703" s="1099"/>
      <c r="G703" s="1100"/>
      <c r="H703" s="1097"/>
      <c r="I703" s="1101"/>
      <c r="J703" s="1086"/>
      <c r="K703"/>
      <c r="L703" s="480"/>
      <c r="M703" s="145"/>
      <c r="N703" s="271"/>
      <c r="O703" s="271"/>
      <c r="P703" s="207"/>
      <c r="Q703" s="208"/>
      <c r="R703" s="209"/>
      <c r="S703" s="210"/>
      <c r="T703" s="207"/>
      <c r="U703" s="209"/>
      <c r="V703" s="270"/>
      <c r="W703" s="271"/>
      <c r="X703" s="271"/>
      <c r="Y703" s="272"/>
      <c r="Z703" s="273"/>
      <c r="AA703" s="273"/>
      <c r="AB703" s="271"/>
      <c r="AC703" s="273"/>
      <c r="AD703" s="193"/>
    </row>
    <row r="704" spans="1:30" ht="15">
      <c r="A704" s="1067"/>
      <c r="B704" s="1065"/>
      <c r="C704" s="1097"/>
      <c r="D704" s="1098"/>
      <c r="E704" s="1098"/>
      <c r="F704" s="1099"/>
      <c r="G704" s="1100"/>
      <c r="H704" s="1097"/>
      <c r="I704" s="1101"/>
      <c r="J704" s="1086"/>
      <c r="K704"/>
      <c r="L704" s="480"/>
      <c r="M704" s="145"/>
      <c r="N704" s="271"/>
      <c r="O704" s="271"/>
      <c r="P704" s="207"/>
      <c r="Q704" s="208"/>
      <c r="R704" s="209"/>
      <c r="S704" s="210"/>
      <c r="T704" s="207"/>
      <c r="U704" s="209"/>
      <c r="V704" s="270"/>
      <c r="W704" s="271"/>
      <c r="X704" s="271"/>
      <c r="Y704" s="272"/>
      <c r="Z704" s="273"/>
      <c r="AA704" s="273"/>
      <c r="AB704" s="271"/>
      <c r="AC704" s="273"/>
      <c r="AD704" s="193"/>
    </row>
    <row r="705" spans="1:38" ht="15">
      <c r="A705" s="1067"/>
      <c r="B705" s="1065"/>
      <c r="C705" s="1097"/>
      <c r="D705" s="1098"/>
      <c r="E705" s="1098"/>
      <c r="F705" s="1099"/>
      <c r="G705" s="1100"/>
      <c r="H705" s="1097"/>
      <c r="I705" s="1101"/>
      <c r="J705" s="1086"/>
      <c r="K705"/>
      <c r="L705" s="480"/>
      <c r="M705" s="145"/>
      <c r="N705" s="271"/>
      <c r="O705" s="271"/>
      <c r="P705" s="207"/>
      <c r="Q705" s="208"/>
      <c r="R705" s="209"/>
      <c r="S705" s="210"/>
      <c r="T705" s="207"/>
      <c r="U705" s="209"/>
      <c r="V705" s="270"/>
      <c r="W705" s="271"/>
      <c r="X705" s="271"/>
      <c r="Y705" s="272"/>
      <c r="Z705" s="273"/>
      <c r="AA705" s="273"/>
      <c r="AB705" s="271"/>
      <c r="AC705" s="273"/>
      <c r="AD705" s="193"/>
    </row>
    <row r="706" spans="1:38" ht="15">
      <c r="A706" s="1067"/>
      <c r="B706" s="1106"/>
      <c r="C706" s="1097"/>
      <c r="D706" s="1098"/>
      <c r="E706" s="1098"/>
      <c r="F706" s="1099"/>
      <c r="G706" s="1100"/>
      <c r="H706" s="1097"/>
      <c r="I706" s="1101"/>
      <c r="J706" s="1086"/>
      <c r="K706"/>
      <c r="L706" s="480"/>
      <c r="M706" s="145"/>
      <c r="N706" s="271"/>
      <c r="O706" s="271"/>
      <c r="P706" s="207"/>
      <c r="Q706" s="208"/>
      <c r="R706" s="209"/>
      <c r="S706" s="210"/>
      <c r="T706" s="207"/>
      <c r="U706" s="209"/>
      <c r="V706" s="270"/>
      <c r="W706" s="271"/>
      <c r="X706" s="271"/>
      <c r="Y706" s="272"/>
      <c r="Z706" s="273"/>
      <c r="AA706" s="273"/>
      <c r="AB706" s="271"/>
      <c r="AC706" s="273"/>
      <c r="AD706" s="193"/>
    </row>
    <row r="707" spans="1:38" ht="15">
      <c r="A707" s="1067"/>
      <c r="B707" s="1065"/>
      <c r="C707" s="1097"/>
      <c r="D707" s="1098"/>
      <c r="E707" s="1098"/>
      <c r="F707" s="1099"/>
      <c r="G707" s="1100"/>
      <c r="H707" s="1097"/>
      <c r="I707" s="1101"/>
      <c r="J707" s="1086"/>
      <c r="K707"/>
      <c r="L707" s="480"/>
      <c r="M707" s="145"/>
      <c r="N707" s="271"/>
      <c r="O707" s="271"/>
      <c r="P707" s="207"/>
      <c r="Q707" s="208"/>
      <c r="R707" s="209"/>
      <c r="S707" s="210"/>
      <c r="T707" s="207"/>
      <c r="U707" s="209"/>
      <c r="V707" s="270"/>
      <c r="W707" s="271"/>
      <c r="X707" s="271"/>
      <c r="Y707" s="272"/>
      <c r="Z707" s="273"/>
      <c r="AA707" s="273"/>
      <c r="AB707" s="271"/>
      <c r="AC707" s="273"/>
      <c r="AD707" s="193"/>
    </row>
    <row r="708" spans="1:38" ht="15">
      <c r="A708" s="1067"/>
      <c r="B708" s="1065"/>
      <c r="C708" s="1097"/>
      <c r="D708" s="1098"/>
      <c r="E708" s="1098"/>
      <c r="F708" s="1099"/>
      <c r="G708" s="1100"/>
      <c r="H708" s="1097"/>
      <c r="I708" s="1101"/>
      <c r="J708" s="1086"/>
      <c r="K708"/>
      <c r="L708" s="480"/>
      <c r="M708" s="145"/>
      <c r="N708" s="179"/>
      <c r="O708" s="271"/>
      <c r="P708" s="207"/>
      <c r="Q708" s="208"/>
      <c r="R708" s="209"/>
      <c r="S708" s="210"/>
      <c r="T708" s="207"/>
      <c r="U708" s="209"/>
      <c r="V708" s="286"/>
      <c r="W708" s="271"/>
      <c r="X708" s="271"/>
      <c r="Y708" s="272"/>
      <c r="Z708" s="273"/>
      <c r="AA708" s="273"/>
      <c r="AB708" s="271"/>
      <c r="AC708" s="273"/>
      <c r="AD708" s="193"/>
    </row>
    <row r="709" spans="1:38" ht="15">
      <c r="A709" s="1067"/>
      <c r="B709" s="1106"/>
      <c r="C709" s="1097"/>
      <c r="D709" s="1098"/>
      <c r="E709" s="1098"/>
      <c r="F709" s="1099"/>
      <c r="G709" s="1100"/>
      <c r="H709" s="1097"/>
      <c r="I709" s="1101"/>
      <c r="J709" s="1086"/>
      <c r="K709"/>
      <c r="L709" s="480"/>
      <c r="M709" s="145"/>
      <c r="N709" s="975"/>
      <c r="O709" s="975"/>
      <c r="P709" s="975"/>
      <c r="Q709" s="975"/>
      <c r="R709" s="976"/>
      <c r="S709" s="976"/>
      <c r="T709" s="977"/>
      <c r="U709" s="987"/>
      <c r="V709" s="281"/>
      <c r="W709" s="271"/>
      <c r="X709" s="271"/>
      <c r="Y709" s="272"/>
      <c r="Z709" s="273"/>
      <c r="AA709" s="273"/>
      <c r="AB709" s="271"/>
      <c r="AC709" s="273"/>
      <c r="AD709" s="193"/>
      <c r="AE709" s="992"/>
      <c r="AF709" s="992"/>
      <c r="AG709" s="992"/>
      <c r="AH709" s="992"/>
      <c r="AI709" s="992"/>
      <c r="AJ709" s="992"/>
      <c r="AK709" s="992"/>
      <c r="AL709" s="992"/>
    </row>
    <row r="710" spans="1:38" ht="15">
      <c r="A710" s="1067"/>
      <c r="B710" s="1106"/>
      <c r="C710" s="1097"/>
      <c r="D710" s="1098"/>
      <c r="E710" s="1098"/>
      <c r="F710" s="1099"/>
      <c r="G710" s="1100"/>
      <c r="H710" s="1097"/>
      <c r="I710" s="1101"/>
      <c r="J710" s="1086"/>
      <c r="K710"/>
      <c r="L710" s="480"/>
      <c r="M710" s="145"/>
      <c r="N710" s="179"/>
      <c r="O710" s="179"/>
      <c r="P710" s="179"/>
      <c r="Q710" s="179"/>
      <c r="R710" s="180"/>
      <c r="S710" s="180"/>
      <c r="T710" s="245"/>
      <c r="U710" s="988"/>
      <c r="V710" s="281"/>
      <c r="W710" s="271"/>
      <c r="X710" s="271"/>
      <c r="Y710" s="272"/>
      <c r="Z710" s="273"/>
      <c r="AA710" s="273"/>
      <c r="AB710" s="271"/>
      <c r="AC710" s="273"/>
      <c r="AD710" s="193"/>
      <c r="AE710" s="992"/>
      <c r="AF710" s="992"/>
      <c r="AG710" s="992"/>
      <c r="AH710" s="992"/>
      <c r="AI710" s="992"/>
      <c r="AJ710" s="992"/>
      <c r="AK710" s="992"/>
      <c r="AL710" s="992"/>
    </row>
    <row r="711" spans="1:38" ht="15">
      <c r="A711" s="1067"/>
      <c r="B711" s="1114"/>
      <c r="C711" s="1116"/>
      <c r="D711" s="1117"/>
      <c r="E711" s="1117"/>
      <c r="F711" s="1118"/>
      <c r="G711" s="1119"/>
      <c r="H711" s="1116"/>
      <c r="I711" s="1117"/>
      <c r="J711" s="1091"/>
      <c r="K711"/>
      <c r="L711" s="480"/>
      <c r="M711" s="145"/>
      <c r="N711" s="181"/>
      <c r="O711" s="181"/>
      <c r="P711" s="181"/>
      <c r="Q711" s="181"/>
      <c r="R711" s="182"/>
      <c r="S711" s="182"/>
      <c r="T711" s="246"/>
      <c r="U711" s="989"/>
      <c r="V711" s="281"/>
      <c r="W711" s="271"/>
      <c r="X711" s="271"/>
      <c r="Y711" s="272"/>
      <c r="Z711" s="273"/>
      <c r="AA711" s="273"/>
      <c r="AB711" s="271"/>
      <c r="AC711" s="273"/>
      <c r="AD711" s="193"/>
      <c r="AE711" s="992"/>
      <c r="AF711" s="992"/>
      <c r="AG711" s="992"/>
      <c r="AH711" s="992"/>
      <c r="AI711" s="992"/>
      <c r="AJ711" s="992"/>
      <c r="AK711" s="992"/>
      <c r="AL711" s="992"/>
    </row>
    <row r="712" spans="1:38" ht="15">
      <c r="A712" s="1067"/>
      <c r="B712" s="1106"/>
      <c r="C712" s="1097"/>
      <c r="D712" s="1098"/>
      <c r="E712" s="1098"/>
      <c r="F712" s="1099"/>
      <c r="G712" s="1100"/>
      <c r="H712" s="1097"/>
      <c r="I712" s="1101"/>
      <c r="J712" s="1086"/>
      <c r="K712"/>
      <c r="L712" s="480"/>
      <c r="M712" s="145"/>
      <c r="N712" s="179"/>
      <c r="O712" s="179"/>
      <c r="P712" s="179"/>
      <c r="Q712" s="179"/>
      <c r="R712" s="180"/>
      <c r="S712" s="180"/>
      <c r="T712" s="245"/>
      <c r="U712" s="988"/>
      <c r="V712" s="281"/>
      <c r="W712" s="271"/>
      <c r="X712" s="271"/>
      <c r="Y712" s="272"/>
      <c r="Z712" s="273"/>
      <c r="AA712" s="273"/>
      <c r="AB712" s="271"/>
      <c r="AC712" s="273"/>
      <c r="AD712" s="193"/>
    </row>
    <row r="713" spans="1:38" ht="15">
      <c r="A713" s="1067"/>
      <c r="B713" s="1106"/>
      <c r="C713" s="1097"/>
      <c r="D713" s="1098"/>
      <c r="E713" s="1098"/>
      <c r="F713" s="1099"/>
      <c r="G713" s="1100"/>
      <c r="H713" s="1097"/>
      <c r="I713" s="1101"/>
      <c r="J713" s="1086"/>
      <c r="K713"/>
      <c r="L713" s="922"/>
      <c r="M713" s="145"/>
      <c r="N713" s="179"/>
      <c r="O713" s="179"/>
      <c r="P713" s="179"/>
      <c r="Q713" s="179"/>
      <c r="R713" s="180"/>
      <c r="S713" s="180"/>
      <c r="T713" s="245"/>
      <c r="U713" s="988"/>
      <c r="V713" s="281"/>
      <c r="W713" s="279"/>
      <c r="X713" s="279"/>
      <c r="Y713" s="280"/>
      <c r="Z713" s="281"/>
      <c r="AA713" s="281"/>
      <c r="AB713" s="279"/>
      <c r="AC713" s="281"/>
      <c r="AD713" s="193"/>
    </row>
    <row r="714" spans="1:38" ht="15">
      <c r="A714" s="1067"/>
      <c r="B714" s="1114"/>
      <c r="C714" s="1116"/>
      <c r="D714" s="1117"/>
      <c r="E714" s="1117"/>
      <c r="F714" s="1118"/>
      <c r="G714" s="1119"/>
      <c r="H714" s="1116"/>
      <c r="I714" s="1117"/>
      <c r="J714" s="1091"/>
      <c r="K714"/>
      <c r="L714" s="922"/>
      <c r="M714" s="145"/>
      <c r="N714" s="181"/>
      <c r="O714" s="181"/>
      <c r="P714" s="181"/>
      <c r="Q714" s="181"/>
      <c r="R714" s="182"/>
      <c r="S714" s="182"/>
      <c r="T714" s="246"/>
      <c r="U714" s="989"/>
      <c r="V714" s="260"/>
      <c r="W714" s="254"/>
      <c r="X714" s="261"/>
      <c r="Y714" s="261"/>
      <c r="Z714" s="262"/>
      <c r="AA714" s="262"/>
      <c r="AB714" s="261"/>
      <c r="AC714" s="262"/>
      <c r="AD714" s="193"/>
    </row>
    <row r="715" spans="1:38" ht="15">
      <c r="A715" s="1067"/>
      <c r="B715" s="1106"/>
      <c r="C715" s="1097"/>
      <c r="D715" s="1098"/>
      <c r="E715" s="1098"/>
      <c r="F715" s="1099"/>
      <c r="G715" s="1100"/>
      <c r="H715" s="1097"/>
      <c r="I715" s="1101"/>
      <c r="J715" s="1086"/>
      <c r="K715"/>
      <c r="L715" s="922"/>
      <c r="M715" s="145"/>
      <c r="N715" s="975"/>
      <c r="O715" s="975"/>
      <c r="P715" s="975"/>
      <c r="Q715" s="975"/>
      <c r="R715" s="976"/>
      <c r="S715" s="976"/>
      <c r="T715" s="977"/>
      <c r="U715" s="987"/>
      <c r="V715" s="260"/>
      <c r="W715" s="254"/>
      <c r="X715" s="261"/>
      <c r="Y715" s="261"/>
      <c r="Z715" s="262"/>
      <c r="AA715" s="262"/>
      <c r="AB715" s="261"/>
      <c r="AC715" s="262"/>
      <c r="AD715" s="193"/>
    </row>
    <row r="716" spans="1:38" ht="15">
      <c r="A716" s="1067"/>
      <c r="B716" s="1106"/>
      <c r="C716" s="1097"/>
      <c r="D716" s="1098"/>
      <c r="E716" s="1098"/>
      <c r="F716" s="1099"/>
      <c r="G716" s="1100"/>
      <c r="H716" s="1097"/>
      <c r="I716" s="1101"/>
      <c r="J716" s="1086"/>
      <c r="K716"/>
      <c r="L716" s="922"/>
      <c r="M716" s="145"/>
      <c r="N716" s="178"/>
      <c r="O716" s="178"/>
      <c r="P716" s="178"/>
      <c r="Q716" s="178"/>
      <c r="R716" s="183"/>
      <c r="S716" s="178"/>
      <c r="T716" s="248"/>
      <c r="U716" s="183"/>
      <c r="V716" s="260"/>
      <c r="W716" s="254"/>
      <c r="X716" s="261"/>
      <c r="Y716" s="261"/>
      <c r="Z716" s="262"/>
      <c r="AA716" s="262"/>
      <c r="AB716" s="261"/>
      <c r="AC716" s="262"/>
      <c r="AD716" s="193"/>
    </row>
    <row r="717" spans="1:38" ht="15">
      <c r="A717" s="1067"/>
      <c r="B717" s="1114"/>
      <c r="C717" s="1116"/>
      <c r="D717" s="1117"/>
      <c r="E717" s="1117"/>
      <c r="F717" s="1118"/>
      <c r="G717" s="1119"/>
      <c r="H717" s="1116"/>
      <c r="I717" s="1117"/>
      <c r="J717" s="1091"/>
      <c r="K717"/>
      <c r="L717" s="922"/>
      <c r="M717" s="145"/>
      <c r="N717" s="991"/>
      <c r="O717" s="991"/>
      <c r="P717" s="991"/>
      <c r="Q717" s="991"/>
      <c r="R717" s="996"/>
      <c r="S717" s="991"/>
      <c r="T717" s="984"/>
      <c r="U717" s="996"/>
      <c r="V717" s="285"/>
      <c r="W717" s="279"/>
      <c r="X717" s="279"/>
      <c r="Y717" s="280"/>
      <c r="Z717" s="281"/>
      <c r="AA717" s="281"/>
      <c r="AB717" s="279"/>
      <c r="AC717" s="281"/>
      <c r="AD717" s="193"/>
    </row>
    <row r="718" spans="1:38" ht="15">
      <c r="A718" s="1067"/>
      <c r="B718" s="1106"/>
      <c r="C718" s="1097"/>
      <c r="D718" s="1098"/>
      <c r="E718" s="1098"/>
      <c r="F718" s="1099"/>
      <c r="G718" s="1100"/>
      <c r="H718" s="1097"/>
      <c r="I718" s="1101"/>
      <c r="J718" s="1086"/>
      <c r="K718"/>
      <c r="L718" s="922"/>
      <c r="M718" s="145"/>
      <c r="N718" s="248"/>
      <c r="O718" s="248"/>
      <c r="P718" s="982"/>
      <c r="Q718" s="982"/>
      <c r="R718" s="997"/>
      <c r="S718" s="982"/>
      <c r="T718" s="982"/>
      <c r="U718" s="997"/>
      <c r="V718" s="278"/>
      <c r="W718" s="279"/>
      <c r="X718" s="279"/>
      <c r="Y718" s="280"/>
      <c r="Z718" s="281"/>
      <c r="AA718" s="281"/>
      <c r="AB718" s="279"/>
      <c r="AC718" s="281"/>
      <c r="AD718" s="193"/>
      <c r="AE718" s="992"/>
      <c r="AF718" s="992"/>
      <c r="AG718" s="992"/>
      <c r="AH718" s="992"/>
      <c r="AI718" s="992"/>
      <c r="AJ718" s="992"/>
      <c r="AK718" s="992"/>
      <c r="AL718" s="992"/>
    </row>
    <row r="719" spans="1:38" ht="15">
      <c r="A719" s="1067"/>
      <c r="B719" s="1106"/>
      <c r="C719" s="1097"/>
      <c r="D719" s="1098"/>
      <c r="E719" s="1098"/>
      <c r="F719" s="1099"/>
      <c r="G719" s="1100"/>
      <c r="H719" s="1097"/>
      <c r="I719" s="1101"/>
      <c r="J719" s="1086"/>
      <c r="K719"/>
      <c r="L719" s="922"/>
      <c r="M719" s="145"/>
      <c r="N719" s="248"/>
      <c r="O719" s="248"/>
      <c r="P719" s="248"/>
      <c r="Q719" s="248"/>
      <c r="R719" s="253"/>
      <c r="S719" s="248"/>
      <c r="T719" s="248"/>
      <c r="U719" s="253"/>
      <c r="V719" s="278"/>
      <c r="W719" s="254"/>
      <c r="X719" s="261"/>
      <c r="Y719" s="261"/>
      <c r="Z719" s="262"/>
      <c r="AA719" s="262"/>
      <c r="AB719" s="261"/>
      <c r="AC719" s="262"/>
      <c r="AD719" s="193"/>
      <c r="AE719" s="992"/>
      <c r="AF719" s="992"/>
      <c r="AG719" s="992"/>
      <c r="AH719" s="992"/>
      <c r="AI719" s="992"/>
      <c r="AJ719" s="992"/>
      <c r="AK719" s="992"/>
      <c r="AL719" s="992"/>
    </row>
    <row r="720" spans="1:38" ht="15">
      <c r="A720" s="1067"/>
      <c r="B720" s="1106"/>
      <c r="C720" s="1097"/>
      <c r="D720" s="1098"/>
      <c r="E720" s="1098"/>
      <c r="F720" s="1099"/>
      <c r="G720" s="1100"/>
      <c r="H720" s="1097"/>
      <c r="I720" s="1101"/>
      <c r="J720" s="1086"/>
      <c r="K720"/>
      <c r="L720" s="922"/>
      <c r="M720" s="145"/>
      <c r="N720" s="984"/>
      <c r="O720" s="984"/>
      <c r="P720" s="984"/>
      <c r="Q720" s="984"/>
      <c r="R720" s="985"/>
      <c r="S720" s="984"/>
      <c r="T720" s="984"/>
      <c r="U720" s="985"/>
      <c r="V720" s="278"/>
      <c r="W720" s="279"/>
      <c r="X720" s="279"/>
      <c r="Y720" s="280"/>
      <c r="Z720" s="281"/>
      <c r="AA720" s="281"/>
      <c r="AB720" s="279"/>
      <c r="AC720" s="281"/>
      <c r="AD720" s="193"/>
      <c r="AE720" s="992"/>
      <c r="AF720" s="992"/>
      <c r="AG720" s="992"/>
      <c r="AH720" s="992"/>
      <c r="AI720" s="992"/>
      <c r="AJ720" s="992"/>
      <c r="AK720" s="992"/>
      <c r="AL720" s="992"/>
    </row>
    <row r="721" spans="1:30" ht="15">
      <c r="A721" s="1067"/>
      <c r="B721" s="1106"/>
      <c r="C721" s="1097"/>
      <c r="D721" s="1098"/>
      <c r="E721" s="1098"/>
      <c r="F721" s="1099"/>
      <c r="G721" s="1100"/>
      <c r="H721" s="1097"/>
      <c r="I721" s="1101"/>
      <c r="J721" s="1086"/>
      <c r="K721"/>
      <c r="L721" s="922"/>
      <c r="M721" s="145"/>
      <c r="N721" s="980"/>
      <c r="O721" s="982"/>
      <c r="P721" s="982"/>
      <c r="Q721" s="982"/>
      <c r="R721" s="997"/>
      <c r="S721" s="982"/>
      <c r="T721" s="982"/>
      <c r="U721" s="997"/>
      <c r="AD721" s="193"/>
    </row>
    <row r="722" spans="1:30" ht="15">
      <c r="A722" s="1067"/>
      <c r="B722" s="1106"/>
      <c r="C722" s="1097"/>
      <c r="D722" s="1098"/>
      <c r="E722" s="1098"/>
      <c r="F722" s="1099"/>
      <c r="G722" s="1100"/>
      <c r="H722" s="1097"/>
      <c r="I722" s="1101"/>
      <c r="J722" s="1086"/>
      <c r="K722"/>
      <c r="L722" s="922"/>
      <c r="M722" s="145"/>
      <c r="N722" s="178"/>
      <c r="O722" s="248"/>
      <c r="P722" s="248"/>
      <c r="Q722" s="248"/>
      <c r="R722" s="253"/>
      <c r="S722" s="248"/>
      <c r="T722" s="248"/>
      <c r="U722" s="253"/>
      <c r="V722" s="281"/>
      <c r="W722" s="279"/>
      <c r="X722" s="279"/>
      <c r="Y722" s="280"/>
      <c r="Z722" s="281"/>
      <c r="AA722" s="281"/>
      <c r="AB722" s="279"/>
      <c r="AC722" s="281"/>
      <c r="AD722" s="193"/>
    </row>
    <row r="723" spans="1:30" ht="15">
      <c r="A723" s="1067"/>
      <c r="B723" s="1106"/>
      <c r="C723" s="1097"/>
      <c r="D723" s="1098"/>
      <c r="E723" s="1098"/>
      <c r="F723" s="1099"/>
      <c r="G723" s="1100"/>
      <c r="H723" s="1097"/>
      <c r="I723" s="1101"/>
      <c r="J723" s="1086"/>
      <c r="K723"/>
      <c r="L723" s="922"/>
      <c r="M723" s="145"/>
      <c r="N723" s="991"/>
      <c r="O723" s="274"/>
      <c r="P723" s="274"/>
      <c r="Q723" s="274"/>
      <c r="R723" s="275"/>
      <c r="S723" s="274"/>
      <c r="T723" s="274"/>
      <c r="U723" s="275"/>
      <c r="V723" s="286"/>
      <c r="W723" s="271"/>
      <c r="X723" s="271"/>
      <c r="Y723" s="272"/>
      <c r="Z723" s="273"/>
      <c r="AA723" s="273"/>
      <c r="AB723" s="271"/>
      <c r="AC723" s="273"/>
      <c r="AD723" s="193"/>
    </row>
    <row r="724" spans="1:30" ht="15">
      <c r="A724" s="1067"/>
      <c r="B724" s="1106"/>
      <c r="C724" s="1097"/>
      <c r="D724" s="1098"/>
      <c r="E724" s="1098"/>
      <c r="F724" s="1099"/>
      <c r="G724" s="1100"/>
      <c r="H724" s="1097"/>
      <c r="I724" s="1101"/>
      <c r="J724" s="1086"/>
      <c r="K724"/>
      <c r="L724" s="922"/>
      <c r="M724" s="145"/>
      <c r="N724" s="980"/>
      <c r="O724" s="998"/>
      <c r="P724" s="998"/>
      <c r="Q724" s="998"/>
      <c r="R724" s="999"/>
      <c r="S724" s="998"/>
      <c r="T724" s="1000"/>
      <c r="U724" s="999"/>
      <c r="V724" s="278"/>
      <c r="W724" s="279"/>
      <c r="X724" s="279"/>
      <c r="Y724" s="280"/>
      <c r="Z724" s="281"/>
      <c r="AA724" s="281"/>
      <c r="AB724" s="279"/>
      <c r="AC724" s="281"/>
      <c r="AD724" s="193"/>
    </row>
    <row r="725" spans="1:30" ht="15">
      <c r="A725" s="1067"/>
      <c r="B725" s="1106"/>
      <c r="C725" s="1097"/>
      <c r="D725" s="1098"/>
      <c r="E725" s="1098"/>
      <c r="F725" s="1099"/>
      <c r="G725" s="1100"/>
      <c r="H725" s="1097"/>
      <c r="I725" s="1101"/>
      <c r="J725" s="1086"/>
      <c r="K725"/>
      <c r="L725" s="922"/>
      <c r="M725" s="145"/>
      <c r="N725" s="178"/>
      <c r="O725" s="271"/>
      <c r="P725" s="207"/>
      <c r="Q725" s="208"/>
      <c r="R725" s="209"/>
      <c r="S725" s="210"/>
      <c r="T725" s="207"/>
      <c r="U725" s="209"/>
      <c r="V725" s="260"/>
      <c r="W725" s="254"/>
      <c r="X725" s="261"/>
      <c r="Y725" s="261"/>
      <c r="Z725" s="262"/>
      <c r="AA725" s="262"/>
      <c r="AB725" s="261"/>
      <c r="AC725" s="262"/>
      <c r="AD725" s="193"/>
    </row>
    <row r="726" spans="1:30" ht="15">
      <c r="A726" s="1067"/>
      <c r="B726" s="1106"/>
      <c r="C726" s="1097"/>
      <c r="D726" s="1098"/>
      <c r="E726" s="1098"/>
      <c r="F726" s="1099"/>
      <c r="G726" s="1100"/>
      <c r="H726" s="1097"/>
      <c r="I726" s="1101"/>
      <c r="J726" s="1086"/>
      <c r="K726"/>
      <c r="L726" s="922"/>
      <c r="M726" s="145"/>
      <c r="N726" s="991"/>
      <c r="O726" s="274"/>
      <c r="P726" s="211"/>
      <c r="Q726" s="212"/>
      <c r="R726" s="213"/>
      <c r="S726" s="214"/>
      <c r="T726" s="211"/>
      <c r="U726" s="213"/>
      <c r="V726" s="281"/>
      <c r="W726" s="279"/>
      <c r="X726" s="279"/>
      <c r="Y726" s="280"/>
      <c r="Z726" s="281"/>
      <c r="AA726" s="281"/>
      <c r="AB726" s="279"/>
      <c r="AC726" s="281"/>
      <c r="AD726" s="193"/>
    </row>
    <row r="727" spans="1:30" ht="15">
      <c r="A727" s="1067"/>
      <c r="B727" s="1106"/>
      <c r="C727" s="1097"/>
      <c r="D727" s="1098"/>
      <c r="E727" s="1098"/>
      <c r="F727" s="1099"/>
      <c r="G727" s="1100"/>
      <c r="H727" s="1097"/>
      <c r="I727" s="1101"/>
      <c r="J727" s="1086"/>
      <c r="K727"/>
      <c r="L727" s="922"/>
      <c r="M727" s="145"/>
      <c r="N727" s="980"/>
      <c r="O727" s="1000"/>
      <c r="P727" s="1001"/>
      <c r="Q727" s="1002"/>
      <c r="R727" s="1003"/>
      <c r="S727" s="250"/>
      <c r="T727" s="1001"/>
      <c r="U727" s="1003"/>
      <c r="V727" s="278"/>
      <c r="W727" s="279"/>
      <c r="X727" s="279"/>
      <c r="Y727" s="280"/>
      <c r="Z727" s="281"/>
      <c r="AA727" s="281"/>
      <c r="AB727" s="279"/>
      <c r="AC727" s="281"/>
      <c r="AD727" s="193"/>
    </row>
    <row r="728" spans="1:30" ht="15">
      <c r="A728" s="1067"/>
      <c r="B728" s="1106"/>
      <c r="C728" s="1097"/>
      <c r="D728" s="1098"/>
      <c r="E728" s="1098"/>
      <c r="F728" s="1099"/>
      <c r="G728" s="1100"/>
      <c r="H728" s="1097"/>
      <c r="I728" s="1101"/>
      <c r="J728" s="1086"/>
      <c r="K728"/>
      <c r="L728" s="922"/>
      <c r="M728" s="145"/>
      <c r="N728" s="178"/>
      <c r="O728" s="271"/>
      <c r="P728" s="207"/>
      <c r="Q728" s="208"/>
      <c r="R728" s="209"/>
      <c r="S728" s="210"/>
      <c r="T728" s="207"/>
      <c r="U728" s="209"/>
      <c r="V728" s="260"/>
      <c r="W728" s="254"/>
      <c r="X728" s="261"/>
      <c r="Y728" s="261"/>
      <c r="Z728" s="262"/>
      <c r="AA728" s="262"/>
      <c r="AB728" s="261"/>
      <c r="AC728" s="262"/>
      <c r="AD728" s="193"/>
    </row>
    <row r="729" spans="1:30" ht="15">
      <c r="A729" s="1067"/>
      <c r="B729" s="1114"/>
      <c r="C729" s="1116"/>
      <c r="D729" s="1117"/>
      <c r="E729" s="1117"/>
      <c r="F729" s="1118"/>
      <c r="G729" s="1119"/>
      <c r="H729" s="1116"/>
      <c r="I729" s="1117"/>
      <c r="J729" s="1091"/>
      <c r="K729"/>
      <c r="L729" s="922"/>
      <c r="M729" s="145"/>
      <c r="N729" s="991"/>
      <c r="O729" s="274"/>
      <c r="P729" s="211"/>
      <c r="Q729" s="212"/>
      <c r="R729" s="213"/>
      <c r="S729" s="214"/>
      <c r="T729" s="211"/>
      <c r="U729" s="213"/>
      <c r="V729" s="281"/>
      <c r="W729" s="279"/>
      <c r="X729" s="279"/>
      <c r="Y729" s="280"/>
      <c r="Z729" s="281"/>
      <c r="AA729" s="281"/>
      <c r="AB729" s="279"/>
      <c r="AC729" s="281"/>
      <c r="AD729" s="193"/>
    </row>
    <row r="730" spans="1:30" ht="15">
      <c r="A730" s="1067"/>
      <c r="B730" s="1106"/>
      <c r="C730" s="1097"/>
      <c r="D730" s="1098"/>
      <c r="E730" s="1098"/>
      <c r="F730" s="1099"/>
      <c r="G730" s="1100"/>
      <c r="H730" s="1097"/>
      <c r="I730" s="1101"/>
      <c r="J730" s="1086"/>
      <c r="K730"/>
      <c r="L730" s="922"/>
      <c r="M730" s="145"/>
      <c r="N730" s="980"/>
      <c r="O730" s="1000"/>
      <c r="P730" s="1001"/>
      <c r="Q730" s="1002"/>
      <c r="R730" s="1003"/>
      <c r="S730" s="250"/>
      <c r="T730" s="1001"/>
      <c r="U730" s="1003"/>
      <c r="V730" s="260"/>
      <c r="W730" s="254"/>
      <c r="X730" s="261"/>
      <c r="Y730" s="261"/>
      <c r="Z730" s="262"/>
      <c r="AA730" s="262"/>
      <c r="AB730" s="261"/>
      <c r="AC730" s="262"/>
      <c r="AD730" s="193"/>
    </row>
    <row r="731" spans="1:30" ht="15">
      <c r="A731" s="1067"/>
      <c r="B731" s="1106"/>
      <c r="C731" s="1097"/>
      <c r="D731" s="1098"/>
      <c r="E731" s="1098"/>
      <c r="F731" s="1099"/>
      <c r="G731" s="1100"/>
      <c r="H731" s="1097"/>
      <c r="I731" s="1101"/>
      <c r="J731" s="1086"/>
      <c r="K731"/>
      <c r="L731" s="480"/>
      <c r="M731" s="145"/>
      <c r="N731" s="271"/>
      <c r="O731" s="271"/>
      <c r="P731" s="207"/>
      <c r="Q731" s="208"/>
      <c r="R731" s="209"/>
      <c r="S731" s="210"/>
      <c r="T731" s="207"/>
      <c r="U731" s="209"/>
      <c r="V731" s="260"/>
      <c r="W731" s="254"/>
      <c r="X731" s="261"/>
      <c r="Y731" s="261"/>
      <c r="Z731" s="262"/>
      <c r="AA731" s="262"/>
      <c r="AB731" s="261"/>
      <c r="AC731" s="262"/>
      <c r="AD731" s="193"/>
    </row>
    <row r="732" spans="1:30" ht="15">
      <c r="A732" s="1067"/>
      <c r="B732" s="1106"/>
      <c r="C732" s="1097"/>
      <c r="D732" s="1098"/>
      <c r="E732" s="1098"/>
      <c r="F732" s="1099"/>
      <c r="G732" s="1100"/>
      <c r="H732" s="1097"/>
      <c r="I732" s="1101"/>
      <c r="J732" s="1086"/>
      <c r="K732"/>
      <c r="L732" s="480"/>
      <c r="M732" s="145"/>
      <c r="N732" s="274"/>
      <c r="O732" s="274"/>
      <c r="P732" s="211"/>
      <c r="Q732" s="212"/>
      <c r="R732" s="213"/>
      <c r="S732" s="214"/>
      <c r="T732" s="211"/>
      <c r="U732" s="213"/>
      <c r="V732" s="983"/>
      <c r="W732" s="283"/>
      <c r="X732" s="283"/>
      <c r="Y732" s="284"/>
      <c r="Z732" s="282"/>
      <c r="AA732" s="282"/>
      <c r="AB732" s="283"/>
      <c r="AC732" s="282"/>
      <c r="AD732" s="193"/>
    </row>
    <row r="733" spans="1:30" ht="15">
      <c r="A733" s="1068"/>
      <c r="B733" s="1105"/>
      <c r="C733" s="1092"/>
      <c r="D733" s="1093"/>
      <c r="E733" s="1093"/>
      <c r="F733" s="1094"/>
      <c r="G733" s="1095"/>
      <c r="H733" s="1092"/>
      <c r="I733" s="1093"/>
      <c r="J733" s="1096"/>
      <c r="K733"/>
      <c r="L733" s="480"/>
      <c r="M733" s="145"/>
      <c r="N733" s="252"/>
      <c r="O733" s="176"/>
      <c r="P733" s="176"/>
      <c r="Q733" s="176"/>
      <c r="R733" s="177"/>
      <c r="S733" s="177"/>
      <c r="T733" s="244"/>
      <c r="U733" s="987"/>
      <c r="V733" s="256"/>
      <c r="W733" s="257"/>
      <c r="X733" s="258"/>
      <c r="Y733" s="258"/>
      <c r="Z733" s="259"/>
      <c r="AA733" s="259"/>
      <c r="AB733" s="258"/>
      <c r="AC733" s="979"/>
      <c r="AD733" s="193"/>
    </row>
    <row r="734" spans="1:30" ht="15">
      <c r="A734" s="1067"/>
      <c r="B734" s="1106"/>
      <c r="C734" s="1097"/>
      <c r="D734" s="1098"/>
      <c r="E734" s="1098"/>
      <c r="F734" s="1099"/>
      <c r="G734" s="1100"/>
      <c r="H734" s="1097"/>
      <c r="I734" s="1101"/>
      <c r="J734" s="1086"/>
      <c r="K734"/>
      <c r="L734" s="480"/>
      <c r="M734" s="145"/>
      <c r="N734" s="179"/>
      <c r="O734" s="179"/>
      <c r="P734" s="179"/>
      <c r="Q734" s="179"/>
      <c r="R734" s="180"/>
      <c r="S734" s="180"/>
      <c r="T734" s="245"/>
      <c r="U734" s="988"/>
      <c r="V734" s="260"/>
      <c r="W734" s="254"/>
      <c r="X734" s="261"/>
      <c r="Y734" s="261"/>
      <c r="Z734" s="262"/>
      <c r="AA734" s="262"/>
      <c r="AB734" s="261"/>
      <c r="AC734" s="262"/>
      <c r="AD734" s="193"/>
    </row>
    <row r="735" spans="1:30" ht="15">
      <c r="A735" s="1067"/>
      <c r="B735" s="1106"/>
      <c r="C735" s="1097"/>
      <c r="D735" s="1098"/>
      <c r="E735" s="1098"/>
      <c r="F735" s="1099"/>
      <c r="G735" s="1100"/>
      <c r="H735" s="1097"/>
      <c r="I735" s="1101"/>
      <c r="J735" s="1086"/>
      <c r="K735"/>
      <c r="L735" s="480"/>
      <c r="M735" s="145"/>
      <c r="N735" s="179"/>
      <c r="O735" s="179"/>
      <c r="P735" s="179"/>
      <c r="Q735" s="179"/>
      <c r="R735" s="180"/>
      <c r="S735" s="180"/>
      <c r="T735" s="245"/>
      <c r="U735" s="988"/>
      <c r="V735" s="260"/>
      <c r="W735" s="254"/>
      <c r="X735" s="261"/>
      <c r="Y735" s="261"/>
      <c r="Z735" s="262"/>
      <c r="AA735" s="262"/>
      <c r="AB735" s="261"/>
      <c r="AC735" s="262"/>
      <c r="AD735" s="193"/>
    </row>
    <row r="736" spans="1:30" ht="15">
      <c r="A736" s="1067"/>
      <c r="B736" s="1106"/>
      <c r="C736" s="1097"/>
      <c r="D736" s="1098"/>
      <c r="E736" s="1098"/>
      <c r="F736" s="1099"/>
      <c r="G736" s="1100"/>
      <c r="H736" s="1097"/>
      <c r="I736" s="1101"/>
      <c r="J736" s="1086"/>
      <c r="K736"/>
      <c r="L736" s="480"/>
      <c r="M736" s="145"/>
      <c r="N736" s="179"/>
      <c r="O736" s="179"/>
      <c r="P736" s="179"/>
      <c r="Q736" s="179"/>
      <c r="R736" s="180"/>
      <c r="S736" s="180"/>
      <c r="T736" s="245"/>
      <c r="U736" s="988"/>
      <c r="V736" s="260"/>
      <c r="W736" s="254"/>
      <c r="X736" s="261"/>
      <c r="Y736" s="261"/>
      <c r="Z736" s="262"/>
      <c r="AA736" s="262"/>
      <c r="AB736" s="261"/>
      <c r="AC736" s="262"/>
      <c r="AD736" s="193"/>
    </row>
    <row r="737" spans="1:30" ht="15">
      <c r="A737" s="1067"/>
      <c r="B737" s="1106"/>
      <c r="C737" s="1097"/>
      <c r="D737" s="1098"/>
      <c r="E737" s="1098"/>
      <c r="F737" s="1099"/>
      <c r="G737" s="1100"/>
      <c r="H737" s="1097"/>
      <c r="I737" s="1101"/>
      <c r="J737" s="1086"/>
      <c r="K737"/>
      <c r="L737" s="480"/>
      <c r="M737" s="145"/>
      <c r="N737" s="179"/>
      <c r="O737" s="179"/>
      <c r="P737" s="179"/>
      <c r="Q737" s="179"/>
      <c r="R737" s="180"/>
      <c r="S737" s="180"/>
      <c r="T737" s="245"/>
      <c r="U737" s="988"/>
      <c r="V737" s="260"/>
      <c r="W737" s="254"/>
      <c r="X737" s="261"/>
      <c r="Y737" s="261"/>
      <c r="Z737" s="262"/>
      <c r="AA737" s="262"/>
      <c r="AB737" s="261"/>
      <c r="AC737" s="262"/>
      <c r="AD737" s="193"/>
    </row>
    <row r="738" spans="1:30" ht="15">
      <c r="A738" s="1067"/>
      <c r="B738" s="1106"/>
      <c r="C738" s="1097"/>
      <c r="D738" s="1098"/>
      <c r="E738" s="1098"/>
      <c r="F738" s="1099"/>
      <c r="G738" s="1100"/>
      <c r="H738" s="1097"/>
      <c r="I738" s="1101"/>
      <c r="J738" s="1086"/>
      <c r="K738"/>
      <c r="L738" s="480"/>
      <c r="M738" s="145"/>
      <c r="N738" s="181"/>
      <c r="O738" s="181"/>
      <c r="P738" s="181"/>
      <c r="Q738" s="181"/>
      <c r="R738" s="182"/>
      <c r="S738" s="182"/>
      <c r="T738" s="246"/>
      <c r="U738" s="989"/>
      <c r="V738" s="263"/>
      <c r="W738" s="264"/>
      <c r="X738" s="265"/>
      <c r="Y738" s="265"/>
      <c r="Z738" s="266"/>
      <c r="AA738" s="266"/>
      <c r="AB738" s="265"/>
      <c r="AC738" s="266"/>
      <c r="AD738" s="193"/>
    </row>
    <row r="739" spans="1:30" ht="15">
      <c r="A739" s="1067"/>
      <c r="B739" s="1106"/>
      <c r="C739" s="1097"/>
      <c r="D739" s="1098"/>
      <c r="E739" s="1098"/>
      <c r="F739" s="1099"/>
      <c r="G739" s="1100"/>
      <c r="H739" s="1097"/>
      <c r="I739" s="1101"/>
      <c r="J739" s="1086"/>
      <c r="K739"/>
      <c r="L739" s="480"/>
      <c r="M739" s="145"/>
      <c r="N739" s="357"/>
      <c r="O739" s="205"/>
      <c r="P739" s="205"/>
      <c r="Q739" s="205"/>
      <c r="R739" s="206"/>
      <c r="S739" s="205"/>
      <c r="T739" s="247"/>
      <c r="U739" s="981"/>
      <c r="V739" s="267"/>
      <c r="W739" s="267"/>
      <c r="X739" s="267"/>
      <c r="Y739" s="267"/>
      <c r="Z739" s="268"/>
      <c r="AA739" s="267"/>
      <c r="AB739" s="267"/>
      <c r="AC739" s="978"/>
      <c r="AD739" s="193"/>
    </row>
    <row r="740" spans="1:30" ht="15">
      <c r="A740" s="1067"/>
      <c r="B740" s="1065"/>
      <c r="C740" s="1097"/>
      <c r="D740" s="1098"/>
      <c r="E740" s="1098"/>
      <c r="F740" s="1099"/>
      <c r="G740" s="1100"/>
      <c r="H740" s="1097"/>
      <c r="I740" s="1101"/>
      <c r="J740" s="1086"/>
      <c r="K740"/>
      <c r="L740" s="480"/>
      <c r="M740" s="145"/>
      <c r="N740" s="178"/>
      <c r="O740" s="178"/>
      <c r="P740" s="178"/>
      <c r="Q740" s="178"/>
      <c r="R740" s="183"/>
      <c r="S740" s="178"/>
      <c r="T740" s="248"/>
      <c r="U740" s="183"/>
      <c r="V740" s="254"/>
      <c r="W740" s="254"/>
      <c r="X740" s="254"/>
      <c r="Y740" s="254"/>
      <c r="Z740" s="255"/>
      <c r="AA740" s="254"/>
      <c r="AB740" s="254"/>
      <c r="AC740" s="260"/>
      <c r="AD740" s="193"/>
    </row>
    <row r="741" spans="1:30" ht="15">
      <c r="A741" s="1067"/>
      <c r="B741" s="1106"/>
      <c r="C741" s="1097"/>
      <c r="D741" s="1098"/>
      <c r="E741" s="1098"/>
      <c r="F741" s="1099"/>
      <c r="G741" s="1100"/>
      <c r="H741" s="1097"/>
      <c r="I741" s="1101"/>
      <c r="J741" s="1086"/>
      <c r="K741"/>
      <c r="L741" s="480"/>
      <c r="M741" s="145"/>
      <c r="N741" s="178"/>
      <c r="O741" s="248"/>
      <c r="P741" s="248"/>
      <c r="Q741" s="248"/>
      <c r="R741" s="253"/>
      <c r="S741" s="248"/>
      <c r="T741" s="248"/>
      <c r="U741" s="253"/>
      <c r="V741" s="248"/>
      <c r="W741" s="248"/>
      <c r="X741" s="248"/>
      <c r="Y741" s="248"/>
      <c r="Z741" s="253"/>
      <c r="AA741" s="248"/>
      <c r="AB741" s="248"/>
      <c r="AC741" s="269"/>
      <c r="AD741" s="193"/>
    </row>
    <row r="742" spans="1:30" ht="15">
      <c r="A742" s="1067"/>
      <c r="B742" s="1065"/>
      <c r="C742" s="1097"/>
      <c r="D742" s="1098"/>
      <c r="E742" s="1098"/>
      <c r="F742" s="1099"/>
      <c r="G742" s="1100"/>
      <c r="H742" s="1097"/>
      <c r="I742" s="1101"/>
      <c r="J742" s="1086"/>
      <c r="K742"/>
      <c r="L742" s="480"/>
      <c r="M742" s="145"/>
      <c r="N742" s="178"/>
      <c r="O742" s="248"/>
      <c r="P742" s="248"/>
      <c r="Q742" s="248"/>
      <c r="R742" s="253"/>
      <c r="S742" s="248"/>
      <c r="T742" s="248"/>
      <c r="U742" s="253"/>
      <c r="V742" s="248"/>
      <c r="W742" s="248"/>
      <c r="X742" s="248"/>
      <c r="Y742" s="248"/>
      <c r="Z742" s="253"/>
      <c r="AA742" s="248"/>
      <c r="AB742" s="248"/>
      <c r="AC742" s="269"/>
      <c r="AD742" s="193"/>
    </row>
    <row r="743" spans="1:30" ht="15">
      <c r="A743" s="1067"/>
      <c r="B743" s="1106"/>
      <c r="C743" s="1097"/>
      <c r="D743" s="1098"/>
      <c r="E743" s="1098"/>
      <c r="F743" s="1099"/>
      <c r="G743" s="1100"/>
      <c r="H743" s="1097"/>
      <c r="I743" s="1101"/>
      <c r="J743" s="1086"/>
      <c r="K743"/>
      <c r="L743" s="480"/>
      <c r="M743" s="145"/>
      <c r="N743" s="178"/>
      <c r="O743" s="248"/>
      <c r="P743" s="248"/>
      <c r="Q743" s="248"/>
      <c r="R743" s="253"/>
      <c r="S743" s="248"/>
      <c r="T743" s="248"/>
      <c r="U743" s="253"/>
      <c r="V743" s="248"/>
      <c r="W743" s="248"/>
      <c r="X743" s="248"/>
      <c r="Y743" s="248"/>
      <c r="Z743" s="253"/>
      <c r="AA743" s="248"/>
      <c r="AB743" s="248"/>
      <c r="AC743" s="269"/>
      <c r="AD743" s="193"/>
    </row>
    <row r="744" spans="1:30" ht="15">
      <c r="A744" s="1067"/>
      <c r="B744" s="1065"/>
      <c r="C744" s="1097"/>
      <c r="D744" s="1098"/>
      <c r="E744" s="1098"/>
      <c r="F744" s="1099"/>
      <c r="G744" s="1100"/>
      <c r="H744" s="1097"/>
      <c r="I744" s="1101"/>
      <c r="J744" s="1086"/>
      <c r="K744"/>
      <c r="L744" s="480"/>
      <c r="M744" s="145"/>
      <c r="N744" s="271"/>
      <c r="O744" s="271"/>
      <c r="P744" s="207"/>
      <c r="Q744" s="208"/>
      <c r="R744" s="209"/>
      <c r="S744" s="210"/>
      <c r="T744" s="207"/>
      <c r="U744" s="209"/>
      <c r="V744" s="270"/>
      <c r="W744" s="271"/>
      <c r="X744" s="271"/>
      <c r="Y744" s="272"/>
      <c r="Z744" s="273"/>
      <c r="AA744" s="273"/>
      <c r="AB744" s="271"/>
      <c r="AC744" s="273"/>
      <c r="AD744" s="193"/>
    </row>
    <row r="745" spans="1:30" ht="15">
      <c r="A745" s="1067"/>
      <c r="B745" s="1106"/>
      <c r="C745" s="1097"/>
      <c r="D745" s="1098"/>
      <c r="E745" s="1098"/>
      <c r="F745" s="1099"/>
      <c r="G745" s="1100"/>
      <c r="H745" s="1097"/>
      <c r="I745" s="1101"/>
      <c r="J745" s="1086"/>
      <c r="K745"/>
      <c r="L745" s="480"/>
      <c r="M745" s="145"/>
      <c r="N745" s="271"/>
      <c r="O745" s="271"/>
      <c r="P745" s="207"/>
      <c r="Q745" s="208"/>
      <c r="R745" s="209"/>
      <c r="S745" s="210"/>
      <c r="T745" s="207"/>
      <c r="U745" s="209"/>
      <c r="V745" s="270"/>
      <c r="W745" s="271"/>
      <c r="X745" s="271"/>
      <c r="Y745" s="272"/>
      <c r="Z745" s="273"/>
      <c r="AA745" s="273"/>
      <c r="AB745" s="271"/>
      <c r="AC745" s="273"/>
      <c r="AD745" s="193"/>
    </row>
    <row r="746" spans="1:30" ht="15">
      <c r="A746" s="1067"/>
      <c r="B746" s="1065"/>
      <c r="C746" s="1097"/>
      <c r="D746" s="1098"/>
      <c r="E746" s="1098"/>
      <c r="F746" s="1099"/>
      <c r="G746" s="1100"/>
      <c r="H746" s="1097"/>
      <c r="I746" s="1101"/>
      <c r="J746" s="1086"/>
      <c r="K746"/>
      <c r="L746" s="480"/>
      <c r="M746" s="145"/>
      <c r="N746" s="271"/>
      <c r="O746" s="271"/>
      <c r="P746" s="271"/>
      <c r="Q746" s="271"/>
      <c r="R746" s="974"/>
      <c r="S746" s="271"/>
      <c r="T746" s="271"/>
      <c r="U746" s="974"/>
      <c r="V746" s="270"/>
      <c r="W746" s="271"/>
      <c r="X746" s="271"/>
      <c r="Y746" s="272"/>
      <c r="Z746" s="273"/>
      <c r="AA746" s="273"/>
      <c r="AB746" s="271"/>
      <c r="AC746" s="273"/>
      <c r="AD746" s="193"/>
    </row>
    <row r="747" spans="1:30" ht="15">
      <c r="A747" s="1067"/>
      <c r="B747" s="1065"/>
      <c r="C747" s="1097"/>
      <c r="D747" s="1098"/>
      <c r="E747" s="1098"/>
      <c r="F747" s="1099"/>
      <c r="G747" s="1100"/>
      <c r="H747" s="1097"/>
      <c r="I747" s="1101"/>
      <c r="J747" s="1086"/>
      <c r="K747"/>
      <c r="L747" s="480"/>
      <c r="M747" s="145"/>
      <c r="N747" s="271"/>
      <c r="O747" s="271"/>
      <c r="P747" s="207"/>
      <c r="Q747" s="208"/>
      <c r="R747" s="209"/>
      <c r="S747" s="210"/>
      <c r="T747" s="207"/>
      <c r="U747" s="209"/>
      <c r="V747" s="270"/>
      <c r="W747" s="271"/>
      <c r="X747" s="271"/>
      <c r="Y747" s="272"/>
      <c r="Z747" s="273"/>
      <c r="AA747" s="273"/>
      <c r="AB747" s="271"/>
      <c r="AC747" s="273"/>
      <c r="AD747" s="193"/>
    </row>
    <row r="748" spans="1:30" ht="15">
      <c r="A748" s="1067"/>
      <c r="B748" s="1106"/>
      <c r="C748" s="1097"/>
      <c r="D748" s="1098"/>
      <c r="E748" s="1098"/>
      <c r="F748" s="1099"/>
      <c r="G748" s="1100"/>
      <c r="H748" s="1097"/>
      <c r="I748" s="1101"/>
      <c r="J748" s="1086"/>
      <c r="K748"/>
      <c r="L748" s="480"/>
      <c r="M748" s="145"/>
      <c r="N748" s="271"/>
      <c r="O748" s="271"/>
      <c r="P748" s="207"/>
      <c r="Q748" s="208"/>
      <c r="R748" s="209"/>
      <c r="S748" s="210"/>
      <c r="T748" s="207"/>
      <c r="U748" s="209"/>
      <c r="V748" s="270"/>
      <c r="W748" s="271"/>
      <c r="X748" s="271"/>
      <c r="Y748" s="272"/>
      <c r="Z748" s="273"/>
      <c r="AA748" s="273"/>
      <c r="AB748" s="271"/>
      <c r="AC748" s="273"/>
      <c r="AD748" s="193"/>
    </row>
    <row r="749" spans="1:30" ht="15">
      <c r="A749" s="1067"/>
      <c r="B749" s="1065"/>
      <c r="C749" s="1097"/>
      <c r="D749" s="1098"/>
      <c r="E749" s="1098"/>
      <c r="F749" s="1099"/>
      <c r="G749" s="1100"/>
      <c r="H749" s="1097"/>
      <c r="I749" s="1101"/>
      <c r="J749" s="1086"/>
      <c r="K749"/>
      <c r="L749" s="480"/>
      <c r="M749" s="145"/>
      <c r="N749" s="271"/>
      <c r="O749" s="271"/>
      <c r="P749" s="276"/>
      <c r="Q749" s="276"/>
      <c r="R749" s="277"/>
      <c r="S749" s="276"/>
      <c r="T749" s="271"/>
      <c r="U749" s="277"/>
      <c r="V749" s="270"/>
      <c r="W749" s="271"/>
      <c r="X749" s="271"/>
      <c r="Y749" s="272"/>
      <c r="Z749" s="273"/>
      <c r="AA749" s="273"/>
      <c r="AB749" s="271"/>
      <c r="AC749" s="273"/>
      <c r="AD749" s="193"/>
    </row>
    <row r="750" spans="1:30" ht="15">
      <c r="A750" s="1067"/>
      <c r="B750" s="1065"/>
      <c r="C750" s="1097"/>
      <c r="D750" s="1098"/>
      <c r="E750" s="1098"/>
      <c r="F750" s="1099"/>
      <c r="G750" s="1100"/>
      <c r="H750" s="1097"/>
      <c r="I750" s="1101"/>
      <c r="J750" s="1086"/>
      <c r="K750"/>
      <c r="L750" s="480"/>
      <c r="M750" s="145"/>
      <c r="N750" s="271"/>
      <c r="O750" s="271"/>
      <c r="P750" s="207"/>
      <c r="Q750" s="208"/>
      <c r="R750" s="209"/>
      <c r="S750" s="210"/>
      <c r="T750" s="207"/>
      <c r="U750" s="209"/>
      <c r="V750" s="270"/>
      <c r="W750" s="271"/>
      <c r="X750" s="271"/>
      <c r="Y750" s="272"/>
      <c r="Z750" s="273"/>
      <c r="AA750" s="273"/>
      <c r="AB750" s="271"/>
      <c r="AC750" s="273"/>
      <c r="AD750" s="193"/>
    </row>
    <row r="751" spans="1:30" ht="15">
      <c r="A751" s="1067"/>
      <c r="B751" s="1106"/>
      <c r="C751" s="1097"/>
      <c r="D751" s="1098"/>
      <c r="E751" s="1098"/>
      <c r="F751" s="1099"/>
      <c r="G751" s="1100"/>
      <c r="H751" s="1097"/>
      <c r="I751" s="1101"/>
      <c r="J751" s="1086"/>
      <c r="K751"/>
      <c r="L751" s="480"/>
      <c r="M751" s="145"/>
      <c r="N751" s="271"/>
      <c r="O751" s="271"/>
      <c r="P751" s="207"/>
      <c r="Q751" s="208"/>
      <c r="R751" s="209"/>
      <c r="S751" s="210"/>
      <c r="T751" s="207"/>
      <c r="U751" s="209"/>
      <c r="V751" s="270"/>
      <c r="W751" s="271"/>
      <c r="X751" s="271"/>
      <c r="Y751" s="272"/>
      <c r="Z751" s="273"/>
      <c r="AA751" s="273"/>
      <c r="AB751" s="271"/>
      <c r="AC751" s="273"/>
      <c r="AD751" s="193"/>
    </row>
    <row r="752" spans="1:30" ht="15">
      <c r="A752" s="1067"/>
      <c r="B752" s="1065"/>
      <c r="C752" s="1097"/>
      <c r="D752" s="1098"/>
      <c r="E752" s="1098"/>
      <c r="F752" s="1099"/>
      <c r="G752" s="1100"/>
      <c r="H752" s="1097"/>
      <c r="I752" s="1101"/>
      <c r="J752" s="1086"/>
      <c r="K752"/>
      <c r="L752" s="480"/>
      <c r="M752" s="145"/>
      <c r="N752" s="271"/>
      <c r="O752" s="271"/>
      <c r="P752" s="207"/>
      <c r="Q752" s="208"/>
      <c r="R752" s="209"/>
      <c r="S752" s="210"/>
      <c r="T752" s="207"/>
      <c r="U752" s="209"/>
      <c r="V752" s="270"/>
      <c r="W752" s="271"/>
      <c r="X752" s="271"/>
      <c r="Y752" s="272"/>
      <c r="Z752" s="273"/>
      <c r="AA752" s="273"/>
      <c r="AB752" s="271"/>
      <c r="AC752" s="273"/>
      <c r="AD752" s="193"/>
    </row>
    <row r="753" spans="1:38" ht="15">
      <c r="A753" s="1067"/>
      <c r="B753" s="1065"/>
      <c r="C753" s="1097"/>
      <c r="D753" s="1098"/>
      <c r="E753" s="1098"/>
      <c r="F753" s="1099"/>
      <c r="G753" s="1100"/>
      <c r="H753" s="1097"/>
      <c r="I753" s="1101"/>
      <c r="J753" s="1086"/>
      <c r="K753"/>
      <c r="L753" s="480"/>
      <c r="M753" s="145"/>
      <c r="N753" s="271"/>
      <c r="O753" s="271"/>
      <c r="P753" s="207"/>
      <c r="Q753" s="208"/>
      <c r="R753" s="209"/>
      <c r="S753" s="210"/>
      <c r="T753" s="207"/>
      <c r="U753" s="209"/>
      <c r="V753" s="270"/>
      <c r="W753" s="271"/>
      <c r="X753" s="271"/>
      <c r="Y753" s="272"/>
      <c r="Z753" s="273"/>
      <c r="AA753" s="273"/>
      <c r="AB753" s="271"/>
      <c r="AC753" s="273"/>
      <c r="AD753" s="193"/>
    </row>
    <row r="754" spans="1:38" ht="15">
      <c r="A754" s="1067"/>
      <c r="B754" s="1065"/>
      <c r="C754" s="1097"/>
      <c r="D754" s="1098"/>
      <c r="E754" s="1098"/>
      <c r="F754" s="1099"/>
      <c r="G754" s="1100"/>
      <c r="H754" s="1097"/>
      <c r="I754" s="1101"/>
      <c r="J754" s="1086"/>
      <c r="K754"/>
      <c r="L754" s="480"/>
      <c r="M754" s="145"/>
      <c r="N754" s="271"/>
      <c r="O754" s="271"/>
      <c r="P754" s="207"/>
      <c r="Q754" s="208"/>
      <c r="R754" s="209"/>
      <c r="S754" s="210"/>
      <c r="T754" s="207"/>
      <c r="U754" s="209"/>
      <c r="V754" s="270"/>
      <c r="W754" s="271"/>
      <c r="X754" s="271"/>
      <c r="Y754" s="272"/>
      <c r="Z754" s="273"/>
      <c r="AA754" s="273"/>
      <c r="AB754" s="271"/>
      <c r="AC754" s="273"/>
      <c r="AD754" s="193"/>
    </row>
    <row r="755" spans="1:38" ht="15">
      <c r="A755" s="1067"/>
      <c r="B755" s="1106"/>
      <c r="C755" s="1097"/>
      <c r="D755" s="1098"/>
      <c r="E755" s="1098"/>
      <c r="F755" s="1099"/>
      <c r="G755" s="1100"/>
      <c r="H755" s="1097"/>
      <c r="I755" s="1101"/>
      <c r="J755" s="1086"/>
      <c r="K755"/>
      <c r="L755" s="480"/>
      <c r="M755" s="145"/>
      <c r="N755" s="271"/>
      <c r="O755" s="271"/>
      <c r="P755" s="207"/>
      <c r="Q755" s="208"/>
      <c r="R755" s="209"/>
      <c r="S755" s="210"/>
      <c r="T755" s="207"/>
      <c r="U755" s="209"/>
      <c r="V755" s="270"/>
      <c r="W755" s="271"/>
      <c r="X755" s="271"/>
      <c r="Y755" s="272"/>
      <c r="Z755" s="273"/>
      <c r="AA755" s="273"/>
      <c r="AB755" s="271"/>
      <c r="AC755" s="273"/>
      <c r="AD755" s="193"/>
    </row>
    <row r="756" spans="1:38" ht="15">
      <c r="A756" s="1067"/>
      <c r="B756" s="1065"/>
      <c r="C756" s="1097"/>
      <c r="D756" s="1098"/>
      <c r="E756" s="1098"/>
      <c r="F756" s="1099"/>
      <c r="G756" s="1100"/>
      <c r="H756" s="1097"/>
      <c r="I756" s="1101"/>
      <c r="J756" s="1086"/>
      <c r="K756"/>
      <c r="L756" s="480"/>
      <c r="M756" s="145"/>
      <c r="N756" s="271"/>
      <c r="O756" s="271"/>
      <c r="P756" s="207"/>
      <c r="Q756" s="208"/>
      <c r="R756" s="209"/>
      <c r="S756" s="210"/>
      <c r="T756" s="207"/>
      <c r="U756" s="209"/>
      <c r="V756" s="270"/>
      <c r="W756" s="271"/>
      <c r="X756" s="271"/>
      <c r="Y756" s="272"/>
      <c r="Z756" s="273"/>
      <c r="AA756" s="273"/>
      <c r="AB756" s="271"/>
      <c r="AC756" s="273"/>
      <c r="AD756" s="193"/>
    </row>
    <row r="757" spans="1:38" ht="15">
      <c r="A757" s="1067"/>
      <c r="B757" s="1065"/>
      <c r="C757" s="1097"/>
      <c r="D757" s="1098"/>
      <c r="E757" s="1098"/>
      <c r="F757" s="1099"/>
      <c r="G757" s="1100"/>
      <c r="H757" s="1097"/>
      <c r="I757" s="1101"/>
      <c r="J757" s="1086"/>
      <c r="K757"/>
      <c r="L757" s="480"/>
      <c r="M757" s="145"/>
      <c r="N757" s="271"/>
      <c r="O757" s="271"/>
      <c r="P757" s="207"/>
      <c r="Q757" s="208"/>
      <c r="R757" s="209"/>
      <c r="S757" s="210"/>
      <c r="T757" s="207"/>
      <c r="U757" s="209"/>
      <c r="V757" s="270"/>
      <c r="W757" s="271"/>
      <c r="X757" s="271"/>
      <c r="Y757" s="272"/>
      <c r="Z757" s="273"/>
      <c r="AA757" s="273"/>
      <c r="AB757" s="271"/>
      <c r="AC757" s="273"/>
      <c r="AD757" s="193"/>
    </row>
    <row r="758" spans="1:38" ht="15">
      <c r="A758" s="1067"/>
      <c r="B758" s="1106"/>
      <c r="C758" s="1097"/>
      <c r="D758" s="1098"/>
      <c r="E758" s="1098"/>
      <c r="F758" s="1099"/>
      <c r="G758" s="1100"/>
      <c r="H758" s="1097"/>
      <c r="I758" s="1101"/>
      <c r="J758" s="1086"/>
      <c r="K758"/>
      <c r="L758" s="480"/>
      <c r="M758" s="145"/>
      <c r="N758" s="271"/>
      <c r="O758" s="271"/>
      <c r="P758" s="207"/>
      <c r="Q758" s="208"/>
      <c r="R758" s="209"/>
      <c r="S758" s="210"/>
      <c r="T758" s="207"/>
      <c r="U758" s="209"/>
      <c r="V758" s="270"/>
      <c r="W758" s="271"/>
      <c r="X758" s="271"/>
      <c r="Y758" s="272"/>
      <c r="Z758" s="273"/>
      <c r="AA758" s="273"/>
      <c r="AB758" s="271"/>
      <c r="AC758" s="273"/>
      <c r="AD758" s="193"/>
    </row>
    <row r="759" spans="1:38" ht="15">
      <c r="A759" s="1067"/>
      <c r="B759" s="1065"/>
      <c r="C759" s="1097"/>
      <c r="D759" s="1098"/>
      <c r="E759" s="1098"/>
      <c r="F759" s="1099"/>
      <c r="G759" s="1100"/>
      <c r="H759" s="1097"/>
      <c r="I759" s="1101"/>
      <c r="J759" s="1086"/>
      <c r="K759"/>
      <c r="L759" s="480"/>
      <c r="M759" s="145"/>
      <c r="N759" s="271"/>
      <c r="O759" s="271"/>
      <c r="P759" s="207"/>
      <c r="Q759" s="208"/>
      <c r="R759" s="209"/>
      <c r="S759" s="210"/>
      <c r="T759" s="207"/>
      <c r="U759" s="209"/>
      <c r="V759" s="270"/>
      <c r="W759" s="271"/>
      <c r="X759" s="271"/>
      <c r="Y759" s="272"/>
      <c r="Z759" s="273"/>
      <c r="AA759" s="273"/>
      <c r="AB759" s="271"/>
      <c r="AC759" s="273"/>
      <c r="AD759" s="193"/>
    </row>
    <row r="760" spans="1:38" ht="15">
      <c r="A760" s="1067"/>
      <c r="B760" s="1065"/>
      <c r="C760" s="1097"/>
      <c r="D760" s="1098"/>
      <c r="E760" s="1098"/>
      <c r="F760" s="1099"/>
      <c r="G760" s="1100"/>
      <c r="H760" s="1097"/>
      <c r="I760" s="1101"/>
      <c r="J760" s="1086"/>
      <c r="K760"/>
      <c r="L760" s="480"/>
      <c r="M760" s="145"/>
      <c r="N760" s="179"/>
      <c r="O760" s="271"/>
      <c r="P760" s="207"/>
      <c r="Q760" s="208"/>
      <c r="R760" s="209"/>
      <c r="S760" s="210"/>
      <c r="T760" s="207"/>
      <c r="U760" s="209"/>
      <c r="V760" s="286"/>
      <c r="W760" s="271"/>
      <c r="X760" s="271"/>
      <c r="Y760" s="272"/>
      <c r="Z760" s="273"/>
      <c r="AA760" s="273"/>
      <c r="AB760" s="271"/>
      <c r="AC760" s="273"/>
      <c r="AD760" s="193"/>
    </row>
    <row r="761" spans="1:38" ht="15">
      <c r="A761" s="1067"/>
      <c r="B761" s="1106"/>
      <c r="C761" s="1097"/>
      <c r="D761" s="1098"/>
      <c r="E761" s="1098"/>
      <c r="F761" s="1099"/>
      <c r="G761" s="1100"/>
      <c r="H761" s="1097"/>
      <c r="I761" s="1101"/>
      <c r="J761" s="1086"/>
      <c r="K761"/>
      <c r="L761" s="480"/>
      <c r="M761" s="145"/>
      <c r="N761" s="975"/>
      <c r="O761" s="975"/>
      <c r="P761" s="975"/>
      <c r="Q761" s="975"/>
      <c r="R761" s="976"/>
      <c r="S761" s="976"/>
      <c r="T761" s="977"/>
      <c r="U761" s="987"/>
      <c r="V761" s="281"/>
      <c r="W761" s="271"/>
      <c r="X761" s="271"/>
      <c r="Y761" s="272"/>
      <c r="Z761" s="273"/>
      <c r="AA761" s="273"/>
      <c r="AB761" s="271"/>
      <c r="AC761" s="273"/>
      <c r="AD761" s="193"/>
      <c r="AE761" s="992"/>
      <c r="AF761" s="992"/>
      <c r="AG761" s="992"/>
      <c r="AH761" s="992"/>
      <c r="AI761" s="992"/>
      <c r="AJ761" s="992"/>
      <c r="AK761" s="992"/>
      <c r="AL761" s="992"/>
    </row>
    <row r="762" spans="1:38" ht="15">
      <c r="A762" s="1067"/>
      <c r="B762" s="1106"/>
      <c r="C762" s="1097"/>
      <c r="D762" s="1098"/>
      <c r="E762" s="1098"/>
      <c r="F762" s="1099"/>
      <c r="G762" s="1100"/>
      <c r="H762" s="1097"/>
      <c r="I762" s="1101"/>
      <c r="J762" s="1086"/>
      <c r="K762"/>
      <c r="L762" s="480"/>
      <c r="M762" s="145"/>
      <c r="N762" s="179"/>
      <c r="O762" s="179"/>
      <c r="P762" s="179"/>
      <c r="Q762" s="179"/>
      <c r="R762" s="180"/>
      <c r="S762" s="180"/>
      <c r="T762" s="245"/>
      <c r="U762" s="988"/>
      <c r="V762" s="281"/>
      <c r="W762" s="271"/>
      <c r="X762" s="271"/>
      <c r="Y762" s="272"/>
      <c r="Z762" s="273"/>
      <c r="AA762" s="273"/>
      <c r="AB762" s="271"/>
      <c r="AC762" s="273"/>
      <c r="AD762" s="193"/>
      <c r="AE762" s="992"/>
      <c r="AF762" s="992"/>
      <c r="AG762" s="992"/>
      <c r="AH762" s="992"/>
      <c r="AI762" s="992"/>
      <c r="AJ762" s="992"/>
      <c r="AK762" s="992"/>
      <c r="AL762" s="992"/>
    </row>
    <row r="763" spans="1:38" ht="15">
      <c r="A763" s="1067"/>
      <c r="B763" s="1114"/>
      <c r="C763" s="1116"/>
      <c r="D763" s="1117"/>
      <c r="E763" s="1117"/>
      <c r="F763" s="1118"/>
      <c r="G763" s="1119"/>
      <c r="H763" s="1116"/>
      <c r="I763" s="1117"/>
      <c r="J763" s="1091"/>
      <c r="K763"/>
      <c r="L763" s="922"/>
      <c r="M763" s="145"/>
      <c r="N763" s="181"/>
      <c r="O763" s="181"/>
      <c r="P763" s="181"/>
      <c r="Q763" s="181"/>
      <c r="R763" s="182"/>
      <c r="S763" s="182"/>
      <c r="T763" s="246"/>
      <c r="U763" s="989"/>
      <c r="V763" s="281"/>
      <c r="W763" s="271"/>
      <c r="X763" s="271"/>
      <c r="Y763" s="272"/>
      <c r="Z763" s="273"/>
      <c r="AA763" s="273"/>
      <c r="AB763" s="271"/>
      <c r="AC763" s="273"/>
      <c r="AD763" s="193"/>
      <c r="AE763" s="992"/>
      <c r="AF763" s="992"/>
      <c r="AG763" s="992"/>
      <c r="AH763" s="992"/>
      <c r="AI763" s="992"/>
      <c r="AJ763" s="992"/>
      <c r="AK763" s="992"/>
      <c r="AL763" s="992"/>
    </row>
    <row r="764" spans="1:38" ht="15">
      <c r="A764" s="1067"/>
      <c r="B764" s="1106"/>
      <c r="C764" s="1097"/>
      <c r="D764" s="1098"/>
      <c r="E764" s="1098"/>
      <c r="F764" s="1099"/>
      <c r="G764" s="1100"/>
      <c r="H764" s="1097"/>
      <c r="I764" s="1101"/>
      <c r="J764" s="1086"/>
      <c r="K764"/>
      <c r="L764" s="922"/>
      <c r="M764" s="145"/>
      <c r="N764" s="179"/>
      <c r="O764" s="179"/>
      <c r="P764" s="179"/>
      <c r="Q764" s="179"/>
      <c r="R764" s="180"/>
      <c r="S764" s="180"/>
      <c r="T764" s="245"/>
      <c r="U764" s="988"/>
      <c r="V764" s="281"/>
      <c r="W764" s="271"/>
      <c r="X764" s="271"/>
      <c r="Y764" s="272"/>
      <c r="Z764" s="273"/>
      <c r="AA764" s="273"/>
      <c r="AB764" s="271"/>
      <c r="AC764" s="273"/>
      <c r="AD764" s="193"/>
    </row>
    <row r="765" spans="1:38" ht="15">
      <c r="A765" s="1067"/>
      <c r="B765" s="1106"/>
      <c r="C765" s="1097"/>
      <c r="D765" s="1098"/>
      <c r="E765" s="1098"/>
      <c r="F765" s="1099"/>
      <c r="G765" s="1100"/>
      <c r="H765" s="1097"/>
      <c r="I765" s="1101"/>
      <c r="J765" s="1086"/>
      <c r="K765"/>
      <c r="L765" s="922"/>
      <c r="M765" s="145"/>
      <c r="N765" s="179"/>
      <c r="O765" s="179"/>
      <c r="P765" s="179"/>
      <c r="Q765" s="179"/>
      <c r="R765" s="180"/>
      <c r="S765" s="180"/>
      <c r="T765" s="245"/>
      <c r="U765" s="988"/>
      <c r="V765" s="281"/>
      <c r="W765" s="279"/>
      <c r="X765" s="279"/>
      <c r="Y765" s="280"/>
      <c r="Z765" s="281"/>
      <c r="AA765" s="281"/>
      <c r="AB765" s="279"/>
      <c r="AC765" s="281"/>
      <c r="AD765" s="193"/>
    </row>
    <row r="766" spans="1:38" ht="15">
      <c r="A766" s="1067"/>
      <c r="B766" s="1114"/>
      <c r="C766" s="1116"/>
      <c r="D766" s="1117"/>
      <c r="E766" s="1117"/>
      <c r="F766" s="1118"/>
      <c r="G766" s="1119"/>
      <c r="H766" s="1116"/>
      <c r="I766" s="1117"/>
      <c r="J766" s="1091"/>
      <c r="K766"/>
      <c r="L766" s="922"/>
      <c r="M766" s="145"/>
      <c r="N766" s="181"/>
      <c r="O766" s="181"/>
      <c r="P766" s="181"/>
      <c r="Q766" s="181"/>
      <c r="R766" s="182"/>
      <c r="S766" s="182"/>
      <c r="T766" s="246"/>
      <c r="U766" s="989"/>
      <c r="V766" s="260"/>
      <c r="W766" s="254"/>
      <c r="X766" s="261"/>
      <c r="Y766" s="261"/>
      <c r="Z766" s="262"/>
      <c r="AA766" s="262"/>
      <c r="AB766" s="261"/>
      <c r="AC766" s="262"/>
      <c r="AD766" s="193"/>
    </row>
    <row r="767" spans="1:38" ht="15">
      <c r="A767" s="1067"/>
      <c r="B767" s="1106"/>
      <c r="C767" s="1097"/>
      <c r="D767" s="1098"/>
      <c r="E767" s="1098"/>
      <c r="F767" s="1099"/>
      <c r="G767" s="1100"/>
      <c r="H767" s="1097"/>
      <c r="I767" s="1101"/>
      <c r="J767" s="1086"/>
      <c r="K767"/>
      <c r="L767" s="922"/>
      <c r="M767" s="145"/>
      <c r="N767" s="975"/>
      <c r="O767" s="975"/>
      <c r="P767" s="975"/>
      <c r="Q767" s="975"/>
      <c r="R767" s="976"/>
      <c r="S767" s="976"/>
      <c r="T767" s="977"/>
      <c r="U767" s="987"/>
      <c r="V767" s="260"/>
      <c r="W767" s="254"/>
      <c r="X767" s="261"/>
      <c r="Y767" s="261"/>
      <c r="Z767" s="262"/>
      <c r="AA767" s="262"/>
      <c r="AB767" s="261"/>
      <c r="AC767" s="262"/>
      <c r="AD767" s="193"/>
    </row>
    <row r="768" spans="1:38" ht="15">
      <c r="A768" s="1067"/>
      <c r="B768" s="1106"/>
      <c r="C768" s="1097"/>
      <c r="D768" s="1098"/>
      <c r="E768" s="1098"/>
      <c r="F768" s="1099"/>
      <c r="G768" s="1100"/>
      <c r="H768" s="1097"/>
      <c r="I768" s="1101"/>
      <c r="J768" s="1086"/>
      <c r="K768"/>
      <c r="L768" s="922"/>
      <c r="M768" s="145"/>
      <c r="N768" s="178"/>
      <c r="O768" s="178"/>
      <c r="P768" s="178"/>
      <c r="Q768" s="178"/>
      <c r="R768" s="183"/>
      <c r="S768" s="178"/>
      <c r="T768" s="248"/>
      <c r="U768" s="183"/>
      <c r="V768" s="260"/>
      <c r="W768" s="254"/>
      <c r="X768" s="261"/>
      <c r="Y768" s="261"/>
      <c r="Z768" s="262"/>
      <c r="AA768" s="262"/>
      <c r="AB768" s="261"/>
      <c r="AC768" s="262"/>
      <c r="AD768" s="193"/>
    </row>
    <row r="769" spans="1:38" ht="15">
      <c r="A769" s="1067"/>
      <c r="B769" s="1114"/>
      <c r="C769" s="1116"/>
      <c r="D769" s="1117"/>
      <c r="E769" s="1117"/>
      <c r="F769" s="1118"/>
      <c r="G769" s="1119"/>
      <c r="H769" s="1116"/>
      <c r="I769" s="1117"/>
      <c r="J769" s="1091"/>
      <c r="K769"/>
      <c r="L769" s="922"/>
      <c r="M769" s="145"/>
      <c r="N769" s="991"/>
      <c r="O769" s="991"/>
      <c r="P769" s="991"/>
      <c r="Q769" s="991"/>
      <c r="R769" s="996"/>
      <c r="S769" s="991"/>
      <c r="T769" s="984"/>
      <c r="U769" s="996"/>
      <c r="V769" s="285"/>
      <c r="W769" s="279"/>
      <c r="X769" s="279"/>
      <c r="Y769" s="280"/>
      <c r="Z769" s="281"/>
      <c r="AA769" s="281"/>
      <c r="AB769" s="279"/>
      <c r="AC769" s="281"/>
      <c r="AD769" s="193"/>
    </row>
    <row r="770" spans="1:38" ht="15">
      <c r="A770" s="1067"/>
      <c r="B770" s="1106"/>
      <c r="C770" s="1097"/>
      <c r="D770" s="1098"/>
      <c r="E770" s="1098"/>
      <c r="F770" s="1099"/>
      <c r="G770" s="1100"/>
      <c r="H770" s="1097"/>
      <c r="I770" s="1101"/>
      <c r="J770" s="1086"/>
      <c r="K770"/>
      <c r="L770" s="922"/>
      <c r="M770" s="145"/>
      <c r="N770" s="248"/>
      <c r="O770" s="248"/>
      <c r="P770" s="982"/>
      <c r="Q770" s="982"/>
      <c r="R770" s="997"/>
      <c r="S770" s="982"/>
      <c r="T770" s="982"/>
      <c r="U770" s="997"/>
      <c r="V770" s="278"/>
      <c r="W770" s="279"/>
      <c r="X770" s="279"/>
      <c r="Y770" s="280"/>
      <c r="Z770" s="281"/>
      <c r="AA770" s="281"/>
      <c r="AB770" s="279"/>
      <c r="AC770" s="281"/>
      <c r="AD770" s="193"/>
      <c r="AE770" s="992"/>
      <c r="AF770" s="992"/>
      <c r="AG770" s="992"/>
      <c r="AH770" s="992"/>
      <c r="AI770" s="992"/>
      <c r="AJ770" s="992"/>
      <c r="AK770" s="992"/>
      <c r="AL770" s="992"/>
    </row>
    <row r="771" spans="1:38" ht="15">
      <c r="A771" s="1067"/>
      <c r="B771" s="1106"/>
      <c r="C771" s="1097"/>
      <c r="D771" s="1098"/>
      <c r="E771" s="1098"/>
      <c r="F771" s="1099"/>
      <c r="G771" s="1100"/>
      <c r="H771" s="1097"/>
      <c r="I771" s="1101"/>
      <c r="J771" s="1086"/>
      <c r="K771"/>
      <c r="L771" s="922"/>
      <c r="M771" s="145"/>
      <c r="N771" s="248"/>
      <c r="O771" s="248"/>
      <c r="P771" s="248"/>
      <c r="Q771" s="248"/>
      <c r="R771" s="253"/>
      <c r="S771" s="248"/>
      <c r="T771" s="248"/>
      <c r="U771" s="253"/>
      <c r="V771" s="278"/>
      <c r="W771" s="254"/>
      <c r="X771" s="261"/>
      <c r="Y771" s="261"/>
      <c r="Z771" s="262"/>
      <c r="AA771" s="262"/>
      <c r="AB771" s="261"/>
      <c r="AC771" s="262"/>
      <c r="AD771" s="193"/>
      <c r="AE771" s="992"/>
      <c r="AF771" s="992"/>
      <c r="AG771" s="992"/>
      <c r="AH771" s="992"/>
      <c r="AI771" s="992"/>
      <c r="AJ771" s="992"/>
      <c r="AK771" s="992"/>
      <c r="AL771" s="992"/>
    </row>
    <row r="772" spans="1:38" ht="15">
      <c r="A772" s="1067"/>
      <c r="B772" s="1106"/>
      <c r="C772" s="1097"/>
      <c r="D772" s="1098"/>
      <c r="E772" s="1098"/>
      <c r="F772" s="1099"/>
      <c r="G772" s="1100"/>
      <c r="H772" s="1097"/>
      <c r="I772" s="1101"/>
      <c r="J772" s="1086"/>
      <c r="K772"/>
      <c r="L772" s="922"/>
      <c r="M772" s="145"/>
      <c r="N772" s="984"/>
      <c r="O772" s="984"/>
      <c r="P772" s="984"/>
      <c r="Q772" s="984"/>
      <c r="R772" s="985"/>
      <c r="S772" s="984"/>
      <c r="T772" s="984"/>
      <c r="U772" s="985"/>
      <c r="V772" s="278"/>
      <c r="W772" s="279"/>
      <c r="X772" s="279"/>
      <c r="Y772" s="280"/>
      <c r="Z772" s="281"/>
      <c r="AA772" s="281"/>
      <c r="AB772" s="279"/>
      <c r="AC772" s="281"/>
      <c r="AD772" s="193"/>
      <c r="AE772" s="992"/>
      <c r="AF772" s="992"/>
      <c r="AG772" s="992"/>
      <c r="AH772" s="992"/>
      <c r="AI772" s="992"/>
      <c r="AJ772" s="992"/>
      <c r="AK772" s="992"/>
      <c r="AL772" s="992"/>
    </row>
    <row r="773" spans="1:38" ht="15">
      <c r="A773" s="1067"/>
      <c r="B773" s="1106"/>
      <c r="C773" s="1097"/>
      <c r="D773" s="1098"/>
      <c r="E773" s="1098"/>
      <c r="F773" s="1099"/>
      <c r="G773" s="1100"/>
      <c r="H773" s="1097"/>
      <c r="I773" s="1101"/>
      <c r="J773" s="1086"/>
      <c r="K773"/>
      <c r="L773" s="922"/>
      <c r="M773" s="145"/>
      <c r="N773" s="980"/>
      <c r="O773" s="982"/>
      <c r="P773" s="982"/>
      <c r="Q773" s="982"/>
      <c r="R773" s="997"/>
      <c r="S773" s="982"/>
      <c r="T773" s="982"/>
      <c r="U773" s="997"/>
      <c r="AD773" s="193"/>
    </row>
    <row r="774" spans="1:38" ht="15">
      <c r="A774" s="1067"/>
      <c r="B774" s="1106"/>
      <c r="C774" s="1097"/>
      <c r="D774" s="1098"/>
      <c r="E774" s="1098"/>
      <c r="F774" s="1099"/>
      <c r="G774" s="1100"/>
      <c r="H774" s="1097"/>
      <c r="I774" s="1101"/>
      <c r="J774" s="1086"/>
      <c r="K774"/>
      <c r="L774" s="922"/>
      <c r="M774" s="145"/>
      <c r="N774" s="178"/>
      <c r="O774" s="248"/>
      <c r="P774" s="248"/>
      <c r="Q774" s="248"/>
      <c r="R774" s="253"/>
      <c r="S774" s="248"/>
      <c r="T774" s="248"/>
      <c r="U774" s="253"/>
      <c r="V774" s="281"/>
      <c r="W774" s="279"/>
      <c r="X774" s="279"/>
      <c r="Y774" s="280"/>
      <c r="Z774" s="281"/>
      <c r="AA774" s="281"/>
      <c r="AB774" s="279"/>
      <c r="AC774" s="281"/>
      <c r="AD774" s="193"/>
    </row>
    <row r="775" spans="1:38" ht="15">
      <c r="A775" s="1067"/>
      <c r="B775" s="1106"/>
      <c r="C775" s="1097"/>
      <c r="D775" s="1098"/>
      <c r="E775" s="1098"/>
      <c r="F775" s="1099"/>
      <c r="G775" s="1100"/>
      <c r="H775" s="1097"/>
      <c r="I775" s="1101"/>
      <c r="J775" s="1086"/>
      <c r="K775"/>
      <c r="L775" s="922"/>
      <c r="M775" s="145"/>
      <c r="N775" s="991"/>
      <c r="O775" s="274"/>
      <c r="P775" s="274"/>
      <c r="Q775" s="274"/>
      <c r="R775" s="275"/>
      <c r="S775" s="274"/>
      <c r="T775" s="274"/>
      <c r="U775" s="275"/>
      <c r="V775" s="286"/>
      <c r="W775" s="271"/>
      <c r="X775" s="271"/>
      <c r="Y775" s="272"/>
      <c r="Z775" s="273"/>
      <c r="AA775" s="273"/>
      <c r="AB775" s="271"/>
      <c r="AC775" s="273"/>
      <c r="AD775" s="193"/>
    </row>
    <row r="776" spans="1:38" ht="15">
      <c r="A776" s="1067"/>
      <c r="B776" s="1106"/>
      <c r="C776" s="1097"/>
      <c r="D776" s="1098"/>
      <c r="E776" s="1098"/>
      <c r="F776" s="1099"/>
      <c r="G776" s="1100"/>
      <c r="H776" s="1097"/>
      <c r="I776" s="1101"/>
      <c r="J776" s="1086"/>
      <c r="K776"/>
      <c r="L776" s="922"/>
      <c r="M776" s="145"/>
      <c r="N776" s="980"/>
      <c r="O776" s="998"/>
      <c r="P776" s="998"/>
      <c r="Q776" s="998"/>
      <c r="R776" s="999"/>
      <c r="S776" s="998"/>
      <c r="T776" s="1000"/>
      <c r="U776" s="999"/>
      <c r="V776" s="278"/>
      <c r="W776" s="279"/>
      <c r="X776" s="279"/>
      <c r="Y776" s="280"/>
      <c r="Z776" s="281"/>
      <c r="AA776" s="281"/>
      <c r="AB776" s="279"/>
      <c r="AC776" s="281"/>
      <c r="AD776" s="193"/>
    </row>
    <row r="777" spans="1:38" ht="15">
      <c r="A777" s="1067"/>
      <c r="B777" s="1106"/>
      <c r="C777" s="1097"/>
      <c r="D777" s="1098"/>
      <c r="E777" s="1098"/>
      <c r="F777" s="1099"/>
      <c r="G777" s="1100"/>
      <c r="H777" s="1097"/>
      <c r="I777" s="1101"/>
      <c r="J777" s="1086"/>
      <c r="K777"/>
      <c r="L777" s="922"/>
      <c r="M777" s="145"/>
      <c r="N777" s="178"/>
      <c r="O777" s="271"/>
      <c r="P777" s="207"/>
      <c r="Q777" s="208"/>
      <c r="R777" s="209"/>
      <c r="S777" s="210"/>
      <c r="T777" s="207"/>
      <c r="U777" s="209"/>
      <c r="V777" s="260"/>
      <c r="W777" s="254"/>
      <c r="X777" s="261"/>
      <c r="Y777" s="261"/>
      <c r="Z777" s="262"/>
      <c r="AA777" s="262"/>
      <c r="AB777" s="261"/>
      <c r="AC777" s="262"/>
      <c r="AD777" s="193"/>
    </row>
    <row r="778" spans="1:38" ht="15">
      <c r="A778" s="1067"/>
      <c r="B778" s="1106"/>
      <c r="C778" s="1097"/>
      <c r="D778" s="1098"/>
      <c r="E778" s="1098"/>
      <c r="F778" s="1099"/>
      <c r="G778" s="1100"/>
      <c r="H778" s="1097"/>
      <c r="I778" s="1101"/>
      <c r="J778" s="1086"/>
      <c r="K778"/>
      <c r="L778" s="922"/>
      <c r="M778" s="145"/>
      <c r="N778" s="991"/>
      <c r="O778" s="274"/>
      <c r="P778" s="211"/>
      <c r="Q778" s="212"/>
      <c r="R778" s="213"/>
      <c r="S778" s="214"/>
      <c r="T778" s="211"/>
      <c r="U778" s="213"/>
      <c r="V778" s="281"/>
      <c r="W778" s="279"/>
      <c r="X778" s="279"/>
      <c r="Y778" s="280"/>
      <c r="Z778" s="281"/>
      <c r="AA778" s="281"/>
      <c r="AB778" s="279"/>
      <c r="AC778" s="281"/>
      <c r="AD778" s="193"/>
    </row>
    <row r="779" spans="1:38" ht="15">
      <c r="A779" s="1067"/>
      <c r="B779" s="1106"/>
      <c r="C779" s="1097"/>
      <c r="D779" s="1098"/>
      <c r="E779" s="1098"/>
      <c r="F779" s="1099"/>
      <c r="G779" s="1100"/>
      <c r="H779" s="1097"/>
      <c r="I779" s="1101"/>
      <c r="J779" s="1086"/>
      <c r="K779"/>
      <c r="L779" s="922"/>
      <c r="M779" s="145"/>
      <c r="N779" s="980"/>
      <c r="O779" s="1000"/>
      <c r="P779" s="1001"/>
      <c r="Q779" s="1002"/>
      <c r="R779" s="1003"/>
      <c r="S779" s="250"/>
      <c r="T779" s="1001"/>
      <c r="U779" s="1003"/>
      <c r="V779" s="278"/>
      <c r="W779" s="279"/>
      <c r="X779" s="279"/>
      <c r="Y779" s="280"/>
      <c r="Z779" s="281"/>
      <c r="AA779" s="281"/>
      <c r="AB779" s="279"/>
      <c r="AC779" s="281"/>
      <c r="AD779" s="193"/>
    </row>
    <row r="780" spans="1:38" ht="15">
      <c r="A780" s="1067"/>
      <c r="B780" s="1106"/>
      <c r="C780" s="1097"/>
      <c r="D780" s="1098"/>
      <c r="E780" s="1098"/>
      <c r="F780" s="1099"/>
      <c r="G780" s="1100"/>
      <c r="H780" s="1097"/>
      <c r="I780" s="1101"/>
      <c r="J780" s="1086"/>
      <c r="K780"/>
      <c r="L780" s="922"/>
      <c r="M780" s="145"/>
      <c r="N780" s="178"/>
      <c r="O780" s="271"/>
      <c r="P780" s="207"/>
      <c r="Q780" s="208"/>
      <c r="R780" s="209"/>
      <c r="S780" s="210"/>
      <c r="T780" s="207"/>
      <c r="U780" s="209"/>
      <c r="V780" s="260"/>
      <c r="W780" s="254"/>
      <c r="X780" s="261"/>
      <c r="Y780" s="261"/>
      <c r="Z780" s="262"/>
      <c r="AA780" s="262"/>
      <c r="AB780" s="261"/>
      <c r="AC780" s="262"/>
      <c r="AD780" s="193"/>
    </row>
    <row r="781" spans="1:38" ht="15">
      <c r="A781" s="1067"/>
      <c r="B781" s="1114"/>
      <c r="C781" s="1116"/>
      <c r="D781" s="1117"/>
      <c r="E781" s="1117"/>
      <c r="F781" s="1118"/>
      <c r="G781" s="1119"/>
      <c r="H781" s="1116"/>
      <c r="I781" s="1117"/>
      <c r="J781" s="1091"/>
      <c r="K781"/>
      <c r="L781" s="480"/>
      <c r="M781" s="145"/>
      <c r="N781" s="991"/>
      <c r="O781" s="274"/>
      <c r="P781" s="211"/>
      <c r="Q781" s="212"/>
      <c r="R781" s="213"/>
      <c r="S781" s="214"/>
      <c r="T781" s="211"/>
      <c r="U781" s="213"/>
      <c r="V781" s="281"/>
      <c r="W781" s="279"/>
      <c r="X781" s="279"/>
      <c r="Y781" s="280"/>
      <c r="Z781" s="281"/>
      <c r="AA781" s="281"/>
      <c r="AB781" s="279"/>
      <c r="AC781" s="281"/>
      <c r="AD781" s="193"/>
    </row>
    <row r="782" spans="1:38" ht="15">
      <c r="A782" s="1067"/>
      <c r="B782" s="1106"/>
      <c r="C782" s="1097"/>
      <c r="D782" s="1098"/>
      <c r="E782" s="1098"/>
      <c r="F782" s="1099"/>
      <c r="G782" s="1100"/>
      <c r="H782" s="1097"/>
      <c r="I782" s="1101"/>
      <c r="J782" s="1086"/>
      <c r="K782"/>
      <c r="L782" s="480"/>
      <c r="M782" s="145"/>
      <c r="N782" s="980"/>
      <c r="O782" s="1000"/>
      <c r="P782" s="1001"/>
      <c r="Q782" s="1002"/>
      <c r="R782" s="1003"/>
      <c r="S782" s="250"/>
      <c r="T782" s="1001"/>
      <c r="U782" s="1003"/>
      <c r="V782" s="260"/>
      <c r="W782" s="254"/>
      <c r="X782" s="261"/>
      <c r="Y782" s="261"/>
      <c r="Z782" s="262"/>
      <c r="AA782" s="262"/>
      <c r="AB782" s="261"/>
      <c r="AC782" s="262"/>
      <c r="AD782" s="193"/>
    </row>
    <row r="783" spans="1:38" ht="15">
      <c r="A783" s="1067"/>
      <c r="B783" s="1106"/>
      <c r="C783" s="1097"/>
      <c r="D783" s="1098"/>
      <c r="E783" s="1098"/>
      <c r="F783" s="1099"/>
      <c r="G783" s="1100"/>
      <c r="H783" s="1097"/>
      <c r="I783" s="1101"/>
      <c r="J783" s="1086"/>
      <c r="K783"/>
      <c r="L783" s="480"/>
      <c r="M783" s="145"/>
      <c r="N783" s="271"/>
      <c r="O783" s="271"/>
      <c r="P783" s="207"/>
      <c r="Q783" s="208"/>
      <c r="R783" s="209"/>
      <c r="S783" s="210"/>
      <c r="T783" s="207"/>
      <c r="U783" s="209"/>
      <c r="V783" s="260"/>
      <c r="W783" s="254"/>
      <c r="X783" s="261"/>
      <c r="Y783" s="261"/>
      <c r="Z783" s="262"/>
      <c r="AA783" s="262"/>
      <c r="AB783" s="261"/>
      <c r="AC783" s="262"/>
      <c r="AD783" s="193"/>
    </row>
    <row r="784" spans="1:38" ht="15">
      <c r="A784" s="1067"/>
      <c r="B784" s="1106"/>
      <c r="C784" s="1097"/>
      <c r="D784" s="1098"/>
      <c r="E784" s="1098"/>
      <c r="F784" s="1099"/>
      <c r="G784" s="1100"/>
      <c r="H784" s="1097"/>
      <c r="I784" s="1101"/>
      <c r="J784" s="1086"/>
      <c r="K784"/>
      <c r="L784" s="480"/>
      <c r="M784" s="145"/>
      <c r="N784" s="274"/>
      <c r="O784" s="274"/>
      <c r="P784" s="211"/>
      <c r="Q784" s="212"/>
      <c r="R784" s="213"/>
      <c r="S784" s="214"/>
      <c r="T784" s="211"/>
      <c r="U784" s="213"/>
      <c r="V784" s="983"/>
      <c r="W784" s="283"/>
      <c r="X784" s="283"/>
      <c r="Y784" s="284"/>
      <c r="Z784" s="282"/>
      <c r="AA784" s="282"/>
      <c r="AB784" s="283"/>
      <c r="AC784" s="282"/>
      <c r="AD784" s="193"/>
    </row>
    <row r="785" spans="1:30" ht="15">
      <c r="A785" s="1068"/>
      <c r="B785" s="1105"/>
      <c r="C785" s="1092"/>
      <c r="D785" s="1093"/>
      <c r="E785" s="1093"/>
      <c r="F785" s="1094"/>
      <c r="G785" s="1095"/>
      <c r="H785" s="1092"/>
      <c r="I785" s="1093"/>
      <c r="J785" s="1096"/>
      <c r="K785"/>
      <c r="L785" s="480"/>
      <c r="M785" s="145"/>
      <c r="N785" s="252"/>
      <c r="O785" s="176"/>
      <c r="P785" s="176"/>
      <c r="Q785" s="176"/>
      <c r="R785" s="177"/>
      <c r="S785" s="177"/>
      <c r="T785" s="244"/>
      <c r="U785" s="987"/>
      <c r="V785" s="256"/>
      <c r="W785" s="257"/>
      <c r="X785" s="258"/>
      <c r="Y785" s="258"/>
      <c r="Z785" s="259"/>
      <c r="AA785" s="259"/>
      <c r="AB785" s="258"/>
      <c r="AC785" s="979"/>
      <c r="AD785" s="193"/>
    </row>
    <row r="786" spans="1:30" ht="15">
      <c r="A786" s="1067"/>
      <c r="B786" s="1106"/>
      <c r="C786" s="1097"/>
      <c r="D786" s="1098"/>
      <c r="E786" s="1098"/>
      <c r="F786" s="1099"/>
      <c r="G786" s="1100"/>
      <c r="H786" s="1097"/>
      <c r="I786" s="1101"/>
      <c r="J786" s="1086"/>
      <c r="K786"/>
      <c r="L786" s="480"/>
      <c r="M786" s="145"/>
      <c r="N786" s="179"/>
      <c r="O786" s="179"/>
      <c r="P786" s="179"/>
      <c r="Q786" s="179"/>
      <c r="R786" s="180"/>
      <c r="S786" s="180"/>
      <c r="T786" s="245"/>
      <c r="U786" s="988"/>
      <c r="V786" s="260"/>
      <c r="W786" s="254"/>
      <c r="X786" s="261"/>
      <c r="Y786" s="261"/>
      <c r="Z786" s="262"/>
      <c r="AA786" s="262"/>
      <c r="AB786" s="261"/>
      <c r="AC786" s="262"/>
      <c r="AD786" s="193"/>
    </row>
    <row r="787" spans="1:30" ht="15">
      <c r="A787" s="1067"/>
      <c r="B787" s="1106"/>
      <c r="C787" s="1097"/>
      <c r="D787" s="1098"/>
      <c r="E787" s="1098"/>
      <c r="F787" s="1099"/>
      <c r="G787" s="1100"/>
      <c r="H787" s="1097"/>
      <c r="I787" s="1101"/>
      <c r="J787" s="1086"/>
      <c r="K787"/>
      <c r="L787" s="480"/>
      <c r="M787" s="145"/>
      <c r="N787" s="179"/>
      <c r="O787" s="179"/>
      <c r="P787" s="179"/>
      <c r="Q787" s="179"/>
      <c r="R787" s="180"/>
      <c r="S787" s="180"/>
      <c r="T787" s="245"/>
      <c r="U787" s="988"/>
      <c r="V787" s="260"/>
      <c r="W787" s="254"/>
      <c r="X787" s="261"/>
      <c r="Y787" s="261"/>
      <c r="Z787" s="262"/>
      <c r="AA787" s="262"/>
      <c r="AB787" s="261"/>
      <c r="AC787" s="262"/>
      <c r="AD787" s="193"/>
    </row>
    <row r="788" spans="1:30" ht="15">
      <c r="A788" s="1067"/>
      <c r="B788" s="1106"/>
      <c r="C788" s="1097"/>
      <c r="D788" s="1098"/>
      <c r="E788" s="1098"/>
      <c r="F788" s="1099"/>
      <c r="G788" s="1100"/>
      <c r="H788" s="1097"/>
      <c r="I788" s="1101"/>
      <c r="J788" s="1086"/>
      <c r="K788"/>
      <c r="L788" s="480"/>
      <c r="M788" s="145"/>
      <c r="N788" s="179"/>
      <c r="O788" s="179"/>
      <c r="P788" s="179"/>
      <c r="Q788" s="179"/>
      <c r="R788" s="180"/>
      <c r="S788" s="180"/>
      <c r="T788" s="245"/>
      <c r="U788" s="988"/>
      <c r="V788" s="260"/>
      <c r="W788" s="254"/>
      <c r="X788" s="261"/>
      <c r="Y788" s="261"/>
      <c r="Z788" s="262"/>
      <c r="AA788" s="262"/>
      <c r="AB788" s="261"/>
      <c r="AC788" s="262"/>
      <c r="AD788" s="193"/>
    </row>
    <row r="789" spans="1:30" ht="15">
      <c r="A789" s="1067"/>
      <c r="B789" s="1106"/>
      <c r="C789" s="1097"/>
      <c r="D789" s="1098"/>
      <c r="E789" s="1098"/>
      <c r="F789" s="1099"/>
      <c r="G789" s="1100"/>
      <c r="H789" s="1097"/>
      <c r="I789" s="1101"/>
      <c r="J789" s="1086"/>
      <c r="K789"/>
      <c r="L789" s="480"/>
      <c r="M789" s="145"/>
      <c r="N789" s="179"/>
      <c r="O789" s="179"/>
      <c r="P789" s="179"/>
      <c r="Q789" s="179"/>
      <c r="R789" s="180"/>
      <c r="S789" s="180"/>
      <c r="T789" s="245"/>
      <c r="U789" s="988"/>
      <c r="V789" s="260"/>
      <c r="W789" s="254"/>
      <c r="X789" s="261"/>
      <c r="Y789" s="261"/>
      <c r="Z789" s="262"/>
      <c r="AA789" s="262"/>
      <c r="AB789" s="261"/>
      <c r="AC789" s="262"/>
      <c r="AD789" s="193"/>
    </row>
    <row r="790" spans="1:30" ht="15">
      <c r="A790" s="1067"/>
      <c r="B790" s="1106"/>
      <c r="C790" s="1097"/>
      <c r="D790" s="1098"/>
      <c r="E790" s="1098"/>
      <c r="F790" s="1099"/>
      <c r="G790" s="1100"/>
      <c r="H790" s="1097"/>
      <c r="I790" s="1101"/>
      <c r="J790" s="1086"/>
      <c r="K790"/>
      <c r="L790" s="480"/>
      <c r="M790" s="145"/>
      <c r="N790" s="181"/>
      <c r="O790" s="181"/>
      <c r="P790" s="181"/>
      <c r="Q790" s="181"/>
      <c r="R790" s="182"/>
      <c r="S790" s="182"/>
      <c r="T790" s="246"/>
      <c r="U790" s="989"/>
      <c r="V790" s="263"/>
      <c r="W790" s="264"/>
      <c r="X790" s="265"/>
      <c r="Y790" s="265"/>
      <c r="Z790" s="266"/>
      <c r="AA790" s="266"/>
      <c r="AB790" s="265"/>
      <c r="AC790" s="266"/>
      <c r="AD790" s="193"/>
    </row>
    <row r="791" spans="1:30" ht="15">
      <c r="A791" s="1067"/>
      <c r="B791" s="1106"/>
      <c r="C791" s="1097"/>
      <c r="D791" s="1098"/>
      <c r="E791" s="1098"/>
      <c r="F791" s="1099"/>
      <c r="G791" s="1100"/>
      <c r="H791" s="1097"/>
      <c r="I791" s="1101"/>
      <c r="J791" s="1086"/>
      <c r="K791"/>
      <c r="L791" s="480"/>
      <c r="M791" s="145"/>
      <c r="N791" s="357"/>
      <c r="O791" s="205"/>
      <c r="P791" s="205"/>
      <c r="Q791" s="205"/>
      <c r="R791" s="206"/>
      <c r="S791" s="205"/>
      <c r="T791" s="247"/>
      <c r="U791" s="981"/>
      <c r="V791" s="267"/>
      <c r="W791" s="267"/>
      <c r="X791" s="267"/>
      <c r="Y791" s="267"/>
      <c r="Z791" s="268"/>
      <c r="AA791" s="267"/>
      <c r="AB791" s="267"/>
      <c r="AC791" s="978"/>
      <c r="AD791" s="193"/>
    </row>
    <row r="792" spans="1:30" ht="15">
      <c r="A792" s="1067"/>
      <c r="B792" s="1065"/>
      <c r="C792" s="1097"/>
      <c r="D792" s="1098"/>
      <c r="E792" s="1098"/>
      <c r="F792" s="1099"/>
      <c r="G792" s="1100"/>
      <c r="H792" s="1097"/>
      <c r="I792" s="1101"/>
      <c r="J792" s="1086"/>
      <c r="K792"/>
      <c r="L792" s="480"/>
      <c r="M792" s="145"/>
      <c r="N792" s="178"/>
      <c r="O792" s="178"/>
      <c r="P792" s="178"/>
      <c r="Q792" s="178"/>
      <c r="R792" s="183"/>
      <c r="S792" s="178"/>
      <c r="T792" s="248"/>
      <c r="U792" s="183"/>
      <c r="V792" s="254"/>
      <c r="W792" s="254"/>
      <c r="X792" s="254"/>
      <c r="Y792" s="254"/>
      <c r="Z792" s="255"/>
      <c r="AA792" s="254"/>
      <c r="AB792" s="254"/>
      <c r="AC792" s="260"/>
      <c r="AD792" s="193"/>
    </row>
    <row r="793" spans="1:30" ht="15">
      <c r="A793" s="1067"/>
      <c r="B793" s="1106"/>
      <c r="C793" s="1097"/>
      <c r="D793" s="1098"/>
      <c r="E793" s="1098"/>
      <c r="F793" s="1099"/>
      <c r="G793" s="1100"/>
      <c r="H793" s="1097"/>
      <c r="I793" s="1101"/>
      <c r="J793" s="1086"/>
      <c r="K793"/>
      <c r="L793" s="480"/>
      <c r="M793" s="145"/>
      <c r="N793" s="178"/>
      <c r="O793" s="248"/>
      <c r="P793" s="248"/>
      <c r="Q793" s="248"/>
      <c r="R793" s="253"/>
      <c r="S793" s="248"/>
      <c r="T793" s="248"/>
      <c r="U793" s="253"/>
      <c r="V793" s="248"/>
      <c r="W793" s="248"/>
      <c r="X793" s="248"/>
      <c r="Y793" s="248"/>
      <c r="Z793" s="253"/>
      <c r="AA793" s="248"/>
      <c r="AB793" s="248"/>
      <c r="AC793" s="269"/>
      <c r="AD793" s="193"/>
    </row>
    <row r="794" spans="1:30" ht="15">
      <c r="A794" s="1067"/>
      <c r="B794" s="1065"/>
      <c r="C794" s="1097"/>
      <c r="D794" s="1098"/>
      <c r="E794" s="1098"/>
      <c r="F794" s="1099"/>
      <c r="G794" s="1100"/>
      <c r="H794" s="1097"/>
      <c r="I794" s="1101"/>
      <c r="J794" s="1086"/>
      <c r="K794"/>
      <c r="L794" s="480"/>
      <c r="M794" s="145"/>
      <c r="N794" s="178"/>
      <c r="O794" s="248"/>
      <c r="P794" s="248"/>
      <c r="Q794" s="248"/>
      <c r="R794" s="253"/>
      <c r="S794" s="248"/>
      <c r="T794" s="248"/>
      <c r="U794" s="253"/>
      <c r="V794" s="248"/>
      <c r="W794" s="248"/>
      <c r="X794" s="248"/>
      <c r="Y794" s="248"/>
      <c r="Z794" s="253"/>
      <c r="AA794" s="248"/>
      <c r="AB794" s="248"/>
      <c r="AC794" s="269"/>
      <c r="AD794" s="193"/>
    </row>
    <row r="795" spans="1:30" ht="15">
      <c r="A795" s="1067"/>
      <c r="B795" s="1106"/>
      <c r="C795" s="1097"/>
      <c r="D795" s="1098"/>
      <c r="E795" s="1098"/>
      <c r="F795" s="1099"/>
      <c r="G795" s="1100"/>
      <c r="H795" s="1097"/>
      <c r="I795" s="1101"/>
      <c r="J795" s="1086"/>
      <c r="K795"/>
      <c r="L795" s="480"/>
      <c r="M795" s="145"/>
      <c r="N795" s="178"/>
      <c r="O795" s="248"/>
      <c r="P795" s="248"/>
      <c r="Q795" s="248"/>
      <c r="R795" s="253"/>
      <c r="S795" s="248"/>
      <c r="T795" s="248"/>
      <c r="U795" s="253"/>
      <c r="V795" s="248"/>
      <c r="W795" s="248"/>
      <c r="X795" s="248"/>
      <c r="Y795" s="248"/>
      <c r="Z795" s="253"/>
      <c r="AA795" s="248"/>
      <c r="AB795" s="248"/>
      <c r="AC795" s="269"/>
      <c r="AD795" s="193"/>
    </row>
    <row r="796" spans="1:30" ht="15">
      <c r="A796" s="1067"/>
      <c r="B796" s="1065"/>
      <c r="C796" s="1097"/>
      <c r="D796" s="1098"/>
      <c r="E796" s="1098"/>
      <c r="F796" s="1099"/>
      <c r="G796" s="1100"/>
      <c r="H796" s="1097"/>
      <c r="I796" s="1101"/>
      <c r="J796" s="1086"/>
      <c r="K796"/>
      <c r="L796" s="480"/>
      <c r="M796" s="145"/>
      <c r="N796" s="271"/>
      <c r="O796" s="271"/>
      <c r="P796" s="207"/>
      <c r="Q796" s="208"/>
      <c r="R796" s="209"/>
      <c r="S796" s="210"/>
      <c r="T796" s="207"/>
      <c r="U796" s="209"/>
      <c r="V796" s="270"/>
      <c r="W796" s="271"/>
      <c r="X796" s="271"/>
      <c r="Y796" s="272"/>
      <c r="Z796" s="273"/>
      <c r="AA796" s="273"/>
      <c r="AB796" s="271"/>
      <c r="AC796" s="273"/>
      <c r="AD796" s="193"/>
    </row>
    <row r="797" spans="1:30" ht="15">
      <c r="A797" s="1067"/>
      <c r="B797" s="1106"/>
      <c r="C797" s="1097"/>
      <c r="D797" s="1098"/>
      <c r="E797" s="1098"/>
      <c r="F797" s="1099"/>
      <c r="G797" s="1100"/>
      <c r="H797" s="1097"/>
      <c r="I797" s="1101"/>
      <c r="J797" s="1086"/>
      <c r="K797"/>
      <c r="L797" s="480"/>
      <c r="M797" s="145"/>
      <c r="N797" s="271"/>
      <c r="O797" s="271"/>
      <c r="P797" s="207"/>
      <c r="Q797" s="208"/>
      <c r="R797" s="209"/>
      <c r="S797" s="210"/>
      <c r="T797" s="207"/>
      <c r="U797" s="209"/>
      <c r="V797" s="270"/>
      <c r="W797" s="271"/>
      <c r="X797" s="271"/>
      <c r="Y797" s="272"/>
      <c r="Z797" s="273"/>
      <c r="AA797" s="273"/>
      <c r="AB797" s="271"/>
      <c r="AC797" s="273"/>
      <c r="AD797" s="193"/>
    </row>
    <row r="798" spans="1:30" ht="15">
      <c r="A798" s="1067"/>
      <c r="B798" s="1065"/>
      <c r="C798" s="1097"/>
      <c r="D798" s="1098"/>
      <c r="E798" s="1098"/>
      <c r="F798" s="1099"/>
      <c r="G798" s="1100"/>
      <c r="H798" s="1097"/>
      <c r="I798" s="1101"/>
      <c r="J798" s="1086"/>
      <c r="K798"/>
      <c r="L798" s="480"/>
      <c r="M798" s="145"/>
      <c r="N798" s="271"/>
      <c r="O798" s="271"/>
      <c r="P798" s="271"/>
      <c r="Q798" s="271"/>
      <c r="R798" s="974"/>
      <c r="S798" s="271"/>
      <c r="T798" s="271"/>
      <c r="U798" s="974"/>
      <c r="V798" s="270"/>
      <c r="W798" s="271"/>
      <c r="X798" s="271"/>
      <c r="Y798" s="272"/>
      <c r="Z798" s="273"/>
      <c r="AA798" s="273"/>
      <c r="AB798" s="271"/>
      <c r="AC798" s="273"/>
      <c r="AD798" s="193"/>
    </row>
    <row r="799" spans="1:30" ht="15">
      <c r="A799" s="1067"/>
      <c r="B799" s="1065"/>
      <c r="C799" s="1097"/>
      <c r="D799" s="1098"/>
      <c r="E799" s="1098"/>
      <c r="F799" s="1099"/>
      <c r="G799" s="1100"/>
      <c r="H799" s="1097"/>
      <c r="I799" s="1101"/>
      <c r="J799" s="1086"/>
      <c r="K799"/>
      <c r="L799" s="480"/>
      <c r="M799" s="145"/>
      <c r="N799" s="271"/>
      <c r="O799" s="271"/>
      <c r="P799" s="207"/>
      <c r="Q799" s="208"/>
      <c r="R799" s="209"/>
      <c r="S799" s="210"/>
      <c r="T799" s="207"/>
      <c r="U799" s="209"/>
      <c r="V799" s="270"/>
      <c r="W799" s="271"/>
      <c r="X799" s="271"/>
      <c r="Y799" s="272"/>
      <c r="Z799" s="273"/>
      <c r="AA799" s="273"/>
      <c r="AB799" s="271"/>
      <c r="AC799" s="273"/>
      <c r="AD799" s="193"/>
    </row>
    <row r="800" spans="1:30" ht="15">
      <c r="A800" s="1067"/>
      <c r="B800" s="1106"/>
      <c r="C800" s="1097"/>
      <c r="D800" s="1098"/>
      <c r="E800" s="1098"/>
      <c r="F800" s="1099"/>
      <c r="G800" s="1100"/>
      <c r="H800" s="1097"/>
      <c r="I800" s="1101"/>
      <c r="J800" s="1086"/>
      <c r="K800"/>
      <c r="L800" s="480"/>
      <c r="M800" s="145"/>
      <c r="N800" s="271"/>
      <c r="O800" s="271"/>
      <c r="P800" s="207"/>
      <c r="Q800" s="208"/>
      <c r="R800" s="209"/>
      <c r="S800" s="210"/>
      <c r="T800" s="207"/>
      <c r="U800" s="209"/>
      <c r="V800" s="270"/>
      <c r="W800" s="271"/>
      <c r="X800" s="271"/>
      <c r="Y800" s="272"/>
      <c r="Z800" s="273"/>
      <c r="AA800" s="273"/>
      <c r="AB800" s="271"/>
      <c r="AC800" s="273"/>
      <c r="AD800" s="193"/>
    </row>
    <row r="801" spans="1:38" ht="15">
      <c r="A801" s="1067"/>
      <c r="B801" s="1065"/>
      <c r="C801" s="1097"/>
      <c r="D801" s="1098"/>
      <c r="E801" s="1098"/>
      <c r="F801" s="1099"/>
      <c r="G801" s="1100"/>
      <c r="H801" s="1097"/>
      <c r="I801" s="1101"/>
      <c r="J801" s="1086"/>
      <c r="K801"/>
      <c r="L801" s="480"/>
      <c r="M801" s="145"/>
      <c r="N801" s="271"/>
      <c r="O801" s="271"/>
      <c r="P801" s="276"/>
      <c r="Q801" s="276"/>
      <c r="R801" s="277"/>
      <c r="S801" s="276"/>
      <c r="T801" s="271"/>
      <c r="U801" s="277"/>
      <c r="V801" s="270"/>
      <c r="W801" s="271"/>
      <c r="X801" s="271"/>
      <c r="Y801" s="272"/>
      <c r="Z801" s="273"/>
      <c r="AA801" s="273"/>
      <c r="AB801" s="271"/>
      <c r="AC801" s="273"/>
      <c r="AD801" s="193"/>
    </row>
    <row r="802" spans="1:38" ht="15">
      <c r="A802" s="1067"/>
      <c r="B802" s="1065"/>
      <c r="C802" s="1097"/>
      <c r="D802" s="1098"/>
      <c r="E802" s="1098"/>
      <c r="F802" s="1099"/>
      <c r="G802" s="1100"/>
      <c r="H802" s="1097"/>
      <c r="I802" s="1101"/>
      <c r="J802" s="1086"/>
      <c r="K802"/>
      <c r="L802" s="480"/>
      <c r="M802" s="145"/>
      <c r="N802" s="271"/>
      <c r="O802" s="271"/>
      <c r="P802" s="207"/>
      <c r="Q802" s="208"/>
      <c r="R802" s="209"/>
      <c r="S802" s="210"/>
      <c r="T802" s="207"/>
      <c r="U802" s="209"/>
      <c r="V802" s="270"/>
      <c r="W802" s="271"/>
      <c r="X802" s="271"/>
      <c r="Y802" s="272"/>
      <c r="Z802" s="273"/>
      <c r="AA802" s="273"/>
      <c r="AB802" s="271"/>
      <c r="AC802" s="273"/>
      <c r="AD802" s="193"/>
    </row>
    <row r="803" spans="1:38" ht="15">
      <c r="A803" s="1067"/>
      <c r="B803" s="1106"/>
      <c r="C803" s="1097"/>
      <c r="D803" s="1098"/>
      <c r="E803" s="1098"/>
      <c r="F803" s="1099"/>
      <c r="G803" s="1100"/>
      <c r="H803" s="1097"/>
      <c r="I803" s="1101"/>
      <c r="J803" s="1086"/>
      <c r="K803"/>
      <c r="L803" s="480"/>
      <c r="M803" s="145"/>
      <c r="N803" s="271"/>
      <c r="O803" s="271"/>
      <c r="P803" s="207"/>
      <c r="Q803" s="208"/>
      <c r="R803" s="209"/>
      <c r="S803" s="210"/>
      <c r="T803" s="207"/>
      <c r="U803" s="209"/>
      <c r="V803" s="270"/>
      <c r="W803" s="271"/>
      <c r="X803" s="271"/>
      <c r="Y803" s="272"/>
      <c r="Z803" s="273"/>
      <c r="AA803" s="273"/>
      <c r="AB803" s="271"/>
      <c r="AC803" s="273"/>
      <c r="AD803" s="193"/>
    </row>
    <row r="804" spans="1:38" ht="15">
      <c r="A804" s="1067"/>
      <c r="B804" s="1065"/>
      <c r="C804" s="1097"/>
      <c r="D804" s="1098"/>
      <c r="E804" s="1098"/>
      <c r="F804" s="1099"/>
      <c r="G804" s="1100"/>
      <c r="H804" s="1097"/>
      <c r="I804" s="1101"/>
      <c r="J804" s="1086"/>
      <c r="K804"/>
      <c r="L804" s="480"/>
      <c r="M804" s="145"/>
      <c r="N804" s="271"/>
      <c r="O804" s="271"/>
      <c r="P804" s="207"/>
      <c r="Q804" s="208"/>
      <c r="R804" s="209"/>
      <c r="S804" s="210"/>
      <c r="T804" s="207"/>
      <c r="U804" s="209"/>
      <c r="V804" s="270"/>
      <c r="W804" s="271"/>
      <c r="X804" s="271"/>
      <c r="Y804" s="272"/>
      <c r="Z804" s="273"/>
      <c r="AA804" s="273"/>
      <c r="AB804" s="271"/>
      <c r="AC804" s="273"/>
      <c r="AD804" s="193"/>
    </row>
    <row r="805" spans="1:38" ht="15">
      <c r="A805" s="1067"/>
      <c r="B805" s="1065"/>
      <c r="C805" s="1097"/>
      <c r="D805" s="1098"/>
      <c r="E805" s="1098"/>
      <c r="F805" s="1099"/>
      <c r="G805" s="1100"/>
      <c r="H805" s="1097"/>
      <c r="I805" s="1101"/>
      <c r="J805" s="1086"/>
      <c r="K805"/>
      <c r="L805" s="480"/>
      <c r="M805" s="145"/>
      <c r="N805" s="271"/>
      <c r="O805" s="271"/>
      <c r="P805" s="207"/>
      <c r="Q805" s="208"/>
      <c r="R805" s="209"/>
      <c r="S805" s="210"/>
      <c r="T805" s="207"/>
      <c r="U805" s="209"/>
      <c r="V805" s="270"/>
      <c r="W805" s="271"/>
      <c r="X805" s="271"/>
      <c r="Y805" s="272"/>
      <c r="Z805" s="273"/>
      <c r="AA805" s="273"/>
      <c r="AB805" s="271"/>
      <c r="AC805" s="273"/>
      <c r="AD805" s="193"/>
    </row>
    <row r="806" spans="1:38" ht="15">
      <c r="A806" s="1067"/>
      <c r="B806" s="1065"/>
      <c r="C806" s="1097"/>
      <c r="D806" s="1098"/>
      <c r="E806" s="1098"/>
      <c r="F806" s="1099"/>
      <c r="G806" s="1100"/>
      <c r="H806" s="1097"/>
      <c r="I806" s="1101"/>
      <c r="J806" s="1086"/>
      <c r="K806"/>
      <c r="L806" s="480"/>
      <c r="M806" s="145"/>
      <c r="N806" s="271"/>
      <c r="O806" s="271"/>
      <c r="P806" s="207"/>
      <c r="Q806" s="208"/>
      <c r="R806" s="209"/>
      <c r="S806" s="210"/>
      <c r="T806" s="207"/>
      <c r="U806" s="209"/>
      <c r="V806" s="270"/>
      <c r="W806" s="271"/>
      <c r="X806" s="271"/>
      <c r="Y806" s="272"/>
      <c r="Z806" s="273"/>
      <c r="AA806" s="273"/>
      <c r="AB806" s="271"/>
      <c r="AC806" s="273"/>
      <c r="AD806" s="193"/>
    </row>
    <row r="807" spans="1:38" ht="15">
      <c r="A807" s="1067"/>
      <c r="B807" s="1106"/>
      <c r="C807" s="1097"/>
      <c r="D807" s="1098"/>
      <c r="E807" s="1098"/>
      <c r="F807" s="1099"/>
      <c r="G807" s="1100"/>
      <c r="H807" s="1097"/>
      <c r="I807" s="1101"/>
      <c r="J807" s="1086"/>
      <c r="K807"/>
      <c r="L807" s="480"/>
      <c r="M807" s="145"/>
      <c r="N807" s="271"/>
      <c r="O807" s="271"/>
      <c r="P807" s="207"/>
      <c r="Q807" s="208"/>
      <c r="R807" s="209"/>
      <c r="S807" s="210"/>
      <c r="T807" s="207"/>
      <c r="U807" s="209"/>
      <c r="V807" s="270"/>
      <c r="W807" s="271"/>
      <c r="X807" s="271"/>
      <c r="Y807" s="272"/>
      <c r="Z807" s="273"/>
      <c r="AA807" s="273"/>
      <c r="AB807" s="271"/>
      <c r="AC807" s="273"/>
      <c r="AD807" s="193"/>
    </row>
    <row r="808" spans="1:38" ht="15">
      <c r="A808" s="1067"/>
      <c r="B808" s="1065"/>
      <c r="C808" s="1097"/>
      <c r="D808" s="1098"/>
      <c r="E808" s="1098"/>
      <c r="F808" s="1099"/>
      <c r="G808" s="1100"/>
      <c r="H808" s="1097"/>
      <c r="I808" s="1101"/>
      <c r="J808" s="1086"/>
      <c r="K808"/>
      <c r="L808" s="480"/>
      <c r="M808" s="145"/>
      <c r="N808" s="271"/>
      <c r="O808" s="271"/>
      <c r="P808" s="207"/>
      <c r="Q808" s="208"/>
      <c r="R808" s="209"/>
      <c r="S808" s="210"/>
      <c r="T808" s="207"/>
      <c r="U808" s="209"/>
      <c r="V808" s="270"/>
      <c r="W808" s="271"/>
      <c r="X808" s="271"/>
      <c r="Y808" s="272"/>
      <c r="Z808" s="273"/>
      <c r="AA808" s="273"/>
      <c r="AB808" s="271"/>
      <c r="AC808" s="273"/>
      <c r="AD808" s="193"/>
    </row>
    <row r="809" spans="1:38" ht="15">
      <c r="A809" s="1067"/>
      <c r="B809" s="1065"/>
      <c r="C809" s="1097"/>
      <c r="D809" s="1098"/>
      <c r="E809" s="1098"/>
      <c r="F809" s="1099"/>
      <c r="G809" s="1100"/>
      <c r="H809" s="1097"/>
      <c r="I809" s="1101"/>
      <c r="J809" s="1086"/>
      <c r="K809"/>
      <c r="L809" s="480"/>
      <c r="M809" s="145"/>
      <c r="N809" s="271"/>
      <c r="O809" s="271"/>
      <c r="P809" s="207"/>
      <c r="Q809" s="208"/>
      <c r="R809" s="209"/>
      <c r="S809" s="210"/>
      <c r="T809" s="207"/>
      <c r="U809" s="209"/>
      <c r="V809" s="270"/>
      <c r="W809" s="271"/>
      <c r="X809" s="271"/>
      <c r="Y809" s="272"/>
      <c r="Z809" s="273"/>
      <c r="AA809" s="273"/>
      <c r="AB809" s="271"/>
      <c r="AC809" s="273"/>
      <c r="AD809" s="193"/>
    </row>
    <row r="810" spans="1:38" ht="15">
      <c r="A810" s="1067"/>
      <c r="B810" s="1106"/>
      <c r="C810" s="1097"/>
      <c r="D810" s="1098"/>
      <c r="E810" s="1098"/>
      <c r="F810" s="1099"/>
      <c r="G810" s="1100"/>
      <c r="H810" s="1097"/>
      <c r="I810" s="1101"/>
      <c r="J810" s="1086"/>
      <c r="K810"/>
      <c r="L810" s="480"/>
      <c r="M810" s="145"/>
      <c r="N810" s="271"/>
      <c r="O810" s="271"/>
      <c r="P810" s="207"/>
      <c r="Q810" s="208"/>
      <c r="R810" s="209"/>
      <c r="S810" s="210"/>
      <c r="T810" s="207"/>
      <c r="U810" s="209"/>
      <c r="V810" s="270"/>
      <c r="W810" s="271"/>
      <c r="X810" s="271"/>
      <c r="Y810" s="272"/>
      <c r="Z810" s="273"/>
      <c r="AA810" s="273"/>
      <c r="AB810" s="271"/>
      <c r="AC810" s="273"/>
      <c r="AD810" s="193"/>
    </row>
    <row r="811" spans="1:38" ht="15">
      <c r="A811" s="1067"/>
      <c r="B811" s="1065"/>
      <c r="C811" s="1097"/>
      <c r="D811" s="1098"/>
      <c r="E811" s="1098"/>
      <c r="F811" s="1099"/>
      <c r="G811" s="1100"/>
      <c r="H811" s="1097"/>
      <c r="I811" s="1101"/>
      <c r="J811" s="1086"/>
      <c r="K811"/>
      <c r="L811" s="480"/>
      <c r="M811" s="145"/>
      <c r="N811" s="271"/>
      <c r="O811" s="271"/>
      <c r="P811" s="207"/>
      <c r="Q811" s="208"/>
      <c r="R811" s="209"/>
      <c r="S811" s="210"/>
      <c r="T811" s="207"/>
      <c r="U811" s="209"/>
      <c r="V811" s="270"/>
      <c r="W811" s="271"/>
      <c r="X811" s="271"/>
      <c r="Y811" s="272"/>
      <c r="Z811" s="273"/>
      <c r="AA811" s="273"/>
      <c r="AB811" s="271"/>
      <c r="AC811" s="273"/>
      <c r="AD811" s="193"/>
    </row>
    <row r="812" spans="1:38" ht="15">
      <c r="A812" s="1067"/>
      <c r="B812" s="1065"/>
      <c r="C812" s="1097"/>
      <c r="D812" s="1098"/>
      <c r="E812" s="1098"/>
      <c r="F812" s="1099"/>
      <c r="G812" s="1100"/>
      <c r="H812" s="1097"/>
      <c r="I812" s="1101"/>
      <c r="J812" s="1086"/>
      <c r="K812"/>
      <c r="L812" s="480"/>
      <c r="M812" s="145"/>
      <c r="N812" s="179"/>
      <c r="O812" s="271"/>
      <c r="P812" s="207"/>
      <c r="Q812" s="208"/>
      <c r="R812" s="209"/>
      <c r="S812" s="210"/>
      <c r="T812" s="207"/>
      <c r="U812" s="209"/>
      <c r="V812" s="286"/>
      <c r="W812" s="271"/>
      <c r="X812" s="271"/>
      <c r="Y812" s="272"/>
      <c r="Z812" s="273"/>
      <c r="AA812" s="273"/>
      <c r="AB812" s="271"/>
      <c r="AC812" s="273"/>
      <c r="AD812" s="193"/>
    </row>
    <row r="813" spans="1:38" ht="15">
      <c r="A813" s="1067"/>
      <c r="B813" s="1106"/>
      <c r="C813" s="1097"/>
      <c r="D813" s="1098"/>
      <c r="E813" s="1098"/>
      <c r="F813" s="1099"/>
      <c r="G813" s="1100"/>
      <c r="H813" s="1097"/>
      <c r="I813" s="1101"/>
      <c r="J813" s="1086"/>
      <c r="K813"/>
      <c r="L813" s="922"/>
      <c r="M813" s="145"/>
      <c r="N813" s="975"/>
      <c r="O813" s="975"/>
      <c r="P813" s="975"/>
      <c r="Q813" s="975"/>
      <c r="R813" s="976"/>
      <c r="S813" s="976"/>
      <c r="T813" s="977"/>
      <c r="U813" s="987"/>
      <c r="V813" s="281"/>
      <c r="W813" s="271"/>
      <c r="X813" s="271"/>
      <c r="Y813" s="272"/>
      <c r="Z813" s="273"/>
      <c r="AA813" s="273"/>
      <c r="AB813" s="271"/>
      <c r="AC813" s="273"/>
      <c r="AD813" s="193"/>
      <c r="AE813" s="992"/>
      <c r="AF813" s="992"/>
      <c r="AG813" s="992"/>
      <c r="AH813" s="992"/>
      <c r="AI813" s="992"/>
      <c r="AJ813" s="992"/>
      <c r="AK813" s="992"/>
      <c r="AL813" s="992"/>
    </row>
    <row r="814" spans="1:38" ht="15">
      <c r="A814" s="1067"/>
      <c r="B814" s="1106"/>
      <c r="C814" s="1097"/>
      <c r="D814" s="1098"/>
      <c r="E814" s="1098"/>
      <c r="F814" s="1099"/>
      <c r="G814" s="1100"/>
      <c r="H814" s="1097"/>
      <c r="I814" s="1101"/>
      <c r="J814" s="1086"/>
      <c r="K814"/>
      <c r="L814" s="922"/>
      <c r="M814" s="145"/>
      <c r="N814" s="179"/>
      <c r="O814" s="179"/>
      <c r="P814" s="179"/>
      <c r="Q814" s="179"/>
      <c r="R814" s="180"/>
      <c r="S814" s="180"/>
      <c r="T814" s="245"/>
      <c r="U814" s="988"/>
      <c r="V814" s="281"/>
      <c r="W814" s="271"/>
      <c r="X814" s="271"/>
      <c r="Y814" s="272"/>
      <c r="Z814" s="273"/>
      <c r="AA814" s="273"/>
      <c r="AB814" s="271"/>
      <c r="AC814" s="273"/>
      <c r="AD814" s="193"/>
      <c r="AE814" s="992"/>
      <c r="AF814" s="992"/>
      <c r="AG814" s="992"/>
      <c r="AH814" s="992"/>
      <c r="AI814" s="992"/>
      <c r="AJ814" s="992"/>
      <c r="AK814" s="992"/>
      <c r="AL814" s="992"/>
    </row>
    <row r="815" spans="1:38" ht="15">
      <c r="A815" s="1067"/>
      <c r="B815" s="1114"/>
      <c r="C815" s="1116"/>
      <c r="D815" s="1117"/>
      <c r="E815" s="1117"/>
      <c r="F815" s="1118"/>
      <c r="G815" s="1119"/>
      <c r="H815" s="1116"/>
      <c r="I815" s="1117"/>
      <c r="J815" s="1091"/>
      <c r="K815"/>
      <c r="L815" s="922"/>
      <c r="M815" s="145"/>
      <c r="N815" s="181"/>
      <c r="O815" s="181"/>
      <c r="P815" s="181"/>
      <c r="Q815" s="181"/>
      <c r="R815" s="182"/>
      <c r="S815" s="182"/>
      <c r="T815" s="246"/>
      <c r="U815" s="989"/>
      <c r="V815" s="281"/>
      <c r="W815" s="271"/>
      <c r="X815" s="271"/>
      <c r="Y815" s="272"/>
      <c r="Z815" s="273"/>
      <c r="AA815" s="273"/>
      <c r="AB815" s="271"/>
      <c r="AC815" s="273"/>
      <c r="AD815" s="193"/>
      <c r="AE815" s="992"/>
      <c r="AF815" s="992"/>
      <c r="AG815" s="992"/>
      <c r="AH815" s="992"/>
      <c r="AI815" s="992"/>
      <c r="AJ815" s="992"/>
      <c r="AK815" s="992"/>
      <c r="AL815" s="992"/>
    </row>
    <row r="816" spans="1:38" ht="15">
      <c r="A816" s="1067"/>
      <c r="B816" s="1106"/>
      <c r="C816" s="1097"/>
      <c r="D816" s="1098"/>
      <c r="E816" s="1098"/>
      <c r="F816" s="1099"/>
      <c r="G816" s="1100"/>
      <c r="H816" s="1097"/>
      <c r="I816" s="1101"/>
      <c r="J816" s="1086"/>
      <c r="K816"/>
      <c r="L816" s="922"/>
      <c r="M816" s="145"/>
      <c r="N816" s="179"/>
      <c r="O816" s="179"/>
      <c r="P816" s="179"/>
      <c r="Q816" s="179"/>
      <c r="R816" s="180"/>
      <c r="S816" s="180"/>
      <c r="T816" s="245"/>
      <c r="U816" s="988"/>
      <c r="V816" s="281"/>
      <c r="W816" s="271"/>
      <c r="X816" s="271"/>
      <c r="Y816" s="272"/>
      <c r="Z816" s="273"/>
      <c r="AA816" s="273"/>
      <c r="AB816" s="271"/>
      <c r="AC816" s="273"/>
      <c r="AD816" s="193"/>
    </row>
    <row r="817" spans="1:38" ht="15">
      <c r="A817" s="1067"/>
      <c r="B817" s="1106"/>
      <c r="C817" s="1097"/>
      <c r="D817" s="1098"/>
      <c r="E817" s="1098"/>
      <c r="F817" s="1099"/>
      <c r="G817" s="1100"/>
      <c r="H817" s="1097"/>
      <c r="I817" s="1101"/>
      <c r="J817" s="1086"/>
      <c r="K817"/>
      <c r="L817" s="922"/>
      <c r="M817" s="145"/>
      <c r="N817" s="179"/>
      <c r="O817" s="179"/>
      <c r="P817" s="179"/>
      <c r="Q817" s="179"/>
      <c r="R817" s="180"/>
      <c r="S817" s="180"/>
      <c r="T817" s="245"/>
      <c r="U817" s="988"/>
      <c r="V817" s="281"/>
      <c r="W817" s="279"/>
      <c r="X817" s="279"/>
      <c r="Y817" s="280"/>
      <c r="Z817" s="281"/>
      <c r="AA817" s="281"/>
      <c r="AB817" s="279"/>
      <c r="AC817" s="281"/>
      <c r="AD817" s="193"/>
    </row>
    <row r="818" spans="1:38" ht="15">
      <c r="A818" s="1067"/>
      <c r="B818" s="1114"/>
      <c r="C818" s="1116"/>
      <c r="D818" s="1117"/>
      <c r="E818" s="1117"/>
      <c r="F818" s="1118"/>
      <c r="G818" s="1119"/>
      <c r="H818" s="1116"/>
      <c r="I818" s="1117"/>
      <c r="J818" s="1091"/>
      <c r="K818"/>
      <c r="L818" s="922"/>
      <c r="M818" s="145"/>
      <c r="N818" s="181"/>
      <c r="O818" s="181"/>
      <c r="P818" s="181"/>
      <c r="Q818" s="181"/>
      <c r="R818" s="182"/>
      <c r="S818" s="182"/>
      <c r="T818" s="246"/>
      <c r="U818" s="989"/>
      <c r="V818" s="260"/>
      <c r="W818" s="254"/>
      <c r="X818" s="261"/>
      <c r="Y818" s="261"/>
      <c r="Z818" s="262"/>
      <c r="AA818" s="262"/>
      <c r="AB818" s="261"/>
      <c r="AC818" s="262"/>
      <c r="AD818" s="193"/>
    </row>
    <row r="819" spans="1:38" ht="15">
      <c r="A819" s="1067"/>
      <c r="B819" s="1106"/>
      <c r="C819" s="1097"/>
      <c r="D819" s="1098"/>
      <c r="E819" s="1098"/>
      <c r="F819" s="1099"/>
      <c r="G819" s="1100"/>
      <c r="H819" s="1097"/>
      <c r="I819" s="1101"/>
      <c r="J819" s="1086"/>
      <c r="K819"/>
      <c r="L819" s="922"/>
      <c r="M819" s="145"/>
      <c r="N819" s="975"/>
      <c r="O819" s="975"/>
      <c r="P819" s="975"/>
      <c r="Q819" s="975"/>
      <c r="R819" s="976"/>
      <c r="S819" s="976"/>
      <c r="T819" s="977"/>
      <c r="U819" s="987"/>
      <c r="V819" s="260"/>
      <c r="W819" s="254"/>
      <c r="X819" s="261"/>
      <c r="Y819" s="261"/>
      <c r="Z819" s="262"/>
      <c r="AA819" s="262"/>
      <c r="AB819" s="261"/>
      <c r="AC819" s="262"/>
      <c r="AD819" s="193"/>
    </row>
    <row r="820" spans="1:38" ht="15">
      <c r="A820" s="1067"/>
      <c r="B820" s="1106"/>
      <c r="C820" s="1097"/>
      <c r="D820" s="1098"/>
      <c r="E820" s="1098"/>
      <c r="F820" s="1099"/>
      <c r="G820" s="1100"/>
      <c r="H820" s="1097"/>
      <c r="I820" s="1101"/>
      <c r="J820" s="1086"/>
      <c r="K820"/>
      <c r="L820" s="922"/>
      <c r="M820" s="145"/>
      <c r="N820" s="178"/>
      <c r="O820" s="178"/>
      <c r="P820" s="178"/>
      <c r="Q820" s="178"/>
      <c r="R820" s="183"/>
      <c r="S820" s="178"/>
      <c r="T820" s="248"/>
      <c r="U820" s="183"/>
      <c r="V820" s="260"/>
      <c r="W820" s="254"/>
      <c r="X820" s="261"/>
      <c r="Y820" s="261"/>
      <c r="Z820" s="262"/>
      <c r="AA820" s="262"/>
      <c r="AB820" s="261"/>
      <c r="AC820" s="262"/>
      <c r="AD820" s="193"/>
    </row>
    <row r="821" spans="1:38" ht="15">
      <c r="A821" s="1067"/>
      <c r="B821" s="1114"/>
      <c r="C821" s="1116"/>
      <c r="D821" s="1117"/>
      <c r="E821" s="1117"/>
      <c r="F821" s="1118"/>
      <c r="G821" s="1119"/>
      <c r="H821" s="1116"/>
      <c r="I821" s="1117"/>
      <c r="J821" s="1091"/>
      <c r="K821"/>
      <c r="L821" s="922"/>
      <c r="M821" s="145"/>
      <c r="N821" s="991"/>
      <c r="O821" s="991"/>
      <c r="P821" s="991"/>
      <c r="Q821" s="991"/>
      <c r="R821" s="996"/>
      <c r="S821" s="991"/>
      <c r="T821" s="984"/>
      <c r="U821" s="996"/>
      <c r="V821" s="285"/>
      <c r="W821" s="279"/>
      <c r="X821" s="279"/>
      <c r="Y821" s="280"/>
      <c r="Z821" s="281"/>
      <c r="AA821" s="281"/>
      <c r="AB821" s="279"/>
      <c r="AC821" s="281"/>
      <c r="AD821" s="193"/>
    </row>
    <row r="822" spans="1:38" ht="15">
      <c r="A822" s="1067"/>
      <c r="B822" s="1106"/>
      <c r="C822" s="1097"/>
      <c r="D822" s="1098"/>
      <c r="E822" s="1098"/>
      <c r="F822" s="1099"/>
      <c r="G822" s="1100"/>
      <c r="H822" s="1097"/>
      <c r="I822" s="1101"/>
      <c r="J822" s="1086"/>
      <c r="K822"/>
      <c r="L822" s="922"/>
      <c r="M822" s="145"/>
      <c r="N822" s="248"/>
      <c r="O822" s="248"/>
      <c r="P822" s="982"/>
      <c r="Q822" s="982"/>
      <c r="R822" s="997"/>
      <c r="S822" s="982"/>
      <c r="T822" s="982"/>
      <c r="U822" s="997"/>
      <c r="V822" s="278"/>
      <c r="W822" s="279"/>
      <c r="X822" s="279"/>
      <c r="Y822" s="280"/>
      <c r="Z822" s="281"/>
      <c r="AA822" s="281"/>
      <c r="AB822" s="279"/>
      <c r="AC822" s="281"/>
      <c r="AD822" s="193"/>
      <c r="AE822" s="992"/>
      <c r="AF822" s="992"/>
      <c r="AG822" s="992"/>
      <c r="AH822" s="992"/>
      <c r="AI822" s="992"/>
      <c r="AJ822" s="992"/>
      <c r="AK822" s="992"/>
      <c r="AL822" s="992"/>
    </row>
    <row r="823" spans="1:38" ht="15">
      <c r="A823" s="1067"/>
      <c r="B823" s="1106"/>
      <c r="C823" s="1097"/>
      <c r="D823" s="1098"/>
      <c r="E823" s="1098"/>
      <c r="F823" s="1099"/>
      <c r="G823" s="1100"/>
      <c r="H823" s="1097"/>
      <c r="I823" s="1101"/>
      <c r="J823" s="1086"/>
      <c r="K823"/>
      <c r="L823" s="922"/>
      <c r="M823" s="145"/>
      <c r="N823" s="248"/>
      <c r="O823" s="248"/>
      <c r="P823" s="248"/>
      <c r="Q823" s="248"/>
      <c r="R823" s="253"/>
      <c r="S823" s="248"/>
      <c r="T823" s="248"/>
      <c r="U823" s="253"/>
      <c r="V823" s="278"/>
      <c r="W823" s="254"/>
      <c r="X823" s="261"/>
      <c r="Y823" s="261"/>
      <c r="Z823" s="262"/>
      <c r="AA823" s="262"/>
      <c r="AB823" s="261"/>
      <c r="AC823" s="262"/>
      <c r="AD823" s="193"/>
      <c r="AE823" s="992"/>
      <c r="AF823" s="992"/>
      <c r="AG823" s="992"/>
      <c r="AH823" s="992"/>
      <c r="AI823" s="992"/>
      <c r="AJ823" s="992"/>
      <c r="AK823" s="992"/>
      <c r="AL823" s="992"/>
    </row>
    <row r="824" spans="1:38" ht="15">
      <c r="A824" s="1067"/>
      <c r="B824" s="1106"/>
      <c r="C824" s="1097"/>
      <c r="D824" s="1098"/>
      <c r="E824" s="1098"/>
      <c r="F824" s="1099"/>
      <c r="G824" s="1100"/>
      <c r="H824" s="1097"/>
      <c r="I824" s="1101"/>
      <c r="J824" s="1086"/>
      <c r="K824"/>
      <c r="L824" s="922"/>
      <c r="M824" s="145"/>
      <c r="N824" s="984"/>
      <c r="O824" s="984"/>
      <c r="P824" s="984"/>
      <c r="Q824" s="984"/>
      <c r="R824" s="985"/>
      <c r="S824" s="984"/>
      <c r="T824" s="984"/>
      <c r="U824" s="985"/>
      <c r="V824" s="278"/>
      <c r="W824" s="279"/>
      <c r="X824" s="279"/>
      <c r="Y824" s="280"/>
      <c r="Z824" s="281"/>
      <c r="AA824" s="281"/>
      <c r="AB824" s="279"/>
      <c r="AC824" s="281"/>
      <c r="AD824" s="193"/>
      <c r="AE824" s="992"/>
      <c r="AF824" s="992"/>
      <c r="AG824" s="992"/>
      <c r="AH824" s="992"/>
      <c r="AI824" s="992"/>
      <c r="AJ824" s="992"/>
      <c r="AK824" s="992"/>
      <c r="AL824" s="992"/>
    </row>
    <row r="825" spans="1:38" ht="15">
      <c r="A825" s="1067"/>
      <c r="B825" s="1106"/>
      <c r="C825" s="1097"/>
      <c r="D825" s="1098"/>
      <c r="E825" s="1098"/>
      <c r="F825" s="1099"/>
      <c r="G825" s="1100"/>
      <c r="H825" s="1097"/>
      <c r="I825" s="1101"/>
      <c r="J825" s="1086"/>
      <c r="K825"/>
      <c r="L825" s="922"/>
      <c r="M825" s="145"/>
      <c r="N825" s="980"/>
      <c r="O825" s="982"/>
      <c r="P825" s="982"/>
      <c r="Q825" s="982"/>
      <c r="R825" s="997"/>
      <c r="S825" s="982"/>
      <c r="T825" s="982"/>
      <c r="U825" s="997"/>
      <c r="AD825" s="193"/>
    </row>
    <row r="826" spans="1:38" ht="15">
      <c r="A826" s="1067"/>
      <c r="B826" s="1106"/>
      <c r="C826" s="1097"/>
      <c r="D826" s="1098"/>
      <c r="E826" s="1098"/>
      <c r="F826" s="1099"/>
      <c r="G826" s="1100"/>
      <c r="H826" s="1097"/>
      <c r="I826" s="1101"/>
      <c r="J826" s="1086"/>
      <c r="K826"/>
      <c r="L826" s="922"/>
      <c r="M826" s="145"/>
      <c r="N826" s="178"/>
      <c r="O826" s="248"/>
      <c r="P826" s="248"/>
      <c r="Q826" s="248"/>
      <c r="R826" s="253"/>
      <c r="S826" s="248"/>
      <c r="T826" s="248"/>
      <c r="U826" s="253"/>
      <c r="V826" s="281"/>
      <c r="W826" s="279"/>
      <c r="X826" s="279"/>
      <c r="Y826" s="280"/>
      <c r="Z826" s="281"/>
      <c r="AA826" s="281"/>
      <c r="AB826" s="279"/>
      <c r="AC826" s="281"/>
      <c r="AD826" s="193"/>
    </row>
    <row r="827" spans="1:38" ht="15">
      <c r="A827" s="1067"/>
      <c r="B827" s="1106"/>
      <c r="C827" s="1097"/>
      <c r="D827" s="1098"/>
      <c r="E827" s="1098"/>
      <c r="F827" s="1099"/>
      <c r="G827" s="1100"/>
      <c r="H827" s="1097"/>
      <c r="I827" s="1101"/>
      <c r="J827" s="1086"/>
      <c r="K827"/>
      <c r="L827" s="922"/>
      <c r="M827" s="145"/>
      <c r="N827" s="991"/>
      <c r="O827" s="274"/>
      <c r="P827" s="274"/>
      <c r="Q827" s="274"/>
      <c r="R827" s="275"/>
      <c r="S827" s="274"/>
      <c r="T827" s="274"/>
      <c r="U827" s="275"/>
      <c r="V827" s="286"/>
      <c r="W827" s="271"/>
      <c r="X827" s="271"/>
      <c r="Y827" s="272"/>
      <c r="Z827" s="273"/>
      <c r="AA827" s="273"/>
      <c r="AB827" s="271"/>
      <c r="AC827" s="273"/>
      <c r="AD827" s="193"/>
    </row>
    <row r="828" spans="1:38" ht="15">
      <c r="A828" s="1067"/>
      <c r="B828" s="1106"/>
      <c r="C828" s="1097"/>
      <c r="D828" s="1098"/>
      <c r="E828" s="1098"/>
      <c r="F828" s="1099"/>
      <c r="G828" s="1100"/>
      <c r="H828" s="1097"/>
      <c r="I828" s="1101"/>
      <c r="J828" s="1086"/>
      <c r="K828"/>
      <c r="L828" s="922"/>
      <c r="M828" s="145"/>
      <c r="N828" s="980"/>
      <c r="O828" s="998"/>
      <c r="P828" s="998"/>
      <c r="Q828" s="998"/>
      <c r="R828" s="999"/>
      <c r="S828" s="998"/>
      <c r="T828" s="1000"/>
      <c r="U828" s="999"/>
      <c r="V828" s="278"/>
      <c r="W828" s="279"/>
      <c r="X828" s="279"/>
      <c r="Y828" s="280"/>
      <c r="Z828" s="281"/>
      <c r="AA828" s="281"/>
      <c r="AB828" s="279"/>
      <c r="AC828" s="281"/>
      <c r="AD828" s="193"/>
    </row>
    <row r="829" spans="1:38" ht="15">
      <c r="A829" s="1067"/>
      <c r="B829" s="1106"/>
      <c r="C829" s="1097"/>
      <c r="D829" s="1098"/>
      <c r="E829" s="1098"/>
      <c r="F829" s="1099"/>
      <c r="G829" s="1100"/>
      <c r="H829" s="1097"/>
      <c r="I829" s="1101"/>
      <c r="J829" s="1086"/>
      <c r="K829"/>
      <c r="L829" s="922"/>
      <c r="M829" s="145"/>
      <c r="N829" s="178"/>
      <c r="O829" s="271"/>
      <c r="P829" s="207"/>
      <c r="Q829" s="208"/>
      <c r="R829" s="209"/>
      <c r="S829" s="210"/>
      <c r="T829" s="207"/>
      <c r="U829" s="209"/>
      <c r="V829" s="260"/>
      <c r="W829" s="254"/>
      <c r="X829" s="261"/>
      <c r="Y829" s="261"/>
      <c r="Z829" s="262"/>
      <c r="AA829" s="262"/>
      <c r="AB829" s="261"/>
      <c r="AC829" s="262"/>
      <c r="AD829" s="193"/>
    </row>
    <row r="830" spans="1:38" ht="15">
      <c r="A830" s="1067"/>
      <c r="B830" s="1106"/>
      <c r="C830" s="1097"/>
      <c r="D830" s="1098"/>
      <c r="E830" s="1098"/>
      <c r="F830" s="1099"/>
      <c r="G830" s="1100"/>
      <c r="H830" s="1097"/>
      <c r="I830" s="1101"/>
      <c r="J830" s="1086"/>
      <c r="K830"/>
      <c r="L830" s="922"/>
      <c r="M830" s="145"/>
      <c r="N830" s="991"/>
      <c r="O830" s="274"/>
      <c r="P830" s="211"/>
      <c r="Q830" s="212"/>
      <c r="R830" s="213"/>
      <c r="S830" s="214"/>
      <c r="T830" s="211"/>
      <c r="U830" s="213"/>
      <c r="V830" s="281"/>
      <c r="W830" s="279"/>
      <c r="X830" s="279"/>
      <c r="Y830" s="280"/>
      <c r="Z830" s="281"/>
      <c r="AA830" s="281"/>
      <c r="AB830" s="279"/>
      <c r="AC830" s="281"/>
      <c r="AD830" s="193"/>
    </row>
    <row r="831" spans="1:38" ht="15">
      <c r="A831" s="1067"/>
      <c r="B831" s="1106"/>
      <c r="C831" s="1097"/>
      <c r="D831" s="1098"/>
      <c r="E831" s="1098"/>
      <c r="F831" s="1099"/>
      <c r="G831" s="1100"/>
      <c r="H831" s="1097"/>
      <c r="I831" s="1101"/>
      <c r="J831" s="1086"/>
      <c r="K831"/>
      <c r="L831" s="480"/>
      <c r="M831" s="145"/>
      <c r="N831" s="980"/>
      <c r="O831" s="1000"/>
      <c r="P831" s="1001"/>
      <c r="Q831" s="1002"/>
      <c r="R831" s="1003"/>
      <c r="S831" s="250"/>
      <c r="T831" s="1001"/>
      <c r="U831" s="1003"/>
      <c r="V831" s="278"/>
      <c r="W831" s="279"/>
      <c r="X831" s="279"/>
      <c r="Y831" s="280"/>
      <c r="Z831" s="281"/>
      <c r="AA831" s="281"/>
      <c r="AB831" s="279"/>
      <c r="AC831" s="281"/>
      <c r="AD831" s="193"/>
    </row>
    <row r="832" spans="1:38" ht="15">
      <c r="A832" s="1067"/>
      <c r="B832" s="1106"/>
      <c r="C832" s="1097"/>
      <c r="D832" s="1098"/>
      <c r="E832" s="1098"/>
      <c r="F832" s="1099"/>
      <c r="G832" s="1100"/>
      <c r="H832" s="1097"/>
      <c r="I832" s="1101"/>
      <c r="J832" s="1086"/>
      <c r="K832"/>
      <c r="L832" s="480"/>
      <c r="M832" s="145"/>
      <c r="N832" s="178"/>
      <c r="O832" s="271"/>
      <c r="P832" s="207"/>
      <c r="Q832" s="208"/>
      <c r="R832" s="209"/>
      <c r="S832" s="210"/>
      <c r="T832" s="207"/>
      <c r="U832" s="209"/>
      <c r="V832" s="260"/>
      <c r="W832" s="254"/>
      <c r="X832" s="261"/>
      <c r="Y832" s="261"/>
      <c r="Z832" s="262"/>
      <c r="AA832" s="262"/>
      <c r="AB832" s="261"/>
      <c r="AC832" s="262"/>
      <c r="AD832" s="193"/>
    </row>
    <row r="833" spans="1:30" ht="15">
      <c r="A833" s="1067"/>
      <c r="B833" s="1114"/>
      <c r="C833" s="1116"/>
      <c r="D833" s="1117"/>
      <c r="E833" s="1117"/>
      <c r="F833" s="1118"/>
      <c r="G833" s="1119"/>
      <c r="H833" s="1116"/>
      <c r="I833" s="1117"/>
      <c r="J833" s="1091"/>
      <c r="K833"/>
      <c r="L833" s="480"/>
      <c r="M833" s="145"/>
      <c r="N833" s="991"/>
      <c r="O833" s="274"/>
      <c r="P833" s="211"/>
      <c r="Q833" s="212"/>
      <c r="R833" s="213"/>
      <c r="S833" s="214"/>
      <c r="T833" s="211"/>
      <c r="U833" s="213"/>
      <c r="V833" s="281"/>
      <c r="W833" s="279"/>
      <c r="X833" s="279"/>
      <c r="Y833" s="280"/>
      <c r="Z833" s="281"/>
      <c r="AA833" s="281"/>
      <c r="AB833" s="279"/>
      <c r="AC833" s="281"/>
      <c r="AD833" s="193"/>
    </row>
    <row r="834" spans="1:30" ht="15">
      <c r="A834" s="1067"/>
      <c r="B834" s="1106"/>
      <c r="C834" s="1097"/>
      <c r="D834" s="1098"/>
      <c r="E834" s="1098"/>
      <c r="F834" s="1099"/>
      <c r="G834" s="1100"/>
      <c r="H834" s="1097"/>
      <c r="I834" s="1101"/>
      <c r="J834" s="1086"/>
      <c r="K834"/>
      <c r="L834" s="480"/>
      <c r="M834" s="145"/>
      <c r="N834" s="980"/>
      <c r="O834" s="1000"/>
      <c r="P834" s="1001"/>
      <c r="Q834" s="1002"/>
      <c r="R834" s="1003"/>
      <c r="S834" s="250"/>
      <c r="T834" s="1001"/>
      <c r="U834" s="1003"/>
      <c r="V834" s="260"/>
      <c r="W834" s="254"/>
      <c r="X834" s="261"/>
      <c r="Y834" s="261"/>
      <c r="Z834" s="262"/>
      <c r="AA834" s="262"/>
      <c r="AB834" s="261"/>
      <c r="AC834" s="262"/>
      <c r="AD834" s="193"/>
    </row>
    <row r="835" spans="1:30" ht="15">
      <c r="A835" s="1067"/>
      <c r="B835" s="1106"/>
      <c r="C835" s="1097"/>
      <c r="D835" s="1098"/>
      <c r="E835" s="1098"/>
      <c r="F835" s="1099"/>
      <c r="G835" s="1100"/>
      <c r="H835" s="1097"/>
      <c r="I835" s="1101"/>
      <c r="J835" s="1086"/>
      <c r="K835"/>
      <c r="L835" s="480"/>
      <c r="M835" s="145"/>
      <c r="N835" s="271"/>
      <c r="O835" s="271"/>
      <c r="P835" s="207"/>
      <c r="Q835" s="208"/>
      <c r="R835" s="209"/>
      <c r="S835" s="210"/>
      <c r="T835" s="207"/>
      <c r="U835" s="209"/>
      <c r="V835" s="260"/>
      <c r="W835" s="254"/>
      <c r="X835" s="261"/>
      <c r="Y835" s="261"/>
      <c r="Z835" s="262"/>
      <c r="AA835" s="262"/>
      <c r="AB835" s="261"/>
      <c r="AC835" s="262"/>
      <c r="AD835" s="193"/>
    </row>
    <row r="836" spans="1:30" ht="15">
      <c r="A836" s="1067"/>
      <c r="B836" s="1106"/>
      <c r="C836" s="1097"/>
      <c r="D836" s="1098"/>
      <c r="E836" s="1098"/>
      <c r="F836" s="1099"/>
      <c r="G836" s="1100"/>
      <c r="H836" s="1097"/>
      <c r="I836" s="1101"/>
      <c r="J836" s="1086"/>
      <c r="K836"/>
      <c r="L836" s="480"/>
      <c r="M836" s="145"/>
      <c r="N836" s="274"/>
      <c r="O836" s="274"/>
      <c r="P836" s="211"/>
      <c r="Q836" s="212"/>
      <c r="R836" s="213"/>
      <c r="S836" s="214"/>
      <c r="T836" s="211"/>
      <c r="U836" s="213"/>
      <c r="V836" s="983"/>
      <c r="W836" s="283"/>
      <c r="X836" s="283"/>
      <c r="Y836" s="284"/>
      <c r="Z836" s="282"/>
      <c r="AA836" s="282"/>
      <c r="AB836" s="283"/>
      <c r="AC836" s="282"/>
      <c r="AD836" s="193"/>
    </row>
    <row r="837" spans="1:30" ht="15">
      <c r="A837" s="1064"/>
      <c r="B837" s="1103"/>
      <c r="C837" s="1092"/>
      <c r="D837" s="1093"/>
      <c r="E837" s="1093"/>
      <c r="F837" s="1094"/>
      <c r="G837" s="1095"/>
      <c r="H837" s="1092"/>
      <c r="I837" s="1093"/>
      <c r="J837" s="1096"/>
      <c r="K837"/>
      <c r="L837" s="480"/>
      <c r="M837" s="145"/>
      <c r="N837" s="252"/>
      <c r="O837" s="176"/>
      <c r="P837" s="176"/>
      <c r="Q837" s="176"/>
      <c r="R837" s="177"/>
      <c r="S837" s="177"/>
      <c r="T837" s="244"/>
      <c r="U837" s="987"/>
      <c r="V837" s="256"/>
      <c r="W837" s="257"/>
      <c r="X837" s="258"/>
      <c r="Y837" s="258"/>
      <c r="Z837" s="259"/>
      <c r="AA837" s="259"/>
      <c r="AB837" s="258"/>
      <c r="AC837" s="979"/>
      <c r="AD837" s="193"/>
    </row>
    <row r="838" spans="1:30" ht="15">
      <c r="A838" s="1064"/>
      <c r="B838" s="1103"/>
      <c r="C838" s="1092"/>
      <c r="D838" s="1093"/>
      <c r="E838" s="1093"/>
      <c r="F838" s="1094"/>
      <c r="G838" s="1095"/>
      <c r="H838" s="1092"/>
      <c r="I838" s="1093"/>
      <c r="J838" s="1096"/>
      <c r="K838"/>
      <c r="L838" s="480"/>
      <c r="M838" s="145"/>
      <c r="N838" s="179"/>
      <c r="O838" s="179"/>
      <c r="P838" s="179"/>
      <c r="Q838" s="179"/>
      <c r="R838" s="180"/>
      <c r="S838" s="180"/>
      <c r="T838" s="245"/>
      <c r="U838" s="988"/>
      <c r="V838" s="260"/>
      <c r="W838" s="254"/>
      <c r="X838" s="261"/>
      <c r="Y838" s="261"/>
      <c r="Z838" s="262"/>
      <c r="AA838" s="262"/>
      <c r="AB838" s="261"/>
      <c r="AC838" s="262"/>
      <c r="AD838" s="193"/>
    </row>
    <row r="839" spans="1:30" ht="15">
      <c r="A839" s="1064"/>
      <c r="B839" s="1103"/>
      <c r="C839" s="1092"/>
      <c r="D839" s="1093"/>
      <c r="E839" s="1093"/>
      <c r="F839" s="1094"/>
      <c r="G839" s="1095"/>
      <c r="H839" s="1092"/>
      <c r="I839" s="1093"/>
      <c r="J839" s="1096"/>
      <c r="K839"/>
      <c r="L839" s="480"/>
      <c r="M839" s="145"/>
      <c r="N839" s="179"/>
      <c r="O839" s="179"/>
      <c r="P839" s="179"/>
      <c r="Q839" s="179"/>
      <c r="R839" s="180"/>
      <c r="S839" s="180"/>
      <c r="T839" s="245"/>
      <c r="U839" s="988"/>
      <c r="V839" s="260"/>
      <c r="W839" s="254"/>
      <c r="X839" s="261"/>
      <c r="Y839" s="261"/>
      <c r="Z839" s="262"/>
      <c r="AA839" s="262"/>
      <c r="AB839" s="261"/>
      <c r="AC839" s="262"/>
      <c r="AD839" s="193"/>
    </row>
    <row r="840" spans="1:30" ht="15">
      <c r="A840" s="1064"/>
      <c r="B840" s="1103"/>
      <c r="C840" s="1092"/>
      <c r="D840" s="1093"/>
      <c r="E840" s="1093"/>
      <c r="F840" s="1094"/>
      <c r="G840" s="1095"/>
      <c r="H840" s="1092"/>
      <c r="I840" s="1093"/>
      <c r="J840" s="1096"/>
      <c r="K840"/>
      <c r="L840" s="480"/>
      <c r="M840" s="145"/>
      <c r="N840" s="179"/>
      <c r="O840" s="179"/>
      <c r="P840" s="179"/>
      <c r="Q840" s="179"/>
      <c r="R840" s="180"/>
      <c r="S840" s="180"/>
      <c r="T840" s="245"/>
      <c r="U840" s="988"/>
      <c r="V840" s="260"/>
      <c r="W840" s="254"/>
      <c r="X840" s="261"/>
      <c r="Y840" s="261"/>
      <c r="Z840" s="262"/>
      <c r="AA840" s="262"/>
      <c r="AB840" s="261"/>
      <c r="AC840" s="262"/>
      <c r="AD840" s="193"/>
    </row>
    <row r="841" spans="1:30" ht="15">
      <c r="A841" s="1064"/>
      <c r="B841" s="1103"/>
      <c r="C841" s="1092"/>
      <c r="D841" s="1093"/>
      <c r="E841" s="1093"/>
      <c r="F841" s="1094"/>
      <c r="G841" s="1095"/>
      <c r="H841" s="1092"/>
      <c r="I841" s="1093"/>
      <c r="J841" s="1096"/>
      <c r="K841"/>
      <c r="L841" s="480"/>
      <c r="M841" s="145"/>
      <c r="N841" s="179"/>
      <c r="O841" s="179"/>
      <c r="P841" s="179"/>
      <c r="Q841" s="179"/>
      <c r="R841" s="180"/>
      <c r="S841" s="180"/>
      <c r="T841" s="245"/>
      <c r="U841" s="988"/>
      <c r="V841" s="260"/>
      <c r="W841" s="254"/>
      <c r="X841" s="261"/>
      <c r="Y841" s="261"/>
      <c r="Z841" s="262"/>
      <c r="AA841" s="262"/>
      <c r="AB841" s="261"/>
      <c r="AC841" s="262"/>
      <c r="AD841" s="193"/>
    </row>
    <row r="842" spans="1:30" ht="15">
      <c r="A842" s="1064"/>
      <c r="B842" s="1103"/>
      <c r="C842" s="1092"/>
      <c r="D842" s="1093"/>
      <c r="E842" s="1093"/>
      <c r="F842" s="1094"/>
      <c r="G842" s="1095"/>
      <c r="H842" s="1092"/>
      <c r="I842" s="1093"/>
      <c r="J842" s="1096"/>
      <c r="K842"/>
      <c r="L842" s="480"/>
      <c r="M842" s="145"/>
      <c r="N842" s="181"/>
      <c r="O842" s="181"/>
      <c r="P842" s="181"/>
      <c r="Q842" s="181"/>
      <c r="R842" s="182"/>
      <c r="S842" s="182"/>
      <c r="T842" s="246"/>
      <c r="U842" s="989"/>
      <c r="V842" s="263"/>
      <c r="W842" s="264"/>
      <c r="X842" s="265"/>
      <c r="Y842" s="265"/>
      <c r="Z842" s="266"/>
      <c r="AA842" s="266"/>
      <c r="AB842" s="265"/>
      <c r="AC842" s="266"/>
      <c r="AD842" s="193"/>
    </row>
    <row r="843" spans="1:30" ht="15">
      <c r="A843" s="1064"/>
      <c r="B843" s="1103"/>
      <c r="C843" s="1092"/>
      <c r="D843" s="1093"/>
      <c r="E843" s="1093"/>
      <c r="F843" s="1094"/>
      <c r="G843" s="1095"/>
      <c r="H843" s="1092"/>
      <c r="I843" s="1093"/>
      <c r="J843" s="1096"/>
      <c r="K843"/>
      <c r="L843" s="480"/>
      <c r="M843" s="145"/>
      <c r="N843" s="357"/>
      <c r="O843" s="205"/>
      <c r="P843" s="205"/>
      <c r="Q843" s="205"/>
      <c r="R843" s="206"/>
      <c r="S843" s="205"/>
      <c r="T843" s="247"/>
      <c r="U843" s="981"/>
      <c r="V843" s="267"/>
      <c r="W843" s="267"/>
      <c r="X843" s="267"/>
      <c r="Y843" s="267"/>
      <c r="Z843" s="268"/>
      <c r="AA843" s="267"/>
      <c r="AB843" s="267"/>
      <c r="AC843" s="978"/>
      <c r="AD843" s="193"/>
    </row>
    <row r="844" spans="1:30" ht="15">
      <c r="A844" s="1064"/>
      <c r="B844" s="1066"/>
      <c r="C844" s="1092"/>
      <c r="D844" s="1093"/>
      <c r="E844" s="1093"/>
      <c r="F844" s="1094"/>
      <c r="G844" s="1095"/>
      <c r="H844" s="1092"/>
      <c r="I844" s="1093"/>
      <c r="J844" s="1096"/>
      <c r="K844"/>
      <c r="L844" s="480"/>
      <c r="M844" s="145"/>
      <c r="N844" s="178"/>
      <c r="O844" s="178"/>
      <c r="P844" s="178"/>
      <c r="Q844" s="178"/>
      <c r="R844" s="183"/>
      <c r="S844" s="178"/>
      <c r="T844" s="248"/>
      <c r="U844" s="183"/>
      <c r="V844" s="254"/>
      <c r="W844" s="254"/>
      <c r="X844" s="254"/>
      <c r="Y844" s="254"/>
      <c r="Z844" s="255"/>
      <c r="AA844" s="254"/>
      <c r="AB844" s="254"/>
      <c r="AC844" s="260"/>
      <c r="AD844" s="193"/>
    </row>
    <row r="845" spans="1:30" ht="15">
      <c r="A845" s="1064"/>
      <c r="B845" s="1103"/>
      <c r="C845" s="1092"/>
      <c r="D845" s="1093"/>
      <c r="E845" s="1093"/>
      <c r="F845" s="1094"/>
      <c r="G845" s="1095"/>
      <c r="H845" s="1092"/>
      <c r="I845" s="1093"/>
      <c r="J845" s="1096"/>
      <c r="K845"/>
      <c r="L845" s="480"/>
      <c r="M845" s="145"/>
      <c r="N845" s="178"/>
      <c r="O845" s="248"/>
      <c r="P845" s="248"/>
      <c r="Q845" s="248"/>
      <c r="R845" s="253"/>
      <c r="S845" s="248"/>
      <c r="T845" s="248"/>
      <c r="U845" s="253"/>
      <c r="V845" s="248"/>
      <c r="W845" s="248"/>
      <c r="X845" s="248"/>
      <c r="Y845" s="248"/>
      <c r="Z845" s="253"/>
      <c r="AA845" s="248"/>
      <c r="AB845" s="248"/>
      <c r="AC845" s="269"/>
      <c r="AD845" s="193"/>
    </row>
    <row r="846" spans="1:30" ht="15">
      <c r="A846" s="1064"/>
      <c r="B846" s="1066"/>
      <c r="C846" s="1092"/>
      <c r="D846" s="1093"/>
      <c r="E846" s="1093"/>
      <c r="F846" s="1094"/>
      <c r="G846" s="1095"/>
      <c r="H846" s="1092"/>
      <c r="I846" s="1093"/>
      <c r="J846" s="1096"/>
      <c r="K846"/>
      <c r="L846" s="480"/>
      <c r="M846" s="145"/>
      <c r="N846" s="178"/>
      <c r="O846" s="248"/>
      <c r="P846" s="248"/>
      <c r="Q846" s="248"/>
      <c r="R846" s="253"/>
      <c r="S846" s="248"/>
      <c r="T846" s="248"/>
      <c r="U846" s="253"/>
      <c r="V846" s="248"/>
      <c r="W846" s="248"/>
      <c r="X846" s="248"/>
      <c r="Y846" s="248"/>
      <c r="Z846" s="253"/>
      <c r="AA846" s="248"/>
      <c r="AB846" s="248"/>
      <c r="AC846" s="269"/>
      <c r="AD846" s="193"/>
    </row>
    <row r="847" spans="1:30" ht="15">
      <c r="A847" s="1064"/>
      <c r="B847" s="1103"/>
      <c r="C847" s="1092"/>
      <c r="D847" s="1093"/>
      <c r="E847" s="1093"/>
      <c r="F847" s="1094"/>
      <c r="G847" s="1095"/>
      <c r="H847" s="1092"/>
      <c r="I847" s="1093"/>
      <c r="J847" s="1096"/>
      <c r="K847"/>
      <c r="L847" s="480"/>
      <c r="M847" s="145"/>
      <c r="N847" s="178"/>
      <c r="O847" s="248"/>
      <c r="P847" s="248"/>
      <c r="Q847" s="248"/>
      <c r="R847" s="253"/>
      <c r="S847" s="248"/>
      <c r="T847" s="248"/>
      <c r="U847" s="253"/>
      <c r="V847" s="248"/>
      <c r="W847" s="248"/>
      <c r="X847" s="248"/>
      <c r="Y847" s="248"/>
      <c r="Z847" s="253"/>
      <c r="AA847" s="248"/>
      <c r="AB847" s="248"/>
      <c r="AC847" s="269"/>
      <c r="AD847" s="193"/>
    </row>
    <row r="848" spans="1:30" ht="15">
      <c r="A848" s="1064"/>
      <c r="B848" s="1066"/>
      <c r="C848" s="1092"/>
      <c r="D848" s="1093"/>
      <c r="E848" s="1093"/>
      <c r="F848" s="1094"/>
      <c r="G848" s="1095"/>
      <c r="H848" s="1092"/>
      <c r="I848" s="1093"/>
      <c r="J848" s="1096"/>
      <c r="K848"/>
      <c r="L848" s="480"/>
      <c r="M848" s="145"/>
      <c r="N848" s="271"/>
      <c r="O848" s="271"/>
      <c r="P848" s="207"/>
      <c r="Q848" s="208"/>
      <c r="R848" s="209"/>
      <c r="S848" s="210"/>
      <c r="T848" s="207"/>
      <c r="U848" s="209"/>
      <c r="V848" s="270"/>
      <c r="W848" s="271"/>
      <c r="X848" s="271"/>
      <c r="Y848" s="272"/>
      <c r="Z848" s="273"/>
      <c r="AA848" s="273"/>
      <c r="AB848" s="271"/>
      <c r="AC848" s="273"/>
      <c r="AD848" s="193"/>
    </row>
    <row r="849" spans="1:30" ht="15">
      <c r="A849" s="1064"/>
      <c r="B849" s="1103"/>
      <c r="C849" s="1092"/>
      <c r="D849" s="1093"/>
      <c r="E849" s="1093"/>
      <c r="F849" s="1094"/>
      <c r="G849" s="1095"/>
      <c r="H849" s="1092"/>
      <c r="I849" s="1093"/>
      <c r="J849" s="1096"/>
      <c r="K849"/>
      <c r="L849" s="480"/>
      <c r="M849" s="145"/>
      <c r="N849" s="271"/>
      <c r="O849" s="271"/>
      <c r="P849" s="207"/>
      <c r="Q849" s="208"/>
      <c r="R849" s="209"/>
      <c r="S849" s="210"/>
      <c r="T849" s="207"/>
      <c r="U849" s="209"/>
      <c r="V849" s="270"/>
      <c r="W849" s="271"/>
      <c r="X849" s="271"/>
      <c r="Y849" s="272"/>
      <c r="Z849" s="273"/>
      <c r="AA849" s="273"/>
      <c r="AB849" s="271"/>
      <c r="AC849" s="273"/>
      <c r="AD849" s="193"/>
    </row>
    <row r="850" spans="1:30" ht="15">
      <c r="A850" s="1064"/>
      <c r="B850" s="1066"/>
      <c r="C850" s="1092"/>
      <c r="D850" s="1093"/>
      <c r="E850" s="1093"/>
      <c r="F850" s="1094"/>
      <c r="G850" s="1095"/>
      <c r="H850" s="1092"/>
      <c r="I850" s="1093"/>
      <c r="J850" s="1096"/>
      <c r="K850"/>
      <c r="L850" s="480"/>
      <c r="M850" s="145"/>
      <c r="N850" s="271"/>
      <c r="O850" s="271"/>
      <c r="P850" s="271"/>
      <c r="Q850" s="271"/>
      <c r="R850" s="974"/>
      <c r="S850" s="271"/>
      <c r="T850" s="271"/>
      <c r="U850" s="974"/>
      <c r="V850" s="270"/>
      <c r="W850" s="271"/>
      <c r="X850" s="271"/>
      <c r="Y850" s="272"/>
      <c r="Z850" s="273"/>
      <c r="AA850" s="273"/>
      <c r="AB850" s="271"/>
      <c r="AC850" s="273"/>
      <c r="AD850" s="193"/>
    </row>
    <row r="851" spans="1:30" ht="15">
      <c r="A851" s="1064"/>
      <c r="B851" s="1066"/>
      <c r="C851" s="1092"/>
      <c r="D851" s="1093"/>
      <c r="E851" s="1093"/>
      <c r="F851" s="1094"/>
      <c r="G851" s="1095"/>
      <c r="H851" s="1092"/>
      <c r="I851" s="1093"/>
      <c r="J851" s="1096"/>
      <c r="K851"/>
      <c r="L851" s="480"/>
      <c r="M851" s="145"/>
      <c r="N851" s="271"/>
      <c r="O851" s="271"/>
      <c r="P851" s="207"/>
      <c r="Q851" s="208"/>
      <c r="R851" s="209"/>
      <c r="S851" s="210"/>
      <c r="T851" s="207"/>
      <c r="U851" s="209"/>
      <c r="V851" s="270"/>
      <c r="W851" s="271"/>
      <c r="X851" s="271"/>
      <c r="Y851" s="272"/>
      <c r="Z851" s="273"/>
      <c r="AA851" s="273"/>
      <c r="AB851" s="271"/>
      <c r="AC851" s="273"/>
      <c r="AD851" s="193"/>
    </row>
    <row r="852" spans="1:30" ht="15">
      <c r="A852" s="1064"/>
      <c r="B852" s="1103"/>
      <c r="C852" s="1092"/>
      <c r="D852" s="1093"/>
      <c r="E852" s="1093"/>
      <c r="F852" s="1094"/>
      <c r="G852" s="1095"/>
      <c r="H852" s="1092"/>
      <c r="I852" s="1093"/>
      <c r="J852" s="1096"/>
      <c r="K852"/>
      <c r="L852" s="480"/>
      <c r="M852" s="145"/>
      <c r="N852" s="271"/>
      <c r="O852" s="271"/>
      <c r="P852" s="207"/>
      <c r="Q852" s="208"/>
      <c r="R852" s="209"/>
      <c r="S852" s="210"/>
      <c r="T852" s="207"/>
      <c r="U852" s="209"/>
      <c r="V852" s="270"/>
      <c r="W852" s="271"/>
      <c r="X852" s="271"/>
      <c r="Y852" s="272"/>
      <c r="Z852" s="273"/>
      <c r="AA852" s="273"/>
      <c r="AB852" s="271"/>
      <c r="AC852" s="273"/>
      <c r="AD852" s="193"/>
    </row>
    <row r="853" spans="1:30" ht="15">
      <c r="A853" s="1064"/>
      <c r="B853" s="1066"/>
      <c r="C853" s="1092"/>
      <c r="D853" s="1093"/>
      <c r="E853" s="1093"/>
      <c r="F853" s="1094"/>
      <c r="G853" s="1095"/>
      <c r="H853" s="1092"/>
      <c r="I853" s="1093"/>
      <c r="J853" s="1096"/>
      <c r="K853"/>
      <c r="L853" s="480"/>
      <c r="M853" s="145"/>
      <c r="N853" s="271"/>
      <c r="O853" s="271"/>
      <c r="P853" s="276"/>
      <c r="Q853" s="276"/>
      <c r="R853" s="277"/>
      <c r="S853" s="276"/>
      <c r="T853" s="271"/>
      <c r="U853" s="277"/>
      <c r="V853" s="270"/>
      <c r="W853" s="271"/>
      <c r="X853" s="271"/>
      <c r="Y853" s="272"/>
      <c r="Z853" s="273"/>
      <c r="AA853" s="273"/>
      <c r="AB853" s="271"/>
      <c r="AC853" s="273"/>
      <c r="AD853" s="193"/>
    </row>
    <row r="854" spans="1:30" ht="15">
      <c r="A854" s="1064"/>
      <c r="B854" s="1066"/>
      <c r="C854" s="1092"/>
      <c r="D854" s="1093"/>
      <c r="E854" s="1093"/>
      <c r="F854" s="1094"/>
      <c r="G854" s="1095"/>
      <c r="H854" s="1092"/>
      <c r="I854" s="1093"/>
      <c r="J854" s="1096"/>
      <c r="K854"/>
      <c r="L854" s="480"/>
      <c r="M854" s="145"/>
      <c r="N854" s="271"/>
      <c r="O854" s="271"/>
      <c r="P854" s="207"/>
      <c r="Q854" s="208"/>
      <c r="R854" s="209"/>
      <c r="S854" s="210"/>
      <c r="T854" s="207"/>
      <c r="U854" s="209"/>
      <c r="V854" s="270"/>
      <c r="W854" s="271"/>
      <c r="X854" s="271"/>
      <c r="Y854" s="272"/>
      <c r="Z854" s="273"/>
      <c r="AA854" s="273"/>
      <c r="AB854" s="271"/>
      <c r="AC854" s="273"/>
      <c r="AD854" s="193"/>
    </row>
    <row r="855" spans="1:30">
      <c r="A855" s="1064"/>
      <c r="B855" s="1103"/>
      <c r="C855" s="1092"/>
      <c r="D855" s="1093"/>
      <c r="E855" s="1093"/>
      <c r="F855" s="1094"/>
      <c r="G855" s="1095"/>
      <c r="H855" s="1092"/>
      <c r="I855" s="1093"/>
      <c r="J855" s="1096"/>
      <c r="N855" s="271"/>
      <c r="O855" s="271"/>
      <c r="P855" s="207"/>
      <c r="Q855" s="208"/>
      <c r="R855" s="209"/>
      <c r="S855" s="210"/>
      <c r="T855" s="207"/>
      <c r="U855" s="209"/>
      <c r="V855" s="270"/>
      <c r="W855" s="271"/>
      <c r="X855" s="271"/>
      <c r="Y855" s="272"/>
      <c r="Z855" s="273"/>
      <c r="AA855" s="273"/>
      <c r="AB855" s="271"/>
      <c r="AC855" s="273"/>
      <c r="AD855" s="193"/>
    </row>
    <row r="856" spans="1:30">
      <c r="A856" s="1064"/>
      <c r="B856" s="1066"/>
      <c r="C856" s="1092"/>
      <c r="D856" s="1093"/>
      <c r="E856" s="1093"/>
      <c r="F856" s="1094"/>
      <c r="G856" s="1095"/>
      <c r="H856" s="1092"/>
      <c r="I856" s="1093"/>
      <c r="J856" s="1096"/>
      <c r="N856" s="271"/>
      <c r="O856" s="271"/>
      <c r="P856" s="207"/>
      <c r="Q856" s="208"/>
      <c r="R856" s="209"/>
      <c r="S856" s="210"/>
      <c r="T856" s="207"/>
      <c r="U856" s="209"/>
      <c r="V856" s="270"/>
      <c r="W856" s="271"/>
      <c r="X856" s="271"/>
      <c r="Y856" s="272"/>
      <c r="Z856" s="273"/>
      <c r="AA856" s="273"/>
      <c r="AB856" s="271"/>
      <c r="AC856" s="273"/>
      <c r="AD856" s="193"/>
    </row>
    <row r="857" spans="1:30">
      <c r="A857" s="1064"/>
      <c r="B857" s="1066"/>
      <c r="C857" s="1092"/>
      <c r="D857" s="1093"/>
      <c r="E857" s="1093"/>
      <c r="F857" s="1094"/>
      <c r="G857" s="1095"/>
      <c r="H857" s="1092"/>
      <c r="I857" s="1093"/>
      <c r="J857" s="1096"/>
      <c r="N857" s="271"/>
      <c r="O857" s="271"/>
      <c r="P857" s="207"/>
      <c r="Q857" s="208"/>
      <c r="R857" s="209"/>
      <c r="S857" s="210"/>
      <c r="T857" s="207"/>
      <c r="U857" s="209"/>
      <c r="V857" s="270"/>
      <c r="W857" s="271"/>
      <c r="X857" s="271"/>
      <c r="Y857" s="272"/>
      <c r="Z857" s="273"/>
      <c r="AA857" s="273"/>
      <c r="AB857" s="271"/>
      <c r="AC857" s="273"/>
      <c r="AD857" s="193"/>
    </row>
    <row r="858" spans="1:30">
      <c r="A858" s="1064"/>
      <c r="B858" s="1066"/>
      <c r="C858" s="1092"/>
      <c r="D858" s="1093"/>
      <c r="E858" s="1093"/>
      <c r="F858" s="1094"/>
      <c r="G858" s="1095"/>
      <c r="H858" s="1092"/>
      <c r="I858" s="1093"/>
      <c r="J858" s="1096"/>
      <c r="N858" s="271"/>
      <c r="O858" s="271"/>
      <c r="P858" s="207"/>
      <c r="Q858" s="208"/>
      <c r="R858" s="209"/>
      <c r="S858" s="210"/>
      <c r="T858" s="207"/>
      <c r="U858" s="209"/>
      <c r="V858" s="270"/>
      <c r="W858" s="271"/>
      <c r="X858" s="271"/>
      <c r="Y858" s="272"/>
      <c r="Z858" s="273"/>
      <c r="AA858" s="273"/>
      <c r="AB858" s="271"/>
      <c r="AC858" s="273"/>
      <c r="AD858" s="193"/>
    </row>
    <row r="859" spans="1:30">
      <c r="A859" s="1064"/>
      <c r="B859" s="1103"/>
      <c r="C859" s="1092"/>
      <c r="D859" s="1093"/>
      <c r="E859" s="1093"/>
      <c r="F859" s="1094"/>
      <c r="G859" s="1095"/>
      <c r="H859" s="1092"/>
      <c r="I859" s="1093"/>
      <c r="J859" s="1096"/>
      <c r="N859" s="271"/>
      <c r="O859" s="271"/>
      <c r="P859" s="207"/>
      <c r="Q859" s="208"/>
      <c r="R859" s="209"/>
      <c r="S859" s="210"/>
      <c r="T859" s="207"/>
      <c r="U859" s="209"/>
      <c r="V859" s="270"/>
      <c r="W859" s="271"/>
      <c r="X859" s="271"/>
      <c r="Y859" s="272"/>
      <c r="Z859" s="273"/>
      <c r="AA859" s="273"/>
      <c r="AB859" s="271"/>
      <c r="AC859" s="273"/>
      <c r="AD859" s="193"/>
    </row>
    <row r="860" spans="1:30">
      <c r="A860" s="1064"/>
      <c r="B860" s="1066"/>
      <c r="C860" s="1092"/>
      <c r="D860" s="1093"/>
      <c r="E860" s="1093"/>
      <c r="F860" s="1094"/>
      <c r="G860" s="1095"/>
      <c r="H860" s="1092"/>
      <c r="I860" s="1093"/>
      <c r="J860" s="1096"/>
      <c r="N860" s="271"/>
      <c r="O860" s="271"/>
      <c r="P860" s="207"/>
      <c r="Q860" s="208"/>
      <c r="R860" s="209"/>
      <c r="S860" s="210"/>
      <c r="T860" s="207"/>
      <c r="U860" s="209"/>
      <c r="V860" s="270"/>
      <c r="W860" s="271"/>
      <c r="X860" s="271"/>
      <c r="Y860" s="272"/>
      <c r="Z860" s="273"/>
      <c r="AA860" s="273"/>
      <c r="AB860" s="271"/>
      <c r="AC860" s="273"/>
      <c r="AD860" s="193"/>
    </row>
    <row r="861" spans="1:30">
      <c r="A861" s="1064"/>
      <c r="B861" s="1066"/>
      <c r="C861" s="1092"/>
      <c r="D861" s="1093"/>
      <c r="E861" s="1093"/>
      <c r="F861" s="1094"/>
      <c r="G861" s="1095"/>
      <c r="H861" s="1092"/>
      <c r="I861" s="1093"/>
      <c r="J861" s="1096"/>
      <c r="N861" s="271"/>
      <c r="O861" s="271"/>
      <c r="P861" s="207"/>
      <c r="Q861" s="208"/>
      <c r="R861" s="209"/>
      <c r="S861" s="210"/>
      <c r="T861" s="207"/>
      <c r="U861" s="209"/>
      <c r="V861" s="270"/>
      <c r="W861" s="271"/>
      <c r="X861" s="271"/>
      <c r="Y861" s="272"/>
      <c r="Z861" s="273"/>
      <c r="AA861" s="273"/>
      <c r="AB861" s="271"/>
      <c r="AC861" s="273"/>
      <c r="AD861" s="193"/>
    </row>
    <row r="862" spans="1:30">
      <c r="A862" s="1064"/>
      <c r="B862" s="1103"/>
      <c r="C862" s="1092"/>
      <c r="D862" s="1093"/>
      <c r="E862" s="1093"/>
      <c r="F862" s="1094"/>
      <c r="G862" s="1095"/>
      <c r="H862" s="1092"/>
      <c r="I862" s="1093"/>
      <c r="J862" s="1096"/>
      <c r="N862" s="271"/>
      <c r="O862" s="271"/>
      <c r="P862" s="207"/>
      <c r="Q862" s="208"/>
      <c r="R862" s="209"/>
      <c r="S862" s="210"/>
      <c r="T862" s="207"/>
      <c r="U862" s="209"/>
      <c r="V862" s="270"/>
      <c r="W862" s="271"/>
      <c r="X862" s="271"/>
      <c r="Y862" s="272"/>
      <c r="Z862" s="273"/>
      <c r="AA862" s="273"/>
      <c r="AB862" s="271"/>
      <c r="AC862" s="273"/>
      <c r="AD862" s="193"/>
    </row>
    <row r="863" spans="1:30">
      <c r="A863" s="1064"/>
      <c r="B863" s="1066"/>
      <c r="C863" s="1092"/>
      <c r="D863" s="1093"/>
      <c r="E863" s="1093"/>
      <c r="F863" s="1094"/>
      <c r="G863" s="1095"/>
      <c r="H863" s="1092"/>
      <c r="I863" s="1093"/>
      <c r="J863" s="1096"/>
      <c r="N863" s="271"/>
      <c r="O863" s="271"/>
      <c r="P863" s="207"/>
      <c r="Q863" s="208"/>
      <c r="R863" s="209"/>
      <c r="S863" s="210"/>
      <c r="T863" s="207"/>
      <c r="U863" s="209"/>
      <c r="V863" s="270"/>
      <c r="W863" s="271"/>
      <c r="X863" s="271"/>
      <c r="Y863" s="272"/>
      <c r="Z863" s="273"/>
      <c r="AA863" s="273"/>
      <c r="AB863" s="271"/>
      <c r="AC863" s="273"/>
      <c r="AD863" s="193"/>
    </row>
    <row r="864" spans="1:30">
      <c r="A864" s="1064"/>
      <c r="B864" s="1066"/>
      <c r="C864" s="1092"/>
      <c r="D864" s="1093"/>
      <c r="E864" s="1093"/>
      <c r="F864" s="1094"/>
      <c r="G864" s="1095"/>
      <c r="H864" s="1092"/>
      <c r="I864" s="1093"/>
      <c r="J864" s="1096"/>
      <c r="N864" s="179"/>
      <c r="O864" s="271"/>
      <c r="P864" s="207"/>
      <c r="Q864" s="208"/>
      <c r="R864" s="209"/>
      <c r="S864" s="210"/>
      <c r="T864" s="207"/>
      <c r="U864" s="209"/>
      <c r="V864" s="286"/>
      <c r="W864" s="271"/>
      <c r="X864" s="271"/>
      <c r="Y864" s="272"/>
      <c r="Z864" s="273"/>
      <c r="AA864" s="273"/>
      <c r="AB864" s="271"/>
      <c r="AC864" s="273"/>
      <c r="AD864" s="193"/>
    </row>
    <row r="865" spans="1:38">
      <c r="A865" s="1064"/>
      <c r="B865" s="1103"/>
      <c r="C865" s="1092"/>
      <c r="D865" s="1093"/>
      <c r="E865" s="1093"/>
      <c r="F865" s="1094"/>
      <c r="G865" s="1095"/>
      <c r="H865" s="1092"/>
      <c r="I865" s="1093"/>
      <c r="J865" s="1096"/>
      <c r="N865" s="975"/>
      <c r="O865" s="975"/>
      <c r="P865" s="975"/>
      <c r="Q865" s="975"/>
      <c r="R865" s="976"/>
      <c r="S865" s="976"/>
      <c r="T865" s="977"/>
      <c r="U865" s="987"/>
      <c r="V865" s="281"/>
      <c r="W865" s="271"/>
      <c r="X865" s="271"/>
      <c r="Y865" s="272"/>
      <c r="Z865" s="273"/>
      <c r="AA865" s="273"/>
      <c r="AB865" s="271"/>
      <c r="AC865" s="273"/>
      <c r="AD865" s="193"/>
      <c r="AE865" s="992"/>
      <c r="AF865" s="992"/>
      <c r="AG865" s="992"/>
      <c r="AH865" s="992"/>
      <c r="AI865" s="992"/>
      <c r="AJ865" s="992"/>
      <c r="AK865" s="992"/>
      <c r="AL865" s="992"/>
    </row>
    <row r="866" spans="1:38">
      <c r="A866" s="1064"/>
      <c r="B866" s="1103"/>
      <c r="C866" s="1092"/>
      <c r="D866" s="1093"/>
      <c r="E866" s="1093"/>
      <c r="F866" s="1094"/>
      <c r="G866" s="1095"/>
      <c r="H866" s="1092"/>
      <c r="I866" s="1093"/>
      <c r="J866" s="1096"/>
      <c r="N866" s="179"/>
      <c r="O866" s="179"/>
      <c r="P866" s="179"/>
      <c r="Q866" s="179"/>
      <c r="R866" s="180"/>
      <c r="S866" s="180"/>
      <c r="T866" s="245"/>
      <c r="U866" s="988"/>
      <c r="V866" s="281"/>
      <c r="W866" s="271"/>
      <c r="X866" s="271"/>
      <c r="Y866" s="272"/>
      <c r="Z866" s="273"/>
      <c r="AA866" s="273"/>
      <c r="AB866" s="271"/>
      <c r="AC866" s="273"/>
      <c r="AD866" s="193"/>
      <c r="AE866" s="992"/>
      <c r="AF866" s="992"/>
      <c r="AG866" s="992"/>
      <c r="AH866" s="992"/>
      <c r="AI866" s="992"/>
      <c r="AJ866" s="992"/>
      <c r="AK866" s="992"/>
      <c r="AL866" s="992"/>
    </row>
    <row r="867" spans="1:38">
      <c r="A867" s="1064"/>
      <c r="B867" s="1103"/>
      <c r="C867" s="1120"/>
      <c r="D867" s="1121"/>
      <c r="E867" s="1121"/>
      <c r="F867" s="1122"/>
      <c r="G867" s="1123"/>
      <c r="H867" s="1120"/>
      <c r="I867" s="1121"/>
      <c r="J867" s="1124"/>
      <c r="N867" s="181"/>
      <c r="O867" s="181"/>
      <c r="P867" s="181"/>
      <c r="Q867" s="181"/>
      <c r="R867" s="182"/>
      <c r="S867" s="182"/>
      <c r="T867" s="246"/>
      <c r="U867" s="989"/>
      <c r="V867" s="281"/>
      <c r="W867" s="271"/>
      <c r="X867" s="271"/>
      <c r="Y867" s="272"/>
      <c r="Z867" s="273"/>
      <c r="AA867" s="273"/>
      <c r="AB867" s="271"/>
      <c r="AC867" s="273"/>
      <c r="AD867" s="193"/>
      <c r="AE867" s="992"/>
      <c r="AF867" s="992"/>
      <c r="AG867" s="992"/>
      <c r="AH867" s="992"/>
      <c r="AI867" s="992"/>
      <c r="AJ867" s="992"/>
      <c r="AK867" s="992"/>
      <c r="AL867" s="992"/>
    </row>
    <row r="868" spans="1:38">
      <c r="A868" s="1064"/>
      <c r="B868" s="1103"/>
      <c r="C868" s="1092"/>
      <c r="D868" s="1093"/>
      <c r="E868" s="1093"/>
      <c r="F868" s="1094"/>
      <c r="G868" s="1095"/>
      <c r="H868" s="1092"/>
      <c r="I868" s="1093"/>
      <c r="J868" s="1096"/>
      <c r="N868" s="179"/>
      <c r="O868" s="179"/>
      <c r="P868" s="179"/>
      <c r="Q868" s="179"/>
      <c r="R868" s="180"/>
      <c r="S868" s="180"/>
      <c r="T868" s="245"/>
      <c r="U868" s="988"/>
      <c r="V868" s="281"/>
      <c r="W868" s="271"/>
      <c r="X868" s="271"/>
      <c r="Y868" s="272"/>
      <c r="Z868" s="273"/>
      <c r="AA868" s="273"/>
      <c r="AB868" s="271"/>
      <c r="AC868" s="273"/>
      <c r="AD868" s="193"/>
    </row>
    <row r="869" spans="1:38">
      <c r="A869" s="1064"/>
      <c r="B869" s="1103"/>
      <c r="C869" s="1092"/>
      <c r="D869" s="1093"/>
      <c r="E869" s="1093"/>
      <c r="F869" s="1094"/>
      <c r="G869" s="1095"/>
      <c r="H869" s="1092"/>
      <c r="I869" s="1093"/>
      <c r="J869" s="1096"/>
      <c r="N869" s="179"/>
      <c r="O869" s="179"/>
      <c r="P869" s="179"/>
      <c r="Q869" s="179"/>
      <c r="R869" s="180"/>
      <c r="S869" s="180"/>
      <c r="T869" s="245"/>
      <c r="U869" s="988"/>
      <c r="V869" s="281"/>
      <c r="W869" s="279"/>
      <c r="X869" s="279"/>
      <c r="Y869" s="280"/>
      <c r="Z869" s="281"/>
      <c r="AA869" s="281"/>
      <c r="AB869" s="279"/>
      <c r="AC869" s="281"/>
      <c r="AD869" s="193"/>
    </row>
    <row r="870" spans="1:38">
      <c r="A870" s="1064"/>
      <c r="B870" s="1103"/>
      <c r="C870" s="1120"/>
      <c r="D870" s="1121"/>
      <c r="E870" s="1121"/>
      <c r="F870" s="1122"/>
      <c r="G870" s="1123"/>
      <c r="H870" s="1120"/>
      <c r="I870" s="1121"/>
      <c r="J870" s="1124"/>
      <c r="N870" s="181"/>
      <c r="O870" s="181"/>
      <c r="P870" s="181"/>
      <c r="Q870" s="181"/>
      <c r="R870" s="182"/>
      <c r="S870" s="182"/>
      <c r="T870" s="246"/>
      <c r="U870" s="989"/>
      <c r="V870" s="260"/>
      <c r="W870" s="254"/>
      <c r="X870" s="261"/>
      <c r="Y870" s="261"/>
      <c r="Z870" s="262"/>
      <c r="AA870" s="262"/>
      <c r="AB870" s="261"/>
      <c r="AC870" s="262"/>
      <c r="AD870" s="193"/>
    </row>
    <row r="871" spans="1:38">
      <c r="A871" s="1064"/>
      <c r="B871" s="1103"/>
      <c r="C871" s="1092"/>
      <c r="D871" s="1093"/>
      <c r="E871" s="1093"/>
      <c r="F871" s="1094"/>
      <c r="G871" s="1095"/>
      <c r="H871" s="1092"/>
      <c r="I871" s="1093"/>
      <c r="J871" s="1096"/>
      <c r="N871" s="975"/>
      <c r="O871" s="975"/>
      <c r="P871" s="975"/>
      <c r="Q871" s="975"/>
      <c r="R871" s="976"/>
      <c r="S871" s="976"/>
      <c r="T871" s="977"/>
      <c r="U871" s="987"/>
      <c r="V871" s="260"/>
      <c r="W871" s="254"/>
      <c r="X871" s="261"/>
      <c r="Y871" s="261"/>
      <c r="Z871" s="262"/>
      <c r="AA871" s="262"/>
      <c r="AB871" s="261"/>
      <c r="AC871" s="262"/>
      <c r="AD871" s="193"/>
    </row>
    <row r="872" spans="1:38">
      <c r="A872" s="1064"/>
      <c r="B872" s="1103"/>
      <c r="C872" s="1092"/>
      <c r="D872" s="1093"/>
      <c r="E872" s="1093"/>
      <c r="F872" s="1094"/>
      <c r="G872" s="1095"/>
      <c r="H872" s="1092"/>
      <c r="I872" s="1093"/>
      <c r="J872" s="1096"/>
      <c r="N872" s="178"/>
      <c r="O872" s="178"/>
      <c r="P872" s="178"/>
      <c r="Q872" s="178"/>
      <c r="R872" s="183"/>
      <c r="S872" s="178"/>
      <c r="T872" s="248"/>
      <c r="U872" s="183"/>
      <c r="V872" s="260"/>
      <c r="W872" s="254"/>
      <c r="X872" s="261"/>
      <c r="Y872" s="261"/>
      <c r="Z872" s="262"/>
      <c r="AA872" s="262"/>
      <c r="AB872" s="261"/>
      <c r="AC872" s="262"/>
      <c r="AD872" s="193"/>
    </row>
    <row r="873" spans="1:38">
      <c r="A873" s="1064"/>
      <c r="B873" s="1103"/>
      <c r="C873" s="1120"/>
      <c r="D873" s="1121"/>
      <c r="E873" s="1121"/>
      <c r="F873" s="1122"/>
      <c r="G873" s="1123"/>
      <c r="H873" s="1120"/>
      <c r="I873" s="1121"/>
      <c r="J873" s="1124"/>
      <c r="N873" s="991"/>
      <c r="O873" s="991"/>
      <c r="P873" s="991"/>
      <c r="Q873" s="991"/>
      <c r="R873" s="996"/>
      <c r="S873" s="991"/>
      <c r="T873" s="984"/>
      <c r="U873" s="996"/>
      <c r="V873" s="285"/>
      <c r="W873" s="279"/>
      <c r="X873" s="279"/>
      <c r="Y873" s="280"/>
      <c r="Z873" s="281"/>
      <c r="AA873" s="281"/>
      <c r="AB873" s="279"/>
      <c r="AC873" s="281"/>
      <c r="AD873" s="193"/>
    </row>
    <row r="874" spans="1:38">
      <c r="A874" s="1064"/>
      <c r="B874" s="1103"/>
      <c r="C874" s="1092"/>
      <c r="D874" s="1093"/>
      <c r="E874" s="1093"/>
      <c r="F874" s="1094"/>
      <c r="G874" s="1095"/>
      <c r="H874" s="1092"/>
      <c r="I874" s="1093"/>
      <c r="J874" s="1096"/>
      <c r="N874" s="248"/>
      <c r="O874" s="248"/>
      <c r="P874" s="982"/>
      <c r="Q874" s="982"/>
      <c r="R874" s="997"/>
      <c r="S874" s="982"/>
      <c r="T874" s="982"/>
      <c r="U874" s="997"/>
      <c r="V874" s="278"/>
      <c r="W874" s="279"/>
      <c r="X874" s="279"/>
      <c r="Y874" s="280"/>
      <c r="Z874" s="281"/>
      <c r="AA874" s="281"/>
      <c r="AB874" s="279"/>
      <c r="AC874" s="281"/>
      <c r="AD874" s="193"/>
      <c r="AE874" s="992"/>
      <c r="AF874" s="992"/>
      <c r="AG874" s="992"/>
      <c r="AH874" s="992"/>
      <c r="AI874" s="992"/>
      <c r="AJ874" s="992"/>
      <c r="AK874" s="992"/>
      <c r="AL874" s="992"/>
    </row>
    <row r="875" spans="1:38">
      <c r="A875" s="1064"/>
      <c r="B875" s="1103"/>
      <c r="C875" s="1092"/>
      <c r="D875" s="1093"/>
      <c r="E875" s="1093"/>
      <c r="F875" s="1094"/>
      <c r="G875" s="1095"/>
      <c r="H875" s="1092"/>
      <c r="I875" s="1093"/>
      <c r="J875" s="1096"/>
      <c r="N875" s="248"/>
      <c r="O875" s="248"/>
      <c r="P875" s="248"/>
      <c r="Q875" s="248"/>
      <c r="R875" s="253"/>
      <c r="S875" s="248"/>
      <c r="T875" s="248"/>
      <c r="U875" s="253"/>
      <c r="V875" s="278"/>
      <c r="W875" s="254"/>
      <c r="X875" s="261"/>
      <c r="Y875" s="261"/>
      <c r="Z875" s="262"/>
      <c r="AA875" s="262"/>
      <c r="AB875" s="261"/>
      <c r="AC875" s="262"/>
      <c r="AD875" s="193"/>
      <c r="AE875" s="992"/>
      <c r="AF875" s="992"/>
      <c r="AG875" s="992"/>
      <c r="AH875" s="992"/>
      <c r="AI875" s="992"/>
      <c r="AJ875" s="992"/>
      <c r="AK875" s="992"/>
      <c r="AL875" s="992"/>
    </row>
    <row r="876" spans="1:38">
      <c r="A876" s="1064"/>
      <c r="B876" s="1103"/>
      <c r="C876" s="1092"/>
      <c r="D876" s="1093"/>
      <c r="E876" s="1093"/>
      <c r="F876" s="1094"/>
      <c r="G876" s="1095"/>
      <c r="H876" s="1092"/>
      <c r="I876" s="1093"/>
      <c r="J876" s="1096"/>
      <c r="N876" s="984"/>
      <c r="O876" s="984"/>
      <c r="P876" s="984"/>
      <c r="Q876" s="984"/>
      <c r="R876" s="985"/>
      <c r="S876" s="984"/>
      <c r="T876" s="984"/>
      <c r="U876" s="985"/>
      <c r="V876" s="278"/>
      <c r="W876" s="279"/>
      <c r="X876" s="279"/>
      <c r="Y876" s="280"/>
      <c r="Z876" s="281"/>
      <c r="AA876" s="281"/>
      <c r="AB876" s="279"/>
      <c r="AC876" s="281"/>
      <c r="AD876" s="193"/>
      <c r="AE876" s="992"/>
      <c r="AF876" s="992"/>
      <c r="AG876" s="992"/>
      <c r="AH876" s="992"/>
      <c r="AI876" s="992"/>
      <c r="AJ876" s="992"/>
      <c r="AK876" s="992"/>
      <c r="AL876" s="992"/>
    </row>
    <row r="877" spans="1:38">
      <c r="A877" s="1064"/>
      <c r="B877" s="1103"/>
      <c r="C877" s="1092"/>
      <c r="D877" s="1093"/>
      <c r="E877" s="1093"/>
      <c r="F877" s="1094"/>
      <c r="G877" s="1095"/>
      <c r="H877" s="1092"/>
      <c r="I877" s="1093"/>
      <c r="J877" s="1096"/>
      <c r="N877" s="980"/>
      <c r="O877" s="982"/>
      <c r="P877" s="982"/>
      <c r="Q877" s="982"/>
      <c r="R877" s="997"/>
      <c r="S877" s="982"/>
      <c r="T877" s="982"/>
      <c r="U877" s="997"/>
      <c r="AD877" s="193"/>
    </row>
    <row r="878" spans="1:38">
      <c r="A878" s="1064"/>
      <c r="B878" s="1103"/>
      <c r="C878" s="1092"/>
      <c r="D878" s="1093"/>
      <c r="E878" s="1093"/>
      <c r="F878" s="1094"/>
      <c r="G878" s="1095"/>
      <c r="H878" s="1092"/>
      <c r="I878" s="1093"/>
      <c r="J878" s="1096"/>
      <c r="N878" s="178"/>
      <c r="O878" s="248"/>
      <c r="P878" s="248"/>
      <c r="Q878" s="248"/>
      <c r="R878" s="253"/>
      <c r="S878" s="248"/>
      <c r="T878" s="248"/>
      <c r="U878" s="253"/>
      <c r="V878" s="281"/>
      <c r="W878" s="279"/>
      <c r="X878" s="279"/>
      <c r="Y878" s="280"/>
      <c r="Z878" s="281"/>
      <c r="AA878" s="281"/>
      <c r="AB878" s="279"/>
      <c r="AC878" s="281"/>
      <c r="AD878" s="193"/>
    </row>
    <row r="879" spans="1:38">
      <c r="A879" s="1064"/>
      <c r="B879" s="1103"/>
      <c r="C879" s="1092"/>
      <c r="D879" s="1093"/>
      <c r="E879" s="1093"/>
      <c r="F879" s="1094"/>
      <c r="G879" s="1095"/>
      <c r="H879" s="1092"/>
      <c r="I879" s="1093"/>
      <c r="J879" s="1096"/>
      <c r="N879" s="991"/>
      <c r="O879" s="274"/>
      <c r="P879" s="274"/>
      <c r="Q879" s="274"/>
      <c r="R879" s="275"/>
      <c r="S879" s="274"/>
      <c r="T879" s="274"/>
      <c r="U879" s="275"/>
      <c r="V879" s="286"/>
      <c r="W879" s="271"/>
      <c r="X879" s="271"/>
      <c r="Y879" s="272"/>
      <c r="Z879" s="273"/>
      <c r="AA879" s="273"/>
      <c r="AB879" s="271"/>
      <c r="AC879" s="273"/>
      <c r="AD879" s="193"/>
    </row>
    <row r="880" spans="1:38">
      <c r="A880" s="1064"/>
      <c r="B880" s="1103"/>
      <c r="C880" s="1092"/>
      <c r="D880" s="1093"/>
      <c r="E880" s="1093"/>
      <c r="F880" s="1094"/>
      <c r="G880" s="1095"/>
      <c r="H880" s="1092"/>
      <c r="I880" s="1093"/>
      <c r="J880" s="1096"/>
      <c r="N880" s="980"/>
      <c r="O880" s="998"/>
      <c r="P880" s="998"/>
      <c r="Q880" s="998"/>
      <c r="R880" s="999"/>
      <c r="S880" s="998"/>
      <c r="T880" s="1000"/>
      <c r="U880" s="999"/>
      <c r="V880" s="278"/>
      <c r="W880" s="279"/>
      <c r="X880" s="279"/>
      <c r="Y880" s="280"/>
      <c r="Z880" s="281"/>
      <c r="AA880" s="281"/>
      <c r="AB880" s="279"/>
      <c r="AC880" s="281"/>
      <c r="AD880" s="193"/>
    </row>
    <row r="881" spans="1:30">
      <c r="A881" s="1064"/>
      <c r="B881" s="1103"/>
      <c r="C881" s="1092"/>
      <c r="D881" s="1093"/>
      <c r="E881" s="1093"/>
      <c r="F881" s="1094"/>
      <c r="G881" s="1095"/>
      <c r="H881" s="1092"/>
      <c r="I881" s="1093"/>
      <c r="J881" s="1096"/>
      <c r="N881" s="178"/>
      <c r="O881" s="271"/>
      <c r="P881" s="207"/>
      <c r="Q881" s="208"/>
      <c r="R881" s="209"/>
      <c r="S881" s="210"/>
      <c r="T881" s="207"/>
      <c r="U881" s="209"/>
      <c r="V881" s="260"/>
      <c r="W881" s="254"/>
      <c r="X881" s="261"/>
      <c r="Y881" s="261"/>
      <c r="Z881" s="262"/>
      <c r="AA881" s="262"/>
      <c r="AB881" s="261"/>
      <c r="AC881" s="262"/>
      <c r="AD881" s="193"/>
    </row>
    <row r="882" spans="1:30">
      <c r="A882" s="1064"/>
      <c r="B882" s="1103"/>
      <c r="C882" s="1092"/>
      <c r="D882" s="1093"/>
      <c r="E882" s="1093"/>
      <c r="F882" s="1094"/>
      <c r="G882" s="1095"/>
      <c r="H882" s="1092"/>
      <c r="I882" s="1093"/>
      <c r="J882" s="1096"/>
      <c r="N882" s="991"/>
      <c r="O882" s="274"/>
      <c r="P882" s="211"/>
      <c r="Q882" s="212"/>
      <c r="R882" s="213"/>
      <c r="S882" s="214"/>
      <c r="T882" s="211"/>
      <c r="U882" s="213"/>
      <c r="V882" s="281"/>
      <c r="W882" s="279"/>
      <c r="X882" s="279"/>
      <c r="Y882" s="280"/>
      <c r="Z882" s="281"/>
      <c r="AA882" s="281"/>
      <c r="AB882" s="279"/>
      <c r="AC882" s="281"/>
      <c r="AD882" s="193"/>
    </row>
    <row r="883" spans="1:30">
      <c r="A883" s="1064"/>
      <c r="B883" s="1103"/>
      <c r="C883" s="1092"/>
      <c r="D883" s="1093"/>
      <c r="E883" s="1093"/>
      <c r="F883" s="1094"/>
      <c r="G883" s="1095"/>
      <c r="H883" s="1092"/>
      <c r="I883" s="1093"/>
      <c r="J883" s="1096"/>
      <c r="N883" s="980"/>
      <c r="O883" s="1000"/>
      <c r="P883" s="1001"/>
      <c r="Q883" s="1002"/>
      <c r="R883" s="1003"/>
      <c r="S883" s="250"/>
      <c r="T883" s="1001"/>
      <c r="U883" s="1003"/>
      <c r="V883" s="278"/>
      <c r="W883" s="279"/>
      <c r="X883" s="279"/>
      <c r="Y883" s="280"/>
      <c r="Z883" s="281"/>
      <c r="AA883" s="281"/>
      <c r="AB883" s="279"/>
      <c r="AC883" s="281"/>
      <c r="AD883" s="193"/>
    </row>
    <row r="884" spans="1:30">
      <c r="A884" s="1064"/>
      <c r="B884" s="1103"/>
      <c r="C884" s="1092"/>
      <c r="D884" s="1093"/>
      <c r="E884" s="1093"/>
      <c r="F884" s="1094"/>
      <c r="G884" s="1095"/>
      <c r="H884" s="1092"/>
      <c r="I884" s="1093"/>
      <c r="J884" s="1096"/>
      <c r="N884" s="178"/>
      <c r="O884" s="271"/>
      <c r="P884" s="207"/>
      <c r="Q884" s="208"/>
      <c r="R884" s="209"/>
      <c r="S884" s="210"/>
      <c r="T884" s="207"/>
      <c r="U884" s="209"/>
      <c r="V884" s="260"/>
      <c r="W884" s="254"/>
      <c r="X884" s="261"/>
      <c r="Y884" s="261"/>
      <c r="Z884" s="262"/>
      <c r="AA884" s="262"/>
      <c r="AB884" s="261"/>
      <c r="AC884" s="262"/>
      <c r="AD884" s="193"/>
    </row>
    <row r="885" spans="1:30">
      <c r="A885" s="1064"/>
      <c r="B885" s="1103"/>
      <c r="C885" s="1120"/>
      <c r="D885" s="1121"/>
      <c r="E885" s="1121"/>
      <c r="F885" s="1122"/>
      <c r="G885" s="1123"/>
      <c r="H885" s="1120"/>
      <c r="I885" s="1121"/>
      <c r="J885" s="1124"/>
      <c r="N885" s="991"/>
      <c r="O885" s="274"/>
      <c r="P885" s="211"/>
      <c r="Q885" s="212"/>
      <c r="R885" s="213"/>
      <c r="S885" s="214"/>
      <c r="T885" s="211"/>
      <c r="U885" s="213"/>
      <c r="V885" s="281"/>
      <c r="W885" s="279"/>
      <c r="X885" s="279"/>
      <c r="Y885" s="280"/>
      <c r="Z885" s="281"/>
      <c r="AA885" s="281"/>
      <c r="AB885" s="279"/>
      <c r="AC885" s="281"/>
      <c r="AD885" s="193"/>
    </row>
    <row r="886" spans="1:30">
      <c r="A886" s="1064"/>
      <c r="B886" s="1103"/>
      <c r="C886" s="1092"/>
      <c r="D886" s="1093"/>
      <c r="E886" s="1093"/>
      <c r="F886" s="1094"/>
      <c r="G886" s="1095"/>
      <c r="H886" s="1092"/>
      <c r="I886" s="1093"/>
      <c r="J886" s="1096"/>
      <c r="N886" s="980"/>
      <c r="O886" s="1000"/>
      <c r="P886" s="1001"/>
      <c r="Q886" s="1002"/>
      <c r="R886" s="1003"/>
      <c r="S886" s="250"/>
      <c r="T886" s="1001"/>
      <c r="U886" s="1003"/>
      <c r="V886" s="260"/>
      <c r="W886" s="254"/>
      <c r="X886" s="261"/>
      <c r="Y886" s="261"/>
      <c r="Z886" s="262"/>
      <c r="AA886" s="262"/>
      <c r="AB886" s="261"/>
      <c r="AC886" s="262"/>
      <c r="AD886" s="193"/>
    </row>
    <row r="887" spans="1:30">
      <c r="A887" s="1064"/>
      <c r="B887" s="1103"/>
      <c r="C887" s="1092"/>
      <c r="D887" s="1093"/>
      <c r="E887" s="1093"/>
      <c r="F887" s="1094"/>
      <c r="G887" s="1095"/>
      <c r="H887" s="1092"/>
      <c r="I887" s="1093"/>
      <c r="J887" s="1096"/>
      <c r="N887" s="271"/>
      <c r="O887" s="271"/>
      <c r="P887" s="207"/>
      <c r="Q887" s="208"/>
      <c r="R887" s="209"/>
      <c r="S887" s="210"/>
      <c r="T887" s="207"/>
      <c r="U887" s="209"/>
      <c r="V887" s="260"/>
      <c r="W887" s="254"/>
      <c r="X887" s="261"/>
      <c r="Y887" s="261"/>
      <c r="Z887" s="262"/>
      <c r="AA887" s="262"/>
      <c r="AB887" s="261"/>
      <c r="AC887" s="262"/>
      <c r="AD887" s="193"/>
    </row>
    <row r="888" spans="1:30">
      <c r="A888" s="1125"/>
      <c r="B888" s="1126"/>
      <c r="C888" s="1120"/>
      <c r="D888" s="1121"/>
      <c r="E888" s="1121"/>
      <c r="F888" s="1122"/>
      <c r="G888" s="1123"/>
      <c r="H888" s="1120"/>
      <c r="I888" s="1121"/>
      <c r="J888" s="1124"/>
      <c r="N888" s="274"/>
      <c r="O888" s="274"/>
      <c r="P888" s="211"/>
      <c r="Q888" s="212"/>
      <c r="R888" s="213"/>
      <c r="S888" s="214"/>
      <c r="T888" s="211"/>
      <c r="U888" s="213"/>
      <c r="V888" s="983"/>
      <c r="W888" s="283"/>
      <c r="X888" s="283"/>
      <c r="Y888" s="284"/>
      <c r="Z888" s="282"/>
      <c r="AA888" s="282"/>
      <c r="AB888" s="283"/>
      <c r="AC888" s="282"/>
      <c r="AD888" s="19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5"/>
  <sheetViews>
    <sheetView workbookViewId="0"/>
  </sheetViews>
  <sheetFormatPr defaultRowHeight="15"/>
  <cols>
    <col min="1" max="1" width="12.77734375" customWidth="1"/>
    <col min="2" max="2" width="5.88671875" customWidth="1"/>
    <col min="3" max="3" width="5.6640625" customWidth="1"/>
    <col min="4" max="4" width="5.88671875" customWidth="1"/>
    <col min="5" max="5" width="5.77734375" customWidth="1"/>
    <col min="6" max="7" width="6" customWidth="1"/>
    <col min="8" max="8" width="5.88671875" customWidth="1"/>
    <col min="9" max="9" width="6.109375" customWidth="1"/>
    <col min="10" max="10" width="6.33203125" customWidth="1"/>
    <col min="11" max="11" width="6.109375" customWidth="1"/>
    <col min="12" max="12" width="5.77734375" customWidth="1"/>
    <col min="13" max="13" width="6.6640625" bestFit="1" customWidth="1"/>
  </cols>
  <sheetData>
    <row r="1" spans="1:13" ht="15.75">
      <c r="A1" s="904" t="s">
        <v>1249</v>
      </c>
      <c r="B1" s="902">
        <v>1999</v>
      </c>
      <c r="C1" s="902">
        <v>2000</v>
      </c>
      <c r="D1" s="902">
        <v>2001</v>
      </c>
      <c r="E1" s="902">
        <v>2002</v>
      </c>
      <c r="F1" s="902">
        <v>2003</v>
      </c>
      <c r="G1" s="902">
        <v>2004</v>
      </c>
      <c r="H1" s="902">
        <v>2005</v>
      </c>
      <c r="I1" s="902">
        <v>2006</v>
      </c>
      <c r="J1" s="902">
        <v>2007</v>
      </c>
      <c r="K1" s="902">
        <v>2008</v>
      </c>
      <c r="L1" s="902">
        <v>2009</v>
      </c>
      <c r="M1" s="902">
        <v>2010</v>
      </c>
    </row>
    <row r="2" spans="1:13" ht="15.75">
      <c r="A2" s="965" t="s">
        <v>1248</v>
      </c>
      <c r="B2" s="966">
        <v>1</v>
      </c>
      <c r="C2" s="966">
        <v>2</v>
      </c>
      <c r="D2" s="966">
        <v>3</v>
      </c>
      <c r="E2" s="966">
        <v>4</v>
      </c>
      <c r="F2" s="966">
        <v>5</v>
      </c>
      <c r="G2" s="966">
        <v>6</v>
      </c>
      <c r="H2" s="966">
        <v>7</v>
      </c>
      <c r="I2" s="966">
        <v>8</v>
      </c>
      <c r="J2" s="966">
        <v>9</v>
      </c>
      <c r="K2" s="966">
        <v>10</v>
      </c>
      <c r="L2" s="966">
        <v>11</v>
      </c>
      <c r="M2" s="967">
        <v>12</v>
      </c>
    </row>
    <row r="3" spans="1:13" ht="15.75">
      <c r="A3" s="968" t="s">
        <v>1247</v>
      </c>
      <c r="B3" s="969"/>
      <c r="C3" s="969"/>
      <c r="D3" s="969"/>
      <c r="E3" s="969"/>
      <c r="F3" s="969"/>
      <c r="G3" s="969">
        <v>1</v>
      </c>
      <c r="H3" s="969">
        <v>2</v>
      </c>
      <c r="I3" s="969">
        <v>3</v>
      </c>
      <c r="J3" s="969">
        <v>4</v>
      </c>
      <c r="K3" s="969">
        <v>5</v>
      </c>
      <c r="L3" s="969">
        <v>6</v>
      </c>
      <c r="M3" s="970">
        <v>7</v>
      </c>
    </row>
    <row r="4" spans="1:13" ht="15.75">
      <c r="A4" s="968" t="s">
        <v>1250</v>
      </c>
      <c r="B4" s="969"/>
      <c r="C4" s="969"/>
      <c r="D4" s="969"/>
      <c r="E4" s="969"/>
      <c r="F4" s="969"/>
      <c r="G4" s="969"/>
      <c r="H4" s="969"/>
      <c r="I4" s="969"/>
      <c r="J4" s="969"/>
      <c r="K4" s="969">
        <v>1</v>
      </c>
      <c r="L4" s="969">
        <v>2</v>
      </c>
      <c r="M4" s="970">
        <v>3</v>
      </c>
    </row>
    <row r="5" spans="1:13" ht="15.75">
      <c r="A5" s="968" t="s">
        <v>1251</v>
      </c>
      <c r="B5" s="969"/>
      <c r="C5" s="969"/>
      <c r="D5" s="969"/>
      <c r="E5" s="969"/>
      <c r="F5" s="969">
        <v>1</v>
      </c>
      <c r="G5" s="969">
        <v>2</v>
      </c>
      <c r="H5" s="969">
        <v>3</v>
      </c>
      <c r="I5" s="969"/>
      <c r="J5" s="969"/>
      <c r="K5" s="969"/>
      <c r="L5" s="969"/>
      <c r="M5" s="970"/>
    </row>
    <row r="6" spans="1:13" ht="15.75">
      <c r="A6" s="971" t="s">
        <v>1252</v>
      </c>
      <c r="B6" s="972">
        <v>1</v>
      </c>
      <c r="C6" s="972">
        <v>2</v>
      </c>
      <c r="D6" s="972">
        <v>3</v>
      </c>
      <c r="E6" s="972"/>
      <c r="F6" s="972"/>
      <c r="G6" s="972"/>
      <c r="H6" s="972"/>
      <c r="I6" s="972"/>
      <c r="J6" s="972"/>
      <c r="K6" s="972"/>
      <c r="L6" s="972"/>
      <c r="M6" s="973"/>
    </row>
    <row r="7" spans="1:13" ht="15.75">
      <c r="F7" s="964"/>
      <c r="G7" s="964"/>
      <c r="H7" s="964"/>
      <c r="I7" s="964"/>
      <c r="J7" s="964"/>
      <c r="K7" s="964"/>
      <c r="L7" s="964"/>
      <c r="M7" s="964"/>
    </row>
    <row r="8" spans="1:13" ht="15.75">
      <c r="A8" s="904" t="s">
        <v>1253</v>
      </c>
      <c r="B8" s="955"/>
      <c r="C8" s="956"/>
      <c r="D8" s="956"/>
      <c r="E8" s="957"/>
      <c r="F8" s="902">
        <v>2003</v>
      </c>
      <c r="G8" s="902">
        <v>2004</v>
      </c>
      <c r="H8" s="902">
        <v>2005</v>
      </c>
      <c r="I8" s="902">
        <v>2006</v>
      </c>
      <c r="J8" s="902">
        <v>2007</v>
      </c>
      <c r="K8" s="902">
        <v>2008</v>
      </c>
      <c r="L8" s="902">
        <v>2009</v>
      </c>
      <c r="M8" s="902">
        <v>2010</v>
      </c>
    </row>
    <row r="9" spans="1:13" ht="15.75">
      <c r="A9" s="901" t="s">
        <v>1248</v>
      </c>
      <c r="B9" s="958"/>
      <c r="C9" s="959"/>
      <c r="D9" s="959"/>
      <c r="E9" s="960"/>
      <c r="F9" s="966">
        <v>1</v>
      </c>
      <c r="G9" s="966">
        <v>2</v>
      </c>
      <c r="H9" s="966">
        <v>3</v>
      </c>
      <c r="I9" s="966">
        <v>4</v>
      </c>
      <c r="J9" s="966">
        <v>5</v>
      </c>
      <c r="K9" s="966">
        <v>6</v>
      </c>
      <c r="L9" s="966">
        <v>7</v>
      </c>
      <c r="M9" s="966">
        <v>8</v>
      </c>
    </row>
    <row r="10" spans="1:13" ht="15.75">
      <c r="A10" s="901" t="s">
        <v>1247</v>
      </c>
      <c r="B10" s="958"/>
      <c r="C10" s="959"/>
      <c r="D10" s="959"/>
      <c r="E10" s="960"/>
      <c r="F10" s="969"/>
      <c r="G10" s="969"/>
      <c r="H10" s="966">
        <v>1</v>
      </c>
      <c r="I10" s="966">
        <v>2</v>
      </c>
      <c r="J10" s="966">
        <v>3</v>
      </c>
      <c r="K10" s="966">
        <v>4</v>
      </c>
      <c r="L10" s="966">
        <v>5</v>
      </c>
      <c r="M10" s="966">
        <v>6</v>
      </c>
    </row>
    <row r="11" spans="1:13" ht="15.75">
      <c r="A11" s="901" t="s">
        <v>1250</v>
      </c>
      <c r="B11" s="958"/>
      <c r="C11" s="959"/>
      <c r="D11" s="959"/>
      <c r="E11" s="960"/>
      <c r="F11" s="969"/>
      <c r="G11" s="969"/>
      <c r="H11" s="969"/>
      <c r="I11" s="969"/>
      <c r="J11" s="969"/>
      <c r="K11" s="969">
        <v>1</v>
      </c>
      <c r="L11" s="969">
        <v>2</v>
      </c>
      <c r="M11" s="970">
        <v>3</v>
      </c>
    </row>
    <row r="12" spans="1:13" ht="15.75">
      <c r="A12" s="901" t="s">
        <v>1269</v>
      </c>
      <c r="B12" s="958"/>
      <c r="C12" s="959"/>
      <c r="D12" s="959"/>
      <c r="E12" s="960"/>
      <c r="F12" s="969"/>
      <c r="G12" s="969"/>
      <c r="H12" s="969"/>
      <c r="I12" s="969">
        <v>1</v>
      </c>
      <c r="J12" s="969">
        <v>2</v>
      </c>
      <c r="K12" s="969">
        <v>3</v>
      </c>
      <c r="L12" s="969"/>
      <c r="M12" s="970"/>
    </row>
    <row r="13" spans="1:13" ht="15.75">
      <c r="A13" s="903" t="s">
        <v>1270</v>
      </c>
      <c r="B13" s="961"/>
      <c r="C13" s="962"/>
      <c r="D13" s="962"/>
      <c r="E13" s="963"/>
      <c r="F13" s="972">
        <v>1</v>
      </c>
      <c r="G13" s="972">
        <v>2</v>
      </c>
      <c r="H13" s="972">
        <v>3</v>
      </c>
      <c r="I13" s="972"/>
      <c r="J13" s="972"/>
      <c r="K13" s="972"/>
      <c r="L13" s="972"/>
      <c r="M13" s="973"/>
    </row>
    <row r="15" spans="1:13" ht="15.75">
      <c r="A15" s="994" t="s">
        <v>1295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D461"/>
  <sheetViews>
    <sheetView showZeros="0" view="pageLayout" topLeftCell="A4" zoomScaleNormal="100" workbookViewId="0"/>
  </sheetViews>
  <sheetFormatPr defaultColWidth="9" defaultRowHeight="15"/>
  <cols>
    <col min="1" max="1" width="11.44140625" style="25" customWidth="1"/>
    <col min="2" max="2" width="7.77734375" style="25" customWidth="1"/>
    <col min="3" max="3" width="5.88671875" style="25" customWidth="1"/>
    <col min="4" max="4" width="7.44140625" style="25" customWidth="1"/>
    <col min="5" max="5" width="3.44140625" style="25" customWidth="1"/>
    <col min="6" max="6" width="5.88671875" style="25" customWidth="1"/>
    <col min="7" max="7" width="4" style="25" customWidth="1"/>
    <col min="8" max="8" width="5.88671875" style="25" customWidth="1"/>
    <col min="9" max="9" width="4.33203125" style="25" customWidth="1"/>
    <col min="10" max="10" width="7" style="25" customWidth="1"/>
    <col min="11" max="11" width="2" style="25" customWidth="1"/>
    <col min="12" max="12" width="6.33203125" style="25" customWidth="1"/>
    <col min="13" max="13" width="2.77734375" style="25" customWidth="1"/>
    <col min="14" max="14" width="3.88671875" style="25" customWidth="1"/>
    <col min="15" max="15" width="9" style="25"/>
    <col min="16" max="16" width="11.44140625" style="53" bestFit="1" customWidth="1"/>
    <col min="17" max="18" width="9" style="25"/>
    <col min="19" max="20" width="9" style="1017"/>
    <col min="21" max="21" width="3.44140625" style="25" customWidth="1"/>
    <col min="22" max="16384" width="9" style="25"/>
  </cols>
  <sheetData>
    <row r="1" spans="1:24" ht="15.75">
      <c r="A1" s="1" t="s">
        <v>119</v>
      </c>
      <c r="B1" s="1"/>
      <c r="C1" s="1"/>
      <c r="D1" s="1"/>
      <c r="E1" s="1"/>
      <c r="F1" s="1"/>
      <c r="G1" s="1"/>
      <c r="H1" s="1"/>
      <c r="I1" s="1"/>
      <c r="J1" s="1"/>
      <c r="K1" s="1"/>
      <c r="L1" s="1"/>
      <c r="M1" s="31"/>
    </row>
    <row r="2" spans="1:24" s="15" customFormat="1" ht="12.75" customHeight="1">
      <c r="A2" s="11"/>
      <c r="B2" s="11"/>
      <c r="C2" s="11"/>
      <c r="D2" s="11"/>
      <c r="E2" s="11"/>
      <c r="F2" s="11"/>
      <c r="G2" s="11"/>
      <c r="H2" s="11"/>
      <c r="I2" s="11"/>
      <c r="J2" s="11"/>
      <c r="K2" s="11"/>
      <c r="L2" s="11"/>
      <c r="M2" s="76"/>
      <c r="O2" s="17"/>
      <c r="P2" s="1036"/>
      <c r="Q2" s="17"/>
      <c r="R2" s="1133"/>
      <c r="S2" s="1133"/>
      <c r="T2" s="1133"/>
      <c r="U2" s="17"/>
      <c r="V2" s="17"/>
      <c r="W2" s="17"/>
    </row>
    <row r="3" spans="1:24" ht="15.75">
      <c r="A3" s="1" t="s">
        <v>72</v>
      </c>
      <c r="B3" s="1"/>
      <c r="C3" s="1"/>
      <c r="D3" s="1"/>
      <c r="E3" s="1"/>
      <c r="F3" s="1"/>
      <c r="G3" s="1"/>
      <c r="H3" s="1"/>
      <c r="I3" s="1"/>
      <c r="J3" s="1"/>
      <c r="K3" s="1"/>
      <c r="L3" s="1"/>
      <c r="M3" s="31"/>
      <c r="O3" s="95"/>
      <c r="P3" s="1037"/>
      <c r="Q3" s="95"/>
      <c r="R3" s="1133"/>
      <c r="S3" s="1133"/>
      <c r="T3" s="1133"/>
      <c r="U3" s="95"/>
      <c r="V3" s="95"/>
      <c r="W3" s="95"/>
    </row>
    <row r="4" spans="1:24" ht="18.75">
      <c r="A4" s="1" t="s">
        <v>126</v>
      </c>
      <c r="B4" s="1"/>
      <c r="C4" s="1"/>
      <c r="D4" s="1"/>
      <c r="E4" s="1"/>
      <c r="F4" s="1"/>
      <c r="G4" s="1"/>
      <c r="H4" s="1"/>
      <c r="I4" s="1"/>
      <c r="J4" s="1"/>
      <c r="K4" s="1"/>
      <c r="L4" s="1"/>
      <c r="M4" s="31"/>
      <c r="O4" s="95"/>
      <c r="P4" s="83"/>
      <c r="Q4" s="83"/>
      <c r="R4" s="83"/>
      <c r="S4" s="83"/>
      <c r="T4" s="83"/>
      <c r="U4" s="83"/>
      <c r="V4" s="83"/>
      <c r="W4" s="95"/>
    </row>
    <row r="5" spans="1:24" ht="15.75">
      <c r="A5" s="1" t="s">
        <v>210</v>
      </c>
      <c r="B5" s="1"/>
      <c r="C5" s="1"/>
      <c r="D5" s="1"/>
      <c r="E5" s="1"/>
      <c r="F5" s="1"/>
      <c r="G5" s="1"/>
      <c r="H5" s="1"/>
      <c r="I5" s="1"/>
      <c r="J5" s="1"/>
      <c r="K5" s="1"/>
      <c r="L5" s="1"/>
      <c r="M5" s="31"/>
      <c r="O5" s="95"/>
      <c r="P5" s="83"/>
      <c r="Q5" s="83"/>
      <c r="R5" s="83"/>
      <c r="S5" s="83"/>
      <c r="T5" s="83"/>
      <c r="U5" s="83"/>
      <c r="V5" s="83"/>
      <c r="W5" s="95"/>
    </row>
    <row r="6" spans="1:24" ht="9.75" customHeight="1">
      <c r="A6" s="1"/>
      <c r="B6" s="1"/>
      <c r="C6" s="1"/>
      <c r="D6" s="1"/>
      <c r="E6" s="1"/>
      <c r="F6" s="1"/>
      <c r="G6" s="1"/>
      <c r="H6" s="1"/>
      <c r="I6" s="1"/>
      <c r="J6" s="1"/>
      <c r="K6" s="1"/>
      <c r="L6" s="1"/>
      <c r="O6" s="95"/>
      <c r="P6" s="83"/>
      <c r="Q6" s="83"/>
      <c r="R6" s="83"/>
      <c r="S6" s="83"/>
      <c r="T6" s="83"/>
      <c r="U6" s="83"/>
      <c r="V6" s="83"/>
      <c r="W6" s="95"/>
    </row>
    <row r="7" spans="1:24" ht="69" customHeight="1">
      <c r="A7" s="12"/>
      <c r="B7" s="29" t="s">
        <v>167</v>
      </c>
      <c r="C7" s="37"/>
      <c r="D7" s="29" t="s">
        <v>67</v>
      </c>
      <c r="E7" s="38"/>
      <c r="F7" s="29" t="s">
        <v>42</v>
      </c>
      <c r="G7" s="29"/>
      <c r="H7" s="29" t="s">
        <v>36</v>
      </c>
      <c r="I7" s="29"/>
      <c r="J7" s="29" t="s">
        <v>62</v>
      </c>
      <c r="K7" s="29"/>
      <c r="L7" s="29" t="s">
        <v>63</v>
      </c>
      <c r="M7" s="29"/>
      <c r="N7" s="2"/>
      <c r="O7" s="95"/>
      <c r="P7" s="83"/>
      <c r="Q7" s="83"/>
      <c r="R7" s="83"/>
      <c r="S7" s="83"/>
      <c r="T7" s="83"/>
      <c r="U7" s="83"/>
      <c r="V7" s="83"/>
      <c r="W7" s="95"/>
    </row>
    <row r="8" spans="1:24" s="15" customFormat="1" ht="18" customHeight="1">
      <c r="A8" s="10" t="s">
        <v>45</v>
      </c>
      <c r="B8" s="21">
        <f>+'Pivot Table 4-Year Insts.'!Q979</f>
        <v>68.918174744109024</v>
      </c>
      <c r="C8" s="64"/>
      <c r="D8" s="39">
        <f>+F8+H8</f>
        <v>84.904143469663666</v>
      </c>
      <c r="E8" s="23"/>
      <c r="F8" s="33">
        <f>+'Pivot Table 4-Year Insts.'!Q985</f>
        <v>78.079157872795008</v>
      </c>
      <c r="G8" s="5"/>
      <c r="H8" s="5">
        <f>+'Pivot Table 4-Year Insts.'!Q988</f>
        <v>6.8249855968686575</v>
      </c>
      <c r="I8" s="5"/>
      <c r="J8" s="5">
        <f>+'Pivot Table 4-Year Insts.'!Q991</f>
        <v>15.095856530336324</v>
      </c>
      <c r="K8" s="5"/>
      <c r="L8" s="39">
        <f>SUM(F8:J8)</f>
        <v>99.999999999999986</v>
      </c>
      <c r="M8" s="33"/>
      <c r="N8" s="82"/>
      <c r="O8" s="17"/>
      <c r="P8" s="83"/>
      <c r="Q8" s="83"/>
      <c r="R8" s="83"/>
      <c r="S8" s="83"/>
      <c r="T8" s="83"/>
      <c r="U8" s="83"/>
      <c r="V8" s="83"/>
      <c r="W8" s="1033"/>
      <c r="X8" s="1033"/>
    </row>
    <row r="9" spans="1:24" s="15" customFormat="1" ht="12.75">
      <c r="A9" s="10"/>
      <c r="B9" s="5"/>
      <c r="C9" s="64"/>
      <c r="D9" s="5"/>
      <c r="E9" s="23"/>
      <c r="F9" s="5"/>
      <c r="G9" s="5"/>
      <c r="H9" s="5"/>
      <c r="I9" s="5"/>
      <c r="J9" s="5"/>
      <c r="K9" s="5"/>
      <c r="L9" s="39"/>
      <c r="M9" s="33"/>
      <c r="N9" s="82"/>
      <c r="O9" s="17"/>
      <c r="P9" s="83"/>
      <c r="Q9" s="83"/>
      <c r="R9" s="83"/>
      <c r="S9" s="83"/>
      <c r="T9" s="83"/>
      <c r="U9" s="83"/>
      <c r="V9" s="83"/>
      <c r="W9" s="1033"/>
      <c r="X9" s="1033"/>
    </row>
    <row r="10" spans="1:24" s="15" customFormat="1" ht="12.75">
      <c r="A10" s="10" t="s">
        <v>46</v>
      </c>
      <c r="B10" s="21">
        <f>+'Pivot Table 4-Year Insts.'!Q35</f>
        <v>64.53701364325417</v>
      </c>
      <c r="C10" s="64"/>
      <c r="D10" s="39">
        <f t="shared" ref="D10:D28" si="0">+F10+H10</f>
        <v>86.748226082701251</v>
      </c>
      <c r="E10" s="23"/>
      <c r="F10" s="33">
        <f>+'Pivot Table 4-Year Insts.'!Q41</f>
        <v>79.510643503792508</v>
      </c>
      <c r="G10" s="5"/>
      <c r="H10" s="5">
        <f>+'Pivot Table 4-Year Insts.'!Q44</f>
        <v>7.2375825789087358</v>
      </c>
      <c r="I10" s="5"/>
      <c r="J10" s="5">
        <f>+'Pivot Table 4-Year Insts.'!Q47</f>
        <v>13.251773917298751</v>
      </c>
      <c r="K10" s="5"/>
      <c r="L10" s="39">
        <f t="shared" ref="L10:L28" si="1">SUM(F10:J10)</f>
        <v>100</v>
      </c>
      <c r="M10" s="33"/>
      <c r="N10" s="82"/>
      <c r="O10" s="17"/>
      <c r="P10" s="83"/>
      <c r="Q10" s="83"/>
      <c r="R10" s="83"/>
      <c r="S10" s="83"/>
      <c r="T10" s="83"/>
      <c r="U10" s="83"/>
      <c r="V10" s="83"/>
      <c r="W10" s="1033"/>
      <c r="X10" s="1033"/>
    </row>
    <row r="11" spans="1:24" s="15" customFormat="1" ht="12.75">
      <c r="A11" s="2" t="s">
        <v>47</v>
      </c>
      <c r="B11" s="21">
        <f>+'Pivot Table 4-Year Insts.'!Q94</f>
        <v>67.058946597625408</v>
      </c>
      <c r="C11" s="64"/>
      <c r="D11" s="39">
        <f t="shared" si="0"/>
        <v>72.599641213633888</v>
      </c>
      <c r="E11" s="23"/>
      <c r="F11" s="33">
        <f>+'Pivot Table 4-Year Insts.'!Q100</f>
        <v>68.746587629670074</v>
      </c>
      <c r="G11" s="5"/>
      <c r="H11" s="5">
        <f>+'Pivot Table 4-Year Insts.'!Q103</f>
        <v>3.8530535839638094</v>
      </c>
      <c r="I11" s="5"/>
      <c r="J11" s="5">
        <f>+'Pivot Table 4-Year Insts.'!Q106</f>
        <v>27.40035878636612</v>
      </c>
      <c r="K11" s="5"/>
      <c r="L11" s="39">
        <f t="shared" si="1"/>
        <v>100</v>
      </c>
      <c r="M11" s="33"/>
      <c r="N11" s="82"/>
      <c r="O11" s="17"/>
      <c r="P11" s="83"/>
      <c r="Q11" s="83"/>
      <c r="R11" s="83"/>
      <c r="S11" s="83"/>
      <c r="T11" s="83"/>
      <c r="U11" s="83"/>
      <c r="V11" s="83"/>
      <c r="W11" s="1033"/>
      <c r="X11" s="1033"/>
    </row>
    <row r="12" spans="1:24" s="15" customFormat="1" ht="12.75">
      <c r="A12" s="2" t="s">
        <v>61</v>
      </c>
      <c r="B12" s="21">
        <f>+'Pivot Table 4-Year Insts.'!Q153</f>
        <v>87.150149621545509</v>
      </c>
      <c r="C12" s="64"/>
      <c r="D12" s="39">
        <f t="shared" si="0"/>
        <v>80.731165421127045</v>
      </c>
      <c r="E12" s="23"/>
      <c r="F12" s="33">
        <f>+'Pivot Table 4-Year Insts.'!Q159</f>
        <v>80.731165421127045</v>
      </c>
      <c r="G12" s="5"/>
      <c r="H12" s="5">
        <f>+'Pivot Table 4-Year Insts.'!Q162</f>
        <v>0</v>
      </c>
      <c r="I12" s="5"/>
      <c r="J12" s="5">
        <f>+'Pivot Table 4-Year Insts.'!Q165</f>
        <v>19.268834578872955</v>
      </c>
      <c r="K12" s="5"/>
      <c r="L12" s="39">
        <f t="shared" si="1"/>
        <v>100</v>
      </c>
      <c r="M12" s="33"/>
      <c r="N12" s="82"/>
      <c r="O12" s="17"/>
      <c r="P12" s="83"/>
      <c r="Q12" s="83"/>
      <c r="R12" s="83"/>
      <c r="S12" s="83"/>
      <c r="T12" s="83"/>
      <c r="U12" s="83"/>
      <c r="V12" s="83"/>
      <c r="W12" s="1033"/>
      <c r="X12" s="1033"/>
    </row>
    <row r="13" spans="1:24" s="15" customFormat="1" ht="12.75">
      <c r="A13" s="2" t="s">
        <v>48</v>
      </c>
      <c r="B13" s="21">
        <f>+'Pivot Table 4-Year Insts.'!Q212</f>
        <v>53.701488967290558</v>
      </c>
      <c r="C13" s="64"/>
      <c r="D13" s="39">
        <f t="shared" si="0"/>
        <v>85.933411279995539</v>
      </c>
      <c r="E13" s="23"/>
      <c r="F13" s="33">
        <f>+'Pivot Table 4-Year Insts.'!Q218</f>
        <v>85.933411279995539</v>
      </c>
      <c r="G13" s="5"/>
      <c r="H13" s="5">
        <f>+'Pivot Table 4-Year Insts.'!Q221</f>
        <v>0</v>
      </c>
      <c r="I13" s="5"/>
      <c r="J13" s="5">
        <f>+'Pivot Table 4-Year Insts.'!Q224</f>
        <v>14.066588720004455</v>
      </c>
      <c r="K13" s="5"/>
      <c r="L13" s="39">
        <f t="shared" si="1"/>
        <v>100</v>
      </c>
      <c r="M13" s="33"/>
      <c r="N13" s="82"/>
      <c r="O13" s="17"/>
      <c r="P13" s="83"/>
      <c r="Q13" s="83"/>
      <c r="R13" s="83"/>
      <c r="S13" s="83"/>
      <c r="T13" s="83"/>
      <c r="U13" s="83"/>
      <c r="V13" s="83"/>
      <c r="W13" s="1033"/>
      <c r="X13" s="1033"/>
    </row>
    <row r="14" spans="1:24" s="15" customFormat="1" ht="12.75">
      <c r="A14" s="2"/>
      <c r="B14" s="21"/>
      <c r="C14" s="64"/>
      <c r="D14" s="39"/>
      <c r="E14" s="23"/>
      <c r="F14" s="33"/>
      <c r="G14" s="5"/>
      <c r="H14" s="5"/>
      <c r="I14" s="5"/>
      <c r="J14" s="5"/>
      <c r="K14" s="5"/>
      <c r="L14" s="39"/>
      <c r="M14" s="33"/>
      <c r="N14" s="82"/>
      <c r="O14" s="17"/>
      <c r="P14" s="83"/>
      <c r="Q14" s="83"/>
      <c r="R14" s="83"/>
      <c r="S14" s="83"/>
      <c r="T14" s="83"/>
      <c r="U14" s="83"/>
      <c r="V14" s="83"/>
      <c r="W14" s="1033"/>
      <c r="X14" s="1033"/>
    </row>
    <row r="15" spans="1:24" s="15" customFormat="1" ht="12.75">
      <c r="A15" s="2" t="s">
        <v>49</v>
      </c>
      <c r="B15" s="21">
        <f>+'Pivot Table 4-Year Insts.'!Q271</f>
        <v>57.589906805664079</v>
      </c>
      <c r="C15" s="64"/>
      <c r="D15" s="39">
        <f t="shared" si="0"/>
        <v>84.022767886690048</v>
      </c>
      <c r="E15" s="23"/>
      <c r="F15" s="33">
        <f>+'Pivot Table 4-Year Insts.'!Q277</f>
        <v>77.950228340724067</v>
      </c>
      <c r="G15" s="5"/>
      <c r="H15" s="5">
        <f>+'Pivot Table 4-Year Insts.'!Q280</f>
        <v>6.0725395459659808</v>
      </c>
      <c r="I15" s="5"/>
      <c r="J15" s="5">
        <f>+'Pivot Table 4-Year Insts.'!Q283</f>
        <v>15.977232113309947</v>
      </c>
      <c r="K15" s="5"/>
      <c r="L15" s="39">
        <f t="shared" si="1"/>
        <v>100</v>
      </c>
      <c r="M15" s="33"/>
      <c r="N15" s="82"/>
      <c r="O15" s="17"/>
      <c r="P15" s="83"/>
      <c r="Q15" s="83"/>
      <c r="R15" s="83"/>
      <c r="S15" s="83"/>
      <c r="T15" s="83"/>
      <c r="U15" s="83"/>
      <c r="V15" s="83"/>
      <c r="W15" s="1033"/>
      <c r="X15" s="1033"/>
    </row>
    <row r="16" spans="1:24" s="15" customFormat="1" ht="12.75">
      <c r="A16" s="2" t="s">
        <v>50</v>
      </c>
      <c r="B16" s="21">
        <f>+'Pivot Table 4-Year Insts.'!Q330</f>
        <v>63.080653928168253</v>
      </c>
      <c r="C16" s="64"/>
      <c r="D16" s="39">
        <f t="shared" si="0"/>
        <v>83.250480546165576</v>
      </c>
      <c r="E16" s="23"/>
      <c r="F16" s="33">
        <f>+'Pivot Table 4-Year Insts.'!Q336</f>
        <v>75.250215417246636</v>
      </c>
      <c r="G16" s="5"/>
      <c r="H16" s="5">
        <f>+'Pivot Table 4-Year Insts.'!Q339</f>
        <v>8.0002651289189366</v>
      </c>
      <c r="I16" s="5"/>
      <c r="J16" s="5">
        <f>+'Pivot Table 4-Year Insts.'!Q342</f>
        <v>16.749519453834427</v>
      </c>
      <c r="K16" s="5"/>
      <c r="L16" s="39">
        <f t="shared" si="1"/>
        <v>100</v>
      </c>
      <c r="M16" s="33"/>
      <c r="N16" s="82"/>
      <c r="O16" s="17"/>
      <c r="P16" s="83"/>
      <c r="Q16" s="83"/>
      <c r="R16" s="83"/>
      <c r="S16" s="83"/>
      <c r="T16" s="83"/>
      <c r="U16" s="83"/>
      <c r="V16" s="83"/>
      <c r="W16" s="1033"/>
      <c r="X16" s="1033"/>
    </row>
    <row r="17" spans="1:24" s="15" customFormat="1" ht="12.75">
      <c r="A17" s="2" t="s">
        <v>51</v>
      </c>
      <c r="B17" s="21">
        <f>+'Pivot Table 4-Year Insts.'!Q389</f>
        <v>70.306513409961696</v>
      </c>
      <c r="C17" s="64"/>
      <c r="D17" s="39">
        <f t="shared" si="0"/>
        <v>80.865879503481693</v>
      </c>
      <c r="E17" s="23"/>
      <c r="F17" s="33">
        <f>+'Pivot Table 4-Year Insts.'!Q395</f>
        <v>72.782319103844998</v>
      </c>
      <c r="G17" s="5"/>
      <c r="H17" s="5">
        <f>+'Pivot Table 4-Year Insts.'!Q398</f>
        <v>8.0835603996366938</v>
      </c>
      <c r="I17" s="5"/>
      <c r="J17" s="5">
        <f>+'Pivot Table 4-Year Insts.'!Q401</f>
        <v>19.134120496518317</v>
      </c>
      <c r="K17" s="5"/>
      <c r="L17" s="39">
        <f t="shared" si="1"/>
        <v>100.00000000000001</v>
      </c>
      <c r="M17" s="33"/>
      <c r="N17" s="82"/>
      <c r="O17" s="17"/>
      <c r="P17" s="83"/>
      <c r="Q17" s="83"/>
      <c r="R17" s="83"/>
      <c r="S17" s="83"/>
      <c r="T17" s="83"/>
      <c r="U17" s="83"/>
      <c r="V17" s="83"/>
      <c r="W17" s="1033"/>
      <c r="X17" s="1033"/>
    </row>
    <row r="18" spans="1:24" s="15" customFormat="1" ht="12.75">
      <c r="A18" s="2" t="s">
        <v>52</v>
      </c>
      <c r="B18" s="21">
        <f>+'Pivot Table 4-Year Insts.'!Q448</f>
        <v>61.463227129068073</v>
      </c>
      <c r="C18" s="64"/>
      <c r="D18" s="39">
        <f t="shared" si="0"/>
        <v>88.930581613508437</v>
      </c>
      <c r="E18" s="23"/>
      <c r="F18" s="33">
        <f>+'Pivot Table 4-Year Insts.'!Q454</f>
        <v>82.398721423111667</v>
      </c>
      <c r="G18" s="5"/>
      <c r="H18" s="5">
        <f>+'Pivot Table 4-Year Insts.'!Q457</f>
        <v>6.5318601903967748</v>
      </c>
      <c r="I18" s="5"/>
      <c r="J18" s="5">
        <f>+'Pivot Table 4-Year Insts.'!Q460</f>
        <v>11.069418386491558</v>
      </c>
      <c r="K18" s="5"/>
      <c r="L18" s="39">
        <f t="shared" si="1"/>
        <v>100</v>
      </c>
      <c r="M18" s="33"/>
      <c r="N18" s="82"/>
      <c r="O18" s="17"/>
      <c r="P18" s="83"/>
      <c r="Q18" s="83"/>
      <c r="R18" s="83"/>
      <c r="S18" s="83"/>
      <c r="T18" s="83"/>
      <c r="U18" s="83"/>
      <c r="V18" s="83"/>
      <c r="W18" s="1033"/>
      <c r="X18" s="1033"/>
    </row>
    <row r="19" spans="1:24" s="15" customFormat="1" ht="12.75">
      <c r="A19" s="2"/>
      <c r="B19" s="21"/>
      <c r="C19" s="64"/>
      <c r="D19" s="39"/>
      <c r="E19" s="23"/>
      <c r="F19" s="33"/>
      <c r="G19" s="5"/>
      <c r="H19" s="5"/>
      <c r="I19" s="5"/>
      <c r="J19" s="5"/>
      <c r="K19" s="5"/>
      <c r="L19" s="39"/>
      <c r="M19" s="33"/>
      <c r="N19" s="82"/>
      <c r="O19" s="17"/>
      <c r="P19" s="83"/>
      <c r="Q19" s="83"/>
      <c r="R19" s="83"/>
      <c r="S19" s="83"/>
      <c r="T19" s="83"/>
      <c r="U19" s="83"/>
      <c r="V19" s="83"/>
      <c r="W19" s="1033"/>
      <c r="X19" s="1033"/>
    </row>
    <row r="20" spans="1:24" s="15" customFormat="1" ht="12.75">
      <c r="A20" s="2" t="s">
        <v>53</v>
      </c>
      <c r="B20" s="21">
        <f>+'Pivot Table 4-Year Insts.'!Q507</f>
        <v>58.148220955376452</v>
      </c>
      <c r="C20" s="64"/>
      <c r="D20" s="39">
        <f t="shared" si="0"/>
        <v>77.563669145819247</v>
      </c>
      <c r="E20" s="23"/>
      <c r="F20" s="33">
        <f>+'Pivot Table 4-Year Insts.'!Q513</f>
        <v>77.563669145819247</v>
      </c>
      <c r="G20" s="5"/>
      <c r="H20" s="5">
        <f>+'Pivot Table 4-Year Insts.'!Q516</f>
        <v>0</v>
      </c>
      <c r="I20" s="5"/>
      <c r="J20" s="5">
        <f>+'Pivot Table 4-Year Insts.'!Q519</f>
        <v>22.436330854180753</v>
      </c>
      <c r="K20" s="5"/>
      <c r="L20" s="39">
        <f t="shared" si="1"/>
        <v>100</v>
      </c>
      <c r="M20" s="33"/>
      <c r="N20" s="82"/>
      <c r="O20" s="17"/>
      <c r="P20" s="83"/>
      <c r="Q20" s="83"/>
      <c r="R20" s="83"/>
      <c r="S20" s="83"/>
      <c r="T20" s="83"/>
      <c r="U20" s="83"/>
      <c r="V20" s="83"/>
      <c r="W20" s="1033"/>
      <c r="X20" s="1033"/>
    </row>
    <row r="21" spans="1:24" s="15" customFormat="1" ht="12.75">
      <c r="A21" s="2" t="s">
        <v>54</v>
      </c>
      <c r="B21" s="21">
        <f>+'Pivot Table 4-Year Insts.'!Q566</f>
        <v>67.055084745762713</v>
      </c>
      <c r="C21" s="64"/>
      <c r="D21" s="39">
        <f t="shared" si="0"/>
        <v>84.967617693522897</v>
      </c>
      <c r="E21" s="23"/>
      <c r="F21" s="33">
        <f>+'Pivot Table 4-Year Insts.'!Q572</f>
        <v>81.984202211690359</v>
      </c>
      <c r="G21" s="5"/>
      <c r="H21" s="5">
        <f>+'Pivot Table 4-Year Insts.'!Q575</f>
        <v>2.9834154818325427</v>
      </c>
      <c r="I21" s="5"/>
      <c r="J21" s="5">
        <f>+'Pivot Table 4-Year Insts.'!Q578</f>
        <v>15.032382306477096</v>
      </c>
      <c r="K21" s="5"/>
      <c r="L21" s="39">
        <f t="shared" si="1"/>
        <v>100</v>
      </c>
      <c r="M21" s="33"/>
      <c r="N21" s="82"/>
      <c r="O21" s="17"/>
      <c r="P21" s="83"/>
      <c r="Q21" s="83"/>
      <c r="R21" s="83"/>
      <c r="S21" s="83"/>
      <c r="T21" s="83"/>
      <c r="U21" s="83"/>
      <c r="V21" s="83"/>
      <c r="W21" s="1033"/>
      <c r="X21" s="1033"/>
    </row>
    <row r="22" spans="1:24" s="15" customFormat="1" ht="12.75">
      <c r="A22" s="2" t="s">
        <v>55</v>
      </c>
      <c r="B22" s="21">
        <f>+'Pivot Table 4-Year Insts.'!Q625</f>
        <v>48.784959238600464</v>
      </c>
      <c r="C22" s="64"/>
      <c r="D22" s="39">
        <f t="shared" si="0"/>
        <v>78.755896697849209</v>
      </c>
      <c r="E22" s="23"/>
      <c r="F22" s="33">
        <f>+'Pivot Table 4-Year Insts.'!Q631</f>
        <v>68.409690573278965</v>
      </c>
      <c r="G22" s="5"/>
      <c r="H22" s="5">
        <f>+'Pivot Table 4-Year Insts.'!Q634</f>
        <v>10.346206124570241</v>
      </c>
      <c r="I22" s="5"/>
      <c r="J22" s="5">
        <f>+'Pivot Table 4-Year Insts.'!Q637</f>
        <v>21.244103302150798</v>
      </c>
      <c r="K22" s="5"/>
      <c r="L22" s="39">
        <f t="shared" si="1"/>
        <v>100</v>
      </c>
      <c r="M22" s="33"/>
      <c r="N22" s="82"/>
      <c r="O22" s="17"/>
      <c r="P22" s="83"/>
      <c r="Q22" s="83"/>
      <c r="R22" s="83"/>
      <c r="S22" s="83"/>
      <c r="T22" s="83"/>
      <c r="U22" s="83"/>
      <c r="V22" s="83"/>
      <c r="W22" s="1033"/>
      <c r="X22" s="1033"/>
    </row>
    <row r="23" spans="1:24" s="15" customFormat="1" ht="12.75">
      <c r="A23" s="2" t="s">
        <v>56</v>
      </c>
      <c r="B23" s="21">
        <f>+'Pivot Table 4-Year Insts.'!Q684</f>
        <v>68.899501310117486</v>
      </c>
      <c r="C23" s="64"/>
      <c r="D23" s="39">
        <f t="shared" si="0"/>
        <v>85.867631724222548</v>
      </c>
      <c r="E23" s="23"/>
      <c r="F23" s="33">
        <f>+'Pivot Table 4-Year Insts.'!Q690</f>
        <v>78.421149481690492</v>
      </c>
      <c r="G23" s="5"/>
      <c r="H23" s="5">
        <f>+'Pivot Table 4-Year Insts.'!Q693</f>
        <v>7.4464822425320492</v>
      </c>
      <c r="I23" s="5"/>
      <c r="J23" s="5">
        <f>+'Pivot Table 4-Year Insts.'!Q696</f>
        <v>14.132368275777466</v>
      </c>
      <c r="K23" s="5"/>
      <c r="L23" s="39">
        <f t="shared" si="1"/>
        <v>100.00000000000001</v>
      </c>
      <c r="M23" s="33"/>
      <c r="N23" s="82"/>
      <c r="O23" s="17"/>
      <c r="P23" s="83"/>
      <c r="Q23" s="83"/>
      <c r="R23" s="83"/>
      <c r="S23" s="83"/>
      <c r="T23" s="83"/>
      <c r="U23" s="83"/>
      <c r="V23" s="83"/>
      <c r="W23" s="1033"/>
      <c r="X23" s="1033"/>
    </row>
    <row r="24" spans="1:24" s="15" customFormat="1" ht="12.75">
      <c r="A24" s="2"/>
      <c r="B24" s="21"/>
      <c r="C24" s="64"/>
      <c r="D24" s="39"/>
      <c r="E24" s="23"/>
      <c r="F24" s="33"/>
      <c r="G24" s="5"/>
      <c r="H24" s="5"/>
      <c r="I24" s="5"/>
      <c r="J24" s="5"/>
      <c r="K24" s="5"/>
      <c r="L24" s="39"/>
      <c r="M24" s="33"/>
      <c r="N24" s="82"/>
      <c r="O24" s="17"/>
      <c r="P24" s="83"/>
      <c r="Q24" s="83"/>
      <c r="R24" s="83"/>
      <c r="S24" s="83"/>
      <c r="T24" s="83"/>
      <c r="U24" s="83"/>
      <c r="V24" s="83"/>
      <c r="W24" s="1033"/>
      <c r="X24" s="1033"/>
    </row>
    <row r="25" spans="1:24" s="15" customFormat="1" ht="12.75">
      <c r="A25" s="2" t="s">
        <v>57</v>
      </c>
      <c r="B25" s="21">
        <f>+'Pivot Table 4-Year Insts.'!Q743</f>
        <v>97.916772007887957</v>
      </c>
      <c r="C25" s="64"/>
      <c r="D25" s="39">
        <f t="shared" si="0"/>
        <v>83.971081848696102</v>
      </c>
      <c r="E25" s="23"/>
      <c r="F25" s="33">
        <f>+'Pivot Table 4-Year Insts.'!Q749</f>
        <v>74.14923831655048</v>
      </c>
      <c r="G25" s="5"/>
      <c r="H25" s="5">
        <f>+'Pivot Table 4-Year Insts.'!Q752</f>
        <v>9.821843532145623</v>
      </c>
      <c r="I25" s="5"/>
      <c r="J25" s="5">
        <f>+'Pivot Table 4-Year Insts.'!Q755</f>
        <v>16.028918151303898</v>
      </c>
      <c r="K25" s="5"/>
      <c r="L25" s="39">
        <f t="shared" si="1"/>
        <v>100</v>
      </c>
      <c r="M25" s="33"/>
      <c r="N25" s="1038"/>
      <c r="O25" s="17"/>
      <c r="P25" s="83"/>
      <c r="Q25" s="83"/>
      <c r="R25" s="83"/>
      <c r="S25" s="83"/>
      <c r="T25" s="83"/>
      <c r="U25" s="83"/>
      <c r="V25" s="83"/>
      <c r="W25" s="1033"/>
      <c r="X25" s="1033"/>
    </row>
    <row r="26" spans="1:24" s="15" customFormat="1" ht="12.75">
      <c r="A26" s="2" t="s">
        <v>58</v>
      </c>
      <c r="B26" s="21">
        <f>+'Pivot Table 4-Year Insts.'!Q802</f>
        <v>95.333403879004095</v>
      </c>
      <c r="C26" s="64"/>
      <c r="D26" s="39">
        <f t="shared" si="0"/>
        <v>87.856780413548137</v>
      </c>
      <c r="E26" s="23"/>
      <c r="F26" s="33">
        <f>+'Pivot Table 4-Year Insts.'!Q808</f>
        <v>74.736775339337811</v>
      </c>
      <c r="G26" s="5"/>
      <c r="H26" s="5">
        <f>+'Pivot Table 4-Year Insts.'!Q811</f>
        <v>13.120005074210326</v>
      </c>
      <c r="I26" s="5"/>
      <c r="J26" s="5">
        <f>+'Pivot Table 4-Year Insts.'!Q814</f>
        <v>12.14321958645186</v>
      </c>
      <c r="K26" s="334"/>
      <c r="L26" s="39">
        <f t="shared" si="1"/>
        <v>100</v>
      </c>
      <c r="M26" s="33"/>
      <c r="N26" s="1038"/>
      <c r="O26" s="17"/>
      <c r="P26" s="83"/>
      <c r="Q26" s="83"/>
      <c r="R26" s="83"/>
      <c r="S26" s="83"/>
      <c r="T26" s="83"/>
      <c r="U26" s="83"/>
      <c r="V26" s="83"/>
      <c r="W26" s="1033"/>
      <c r="X26" s="1033"/>
    </row>
    <row r="27" spans="1:24" s="15" customFormat="1" ht="12.75">
      <c r="A27" s="2" t="s">
        <v>59</v>
      </c>
      <c r="B27" s="21">
        <f>+'Pivot Table 4-Year Insts.'!Q861</f>
        <v>71.738187078109931</v>
      </c>
      <c r="C27" s="64"/>
      <c r="D27" s="39">
        <f t="shared" si="0"/>
        <v>92.06573243270492</v>
      </c>
      <c r="E27" s="23"/>
      <c r="F27" s="33">
        <f>+'Pivot Table 4-Year Insts.'!Q867</f>
        <v>86.050341096212662</v>
      </c>
      <c r="G27" s="5"/>
      <c r="H27" s="5">
        <f>+'Pivot Table 4-Year Insts.'!Q870</f>
        <v>6.0153913364922538</v>
      </c>
      <c r="I27" s="5"/>
      <c r="J27" s="5">
        <f>+'Pivot Table 4-Year Insts.'!Q873</f>
        <v>7.9342675672950902</v>
      </c>
      <c r="K27" s="5"/>
      <c r="L27" s="39">
        <f t="shared" si="1"/>
        <v>100.00000000000001</v>
      </c>
      <c r="M27" s="33"/>
      <c r="N27" s="1038"/>
      <c r="O27" s="17"/>
      <c r="P27" s="83"/>
      <c r="Q27" s="83"/>
      <c r="R27" s="83"/>
      <c r="S27" s="83"/>
      <c r="T27" s="83"/>
      <c r="U27" s="83"/>
      <c r="V27" s="83"/>
      <c r="W27" s="1033"/>
      <c r="X27" s="1033"/>
    </row>
    <row r="28" spans="1:24" s="15" customFormat="1" ht="12.75">
      <c r="A28" s="40" t="s">
        <v>60</v>
      </c>
      <c r="B28" s="24">
        <f>+'Pivot Table 4-Year Insts.'!Q920</f>
        <v>95.991007868115403</v>
      </c>
      <c r="C28" s="72"/>
      <c r="D28" s="42">
        <f t="shared" si="0"/>
        <v>77.146760343481645</v>
      </c>
      <c r="E28" s="43"/>
      <c r="F28" s="44">
        <f>+'Pivot Table 4-Year Insts.'!Q926</f>
        <v>71.301717408274783</v>
      </c>
      <c r="G28" s="35"/>
      <c r="H28" s="35">
        <f>+'Pivot Table 4-Year Insts.'!Q929</f>
        <v>5.8450429352068696</v>
      </c>
      <c r="I28" s="35"/>
      <c r="J28" s="35">
        <f>+'Pivot Table 4-Year Insts.'!Q932</f>
        <v>22.853239656518344</v>
      </c>
      <c r="K28" s="35"/>
      <c r="L28" s="45">
        <f t="shared" si="1"/>
        <v>99.999999999999986</v>
      </c>
      <c r="M28" s="44"/>
      <c r="N28" s="1038"/>
      <c r="O28" s="17"/>
      <c r="P28" s="83"/>
      <c r="Q28" s="83"/>
      <c r="R28" s="83"/>
      <c r="S28" s="83"/>
      <c r="T28" s="83"/>
      <c r="U28" s="83"/>
      <c r="V28" s="83"/>
      <c r="W28" s="1033"/>
      <c r="X28" s="1033"/>
    </row>
    <row r="29" spans="1:24" ht="54.75" customHeight="1">
      <c r="A29" s="1127" t="s">
        <v>29</v>
      </c>
      <c r="B29" s="1127"/>
      <c r="C29" s="1127"/>
      <c r="D29" s="1128"/>
      <c r="E29" s="1128"/>
      <c r="F29" s="1128"/>
      <c r="G29" s="1128"/>
      <c r="H29" s="1128"/>
      <c r="I29" s="1128"/>
      <c r="J29" s="1128"/>
      <c r="K29" s="1128"/>
      <c r="L29" s="1128"/>
      <c r="N29" s="95"/>
      <c r="O29" s="95"/>
      <c r="P29" s="83"/>
      <c r="Q29" s="83"/>
      <c r="R29" s="83"/>
      <c r="S29" s="83"/>
      <c r="T29" s="83"/>
      <c r="U29" s="83"/>
      <c r="V29" s="83"/>
      <c r="W29" s="95"/>
    </row>
    <row r="30" spans="1:24" s="1039" customFormat="1" ht="12.75">
      <c r="A30" s="1004"/>
      <c r="B30" s="1004"/>
      <c r="C30" s="1004"/>
      <c r="D30" s="1005"/>
      <c r="E30" s="1005"/>
      <c r="F30" s="1005"/>
      <c r="G30" s="1005"/>
      <c r="H30" s="1005"/>
      <c r="I30" s="1005"/>
      <c r="J30" s="1005"/>
      <c r="K30" s="1005"/>
      <c r="L30" s="1005"/>
      <c r="M30" s="137" t="s">
        <v>1303</v>
      </c>
      <c r="O30" s="36"/>
      <c r="P30" s="69"/>
      <c r="Q30" s="17"/>
      <c r="S30" s="1040"/>
      <c r="T30" s="1040"/>
    </row>
    <row r="31" spans="1:24" ht="15.75" customHeight="1">
      <c r="A31" s="1" t="s">
        <v>120</v>
      </c>
      <c r="B31" s="1"/>
      <c r="C31" s="1"/>
      <c r="D31" s="1"/>
      <c r="E31" s="1"/>
      <c r="F31" s="1"/>
      <c r="G31" s="1"/>
      <c r="H31" s="1"/>
      <c r="I31" s="1"/>
      <c r="J31" s="1"/>
      <c r="K31" s="1"/>
      <c r="L31" s="1"/>
      <c r="M31" s="31"/>
      <c r="O31" s="36"/>
      <c r="P31" s="69"/>
      <c r="Q31" s="17"/>
    </row>
    <row r="32" spans="1:24" ht="15.75" customHeight="1">
      <c r="A32" s="1"/>
      <c r="B32" s="1"/>
      <c r="C32" s="1"/>
      <c r="D32" s="1"/>
      <c r="E32" s="1"/>
      <c r="F32" s="1"/>
      <c r="G32" s="1"/>
      <c r="H32" s="1"/>
      <c r="I32" s="1"/>
      <c r="J32" s="1"/>
      <c r="K32" s="1"/>
      <c r="L32" s="1"/>
      <c r="M32" s="31"/>
      <c r="O32" s="36"/>
      <c r="P32" s="69"/>
      <c r="Q32" s="17"/>
    </row>
    <row r="33" spans="1:20" ht="15.75">
      <c r="A33" s="1" t="s">
        <v>72</v>
      </c>
      <c r="B33" s="1"/>
      <c r="C33" s="1"/>
      <c r="D33" s="1"/>
      <c r="E33" s="1"/>
      <c r="F33" s="1"/>
      <c r="G33" s="1"/>
      <c r="H33" s="1"/>
      <c r="I33" s="1"/>
      <c r="J33" s="1"/>
      <c r="K33" s="1"/>
      <c r="L33" s="1"/>
      <c r="M33" s="31"/>
      <c r="O33" s="36"/>
      <c r="P33" s="69"/>
      <c r="Q33" s="95"/>
    </row>
    <row r="34" spans="1:20" ht="18.75">
      <c r="A34" s="1" t="s">
        <v>126</v>
      </c>
      <c r="B34" s="1"/>
      <c r="C34" s="1"/>
      <c r="D34" s="1"/>
      <c r="E34" s="1"/>
      <c r="F34" s="1"/>
      <c r="G34" s="1"/>
      <c r="H34" s="1"/>
      <c r="I34" s="1"/>
      <c r="J34" s="1"/>
      <c r="K34" s="1"/>
      <c r="L34" s="1"/>
      <c r="M34" s="31"/>
      <c r="O34" s="36"/>
      <c r="P34" s="69"/>
      <c r="Q34" s="36"/>
    </row>
    <row r="35" spans="1:20" ht="15.75">
      <c r="A35" s="1" t="s">
        <v>224</v>
      </c>
      <c r="B35" s="1"/>
      <c r="C35" s="1"/>
      <c r="D35" s="1"/>
      <c r="E35" s="1"/>
      <c r="F35" s="1"/>
      <c r="G35" s="1"/>
      <c r="H35" s="1"/>
      <c r="I35" s="1"/>
      <c r="J35" s="1"/>
      <c r="K35" s="1"/>
      <c r="L35" s="1"/>
      <c r="M35" s="31"/>
      <c r="O35" s="36"/>
      <c r="P35" s="69"/>
      <c r="Q35" s="36"/>
    </row>
    <row r="36" spans="1:20" ht="6" customHeight="1">
      <c r="A36" s="1"/>
      <c r="B36" s="1"/>
      <c r="C36" s="1"/>
      <c r="D36" s="1"/>
      <c r="E36" s="1"/>
      <c r="F36" s="1"/>
      <c r="G36" s="1"/>
      <c r="H36" s="1"/>
      <c r="I36" s="1"/>
      <c r="J36" s="1"/>
      <c r="K36" s="1"/>
      <c r="L36" s="1"/>
      <c r="O36" s="36"/>
      <c r="P36" s="69"/>
      <c r="Q36" s="36"/>
    </row>
    <row r="37" spans="1:20" ht="69" customHeight="1">
      <c r="A37" s="12"/>
      <c r="B37" s="29" t="s">
        <v>167</v>
      </c>
      <c r="C37" s="37"/>
      <c r="D37" s="29" t="s">
        <v>67</v>
      </c>
      <c r="E37" s="38"/>
      <c r="F37" s="29" t="s">
        <v>42</v>
      </c>
      <c r="G37" s="29"/>
      <c r="H37" s="29" t="s">
        <v>36</v>
      </c>
      <c r="I37" s="29"/>
      <c r="J37" s="29" t="s">
        <v>62</v>
      </c>
      <c r="K37" s="29"/>
      <c r="L37" s="29" t="s">
        <v>63</v>
      </c>
      <c r="M37" s="29"/>
      <c r="N37" s="2"/>
      <c r="Q37" s="36"/>
    </row>
    <row r="38" spans="1:20" s="15" customFormat="1" ht="18" customHeight="1">
      <c r="A38" s="10" t="s">
        <v>45</v>
      </c>
      <c r="B38" s="21">
        <f>+'Pivot Table 4-Year Insts.'!K979</f>
        <v>71.358030638789856</v>
      </c>
      <c r="C38" s="64"/>
      <c r="D38" s="39">
        <f>+F38+H38</f>
        <v>90.157431898734174</v>
      </c>
      <c r="E38" s="23"/>
      <c r="F38" s="33">
        <f>+'Pivot Table 4-Year Insts.'!K985</f>
        <v>85.823459915611807</v>
      </c>
      <c r="G38" s="5"/>
      <c r="H38" s="5">
        <f>+'Pivot Table 4-Year Insts.'!K988</f>
        <v>4.3339719831223631</v>
      </c>
      <c r="I38" s="5"/>
      <c r="J38" s="5">
        <f>+'Pivot Table 4-Year Insts.'!K991</f>
        <v>9.8425681012658224</v>
      </c>
      <c r="K38" s="5"/>
      <c r="L38" s="39">
        <f>SUM(F38:J38)</f>
        <v>100</v>
      </c>
      <c r="M38" s="33"/>
      <c r="P38" s="88"/>
      <c r="Q38" s="36"/>
      <c r="S38" s="89"/>
      <c r="T38" s="89"/>
    </row>
    <row r="39" spans="1:20" s="15" customFormat="1" ht="12.75">
      <c r="A39" s="10"/>
      <c r="B39" s="5"/>
      <c r="C39" s="64"/>
      <c r="D39" s="5"/>
      <c r="E39" s="23"/>
      <c r="F39" s="5"/>
      <c r="G39" s="5"/>
      <c r="H39" s="5"/>
      <c r="I39" s="5"/>
      <c r="J39" s="5"/>
      <c r="K39" s="5"/>
      <c r="L39" s="39"/>
      <c r="M39" s="33"/>
      <c r="P39" s="88"/>
      <c r="Q39" s="36"/>
      <c r="S39" s="89"/>
      <c r="T39" s="89"/>
    </row>
    <row r="40" spans="1:20" s="15" customFormat="1" ht="12.75">
      <c r="A40" s="10" t="s">
        <v>46</v>
      </c>
      <c r="B40" s="21">
        <f>+'Pivot Table 4-Year Insts.'!K35</f>
        <v>72.660030416148217</v>
      </c>
      <c r="C40" s="64"/>
      <c r="D40" s="39">
        <f t="shared" ref="D40:D43" si="2">+F40+H40</f>
        <v>89.801160688802199</v>
      </c>
      <c r="E40" s="23"/>
      <c r="F40" s="33">
        <f>+'Pivot Table 4-Year Insts.'!K41</f>
        <v>84.787365616972693</v>
      </c>
      <c r="G40" s="5"/>
      <c r="H40" s="5">
        <f>+'Pivot Table 4-Year Insts.'!K44</f>
        <v>5.0137950718295121</v>
      </c>
      <c r="I40" s="5"/>
      <c r="J40" s="5">
        <f>+'Pivot Table 4-Year Insts.'!K47</f>
        <v>10.198839311197792</v>
      </c>
      <c r="K40" s="5"/>
      <c r="L40" s="39">
        <f t="shared" ref="L40:L43" si="3">SUM(F40:J40)</f>
        <v>99.999999999999986</v>
      </c>
      <c r="M40" s="33"/>
      <c r="P40" s="88"/>
      <c r="Q40" s="36"/>
      <c r="S40" s="89"/>
      <c r="T40" s="89"/>
    </row>
    <row r="41" spans="1:20" s="15" customFormat="1">
      <c r="A41" s="2" t="s">
        <v>47</v>
      </c>
      <c r="B41" s="21">
        <f>+'Pivot Table 4-Year Insts.'!K94</f>
        <v>69.339735894357744</v>
      </c>
      <c r="C41" s="64"/>
      <c r="D41" s="39">
        <f t="shared" si="2"/>
        <v>85.041551246537395</v>
      </c>
      <c r="E41" s="23"/>
      <c r="F41" s="33">
        <f>+'Pivot Table 4-Year Insts.'!K100</f>
        <v>82.479224376731295</v>
      </c>
      <c r="G41" s="5"/>
      <c r="H41" s="5">
        <f>+'Pivot Table 4-Year Insts.'!K103</f>
        <v>2.5623268698060944</v>
      </c>
      <c r="I41" s="5"/>
      <c r="J41" s="5">
        <f>+'Pivot Table 4-Year Insts.'!K106</f>
        <v>14.958448753462603</v>
      </c>
      <c r="K41" s="5"/>
      <c r="L41" s="39">
        <f t="shared" si="3"/>
        <v>100</v>
      </c>
      <c r="M41" s="33"/>
      <c r="P41" s="88"/>
      <c r="Q41" s="25"/>
      <c r="S41" s="89"/>
      <c r="T41" s="89"/>
    </row>
    <row r="42" spans="1:20" s="15" customFormat="1" ht="12">
      <c r="A42" s="2" t="s">
        <v>61</v>
      </c>
      <c r="B42" s="21">
        <f>+'Pivot Table 4-Year Insts.'!K153</f>
        <v>89.521785334750277</v>
      </c>
      <c r="C42" s="64"/>
      <c r="D42" s="39">
        <f t="shared" si="2"/>
        <v>83.214624881291542</v>
      </c>
      <c r="E42" s="23"/>
      <c r="F42" s="33">
        <f>+'Pivot Table 4-Year Insts.'!K159</f>
        <v>83.214624881291542</v>
      </c>
      <c r="G42" s="5"/>
      <c r="H42" s="5">
        <f>+'Pivot Table 4-Year Insts.'!K162</f>
        <v>0</v>
      </c>
      <c r="I42" s="5"/>
      <c r="J42" s="5">
        <f>+'Pivot Table 4-Year Insts.'!K165</f>
        <v>16.785375118708451</v>
      </c>
      <c r="K42" s="5"/>
      <c r="L42" s="39">
        <f t="shared" si="3"/>
        <v>100</v>
      </c>
      <c r="M42" s="33"/>
      <c r="P42" s="88"/>
      <c r="S42" s="89"/>
      <c r="T42" s="89"/>
    </row>
    <row r="43" spans="1:20" s="15" customFormat="1" ht="12">
      <c r="A43" s="2" t="s">
        <v>48</v>
      </c>
      <c r="B43" s="21">
        <f>+'Pivot Table 4-Year Insts.'!K212</f>
        <v>54.890945845302696</v>
      </c>
      <c r="C43" s="64"/>
      <c r="D43" s="39">
        <f t="shared" si="2"/>
        <v>88.676538998294305</v>
      </c>
      <c r="E43" s="23"/>
      <c r="F43" s="33">
        <f>+'Pivot Table 4-Year Insts.'!K218</f>
        <v>88.676538998294305</v>
      </c>
      <c r="G43" s="5"/>
      <c r="H43" s="5">
        <f>+'Pivot Table 4-Year Insts.'!K221</f>
        <v>0</v>
      </c>
      <c r="I43" s="5"/>
      <c r="J43" s="5">
        <f>+'Pivot Table 4-Year Insts.'!K224</f>
        <v>11.323461001705692</v>
      </c>
      <c r="K43" s="5"/>
      <c r="L43" s="39">
        <f t="shared" si="3"/>
        <v>100</v>
      </c>
      <c r="M43" s="33"/>
      <c r="P43" s="88"/>
      <c r="S43" s="89"/>
      <c r="T43" s="89"/>
    </row>
    <row r="44" spans="1:20" s="15" customFormat="1" ht="12">
      <c r="A44" s="2"/>
      <c r="B44" s="21"/>
      <c r="C44" s="64"/>
      <c r="D44" s="39"/>
      <c r="E44" s="23"/>
      <c r="F44" s="33"/>
      <c r="G44" s="5"/>
      <c r="H44" s="5"/>
      <c r="I44" s="5"/>
      <c r="J44" s="5"/>
      <c r="K44" s="5"/>
      <c r="L44" s="39"/>
      <c r="M44" s="33"/>
      <c r="P44" s="88"/>
      <c r="S44" s="89"/>
      <c r="T44" s="89"/>
    </row>
    <row r="45" spans="1:20" s="15" customFormat="1" ht="12">
      <c r="A45" s="2" t="s">
        <v>49</v>
      </c>
      <c r="B45" s="21">
        <f>+'Pivot Table 4-Year Insts.'!K271</f>
        <v>59.42549371633752</v>
      </c>
      <c r="C45" s="64"/>
      <c r="D45" s="39">
        <f t="shared" ref="D45:D48" si="4">+F45+H45</f>
        <v>93.865755943780371</v>
      </c>
      <c r="E45" s="23"/>
      <c r="F45" s="33">
        <f>+'Pivot Table 4-Year Insts.'!K277</f>
        <v>90.2009720215421</v>
      </c>
      <c r="G45" s="5"/>
      <c r="H45" s="5">
        <f>+'Pivot Table 4-Year Insts.'!K280</f>
        <v>3.6647839222382768</v>
      </c>
      <c r="I45" s="5"/>
      <c r="J45" s="5">
        <f>+'Pivot Table 4-Year Insts.'!K283</f>
        <v>6.1342440562196243</v>
      </c>
      <c r="K45" s="5"/>
      <c r="L45" s="39">
        <f t="shared" ref="L45:L48" si="5">SUM(F45:J45)</f>
        <v>100</v>
      </c>
      <c r="M45" s="33"/>
      <c r="P45" s="88"/>
      <c r="S45" s="89"/>
      <c r="T45" s="89"/>
    </row>
    <row r="46" spans="1:20" s="15" customFormat="1" ht="12">
      <c r="A46" s="2" t="s">
        <v>50</v>
      </c>
      <c r="B46" s="21">
        <f>+'Pivot Table 4-Year Insts.'!K330</f>
        <v>72.952598515134198</v>
      </c>
      <c r="C46" s="64"/>
      <c r="D46" s="39">
        <f t="shared" si="4"/>
        <v>88.601847502739943</v>
      </c>
      <c r="E46" s="23"/>
      <c r="F46" s="33">
        <f>+'Pivot Table 4-Year Insts.'!K336</f>
        <v>80.382025990292789</v>
      </c>
      <c r="G46" s="5"/>
      <c r="H46" s="5">
        <f>+'Pivot Table 4-Year Insts.'!K339</f>
        <v>8.2198215124471581</v>
      </c>
      <c r="I46" s="5"/>
      <c r="J46" s="5">
        <f>+'Pivot Table 4-Year Insts.'!K342</f>
        <v>11.39815249726006</v>
      </c>
      <c r="K46" s="5"/>
      <c r="L46" s="39">
        <f t="shared" si="5"/>
        <v>100</v>
      </c>
      <c r="M46" s="33"/>
      <c r="P46" s="88"/>
      <c r="S46" s="89"/>
      <c r="T46" s="89"/>
    </row>
    <row r="47" spans="1:20" s="15" customFormat="1" ht="12">
      <c r="A47" s="2" t="s">
        <v>51</v>
      </c>
      <c r="B47" s="21">
        <f>+'Pivot Table 4-Year Insts.'!K389</f>
        <v>84.643995749202972</v>
      </c>
      <c r="C47" s="64"/>
      <c r="D47" s="39">
        <f t="shared" si="4"/>
        <v>89.704959196484623</v>
      </c>
      <c r="E47" s="23"/>
      <c r="F47" s="33">
        <f>+'Pivot Table 4-Year Insts.'!K395</f>
        <v>84.243565599497799</v>
      </c>
      <c r="G47" s="5"/>
      <c r="H47" s="5">
        <f>+'Pivot Table 4-Year Insts.'!K398</f>
        <v>5.4613935969868175</v>
      </c>
      <c r="I47" s="5"/>
      <c r="J47" s="5">
        <f>+'Pivot Table 4-Year Insts.'!K401</f>
        <v>10.295040803515381</v>
      </c>
      <c r="K47" s="5"/>
      <c r="L47" s="39">
        <f t="shared" si="5"/>
        <v>100</v>
      </c>
      <c r="M47" s="33"/>
      <c r="P47" s="88"/>
      <c r="S47" s="89"/>
      <c r="T47" s="89"/>
    </row>
    <row r="48" spans="1:20" s="15" customFormat="1" ht="12">
      <c r="A48" s="2" t="s">
        <v>52</v>
      </c>
      <c r="B48" s="21">
        <f>+'Pivot Table 4-Year Insts.'!K448</f>
        <v>64.039107852123436</v>
      </c>
      <c r="C48" s="64"/>
      <c r="D48" s="39">
        <f t="shared" si="4"/>
        <v>96.302480916030532</v>
      </c>
      <c r="E48" s="23"/>
      <c r="F48" s="33">
        <f>+'Pivot Table 4-Year Insts.'!K454</f>
        <v>95.181297709923669</v>
      </c>
      <c r="G48" s="5"/>
      <c r="H48" s="5">
        <f>+'Pivot Table 4-Year Insts.'!K457</f>
        <v>1.1211832061068703</v>
      </c>
      <c r="I48" s="5"/>
      <c r="J48" s="5">
        <f>+'Pivot Table 4-Year Insts.'!K460</f>
        <v>3.6975190839694658</v>
      </c>
      <c r="K48" s="5"/>
      <c r="L48" s="39">
        <f t="shared" si="5"/>
        <v>100</v>
      </c>
      <c r="M48" s="33"/>
      <c r="P48" s="88"/>
      <c r="S48" s="89"/>
      <c r="T48" s="89"/>
    </row>
    <row r="49" spans="1:20" s="15" customFormat="1" ht="12">
      <c r="A49" s="2"/>
      <c r="B49" s="21"/>
      <c r="C49" s="64"/>
      <c r="D49" s="39"/>
      <c r="E49" s="23"/>
      <c r="F49" s="33"/>
      <c r="G49" s="5"/>
      <c r="H49" s="5"/>
      <c r="I49" s="5"/>
      <c r="J49" s="5"/>
      <c r="K49" s="5"/>
      <c r="L49" s="39"/>
      <c r="M49" s="33"/>
      <c r="P49" s="88"/>
      <c r="S49" s="89"/>
      <c r="T49" s="89"/>
    </row>
    <row r="50" spans="1:20" s="15" customFormat="1" ht="12">
      <c r="A50" s="2" t="s">
        <v>53</v>
      </c>
      <c r="B50" s="21">
        <f>+'Pivot Table 4-Year Insts.'!K507</f>
        <v>55.656732891832227</v>
      </c>
      <c r="C50" s="64"/>
      <c r="D50" s="39">
        <f t="shared" ref="D50:D53" si="6">+F50+H50</f>
        <v>79.97025285076846</v>
      </c>
      <c r="E50" s="23"/>
      <c r="F50" s="33">
        <f>+'Pivot Table 4-Year Insts.'!K513</f>
        <v>79.97025285076846</v>
      </c>
      <c r="G50" s="5"/>
      <c r="H50" s="5">
        <f>+'Pivot Table 4-Year Insts.'!K516</f>
        <v>0</v>
      </c>
      <c r="I50" s="5"/>
      <c r="J50" s="5">
        <f>+'Pivot Table 4-Year Insts.'!K519</f>
        <v>20.029747149231532</v>
      </c>
      <c r="K50" s="5"/>
      <c r="L50" s="39">
        <f t="shared" ref="L50:L53" si="7">SUM(F50:J50)</f>
        <v>100</v>
      </c>
      <c r="M50" s="33"/>
      <c r="P50" s="88"/>
      <c r="S50" s="89"/>
      <c r="T50" s="89"/>
    </row>
    <row r="51" spans="1:20" s="15" customFormat="1" ht="12">
      <c r="A51" s="2" t="s">
        <v>54</v>
      </c>
      <c r="B51" s="21">
        <f>+'Pivot Table 4-Year Insts.'!K566</f>
        <v>72.700941346850115</v>
      </c>
      <c r="C51" s="64"/>
      <c r="D51" s="39">
        <f t="shared" si="6"/>
        <v>90.679971024990948</v>
      </c>
      <c r="E51" s="23"/>
      <c r="F51" s="33">
        <f>+'Pivot Table 4-Year Insts.'!K572</f>
        <v>88.591090184715682</v>
      </c>
      <c r="G51" s="5"/>
      <c r="H51" s="5">
        <f>+'Pivot Table 4-Year Insts.'!K575</f>
        <v>2.0888808402752597</v>
      </c>
      <c r="I51" s="5"/>
      <c r="J51" s="5">
        <f>+'Pivot Table 4-Year Insts.'!K578</f>
        <v>9.3200289750090572</v>
      </c>
      <c r="K51" s="5"/>
      <c r="L51" s="39">
        <f t="shared" si="7"/>
        <v>100</v>
      </c>
      <c r="M51" s="33"/>
      <c r="P51" s="88"/>
      <c r="S51" s="89"/>
      <c r="T51" s="89"/>
    </row>
    <row r="52" spans="1:20" s="15" customFormat="1" ht="12">
      <c r="A52" s="2" t="s">
        <v>55</v>
      </c>
      <c r="B52" s="21">
        <f>+'Pivot Table 4-Year Insts.'!K625</f>
        <v>63.223863194714333</v>
      </c>
      <c r="C52" s="64"/>
      <c r="D52" s="39">
        <f t="shared" si="6"/>
        <v>85.79990779160903</v>
      </c>
      <c r="E52" s="23"/>
      <c r="F52" s="33">
        <f>+'Pivot Table 4-Year Insts.'!K631</f>
        <v>75.918241893345623</v>
      </c>
      <c r="G52" s="5"/>
      <c r="H52" s="5">
        <f>+'Pivot Table 4-Year Insts.'!K634</f>
        <v>9.8816658982634085</v>
      </c>
      <c r="I52" s="5"/>
      <c r="J52" s="5">
        <f>+'Pivot Table 4-Year Insts.'!K637</f>
        <v>14.200092208390963</v>
      </c>
      <c r="K52" s="5"/>
      <c r="L52" s="39">
        <f t="shared" si="7"/>
        <v>100</v>
      </c>
      <c r="M52" s="33"/>
      <c r="P52" s="88"/>
      <c r="S52" s="89"/>
      <c r="T52" s="89"/>
    </row>
    <row r="53" spans="1:20" s="15" customFormat="1" ht="12">
      <c r="A53" s="2" t="s">
        <v>56</v>
      </c>
      <c r="B53" s="21">
        <f>+'Pivot Table 4-Year Insts.'!K684</f>
        <v>73.136142625607775</v>
      </c>
      <c r="C53" s="64"/>
      <c r="D53" s="39">
        <f t="shared" si="6"/>
        <v>91.177285318559555</v>
      </c>
      <c r="E53" s="23"/>
      <c r="F53" s="33">
        <f>+'Pivot Table 4-Year Insts.'!K690</f>
        <v>87.38227146814404</v>
      </c>
      <c r="G53" s="5"/>
      <c r="H53" s="5">
        <f>+'Pivot Table 4-Year Insts.'!K693</f>
        <v>3.7950138504155122</v>
      </c>
      <c r="I53" s="5"/>
      <c r="J53" s="5">
        <f>+'Pivot Table 4-Year Insts.'!K696</f>
        <v>8.8227146814404431</v>
      </c>
      <c r="K53" s="5"/>
      <c r="L53" s="39">
        <f t="shared" si="7"/>
        <v>100</v>
      </c>
      <c r="M53" s="33"/>
      <c r="P53" s="88"/>
      <c r="S53" s="89"/>
      <c r="T53" s="89"/>
    </row>
    <row r="54" spans="1:20" s="15" customFormat="1" ht="12">
      <c r="A54" s="2"/>
      <c r="B54" s="21"/>
      <c r="C54" s="64"/>
      <c r="D54" s="39"/>
      <c r="E54" s="23"/>
      <c r="F54" s="33"/>
      <c r="G54" s="5"/>
      <c r="H54" s="5"/>
      <c r="I54" s="5"/>
      <c r="J54" s="5"/>
      <c r="K54" s="5"/>
      <c r="L54" s="39"/>
      <c r="M54" s="33"/>
      <c r="P54" s="88"/>
      <c r="S54" s="89"/>
      <c r="T54" s="89"/>
    </row>
    <row r="55" spans="1:20" s="15" customFormat="1" ht="12">
      <c r="A55" s="2" t="s">
        <v>57</v>
      </c>
      <c r="B55" s="21">
        <f>+'Pivot Table 4-Year Insts.'!K743</f>
        <v>98.883545173479902</v>
      </c>
      <c r="C55" s="64"/>
      <c r="D55" s="39">
        <f t="shared" ref="D55:D58" si="8">+F55+H55</f>
        <v>90.099009900990097</v>
      </c>
      <c r="E55" s="23"/>
      <c r="F55" s="33">
        <f>+'Pivot Table 4-Year Insts.'!K749</f>
        <v>82.838283828382842</v>
      </c>
      <c r="G55" s="5"/>
      <c r="H55" s="5">
        <f>+'Pivot Table 4-Year Insts.'!K752</f>
        <v>7.2607260726072615</v>
      </c>
      <c r="I55" s="5"/>
      <c r="J55" s="5">
        <f>+'Pivot Table 4-Year Insts.'!K755</f>
        <v>9.9009900990099009</v>
      </c>
      <c r="K55" s="5"/>
      <c r="L55" s="39">
        <f t="shared" ref="L55:L58" si="9">SUM(F55:J55)</f>
        <v>100</v>
      </c>
      <c r="M55" s="33"/>
      <c r="N55" s="17"/>
      <c r="P55" s="88"/>
      <c r="S55" s="89"/>
      <c r="T55" s="89"/>
    </row>
    <row r="56" spans="1:20" s="15" customFormat="1" ht="12">
      <c r="A56" s="2" t="s">
        <v>58</v>
      </c>
      <c r="B56" s="21">
        <f>+'Pivot Table 4-Year Insts.'!K802</f>
        <v>95.51968969824469</v>
      </c>
      <c r="C56" s="64"/>
      <c r="D56" s="39">
        <f t="shared" si="8"/>
        <v>93.341133555869092</v>
      </c>
      <c r="E56" s="23"/>
      <c r="F56" s="33">
        <f>+'Pivot Table 4-Year Insts.'!K808</f>
        <v>84.999483808802779</v>
      </c>
      <c r="G56" s="5"/>
      <c r="H56" s="5">
        <f>+'Pivot Table 4-Year Insts.'!K811</f>
        <v>8.3416497470663131</v>
      </c>
      <c r="I56" s="5"/>
      <c r="J56" s="5">
        <f>+'Pivot Table 4-Year Insts.'!K814</f>
        <v>6.658866444130906</v>
      </c>
      <c r="K56" s="334"/>
      <c r="L56" s="39">
        <f t="shared" si="9"/>
        <v>100</v>
      </c>
      <c r="M56" s="33"/>
      <c r="N56" s="17"/>
      <c r="P56" s="88"/>
      <c r="S56" s="89"/>
      <c r="T56" s="89"/>
    </row>
    <row r="57" spans="1:20" s="15" customFormat="1" ht="12">
      <c r="A57" s="2" t="s">
        <v>59</v>
      </c>
      <c r="B57" s="21">
        <f>+'Pivot Table 4-Year Insts.'!K861</f>
        <v>67.653951633009228</v>
      </c>
      <c r="C57" s="64"/>
      <c r="D57" s="39">
        <f t="shared" si="8"/>
        <v>93.514150943396231</v>
      </c>
      <c r="E57" s="23"/>
      <c r="F57" s="33">
        <f>+'Pivot Table 4-Year Insts.'!K867</f>
        <v>89.209905660377359</v>
      </c>
      <c r="G57" s="5"/>
      <c r="H57" s="5">
        <f>+'Pivot Table 4-Year Insts.'!K870</f>
        <v>4.3042452830188678</v>
      </c>
      <c r="I57" s="5"/>
      <c r="J57" s="5">
        <f>+'Pivot Table 4-Year Insts.'!K873</f>
        <v>6.4858490566037732</v>
      </c>
      <c r="K57" s="5"/>
      <c r="L57" s="39">
        <f t="shared" si="9"/>
        <v>100</v>
      </c>
      <c r="M57" s="33"/>
      <c r="N57" s="17"/>
      <c r="P57" s="88"/>
      <c r="S57" s="89"/>
      <c r="T57" s="89"/>
    </row>
    <row r="58" spans="1:20" s="15" customFormat="1" ht="12">
      <c r="A58" s="40" t="s">
        <v>60</v>
      </c>
      <c r="B58" s="24">
        <f>+'Pivot Table 4-Year Insts.'!K920</f>
        <v>99.32447156243191</v>
      </c>
      <c r="C58" s="72"/>
      <c r="D58" s="42">
        <f t="shared" si="8"/>
        <v>81.965774462483552</v>
      </c>
      <c r="E58" s="43"/>
      <c r="F58" s="44">
        <f>+'Pivot Table 4-Year Insts.'!K926</f>
        <v>79.047827994734533</v>
      </c>
      <c r="G58" s="35"/>
      <c r="H58" s="35">
        <f>+'Pivot Table 4-Year Insts.'!K929</f>
        <v>2.917946467749013</v>
      </c>
      <c r="I58" s="35"/>
      <c r="J58" s="35">
        <f>+'Pivot Table 4-Year Insts.'!K932</f>
        <v>18.034225537516456</v>
      </c>
      <c r="K58" s="35"/>
      <c r="L58" s="45">
        <f t="shared" si="9"/>
        <v>100</v>
      </c>
      <c r="M58" s="44"/>
      <c r="N58" s="17"/>
      <c r="P58" s="88"/>
      <c r="S58" s="89"/>
      <c r="T58" s="89"/>
    </row>
    <row r="59" spans="1:20" ht="59.25" customHeight="1">
      <c r="A59" s="1127" t="s">
        <v>29</v>
      </c>
      <c r="B59" s="1127"/>
      <c r="C59" s="1127"/>
      <c r="D59" s="1128"/>
      <c r="E59" s="1128"/>
      <c r="F59" s="1128"/>
      <c r="G59" s="1128"/>
      <c r="H59" s="1128"/>
      <c r="I59" s="1128"/>
      <c r="J59" s="1128"/>
      <c r="K59" s="1128"/>
      <c r="L59" s="1128"/>
      <c r="Q59" s="15"/>
    </row>
    <row r="60" spans="1:20" s="1039" customFormat="1" ht="12">
      <c r="A60" s="1004"/>
      <c r="B60" s="1004"/>
      <c r="C60" s="1004"/>
      <c r="D60" s="1005"/>
      <c r="E60" s="1005"/>
      <c r="F60" s="1005"/>
      <c r="G60" s="1005"/>
      <c r="H60" s="1005"/>
      <c r="I60" s="1005"/>
      <c r="J60" s="1005"/>
      <c r="K60" s="1005"/>
      <c r="L60" s="1005"/>
      <c r="M60" s="137" t="s">
        <v>1303</v>
      </c>
      <c r="P60" s="1041"/>
      <c r="Q60" s="15"/>
      <c r="S60" s="1040"/>
      <c r="T60" s="1040"/>
    </row>
    <row r="61" spans="1:20" ht="15.75" customHeight="1">
      <c r="A61" s="1" t="s">
        <v>121</v>
      </c>
      <c r="B61" s="1"/>
      <c r="C61" s="1"/>
      <c r="D61" s="1"/>
      <c r="E61" s="1"/>
      <c r="F61" s="1"/>
      <c r="G61" s="1"/>
      <c r="H61" s="1"/>
      <c r="I61" s="1"/>
      <c r="J61" s="1"/>
      <c r="K61" s="1"/>
      <c r="L61" s="1"/>
      <c r="M61" s="31"/>
      <c r="Q61" s="15"/>
    </row>
    <row r="62" spans="1:20" ht="15.75" customHeight="1">
      <c r="A62" s="1"/>
      <c r="B62" s="1"/>
      <c r="C62" s="1"/>
      <c r="D62" s="1"/>
      <c r="E62" s="1"/>
      <c r="F62" s="1"/>
      <c r="G62" s="1"/>
      <c r="H62" s="1"/>
      <c r="I62" s="1"/>
      <c r="J62" s="1"/>
      <c r="K62" s="1"/>
      <c r="L62" s="1"/>
      <c r="M62" s="31"/>
      <c r="Q62" s="15"/>
    </row>
    <row r="63" spans="1:20" ht="15.75">
      <c r="A63" s="1" t="s">
        <v>72</v>
      </c>
      <c r="B63" s="1"/>
      <c r="C63" s="1"/>
      <c r="D63" s="1"/>
      <c r="E63" s="1"/>
      <c r="F63" s="1"/>
      <c r="G63" s="1"/>
      <c r="H63" s="1"/>
      <c r="I63" s="1"/>
      <c r="J63" s="1"/>
      <c r="K63" s="1"/>
      <c r="L63" s="1"/>
      <c r="M63" s="31"/>
    </row>
    <row r="64" spans="1:20" ht="18.75">
      <c r="A64" s="1" t="s">
        <v>126</v>
      </c>
      <c r="B64" s="1"/>
      <c r="C64" s="1"/>
      <c r="D64" s="1"/>
      <c r="E64" s="1"/>
      <c r="F64" s="1"/>
      <c r="G64" s="1"/>
      <c r="H64" s="1"/>
      <c r="I64" s="1"/>
      <c r="J64" s="1"/>
      <c r="K64" s="1"/>
      <c r="L64" s="1"/>
      <c r="M64" s="31"/>
      <c r="Q64" s="1039"/>
    </row>
    <row r="65" spans="1:20" ht="15.75">
      <c r="A65" s="1" t="s">
        <v>223</v>
      </c>
      <c r="B65" s="1"/>
      <c r="C65" s="1"/>
      <c r="D65" s="1"/>
      <c r="E65" s="1"/>
      <c r="F65" s="1"/>
      <c r="G65" s="1"/>
      <c r="H65" s="1"/>
      <c r="I65" s="1"/>
      <c r="J65" s="1"/>
      <c r="K65" s="1"/>
      <c r="L65" s="1"/>
      <c r="M65" s="31"/>
    </row>
    <row r="66" spans="1:20" ht="9" customHeight="1">
      <c r="A66" s="1"/>
      <c r="B66" s="1"/>
      <c r="C66" s="1"/>
      <c r="D66" s="1"/>
      <c r="E66" s="1"/>
      <c r="F66" s="1"/>
      <c r="G66" s="1"/>
      <c r="H66" s="1"/>
      <c r="I66" s="1"/>
      <c r="J66" s="1"/>
      <c r="K66" s="1"/>
      <c r="L66" s="1"/>
    </row>
    <row r="67" spans="1:20" ht="69" customHeight="1">
      <c r="A67" s="12"/>
      <c r="B67" s="29" t="s">
        <v>167</v>
      </c>
      <c r="C67" s="37"/>
      <c r="D67" s="29" t="s">
        <v>67</v>
      </c>
      <c r="E67" s="38"/>
      <c r="F67" s="29" t="s">
        <v>42</v>
      </c>
      <c r="G67" s="29"/>
      <c r="H67" s="29" t="s">
        <v>36</v>
      </c>
      <c r="I67" s="29"/>
      <c r="J67" s="29" t="s">
        <v>62</v>
      </c>
      <c r="K67" s="29"/>
      <c r="L67" s="29" t="s">
        <v>63</v>
      </c>
      <c r="M67" s="29"/>
      <c r="N67" s="2"/>
    </row>
    <row r="68" spans="1:20" s="15" customFormat="1" ht="18" customHeight="1">
      <c r="A68" s="10" t="s">
        <v>45</v>
      </c>
      <c r="B68" s="21">
        <f>+'Pivot Table 4-Year Insts.'!L979</f>
        <v>67.524826755641541</v>
      </c>
      <c r="C68" s="64"/>
      <c r="D68" s="39">
        <f>+F68+H68</f>
        <v>84.927723524940063</v>
      </c>
      <c r="E68" s="23"/>
      <c r="F68" s="33">
        <f>+'Pivot Table 4-Year Insts.'!L985</f>
        <v>76.10373662358927</v>
      </c>
      <c r="G68" s="5"/>
      <c r="H68" s="5">
        <f>+'Pivot Table 4-Year Insts.'!L988</f>
        <v>8.8239869013507981</v>
      </c>
      <c r="I68" s="5"/>
      <c r="J68" s="5">
        <f>+'Pivot Table 4-Year Insts.'!L991</f>
        <v>15.07227647505994</v>
      </c>
      <c r="K68" s="5"/>
      <c r="L68" s="39">
        <f>SUM(F68:J68)</f>
        <v>100</v>
      </c>
      <c r="M68" s="33"/>
      <c r="P68" s="88"/>
      <c r="Q68" s="25"/>
      <c r="S68" s="89"/>
      <c r="T68" s="89"/>
    </row>
    <row r="69" spans="1:20" s="15" customFormat="1">
      <c r="A69" s="10"/>
      <c r="B69" s="5"/>
      <c r="C69" s="64"/>
      <c r="D69" s="5"/>
      <c r="E69" s="23"/>
      <c r="F69" s="5"/>
      <c r="G69" s="5"/>
      <c r="H69" s="5"/>
      <c r="I69" s="5"/>
      <c r="J69" s="5"/>
      <c r="K69" s="5"/>
      <c r="L69" s="39"/>
      <c r="M69" s="33"/>
      <c r="P69" s="88"/>
      <c r="Q69" s="25"/>
      <c r="S69" s="89"/>
      <c r="T69" s="89"/>
    </row>
    <row r="70" spans="1:20" s="15" customFormat="1">
      <c r="A70" s="10" t="s">
        <v>46</v>
      </c>
      <c r="B70" s="21">
        <f>+'Pivot Table 4-Year Insts.'!L35</f>
        <v>46.016646848989303</v>
      </c>
      <c r="C70" s="64"/>
      <c r="D70" s="39">
        <f t="shared" ref="D70:D73" si="10">+F70+H70</f>
        <v>87.984496124030997</v>
      </c>
      <c r="E70" s="23"/>
      <c r="F70" s="33">
        <f>+'Pivot Table 4-Year Insts.'!L41</f>
        <v>76.485788113695079</v>
      </c>
      <c r="G70" s="5"/>
      <c r="H70" s="5">
        <f>+'Pivot Table 4-Year Insts.'!L44</f>
        <v>11.498708010335918</v>
      </c>
      <c r="I70" s="5"/>
      <c r="J70" s="5">
        <f>+'Pivot Table 4-Year Insts.'!L47</f>
        <v>12.015503875968992</v>
      </c>
      <c r="K70" s="5"/>
      <c r="L70" s="39">
        <f t="shared" ref="L70:L73" si="11">SUM(F70:J70)</f>
        <v>99.999999999999986</v>
      </c>
      <c r="M70" s="33"/>
      <c r="P70" s="88"/>
      <c r="Q70" s="25"/>
      <c r="S70" s="89"/>
      <c r="T70" s="89"/>
    </row>
    <row r="71" spans="1:20" s="15" customFormat="1">
      <c r="A71" s="2" t="s">
        <v>47</v>
      </c>
      <c r="B71" s="21">
        <f>+'Pivot Table 4-Year Insts.'!L94</f>
        <v>0</v>
      </c>
      <c r="C71" s="64"/>
      <c r="D71" s="39">
        <f t="shared" si="10"/>
        <v>0</v>
      </c>
      <c r="E71" s="23"/>
      <c r="F71" s="33">
        <f>+'Pivot Table 4-Year Insts.'!L100</f>
        <v>0</v>
      </c>
      <c r="G71" s="5"/>
      <c r="H71" s="5">
        <f>+'Pivot Table 4-Year Insts.'!L103</f>
        <v>0</v>
      </c>
      <c r="I71" s="5"/>
      <c r="J71" s="5">
        <f>+'Pivot Table 4-Year Insts.'!L106</f>
        <v>0</v>
      </c>
      <c r="K71" s="5"/>
      <c r="L71" s="39">
        <f t="shared" si="11"/>
        <v>0</v>
      </c>
      <c r="M71" s="33"/>
      <c r="P71" s="88"/>
      <c r="Q71" s="25"/>
      <c r="S71" s="89"/>
      <c r="T71" s="89"/>
    </row>
    <row r="72" spans="1:20" s="15" customFormat="1" ht="12">
      <c r="A72" s="2" t="s">
        <v>61</v>
      </c>
      <c r="B72" s="21">
        <f>+'Pivot Table 4-Year Insts.'!L153</f>
        <v>0</v>
      </c>
      <c r="C72" s="64"/>
      <c r="D72" s="39">
        <f t="shared" si="10"/>
        <v>0</v>
      </c>
      <c r="E72" s="23"/>
      <c r="F72" s="33">
        <f>+'Pivot Table 4-Year Insts.'!L159</f>
        <v>0</v>
      </c>
      <c r="G72" s="5"/>
      <c r="H72" s="5">
        <f>+'Pivot Table 4-Year Insts.'!L162</f>
        <v>0</v>
      </c>
      <c r="I72" s="5"/>
      <c r="J72" s="5">
        <f>+'Pivot Table 4-Year Insts.'!L165</f>
        <v>0</v>
      </c>
      <c r="K72" s="5"/>
      <c r="L72" s="39">
        <f t="shared" si="11"/>
        <v>0</v>
      </c>
      <c r="M72" s="33"/>
      <c r="P72" s="88"/>
      <c r="S72" s="89"/>
      <c r="T72" s="89"/>
    </row>
    <row r="73" spans="1:20" s="15" customFormat="1" ht="12">
      <c r="A73" s="2" t="s">
        <v>48</v>
      </c>
      <c r="B73" s="21">
        <f>+'Pivot Table 4-Year Insts.'!L212</f>
        <v>38.413295703982442</v>
      </c>
      <c r="C73" s="64"/>
      <c r="D73" s="39">
        <f t="shared" si="10"/>
        <v>79.877551020408163</v>
      </c>
      <c r="E73" s="23"/>
      <c r="F73" s="33">
        <f>+'Pivot Table 4-Year Insts.'!L218</f>
        <v>79.877551020408163</v>
      </c>
      <c r="G73" s="5"/>
      <c r="H73" s="5">
        <f>+'Pivot Table 4-Year Insts.'!L221</f>
        <v>0</v>
      </c>
      <c r="I73" s="5"/>
      <c r="J73" s="5">
        <f>+'Pivot Table 4-Year Insts.'!L224</f>
        <v>20.122448979591837</v>
      </c>
      <c r="K73" s="5"/>
      <c r="L73" s="39">
        <f t="shared" si="11"/>
        <v>100</v>
      </c>
      <c r="M73" s="33"/>
      <c r="P73" s="88"/>
      <c r="S73" s="89"/>
      <c r="T73" s="89"/>
    </row>
    <row r="74" spans="1:20" s="15" customFormat="1" ht="12">
      <c r="A74" s="2"/>
      <c r="B74" s="21"/>
      <c r="C74" s="64"/>
      <c r="D74" s="39"/>
      <c r="E74" s="23"/>
      <c r="F74" s="33"/>
      <c r="G74" s="5"/>
      <c r="H74" s="5"/>
      <c r="I74" s="5"/>
      <c r="J74" s="5"/>
      <c r="K74" s="5"/>
      <c r="L74" s="39"/>
      <c r="M74" s="33"/>
      <c r="P74" s="88"/>
      <c r="S74" s="89"/>
      <c r="T74" s="89"/>
    </row>
    <row r="75" spans="1:20" s="15" customFormat="1" ht="12">
      <c r="A75" s="2" t="s">
        <v>49</v>
      </c>
      <c r="B75" s="21">
        <f>+'Pivot Table 4-Year Insts.'!L271</f>
        <v>73.082210613142692</v>
      </c>
      <c r="C75" s="64"/>
      <c r="D75" s="39">
        <f t="shared" ref="D75:D78" si="12">+F75+H75</f>
        <v>95.071482317531974</v>
      </c>
      <c r="E75" s="23"/>
      <c r="F75" s="33">
        <f>+'Pivot Table 4-Year Insts.'!L277</f>
        <v>94.243792325056432</v>
      </c>
      <c r="G75" s="5"/>
      <c r="H75" s="5">
        <f>+'Pivot Table 4-Year Insts.'!L280</f>
        <v>0.82768999247554553</v>
      </c>
      <c r="I75" s="5"/>
      <c r="J75" s="5">
        <f>+'Pivot Table 4-Year Insts.'!L283</f>
        <v>4.928517682468021</v>
      </c>
      <c r="K75" s="5"/>
      <c r="L75" s="39">
        <f t="shared" ref="L75:L78" si="13">SUM(F75:J75)</f>
        <v>100</v>
      </c>
      <c r="M75" s="33"/>
      <c r="P75" s="88"/>
      <c r="S75" s="89"/>
      <c r="T75" s="89"/>
    </row>
    <row r="76" spans="1:20" s="15" customFormat="1" ht="12">
      <c r="A76" s="2" t="s">
        <v>50</v>
      </c>
      <c r="B76" s="21">
        <f>+'Pivot Table 4-Year Insts.'!L330</f>
        <v>0</v>
      </c>
      <c r="C76" s="64"/>
      <c r="D76" s="39">
        <f t="shared" si="12"/>
        <v>0</v>
      </c>
      <c r="E76" s="23"/>
      <c r="F76" s="33">
        <f>+'Pivot Table 4-Year Insts.'!L336</f>
        <v>0</v>
      </c>
      <c r="G76" s="5"/>
      <c r="H76" s="5">
        <f>+'Pivot Table 4-Year Insts.'!L339</f>
        <v>0</v>
      </c>
      <c r="I76" s="5"/>
      <c r="J76" s="5">
        <f>+'Pivot Table 4-Year Insts.'!L342</f>
        <v>0</v>
      </c>
      <c r="K76" s="5"/>
      <c r="L76" s="39">
        <f t="shared" si="13"/>
        <v>0</v>
      </c>
      <c r="M76" s="33"/>
      <c r="P76" s="88"/>
      <c r="S76" s="89"/>
      <c r="T76" s="89"/>
    </row>
    <row r="77" spans="1:20" s="15" customFormat="1" ht="12">
      <c r="A77" s="2" t="s">
        <v>51</v>
      </c>
      <c r="B77" s="21">
        <f>+'Pivot Table 4-Year Insts.'!L389</f>
        <v>71.194216599471702</v>
      </c>
      <c r="C77" s="64"/>
      <c r="D77" s="39">
        <f t="shared" si="12"/>
        <v>81.370826010544818</v>
      </c>
      <c r="E77" s="23"/>
      <c r="F77" s="33">
        <f>+'Pivot Table 4-Year Insts.'!L395</f>
        <v>71.333723882054286</v>
      </c>
      <c r="G77" s="5"/>
      <c r="H77" s="5">
        <f>+'Pivot Table 4-Year Insts.'!L398</f>
        <v>10.037102128490529</v>
      </c>
      <c r="I77" s="5"/>
      <c r="J77" s="5">
        <f>+'Pivot Table 4-Year Insts.'!L401</f>
        <v>18.629173989455182</v>
      </c>
      <c r="K77" s="5"/>
      <c r="L77" s="39">
        <f t="shared" si="13"/>
        <v>100</v>
      </c>
      <c r="M77" s="33"/>
      <c r="P77" s="88"/>
      <c r="S77" s="89"/>
      <c r="T77" s="89"/>
    </row>
    <row r="78" spans="1:20" s="15" customFormat="1" ht="12">
      <c r="A78" s="2" t="s">
        <v>52</v>
      </c>
      <c r="B78" s="21">
        <f>+'Pivot Table 4-Year Insts.'!L448</f>
        <v>62.360053739364083</v>
      </c>
      <c r="C78" s="64"/>
      <c r="D78" s="39">
        <f t="shared" si="12"/>
        <v>84.165170556552951</v>
      </c>
      <c r="E78" s="23"/>
      <c r="F78" s="33">
        <f>+'Pivot Table 4-Year Insts.'!L454</f>
        <v>76.768402154398558</v>
      </c>
      <c r="G78" s="5"/>
      <c r="H78" s="5">
        <f>+'Pivot Table 4-Year Insts.'!L457</f>
        <v>7.3967684021543985</v>
      </c>
      <c r="I78" s="5"/>
      <c r="J78" s="5">
        <f>+'Pivot Table 4-Year Insts.'!L460</f>
        <v>15.834829443447038</v>
      </c>
      <c r="K78" s="5"/>
      <c r="L78" s="39">
        <f t="shared" si="13"/>
        <v>99.999999999999986</v>
      </c>
      <c r="M78" s="33"/>
      <c r="P78" s="88"/>
      <c r="S78" s="89"/>
      <c r="T78" s="89"/>
    </row>
    <row r="79" spans="1:20" s="15" customFormat="1" ht="12">
      <c r="A79" s="2"/>
      <c r="B79" s="21"/>
      <c r="C79" s="64"/>
      <c r="D79" s="39"/>
      <c r="E79" s="23"/>
      <c r="F79" s="33"/>
      <c r="G79" s="5"/>
      <c r="H79" s="5"/>
      <c r="I79" s="5"/>
      <c r="J79" s="5"/>
      <c r="K79" s="5"/>
      <c r="L79" s="39"/>
      <c r="M79" s="33"/>
      <c r="P79" s="88"/>
      <c r="S79" s="89"/>
      <c r="T79" s="89"/>
    </row>
    <row r="80" spans="1:20" s="15" customFormat="1" ht="12">
      <c r="A80" s="2" t="s">
        <v>53</v>
      </c>
      <c r="B80" s="21">
        <f>+'Pivot Table 4-Year Insts.'!L507</f>
        <v>64.837476099426382</v>
      </c>
      <c r="C80" s="64"/>
      <c r="D80" s="39">
        <f t="shared" ref="D80:D83" si="14">+F80+H80</f>
        <v>81.185491005603069</v>
      </c>
      <c r="E80" s="23"/>
      <c r="F80" s="33">
        <f>+'Pivot Table 4-Year Insts.'!L513</f>
        <v>81.185491005603069</v>
      </c>
      <c r="G80" s="5"/>
      <c r="H80" s="5">
        <f>+'Pivot Table 4-Year Insts.'!L516</f>
        <v>0</v>
      </c>
      <c r="I80" s="5"/>
      <c r="J80" s="5">
        <f>+'Pivot Table 4-Year Insts.'!L519</f>
        <v>18.814508994396935</v>
      </c>
      <c r="K80" s="5"/>
      <c r="L80" s="39">
        <f t="shared" ref="L80:L83" si="15">SUM(F80:J80)</f>
        <v>100</v>
      </c>
      <c r="M80" s="33"/>
      <c r="P80" s="88"/>
      <c r="S80" s="89"/>
      <c r="T80" s="89"/>
    </row>
    <row r="81" spans="1:20" s="15" customFormat="1" ht="12">
      <c r="A81" s="2" t="s">
        <v>54</v>
      </c>
      <c r="B81" s="21">
        <f>+'Pivot Table 4-Year Insts.'!L566</f>
        <v>56.59498207885305</v>
      </c>
      <c r="C81" s="64"/>
      <c r="D81" s="39">
        <f t="shared" si="14"/>
        <v>80.999999999999986</v>
      </c>
      <c r="E81" s="23"/>
      <c r="F81" s="33">
        <f>+'Pivot Table 4-Year Insts.'!L572</f>
        <v>77.454084863837863</v>
      </c>
      <c r="G81" s="5"/>
      <c r="H81" s="5">
        <f>+'Pivot Table 4-Year Insts.'!L575</f>
        <v>3.5459151361621282</v>
      </c>
      <c r="I81" s="5"/>
      <c r="J81" s="5">
        <f>+'Pivot Table 4-Year Insts.'!L578</f>
        <v>19</v>
      </c>
      <c r="K81" s="5"/>
      <c r="L81" s="39">
        <f t="shared" si="15"/>
        <v>99.999999999999986</v>
      </c>
      <c r="M81" s="33"/>
      <c r="P81" s="88"/>
      <c r="S81" s="89"/>
      <c r="T81" s="89"/>
    </row>
    <row r="82" spans="1:20" s="15" customFormat="1" ht="12">
      <c r="A82" s="2" t="s">
        <v>55</v>
      </c>
      <c r="B82" s="21">
        <f>+'Pivot Table 4-Year Insts.'!L625</f>
        <v>0</v>
      </c>
      <c r="C82" s="64"/>
      <c r="D82" s="39">
        <f t="shared" si="14"/>
        <v>0</v>
      </c>
      <c r="E82" s="23"/>
      <c r="F82" s="33">
        <f>+'Pivot Table 4-Year Insts.'!L631</f>
        <v>0</v>
      </c>
      <c r="G82" s="5"/>
      <c r="H82" s="5">
        <f>+'Pivot Table 4-Year Insts.'!L634</f>
        <v>0</v>
      </c>
      <c r="I82" s="5"/>
      <c r="J82" s="5">
        <f>+'Pivot Table 4-Year Insts.'!L637</f>
        <v>0</v>
      </c>
      <c r="K82" s="5"/>
      <c r="L82" s="39">
        <f t="shared" si="15"/>
        <v>0</v>
      </c>
      <c r="M82" s="33"/>
      <c r="P82" s="88"/>
      <c r="S82" s="89"/>
      <c r="T82" s="89"/>
    </row>
    <row r="83" spans="1:20" s="15" customFormat="1" ht="12">
      <c r="A83" s="2" t="s">
        <v>56</v>
      </c>
      <c r="B83" s="21">
        <f>+'Pivot Table 4-Year Insts.'!L684</f>
        <v>0</v>
      </c>
      <c r="C83" s="64"/>
      <c r="D83" s="39">
        <f t="shared" si="14"/>
        <v>0</v>
      </c>
      <c r="E83" s="23"/>
      <c r="F83" s="33">
        <f>+'Pivot Table 4-Year Insts.'!L690</f>
        <v>0</v>
      </c>
      <c r="G83" s="5"/>
      <c r="H83" s="5">
        <f>+'Pivot Table 4-Year Insts.'!L693</f>
        <v>0</v>
      </c>
      <c r="I83" s="5"/>
      <c r="J83" s="5">
        <f>+'Pivot Table 4-Year Insts.'!L696</f>
        <v>0</v>
      </c>
      <c r="K83" s="5"/>
      <c r="L83" s="39">
        <f t="shared" si="15"/>
        <v>0</v>
      </c>
      <c r="M83" s="33"/>
      <c r="P83" s="88"/>
      <c r="S83" s="89"/>
      <c r="T83" s="89"/>
    </row>
    <row r="84" spans="1:20" s="15" customFormat="1" ht="12">
      <c r="A84" s="2"/>
      <c r="B84" s="21"/>
      <c r="C84" s="64"/>
      <c r="D84" s="39"/>
      <c r="E84" s="23"/>
      <c r="F84" s="33"/>
      <c r="G84" s="5"/>
      <c r="H84" s="5"/>
      <c r="I84" s="5"/>
      <c r="J84" s="5"/>
      <c r="K84" s="5"/>
      <c r="L84" s="39"/>
      <c r="M84" s="33"/>
      <c r="P84" s="88"/>
      <c r="S84" s="89"/>
      <c r="T84" s="89"/>
    </row>
    <row r="85" spans="1:20" s="15" customFormat="1" ht="12">
      <c r="A85" s="2" t="s">
        <v>57</v>
      </c>
      <c r="B85" s="21">
        <f>+'Pivot Table 4-Year Insts.'!L743</f>
        <v>97.533632286995527</v>
      </c>
      <c r="C85" s="64"/>
      <c r="D85" s="39">
        <f t="shared" ref="D85:D88" si="16">+F85+H85</f>
        <v>71.264367816091948</v>
      </c>
      <c r="E85" s="23"/>
      <c r="F85" s="33">
        <f>+'Pivot Table 4-Year Insts.'!L749</f>
        <v>62.911877394636015</v>
      </c>
      <c r="G85" s="5"/>
      <c r="H85" s="5">
        <f>+'Pivot Table 4-Year Insts.'!L752</f>
        <v>8.3524904214559381</v>
      </c>
      <c r="I85" s="5"/>
      <c r="J85" s="5">
        <f>+'Pivot Table 4-Year Insts.'!L755</f>
        <v>28.735632183908045</v>
      </c>
      <c r="K85" s="5"/>
      <c r="L85" s="39">
        <f t="shared" ref="L85:L88" si="17">SUM(F85:J85)</f>
        <v>100</v>
      </c>
      <c r="M85" s="33"/>
      <c r="N85" s="17"/>
      <c r="P85" s="88"/>
      <c r="S85" s="89"/>
      <c r="T85" s="89"/>
    </row>
    <row r="86" spans="1:20" s="15" customFormat="1" ht="12">
      <c r="A86" s="2" t="s">
        <v>58</v>
      </c>
      <c r="B86" s="21">
        <f>+'Pivot Table 4-Year Insts.'!L802</f>
        <v>95.713013611499804</v>
      </c>
      <c r="C86" s="64"/>
      <c r="D86" s="39">
        <f t="shared" si="16"/>
        <v>85.526315789473685</v>
      </c>
      <c r="E86" s="23"/>
      <c r="F86" s="33">
        <f>+'Pivot Table 4-Year Insts.'!L808</f>
        <v>63.038277511961724</v>
      </c>
      <c r="G86" s="5"/>
      <c r="H86" s="5">
        <f>+'Pivot Table 4-Year Insts.'!L811</f>
        <v>22.488038277511961</v>
      </c>
      <c r="I86" s="5"/>
      <c r="J86" s="5">
        <f>+'Pivot Table 4-Year Insts.'!L814</f>
        <v>14.473684210526317</v>
      </c>
      <c r="K86" s="334"/>
      <c r="L86" s="39">
        <f t="shared" si="17"/>
        <v>100</v>
      </c>
      <c r="M86" s="33"/>
      <c r="N86" s="17"/>
      <c r="P86" s="88"/>
      <c r="S86" s="89"/>
      <c r="T86" s="89"/>
    </row>
    <row r="87" spans="1:20" s="15" customFormat="1" ht="12">
      <c r="A87" s="2" t="s">
        <v>59</v>
      </c>
      <c r="B87" s="21">
        <f>+'Pivot Table 4-Year Insts.'!L861</f>
        <v>69.118858083996699</v>
      </c>
      <c r="C87" s="64"/>
      <c r="D87" s="39">
        <f t="shared" si="16"/>
        <v>93.228752978554411</v>
      </c>
      <c r="E87" s="23"/>
      <c r="F87" s="33">
        <f>+'Pivot Table 4-Year Insts.'!L867</f>
        <v>87.78792692613186</v>
      </c>
      <c r="G87" s="5"/>
      <c r="H87" s="5">
        <f>+'Pivot Table 4-Year Insts.'!L870</f>
        <v>5.4408260524225573</v>
      </c>
      <c r="I87" s="5"/>
      <c r="J87" s="5">
        <f>+'Pivot Table 4-Year Insts.'!L873</f>
        <v>6.7712470214455927</v>
      </c>
      <c r="K87" s="5"/>
      <c r="L87" s="39">
        <f t="shared" si="17"/>
        <v>100</v>
      </c>
      <c r="M87" s="33"/>
      <c r="N87" s="17"/>
      <c r="P87" s="88"/>
      <c r="S87" s="89"/>
      <c r="T87" s="89"/>
    </row>
    <row r="88" spans="1:20" s="15" customFormat="1" ht="12">
      <c r="A88" s="40" t="s">
        <v>60</v>
      </c>
      <c r="B88" s="24">
        <f>+'Pivot Table 4-Year Insts.'!L920</f>
        <v>0</v>
      </c>
      <c r="C88" s="72"/>
      <c r="D88" s="42">
        <f t="shared" si="16"/>
        <v>0</v>
      </c>
      <c r="E88" s="43"/>
      <c r="F88" s="44">
        <f>+'Pivot Table 4-Year Insts.'!L926</f>
        <v>0</v>
      </c>
      <c r="G88" s="35"/>
      <c r="H88" s="35">
        <f>+'Pivot Table 4-Year Insts.'!L929</f>
        <v>0</v>
      </c>
      <c r="I88" s="35"/>
      <c r="J88" s="35">
        <f>+'Pivot Table 4-Year Insts.'!L932</f>
        <v>0</v>
      </c>
      <c r="K88" s="35"/>
      <c r="L88" s="45">
        <f t="shared" si="17"/>
        <v>0</v>
      </c>
      <c r="M88" s="44"/>
      <c r="N88" s="17"/>
      <c r="P88" s="88"/>
      <c r="S88" s="89"/>
      <c r="T88" s="89"/>
    </row>
    <row r="89" spans="1:20" ht="59.25" customHeight="1">
      <c r="A89" s="1127" t="s">
        <v>29</v>
      </c>
      <c r="B89" s="1127"/>
      <c r="C89" s="1127"/>
      <c r="D89" s="1128"/>
      <c r="E89" s="1128"/>
      <c r="F89" s="1128"/>
      <c r="G89" s="1128"/>
      <c r="H89" s="1128"/>
      <c r="I89" s="1128"/>
      <c r="J89" s="1128"/>
      <c r="K89" s="1128"/>
      <c r="L89" s="1128"/>
      <c r="Q89" s="15"/>
    </row>
    <row r="90" spans="1:20">
      <c r="A90" s="1004"/>
      <c r="B90" s="1004"/>
      <c r="C90" s="1004"/>
      <c r="D90" s="1005"/>
      <c r="E90" s="1005"/>
      <c r="F90" s="1005"/>
      <c r="G90" s="1005"/>
      <c r="H90" s="1005"/>
      <c r="I90" s="1005"/>
      <c r="J90" s="1005"/>
      <c r="K90" s="1005"/>
      <c r="L90" s="1005"/>
      <c r="M90" s="137" t="s">
        <v>1303</v>
      </c>
      <c r="Q90" s="15"/>
    </row>
    <row r="91" spans="1:20" ht="15.75" customHeight="1">
      <c r="A91" s="1" t="s">
        <v>122</v>
      </c>
      <c r="B91" s="1"/>
      <c r="C91" s="1"/>
      <c r="D91" s="1"/>
      <c r="E91" s="1"/>
      <c r="F91" s="1"/>
      <c r="G91" s="1"/>
      <c r="H91" s="1"/>
      <c r="I91" s="1"/>
      <c r="J91" s="1"/>
      <c r="K91" s="1"/>
      <c r="L91" s="1"/>
      <c r="M91" s="31"/>
      <c r="Q91" s="15"/>
    </row>
    <row r="92" spans="1:20" ht="15.75" customHeight="1">
      <c r="A92" s="1"/>
      <c r="B92" s="1"/>
      <c r="C92" s="1"/>
      <c r="D92" s="1"/>
      <c r="E92" s="1"/>
      <c r="F92" s="1"/>
      <c r="G92" s="1"/>
      <c r="H92" s="1"/>
      <c r="I92" s="1"/>
      <c r="J92" s="1"/>
      <c r="K92" s="1"/>
      <c r="L92" s="1"/>
      <c r="M92" s="31"/>
      <c r="Q92" s="15"/>
    </row>
    <row r="93" spans="1:20" ht="15.75">
      <c r="A93" s="1" t="s">
        <v>72</v>
      </c>
      <c r="B93" s="1"/>
      <c r="C93" s="1"/>
      <c r="D93" s="1"/>
      <c r="E93" s="1"/>
      <c r="F93" s="1"/>
      <c r="G93" s="1"/>
      <c r="H93" s="1"/>
      <c r="I93" s="1"/>
      <c r="J93" s="1"/>
      <c r="K93" s="1"/>
      <c r="L93" s="1"/>
      <c r="M93" s="31"/>
    </row>
    <row r="94" spans="1:20" ht="18.75">
      <c r="A94" s="1" t="s">
        <v>126</v>
      </c>
      <c r="B94" s="1"/>
      <c r="C94" s="1"/>
      <c r="D94" s="1"/>
      <c r="E94" s="1"/>
      <c r="F94" s="1"/>
      <c r="G94" s="1"/>
      <c r="H94" s="1"/>
      <c r="I94" s="1"/>
      <c r="J94" s="1"/>
      <c r="K94" s="1"/>
      <c r="L94" s="1"/>
      <c r="M94" s="31"/>
    </row>
    <row r="95" spans="1:20" ht="15.75">
      <c r="A95" s="1" t="s">
        <v>222</v>
      </c>
      <c r="B95" s="1"/>
      <c r="C95" s="1"/>
      <c r="D95" s="1"/>
      <c r="E95" s="1"/>
      <c r="F95" s="1"/>
      <c r="G95" s="1"/>
      <c r="H95" s="1"/>
      <c r="I95" s="1"/>
      <c r="J95" s="1"/>
      <c r="K95" s="1"/>
      <c r="L95" s="1"/>
      <c r="M95" s="31"/>
    </row>
    <row r="96" spans="1:20" ht="6" customHeight="1">
      <c r="A96" s="1"/>
      <c r="B96" s="1"/>
      <c r="C96" s="1"/>
      <c r="D96" s="1"/>
      <c r="E96" s="1"/>
      <c r="F96" s="1"/>
      <c r="G96" s="1"/>
      <c r="H96" s="1"/>
      <c r="I96" s="1"/>
      <c r="J96" s="1"/>
      <c r="K96" s="1"/>
      <c r="L96" s="1"/>
    </row>
    <row r="97" spans="1:20" ht="69" customHeight="1">
      <c r="A97" s="12"/>
      <c r="B97" s="29" t="s">
        <v>167</v>
      </c>
      <c r="C97" s="37"/>
      <c r="D97" s="29" t="s">
        <v>67</v>
      </c>
      <c r="E97" s="38"/>
      <c r="F97" s="29" t="s">
        <v>42</v>
      </c>
      <c r="G97" s="29"/>
      <c r="H97" s="29" t="s">
        <v>36</v>
      </c>
      <c r="I97" s="29"/>
      <c r="J97" s="29" t="s">
        <v>62</v>
      </c>
      <c r="K97" s="29"/>
      <c r="L97" s="29" t="s">
        <v>63</v>
      </c>
      <c r="M97" s="29"/>
    </row>
    <row r="98" spans="1:20" s="15" customFormat="1" ht="18" customHeight="1">
      <c r="A98" s="10" t="s">
        <v>45</v>
      </c>
      <c r="B98" s="21">
        <f>+'Pivot Table 4-Year Insts.'!M979</f>
        <v>72.235960317228049</v>
      </c>
      <c r="C98" s="64"/>
      <c r="D98" s="39">
        <f>+F98+H98</f>
        <v>82.702108674735399</v>
      </c>
      <c r="E98" s="23"/>
      <c r="F98" s="33">
        <f>+'Pivot Table 4-Year Insts.'!M985</f>
        <v>73.709424216336657</v>
      </c>
      <c r="G98" s="5"/>
      <c r="H98" s="5">
        <f>+'Pivot Table 4-Year Insts.'!M988</f>
        <v>8.9926844583987435</v>
      </c>
      <c r="I98" s="5"/>
      <c r="J98" s="5">
        <f>+'Pivot Table 4-Year Insts.'!M991</f>
        <v>17.297891325264597</v>
      </c>
      <c r="K98" s="5"/>
      <c r="L98" s="39">
        <f>SUM(F98:J98)</f>
        <v>100</v>
      </c>
      <c r="M98" s="33"/>
      <c r="P98" s="88"/>
      <c r="Q98" s="25"/>
      <c r="S98" s="89"/>
      <c r="T98" s="89"/>
    </row>
    <row r="99" spans="1:20" s="15" customFormat="1">
      <c r="A99" s="10"/>
      <c r="B99" s="5"/>
      <c r="C99" s="64"/>
      <c r="D99" s="5"/>
      <c r="E99" s="23"/>
      <c r="F99" s="5"/>
      <c r="G99" s="5"/>
      <c r="H99" s="5"/>
      <c r="I99" s="5"/>
      <c r="J99" s="5"/>
      <c r="K99" s="5"/>
      <c r="L99" s="39"/>
      <c r="M99" s="33"/>
      <c r="P99" s="88"/>
      <c r="Q99" s="25"/>
      <c r="S99" s="89"/>
      <c r="T99" s="89"/>
    </row>
    <row r="100" spans="1:20" s="15" customFormat="1">
      <c r="A100" s="10" t="s">
        <v>46</v>
      </c>
      <c r="B100" s="21">
        <f>+'Pivot Table 4-Year Insts.'!M35</f>
        <v>55.084745762711862</v>
      </c>
      <c r="C100" s="64"/>
      <c r="D100" s="39">
        <f t="shared" ref="D100:D103" si="18">+F100+H100</f>
        <v>87.621573828470375</v>
      </c>
      <c r="E100" s="23"/>
      <c r="F100" s="33">
        <f>+'Pivot Table 4-Year Insts.'!M41</f>
        <v>78.762157382847036</v>
      </c>
      <c r="G100" s="5"/>
      <c r="H100" s="5">
        <f>+'Pivot Table 4-Year Insts.'!M44</f>
        <v>8.8594164456233422</v>
      </c>
      <c r="I100" s="5"/>
      <c r="J100" s="5">
        <f>+'Pivot Table 4-Year Insts.'!M47</f>
        <v>12.37842617152962</v>
      </c>
      <c r="K100" s="5"/>
      <c r="L100" s="39">
        <f t="shared" ref="L100:L103" si="19">SUM(F100:J100)</f>
        <v>100</v>
      </c>
      <c r="M100" s="33"/>
      <c r="P100" s="88"/>
      <c r="Q100" s="25"/>
      <c r="S100" s="89"/>
      <c r="T100" s="89"/>
    </row>
    <row r="101" spans="1:20" s="15" customFormat="1">
      <c r="A101" s="2" t="s">
        <v>47</v>
      </c>
      <c r="B101" s="21">
        <f>+'Pivot Table 4-Year Insts.'!M94</f>
        <v>58.630136986301373</v>
      </c>
      <c r="C101" s="64"/>
      <c r="D101" s="39">
        <f t="shared" si="18"/>
        <v>75.627151992129853</v>
      </c>
      <c r="E101" s="23"/>
      <c r="F101" s="33">
        <f>+'Pivot Table 4-Year Insts.'!M100</f>
        <v>70.511559272011809</v>
      </c>
      <c r="G101" s="5"/>
      <c r="H101" s="5">
        <f>+'Pivot Table 4-Year Insts.'!M103</f>
        <v>5.1155927201180518</v>
      </c>
      <c r="I101" s="5"/>
      <c r="J101" s="5">
        <f>+'Pivot Table 4-Year Insts.'!M106</f>
        <v>24.372848007870143</v>
      </c>
      <c r="K101" s="5"/>
      <c r="L101" s="39">
        <f t="shared" si="19"/>
        <v>100</v>
      </c>
      <c r="M101" s="33"/>
      <c r="P101" s="88"/>
      <c r="Q101" s="25"/>
      <c r="S101" s="89"/>
      <c r="T101" s="89"/>
    </row>
    <row r="102" spans="1:20" s="15" customFormat="1" ht="12">
      <c r="A102" s="2" t="s">
        <v>61</v>
      </c>
      <c r="B102" s="21">
        <f>+'Pivot Table 4-Year Insts.'!M153</f>
        <v>0</v>
      </c>
      <c r="C102" s="64"/>
      <c r="D102" s="39">
        <f t="shared" si="18"/>
        <v>0</v>
      </c>
      <c r="E102" s="23"/>
      <c r="F102" s="33">
        <f>+'Pivot Table 4-Year Insts.'!M159</f>
        <v>0</v>
      </c>
      <c r="G102" s="5"/>
      <c r="H102" s="5">
        <f>+'Pivot Table 4-Year Insts.'!M162</f>
        <v>0</v>
      </c>
      <c r="I102" s="5"/>
      <c r="J102" s="5">
        <f>+'Pivot Table 4-Year Insts.'!M165</f>
        <v>0</v>
      </c>
      <c r="K102" s="5"/>
      <c r="L102" s="39">
        <f t="shared" si="19"/>
        <v>0</v>
      </c>
      <c r="M102" s="33"/>
      <c r="P102" s="88"/>
      <c r="S102" s="89"/>
      <c r="T102" s="89"/>
    </row>
    <row r="103" spans="1:20" s="15" customFormat="1" ht="12">
      <c r="A103" s="2" t="s">
        <v>48</v>
      </c>
      <c r="B103" s="21">
        <f>+'Pivot Table 4-Year Insts.'!M212</f>
        <v>54.276965626234684</v>
      </c>
      <c r="C103" s="64"/>
      <c r="D103" s="39">
        <f t="shared" si="18"/>
        <v>80.072793448589636</v>
      </c>
      <c r="E103" s="23"/>
      <c r="F103" s="33">
        <f>+'Pivot Table 4-Year Insts.'!M218</f>
        <v>80.072793448589636</v>
      </c>
      <c r="G103" s="5"/>
      <c r="H103" s="5">
        <f>+'Pivot Table 4-Year Insts.'!M221</f>
        <v>0</v>
      </c>
      <c r="I103" s="5"/>
      <c r="J103" s="5">
        <f>+'Pivot Table 4-Year Insts.'!M224</f>
        <v>19.927206551410372</v>
      </c>
      <c r="K103" s="5"/>
      <c r="L103" s="39">
        <f t="shared" si="19"/>
        <v>100</v>
      </c>
      <c r="M103" s="33"/>
      <c r="P103" s="88"/>
      <c r="S103" s="89"/>
      <c r="T103" s="89"/>
    </row>
    <row r="104" spans="1:20" s="15" customFormat="1" ht="12">
      <c r="A104" s="2"/>
      <c r="B104" s="21"/>
      <c r="C104" s="64"/>
      <c r="D104" s="39"/>
      <c r="E104" s="23"/>
      <c r="F104" s="33"/>
      <c r="G104" s="5"/>
      <c r="H104" s="5"/>
      <c r="I104" s="5"/>
      <c r="J104" s="5"/>
      <c r="K104" s="5"/>
      <c r="L104" s="39"/>
      <c r="M104" s="33"/>
      <c r="P104" s="88"/>
      <c r="S104" s="89"/>
      <c r="T104" s="89"/>
    </row>
    <row r="105" spans="1:20" s="15" customFormat="1" ht="12">
      <c r="A105" s="2" t="s">
        <v>49</v>
      </c>
      <c r="B105" s="21">
        <f>+'Pivot Table 4-Year Insts.'!M271</f>
        <v>67.831074035453597</v>
      </c>
      <c r="C105" s="64"/>
      <c r="D105" s="39">
        <f t="shared" ref="D105:D108" si="20">+F105+H105</f>
        <v>83.576735844222398</v>
      </c>
      <c r="E105" s="23"/>
      <c r="F105" s="33">
        <f>+'Pivot Table 4-Year Insts.'!M277</f>
        <v>74.455547015116579</v>
      </c>
      <c r="G105" s="5"/>
      <c r="H105" s="5">
        <f>+'Pivot Table 4-Year Insts.'!M280</f>
        <v>9.1211888291058152</v>
      </c>
      <c r="I105" s="5"/>
      <c r="J105" s="5">
        <f>+'Pivot Table 4-Year Insts.'!M283</f>
        <v>16.423264155777606</v>
      </c>
      <c r="K105" s="5"/>
      <c r="L105" s="39">
        <f t="shared" ref="L105:L108" si="21">SUM(F105:J105)</f>
        <v>100</v>
      </c>
      <c r="M105" s="33"/>
      <c r="P105" s="88"/>
      <c r="S105" s="89"/>
      <c r="T105" s="89"/>
    </row>
    <row r="106" spans="1:20" s="15" customFormat="1" ht="12">
      <c r="A106" s="2" t="s">
        <v>50</v>
      </c>
      <c r="B106" s="21">
        <f>+'Pivot Table 4-Year Insts.'!M330</f>
        <v>60.148429409734206</v>
      </c>
      <c r="C106" s="64"/>
      <c r="D106" s="39">
        <f t="shared" si="20"/>
        <v>80.502152080344317</v>
      </c>
      <c r="E106" s="23"/>
      <c r="F106" s="33">
        <f>+'Pivot Table 4-Year Insts.'!M336</f>
        <v>71.965566714490663</v>
      </c>
      <c r="G106" s="5"/>
      <c r="H106" s="5">
        <f>+'Pivot Table 4-Year Insts.'!M339</f>
        <v>8.536585365853659</v>
      </c>
      <c r="I106" s="5"/>
      <c r="J106" s="5">
        <f>+'Pivot Table 4-Year Insts.'!M342</f>
        <v>19.497847919655666</v>
      </c>
      <c r="K106" s="5"/>
      <c r="L106" s="39">
        <f t="shared" si="21"/>
        <v>99.999999999999986</v>
      </c>
      <c r="M106" s="33"/>
      <c r="P106" s="88"/>
      <c r="S106" s="89"/>
      <c r="T106" s="89"/>
    </row>
    <row r="107" spans="1:20" s="15" customFormat="1" ht="12">
      <c r="A107" s="2" t="s">
        <v>51</v>
      </c>
      <c r="B107" s="21">
        <f>+'Pivot Table 4-Year Insts.'!M389</f>
        <v>68.892238131122824</v>
      </c>
      <c r="C107" s="64"/>
      <c r="D107" s="39">
        <f t="shared" si="20"/>
        <v>78.276088383285924</v>
      </c>
      <c r="E107" s="23"/>
      <c r="F107" s="33">
        <f>+'Pivot Table 4-Year Insts.'!M395</f>
        <v>68.847079413695027</v>
      </c>
      <c r="G107" s="5"/>
      <c r="H107" s="5">
        <f>+'Pivot Table 4-Year Insts.'!M398</f>
        <v>9.4290089695908996</v>
      </c>
      <c r="I107" s="5"/>
      <c r="J107" s="5">
        <f>+'Pivot Table 4-Year Insts.'!M401</f>
        <v>21.723911616714066</v>
      </c>
      <c r="K107" s="5"/>
      <c r="L107" s="39">
        <f t="shared" si="21"/>
        <v>99.999999999999986</v>
      </c>
      <c r="M107" s="33"/>
      <c r="P107" s="88"/>
      <c r="S107" s="89"/>
      <c r="T107" s="89"/>
    </row>
    <row r="108" spans="1:20" s="15" customFormat="1" ht="12">
      <c r="A108" s="2" t="s">
        <v>52</v>
      </c>
      <c r="B108" s="21">
        <f>+'Pivot Table 4-Year Insts.'!M448</f>
        <v>60.775862068965516</v>
      </c>
      <c r="C108" s="64"/>
      <c r="D108" s="39">
        <f t="shared" si="20"/>
        <v>90.654985398414681</v>
      </c>
      <c r="E108" s="23"/>
      <c r="F108" s="33">
        <f>+'Pivot Table 4-Year Insts.'!M454</f>
        <v>84.647476011681263</v>
      </c>
      <c r="G108" s="5"/>
      <c r="H108" s="5">
        <f>+'Pivot Table 4-Year Insts.'!M457</f>
        <v>6.0075093867334166</v>
      </c>
      <c r="I108" s="5"/>
      <c r="J108" s="5">
        <f>+'Pivot Table 4-Year Insts.'!M460</f>
        <v>9.3450146015853157</v>
      </c>
      <c r="K108" s="5"/>
      <c r="L108" s="39">
        <f t="shared" si="21"/>
        <v>100</v>
      </c>
      <c r="M108" s="33"/>
      <c r="P108" s="88"/>
      <c r="S108" s="89"/>
      <c r="T108" s="89"/>
    </row>
    <row r="109" spans="1:20" s="15" customFormat="1" ht="12">
      <c r="A109" s="2"/>
      <c r="B109" s="21"/>
      <c r="C109" s="64"/>
      <c r="D109" s="39"/>
      <c r="E109" s="23"/>
      <c r="F109" s="33"/>
      <c r="G109" s="5"/>
      <c r="H109" s="5"/>
      <c r="I109" s="5"/>
      <c r="J109" s="5"/>
      <c r="K109" s="5"/>
      <c r="L109" s="39"/>
      <c r="M109" s="33"/>
      <c r="P109" s="88"/>
      <c r="S109" s="89"/>
      <c r="T109" s="89"/>
    </row>
    <row r="110" spans="1:20" s="15" customFormat="1" ht="12">
      <c r="A110" s="2" t="s">
        <v>53</v>
      </c>
      <c r="B110" s="21">
        <f>+'Pivot Table 4-Year Insts.'!M507</f>
        <v>0</v>
      </c>
      <c r="C110" s="64"/>
      <c r="D110" s="39">
        <f t="shared" ref="D110:D113" si="22">+F110+H110</f>
        <v>0</v>
      </c>
      <c r="E110" s="23"/>
      <c r="F110" s="33">
        <f>+'Pivot Table 4-Year Insts.'!M513</f>
        <v>0</v>
      </c>
      <c r="G110" s="5"/>
      <c r="H110" s="5">
        <f>+'Pivot Table 4-Year Insts.'!M516</f>
        <v>0</v>
      </c>
      <c r="I110" s="5"/>
      <c r="J110" s="5">
        <f>+'Pivot Table 4-Year Insts.'!M519</f>
        <v>0</v>
      </c>
      <c r="K110" s="5"/>
      <c r="L110" s="39">
        <f t="shared" ref="L110:L113" si="23">SUM(F110:J110)</f>
        <v>0</v>
      </c>
      <c r="M110" s="33"/>
      <c r="P110" s="88"/>
      <c r="S110" s="89"/>
      <c r="T110" s="89"/>
    </row>
    <row r="111" spans="1:20" s="15" customFormat="1" ht="12">
      <c r="A111" s="2" t="s">
        <v>54</v>
      </c>
      <c r="B111" s="21">
        <f>+'Pivot Table 4-Year Insts.'!M566</f>
        <v>68.226488110392594</v>
      </c>
      <c r="C111" s="64"/>
      <c r="D111" s="39">
        <f t="shared" si="22"/>
        <v>83.02803940592581</v>
      </c>
      <c r="E111" s="23"/>
      <c r="F111" s="33">
        <f>+'Pivot Table 4-Year Insts.'!M572</f>
        <v>79.879095454884691</v>
      </c>
      <c r="G111" s="5"/>
      <c r="H111" s="5">
        <f>+'Pivot Table 4-Year Insts.'!M575</f>
        <v>3.1489439510411223</v>
      </c>
      <c r="I111" s="5"/>
      <c r="J111" s="5">
        <f>+'Pivot Table 4-Year Insts.'!M578</f>
        <v>16.971960594074186</v>
      </c>
      <c r="K111" s="5"/>
      <c r="L111" s="39">
        <f t="shared" si="23"/>
        <v>100</v>
      </c>
      <c r="M111" s="33"/>
      <c r="P111" s="88"/>
      <c r="S111" s="89"/>
      <c r="T111" s="89"/>
    </row>
    <row r="112" spans="1:20" s="15" customFormat="1" ht="12">
      <c r="A112" s="2" t="s">
        <v>55</v>
      </c>
      <c r="B112" s="21">
        <f>+'Pivot Table 4-Year Insts.'!M625</f>
        <v>40.686667736242583</v>
      </c>
      <c r="C112" s="64"/>
      <c r="D112" s="39">
        <f t="shared" si="22"/>
        <v>77.287066246056781</v>
      </c>
      <c r="E112" s="23"/>
      <c r="F112" s="33">
        <f>+'Pivot Table 4-Year Insts.'!M631</f>
        <v>63.052050473186114</v>
      </c>
      <c r="G112" s="5"/>
      <c r="H112" s="5">
        <f>+'Pivot Table 4-Year Insts.'!M634</f>
        <v>14.235015772870662</v>
      </c>
      <c r="I112" s="5"/>
      <c r="J112" s="5">
        <f>+'Pivot Table 4-Year Insts.'!M637</f>
        <v>22.712933753943219</v>
      </c>
      <c r="K112" s="5"/>
      <c r="L112" s="39">
        <f t="shared" si="23"/>
        <v>100</v>
      </c>
      <c r="M112" s="33"/>
      <c r="P112" s="88"/>
      <c r="S112" s="89"/>
      <c r="T112" s="89"/>
    </row>
    <row r="113" spans="1:20" s="15" customFormat="1" ht="12">
      <c r="A113" s="2" t="s">
        <v>56</v>
      </c>
      <c r="B113" s="21">
        <f>+'Pivot Table 4-Year Insts.'!M684</f>
        <v>70.559717937417361</v>
      </c>
      <c r="C113" s="64"/>
      <c r="D113" s="39">
        <f t="shared" si="22"/>
        <v>87.164272329793874</v>
      </c>
      <c r="E113" s="23"/>
      <c r="F113" s="33">
        <f>+'Pivot Table 4-Year Insts.'!M690</f>
        <v>77.232979387882565</v>
      </c>
      <c r="G113" s="5"/>
      <c r="H113" s="5">
        <f>+'Pivot Table 4-Year Insts.'!M693</f>
        <v>9.9312929419113054</v>
      </c>
      <c r="I113" s="5"/>
      <c r="J113" s="5">
        <f>+'Pivot Table 4-Year Insts.'!M696</f>
        <v>12.83572767020612</v>
      </c>
      <c r="K113" s="5"/>
      <c r="L113" s="39">
        <f t="shared" si="23"/>
        <v>100</v>
      </c>
      <c r="M113" s="33"/>
      <c r="P113" s="88"/>
      <c r="S113" s="89"/>
      <c r="T113" s="89"/>
    </row>
    <row r="114" spans="1:20" s="15" customFormat="1" ht="12">
      <c r="A114" s="2"/>
      <c r="B114" s="21"/>
      <c r="C114" s="64"/>
      <c r="D114" s="39"/>
      <c r="E114" s="23"/>
      <c r="F114" s="33"/>
      <c r="G114" s="5"/>
      <c r="H114" s="5"/>
      <c r="I114" s="5"/>
      <c r="J114" s="5"/>
      <c r="K114" s="5"/>
      <c r="L114" s="39"/>
      <c r="M114" s="33"/>
      <c r="P114" s="88"/>
      <c r="S114" s="89"/>
      <c r="T114" s="89"/>
    </row>
    <row r="115" spans="1:20" s="15" customFormat="1" ht="12">
      <c r="A115" s="2" t="s">
        <v>57</v>
      </c>
      <c r="B115" s="21">
        <f>+'Pivot Table 4-Year Insts.'!M743</f>
        <v>97.355107837046233</v>
      </c>
      <c r="C115" s="64"/>
      <c r="D115" s="39">
        <f t="shared" ref="D115:D118" si="24">+F115+H115</f>
        <v>82.514358647096373</v>
      </c>
      <c r="E115" s="23"/>
      <c r="F115" s="33">
        <f>+'Pivot Table 4-Year Insts.'!M749</f>
        <v>71.455921232564506</v>
      </c>
      <c r="G115" s="5"/>
      <c r="H115" s="5">
        <f>+'Pivot Table 4-Year Insts.'!M752</f>
        <v>11.058437414531863</v>
      </c>
      <c r="I115" s="5"/>
      <c r="J115" s="5">
        <f>+'Pivot Table 4-Year Insts.'!M755</f>
        <v>17.485641352903638</v>
      </c>
      <c r="K115" s="5"/>
      <c r="L115" s="39">
        <f t="shared" ref="L115:L118" si="25">SUM(F115:J115)</f>
        <v>100.00000000000001</v>
      </c>
      <c r="M115" s="33"/>
      <c r="N115" s="17"/>
      <c r="P115" s="88"/>
      <c r="S115" s="89"/>
      <c r="T115" s="89"/>
    </row>
    <row r="116" spans="1:20" s="15" customFormat="1" ht="12">
      <c r="A116" s="2" t="s">
        <v>58</v>
      </c>
      <c r="B116" s="21">
        <f>+'Pivot Table 4-Year Insts.'!M802</f>
        <v>96.054463871267217</v>
      </c>
      <c r="C116" s="64"/>
      <c r="D116" s="39">
        <f t="shared" si="24"/>
        <v>82.586984536082483</v>
      </c>
      <c r="E116" s="23"/>
      <c r="F116" s="33">
        <f>+'Pivot Table 4-Year Insts.'!M808</f>
        <v>67.916398195876297</v>
      </c>
      <c r="G116" s="5"/>
      <c r="H116" s="5">
        <f>+'Pivot Table 4-Year Insts.'!M811</f>
        <v>14.670586340206185</v>
      </c>
      <c r="I116" s="5"/>
      <c r="J116" s="5">
        <f>+'Pivot Table 4-Year Insts.'!M814</f>
        <v>17.413015463917525</v>
      </c>
      <c r="K116" s="334"/>
      <c r="L116" s="39">
        <f t="shared" si="25"/>
        <v>100</v>
      </c>
      <c r="M116" s="33"/>
      <c r="N116" s="17"/>
      <c r="P116" s="88"/>
      <c r="S116" s="89"/>
      <c r="T116" s="89"/>
    </row>
    <row r="117" spans="1:20" s="15" customFormat="1" ht="12">
      <c r="A117" s="2" t="s">
        <v>59</v>
      </c>
      <c r="B117" s="21">
        <f>+'Pivot Table 4-Year Insts.'!M861</f>
        <v>79.393939393939391</v>
      </c>
      <c r="C117" s="64"/>
      <c r="D117" s="39">
        <f t="shared" si="24"/>
        <v>89.875451988750498</v>
      </c>
      <c r="E117" s="23"/>
      <c r="F117" s="33">
        <f>+'Pivot Table 4-Year Insts.'!M867</f>
        <v>85.857774206508637</v>
      </c>
      <c r="G117" s="5"/>
      <c r="H117" s="5">
        <f>+'Pivot Table 4-Year Insts.'!M870</f>
        <v>4.0176777822418641</v>
      </c>
      <c r="I117" s="5"/>
      <c r="J117" s="5">
        <f>+'Pivot Table 4-Year Insts.'!M873</f>
        <v>10.124548011249498</v>
      </c>
      <c r="K117" s="5"/>
      <c r="L117" s="39">
        <f t="shared" si="25"/>
        <v>100</v>
      </c>
      <c r="M117" s="33"/>
      <c r="N117" s="17"/>
      <c r="P117" s="88"/>
      <c r="S117" s="89"/>
      <c r="T117" s="89"/>
    </row>
    <row r="118" spans="1:20" s="15" customFormat="1" ht="12">
      <c r="A118" s="40" t="s">
        <v>60</v>
      </c>
      <c r="B118" s="24">
        <f>+'Pivot Table 4-Year Insts.'!M920</f>
        <v>98.620689655172413</v>
      </c>
      <c r="C118" s="72"/>
      <c r="D118" s="42">
        <f t="shared" si="24"/>
        <v>76.976869284561602</v>
      </c>
      <c r="E118" s="43"/>
      <c r="F118" s="44">
        <f>+'Pivot Table 4-Year Insts.'!M926</f>
        <v>69.930069930069934</v>
      </c>
      <c r="G118" s="35"/>
      <c r="H118" s="35">
        <f>+'Pivot Table 4-Year Insts.'!M929</f>
        <v>7.0467993544916618</v>
      </c>
      <c r="I118" s="35"/>
      <c r="J118" s="35">
        <f>+'Pivot Table 4-Year Insts.'!M932</f>
        <v>23.023130715438409</v>
      </c>
      <c r="K118" s="35"/>
      <c r="L118" s="45">
        <f t="shared" si="25"/>
        <v>100.00000000000001</v>
      </c>
      <c r="M118" s="44"/>
      <c r="N118" s="17"/>
      <c r="P118" s="88"/>
      <c r="S118" s="89"/>
      <c r="T118" s="89"/>
    </row>
    <row r="119" spans="1:20" ht="59.25" customHeight="1">
      <c r="A119" s="1127" t="s">
        <v>29</v>
      </c>
      <c r="B119" s="1127"/>
      <c r="C119" s="1127"/>
      <c r="D119" s="1128"/>
      <c r="E119" s="1128"/>
      <c r="F119" s="1128"/>
      <c r="G119" s="1128"/>
      <c r="H119" s="1128"/>
      <c r="I119" s="1128"/>
      <c r="J119" s="1128"/>
      <c r="K119" s="1128"/>
      <c r="L119" s="1128"/>
      <c r="Q119" s="15"/>
    </row>
    <row r="120" spans="1:20">
      <c r="A120" s="1004"/>
      <c r="B120" s="1004"/>
      <c r="C120" s="1004"/>
      <c r="D120" s="1005"/>
      <c r="E120" s="1005"/>
      <c r="F120" s="1005"/>
      <c r="G120" s="1005"/>
      <c r="H120" s="1005"/>
      <c r="I120" s="1005"/>
      <c r="J120" s="1005"/>
      <c r="K120" s="1005"/>
      <c r="L120" s="137"/>
      <c r="M120" s="137" t="s">
        <v>1303</v>
      </c>
      <c r="Q120" s="15"/>
    </row>
    <row r="121" spans="1:20" ht="15.75" customHeight="1">
      <c r="A121" s="1" t="s">
        <v>112</v>
      </c>
      <c r="B121" s="1"/>
      <c r="C121" s="1"/>
      <c r="D121" s="1"/>
      <c r="E121" s="1"/>
      <c r="F121" s="1"/>
      <c r="G121" s="1"/>
      <c r="H121" s="1"/>
      <c r="I121" s="1"/>
      <c r="J121" s="1"/>
      <c r="K121" s="1"/>
      <c r="L121" s="1"/>
      <c r="M121" s="31"/>
      <c r="Q121" s="15"/>
    </row>
    <row r="122" spans="1:20" ht="15.75" customHeight="1">
      <c r="A122" s="1"/>
      <c r="B122" s="1"/>
      <c r="C122" s="1"/>
      <c r="D122" s="1"/>
      <c r="E122" s="1"/>
      <c r="F122" s="1"/>
      <c r="G122" s="1"/>
      <c r="H122" s="1"/>
      <c r="I122" s="1"/>
      <c r="J122" s="1"/>
      <c r="K122" s="1"/>
      <c r="L122" s="1"/>
      <c r="M122" s="31"/>
      <c r="Q122" s="15"/>
    </row>
    <row r="123" spans="1:20" ht="15.75">
      <c r="A123" s="1" t="s">
        <v>72</v>
      </c>
      <c r="B123" s="1"/>
      <c r="C123" s="1"/>
      <c r="D123" s="1"/>
      <c r="E123" s="1"/>
      <c r="F123" s="1"/>
      <c r="G123" s="1"/>
      <c r="H123" s="1"/>
      <c r="I123" s="1"/>
      <c r="J123" s="1"/>
      <c r="K123" s="1"/>
      <c r="L123" s="1"/>
      <c r="M123" s="31"/>
    </row>
    <row r="124" spans="1:20" ht="18.75">
      <c r="A124" s="1" t="s">
        <v>126</v>
      </c>
      <c r="B124" s="1"/>
      <c r="C124" s="1"/>
      <c r="D124" s="1"/>
      <c r="E124" s="1"/>
      <c r="F124" s="1"/>
      <c r="G124" s="1"/>
      <c r="H124" s="1"/>
      <c r="I124" s="1"/>
      <c r="J124" s="1"/>
      <c r="K124" s="1"/>
      <c r="L124" s="1"/>
      <c r="M124" s="31"/>
    </row>
    <row r="125" spans="1:20" ht="15.75">
      <c r="A125" s="1" t="s">
        <v>221</v>
      </c>
      <c r="B125" s="1"/>
      <c r="C125" s="1"/>
      <c r="D125" s="1"/>
      <c r="E125" s="1"/>
      <c r="F125" s="1"/>
      <c r="G125" s="1"/>
      <c r="H125" s="1"/>
      <c r="I125" s="1"/>
      <c r="J125" s="1"/>
      <c r="K125" s="1"/>
      <c r="L125" s="1"/>
      <c r="M125" s="31"/>
    </row>
    <row r="126" spans="1:20" ht="7.5" customHeight="1">
      <c r="A126" s="1"/>
      <c r="B126" s="1"/>
      <c r="C126" s="1"/>
      <c r="D126" s="1"/>
      <c r="E126" s="1"/>
      <c r="F126" s="1"/>
      <c r="G126" s="1"/>
      <c r="H126" s="1"/>
      <c r="I126" s="1"/>
      <c r="J126" s="1"/>
      <c r="K126" s="1"/>
      <c r="L126" s="1"/>
    </row>
    <row r="127" spans="1:20" ht="69" customHeight="1">
      <c r="A127" s="12"/>
      <c r="B127" s="29" t="s">
        <v>167</v>
      </c>
      <c r="C127" s="37"/>
      <c r="D127" s="29" t="s">
        <v>67</v>
      </c>
      <c r="E127" s="38"/>
      <c r="F127" s="29" t="s">
        <v>42</v>
      </c>
      <c r="G127" s="29"/>
      <c r="H127" s="29" t="s">
        <v>36</v>
      </c>
      <c r="I127" s="29"/>
      <c r="J127" s="29" t="s">
        <v>62</v>
      </c>
      <c r="K127" s="29"/>
      <c r="L127" s="29" t="s">
        <v>63</v>
      </c>
      <c r="M127" s="29"/>
    </row>
    <row r="128" spans="1:20" s="15" customFormat="1" ht="18" customHeight="1">
      <c r="A128" s="10" t="s">
        <v>45</v>
      </c>
      <c r="B128" s="21">
        <f>+'Pivot Table 4-Year Insts.'!N979</f>
        <v>62.116834877874915</v>
      </c>
      <c r="C128" s="64"/>
      <c r="D128" s="39">
        <f>+F128+H128</f>
        <v>77.044503503261652</v>
      </c>
      <c r="E128" s="23"/>
      <c r="F128" s="33">
        <f>+'Pivot Table 4-Year Insts.'!N985</f>
        <v>69.355520657163567</v>
      </c>
      <c r="G128" s="5"/>
      <c r="H128" s="5">
        <f>+'Pivot Table 4-Year Insts.'!N988</f>
        <v>7.6889828460980914</v>
      </c>
      <c r="I128" s="5"/>
      <c r="J128" s="5">
        <f>+'Pivot Table 4-Year Insts.'!N991</f>
        <v>22.955496496738341</v>
      </c>
      <c r="K128" s="5"/>
      <c r="L128" s="39">
        <f>SUM(F128:J128)</f>
        <v>100</v>
      </c>
      <c r="M128" s="33"/>
      <c r="P128" s="88"/>
      <c r="Q128" s="25"/>
      <c r="S128" s="89"/>
      <c r="T128" s="89"/>
    </row>
    <row r="129" spans="1:20" s="15" customFormat="1">
      <c r="A129" s="10"/>
      <c r="B129" s="5"/>
      <c r="C129" s="64"/>
      <c r="D129" s="5"/>
      <c r="E129" s="23"/>
      <c r="F129" s="5"/>
      <c r="G129" s="5"/>
      <c r="H129" s="5"/>
      <c r="I129" s="5"/>
      <c r="J129" s="5"/>
      <c r="K129" s="5"/>
      <c r="L129" s="39"/>
      <c r="M129" s="33"/>
      <c r="P129" s="88"/>
      <c r="Q129" s="25"/>
      <c r="S129" s="89"/>
      <c r="T129" s="89"/>
    </row>
    <row r="130" spans="1:20" s="15" customFormat="1">
      <c r="A130" s="10" t="s">
        <v>46</v>
      </c>
      <c r="B130" s="21">
        <f>+'Pivot Table 4-Year Insts.'!N35</f>
        <v>68.350168350168346</v>
      </c>
      <c r="C130" s="64"/>
      <c r="D130" s="39">
        <f t="shared" ref="D130:D133" si="26">+F130+H130</f>
        <v>74.524982406755811</v>
      </c>
      <c r="E130" s="23"/>
      <c r="F130" s="33">
        <f>+'Pivot Table 4-Year Insts.'!N41</f>
        <v>64.532019704433495</v>
      </c>
      <c r="G130" s="5"/>
      <c r="H130" s="5">
        <f>+'Pivot Table 4-Year Insts.'!N44</f>
        <v>9.9929627023223091</v>
      </c>
      <c r="I130" s="5"/>
      <c r="J130" s="5">
        <f>+'Pivot Table 4-Year Insts.'!N47</f>
        <v>25.475017593244193</v>
      </c>
      <c r="K130" s="5"/>
      <c r="L130" s="39">
        <f t="shared" ref="L130:L133" si="27">SUM(F130:J130)</f>
        <v>100</v>
      </c>
      <c r="M130" s="33"/>
      <c r="P130" s="88"/>
      <c r="Q130" s="25"/>
      <c r="S130" s="89"/>
      <c r="T130" s="89"/>
    </row>
    <row r="131" spans="1:20" s="15" customFormat="1">
      <c r="A131" s="2" t="s">
        <v>47</v>
      </c>
      <c r="B131" s="21">
        <f>+'Pivot Table 4-Year Insts.'!N94</f>
        <v>73.246689553702794</v>
      </c>
      <c r="C131" s="64"/>
      <c r="D131" s="39">
        <f t="shared" si="26"/>
        <v>71.0077000334784</v>
      </c>
      <c r="E131" s="23"/>
      <c r="F131" s="33">
        <f>+'Pivot Table 4-Year Insts.'!N100</f>
        <v>67.157683294275188</v>
      </c>
      <c r="G131" s="5"/>
      <c r="H131" s="5">
        <f>+'Pivot Table 4-Year Insts.'!N103</f>
        <v>3.8500167392032139</v>
      </c>
      <c r="I131" s="5"/>
      <c r="J131" s="5">
        <f>+'Pivot Table 4-Year Insts.'!N106</f>
        <v>28.992299966521596</v>
      </c>
      <c r="K131" s="5"/>
      <c r="L131" s="39">
        <f t="shared" si="27"/>
        <v>100</v>
      </c>
      <c r="M131" s="33"/>
      <c r="P131" s="88"/>
      <c r="Q131" s="25"/>
      <c r="S131" s="89"/>
      <c r="T131" s="89"/>
    </row>
    <row r="132" spans="1:20" s="15" customFormat="1" ht="12">
      <c r="A132" s="2" t="s">
        <v>61</v>
      </c>
      <c r="B132" s="21">
        <f>+'Pivot Table 4-Year Insts.'!N153</f>
        <v>75.717213114754102</v>
      </c>
      <c r="C132" s="64"/>
      <c r="D132" s="39">
        <f t="shared" si="26"/>
        <v>66.576454668470902</v>
      </c>
      <c r="E132" s="23"/>
      <c r="F132" s="33">
        <f>+'Pivot Table 4-Year Insts.'!N159</f>
        <v>66.576454668470902</v>
      </c>
      <c r="G132" s="5"/>
      <c r="H132" s="5">
        <f>+'Pivot Table 4-Year Insts.'!N162</f>
        <v>0</v>
      </c>
      <c r="I132" s="5"/>
      <c r="J132" s="5">
        <f>+'Pivot Table 4-Year Insts.'!N165</f>
        <v>33.423545331529091</v>
      </c>
      <c r="K132" s="5"/>
      <c r="L132" s="39">
        <f t="shared" si="27"/>
        <v>100</v>
      </c>
      <c r="M132" s="33"/>
      <c r="P132" s="88"/>
      <c r="S132" s="89"/>
      <c r="T132" s="89"/>
    </row>
    <row r="133" spans="1:20" s="15" customFormat="1" ht="12">
      <c r="A133" s="2" t="s">
        <v>48</v>
      </c>
      <c r="B133" s="21">
        <f>+'Pivot Table 4-Year Insts.'!N212</f>
        <v>62.47612985359644</v>
      </c>
      <c r="C133" s="64"/>
      <c r="D133" s="39">
        <f t="shared" si="26"/>
        <v>74.22312786551197</v>
      </c>
      <c r="E133" s="23"/>
      <c r="F133" s="33">
        <f>+'Pivot Table 4-Year Insts.'!N218</f>
        <v>74.22312786551197</v>
      </c>
      <c r="G133" s="5"/>
      <c r="H133" s="5">
        <f>+'Pivot Table 4-Year Insts.'!N221</f>
        <v>0</v>
      </c>
      <c r="I133" s="5"/>
      <c r="J133" s="5">
        <f>+'Pivot Table 4-Year Insts.'!N224</f>
        <v>25.776872134488027</v>
      </c>
      <c r="K133" s="5"/>
      <c r="L133" s="39">
        <f t="shared" si="27"/>
        <v>100</v>
      </c>
      <c r="M133" s="33"/>
      <c r="P133" s="88"/>
      <c r="S133" s="89"/>
      <c r="T133" s="89"/>
    </row>
    <row r="134" spans="1:20" s="15" customFormat="1" ht="12">
      <c r="A134" s="2"/>
      <c r="B134" s="21"/>
      <c r="C134" s="64"/>
      <c r="D134" s="39"/>
      <c r="E134" s="23"/>
      <c r="F134" s="33"/>
      <c r="G134" s="5"/>
      <c r="H134" s="5"/>
      <c r="I134" s="5"/>
      <c r="J134" s="5"/>
      <c r="K134" s="5"/>
      <c r="L134" s="39"/>
      <c r="M134" s="33"/>
      <c r="P134" s="88"/>
      <c r="S134" s="89"/>
      <c r="T134" s="89"/>
    </row>
    <row r="135" spans="1:20" s="15" customFormat="1" ht="12">
      <c r="A135" s="2" t="s">
        <v>49</v>
      </c>
      <c r="B135" s="21">
        <f>+'Pivot Table 4-Year Insts.'!N271</f>
        <v>54.609929078014183</v>
      </c>
      <c r="C135" s="64"/>
      <c r="D135" s="39">
        <f t="shared" ref="D135:D138" si="28">+F135+H135</f>
        <v>75.820808405078068</v>
      </c>
      <c r="E135" s="23"/>
      <c r="F135" s="33">
        <f>+'Pivot Table 4-Year Insts.'!N277</f>
        <v>68.685247336932733</v>
      </c>
      <c r="G135" s="5"/>
      <c r="H135" s="5">
        <f>+'Pivot Table 4-Year Insts.'!N280</f>
        <v>7.1355610681453383</v>
      </c>
      <c r="I135" s="5"/>
      <c r="J135" s="5">
        <f>+'Pivot Table 4-Year Insts.'!N283</f>
        <v>24.179191594921932</v>
      </c>
      <c r="K135" s="5"/>
      <c r="L135" s="39">
        <f t="shared" ref="L135:L138" si="29">SUM(F135:J135)</f>
        <v>100</v>
      </c>
      <c r="M135" s="33"/>
      <c r="P135" s="88"/>
      <c r="S135" s="89"/>
      <c r="T135" s="89"/>
    </row>
    <row r="136" spans="1:20" s="15" customFormat="1" ht="12">
      <c r="A136" s="2" t="s">
        <v>50</v>
      </c>
      <c r="B136" s="21">
        <f>+'Pivot Table 4-Year Insts.'!N330</f>
        <v>48.405148293228876</v>
      </c>
      <c r="C136" s="64"/>
      <c r="D136" s="39">
        <f t="shared" si="28"/>
        <v>74.566473988439299</v>
      </c>
      <c r="E136" s="23"/>
      <c r="F136" s="33">
        <f>+'Pivot Table 4-Year Insts.'!N336</f>
        <v>69.537572254335259</v>
      </c>
      <c r="G136" s="5"/>
      <c r="H136" s="5">
        <f>+'Pivot Table 4-Year Insts.'!N339</f>
        <v>5.0289017341040463</v>
      </c>
      <c r="I136" s="5"/>
      <c r="J136" s="5">
        <f>+'Pivot Table 4-Year Insts.'!N342</f>
        <v>25.433526011560691</v>
      </c>
      <c r="K136" s="5"/>
      <c r="L136" s="39">
        <f t="shared" si="29"/>
        <v>99.999999999999986</v>
      </c>
      <c r="M136" s="33"/>
      <c r="P136" s="88"/>
      <c r="S136" s="89"/>
      <c r="T136" s="89"/>
    </row>
    <row r="137" spans="1:20" s="15" customFormat="1" ht="12">
      <c r="A137" s="2" t="s">
        <v>51</v>
      </c>
      <c r="B137" s="21">
        <f>+'Pivot Table 4-Year Insts.'!N389</f>
        <v>65.153158037408502</v>
      </c>
      <c r="C137" s="64"/>
      <c r="D137" s="39">
        <f t="shared" si="28"/>
        <v>76.596629914707719</v>
      </c>
      <c r="E137" s="23"/>
      <c r="F137" s="33">
        <f>+'Pivot Table 4-Year Insts.'!N395</f>
        <v>69.169960474308297</v>
      </c>
      <c r="G137" s="5"/>
      <c r="H137" s="5">
        <f>+'Pivot Table 4-Year Insts.'!N398</f>
        <v>7.4266694403994178</v>
      </c>
      <c r="I137" s="5"/>
      <c r="J137" s="5">
        <f>+'Pivot Table 4-Year Insts.'!N401</f>
        <v>23.403370085292284</v>
      </c>
      <c r="K137" s="5"/>
      <c r="L137" s="39">
        <f t="shared" si="29"/>
        <v>100</v>
      </c>
      <c r="M137" s="33"/>
      <c r="P137" s="88"/>
      <c r="S137" s="89"/>
      <c r="T137" s="89"/>
    </row>
    <row r="138" spans="1:20" s="15" customFormat="1" ht="12">
      <c r="A138" s="2" t="s">
        <v>52</v>
      </c>
      <c r="B138" s="21">
        <f>+'Pivot Table 4-Year Insts.'!N448</f>
        <v>57.525720817985516</v>
      </c>
      <c r="C138" s="64"/>
      <c r="D138" s="39">
        <f t="shared" si="28"/>
        <v>83.638772355928467</v>
      </c>
      <c r="E138" s="23"/>
      <c r="F138" s="33">
        <f>+'Pivot Table 4-Year Insts.'!N454</f>
        <v>72.311768602340479</v>
      </c>
      <c r="G138" s="5"/>
      <c r="H138" s="5">
        <f>+'Pivot Table 4-Year Insts.'!N457</f>
        <v>11.327003753587988</v>
      </c>
      <c r="I138" s="5"/>
      <c r="J138" s="5">
        <f>+'Pivot Table 4-Year Insts.'!N460</f>
        <v>16.361227644071537</v>
      </c>
      <c r="K138" s="5"/>
      <c r="L138" s="39">
        <f t="shared" si="29"/>
        <v>100</v>
      </c>
      <c r="M138" s="33"/>
      <c r="P138" s="88"/>
      <c r="S138" s="89"/>
      <c r="T138" s="89"/>
    </row>
    <row r="139" spans="1:20" s="15" customFormat="1" ht="12">
      <c r="A139" s="2"/>
      <c r="B139" s="21"/>
      <c r="C139" s="64"/>
      <c r="D139" s="39"/>
      <c r="E139" s="23"/>
      <c r="F139" s="33"/>
      <c r="G139" s="5"/>
      <c r="H139" s="5"/>
      <c r="I139" s="5"/>
      <c r="J139" s="5"/>
      <c r="K139" s="5"/>
      <c r="L139" s="39"/>
      <c r="M139" s="33"/>
      <c r="P139" s="88"/>
      <c r="S139" s="89"/>
      <c r="T139" s="89"/>
    </row>
    <row r="140" spans="1:20" s="15" customFormat="1" ht="12">
      <c r="A140" s="2" t="s">
        <v>53</v>
      </c>
      <c r="B140" s="21">
        <f>+'Pivot Table 4-Year Insts.'!N507</f>
        <v>55.890287769784173</v>
      </c>
      <c r="C140" s="64"/>
      <c r="D140" s="39">
        <f t="shared" ref="D140:D143" si="30">+F140+H140</f>
        <v>60.337892196299279</v>
      </c>
      <c r="E140" s="23"/>
      <c r="F140" s="33">
        <f>+'Pivot Table 4-Year Insts.'!N513</f>
        <v>60.337892196299279</v>
      </c>
      <c r="G140" s="5"/>
      <c r="H140" s="5">
        <f>+'Pivot Table 4-Year Insts.'!N516</f>
        <v>0</v>
      </c>
      <c r="I140" s="5"/>
      <c r="J140" s="5">
        <f>+'Pivot Table 4-Year Insts.'!N519</f>
        <v>39.662107803700728</v>
      </c>
      <c r="K140" s="5"/>
      <c r="L140" s="39">
        <f t="shared" ref="L140:L143" si="31">SUM(F140:J140)</f>
        <v>100</v>
      </c>
      <c r="M140" s="33"/>
      <c r="P140" s="88"/>
      <c r="S140" s="89"/>
      <c r="T140" s="89"/>
    </row>
    <row r="141" spans="1:20" s="15" customFormat="1" ht="12">
      <c r="A141" s="2" t="s">
        <v>54</v>
      </c>
      <c r="B141" s="21">
        <f>+'Pivot Table 4-Year Insts.'!N566</f>
        <v>50.033178500331786</v>
      </c>
      <c r="C141" s="64"/>
      <c r="D141" s="39">
        <f t="shared" si="30"/>
        <v>74.400000000000006</v>
      </c>
      <c r="E141" s="23"/>
      <c r="F141" s="33">
        <f>+'Pivot Table 4-Year Insts.'!N572</f>
        <v>69.098143236074279</v>
      </c>
      <c r="G141" s="5"/>
      <c r="H141" s="5">
        <f>+'Pivot Table 4-Year Insts.'!N575</f>
        <v>5.3018567639257297</v>
      </c>
      <c r="I141" s="5"/>
      <c r="J141" s="5">
        <f>+'Pivot Table 4-Year Insts.'!N578</f>
        <v>25.6</v>
      </c>
      <c r="K141" s="5"/>
      <c r="L141" s="39">
        <f t="shared" si="31"/>
        <v>100</v>
      </c>
      <c r="M141" s="33"/>
      <c r="P141" s="88"/>
      <c r="S141" s="89"/>
      <c r="T141" s="89"/>
    </row>
    <row r="142" spans="1:20" s="15" customFormat="1" ht="12">
      <c r="A142" s="2" t="s">
        <v>55</v>
      </c>
      <c r="B142" s="21">
        <f>+'Pivot Table 4-Year Insts.'!N625</f>
        <v>0</v>
      </c>
      <c r="C142" s="64"/>
      <c r="D142" s="39">
        <f t="shared" si="30"/>
        <v>0</v>
      </c>
      <c r="E142" s="23"/>
      <c r="F142" s="33">
        <f>+'Pivot Table 4-Year Insts.'!N631</f>
        <v>0</v>
      </c>
      <c r="G142" s="5"/>
      <c r="H142" s="5">
        <f>+'Pivot Table 4-Year Insts.'!N634</f>
        <v>0</v>
      </c>
      <c r="I142" s="5"/>
      <c r="J142" s="5">
        <f>+'Pivot Table 4-Year Insts.'!N637</f>
        <v>0</v>
      </c>
      <c r="K142" s="5"/>
      <c r="L142" s="39">
        <f t="shared" si="31"/>
        <v>0</v>
      </c>
      <c r="M142" s="33"/>
      <c r="P142" s="88"/>
      <c r="S142" s="89"/>
      <c r="T142" s="89"/>
    </row>
    <row r="143" spans="1:20" s="15" customFormat="1" ht="12">
      <c r="A143" s="2" t="s">
        <v>56</v>
      </c>
      <c r="B143" s="21">
        <f>+'Pivot Table 4-Year Insts.'!N684</f>
        <v>84.428571428571431</v>
      </c>
      <c r="C143" s="64"/>
      <c r="D143" s="39">
        <f t="shared" si="30"/>
        <v>82.741116751269033</v>
      </c>
      <c r="E143" s="23"/>
      <c r="F143" s="33">
        <f>+'Pivot Table 4-Year Insts.'!N690</f>
        <v>79.695431472081211</v>
      </c>
      <c r="G143" s="5"/>
      <c r="H143" s="5">
        <f>+'Pivot Table 4-Year Insts.'!N693</f>
        <v>3.0456852791878175</v>
      </c>
      <c r="I143" s="5"/>
      <c r="J143" s="5">
        <f>+'Pivot Table 4-Year Insts.'!N696</f>
        <v>17.258883248730964</v>
      </c>
      <c r="K143" s="5"/>
      <c r="L143" s="39">
        <f t="shared" si="31"/>
        <v>100</v>
      </c>
      <c r="M143" s="33"/>
      <c r="P143" s="88"/>
      <c r="S143" s="89"/>
      <c r="T143" s="89"/>
    </row>
    <row r="144" spans="1:20" s="15" customFormat="1" ht="12">
      <c r="A144" s="2"/>
      <c r="B144" s="21"/>
      <c r="C144" s="64"/>
      <c r="D144" s="39"/>
      <c r="E144" s="23"/>
      <c r="F144" s="33"/>
      <c r="G144" s="5"/>
      <c r="H144" s="5"/>
      <c r="I144" s="5"/>
      <c r="J144" s="5"/>
      <c r="K144" s="5"/>
      <c r="L144" s="39"/>
      <c r="M144" s="33"/>
      <c r="P144" s="88"/>
      <c r="S144" s="89"/>
      <c r="T144" s="89"/>
    </row>
    <row r="145" spans="1:20" s="15" customFormat="1" ht="12">
      <c r="A145" s="2" t="s">
        <v>57</v>
      </c>
      <c r="B145" s="21">
        <f>+'Pivot Table 4-Year Insts.'!N743</f>
        <v>0</v>
      </c>
      <c r="C145" s="64"/>
      <c r="D145" s="39">
        <f t="shared" ref="D145:D148" si="32">+F145+H145</f>
        <v>0</v>
      </c>
      <c r="E145" s="23"/>
      <c r="F145" s="33">
        <f>+'Pivot Table 4-Year Insts.'!N749</f>
        <v>0</v>
      </c>
      <c r="G145" s="5"/>
      <c r="H145" s="5">
        <f>+'Pivot Table 4-Year Insts.'!N752</f>
        <v>0</v>
      </c>
      <c r="I145" s="5"/>
      <c r="J145" s="5">
        <f>+'Pivot Table 4-Year Insts.'!N755</f>
        <v>0</v>
      </c>
      <c r="K145" s="5"/>
      <c r="L145" s="39">
        <f t="shared" ref="L145:L148" si="33">SUM(F145:J145)</f>
        <v>0</v>
      </c>
      <c r="M145" s="33"/>
      <c r="N145" s="17"/>
      <c r="P145" s="88"/>
      <c r="S145" s="89"/>
      <c r="T145" s="89"/>
    </row>
    <row r="146" spans="1:20" s="15" customFormat="1" ht="12">
      <c r="A146" s="2" t="s">
        <v>58</v>
      </c>
      <c r="B146" s="21">
        <f>+'Pivot Table 4-Year Insts.'!N802</f>
        <v>97.091722595078295</v>
      </c>
      <c r="C146" s="64"/>
      <c r="D146" s="39">
        <f t="shared" si="32"/>
        <v>77.188940092165893</v>
      </c>
      <c r="E146" s="23"/>
      <c r="F146" s="33">
        <f>+'Pivot Table 4-Year Insts.'!N808</f>
        <v>35.023041474654377</v>
      </c>
      <c r="G146" s="5"/>
      <c r="H146" s="5">
        <f>+'Pivot Table 4-Year Insts.'!N811</f>
        <v>42.165898617511523</v>
      </c>
      <c r="I146" s="5"/>
      <c r="J146" s="5">
        <f>+'Pivot Table 4-Year Insts.'!N814</f>
        <v>22.811059907834103</v>
      </c>
      <c r="K146" s="334"/>
      <c r="L146" s="39">
        <f t="shared" si="33"/>
        <v>100</v>
      </c>
      <c r="M146" s="33"/>
      <c r="N146" s="17"/>
      <c r="P146" s="88"/>
      <c r="S146" s="89"/>
      <c r="T146" s="89"/>
    </row>
    <row r="147" spans="1:20" s="15" customFormat="1" ht="12">
      <c r="A147" s="2" t="s">
        <v>59</v>
      </c>
      <c r="B147" s="21">
        <f>+'Pivot Table 4-Year Insts.'!N861</f>
        <v>77.446808510638306</v>
      </c>
      <c r="C147" s="64"/>
      <c r="D147" s="39">
        <f t="shared" si="32"/>
        <v>88.791208791208788</v>
      </c>
      <c r="E147" s="23"/>
      <c r="F147" s="33">
        <f>+'Pivot Table 4-Year Insts.'!N867</f>
        <v>76.153846153846146</v>
      </c>
      <c r="G147" s="5"/>
      <c r="H147" s="5">
        <f>+'Pivot Table 4-Year Insts.'!N870</f>
        <v>12.637362637362637</v>
      </c>
      <c r="I147" s="5"/>
      <c r="J147" s="5">
        <f>+'Pivot Table 4-Year Insts.'!N873</f>
        <v>11.20879120879121</v>
      </c>
      <c r="K147" s="5"/>
      <c r="L147" s="39">
        <f t="shared" si="33"/>
        <v>100</v>
      </c>
      <c r="M147" s="33"/>
      <c r="N147" s="17"/>
      <c r="P147" s="88"/>
      <c r="S147" s="89"/>
      <c r="T147" s="89"/>
    </row>
    <row r="148" spans="1:20" s="15" customFormat="1" ht="12">
      <c r="A148" s="40" t="s">
        <v>60</v>
      </c>
      <c r="B148" s="24">
        <f>+'Pivot Table 4-Year Insts.'!N920</f>
        <v>0</v>
      </c>
      <c r="C148" s="72"/>
      <c r="D148" s="42">
        <f t="shared" si="32"/>
        <v>0</v>
      </c>
      <c r="E148" s="43"/>
      <c r="F148" s="44">
        <f>+'Pivot Table 4-Year Insts.'!N926</f>
        <v>0</v>
      </c>
      <c r="G148" s="35"/>
      <c r="H148" s="35">
        <f>+'Pivot Table 4-Year Insts.'!N929</f>
        <v>0</v>
      </c>
      <c r="I148" s="35"/>
      <c r="J148" s="35">
        <f>+'Pivot Table 4-Year Insts.'!N932</f>
        <v>0</v>
      </c>
      <c r="K148" s="35"/>
      <c r="L148" s="45">
        <f t="shared" si="33"/>
        <v>0</v>
      </c>
      <c r="M148" s="44"/>
      <c r="N148" s="17"/>
      <c r="P148" s="88"/>
      <c r="S148" s="89"/>
      <c r="T148" s="89"/>
    </row>
    <row r="149" spans="1:20" ht="47.25" customHeight="1">
      <c r="A149" s="1127" t="s">
        <v>29</v>
      </c>
      <c r="B149" s="1127"/>
      <c r="C149" s="1127"/>
      <c r="D149" s="1128"/>
      <c r="E149" s="1128"/>
      <c r="F149" s="1128"/>
      <c r="G149" s="1128"/>
      <c r="H149" s="1128"/>
      <c r="I149" s="1128"/>
      <c r="J149" s="1128"/>
      <c r="K149" s="1128"/>
      <c r="L149" s="1128"/>
      <c r="Q149" s="15"/>
    </row>
    <row r="150" spans="1:20">
      <c r="A150" s="1004"/>
      <c r="B150" s="1004"/>
      <c r="C150" s="1004"/>
      <c r="D150" s="1005"/>
      <c r="E150" s="1005"/>
      <c r="F150" s="1005"/>
      <c r="G150" s="1005"/>
      <c r="H150" s="1005"/>
      <c r="I150" s="1005"/>
      <c r="J150" s="1005"/>
      <c r="K150" s="1005"/>
      <c r="L150" s="137"/>
      <c r="M150" s="137" t="s">
        <v>1303</v>
      </c>
      <c r="Q150" s="15"/>
    </row>
    <row r="151" spans="1:20" ht="15.75" customHeight="1">
      <c r="A151" s="1" t="s">
        <v>123</v>
      </c>
      <c r="B151" s="1"/>
      <c r="C151" s="1"/>
      <c r="D151" s="1"/>
      <c r="E151" s="1"/>
      <c r="F151" s="1"/>
      <c r="G151" s="1"/>
      <c r="H151" s="1"/>
      <c r="I151" s="1"/>
      <c r="J151" s="1"/>
      <c r="K151" s="1"/>
      <c r="L151" s="1"/>
      <c r="M151" s="31"/>
      <c r="Q151" s="15"/>
    </row>
    <row r="152" spans="1:20" ht="15.75" customHeight="1">
      <c r="A152" s="1"/>
      <c r="B152" s="1"/>
      <c r="C152" s="1"/>
      <c r="D152" s="1"/>
      <c r="E152" s="1"/>
      <c r="F152" s="1"/>
      <c r="G152" s="1"/>
      <c r="H152" s="1"/>
      <c r="I152" s="1"/>
      <c r="J152" s="1"/>
      <c r="K152" s="1"/>
      <c r="L152" s="1"/>
      <c r="M152" s="31"/>
      <c r="Q152" s="15"/>
    </row>
    <row r="153" spans="1:20" ht="15.75">
      <c r="A153" s="1" t="s">
        <v>72</v>
      </c>
      <c r="B153" s="1"/>
      <c r="C153" s="1"/>
      <c r="D153" s="1"/>
      <c r="E153" s="1"/>
      <c r="F153" s="1"/>
      <c r="G153" s="1"/>
      <c r="H153" s="1"/>
      <c r="I153" s="1"/>
      <c r="J153" s="1"/>
      <c r="K153" s="1"/>
      <c r="L153" s="1"/>
      <c r="M153" s="31"/>
    </row>
    <row r="154" spans="1:20" ht="18.75">
      <c r="A154" s="1" t="s">
        <v>126</v>
      </c>
      <c r="B154" s="1"/>
      <c r="C154" s="1"/>
      <c r="D154" s="1"/>
      <c r="E154" s="1"/>
      <c r="F154" s="1"/>
      <c r="G154" s="1"/>
      <c r="H154" s="1"/>
      <c r="I154" s="1"/>
      <c r="J154" s="1"/>
      <c r="K154" s="1"/>
      <c r="L154" s="1"/>
      <c r="M154" s="31"/>
    </row>
    <row r="155" spans="1:20" ht="15.75">
      <c r="A155" s="1" t="s">
        <v>220</v>
      </c>
      <c r="B155" s="1"/>
      <c r="C155" s="1"/>
      <c r="D155" s="1"/>
      <c r="E155" s="1"/>
      <c r="F155" s="1"/>
      <c r="G155" s="1"/>
      <c r="H155" s="1"/>
      <c r="I155" s="1"/>
      <c r="J155" s="1"/>
      <c r="K155" s="1"/>
      <c r="L155" s="1"/>
      <c r="M155" s="31"/>
    </row>
    <row r="156" spans="1:20" ht="6" customHeight="1">
      <c r="A156" s="1"/>
      <c r="B156" s="1"/>
      <c r="C156" s="1"/>
      <c r="D156" s="1"/>
      <c r="E156" s="1"/>
      <c r="F156" s="1"/>
      <c r="G156" s="1"/>
      <c r="H156" s="1"/>
      <c r="I156" s="1"/>
      <c r="J156" s="1"/>
      <c r="K156" s="1"/>
      <c r="L156" s="1"/>
    </row>
    <row r="157" spans="1:20" ht="69" customHeight="1">
      <c r="A157" s="12"/>
      <c r="B157" s="29" t="s">
        <v>167</v>
      </c>
      <c r="C157" s="37"/>
      <c r="D157" s="29" t="s">
        <v>67</v>
      </c>
      <c r="E157" s="38"/>
      <c r="F157" s="29" t="s">
        <v>42</v>
      </c>
      <c r="G157" s="29"/>
      <c r="H157" s="29" t="s">
        <v>36</v>
      </c>
      <c r="I157" s="29"/>
      <c r="J157" s="29" t="s">
        <v>62</v>
      </c>
      <c r="K157" s="29"/>
      <c r="L157" s="29" t="s">
        <v>63</v>
      </c>
      <c r="M157" s="29"/>
    </row>
    <row r="158" spans="1:20" s="15" customFormat="1" ht="18" customHeight="1">
      <c r="A158" s="10" t="s">
        <v>45</v>
      </c>
      <c r="B158" s="21">
        <f>+'Pivot Table 4-Year Insts.'!O979</f>
        <v>60.5254602949434</v>
      </c>
      <c r="C158" s="64"/>
      <c r="D158" s="39">
        <f>+F158+H158</f>
        <v>74.930253906250002</v>
      </c>
      <c r="E158" s="23"/>
      <c r="F158" s="33">
        <f>+'Pivot Table 4-Year Insts.'!O985</f>
        <v>66.6357421875</v>
      </c>
      <c r="G158" s="5"/>
      <c r="H158" s="5">
        <f>+'Pivot Table 4-Year Insts.'!O988</f>
        <v>8.2945117187499999</v>
      </c>
      <c r="I158" s="5"/>
      <c r="J158" s="5">
        <f>+'Pivot Table 4-Year Insts.'!O991</f>
        <v>25.069746093750002</v>
      </c>
      <c r="K158" s="5"/>
      <c r="L158" s="39">
        <f>SUM(F158:J158)</f>
        <v>100</v>
      </c>
      <c r="M158" s="33"/>
      <c r="P158" s="88"/>
      <c r="Q158" s="25"/>
      <c r="S158" s="89"/>
      <c r="T158" s="89"/>
    </row>
    <row r="159" spans="1:20" s="15" customFormat="1">
      <c r="A159" s="10"/>
      <c r="B159" s="5"/>
      <c r="C159" s="64"/>
      <c r="D159" s="5"/>
      <c r="E159" s="23"/>
      <c r="F159" s="5"/>
      <c r="G159" s="5"/>
      <c r="H159" s="5"/>
      <c r="I159" s="5"/>
      <c r="J159" s="5"/>
      <c r="K159" s="5"/>
      <c r="L159" s="39"/>
      <c r="M159" s="33"/>
      <c r="P159" s="88"/>
      <c r="Q159" s="25"/>
      <c r="S159" s="89"/>
      <c r="T159" s="89"/>
    </row>
    <row r="160" spans="1:20" s="15" customFormat="1">
      <c r="A160" s="10" t="s">
        <v>46</v>
      </c>
      <c r="B160" s="21">
        <f>+'Pivot Table 4-Year Insts.'!O35</f>
        <v>59.798534798534796</v>
      </c>
      <c r="C160" s="64"/>
      <c r="D160" s="39">
        <f t="shared" ref="D160:D163" si="34">+F160+H160</f>
        <v>81.776416539050544</v>
      </c>
      <c r="E160" s="23"/>
      <c r="F160" s="33">
        <f>+'Pivot Table 4-Year Insts.'!O41</f>
        <v>69.831546707503833</v>
      </c>
      <c r="G160" s="5"/>
      <c r="H160" s="5">
        <f>+'Pivot Table 4-Year Insts.'!O44</f>
        <v>11.944869831546708</v>
      </c>
      <c r="I160" s="5"/>
      <c r="J160" s="5">
        <f>+'Pivot Table 4-Year Insts.'!O47</f>
        <v>18.223583460949463</v>
      </c>
      <c r="K160" s="5"/>
      <c r="L160" s="39">
        <f t="shared" ref="L160:L163" si="35">SUM(F160:J160)</f>
        <v>100</v>
      </c>
      <c r="M160" s="33"/>
      <c r="P160" s="88"/>
      <c r="Q160" s="25"/>
      <c r="S160" s="89"/>
      <c r="T160" s="89"/>
    </row>
    <row r="161" spans="1:20" s="15" customFormat="1">
      <c r="A161" s="2" t="s">
        <v>47</v>
      </c>
      <c r="B161" s="21">
        <f>+'Pivot Table 4-Year Insts.'!O94</f>
        <v>72.55859375</v>
      </c>
      <c r="C161" s="64"/>
      <c r="D161" s="39">
        <f t="shared" si="34"/>
        <v>45.087483176312247</v>
      </c>
      <c r="E161" s="23"/>
      <c r="F161" s="33">
        <f>+'Pivot Table 4-Year Insts.'!O100</f>
        <v>41.857335127860026</v>
      </c>
      <c r="G161" s="5"/>
      <c r="H161" s="5">
        <f>+'Pivot Table 4-Year Insts.'!O103</f>
        <v>3.2301480484522207</v>
      </c>
      <c r="I161" s="5"/>
      <c r="J161" s="5">
        <f>+'Pivot Table 4-Year Insts.'!O106</f>
        <v>54.912516823687753</v>
      </c>
      <c r="K161" s="5"/>
      <c r="L161" s="39">
        <f t="shared" si="35"/>
        <v>100</v>
      </c>
      <c r="M161" s="33"/>
      <c r="P161" s="88"/>
      <c r="Q161" s="25"/>
      <c r="S161" s="89"/>
      <c r="T161" s="89"/>
    </row>
    <row r="162" spans="1:20" s="15" customFormat="1" ht="12">
      <c r="A162" s="2" t="s">
        <v>61</v>
      </c>
      <c r="B162" s="21">
        <f>+'Pivot Table 4-Year Insts.'!O153</f>
        <v>0</v>
      </c>
      <c r="C162" s="64"/>
      <c r="D162" s="39">
        <f t="shared" si="34"/>
        <v>0</v>
      </c>
      <c r="E162" s="23"/>
      <c r="F162" s="33">
        <f>+'Pivot Table 4-Year Insts.'!O159</f>
        <v>0</v>
      </c>
      <c r="G162" s="5"/>
      <c r="H162" s="5">
        <f>+'Pivot Table 4-Year Insts.'!O162</f>
        <v>0</v>
      </c>
      <c r="I162" s="5"/>
      <c r="J162" s="5">
        <f>+'Pivot Table 4-Year Insts.'!O165</f>
        <v>0</v>
      </c>
      <c r="K162" s="5"/>
      <c r="L162" s="39">
        <f t="shared" si="35"/>
        <v>0</v>
      </c>
      <c r="M162" s="33"/>
      <c r="P162" s="88"/>
      <c r="S162" s="89"/>
      <c r="T162" s="89"/>
    </row>
    <row r="163" spans="1:20" s="15" customFormat="1" ht="12">
      <c r="A163" s="2" t="s">
        <v>48</v>
      </c>
      <c r="B163" s="21">
        <f>+'Pivot Table 4-Year Insts.'!O212</f>
        <v>0</v>
      </c>
      <c r="C163" s="64"/>
      <c r="D163" s="39">
        <f t="shared" si="34"/>
        <v>0</v>
      </c>
      <c r="E163" s="23"/>
      <c r="F163" s="33">
        <f>+'Pivot Table 4-Year Insts.'!O218</f>
        <v>0</v>
      </c>
      <c r="G163" s="5"/>
      <c r="H163" s="5">
        <f>+'Pivot Table 4-Year Insts.'!O221</f>
        <v>0</v>
      </c>
      <c r="I163" s="5"/>
      <c r="J163" s="5">
        <f>+'Pivot Table 4-Year Insts.'!O224</f>
        <v>0</v>
      </c>
      <c r="K163" s="5"/>
      <c r="L163" s="39">
        <f t="shared" si="35"/>
        <v>0</v>
      </c>
      <c r="M163" s="33"/>
      <c r="P163" s="88"/>
      <c r="S163" s="89"/>
      <c r="T163" s="89"/>
    </row>
    <row r="164" spans="1:20" s="15" customFormat="1" ht="12">
      <c r="A164" s="2"/>
      <c r="B164" s="21"/>
      <c r="C164" s="64"/>
      <c r="D164" s="39"/>
      <c r="E164" s="23"/>
      <c r="F164" s="33"/>
      <c r="G164" s="5"/>
      <c r="H164" s="5"/>
      <c r="I164" s="5"/>
      <c r="J164" s="5"/>
      <c r="K164" s="5"/>
      <c r="L164" s="39"/>
      <c r="M164" s="33"/>
      <c r="P164" s="88"/>
      <c r="S164" s="89"/>
      <c r="T164" s="89"/>
    </row>
    <row r="165" spans="1:20" s="15" customFormat="1" ht="12">
      <c r="A165" s="2" t="s">
        <v>49</v>
      </c>
      <c r="B165" s="21">
        <f>+'Pivot Table 4-Year Insts.'!O271</f>
        <v>53.290183387270758</v>
      </c>
      <c r="C165" s="64"/>
      <c r="D165" s="39">
        <f t="shared" ref="D165:D168" si="36">+F165+H165</f>
        <v>75.843454790823216</v>
      </c>
      <c r="E165" s="23"/>
      <c r="F165" s="33">
        <f>+'Pivot Table 4-Year Insts.'!O277</f>
        <v>69.208277103013955</v>
      </c>
      <c r="G165" s="5"/>
      <c r="H165" s="5">
        <f>+'Pivot Table 4-Year Insts.'!O280</f>
        <v>6.635177687809267</v>
      </c>
      <c r="I165" s="5"/>
      <c r="J165" s="5">
        <f>+'Pivot Table 4-Year Insts.'!O283</f>
        <v>24.156545209176787</v>
      </c>
      <c r="K165" s="5"/>
      <c r="L165" s="39">
        <f t="shared" ref="L165:L168" si="37">SUM(F165:J165)</f>
        <v>100</v>
      </c>
      <c r="M165" s="33"/>
      <c r="P165" s="88"/>
      <c r="S165" s="89"/>
      <c r="T165" s="89"/>
    </row>
    <row r="166" spans="1:20" s="15" customFormat="1" ht="12">
      <c r="A166" s="2" t="s">
        <v>50</v>
      </c>
      <c r="B166" s="21">
        <f>+'Pivot Table 4-Year Insts.'!O330</f>
        <v>0</v>
      </c>
      <c r="C166" s="64"/>
      <c r="D166" s="39">
        <f t="shared" si="36"/>
        <v>0</v>
      </c>
      <c r="E166" s="23"/>
      <c r="F166" s="33">
        <f>+'Pivot Table 4-Year Insts.'!O336</f>
        <v>0</v>
      </c>
      <c r="G166" s="5"/>
      <c r="H166" s="5">
        <f>+'Pivot Table 4-Year Insts.'!O339</f>
        <v>0</v>
      </c>
      <c r="I166" s="5"/>
      <c r="J166" s="5">
        <f>+'Pivot Table 4-Year Insts.'!O342</f>
        <v>0</v>
      </c>
      <c r="K166" s="5"/>
      <c r="L166" s="39">
        <f t="shared" si="37"/>
        <v>0</v>
      </c>
      <c r="M166" s="33"/>
      <c r="P166" s="88"/>
      <c r="S166" s="89"/>
      <c r="T166" s="89"/>
    </row>
    <row r="167" spans="1:20" s="15" customFormat="1" ht="12">
      <c r="A167" s="2" t="s">
        <v>51</v>
      </c>
      <c r="B167" s="21">
        <f>+'Pivot Table 4-Year Insts.'!O389</f>
        <v>50.70063694267516</v>
      </c>
      <c r="C167" s="64"/>
      <c r="D167" s="39">
        <f t="shared" si="36"/>
        <v>54.020100502512562</v>
      </c>
      <c r="E167" s="23"/>
      <c r="F167" s="33">
        <f>+'Pivot Table 4-Year Insts.'!O395</f>
        <v>47.989949748743719</v>
      </c>
      <c r="G167" s="5"/>
      <c r="H167" s="5">
        <f>+'Pivot Table 4-Year Insts.'!O398</f>
        <v>6.0301507537688437</v>
      </c>
      <c r="I167" s="5"/>
      <c r="J167" s="5">
        <f>+'Pivot Table 4-Year Insts.'!O401</f>
        <v>45.979899497487438</v>
      </c>
      <c r="K167" s="5"/>
      <c r="L167" s="39">
        <f t="shared" si="37"/>
        <v>100</v>
      </c>
      <c r="M167" s="33"/>
      <c r="P167" s="88"/>
      <c r="S167" s="89"/>
      <c r="T167" s="89"/>
    </row>
    <row r="168" spans="1:20" s="15" customFormat="1" ht="12">
      <c r="A168" s="2" t="s">
        <v>52</v>
      </c>
      <c r="B168" s="21">
        <f>+'Pivot Table 4-Year Insts.'!O448</f>
        <v>0</v>
      </c>
      <c r="C168" s="64"/>
      <c r="D168" s="39">
        <f t="shared" si="36"/>
        <v>0</v>
      </c>
      <c r="E168" s="23"/>
      <c r="F168" s="33">
        <f>+'Pivot Table 4-Year Insts.'!O454</f>
        <v>0</v>
      </c>
      <c r="G168" s="5"/>
      <c r="H168" s="5">
        <f>+'Pivot Table 4-Year Insts.'!O457</f>
        <v>0</v>
      </c>
      <c r="I168" s="5"/>
      <c r="J168" s="5">
        <f>+'Pivot Table 4-Year Insts.'!O460</f>
        <v>0</v>
      </c>
      <c r="K168" s="5"/>
      <c r="L168" s="39">
        <f t="shared" si="37"/>
        <v>0</v>
      </c>
      <c r="M168" s="33"/>
      <c r="P168" s="88"/>
      <c r="S168" s="89"/>
      <c r="T168" s="89"/>
    </row>
    <row r="169" spans="1:20" s="15" customFormat="1" ht="12">
      <c r="A169" s="2"/>
      <c r="B169" s="21"/>
      <c r="C169" s="64"/>
      <c r="D169" s="39"/>
      <c r="E169" s="23"/>
      <c r="F169" s="33"/>
      <c r="G169" s="5"/>
      <c r="H169" s="5"/>
      <c r="I169" s="5"/>
      <c r="J169" s="5"/>
      <c r="K169" s="5"/>
      <c r="L169" s="39"/>
      <c r="M169" s="33"/>
      <c r="P169" s="88"/>
      <c r="S169" s="89"/>
      <c r="T169" s="89"/>
    </row>
    <row r="170" spans="1:20" s="15" customFormat="1" ht="12">
      <c r="A170" s="2" t="s">
        <v>53</v>
      </c>
      <c r="B170" s="21">
        <f>+'Pivot Table 4-Year Insts.'!O507</f>
        <v>36.851520572450809</v>
      </c>
      <c r="C170" s="64"/>
      <c r="D170" s="39">
        <f t="shared" ref="D170:D173" si="38">+F170+H170</f>
        <v>74.757281553398059</v>
      </c>
      <c r="E170" s="23"/>
      <c r="F170" s="33">
        <f>+'Pivot Table 4-Year Insts.'!O513</f>
        <v>74.757281553398059</v>
      </c>
      <c r="G170" s="5"/>
      <c r="H170" s="5">
        <f>+'Pivot Table 4-Year Insts.'!O516</f>
        <v>0</v>
      </c>
      <c r="I170" s="5"/>
      <c r="J170" s="5">
        <f>+'Pivot Table 4-Year Insts.'!O519</f>
        <v>25.242718446601941</v>
      </c>
      <c r="K170" s="5"/>
      <c r="L170" s="39">
        <f t="shared" ref="L170:L173" si="39">SUM(F170:J170)</f>
        <v>100</v>
      </c>
      <c r="M170" s="33"/>
      <c r="P170" s="88"/>
      <c r="S170" s="89"/>
      <c r="T170" s="89"/>
    </row>
    <row r="171" spans="1:20" s="15" customFormat="1" ht="12">
      <c r="A171" s="2" t="s">
        <v>54</v>
      </c>
      <c r="B171" s="21">
        <f>+'Pivot Table 4-Year Insts.'!O566</f>
        <v>58.413813286508628</v>
      </c>
      <c r="C171" s="64"/>
      <c r="D171" s="39">
        <f t="shared" si="38"/>
        <v>78.793386773547098</v>
      </c>
      <c r="E171" s="23"/>
      <c r="F171" s="33">
        <f>+'Pivot Table 4-Year Insts.'!O572</f>
        <v>74.498997995991985</v>
      </c>
      <c r="G171" s="5"/>
      <c r="H171" s="5">
        <f>+'Pivot Table 4-Year Insts.'!O575</f>
        <v>4.2943887775551168</v>
      </c>
      <c r="I171" s="5"/>
      <c r="J171" s="5">
        <f>+'Pivot Table 4-Year Insts.'!O578</f>
        <v>21.206613226452902</v>
      </c>
      <c r="K171" s="5"/>
      <c r="L171" s="39">
        <f t="shared" si="39"/>
        <v>100</v>
      </c>
      <c r="M171" s="33"/>
      <c r="P171" s="88"/>
      <c r="S171" s="89"/>
      <c r="T171" s="89"/>
    </row>
    <row r="172" spans="1:20" s="15" customFormat="1" ht="12">
      <c r="A172" s="2" t="s">
        <v>55</v>
      </c>
      <c r="B172" s="21">
        <f>+'Pivot Table 4-Year Insts.'!O625</f>
        <v>43.560770679414745</v>
      </c>
      <c r="C172" s="64"/>
      <c r="D172" s="39">
        <f t="shared" si="38"/>
        <v>66.245427336215499</v>
      </c>
      <c r="E172" s="23"/>
      <c r="F172" s="33">
        <f>+'Pivot Table 4-Year Insts.'!O631</f>
        <v>58.197539075490525</v>
      </c>
      <c r="G172" s="5"/>
      <c r="H172" s="5">
        <f>+'Pivot Table 4-Year Insts.'!O634</f>
        <v>8.0478882607249744</v>
      </c>
      <c r="I172" s="5"/>
      <c r="J172" s="5">
        <f>+'Pivot Table 4-Year Insts.'!O637</f>
        <v>33.754572663784508</v>
      </c>
      <c r="K172" s="5"/>
      <c r="L172" s="39">
        <f t="shared" si="39"/>
        <v>100</v>
      </c>
      <c r="M172" s="33"/>
      <c r="P172" s="88"/>
      <c r="S172" s="89"/>
      <c r="T172" s="89"/>
    </row>
    <row r="173" spans="1:20" s="15" customFormat="1" ht="12">
      <c r="A173" s="2" t="s">
        <v>56</v>
      </c>
      <c r="B173" s="21">
        <f>+'Pivot Table 4-Year Insts.'!O684</f>
        <v>64.901844140392626</v>
      </c>
      <c r="C173" s="64"/>
      <c r="D173" s="39">
        <f t="shared" si="38"/>
        <v>72.593950504124649</v>
      </c>
      <c r="E173" s="23"/>
      <c r="F173" s="33">
        <f>+'Pivot Table 4-Year Insts.'!O690</f>
        <v>63.214176596394744</v>
      </c>
      <c r="G173" s="5"/>
      <c r="H173" s="5">
        <f>+'Pivot Table 4-Year Insts.'!O693</f>
        <v>9.3797739077299109</v>
      </c>
      <c r="I173" s="5"/>
      <c r="J173" s="5">
        <f>+'Pivot Table 4-Year Insts.'!O696</f>
        <v>27.406049495875344</v>
      </c>
      <c r="K173" s="5"/>
      <c r="L173" s="39">
        <f t="shared" si="39"/>
        <v>100</v>
      </c>
      <c r="M173" s="33"/>
      <c r="P173" s="88"/>
      <c r="S173" s="89"/>
      <c r="T173" s="89"/>
    </row>
    <row r="174" spans="1:20" s="15" customFormat="1" ht="12">
      <c r="A174" s="2"/>
      <c r="B174" s="21"/>
      <c r="C174" s="64"/>
      <c r="D174" s="39"/>
      <c r="E174" s="23"/>
      <c r="F174" s="33"/>
      <c r="G174" s="5"/>
      <c r="H174" s="5"/>
      <c r="I174" s="5"/>
      <c r="J174" s="5"/>
      <c r="K174" s="5"/>
      <c r="L174" s="39"/>
      <c r="M174" s="33"/>
      <c r="P174" s="88"/>
      <c r="S174" s="89"/>
      <c r="T174" s="89"/>
    </row>
    <row r="175" spans="1:20" s="15" customFormat="1" ht="12">
      <c r="A175" s="2" t="s">
        <v>57</v>
      </c>
      <c r="B175" s="21">
        <f>+'Pivot Table 4-Year Insts.'!O743</f>
        <v>98.81481481481481</v>
      </c>
      <c r="C175" s="64"/>
      <c r="D175" s="39">
        <f t="shared" ref="D175:D178" si="40">+F175+H175</f>
        <v>81.934032983508246</v>
      </c>
      <c r="E175" s="23"/>
      <c r="F175" s="33">
        <f>+'Pivot Table 4-Year Insts.'!O749</f>
        <v>69.790104947526231</v>
      </c>
      <c r="G175" s="5"/>
      <c r="H175" s="5">
        <f>+'Pivot Table 4-Year Insts.'!O752</f>
        <v>12.143928035982009</v>
      </c>
      <c r="I175" s="5"/>
      <c r="J175" s="5">
        <f>+'Pivot Table 4-Year Insts.'!O755</f>
        <v>18.065967016491754</v>
      </c>
      <c r="K175" s="5"/>
      <c r="L175" s="39">
        <f t="shared" ref="L175:L178" si="41">SUM(F175:J175)</f>
        <v>100</v>
      </c>
      <c r="M175" s="33"/>
      <c r="N175" s="17"/>
      <c r="P175" s="88"/>
      <c r="S175" s="89"/>
      <c r="T175" s="89"/>
    </row>
    <row r="176" spans="1:20" s="15" customFormat="1" ht="12">
      <c r="A176" s="2" t="s">
        <v>58</v>
      </c>
      <c r="B176" s="21">
        <f>+'Pivot Table 4-Year Insts.'!O802</f>
        <v>67.350746268656707</v>
      </c>
      <c r="C176" s="64"/>
      <c r="D176" s="39">
        <f t="shared" si="40"/>
        <v>77.285318559556785</v>
      </c>
      <c r="E176" s="23"/>
      <c r="F176" s="33">
        <f>+'Pivot Table 4-Year Insts.'!O808</f>
        <v>59.279778393351798</v>
      </c>
      <c r="G176" s="5"/>
      <c r="H176" s="5">
        <f>+'Pivot Table 4-Year Insts.'!O811</f>
        <v>18.005540166204987</v>
      </c>
      <c r="I176" s="5"/>
      <c r="J176" s="5">
        <f>+'Pivot Table 4-Year Insts.'!O814</f>
        <v>22.714681440443211</v>
      </c>
      <c r="K176" s="334"/>
      <c r="L176" s="39">
        <f t="shared" si="41"/>
        <v>100</v>
      </c>
      <c r="M176" s="33"/>
      <c r="N176" s="17"/>
      <c r="P176" s="88"/>
      <c r="S176" s="89"/>
      <c r="T176" s="89"/>
    </row>
    <row r="177" spans="1:20" s="15" customFormat="1" ht="12">
      <c r="A177" s="2" t="s">
        <v>59</v>
      </c>
      <c r="B177" s="21">
        <f>+'Pivot Table 4-Year Insts.'!O861</f>
        <v>81.385610963075749</v>
      </c>
      <c r="C177" s="64"/>
      <c r="D177" s="39">
        <f t="shared" si="40"/>
        <v>92.563143124415348</v>
      </c>
      <c r="E177" s="23"/>
      <c r="F177" s="33">
        <f>+'Pivot Table 4-Year Insts.'!O867</f>
        <v>82.179607109448085</v>
      </c>
      <c r="G177" s="5"/>
      <c r="H177" s="5">
        <f>+'Pivot Table 4-Year Insts.'!O870</f>
        <v>10.383536014967259</v>
      </c>
      <c r="I177" s="5"/>
      <c r="J177" s="5">
        <f>+'Pivot Table 4-Year Insts.'!O873</f>
        <v>7.4368568755846587</v>
      </c>
      <c r="K177" s="5"/>
      <c r="L177" s="39">
        <f t="shared" si="41"/>
        <v>100</v>
      </c>
      <c r="M177" s="33"/>
      <c r="N177" s="17"/>
      <c r="P177" s="88"/>
      <c r="S177" s="89"/>
      <c r="T177" s="89"/>
    </row>
    <row r="178" spans="1:20" s="15" customFormat="1" ht="12">
      <c r="A178" s="40" t="s">
        <v>60</v>
      </c>
      <c r="B178" s="24">
        <f>+'Pivot Table 4-Year Insts.'!O920</f>
        <v>96.424167694204684</v>
      </c>
      <c r="C178" s="72"/>
      <c r="D178" s="42">
        <f t="shared" si="40"/>
        <v>74.488491048593346</v>
      </c>
      <c r="E178" s="43"/>
      <c r="F178" s="44">
        <f>+'Pivot Table 4-Year Insts.'!O926</f>
        <v>66.240409207161122</v>
      </c>
      <c r="G178" s="35"/>
      <c r="H178" s="35">
        <f>+'Pivot Table 4-Year Insts.'!O929</f>
        <v>8.2480818414322261</v>
      </c>
      <c r="I178" s="35"/>
      <c r="J178" s="35">
        <f>+'Pivot Table 4-Year Insts.'!O932</f>
        <v>25.511508951406647</v>
      </c>
      <c r="K178" s="35"/>
      <c r="L178" s="45">
        <f t="shared" si="41"/>
        <v>100</v>
      </c>
      <c r="M178" s="44"/>
      <c r="N178" s="17"/>
      <c r="P178" s="88"/>
      <c r="S178" s="89"/>
      <c r="T178" s="89"/>
    </row>
    <row r="179" spans="1:20" ht="59.25" customHeight="1">
      <c r="A179" s="1127" t="s">
        <v>29</v>
      </c>
      <c r="B179" s="1127"/>
      <c r="C179" s="1127"/>
      <c r="D179" s="1128"/>
      <c r="E179" s="1128"/>
      <c r="F179" s="1128"/>
      <c r="G179" s="1128"/>
      <c r="H179" s="1128"/>
      <c r="I179" s="1128"/>
      <c r="J179" s="1128"/>
      <c r="K179" s="1128"/>
      <c r="L179" s="1128"/>
      <c r="Q179" s="15"/>
    </row>
    <row r="180" spans="1:20">
      <c r="A180" s="1004"/>
      <c r="B180" s="1004"/>
      <c r="C180" s="1004"/>
      <c r="D180" s="1005"/>
      <c r="E180" s="1005"/>
      <c r="F180" s="1005"/>
      <c r="G180" s="1005"/>
      <c r="H180" s="1005"/>
      <c r="I180" s="1005"/>
      <c r="J180" s="1005"/>
      <c r="K180" s="1005"/>
      <c r="L180" s="1005"/>
      <c r="M180" s="137" t="s">
        <v>1303</v>
      </c>
      <c r="Q180" s="15"/>
    </row>
    <row r="181" spans="1:20" ht="15.75" customHeight="1">
      <c r="A181" s="1" t="s">
        <v>106</v>
      </c>
      <c r="B181" s="1"/>
      <c r="C181" s="1"/>
      <c r="D181" s="1"/>
      <c r="E181" s="1"/>
      <c r="F181" s="1"/>
      <c r="G181" s="1"/>
      <c r="H181" s="1"/>
      <c r="I181" s="1"/>
      <c r="J181" s="1"/>
      <c r="K181" s="1"/>
      <c r="L181" s="1"/>
      <c r="M181" s="31"/>
      <c r="Q181" s="15"/>
    </row>
    <row r="182" spans="1:20" ht="12.75" customHeight="1">
      <c r="A182" s="1"/>
      <c r="B182" s="1"/>
      <c r="C182" s="1"/>
      <c r="D182" s="1"/>
      <c r="E182" s="1"/>
      <c r="F182" s="1"/>
      <c r="G182" s="1"/>
      <c r="H182" s="1"/>
      <c r="I182" s="1"/>
      <c r="J182" s="1"/>
      <c r="K182" s="1"/>
      <c r="L182" s="1"/>
      <c r="M182" s="31"/>
      <c r="Q182" s="15"/>
    </row>
    <row r="183" spans="1:20" ht="15.75">
      <c r="A183" s="1" t="s">
        <v>72</v>
      </c>
      <c r="B183" s="1"/>
      <c r="C183" s="1"/>
      <c r="D183" s="1"/>
      <c r="E183" s="1"/>
      <c r="F183" s="1"/>
      <c r="G183" s="1"/>
      <c r="H183" s="1"/>
      <c r="I183" s="1"/>
      <c r="J183" s="1"/>
      <c r="K183" s="1"/>
      <c r="L183" s="1"/>
      <c r="M183" s="31"/>
    </row>
    <row r="184" spans="1:20" ht="18.75">
      <c r="A184" s="1" t="s">
        <v>126</v>
      </c>
      <c r="B184" s="1"/>
      <c r="C184" s="1"/>
      <c r="D184" s="1"/>
      <c r="E184" s="1"/>
      <c r="F184" s="1"/>
      <c r="G184" s="1"/>
      <c r="H184" s="1"/>
      <c r="I184" s="1"/>
      <c r="J184" s="1"/>
      <c r="K184" s="1"/>
      <c r="L184" s="1"/>
      <c r="M184" s="31"/>
    </row>
    <row r="185" spans="1:20" ht="15.75">
      <c r="A185" s="1" t="s">
        <v>219</v>
      </c>
      <c r="B185" s="1"/>
      <c r="C185" s="1"/>
      <c r="D185" s="1"/>
      <c r="E185" s="1"/>
      <c r="F185" s="1"/>
      <c r="G185" s="1"/>
      <c r="H185" s="1"/>
      <c r="I185" s="1"/>
      <c r="J185" s="1"/>
      <c r="K185" s="1"/>
      <c r="L185" s="1"/>
      <c r="M185" s="31"/>
    </row>
    <row r="186" spans="1:20" ht="6" customHeight="1">
      <c r="A186" s="1"/>
      <c r="B186" s="1"/>
      <c r="C186" s="1"/>
      <c r="D186" s="1"/>
      <c r="E186" s="1"/>
      <c r="F186" s="1"/>
      <c r="G186" s="1"/>
      <c r="H186" s="1"/>
      <c r="I186" s="1"/>
      <c r="J186" s="1"/>
      <c r="K186" s="1"/>
      <c r="L186" s="1"/>
    </row>
    <row r="187" spans="1:20" ht="69" customHeight="1">
      <c r="A187" s="12"/>
      <c r="B187" s="29" t="s">
        <v>167</v>
      </c>
      <c r="C187" s="37"/>
      <c r="D187" s="29" t="s">
        <v>67</v>
      </c>
      <c r="E187" s="38"/>
      <c r="F187" s="29" t="s">
        <v>42</v>
      </c>
      <c r="G187" s="29"/>
      <c r="H187" s="29" t="s">
        <v>36</v>
      </c>
      <c r="I187" s="29"/>
      <c r="J187" s="29" t="s">
        <v>62</v>
      </c>
      <c r="K187" s="29"/>
      <c r="L187" s="29" t="s">
        <v>63</v>
      </c>
      <c r="M187" s="29"/>
    </row>
    <row r="188" spans="1:20" s="15" customFormat="1" ht="18" customHeight="1">
      <c r="A188" s="10" t="s">
        <v>45</v>
      </c>
      <c r="B188" s="21">
        <f>+'Pivot Table 4-Year Insts.'!P979</f>
        <v>56.225172485887519</v>
      </c>
      <c r="C188" s="64"/>
      <c r="D188" s="39">
        <f>+F188+H188</f>
        <v>75.885060890582878</v>
      </c>
      <c r="E188" s="23"/>
      <c r="F188" s="33">
        <f>+'Pivot Table 4-Year Insts.'!P985</f>
        <v>66.468346193176529</v>
      </c>
      <c r="G188" s="5"/>
      <c r="H188" s="5">
        <f>+'Pivot Table 4-Year Insts.'!P988</f>
        <v>9.4167146974063414</v>
      </c>
      <c r="I188" s="5"/>
      <c r="J188" s="5">
        <f>+'Pivot Table 4-Year Insts.'!P991</f>
        <v>24.114939109417122</v>
      </c>
      <c r="K188" s="5"/>
      <c r="L188" s="39">
        <f>SUM(F188:J188)</f>
        <v>100</v>
      </c>
      <c r="M188" s="33"/>
      <c r="P188" s="88"/>
      <c r="Q188" s="25"/>
      <c r="S188" s="89"/>
      <c r="T188" s="89"/>
    </row>
    <row r="189" spans="1:20" s="15" customFormat="1">
      <c r="A189" s="10"/>
      <c r="B189" s="5"/>
      <c r="C189" s="64"/>
      <c r="D189" s="5"/>
      <c r="E189" s="23"/>
      <c r="F189" s="5"/>
      <c r="G189" s="5"/>
      <c r="H189" s="5"/>
      <c r="I189" s="5"/>
      <c r="J189" s="5"/>
      <c r="K189" s="5"/>
      <c r="L189" s="39"/>
      <c r="M189" s="33"/>
      <c r="P189" s="88"/>
      <c r="Q189" s="25"/>
      <c r="S189" s="89"/>
      <c r="T189" s="89"/>
    </row>
    <row r="190" spans="1:20" s="15" customFormat="1">
      <c r="A190" s="10" t="s">
        <v>18</v>
      </c>
      <c r="B190" s="21">
        <f>+'Pivot Table 4-Year Insts.'!P35</f>
        <v>0</v>
      </c>
      <c r="C190" s="64"/>
      <c r="D190" s="39">
        <f t="shared" ref="D190:D193" si="42">+F190+H190</f>
        <v>0</v>
      </c>
      <c r="E190" s="23"/>
      <c r="F190" s="33">
        <f>+'Pivot Table 4-Year Insts.'!P41</f>
        <v>0</v>
      </c>
      <c r="G190" s="5"/>
      <c r="H190" s="5">
        <f>+'Pivot Table 4-Year Insts.'!P44</f>
        <v>0</v>
      </c>
      <c r="I190" s="5"/>
      <c r="J190" s="5">
        <f>+'Pivot Table 4-Year Insts.'!P47</f>
        <v>0</v>
      </c>
      <c r="K190" s="5"/>
      <c r="L190" s="39">
        <f t="shared" ref="L190:L193" si="43">SUM(F190:J190)</f>
        <v>0</v>
      </c>
      <c r="M190" s="33"/>
      <c r="P190" s="88"/>
      <c r="Q190" s="25"/>
      <c r="S190" s="89"/>
      <c r="T190" s="89"/>
    </row>
    <row r="191" spans="1:20" s="15" customFormat="1">
      <c r="A191" s="2" t="s">
        <v>47</v>
      </c>
      <c r="B191" s="21">
        <f>+'Pivot Table 4-Year Insts.'!P94</f>
        <v>73.260198834418915</v>
      </c>
      <c r="C191" s="64"/>
      <c r="D191" s="39">
        <f t="shared" si="42"/>
        <v>61.815629386991112</v>
      </c>
      <c r="E191" s="23"/>
      <c r="F191" s="33">
        <f>+'Pivot Table 4-Year Insts.'!P100</f>
        <v>58.399625643425367</v>
      </c>
      <c r="G191" s="5"/>
      <c r="H191" s="5">
        <f>+'Pivot Table 4-Year Insts.'!P103</f>
        <v>3.4160037435657467</v>
      </c>
      <c r="I191" s="5"/>
      <c r="J191" s="5">
        <f>+'Pivot Table 4-Year Insts.'!P106</f>
        <v>38.184370613008888</v>
      </c>
      <c r="K191" s="5"/>
      <c r="L191" s="39">
        <f t="shared" si="43"/>
        <v>100</v>
      </c>
      <c r="M191" s="33"/>
      <c r="P191" s="88"/>
      <c r="Q191" s="25"/>
      <c r="S191" s="89"/>
      <c r="T191" s="89"/>
    </row>
    <row r="192" spans="1:20" s="15" customFormat="1" ht="12">
      <c r="A192" s="2" t="s">
        <v>61</v>
      </c>
      <c r="B192" s="21">
        <f>+'Pivot Table 4-Year Insts.'!P153</f>
        <v>0</v>
      </c>
      <c r="C192" s="64"/>
      <c r="D192" s="39">
        <f t="shared" si="42"/>
        <v>0</v>
      </c>
      <c r="E192" s="23"/>
      <c r="F192" s="33">
        <f>+'Pivot Table 4-Year Insts.'!P159</f>
        <v>0</v>
      </c>
      <c r="G192" s="5"/>
      <c r="H192" s="5">
        <f>+'Pivot Table 4-Year Insts.'!P162</f>
        <v>0</v>
      </c>
      <c r="I192" s="5"/>
      <c r="J192" s="5">
        <f>+'Pivot Table 4-Year Insts.'!P165</f>
        <v>0</v>
      </c>
      <c r="K192" s="5"/>
      <c r="L192" s="39">
        <f t="shared" si="43"/>
        <v>0</v>
      </c>
      <c r="M192" s="33"/>
      <c r="P192" s="88"/>
      <c r="S192" s="89"/>
      <c r="T192" s="89"/>
    </row>
    <row r="193" spans="1:20" s="15" customFormat="1" ht="12">
      <c r="A193" s="2" t="s">
        <v>48</v>
      </c>
      <c r="B193" s="21">
        <f>+'Pivot Table 4-Year Insts.'!P212</f>
        <v>86.166007905138343</v>
      </c>
      <c r="C193" s="64"/>
      <c r="D193" s="39">
        <f t="shared" si="42"/>
        <v>82.568807339449549</v>
      </c>
      <c r="E193" s="23"/>
      <c r="F193" s="33">
        <f>+'Pivot Table 4-Year Insts.'!P218</f>
        <v>82.568807339449549</v>
      </c>
      <c r="G193" s="5"/>
      <c r="H193" s="5">
        <f>+'Pivot Table 4-Year Insts.'!P221</f>
        <v>0</v>
      </c>
      <c r="I193" s="5"/>
      <c r="J193" s="5">
        <f>+'Pivot Table 4-Year Insts.'!P224</f>
        <v>17.431192660550458</v>
      </c>
      <c r="K193" s="5"/>
      <c r="L193" s="39">
        <f t="shared" si="43"/>
        <v>100</v>
      </c>
      <c r="M193" s="33"/>
      <c r="P193" s="88"/>
      <c r="S193" s="89"/>
      <c r="T193" s="89"/>
    </row>
    <row r="194" spans="1:20" s="15" customFormat="1" ht="12">
      <c r="A194" s="2"/>
      <c r="B194" s="21"/>
      <c r="C194" s="64"/>
      <c r="D194" s="39"/>
      <c r="E194" s="23"/>
      <c r="F194" s="33"/>
      <c r="G194" s="5"/>
      <c r="H194" s="5"/>
      <c r="I194" s="5"/>
      <c r="J194" s="5"/>
      <c r="K194" s="5"/>
      <c r="L194" s="39"/>
      <c r="M194" s="33"/>
      <c r="P194" s="88"/>
      <c r="S194" s="89"/>
      <c r="T194" s="89"/>
    </row>
    <row r="195" spans="1:20" s="15" customFormat="1" ht="12">
      <c r="A195" s="2" t="s">
        <v>49</v>
      </c>
      <c r="B195" s="21">
        <f>+'Pivot Table 4-Year Insts.'!P271</f>
        <v>23.240408501242065</v>
      </c>
      <c r="C195" s="64"/>
      <c r="D195" s="39">
        <f t="shared" ref="D195:D198" si="44">+F195+H195</f>
        <v>74.228028503562939</v>
      </c>
      <c r="E195" s="23"/>
      <c r="F195" s="33">
        <f>+'Pivot Table 4-Year Insts.'!P277</f>
        <v>69.714964370546312</v>
      </c>
      <c r="G195" s="5"/>
      <c r="H195" s="5">
        <f>+'Pivot Table 4-Year Insts.'!P280</f>
        <v>4.513064133016627</v>
      </c>
      <c r="I195" s="5"/>
      <c r="J195" s="5">
        <f>+'Pivot Table 4-Year Insts.'!P283</f>
        <v>25.771971496437057</v>
      </c>
      <c r="K195" s="5"/>
      <c r="L195" s="39">
        <f t="shared" ref="L195:L198" si="45">SUM(F195:J195)</f>
        <v>100</v>
      </c>
      <c r="M195" s="33"/>
      <c r="P195" s="88"/>
      <c r="S195" s="89"/>
      <c r="T195" s="89"/>
    </row>
    <row r="196" spans="1:20" s="15" customFormat="1" ht="12">
      <c r="A196" s="2" t="s">
        <v>50</v>
      </c>
      <c r="B196" s="21">
        <f>+'Pivot Table 4-Year Insts.'!P330</f>
        <v>0</v>
      </c>
      <c r="C196" s="64"/>
      <c r="D196" s="39">
        <f t="shared" si="44"/>
        <v>0</v>
      </c>
      <c r="E196" s="23"/>
      <c r="F196" s="33">
        <f>+'Pivot Table 4-Year Insts.'!P336</f>
        <v>0</v>
      </c>
      <c r="G196" s="5"/>
      <c r="H196" s="5">
        <f>+'Pivot Table 4-Year Insts.'!P339</f>
        <v>0</v>
      </c>
      <c r="I196" s="5"/>
      <c r="J196" s="5">
        <f>+'Pivot Table 4-Year Insts.'!P342</f>
        <v>0</v>
      </c>
      <c r="K196" s="5"/>
      <c r="L196" s="39">
        <f t="shared" si="45"/>
        <v>0</v>
      </c>
      <c r="M196" s="33"/>
      <c r="P196" s="88"/>
      <c r="S196" s="89"/>
      <c r="T196" s="89"/>
    </row>
    <row r="197" spans="1:20" s="15" customFormat="1" ht="12">
      <c r="A197" s="2" t="s">
        <v>51</v>
      </c>
      <c r="B197" s="21">
        <f>+'Pivot Table 4-Year Insts.'!P389</f>
        <v>25.771324863883848</v>
      </c>
      <c r="C197" s="64"/>
      <c r="D197" s="39">
        <f t="shared" si="44"/>
        <v>68.309859154929583</v>
      </c>
      <c r="E197" s="23"/>
      <c r="F197" s="33">
        <f>+'Pivot Table 4-Year Insts.'!P395</f>
        <v>57.74647887323944</v>
      </c>
      <c r="G197" s="5"/>
      <c r="H197" s="5">
        <f>+'Pivot Table 4-Year Insts.'!P398</f>
        <v>10.56338028169014</v>
      </c>
      <c r="I197" s="5"/>
      <c r="J197" s="5">
        <f>+'Pivot Table 4-Year Insts.'!P401</f>
        <v>31.690140845070424</v>
      </c>
      <c r="K197" s="5"/>
      <c r="L197" s="39">
        <f t="shared" si="45"/>
        <v>100</v>
      </c>
      <c r="M197" s="33"/>
      <c r="P197" s="88"/>
      <c r="S197" s="89"/>
      <c r="T197" s="89"/>
    </row>
    <row r="198" spans="1:20" s="15" customFormat="1" ht="12">
      <c r="A198" s="2" t="s">
        <v>52</v>
      </c>
      <c r="B198" s="21">
        <f>+'Pivot Table 4-Year Insts.'!P448</f>
        <v>83.418803418803421</v>
      </c>
      <c r="C198" s="64"/>
      <c r="D198" s="39">
        <f t="shared" si="44"/>
        <v>93.442622950819683</v>
      </c>
      <c r="E198" s="23"/>
      <c r="F198" s="33">
        <f>+'Pivot Table 4-Year Insts.'!P454</f>
        <v>87.295081967213122</v>
      </c>
      <c r="G198" s="5"/>
      <c r="H198" s="5">
        <f>+'Pivot Table 4-Year Insts.'!P457</f>
        <v>6.1475409836065573</v>
      </c>
      <c r="I198" s="5"/>
      <c r="J198" s="5">
        <f>+'Pivot Table 4-Year Insts.'!P460</f>
        <v>6.557377049180328</v>
      </c>
      <c r="K198" s="5"/>
      <c r="L198" s="39">
        <f t="shared" si="45"/>
        <v>100.00000000000001</v>
      </c>
      <c r="M198" s="33"/>
      <c r="P198" s="88"/>
      <c r="S198" s="89"/>
      <c r="T198" s="89"/>
    </row>
    <row r="199" spans="1:20" s="15" customFormat="1" ht="12">
      <c r="A199" s="2"/>
      <c r="B199" s="21"/>
      <c r="C199" s="64"/>
      <c r="D199" s="39"/>
      <c r="E199" s="23"/>
      <c r="F199" s="33"/>
      <c r="G199" s="5"/>
      <c r="H199" s="5"/>
      <c r="I199" s="5"/>
      <c r="J199" s="5"/>
      <c r="K199" s="5"/>
      <c r="L199" s="39"/>
      <c r="M199" s="33"/>
      <c r="P199" s="88"/>
      <c r="S199" s="89"/>
      <c r="T199" s="89"/>
    </row>
    <row r="200" spans="1:20" s="15" customFormat="1" ht="12">
      <c r="A200" s="2" t="s">
        <v>53</v>
      </c>
      <c r="B200" s="21">
        <f>+'Pivot Table 4-Year Insts.'!P507</f>
        <v>0</v>
      </c>
      <c r="C200" s="64"/>
      <c r="D200" s="39">
        <f t="shared" ref="D200:D203" si="46">+F200+H200</f>
        <v>0</v>
      </c>
      <c r="E200" s="23"/>
      <c r="F200" s="33">
        <f>+'Pivot Table 4-Year Insts.'!P513</f>
        <v>0</v>
      </c>
      <c r="G200" s="5"/>
      <c r="H200" s="5">
        <f>+'Pivot Table 4-Year Insts.'!P516</f>
        <v>0</v>
      </c>
      <c r="I200" s="5"/>
      <c r="J200" s="5">
        <f>+'Pivot Table 4-Year Insts.'!P519</f>
        <v>0</v>
      </c>
      <c r="K200" s="5"/>
      <c r="L200" s="39">
        <f t="shared" ref="L200:L203" si="47">SUM(F200:J200)</f>
        <v>0</v>
      </c>
      <c r="M200" s="33"/>
      <c r="P200" s="88"/>
      <c r="S200" s="89"/>
      <c r="T200" s="89"/>
    </row>
    <row r="201" spans="1:20" s="15" customFormat="1" ht="12">
      <c r="A201" s="2" t="s">
        <v>54</v>
      </c>
      <c r="B201" s="21">
        <f>+'Pivot Table 4-Year Insts.'!P566</f>
        <v>69.614147909967855</v>
      </c>
      <c r="C201" s="64"/>
      <c r="D201" s="39">
        <f t="shared" si="46"/>
        <v>81.674826789838349</v>
      </c>
      <c r="E201" s="23"/>
      <c r="F201" s="33">
        <f>+'Pivot Table 4-Year Insts.'!P572</f>
        <v>77.521170130869905</v>
      </c>
      <c r="G201" s="5"/>
      <c r="H201" s="5">
        <f>+'Pivot Table 4-Year Insts.'!P575</f>
        <v>4.1536566589684387</v>
      </c>
      <c r="I201" s="5"/>
      <c r="J201" s="5">
        <f>+'Pivot Table 4-Year Insts.'!P578</f>
        <v>18.325173210161662</v>
      </c>
      <c r="K201" s="5"/>
      <c r="L201" s="39">
        <f t="shared" si="47"/>
        <v>100.00000000000001</v>
      </c>
      <c r="M201" s="33"/>
      <c r="P201" s="88"/>
      <c r="S201" s="89"/>
      <c r="T201" s="89"/>
    </row>
    <row r="202" spans="1:20" s="15" customFormat="1" ht="12">
      <c r="A202" s="2" t="s">
        <v>55</v>
      </c>
      <c r="B202" s="21">
        <f>+'Pivot Table 4-Year Insts.'!P625</f>
        <v>20.68809416025351</v>
      </c>
      <c r="C202" s="64"/>
      <c r="D202" s="39">
        <f t="shared" si="46"/>
        <v>68.927789934354479</v>
      </c>
      <c r="E202" s="23"/>
      <c r="F202" s="33">
        <f>+'Pivot Table 4-Year Insts.'!P631</f>
        <v>58.424507658643321</v>
      </c>
      <c r="G202" s="5"/>
      <c r="H202" s="5">
        <f>+'Pivot Table 4-Year Insts.'!P634</f>
        <v>10.503282275711159</v>
      </c>
      <c r="I202" s="5"/>
      <c r="J202" s="5">
        <f>+'Pivot Table 4-Year Insts.'!P637</f>
        <v>31.072210065645518</v>
      </c>
      <c r="K202" s="5"/>
      <c r="L202" s="39">
        <f t="shared" si="47"/>
        <v>100</v>
      </c>
      <c r="M202" s="33"/>
      <c r="P202" s="88"/>
      <c r="S202" s="89"/>
      <c r="T202" s="89"/>
    </row>
    <row r="203" spans="1:20" s="15" customFormat="1" ht="12">
      <c r="A203" s="2" t="s">
        <v>56</v>
      </c>
      <c r="B203" s="21">
        <f>+'Pivot Table 4-Year Insts.'!P684</f>
        <v>57.480763750356225</v>
      </c>
      <c r="C203" s="64"/>
      <c r="D203" s="39">
        <f t="shared" si="46"/>
        <v>87.258304412493814</v>
      </c>
      <c r="E203" s="23"/>
      <c r="F203" s="33">
        <f>+'Pivot Table 4-Year Insts.'!P690</f>
        <v>72.53346554288548</v>
      </c>
      <c r="G203" s="5"/>
      <c r="H203" s="5">
        <f>+'Pivot Table 4-Year Insts.'!P693</f>
        <v>14.724838869608329</v>
      </c>
      <c r="I203" s="5"/>
      <c r="J203" s="5">
        <f>+'Pivot Table 4-Year Insts.'!P696</f>
        <v>12.741695587506197</v>
      </c>
      <c r="K203" s="5"/>
      <c r="L203" s="39">
        <f t="shared" si="47"/>
        <v>100.00000000000001</v>
      </c>
      <c r="M203" s="33"/>
      <c r="P203" s="88"/>
      <c r="S203" s="89"/>
      <c r="T203" s="89"/>
    </row>
    <row r="204" spans="1:20" s="15" customFormat="1" ht="12">
      <c r="A204" s="2"/>
      <c r="B204" s="21"/>
      <c r="C204" s="64"/>
      <c r="D204" s="39"/>
      <c r="E204" s="23"/>
      <c r="F204" s="33"/>
      <c r="G204" s="5"/>
      <c r="H204" s="5"/>
      <c r="I204" s="5"/>
      <c r="J204" s="5"/>
      <c r="K204" s="5"/>
      <c r="L204" s="39"/>
      <c r="M204" s="33"/>
      <c r="P204" s="88"/>
      <c r="S204" s="89"/>
      <c r="T204" s="89"/>
    </row>
    <row r="205" spans="1:20" s="15" customFormat="1" ht="12">
      <c r="A205" s="2" t="s">
        <v>57</v>
      </c>
      <c r="B205" s="21">
        <f>+'Pivot Table 4-Year Insts.'!P743</f>
        <v>0</v>
      </c>
      <c r="C205" s="64"/>
      <c r="D205" s="39">
        <f t="shared" ref="D205:D208" si="48">+F205+H205</f>
        <v>0</v>
      </c>
      <c r="E205" s="23"/>
      <c r="F205" s="33">
        <f>+'Pivot Table 4-Year Insts.'!P749</f>
        <v>0</v>
      </c>
      <c r="G205" s="5"/>
      <c r="H205" s="5">
        <f>+'Pivot Table 4-Year Insts.'!P752</f>
        <v>0</v>
      </c>
      <c r="I205" s="5"/>
      <c r="J205" s="5">
        <f>+'Pivot Table 4-Year Insts.'!P755</f>
        <v>0</v>
      </c>
      <c r="K205" s="5"/>
      <c r="L205" s="39">
        <f t="shared" ref="L205:L208" si="49">SUM(F205:J205)</f>
        <v>0</v>
      </c>
      <c r="M205" s="33"/>
      <c r="N205" s="17"/>
      <c r="P205" s="88"/>
      <c r="S205" s="89"/>
      <c r="T205" s="89"/>
    </row>
    <row r="206" spans="1:20" s="15" customFormat="1" ht="12">
      <c r="A206" s="2" t="s">
        <v>58</v>
      </c>
      <c r="B206" s="21">
        <f>+'Pivot Table 4-Year Insts.'!P802</f>
        <v>99.195171026156942</v>
      </c>
      <c r="C206" s="64"/>
      <c r="D206" s="39">
        <f t="shared" si="48"/>
        <v>90.466531440162271</v>
      </c>
      <c r="E206" s="23"/>
      <c r="F206" s="33">
        <f>+'Pivot Table 4-Year Insts.'!P808</f>
        <v>49.492900608519271</v>
      </c>
      <c r="G206" s="5"/>
      <c r="H206" s="5">
        <f>+'Pivot Table 4-Year Insts.'!P811</f>
        <v>40.973630831643007</v>
      </c>
      <c r="I206" s="5"/>
      <c r="J206" s="5">
        <f>+'Pivot Table 4-Year Insts.'!P814</f>
        <v>9.5334685598377273</v>
      </c>
      <c r="K206" s="334"/>
      <c r="L206" s="39">
        <f t="shared" si="49"/>
        <v>100</v>
      </c>
      <c r="M206" s="33"/>
      <c r="N206" s="17"/>
      <c r="P206" s="88"/>
      <c r="S206" s="89"/>
      <c r="T206" s="89"/>
    </row>
    <row r="207" spans="1:20" s="15" customFormat="1" ht="12">
      <c r="A207" s="2" t="s">
        <v>59</v>
      </c>
      <c r="B207" s="21">
        <f>+'Pivot Table 4-Year Insts.'!P861</f>
        <v>73.247232472324725</v>
      </c>
      <c r="C207" s="64"/>
      <c r="D207" s="39">
        <f t="shared" si="48"/>
        <v>82.619647355163721</v>
      </c>
      <c r="E207" s="23"/>
      <c r="F207" s="33">
        <f>+'Pivot Table 4-Year Insts.'!P867</f>
        <v>70.025188916876573</v>
      </c>
      <c r="G207" s="5"/>
      <c r="H207" s="5">
        <f>+'Pivot Table 4-Year Insts.'!P870</f>
        <v>12.594458438287154</v>
      </c>
      <c r="I207" s="5"/>
      <c r="J207" s="5">
        <f>+'Pivot Table 4-Year Insts.'!P873</f>
        <v>17.380352644836272</v>
      </c>
      <c r="K207" s="5"/>
      <c r="L207" s="39">
        <f t="shared" si="49"/>
        <v>100</v>
      </c>
      <c r="M207" s="33"/>
      <c r="N207" s="17"/>
      <c r="P207" s="88"/>
      <c r="S207" s="89"/>
      <c r="T207" s="89"/>
    </row>
    <row r="208" spans="1:20" s="15" customFormat="1" ht="12">
      <c r="A208" s="40" t="s">
        <v>60</v>
      </c>
      <c r="B208" s="24">
        <f>+'Pivot Table 4-Year Insts.'!P920</f>
        <v>87.868217054263567</v>
      </c>
      <c r="C208" s="72"/>
      <c r="D208" s="42">
        <f t="shared" si="48"/>
        <v>69.430966034406708</v>
      </c>
      <c r="E208" s="43"/>
      <c r="F208" s="44">
        <f>+'Pivot Table 4-Year Insts.'!P926</f>
        <v>60.344067048963389</v>
      </c>
      <c r="G208" s="35"/>
      <c r="H208" s="35">
        <f>+'Pivot Table 4-Year Insts.'!P929</f>
        <v>9.0868989854433178</v>
      </c>
      <c r="I208" s="35"/>
      <c r="J208" s="35">
        <f>+'Pivot Table 4-Year Insts.'!P932</f>
        <v>30.569033965593295</v>
      </c>
      <c r="K208" s="35"/>
      <c r="L208" s="45">
        <f t="shared" si="49"/>
        <v>100</v>
      </c>
      <c r="M208" s="44"/>
      <c r="N208" s="17"/>
      <c r="P208" s="88"/>
      <c r="S208" s="89"/>
      <c r="T208" s="89"/>
    </row>
    <row r="209" spans="1:30" ht="51.75" customHeight="1">
      <c r="A209" s="1127" t="s">
        <v>29</v>
      </c>
      <c r="B209" s="1127"/>
      <c r="C209" s="1127"/>
      <c r="D209" s="1128"/>
      <c r="E209" s="1128"/>
      <c r="F209" s="1128"/>
      <c r="G209" s="1128"/>
      <c r="H209" s="1128"/>
      <c r="I209" s="1128"/>
      <c r="J209" s="1128"/>
      <c r="K209" s="1128"/>
      <c r="L209" s="1128"/>
      <c r="Q209" s="15"/>
    </row>
    <row r="210" spans="1:30" ht="18.75" customHeight="1">
      <c r="A210" s="1127" t="s">
        <v>19</v>
      </c>
      <c r="B210" s="1127"/>
      <c r="C210" s="1127"/>
      <c r="D210" s="1128"/>
      <c r="E210" s="1128"/>
      <c r="F210" s="1128"/>
      <c r="G210" s="1128"/>
      <c r="H210" s="1128"/>
      <c r="I210" s="1128"/>
      <c r="J210" s="1128"/>
      <c r="K210" s="1128"/>
      <c r="L210" s="1128"/>
      <c r="Q210" s="15"/>
    </row>
    <row r="211" spans="1:30">
      <c r="A211" s="1004"/>
      <c r="B211" s="1004"/>
      <c r="C211" s="1004"/>
      <c r="D211" s="1005"/>
      <c r="E211" s="1005"/>
      <c r="F211" s="1005"/>
      <c r="G211" s="1005"/>
      <c r="H211" s="1005"/>
      <c r="I211" s="1005"/>
      <c r="J211" s="1005"/>
      <c r="K211" s="1005"/>
      <c r="L211" s="1005"/>
      <c r="M211" s="137" t="s">
        <v>1303</v>
      </c>
      <c r="Q211" s="15"/>
    </row>
    <row r="212" spans="1:30" ht="15.75" customHeight="1">
      <c r="A212" s="1" t="s">
        <v>110</v>
      </c>
      <c r="B212" s="1"/>
      <c r="C212" s="1"/>
      <c r="D212" s="1"/>
      <c r="E212" s="1"/>
      <c r="F212" s="1"/>
      <c r="G212" s="1"/>
      <c r="H212" s="1"/>
      <c r="I212" s="1"/>
      <c r="J212" s="1"/>
      <c r="K212" s="1"/>
      <c r="L212" s="1"/>
      <c r="M212" s="31"/>
      <c r="Q212" s="15"/>
    </row>
    <row r="213" spans="1:30" ht="15.75" customHeight="1">
      <c r="A213" s="1"/>
      <c r="B213" s="1"/>
      <c r="C213" s="1"/>
      <c r="D213" s="1"/>
      <c r="E213" s="1"/>
      <c r="F213" s="1"/>
      <c r="G213" s="1"/>
      <c r="H213" s="1"/>
      <c r="I213" s="1"/>
      <c r="J213" s="1"/>
      <c r="K213" s="1"/>
      <c r="L213" s="1"/>
      <c r="M213" s="31"/>
      <c r="Q213" s="95"/>
      <c r="R213" s="95"/>
      <c r="S213" s="1042"/>
      <c r="T213" s="1042"/>
      <c r="U213" s="95"/>
    </row>
    <row r="214" spans="1:30" ht="15.75">
      <c r="A214" s="1" t="s">
        <v>72</v>
      </c>
      <c r="B214" s="1"/>
      <c r="C214" s="1"/>
      <c r="D214" s="1"/>
      <c r="E214" s="1"/>
      <c r="F214" s="1"/>
      <c r="G214" s="1"/>
      <c r="H214" s="1"/>
      <c r="I214" s="1"/>
      <c r="J214" s="1"/>
      <c r="K214" s="1"/>
      <c r="L214" s="1"/>
      <c r="M214" s="31"/>
      <c r="Q214" s="95"/>
      <c r="R214" s="95"/>
      <c r="S214" s="1042"/>
      <c r="T214" s="1042"/>
      <c r="U214" s="95"/>
    </row>
    <row r="215" spans="1:30" ht="18.75">
      <c r="A215" s="1" t="s">
        <v>81</v>
      </c>
      <c r="B215" s="1"/>
      <c r="C215" s="1"/>
      <c r="D215" s="1"/>
      <c r="E215" s="1"/>
      <c r="F215" s="1"/>
      <c r="G215" s="1"/>
      <c r="H215" s="1"/>
      <c r="I215" s="1"/>
      <c r="J215" s="1"/>
      <c r="K215" s="1"/>
      <c r="L215" s="1"/>
      <c r="M215" s="31"/>
      <c r="Q215" s="95"/>
      <c r="R215" s="95"/>
      <c r="S215" s="1042"/>
      <c r="T215" s="1042"/>
      <c r="U215" s="95"/>
    </row>
    <row r="216" spans="1:30" ht="15.75">
      <c r="A216" s="1" t="s">
        <v>218</v>
      </c>
      <c r="B216" s="1"/>
      <c r="C216" s="1"/>
      <c r="D216" s="1"/>
      <c r="E216" s="1"/>
      <c r="F216" s="1"/>
      <c r="G216" s="1"/>
      <c r="H216" s="1"/>
      <c r="I216" s="1"/>
      <c r="J216" s="1"/>
      <c r="K216" s="1"/>
      <c r="L216" s="1"/>
      <c r="M216" s="31"/>
      <c r="P216" s="25"/>
      <c r="S216" s="25"/>
      <c r="T216" s="25"/>
    </row>
    <row r="217" spans="1:30" ht="6" customHeight="1">
      <c r="A217" s="1"/>
      <c r="B217" s="1"/>
      <c r="C217" s="1"/>
      <c r="D217" s="1"/>
      <c r="E217" s="1"/>
      <c r="F217" s="1"/>
      <c r="G217" s="1"/>
      <c r="H217" s="1"/>
      <c r="I217" s="1"/>
      <c r="J217" s="1"/>
      <c r="K217" s="1"/>
      <c r="L217" s="1"/>
      <c r="P217" s="25"/>
      <c r="S217" s="25"/>
      <c r="T217" s="25"/>
    </row>
    <row r="218" spans="1:30" ht="68.25" customHeight="1">
      <c r="A218" s="12"/>
      <c r="B218" s="29" t="s">
        <v>167</v>
      </c>
      <c r="C218" s="37"/>
      <c r="D218" s="29" t="s">
        <v>67</v>
      </c>
      <c r="E218" s="38"/>
      <c r="F218" s="29" t="s">
        <v>42</v>
      </c>
      <c r="G218" s="29"/>
      <c r="H218" s="29" t="s">
        <v>36</v>
      </c>
      <c r="I218" s="29"/>
      <c r="J218" s="29" t="s">
        <v>62</v>
      </c>
      <c r="K218" s="29"/>
      <c r="L218" s="29" t="s">
        <v>63</v>
      </c>
      <c r="M218" s="29"/>
      <c r="N218" s="2"/>
      <c r="P218" s="25"/>
      <c r="S218" s="25"/>
      <c r="T218" s="25"/>
      <c r="Y218" s="95"/>
      <c r="Z218" s="95"/>
      <c r="AA218" s="95"/>
      <c r="AB218" s="95"/>
      <c r="AC218" s="95"/>
      <c r="AD218" s="95"/>
    </row>
    <row r="219" spans="1:30" s="15" customFormat="1" ht="18" customHeight="1">
      <c r="A219" s="10" t="s">
        <v>45</v>
      </c>
      <c r="B219" s="21">
        <f>+'Pivot Table 2-Year Insts.'!R853</f>
        <v>44.072294693489511</v>
      </c>
      <c r="C219" s="22"/>
      <c r="D219" s="39">
        <f>+F219+H219</f>
        <v>64.094993879602328</v>
      </c>
      <c r="E219" s="23"/>
      <c r="F219" s="33">
        <f>+'Pivot Table 2-Year Insts.'!R866</f>
        <v>57.927490703298382</v>
      </c>
      <c r="G219" s="5"/>
      <c r="H219" s="5">
        <f>+'Pivot Table 2-Year Insts.'!R869</f>
        <v>6.1675031763039438</v>
      </c>
      <c r="I219" s="5"/>
      <c r="J219" s="5">
        <f>+'Pivot Table 2-Year Insts.'!R872</f>
        <v>35.905006120397672</v>
      </c>
      <c r="K219" s="5"/>
      <c r="L219" s="189">
        <f>SUM(F219:J219)</f>
        <v>100</v>
      </c>
      <c r="M219" s="33"/>
      <c r="O219" s="25"/>
      <c r="P219" s="25"/>
      <c r="Q219" s="25"/>
      <c r="R219" s="25"/>
      <c r="S219" s="25"/>
      <c r="T219" s="25"/>
      <c r="U219" s="25"/>
      <c r="V219" s="25"/>
      <c r="W219" s="25"/>
      <c r="X219" s="25"/>
      <c r="Y219" s="17"/>
      <c r="Z219" s="17"/>
      <c r="AA219" s="17"/>
      <c r="AB219" s="17"/>
      <c r="AC219" s="17"/>
      <c r="AD219" s="17"/>
    </row>
    <row r="220" spans="1:30" s="15" customFormat="1">
      <c r="A220" s="10"/>
      <c r="B220" s="21"/>
      <c r="C220" s="64"/>
      <c r="D220" s="63"/>
      <c r="E220" s="65"/>
      <c r="F220" s="33"/>
      <c r="G220" s="5"/>
      <c r="H220" s="5"/>
      <c r="I220" s="5"/>
      <c r="J220" s="5"/>
      <c r="K220" s="5"/>
      <c r="L220" s="39"/>
      <c r="M220" s="33"/>
      <c r="O220" s="25"/>
      <c r="P220" s="25"/>
      <c r="Q220" s="25"/>
      <c r="R220" s="25"/>
      <c r="S220" s="25"/>
      <c r="T220" s="25"/>
      <c r="U220" s="25"/>
      <c r="V220" s="25"/>
      <c r="W220" s="25"/>
      <c r="X220" s="25"/>
      <c r="Y220" s="17"/>
      <c r="Z220" s="17"/>
      <c r="AA220" s="17"/>
      <c r="AB220" s="17"/>
      <c r="AC220" s="17"/>
      <c r="AD220" s="17"/>
    </row>
    <row r="221" spans="1:30" s="15" customFormat="1">
      <c r="A221" s="10" t="s">
        <v>46</v>
      </c>
      <c r="B221" s="21">
        <f>+'Pivot Table 2-Year Insts.'!R21</f>
        <v>48.825367840713554</v>
      </c>
      <c r="C221" s="22"/>
      <c r="D221" s="39">
        <f t="shared" ref="D221:D239" si="50">+F221+H221</f>
        <v>70.892648774795788</v>
      </c>
      <c r="E221" s="23"/>
      <c r="F221" s="33">
        <f>+'Pivot Table 2-Year Insts.'!R34</f>
        <v>64.224037339556588</v>
      </c>
      <c r="G221" s="5"/>
      <c r="H221" s="5">
        <f>+'Pivot Table 2-Year Insts.'!R37</f>
        <v>6.6686114352392067</v>
      </c>
      <c r="I221" s="5"/>
      <c r="J221" s="5">
        <f>+'Pivot Table 2-Year Insts.'!R40</f>
        <v>29.107351225204205</v>
      </c>
      <c r="K221" s="5"/>
      <c r="L221" s="39">
        <f t="shared" ref="L221:L239" si="51">SUM(F221:J221)</f>
        <v>100</v>
      </c>
      <c r="M221" s="33"/>
      <c r="O221" s="25"/>
      <c r="P221" s="25"/>
      <c r="Q221" s="25"/>
      <c r="R221" s="25"/>
      <c r="S221" s="25"/>
      <c r="T221" s="25"/>
      <c r="U221" s="25"/>
      <c r="V221" s="25"/>
      <c r="W221" s="25"/>
      <c r="X221" s="25"/>
      <c r="Y221" s="17"/>
      <c r="Z221" s="17"/>
      <c r="AA221" s="17"/>
      <c r="AB221" s="17"/>
      <c r="AC221" s="17"/>
      <c r="AD221" s="17"/>
    </row>
    <row r="222" spans="1:30" s="15" customFormat="1">
      <c r="A222" s="2" t="s">
        <v>47</v>
      </c>
      <c r="B222" s="21">
        <f>+'Pivot Table 2-Year Insts.'!R73</f>
        <v>49.356984478935701</v>
      </c>
      <c r="C222" s="22"/>
      <c r="D222" s="39">
        <f t="shared" si="50"/>
        <v>54.384071008756145</v>
      </c>
      <c r="E222" s="23"/>
      <c r="F222" s="33">
        <f>+'Pivot Table 2-Year Insts.'!R86</f>
        <v>50.869617368357922</v>
      </c>
      <c r="G222" s="5"/>
      <c r="H222" s="5">
        <f>+'Pivot Table 2-Year Insts.'!R89</f>
        <v>3.5144536403982247</v>
      </c>
      <c r="I222" s="5"/>
      <c r="J222" s="5">
        <f>+'Pivot Table 2-Year Insts.'!R92</f>
        <v>45.615928991243855</v>
      </c>
      <c r="K222" s="5"/>
      <c r="L222" s="39">
        <f t="shared" si="51"/>
        <v>100</v>
      </c>
      <c r="M222" s="33"/>
      <c r="O222" s="25"/>
      <c r="P222" s="25"/>
      <c r="Q222" s="25"/>
      <c r="R222" s="25"/>
      <c r="S222" s="25"/>
      <c r="T222" s="25"/>
      <c r="U222" s="25"/>
      <c r="V222" s="25"/>
      <c r="W222" s="25"/>
      <c r="X222" s="25"/>
      <c r="Y222" s="17"/>
      <c r="Z222" s="17"/>
      <c r="AA222" s="17"/>
      <c r="AB222" s="17"/>
      <c r="AC222" s="17"/>
      <c r="AD222" s="17"/>
    </row>
    <row r="223" spans="1:30" s="15" customFormat="1">
      <c r="A223" s="2" t="s">
        <v>61</v>
      </c>
      <c r="B223" s="21">
        <f>+'Pivot Table 2-Year Insts.'!R125</f>
        <v>42.839036755386566</v>
      </c>
      <c r="C223" s="22"/>
      <c r="D223" s="39">
        <f t="shared" si="50"/>
        <v>61.383285302593663</v>
      </c>
      <c r="E223" s="23"/>
      <c r="F223" s="33">
        <f>+'Pivot Table 2-Year Insts.'!R138</f>
        <v>57.060518731988473</v>
      </c>
      <c r="G223" s="5"/>
      <c r="H223" s="5">
        <f>+'Pivot Table 2-Year Insts.'!R141</f>
        <v>4.3227665706051877</v>
      </c>
      <c r="I223" s="5"/>
      <c r="J223" s="5">
        <f>+'Pivot Table 2-Year Insts.'!R144</f>
        <v>38.616714697406337</v>
      </c>
      <c r="K223" s="5"/>
      <c r="L223" s="39">
        <f t="shared" si="51"/>
        <v>100</v>
      </c>
      <c r="M223" s="33"/>
      <c r="O223" s="25"/>
      <c r="P223" s="25"/>
      <c r="Q223" s="25"/>
      <c r="R223" s="25"/>
      <c r="S223" s="25"/>
      <c r="T223" s="25"/>
      <c r="U223" s="25"/>
      <c r="V223" s="25"/>
      <c r="W223" s="25"/>
      <c r="X223" s="25"/>
      <c r="Y223" s="17"/>
      <c r="Z223" s="17"/>
      <c r="AA223" s="17"/>
      <c r="AB223" s="17"/>
      <c r="AC223" s="17"/>
      <c r="AD223" s="17"/>
    </row>
    <row r="224" spans="1:30" s="15" customFormat="1">
      <c r="A224" s="2" t="s">
        <v>48</v>
      </c>
      <c r="B224" s="33">
        <f>+'Pivot Table 2-Year Insts.'!R177</f>
        <v>43.248772099734161</v>
      </c>
      <c r="C224" s="22"/>
      <c r="D224" s="39">
        <f t="shared" si="50"/>
        <v>72.317637608537666</v>
      </c>
      <c r="E224" s="23"/>
      <c r="F224" s="33">
        <f>+'Pivot Table 2-Year Insts.'!R190</f>
        <v>66.289255249971319</v>
      </c>
      <c r="G224" s="5"/>
      <c r="H224" s="5">
        <f>+'Pivot Table 2-Year Insts.'!R193</f>
        <v>6.028382358566347</v>
      </c>
      <c r="I224" s="5"/>
      <c r="J224" s="5">
        <f>+'Pivot Table 2-Year Insts.'!R196</f>
        <v>27.682362391462341</v>
      </c>
      <c r="K224" s="5"/>
      <c r="L224" s="39">
        <f t="shared" si="51"/>
        <v>100</v>
      </c>
      <c r="M224" s="33"/>
      <c r="O224" s="25"/>
      <c r="P224" s="25"/>
      <c r="Q224" s="25"/>
      <c r="R224" s="25"/>
      <c r="S224" s="25"/>
      <c r="T224" s="25"/>
      <c r="U224" s="25"/>
      <c r="V224" s="25"/>
      <c r="W224" s="25"/>
      <c r="X224" s="25"/>
      <c r="Y224" s="17"/>
      <c r="Z224" s="17"/>
      <c r="AA224" s="17"/>
      <c r="AB224" s="17"/>
      <c r="AC224" s="17"/>
      <c r="AD224" s="17"/>
    </row>
    <row r="225" spans="1:30" s="15" customFormat="1">
      <c r="A225" s="2"/>
      <c r="B225" s="33"/>
      <c r="C225" s="22"/>
      <c r="D225" s="39"/>
      <c r="E225" s="23"/>
      <c r="F225" s="33"/>
      <c r="G225" s="5"/>
      <c r="H225" s="5"/>
      <c r="I225" s="5"/>
      <c r="J225" s="5"/>
      <c r="K225" s="5"/>
      <c r="L225" s="39"/>
      <c r="M225" s="33"/>
      <c r="O225" s="25"/>
      <c r="P225" s="25"/>
      <c r="Q225" s="25"/>
      <c r="R225" s="25"/>
      <c r="S225" s="25"/>
      <c r="T225" s="25"/>
      <c r="U225" s="25"/>
      <c r="V225" s="25"/>
      <c r="W225" s="25"/>
      <c r="X225" s="25"/>
      <c r="Y225" s="17"/>
      <c r="Z225" s="17"/>
      <c r="AA225" s="17"/>
      <c r="AB225" s="17"/>
      <c r="AC225" s="17"/>
      <c r="AD225" s="17"/>
    </row>
    <row r="226" spans="1:30" s="15" customFormat="1">
      <c r="A226" s="2" t="s">
        <v>49</v>
      </c>
      <c r="B226" s="21">
        <f>+'Pivot Table 2-Year Insts.'!R229</f>
        <v>50.791324736225086</v>
      </c>
      <c r="C226" s="22"/>
      <c r="D226" s="39">
        <f t="shared" si="50"/>
        <v>61.811209042588985</v>
      </c>
      <c r="E226" s="23"/>
      <c r="F226" s="33">
        <f>+'Pivot Table 2-Year Insts.'!R242</f>
        <v>55.628069703290052</v>
      </c>
      <c r="G226" s="5"/>
      <c r="H226" s="5">
        <f>+'Pivot Table 2-Year Insts.'!R245</f>
        <v>6.18313933929893</v>
      </c>
      <c r="I226" s="5"/>
      <c r="J226" s="5">
        <f>+'Pivot Table 2-Year Insts.'!R248</f>
        <v>38.188790957411022</v>
      </c>
      <c r="K226" s="5"/>
      <c r="L226" s="39">
        <f t="shared" si="51"/>
        <v>100</v>
      </c>
      <c r="M226" s="33"/>
      <c r="O226" s="25"/>
      <c r="P226" s="25"/>
      <c r="Q226" s="25"/>
      <c r="R226" s="25"/>
      <c r="S226" s="25"/>
      <c r="T226" s="25"/>
      <c r="U226" s="25"/>
      <c r="V226" s="25"/>
      <c r="W226" s="25"/>
      <c r="X226" s="25"/>
      <c r="Y226" s="17"/>
      <c r="Z226" s="17"/>
      <c r="AA226" s="17"/>
      <c r="AB226" s="17"/>
      <c r="AC226" s="17"/>
      <c r="AD226" s="17"/>
    </row>
    <row r="227" spans="1:30" s="15" customFormat="1">
      <c r="A227" s="2" t="s">
        <v>50</v>
      </c>
      <c r="B227" s="21">
        <f>+'Pivot Table 2-Year Insts.'!R281</f>
        <v>40.322491882670185</v>
      </c>
      <c r="C227" s="22"/>
      <c r="D227" s="39">
        <f t="shared" si="50"/>
        <v>65.91814159292035</v>
      </c>
      <c r="E227" s="23"/>
      <c r="F227" s="33">
        <f>+'Pivot Table 2-Year Insts.'!R294</f>
        <v>61.570796460176993</v>
      </c>
      <c r="G227" s="5"/>
      <c r="H227" s="5">
        <f>+'Pivot Table 2-Year Insts.'!R297</f>
        <v>4.3473451327433628</v>
      </c>
      <c r="I227" s="5"/>
      <c r="J227" s="5">
        <f>+'Pivot Table 2-Year Insts.'!R300</f>
        <v>34.081858407079643</v>
      </c>
      <c r="K227" s="5"/>
      <c r="L227" s="39">
        <f t="shared" si="51"/>
        <v>100</v>
      </c>
      <c r="M227" s="33"/>
      <c r="O227" s="25"/>
      <c r="P227" s="25"/>
      <c r="Q227" s="25"/>
      <c r="R227" s="25"/>
      <c r="S227" s="25"/>
      <c r="T227" s="25"/>
      <c r="U227" s="25"/>
      <c r="V227" s="25"/>
      <c r="W227" s="25"/>
      <c r="X227" s="25"/>
      <c r="Y227" s="17"/>
      <c r="Z227" s="17"/>
      <c r="AA227" s="17"/>
      <c r="AB227" s="17"/>
      <c r="AC227" s="17"/>
      <c r="AD227" s="17"/>
    </row>
    <row r="228" spans="1:30" s="15" customFormat="1">
      <c r="A228" s="2" t="s">
        <v>51</v>
      </c>
      <c r="B228" s="21">
        <f>+'Pivot Table 2-Year Insts.'!R333</f>
        <v>46.51592838530722</v>
      </c>
      <c r="C228" s="22"/>
      <c r="D228" s="39">
        <f t="shared" si="50"/>
        <v>58.764135702746366</v>
      </c>
      <c r="E228" s="23"/>
      <c r="F228" s="33">
        <f>+'Pivot Table 2-Year Insts.'!R346</f>
        <v>49.071082390953151</v>
      </c>
      <c r="G228" s="5"/>
      <c r="H228" s="5">
        <f>+'Pivot Table 2-Year Insts.'!R349</f>
        <v>9.6930533117932143</v>
      </c>
      <c r="I228" s="5"/>
      <c r="J228" s="5">
        <f>+'Pivot Table 2-Year Insts.'!R352</f>
        <v>41.235864297253634</v>
      </c>
      <c r="K228" s="5"/>
      <c r="L228" s="39">
        <f t="shared" si="51"/>
        <v>100</v>
      </c>
      <c r="M228" s="33"/>
      <c r="O228" s="25"/>
      <c r="P228" s="25"/>
      <c r="Q228" s="25"/>
      <c r="R228" s="25"/>
      <c r="S228" s="25"/>
      <c r="T228" s="25"/>
      <c r="U228" s="25"/>
      <c r="V228" s="25"/>
      <c r="W228" s="25"/>
      <c r="X228" s="25"/>
      <c r="Y228" s="17"/>
      <c r="Z228" s="17"/>
      <c r="AA228" s="17"/>
      <c r="AB228" s="17"/>
      <c r="AC228" s="17"/>
      <c r="AD228" s="17"/>
    </row>
    <row r="229" spans="1:30" s="15" customFormat="1">
      <c r="A229" s="2" t="s">
        <v>52</v>
      </c>
      <c r="B229" s="21">
        <f>+'Pivot Table 2-Year Insts.'!R385</f>
        <v>33.727469358327326</v>
      </c>
      <c r="C229" s="22"/>
      <c r="D229" s="39">
        <f t="shared" si="50"/>
        <v>67.732699805068236</v>
      </c>
      <c r="E229" s="23"/>
      <c r="F229" s="33">
        <f>+'Pivot Table 2-Year Insts.'!R398</f>
        <v>61.129385964912288</v>
      </c>
      <c r="G229" s="5"/>
      <c r="H229" s="5">
        <f>+'Pivot Table 2-Year Insts.'!R401</f>
        <v>6.6033138401559457</v>
      </c>
      <c r="I229" s="5"/>
      <c r="J229" s="5">
        <f>+'Pivot Table 2-Year Insts.'!R404</f>
        <v>32.267300194931778</v>
      </c>
      <c r="K229" s="5"/>
      <c r="L229" s="39">
        <f t="shared" si="51"/>
        <v>100.00000000000001</v>
      </c>
      <c r="M229" s="33"/>
      <c r="O229" s="25"/>
      <c r="P229" s="25"/>
      <c r="Q229" s="25"/>
      <c r="R229" s="25"/>
      <c r="S229" s="25"/>
      <c r="T229" s="25"/>
      <c r="U229" s="25"/>
      <c r="V229" s="25"/>
      <c r="W229" s="25"/>
      <c r="X229" s="25"/>
      <c r="Y229" s="17"/>
      <c r="Z229" s="17"/>
      <c r="AA229" s="17"/>
      <c r="AB229" s="17"/>
      <c r="AC229" s="17"/>
      <c r="AD229" s="17"/>
    </row>
    <row r="230" spans="1:30" s="15" customFormat="1">
      <c r="A230" s="2"/>
      <c r="B230" s="21"/>
      <c r="C230" s="22"/>
      <c r="D230" s="39"/>
      <c r="E230" s="23"/>
      <c r="F230" s="33"/>
      <c r="G230" s="5"/>
      <c r="H230" s="5"/>
      <c r="I230" s="5"/>
      <c r="J230" s="5"/>
      <c r="K230" s="5"/>
      <c r="L230" s="39"/>
      <c r="M230" s="33"/>
      <c r="O230" s="25"/>
      <c r="P230" s="25"/>
      <c r="Q230" s="25"/>
      <c r="R230" s="25"/>
      <c r="S230" s="25"/>
      <c r="T230" s="25"/>
      <c r="U230" s="25"/>
      <c r="V230" s="25"/>
      <c r="W230" s="25"/>
      <c r="X230" s="25"/>
      <c r="Y230" s="17"/>
      <c r="Z230" s="17"/>
      <c r="AA230" s="17"/>
      <c r="AB230" s="17"/>
      <c r="AC230" s="17"/>
      <c r="AD230" s="17"/>
    </row>
    <row r="231" spans="1:30" s="15" customFormat="1">
      <c r="A231" s="2" t="s">
        <v>53</v>
      </c>
      <c r="B231" s="21">
        <f>+'Pivot Table 2-Year Insts.'!R437</f>
        <v>58.66194917980058</v>
      </c>
      <c r="C231" s="22"/>
      <c r="D231" s="39">
        <f t="shared" si="50"/>
        <v>66.372763875439588</v>
      </c>
      <c r="E231" s="23"/>
      <c r="F231" s="33">
        <f>+'Pivot Table 2-Year Insts.'!R450</f>
        <v>62.50955608786505</v>
      </c>
      <c r="G231" s="5"/>
      <c r="H231" s="5">
        <f>+'Pivot Table 2-Year Insts.'!R453</f>
        <v>3.8632077875745372</v>
      </c>
      <c r="I231" s="5"/>
      <c r="J231" s="5">
        <f>+'Pivot Table 2-Year Insts.'!R456</f>
        <v>33.627236124560426</v>
      </c>
      <c r="K231" s="5"/>
      <c r="L231" s="39">
        <f t="shared" si="51"/>
        <v>100.00000000000001</v>
      </c>
      <c r="M231" s="33"/>
      <c r="O231" s="25"/>
      <c r="P231" s="25"/>
      <c r="Q231" s="25"/>
      <c r="R231" s="25"/>
      <c r="S231" s="25"/>
      <c r="T231" s="25"/>
      <c r="U231" s="25"/>
      <c r="V231" s="25"/>
      <c r="W231" s="25"/>
      <c r="X231" s="25"/>
      <c r="Y231" s="17"/>
      <c r="Z231" s="17"/>
      <c r="AA231" s="17"/>
      <c r="AB231" s="17"/>
      <c r="AC231" s="17"/>
      <c r="AD231" s="17"/>
    </row>
    <row r="232" spans="1:30" s="15" customFormat="1">
      <c r="A232" s="2" t="s">
        <v>54</v>
      </c>
      <c r="B232" s="21">
        <f>+'Pivot Table 2-Year Insts.'!R489</f>
        <v>26.475119604292242</v>
      </c>
      <c r="C232" s="22"/>
      <c r="D232" s="39">
        <f t="shared" si="50"/>
        <v>50.375570905522217</v>
      </c>
      <c r="E232" s="23"/>
      <c r="F232" s="33">
        <f>+'Pivot Table 2-Year Insts.'!R502</f>
        <v>50.375570905522217</v>
      </c>
      <c r="G232" s="5"/>
      <c r="H232" s="5">
        <f>+'Pivot Table 2-Year Insts.'!R505</f>
        <v>0</v>
      </c>
      <c r="I232" s="5"/>
      <c r="J232" s="5">
        <f>+'Pivot Table 2-Year Insts.'!R508</f>
        <v>49.624429094477783</v>
      </c>
      <c r="K232" s="5"/>
      <c r="L232" s="39">
        <f t="shared" si="51"/>
        <v>100</v>
      </c>
      <c r="M232" s="33"/>
      <c r="O232" s="25"/>
      <c r="P232" s="25"/>
      <c r="Q232" s="25"/>
      <c r="R232" s="25"/>
      <c r="S232" s="25"/>
      <c r="T232" s="25"/>
      <c r="U232" s="25"/>
      <c r="V232" s="25"/>
      <c r="W232" s="25"/>
      <c r="X232" s="25"/>
      <c r="Y232" s="17"/>
      <c r="Z232" s="17"/>
      <c r="AA232" s="17"/>
      <c r="AB232" s="17"/>
      <c r="AC232" s="17"/>
      <c r="AD232" s="17"/>
    </row>
    <row r="233" spans="1:30" s="15" customFormat="1">
      <c r="A233" s="2" t="s">
        <v>55</v>
      </c>
      <c r="B233" s="21">
        <f>+'Pivot Table 2-Year Insts.'!R541</f>
        <v>32.551724137931032</v>
      </c>
      <c r="C233" s="22"/>
      <c r="D233" s="39">
        <f t="shared" si="50"/>
        <v>58.262369300420396</v>
      </c>
      <c r="E233" s="23"/>
      <c r="F233" s="33">
        <f>+'Pivot Table 2-Year Insts.'!R554</f>
        <v>49.735906004096151</v>
      </c>
      <c r="G233" s="5"/>
      <c r="H233" s="5">
        <f>+'Pivot Table 2-Year Insts.'!R557</f>
        <v>8.526463296324243</v>
      </c>
      <c r="I233" s="5"/>
      <c r="J233" s="5">
        <f>+'Pivot Table 2-Year Insts.'!R560</f>
        <v>41.737630699579604</v>
      </c>
      <c r="K233" s="5"/>
      <c r="L233" s="39">
        <f t="shared" si="51"/>
        <v>100</v>
      </c>
      <c r="M233" s="33"/>
      <c r="O233" s="25"/>
      <c r="P233" s="25"/>
      <c r="Q233" s="25"/>
      <c r="R233" s="25"/>
      <c r="S233" s="25"/>
      <c r="T233" s="25"/>
      <c r="U233" s="25"/>
      <c r="V233" s="25"/>
      <c r="W233" s="25"/>
      <c r="X233" s="25"/>
      <c r="Y233" s="17"/>
      <c r="Z233" s="17"/>
      <c r="AA233" s="17"/>
      <c r="AB233" s="17"/>
      <c r="AC233" s="17"/>
      <c r="AD233" s="17"/>
    </row>
    <row r="234" spans="1:30" s="15" customFormat="1">
      <c r="A234" s="2" t="s">
        <v>56</v>
      </c>
      <c r="B234" s="21">
        <f>+'Pivot Table 2-Year Insts.'!R593</f>
        <v>49.161034723840594</v>
      </c>
      <c r="C234" s="22"/>
      <c r="D234" s="39">
        <f t="shared" si="50"/>
        <v>60.166056485355647</v>
      </c>
      <c r="E234" s="23"/>
      <c r="F234" s="33">
        <f>+'Pivot Table 2-Year Insts.'!R606</f>
        <v>52.052824267782427</v>
      </c>
      <c r="G234" s="5"/>
      <c r="H234" s="5">
        <f>+'Pivot Table 2-Year Insts.'!R609</f>
        <v>8.1132322175732217</v>
      </c>
      <c r="I234" s="5"/>
      <c r="J234" s="5">
        <f>+'Pivot Table 2-Year Insts.'!R612</f>
        <v>39.833943514644346</v>
      </c>
      <c r="K234" s="5"/>
      <c r="L234" s="39">
        <f t="shared" si="51"/>
        <v>100</v>
      </c>
      <c r="M234" s="33"/>
      <c r="O234" s="25"/>
      <c r="P234" s="25"/>
      <c r="Q234" s="25"/>
      <c r="R234" s="25"/>
      <c r="S234" s="25"/>
      <c r="T234" s="25"/>
      <c r="U234" s="25"/>
      <c r="V234" s="25"/>
      <c r="W234" s="25"/>
      <c r="X234" s="25"/>
      <c r="Y234" s="17"/>
      <c r="Z234" s="17"/>
      <c r="AA234" s="17"/>
      <c r="AB234" s="17"/>
      <c r="AC234" s="17"/>
      <c r="AD234" s="17"/>
    </row>
    <row r="235" spans="1:30" s="15" customFormat="1">
      <c r="A235" s="2"/>
      <c r="B235" s="21"/>
      <c r="C235" s="22"/>
      <c r="D235" s="39"/>
      <c r="E235" s="23"/>
      <c r="F235" s="33"/>
      <c r="G235" s="5"/>
      <c r="H235" s="5"/>
      <c r="I235" s="5"/>
      <c r="J235" s="5"/>
      <c r="K235" s="5"/>
      <c r="L235" s="39"/>
      <c r="M235" s="33"/>
      <c r="O235" s="25"/>
      <c r="P235" s="25"/>
      <c r="Q235" s="25"/>
      <c r="R235" s="25"/>
      <c r="S235" s="25"/>
      <c r="T235" s="25"/>
      <c r="U235" s="25"/>
      <c r="V235" s="25"/>
      <c r="W235" s="25"/>
      <c r="X235" s="25"/>
      <c r="Y235" s="17"/>
      <c r="Z235" s="17"/>
      <c r="AA235" s="17"/>
      <c r="AB235" s="17"/>
      <c r="AC235" s="17"/>
      <c r="AD235" s="17"/>
    </row>
    <row r="236" spans="1:30" s="15" customFormat="1">
      <c r="A236" s="2" t="s">
        <v>57</v>
      </c>
      <c r="B236" s="21">
        <f>+'Pivot Table 2-Year Insts.'!R645</f>
        <v>72.38600754620451</v>
      </c>
      <c r="C236" s="22"/>
      <c r="D236" s="39">
        <f t="shared" si="50"/>
        <v>59.353979353979355</v>
      </c>
      <c r="E236" s="23"/>
      <c r="F236" s="33">
        <f>+'Pivot Table 2-Year Insts.'!R658</f>
        <v>54.532134532134535</v>
      </c>
      <c r="G236" s="5"/>
      <c r="H236" s="5">
        <f>+'Pivot Table 2-Year Insts.'!R661</f>
        <v>4.821844821844822</v>
      </c>
      <c r="I236" s="5"/>
      <c r="J236" s="5">
        <f>+'Pivot Table 2-Year Insts.'!R664</f>
        <v>40.646020646020645</v>
      </c>
      <c r="K236" s="5"/>
      <c r="L236" s="39">
        <f t="shared" si="51"/>
        <v>100</v>
      </c>
      <c r="M236" s="33"/>
      <c r="N236" s="17"/>
      <c r="O236" s="25"/>
      <c r="P236" s="25"/>
      <c r="Q236" s="25"/>
      <c r="R236" s="25"/>
      <c r="S236" s="25"/>
      <c r="T236" s="25"/>
      <c r="U236" s="25"/>
      <c r="V236" s="25"/>
      <c r="W236" s="25"/>
      <c r="X236" s="25"/>
      <c r="Y236" s="17"/>
      <c r="Z236" s="17"/>
      <c r="AA236" s="17"/>
      <c r="AB236" s="17"/>
      <c r="AC236" s="17"/>
      <c r="AD236" s="17"/>
    </row>
    <row r="237" spans="1:30" s="15" customFormat="1">
      <c r="A237" s="2" t="s">
        <v>58</v>
      </c>
      <c r="B237" s="21">
        <f>+'Pivot Table 2-Year Insts.'!R697</f>
        <v>50.585488636778173</v>
      </c>
      <c r="C237" s="22"/>
      <c r="D237" s="39">
        <f t="shared" si="50"/>
        <v>64.400632381660927</v>
      </c>
      <c r="E237" s="23"/>
      <c r="F237" s="33">
        <f>+'Pivot Table 2-Year Insts.'!R710</f>
        <v>54.900957872221703</v>
      </c>
      <c r="G237" s="5"/>
      <c r="H237" s="5">
        <f>+'Pivot Table 2-Year Insts.'!R713</f>
        <v>9.4996745094392274</v>
      </c>
      <c r="I237" s="5"/>
      <c r="J237" s="5">
        <f>+'Pivot Table 2-Year Insts.'!R716</f>
        <v>35.599367618339066</v>
      </c>
      <c r="K237" s="5"/>
      <c r="L237" s="39">
        <f t="shared" si="51"/>
        <v>100</v>
      </c>
      <c r="M237" s="33"/>
      <c r="N237" s="17"/>
      <c r="O237" s="25"/>
      <c r="P237" s="25"/>
      <c r="Q237" s="25"/>
      <c r="R237" s="25"/>
      <c r="S237" s="25"/>
      <c r="T237" s="25"/>
      <c r="U237" s="25"/>
      <c r="V237" s="25"/>
      <c r="W237" s="25"/>
      <c r="X237" s="25"/>
      <c r="Y237" s="17"/>
      <c r="Z237" s="17"/>
      <c r="AA237" s="17"/>
      <c r="AB237" s="17"/>
      <c r="AC237" s="17"/>
      <c r="AD237" s="17"/>
    </row>
    <row r="238" spans="1:30" s="15" customFormat="1">
      <c r="A238" s="2" t="s">
        <v>59</v>
      </c>
      <c r="B238" s="21">
        <f>+'Pivot Table 2-Year Insts.'!R749</f>
        <v>41.96806855446777</v>
      </c>
      <c r="C238" s="22"/>
      <c r="D238" s="39">
        <f t="shared" si="50"/>
        <v>66.521459333696342</v>
      </c>
      <c r="E238" s="23"/>
      <c r="F238" s="33">
        <f>+'Pivot Table 2-Year Insts.'!R762</f>
        <v>61.694965595762582</v>
      </c>
      <c r="G238" s="5"/>
      <c r="H238" s="5">
        <f>+'Pivot Table 2-Year Insts.'!R765</f>
        <v>4.8264937379337658</v>
      </c>
      <c r="I238" s="5"/>
      <c r="J238" s="5">
        <f>+'Pivot Table 2-Year Insts.'!R768</f>
        <v>33.478540666303644</v>
      </c>
      <c r="K238" s="5"/>
      <c r="L238" s="39">
        <f t="shared" si="51"/>
        <v>99.999999999999986</v>
      </c>
      <c r="M238" s="33"/>
      <c r="N238" s="17"/>
      <c r="O238" s="25"/>
      <c r="P238" s="25"/>
      <c r="Q238" s="25"/>
      <c r="R238" s="25"/>
      <c r="S238" s="25"/>
      <c r="T238" s="25"/>
      <c r="U238" s="25"/>
      <c r="V238" s="25"/>
      <c r="W238" s="25"/>
      <c r="X238" s="25"/>
      <c r="Y238" s="17"/>
      <c r="Z238" s="17"/>
      <c r="AA238" s="17"/>
      <c r="AB238" s="17"/>
      <c r="AC238" s="17"/>
      <c r="AD238" s="17"/>
    </row>
    <row r="239" spans="1:30" s="15" customFormat="1">
      <c r="A239" s="40" t="s">
        <v>60</v>
      </c>
      <c r="B239" s="24">
        <f>+'Pivot Table 2-Year Insts.'!R801</f>
        <v>82.06455542021925</v>
      </c>
      <c r="C239" s="41"/>
      <c r="D239" s="42">
        <f t="shared" si="50"/>
        <v>55.645422193464896</v>
      </c>
      <c r="E239" s="43"/>
      <c r="F239" s="44">
        <f>+'Pivot Table 2-Year Insts.'!R814</f>
        <v>50.307343901649951</v>
      </c>
      <c r="G239" s="35"/>
      <c r="H239" s="35">
        <f>+'Pivot Table 2-Year Insts.'!R817</f>
        <v>5.3380782918149468</v>
      </c>
      <c r="I239" s="35"/>
      <c r="J239" s="35">
        <f>+'Pivot Table 2-Year Insts.'!R820</f>
        <v>44.354577806535097</v>
      </c>
      <c r="K239" s="35"/>
      <c r="L239" s="45">
        <f t="shared" si="51"/>
        <v>100</v>
      </c>
      <c r="M239" s="44"/>
      <c r="N239" s="17"/>
      <c r="O239" s="25"/>
      <c r="P239" s="25"/>
      <c r="Q239" s="25"/>
      <c r="R239" s="25"/>
      <c r="S239" s="25"/>
      <c r="T239" s="25"/>
      <c r="U239" s="25"/>
      <c r="V239" s="25"/>
      <c r="W239" s="25"/>
      <c r="X239" s="25"/>
      <c r="Y239" s="17"/>
      <c r="Z239" s="17"/>
      <c r="AA239" s="17"/>
      <c r="AB239" s="17"/>
      <c r="AC239" s="17"/>
      <c r="AD239" s="17"/>
    </row>
    <row r="240" spans="1:30" s="15" customFormat="1" ht="15.75" customHeight="1">
      <c r="A240" s="46" t="s">
        <v>24</v>
      </c>
      <c r="B240" s="26"/>
      <c r="C240" s="5"/>
      <c r="D240" s="5"/>
      <c r="E240" s="5"/>
      <c r="F240" s="34"/>
      <c r="G240" s="5"/>
      <c r="H240" s="5"/>
      <c r="I240" s="5"/>
      <c r="J240" s="5"/>
      <c r="K240" s="5"/>
      <c r="L240" s="5"/>
      <c r="M240" s="34"/>
      <c r="N240" s="17"/>
      <c r="O240" s="25"/>
      <c r="P240" s="25"/>
      <c r="Q240" s="25"/>
      <c r="R240" s="25"/>
      <c r="S240" s="25"/>
      <c r="T240" s="25"/>
      <c r="U240" s="25"/>
      <c r="V240" s="25"/>
      <c r="W240" s="25"/>
      <c r="X240" s="25"/>
      <c r="Y240" s="17"/>
      <c r="Z240" s="17"/>
      <c r="AA240" s="17"/>
      <c r="AB240" s="17"/>
      <c r="AC240" s="17"/>
      <c r="AD240" s="17"/>
    </row>
    <row r="241" spans="1:30" s="1039" customFormat="1" ht="51" customHeight="1">
      <c r="A241" s="1127" t="s">
        <v>29</v>
      </c>
      <c r="B241" s="1127"/>
      <c r="C241" s="1127"/>
      <c r="D241" s="1128"/>
      <c r="E241" s="1128"/>
      <c r="F241" s="1128"/>
      <c r="G241" s="1128"/>
      <c r="H241" s="1128"/>
      <c r="I241" s="1128"/>
      <c r="J241" s="1128"/>
      <c r="K241" s="1128"/>
      <c r="L241" s="1128"/>
      <c r="M241" s="91"/>
      <c r="O241" s="15"/>
      <c r="P241" s="1041"/>
      <c r="Q241" s="17"/>
      <c r="R241" s="1043"/>
      <c r="S241" s="1044"/>
      <c r="T241" s="1044"/>
      <c r="U241" s="1043"/>
      <c r="V241" s="1043"/>
      <c r="W241" s="1043"/>
      <c r="X241" s="1043"/>
      <c r="Y241" s="1043"/>
      <c r="Z241" s="1043"/>
      <c r="AA241" s="1043"/>
      <c r="AB241" s="1043"/>
      <c r="AC241" s="1043"/>
      <c r="AD241" s="1043"/>
    </row>
    <row r="242" spans="1:30">
      <c r="M242" s="137" t="s">
        <v>1303</v>
      </c>
      <c r="Q242" s="17"/>
    </row>
    <row r="243" spans="1:30" ht="15.75" customHeight="1">
      <c r="A243" s="1" t="s">
        <v>94</v>
      </c>
      <c r="B243" s="1"/>
      <c r="C243" s="1"/>
      <c r="D243" s="1"/>
      <c r="E243" s="1"/>
      <c r="F243" s="1"/>
      <c r="G243" s="1"/>
      <c r="H243" s="1"/>
      <c r="I243" s="1"/>
      <c r="J243" s="1"/>
      <c r="K243" s="1"/>
      <c r="M243" s="31"/>
      <c r="Q243" s="15"/>
    </row>
    <row r="244" spans="1:30" ht="12" customHeight="1">
      <c r="A244" s="1"/>
      <c r="B244" s="1"/>
      <c r="C244" s="1"/>
      <c r="D244" s="1"/>
      <c r="E244" s="1"/>
      <c r="F244" s="1"/>
      <c r="G244" s="1"/>
      <c r="H244" s="1"/>
      <c r="I244" s="1"/>
      <c r="J244" s="1"/>
      <c r="K244" s="1"/>
      <c r="L244" s="1"/>
      <c r="M244" s="31"/>
      <c r="Q244" s="1039"/>
    </row>
    <row r="245" spans="1:30" ht="15.75">
      <c r="A245" s="1" t="s">
        <v>72</v>
      </c>
      <c r="B245" s="1"/>
      <c r="C245" s="1"/>
      <c r="D245" s="1"/>
      <c r="E245" s="1"/>
      <c r="F245" s="1"/>
      <c r="G245" s="1"/>
      <c r="H245" s="1"/>
      <c r="I245" s="1"/>
      <c r="J245" s="1"/>
      <c r="K245" s="1"/>
      <c r="L245" s="1"/>
      <c r="M245" s="31"/>
    </row>
    <row r="246" spans="1:30" ht="18.75">
      <c r="A246" s="1" t="s">
        <v>81</v>
      </c>
      <c r="B246" s="1"/>
      <c r="C246" s="1"/>
      <c r="D246" s="1"/>
      <c r="E246" s="1"/>
      <c r="F246" s="1"/>
      <c r="G246" s="1"/>
      <c r="H246" s="1"/>
      <c r="I246" s="1"/>
      <c r="J246" s="1"/>
      <c r="K246" s="1"/>
      <c r="L246" s="1"/>
      <c r="M246" s="31"/>
    </row>
    <row r="247" spans="1:30" ht="15.75">
      <c r="A247" s="1" t="s">
        <v>216</v>
      </c>
      <c r="B247" s="1"/>
      <c r="C247" s="1"/>
      <c r="D247" s="1"/>
      <c r="E247" s="1"/>
      <c r="F247" s="1"/>
      <c r="G247" s="1"/>
      <c r="H247" s="1"/>
      <c r="I247" s="1"/>
      <c r="J247" s="1"/>
      <c r="K247" s="1"/>
      <c r="L247" s="1"/>
      <c r="M247" s="31"/>
    </row>
    <row r="248" spans="1:30" ht="9" customHeight="1">
      <c r="A248" s="1"/>
      <c r="B248" s="1"/>
      <c r="C248" s="1"/>
      <c r="D248" s="1"/>
      <c r="E248" s="1"/>
      <c r="F248" s="1"/>
      <c r="G248" s="1"/>
      <c r="H248" s="1"/>
      <c r="I248" s="1"/>
      <c r="J248" s="1"/>
      <c r="K248" s="1"/>
      <c r="L248" s="1"/>
    </row>
    <row r="249" spans="1:30" ht="69" customHeight="1">
      <c r="A249" s="12"/>
      <c r="B249" s="29" t="s">
        <v>167</v>
      </c>
      <c r="C249" s="37"/>
      <c r="D249" s="29" t="s">
        <v>67</v>
      </c>
      <c r="E249" s="38"/>
      <c r="F249" s="29" t="s">
        <v>42</v>
      </c>
      <c r="G249" s="29"/>
      <c r="H249" s="29" t="s">
        <v>36</v>
      </c>
      <c r="I249" s="29"/>
      <c r="J249" s="29" t="s">
        <v>62</v>
      </c>
      <c r="K249" s="29"/>
      <c r="L249" s="29" t="s">
        <v>63</v>
      </c>
      <c r="M249" s="29"/>
      <c r="N249" s="2"/>
    </row>
    <row r="250" spans="1:30" s="15" customFormat="1" ht="18" customHeight="1">
      <c r="A250" s="10" t="s">
        <v>45</v>
      </c>
      <c r="B250" s="21">
        <f>+'Pivot Table 2-Year Insts.'!O853</f>
        <v>41.940566560511684</v>
      </c>
      <c r="C250" s="22"/>
      <c r="D250" s="39">
        <f>+F250+H250</f>
        <v>66.486490071495837</v>
      </c>
      <c r="E250" s="23"/>
      <c r="F250" s="33">
        <f>+'Pivot Table 2-Year Insts.'!O866</f>
        <v>59.730862592685938</v>
      </c>
      <c r="G250" s="5"/>
      <c r="H250" s="5">
        <f>+'Pivot Table 2-Year Insts.'!O869</f>
        <v>6.755627478809906</v>
      </c>
      <c r="I250" s="5"/>
      <c r="J250" s="5">
        <f>+'Pivot Table 2-Year Insts.'!O872</f>
        <v>33.513509928504156</v>
      </c>
      <c r="K250" s="5"/>
      <c r="L250" s="39">
        <f>SUM(F250:J250)</f>
        <v>100</v>
      </c>
      <c r="M250" s="33"/>
      <c r="P250" s="88"/>
      <c r="Q250" s="25"/>
      <c r="S250" s="89"/>
      <c r="T250" s="89"/>
    </row>
    <row r="251" spans="1:30" s="15" customFormat="1">
      <c r="A251" s="10"/>
      <c r="B251" s="21"/>
      <c r="C251" s="64"/>
      <c r="D251" s="63"/>
      <c r="E251" s="65"/>
      <c r="F251" s="33"/>
      <c r="G251" s="5"/>
      <c r="H251" s="5"/>
      <c r="I251" s="5"/>
      <c r="J251" s="5"/>
      <c r="K251" s="5"/>
      <c r="L251" s="39"/>
      <c r="M251" s="33"/>
      <c r="P251" s="88"/>
      <c r="Q251" s="25"/>
      <c r="S251" s="89"/>
      <c r="T251" s="89"/>
    </row>
    <row r="252" spans="1:30" s="15" customFormat="1">
      <c r="A252" s="10" t="s">
        <v>46</v>
      </c>
      <c r="B252" s="21">
        <f>+'Pivot Table 2-Year Insts.'!O21</f>
        <v>41.729397781299525</v>
      </c>
      <c r="C252" s="22"/>
      <c r="D252" s="39">
        <f t="shared" ref="D252:D255" si="52">+F252+H252</f>
        <v>78.507229386479096</v>
      </c>
      <c r="E252" s="23"/>
      <c r="F252" s="33">
        <f>+'Pivot Table 2-Year Insts.'!O34</f>
        <v>71.707698319656117</v>
      </c>
      <c r="G252" s="5"/>
      <c r="H252" s="5">
        <f>+'Pivot Table 2-Year Insts.'!O37</f>
        <v>6.7995310668229783</v>
      </c>
      <c r="I252" s="5"/>
      <c r="J252" s="5">
        <f>+'Pivot Table 2-Year Insts.'!O40</f>
        <v>21.492770613520907</v>
      </c>
      <c r="K252" s="5"/>
      <c r="L252" s="39">
        <f>SUM(F252:J252)</f>
        <v>100</v>
      </c>
      <c r="M252" s="33"/>
      <c r="P252" s="88"/>
      <c r="Q252" s="25"/>
      <c r="S252" s="89"/>
      <c r="T252" s="89"/>
    </row>
    <row r="253" spans="1:30" s="15" customFormat="1">
      <c r="A253" s="2" t="s">
        <v>47</v>
      </c>
      <c r="B253" s="21">
        <f>+'Pivot Table 2-Year Insts.'!O73</f>
        <v>40.072482526533783</v>
      </c>
      <c r="C253" s="22"/>
      <c r="D253" s="39">
        <f t="shared" si="52"/>
        <v>60.858050847457633</v>
      </c>
      <c r="E253" s="23"/>
      <c r="F253" s="33">
        <f>+'Pivot Table 2-Year Insts.'!O86</f>
        <v>56.991525423728817</v>
      </c>
      <c r="G253" s="5"/>
      <c r="H253" s="5">
        <f>+'Pivot Table 2-Year Insts.'!O89</f>
        <v>3.8665254237288136</v>
      </c>
      <c r="I253" s="5"/>
      <c r="J253" s="5">
        <f>+'Pivot Table 2-Year Insts.'!O92</f>
        <v>39.141949152542374</v>
      </c>
      <c r="K253" s="5"/>
      <c r="L253" s="39">
        <f>SUM(F253:J253)</f>
        <v>100</v>
      </c>
      <c r="M253" s="33"/>
      <c r="P253" s="88"/>
      <c r="Q253" s="25"/>
      <c r="S253" s="89"/>
      <c r="T253" s="89"/>
    </row>
    <row r="254" spans="1:30" s="15" customFormat="1" ht="12">
      <c r="A254" s="2" t="s">
        <v>61</v>
      </c>
      <c r="B254" s="21">
        <f>+'Pivot Table 2-Year Insts.'!O125</f>
        <v>39.572773352643011</v>
      </c>
      <c r="C254" s="22"/>
      <c r="D254" s="39">
        <f t="shared" si="52"/>
        <v>58.340847610459875</v>
      </c>
      <c r="E254" s="23"/>
      <c r="F254" s="33">
        <f>+'Pivot Table 2-Year Insts.'!O138</f>
        <v>55.725879170423809</v>
      </c>
      <c r="G254" s="5"/>
      <c r="H254" s="5">
        <f>+'Pivot Table 2-Year Insts.'!O141</f>
        <v>2.6149684400360687</v>
      </c>
      <c r="I254" s="5"/>
      <c r="J254" s="5">
        <f>+'Pivot Table 2-Year Insts.'!O144</f>
        <v>41.659152389540125</v>
      </c>
      <c r="K254" s="5"/>
      <c r="L254" s="39">
        <f>SUM(F254:J254)</f>
        <v>100</v>
      </c>
      <c r="M254" s="33"/>
      <c r="P254" s="88"/>
      <c r="S254" s="89"/>
      <c r="T254" s="89"/>
    </row>
    <row r="255" spans="1:30" s="15" customFormat="1" ht="12">
      <c r="A255" s="2" t="s">
        <v>48</v>
      </c>
      <c r="B255" s="33">
        <f>+'Pivot Table 2-Year Insts.'!O177</f>
        <v>44.828274398098586</v>
      </c>
      <c r="C255" s="22"/>
      <c r="D255" s="39">
        <f t="shared" si="52"/>
        <v>73.507176874146609</v>
      </c>
      <c r="E255" s="23"/>
      <c r="F255" s="33">
        <f>+'Pivot Table 2-Year Insts.'!O190</f>
        <v>66.546774569554074</v>
      </c>
      <c r="G255" s="5"/>
      <c r="H255" s="5">
        <f>+'Pivot Table 2-Year Insts.'!O193</f>
        <v>6.9604023045925336</v>
      </c>
      <c r="I255" s="5"/>
      <c r="J255" s="5">
        <f>+'Pivot Table 2-Year Insts.'!O196</f>
        <v>26.492823125853398</v>
      </c>
      <c r="K255" s="5"/>
      <c r="L255" s="39">
        <f>SUM(F255:J255)</f>
        <v>100</v>
      </c>
      <c r="M255" s="33"/>
      <c r="P255" s="88"/>
      <c r="S255" s="89"/>
      <c r="T255" s="89"/>
    </row>
    <row r="256" spans="1:30" s="15" customFormat="1" ht="12">
      <c r="A256" s="2"/>
      <c r="B256" s="33"/>
      <c r="C256" s="22"/>
      <c r="D256" s="39"/>
      <c r="E256" s="23"/>
      <c r="F256" s="33"/>
      <c r="G256" s="5"/>
      <c r="H256" s="5"/>
      <c r="I256" s="5"/>
      <c r="J256" s="5"/>
      <c r="K256" s="5"/>
      <c r="L256" s="39"/>
      <c r="M256" s="33"/>
      <c r="P256" s="88"/>
      <c r="S256" s="89"/>
      <c r="T256" s="89"/>
    </row>
    <row r="257" spans="1:20" s="15" customFormat="1" ht="12">
      <c r="A257" s="2" t="s">
        <v>49</v>
      </c>
      <c r="B257" s="21">
        <f>+'Pivot Table 2-Year Insts.'!O229</f>
        <v>33.644491191164875</v>
      </c>
      <c r="C257" s="22"/>
      <c r="D257" s="39">
        <f t="shared" ref="D257:D260" si="53">+F257+H257</f>
        <v>62.212943632567843</v>
      </c>
      <c r="E257" s="23"/>
      <c r="F257" s="33">
        <f>+'Pivot Table 2-Year Insts.'!O242</f>
        <v>57.679689830002978</v>
      </c>
      <c r="G257" s="5"/>
      <c r="H257" s="5">
        <f>+'Pivot Table 2-Year Insts.'!O245</f>
        <v>4.5332538025648672</v>
      </c>
      <c r="I257" s="5"/>
      <c r="J257" s="5">
        <f>+'Pivot Table 2-Year Insts.'!O248</f>
        <v>37.78705636743215</v>
      </c>
      <c r="K257" s="5"/>
      <c r="L257" s="39">
        <f>SUM(F257:J257)</f>
        <v>100</v>
      </c>
      <c r="M257" s="33"/>
      <c r="P257" s="88"/>
      <c r="S257" s="89"/>
      <c r="T257" s="89"/>
    </row>
    <row r="258" spans="1:20" s="15" customFormat="1" ht="12">
      <c r="A258" s="2" t="s">
        <v>50</v>
      </c>
      <c r="B258" s="21">
        <f>+'Pivot Table 2-Year Insts.'!O281</f>
        <v>41.254125412541256</v>
      </c>
      <c r="C258" s="22"/>
      <c r="D258" s="39">
        <f t="shared" si="53"/>
        <v>66.678152997932457</v>
      </c>
      <c r="E258" s="23"/>
      <c r="F258" s="33">
        <f>+'Pivot Table 2-Year Insts.'!O294</f>
        <v>61.612680909717433</v>
      </c>
      <c r="G258" s="5"/>
      <c r="H258" s="5">
        <f>+'Pivot Table 2-Year Insts.'!O297</f>
        <v>5.0654720882150244</v>
      </c>
      <c r="I258" s="5"/>
      <c r="J258" s="5">
        <f>+'Pivot Table 2-Year Insts.'!O300</f>
        <v>33.321847002067543</v>
      </c>
      <c r="K258" s="5"/>
      <c r="L258" s="39">
        <f>SUM(F258:J258)</f>
        <v>100</v>
      </c>
      <c r="M258" s="33"/>
      <c r="P258" s="88"/>
      <c r="S258" s="89"/>
      <c r="T258" s="89"/>
    </row>
    <row r="259" spans="1:20" s="15" customFormat="1" ht="12">
      <c r="A259" s="2" t="s">
        <v>51</v>
      </c>
      <c r="B259" s="21">
        <f>+'Pivot Table 2-Year Insts.'!O333</f>
        <v>43.13756782636451</v>
      </c>
      <c r="C259" s="22"/>
      <c r="D259" s="39">
        <f t="shared" si="53"/>
        <v>59.06095551894564</v>
      </c>
      <c r="E259" s="23"/>
      <c r="F259" s="33">
        <f>+'Pivot Table 2-Year Insts.'!O346</f>
        <v>51.537616694124111</v>
      </c>
      <c r="G259" s="5"/>
      <c r="H259" s="5">
        <f>+'Pivot Table 2-Year Insts.'!O349</f>
        <v>7.5233388248215265</v>
      </c>
      <c r="I259" s="5"/>
      <c r="J259" s="5">
        <f>+'Pivot Table 2-Year Insts.'!O352</f>
        <v>40.939044481054367</v>
      </c>
      <c r="K259" s="5"/>
      <c r="L259" s="39">
        <f>SUM(F259:J259)</f>
        <v>100</v>
      </c>
      <c r="M259" s="33"/>
      <c r="P259" s="88"/>
      <c r="S259" s="89"/>
      <c r="T259" s="89"/>
    </row>
    <row r="260" spans="1:20" s="15" customFormat="1" ht="12">
      <c r="A260" s="2" t="s">
        <v>52</v>
      </c>
      <c r="B260" s="21">
        <f>+'Pivot Table 2-Year Insts.'!O385</f>
        <v>31.296965317919074</v>
      </c>
      <c r="C260" s="22"/>
      <c r="D260" s="39">
        <f t="shared" si="53"/>
        <v>68.599961590167084</v>
      </c>
      <c r="E260" s="23"/>
      <c r="F260" s="33">
        <f>+'Pivot Table 2-Year Insts.'!O398</f>
        <v>61.945458037257538</v>
      </c>
      <c r="G260" s="5"/>
      <c r="H260" s="5">
        <f>+'Pivot Table 2-Year Insts.'!O401</f>
        <v>6.6545035529095449</v>
      </c>
      <c r="I260" s="5"/>
      <c r="J260" s="5">
        <f>+'Pivot Table 2-Year Insts.'!O405</f>
        <v>31.844135029550237</v>
      </c>
      <c r="K260" s="5"/>
      <c r="L260" s="39">
        <f>SUM(F260:J260)</f>
        <v>100.44409661971733</v>
      </c>
      <c r="M260" s="33"/>
      <c r="P260" s="88"/>
      <c r="S260" s="89"/>
      <c r="T260" s="89"/>
    </row>
    <row r="261" spans="1:20" s="15" customFormat="1" ht="12">
      <c r="A261" s="2"/>
      <c r="B261" s="21"/>
      <c r="C261" s="22"/>
      <c r="D261" s="39"/>
      <c r="E261" s="23"/>
      <c r="F261" s="33"/>
      <c r="G261" s="5"/>
      <c r="H261" s="5"/>
      <c r="I261" s="5"/>
      <c r="J261" s="5"/>
      <c r="K261" s="5"/>
      <c r="L261" s="39"/>
      <c r="M261" s="33"/>
      <c r="P261" s="88"/>
      <c r="S261" s="89"/>
      <c r="T261" s="89"/>
    </row>
    <row r="262" spans="1:20" s="15" customFormat="1" ht="12">
      <c r="A262" s="2" t="s">
        <v>53</v>
      </c>
      <c r="B262" s="21">
        <f>+'Pivot Table 2-Year Insts.'!O437</f>
        <v>48.324369052544476</v>
      </c>
      <c r="C262" s="22"/>
      <c r="D262" s="39">
        <f t="shared" ref="D262:D265" si="54">+F262+H262</f>
        <v>68.255516274533704</v>
      </c>
      <c r="E262" s="23"/>
      <c r="F262" s="33">
        <f>+'Pivot Table 2-Year Insts.'!O450</f>
        <v>64.586127026697554</v>
      </c>
      <c r="G262" s="5"/>
      <c r="H262" s="5">
        <f>+'Pivot Table 2-Year Insts.'!O453</f>
        <v>3.6693892478361576</v>
      </c>
      <c r="I262" s="5"/>
      <c r="J262" s="5">
        <f>+'Pivot Table 2-Year Insts.'!O456</f>
        <v>31.744483725466292</v>
      </c>
      <c r="K262" s="5"/>
      <c r="L262" s="39">
        <f>SUM(F262:J262)</f>
        <v>100</v>
      </c>
      <c r="M262" s="33"/>
      <c r="P262" s="88"/>
      <c r="S262" s="89"/>
      <c r="T262" s="89"/>
    </row>
    <row r="263" spans="1:20" s="15" customFormat="1" ht="12">
      <c r="A263" s="2" t="s">
        <v>54</v>
      </c>
      <c r="B263" s="21">
        <f>+'Pivot Table 2-Year Insts.'!O489</f>
        <v>26.909321835622848</v>
      </c>
      <c r="C263" s="22"/>
      <c r="D263" s="39">
        <f t="shared" si="54"/>
        <v>54.627689963816415</v>
      </c>
      <c r="E263" s="23"/>
      <c r="F263" s="33">
        <f>+'Pivot Table 2-Year Insts.'!O502</f>
        <v>54.627689963816415</v>
      </c>
      <c r="G263" s="5"/>
      <c r="H263" s="5">
        <f>+'Pivot Table 2-Year Insts.'!O505</f>
        <v>0</v>
      </c>
      <c r="I263" s="5"/>
      <c r="J263" s="5">
        <f>+'Pivot Table 2-Year Insts.'!O508</f>
        <v>45.372310036183585</v>
      </c>
      <c r="K263" s="5"/>
      <c r="L263" s="39">
        <f>SUM(F263:J263)</f>
        <v>100</v>
      </c>
      <c r="M263" s="33"/>
      <c r="P263" s="88"/>
      <c r="S263" s="89"/>
      <c r="T263" s="89"/>
    </row>
    <row r="264" spans="1:20" s="15" customFormat="1" ht="12">
      <c r="A264" s="2" t="s">
        <v>55</v>
      </c>
      <c r="B264" s="21">
        <f>+'Pivot Table 2-Year Insts.'!O541</f>
        <v>28.093391773432231</v>
      </c>
      <c r="C264" s="22"/>
      <c r="D264" s="39">
        <f t="shared" si="54"/>
        <v>55.982730263157897</v>
      </c>
      <c r="E264" s="23"/>
      <c r="F264" s="33">
        <f>+'Pivot Table 2-Year Insts.'!O554</f>
        <v>48.910361842105267</v>
      </c>
      <c r="G264" s="5"/>
      <c r="H264" s="5">
        <f>+'Pivot Table 2-Year Insts.'!O557</f>
        <v>7.072368421052631</v>
      </c>
      <c r="I264" s="5"/>
      <c r="J264" s="5">
        <f>+'Pivot Table 2-Year Insts.'!O560</f>
        <v>44.01726973684211</v>
      </c>
      <c r="K264" s="5"/>
      <c r="L264" s="39">
        <f>SUM(F264:J264)</f>
        <v>100</v>
      </c>
      <c r="M264" s="33"/>
      <c r="P264" s="88"/>
      <c r="S264" s="89"/>
      <c r="T264" s="89"/>
    </row>
    <row r="265" spans="1:20" s="15" customFormat="1" ht="12">
      <c r="A265" s="2" t="s">
        <v>56</v>
      </c>
      <c r="B265" s="21">
        <f>+'Pivot Table 2-Year Insts.'!O593</f>
        <v>48.492515285684171</v>
      </c>
      <c r="C265" s="22"/>
      <c r="D265" s="39">
        <f t="shared" si="54"/>
        <v>61.38916015625</v>
      </c>
      <c r="E265" s="23"/>
      <c r="F265" s="33">
        <f>+'Pivot Table 2-Year Insts.'!O606</f>
        <v>51.15966796875</v>
      </c>
      <c r="G265" s="5"/>
      <c r="H265" s="5">
        <f>+'Pivot Table 2-Year Insts.'!O609</f>
        <v>10.2294921875</v>
      </c>
      <c r="I265" s="5"/>
      <c r="J265" s="5">
        <f>+'Pivot Table 2-Year Insts.'!O612</f>
        <v>38.61083984375</v>
      </c>
      <c r="K265" s="5"/>
      <c r="L265" s="39">
        <f>SUM(F265:J265)</f>
        <v>100</v>
      </c>
      <c r="M265" s="33"/>
      <c r="P265" s="88"/>
      <c r="S265" s="89"/>
      <c r="T265" s="89"/>
    </row>
    <row r="266" spans="1:20" s="15" customFormat="1" ht="12">
      <c r="A266" s="2"/>
      <c r="B266" s="21"/>
      <c r="C266" s="22"/>
      <c r="D266" s="39"/>
      <c r="E266" s="23"/>
      <c r="F266" s="33"/>
      <c r="G266" s="5"/>
      <c r="H266" s="5"/>
      <c r="I266" s="5"/>
      <c r="J266" s="5"/>
      <c r="K266" s="5"/>
      <c r="L266" s="39"/>
      <c r="M266" s="33"/>
      <c r="P266" s="88"/>
      <c r="S266" s="89"/>
      <c r="T266" s="89"/>
    </row>
    <row r="267" spans="1:20" s="15" customFormat="1" ht="12">
      <c r="A267" s="2" t="s">
        <v>57</v>
      </c>
      <c r="B267" s="21">
        <f>+'Pivot Table 2-Year Insts.'!O645</f>
        <v>66.406453291699194</v>
      </c>
      <c r="C267" s="22"/>
      <c r="D267" s="39">
        <f t="shared" ref="D267:D270" si="55">+F267+H267</f>
        <v>57.104020603805978</v>
      </c>
      <c r="E267" s="23"/>
      <c r="F267" s="33">
        <f>+'Pivot Table 2-Year Insts.'!O658</f>
        <v>52.525397052511089</v>
      </c>
      <c r="G267" s="5"/>
      <c r="H267" s="5">
        <f>+'Pivot Table 2-Year Insts.'!O661</f>
        <v>4.5786235512948918</v>
      </c>
      <c r="I267" s="5"/>
      <c r="J267" s="5">
        <f>+'Pivot Table 2-Year Insts.'!O664</f>
        <v>42.895979396194015</v>
      </c>
      <c r="K267" s="5"/>
      <c r="L267" s="39">
        <f>SUM(F267:J267)</f>
        <v>100</v>
      </c>
      <c r="M267" s="33"/>
      <c r="N267" s="17"/>
      <c r="P267" s="88"/>
      <c r="S267" s="89"/>
      <c r="T267" s="89"/>
    </row>
    <row r="268" spans="1:20" s="15" customFormat="1" ht="12">
      <c r="A268" s="2" t="s">
        <v>58</v>
      </c>
      <c r="B268" s="21">
        <f>+'Pivot Table 2-Year Insts.'!O697</f>
        <v>48.461646083207206</v>
      </c>
      <c r="C268" s="22"/>
      <c r="D268" s="39">
        <f t="shared" si="55"/>
        <v>66.555798483509335</v>
      </c>
      <c r="E268" s="23"/>
      <c r="F268" s="33">
        <f>+'Pivot Table 2-Year Insts.'!O710</f>
        <v>56.835837558729132</v>
      </c>
      <c r="G268" s="5"/>
      <c r="H268" s="5">
        <f>+'Pivot Table 2-Year Insts.'!O713</f>
        <v>9.719960924780203</v>
      </c>
      <c r="I268" s="5"/>
      <c r="J268" s="5">
        <f>+'Pivot Table 2-Year Insts.'!O716</f>
        <v>33.444201516490672</v>
      </c>
      <c r="K268" s="5"/>
      <c r="L268" s="39">
        <f>SUM(F268:J268)</f>
        <v>100</v>
      </c>
      <c r="M268" s="33"/>
      <c r="N268" s="17"/>
      <c r="P268" s="88"/>
      <c r="S268" s="89"/>
      <c r="T268" s="89"/>
    </row>
    <row r="269" spans="1:20" s="15" customFormat="1" ht="12">
      <c r="A269" s="2" t="s">
        <v>59</v>
      </c>
      <c r="B269" s="21">
        <f>+'Pivot Table 2-Year Insts.'!O749</f>
        <v>39.326890471346218</v>
      </c>
      <c r="C269" s="22"/>
      <c r="D269" s="39">
        <f t="shared" si="55"/>
        <v>69.473584727341446</v>
      </c>
      <c r="E269" s="23"/>
      <c r="F269" s="33">
        <f>+'Pivot Table 2-Year Insts.'!O762</f>
        <v>65.712125507986002</v>
      </c>
      <c r="G269" s="5"/>
      <c r="H269" s="5">
        <f>+'Pivot Table 2-Year Insts.'!O765</f>
        <v>3.7614592193554488</v>
      </c>
      <c r="I269" s="5"/>
      <c r="J269" s="5">
        <f>+'Pivot Table 2-Year Insts.'!O768</f>
        <v>30.526415272658543</v>
      </c>
      <c r="K269" s="5"/>
      <c r="L269" s="39">
        <f>SUM(F269:J269)</f>
        <v>99.999999999999986</v>
      </c>
      <c r="M269" s="33"/>
      <c r="N269" s="17"/>
      <c r="P269" s="88"/>
      <c r="S269" s="89"/>
      <c r="T269" s="89"/>
    </row>
    <row r="270" spans="1:20" s="15" customFormat="1" ht="12">
      <c r="A270" s="40" t="s">
        <v>60</v>
      </c>
      <c r="B270" s="24">
        <f>+'Pivot Table 2-Year Insts.'!O801</f>
        <v>0</v>
      </c>
      <c r="C270" s="41"/>
      <c r="D270" s="42">
        <f t="shared" si="55"/>
        <v>0</v>
      </c>
      <c r="E270" s="43"/>
      <c r="F270" s="44">
        <f>+'Pivot Table 2-Year Insts.'!O814</f>
        <v>0</v>
      </c>
      <c r="G270" s="35"/>
      <c r="H270" s="35">
        <f>+'Pivot Table 2-Year Insts.'!O817</f>
        <v>0</v>
      </c>
      <c r="I270" s="35"/>
      <c r="J270" s="35">
        <f>+'Pivot Table 2-Year Insts.'!O821</f>
        <v>0</v>
      </c>
      <c r="K270" s="35"/>
      <c r="L270" s="45">
        <f>SUM(F270:J270)</f>
        <v>0</v>
      </c>
      <c r="M270" s="44"/>
      <c r="N270" s="17"/>
      <c r="P270" s="88"/>
      <c r="S270" s="89"/>
      <c r="T270" s="89"/>
    </row>
    <row r="271" spans="1:20" s="15" customFormat="1" ht="12.75" customHeight="1">
      <c r="A271" s="46" t="s">
        <v>23</v>
      </c>
      <c r="B271" s="26"/>
      <c r="C271" s="5"/>
      <c r="D271" s="5"/>
      <c r="E271" s="5"/>
      <c r="F271" s="26"/>
      <c r="G271" s="5"/>
      <c r="H271" s="26"/>
      <c r="I271" s="5"/>
      <c r="J271" s="26"/>
      <c r="K271" s="5"/>
      <c r="L271" s="5"/>
      <c r="M271" s="34"/>
      <c r="N271" s="17"/>
      <c r="P271" s="88"/>
      <c r="S271" s="89"/>
      <c r="T271" s="89"/>
    </row>
    <row r="272" spans="1:20" ht="53.25" customHeight="1">
      <c r="A272" s="1127" t="s">
        <v>29</v>
      </c>
      <c r="B272" s="1127"/>
      <c r="C272" s="1127"/>
      <c r="D272" s="1128"/>
      <c r="E272" s="1128"/>
      <c r="F272" s="1128"/>
      <c r="G272" s="1128"/>
      <c r="H272" s="1128"/>
      <c r="I272" s="1128"/>
      <c r="J272" s="1128"/>
      <c r="K272" s="1128"/>
      <c r="L272" s="1128"/>
      <c r="Q272" s="15"/>
    </row>
    <row r="273" spans="1:20">
      <c r="A273" s="1004"/>
      <c r="B273" s="1004"/>
      <c r="C273" s="1004"/>
      <c r="D273" s="1005"/>
      <c r="E273" s="1005"/>
      <c r="F273" s="1005"/>
      <c r="G273" s="1005"/>
      <c r="H273" s="1005"/>
      <c r="I273" s="1005"/>
      <c r="J273" s="1005"/>
      <c r="K273" s="1005"/>
      <c r="L273" s="1005"/>
      <c r="M273" s="137" t="s">
        <v>1303</v>
      </c>
      <c r="Q273" s="15"/>
    </row>
    <row r="274" spans="1:20" ht="15.75" customHeight="1">
      <c r="A274" s="1" t="s">
        <v>111</v>
      </c>
      <c r="B274" s="1"/>
      <c r="C274" s="1"/>
      <c r="D274" s="1"/>
      <c r="E274" s="1"/>
      <c r="F274" s="1"/>
      <c r="G274" s="1"/>
      <c r="H274" s="1"/>
      <c r="I274" s="1"/>
      <c r="J274" s="1"/>
      <c r="K274" s="1"/>
      <c r="L274" s="1"/>
      <c r="M274" s="31"/>
      <c r="Q274" s="15"/>
    </row>
    <row r="275" spans="1:20" ht="9" customHeight="1">
      <c r="A275" s="1"/>
      <c r="B275" s="1"/>
      <c r="C275" s="1"/>
      <c r="D275" s="1"/>
      <c r="E275" s="1"/>
      <c r="F275" s="1"/>
      <c r="G275" s="1"/>
      <c r="H275" s="1"/>
      <c r="I275" s="1"/>
      <c r="J275" s="1"/>
      <c r="K275" s="1"/>
      <c r="L275" s="1"/>
      <c r="M275" s="31"/>
      <c r="Q275" s="15"/>
    </row>
    <row r="276" spans="1:20" ht="15.75">
      <c r="A276" s="1" t="s">
        <v>72</v>
      </c>
      <c r="B276" s="1"/>
      <c r="C276" s="1"/>
      <c r="D276" s="1"/>
      <c r="E276" s="1"/>
      <c r="F276" s="1"/>
      <c r="G276" s="1"/>
      <c r="H276" s="1"/>
      <c r="I276" s="1"/>
      <c r="J276" s="1"/>
      <c r="K276" s="1"/>
      <c r="L276" s="1"/>
      <c r="M276" s="31"/>
    </row>
    <row r="277" spans="1:20" ht="18.75">
      <c r="A277" s="1" t="s">
        <v>81</v>
      </c>
      <c r="B277" s="1"/>
      <c r="C277" s="1"/>
      <c r="D277" s="1"/>
      <c r="E277" s="1"/>
      <c r="F277" s="1"/>
      <c r="G277" s="1"/>
      <c r="H277" s="1"/>
      <c r="I277" s="1"/>
      <c r="J277" s="1"/>
      <c r="K277" s="1"/>
      <c r="L277" s="1"/>
      <c r="M277" s="31"/>
      <c r="N277" s="96"/>
    </row>
    <row r="278" spans="1:20" ht="15.75">
      <c r="A278" s="1" t="s">
        <v>215</v>
      </c>
      <c r="B278" s="1"/>
      <c r="C278" s="1"/>
      <c r="D278" s="1"/>
      <c r="E278" s="1"/>
      <c r="F278" s="1"/>
      <c r="G278" s="1"/>
      <c r="H278" s="1"/>
      <c r="I278" s="1"/>
      <c r="J278" s="1"/>
      <c r="K278" s="1"/>
      <c r="L278" s="1"/>
      <c r="M278" s="31"/>
    </row>
    <row r="279" spans="1:20" ht="6" customHeight="1">
      <c r="A279" s="1"/>
      <c r="B279" s="1"/>
      <c r="C279" s="1"/>
      <c r="D279" s="1"/>
      <c r="E279" s="1"/>
      <c r="F279" s="1"/>
      <c r="G279" s="1"/>
      <c r="H279" s="1"/>
      <c r="I279" s="1"/>
      <c r="J279" s="1"/>
      <c r="K279" s="1"/>
      <c r="L279" s="1"/>
    </row>
    <row r="280" spans="1:20" ht="69" customHeight="1">
      <c r="A280" s="12"/>
      <c r="B280" s="29" t="s">
        <v>167</v>
      </c>
      <c r="C280" s="37"/>
      <c r="D280" s="29" t="s">
        <v>67</v>
      </c>
      <c r="E280" s="38"/>
      <c r="F280" s="29" t="s">
        <v>42</v>
      </c>
      <c r="G280" s="29"/>
      <c r="H280" s="29" t="s">
        <v>36</v>
      </c>
      <c r="I280" s="29"/>
      <c r="J280" s="29" t="s">
        <v>62</v>
      </c>
      <c r="K280" s="29"/>
      <c r="L280" s="29" t="s">
        <v>63</v>
      </c>
      <c r="M280" s="29"/>
    </row>
    <row r="281" spans="1:20" s="15" customFormat="1" ht="18" customHeight="1">
      <c r="A281" s="10" t="s">
        <v>45</v>
      </c>
      <c r="B281" s="21">
        <f>+'Pivot Table 2-Year Insts.'!P853</f>
        <v>47.168367189477131</v>
      </c>
      <c r="C281" s="22"/>
      <c r="D281" s="39">
        <f>+F281+H281</f>
        <v>61.159925939403017</v>
      </c>
      <c r="E281" s="23"/>
      <c r="F281" s="33">
        <f>+'Pivot Table 2-Year Insts.'!P866</f>
        <v>55.668525316523429</v>
      </c>
      <c r="G281" s="5"/>
      <c r="H281" s="5">
        <f>+'Pivot Table 2-Year Insts.'!P869</f>
        <v>5.4914006228795875</v>
      </c>
      <c r="I281" s="5"/>
      <c r="J281" s="5">
        <f>+'Pivot Table 2-Year Insts.'!P872</f>
        <v>38.840074060596983</v>
      </c>
      <c r="K281" s="5"/>
      <c r="L281" s="39">
        <f>SUM(F281:J281)</f>
        <v>100</v>
      </c>
      <c r="M281" s="33"/>
      <c r="P281" s="88"/>
      <c r="Q281" s="25"/>
      <c r="S281" s="89"/>
      <c r="T281" s="89"/>
    </row>
    <row r="282" spans="1:20" s="15" customFormat="1">
      <c r="A282" s="10"/>
      <c r="B282" s="21"/>
      <c r="C282" s="64"/>
      <c r="D282" s="63"/>
      <c r="E282" s="65"/>
      <c r="F282" s="33"/>
      <c r="G282" s="5"/>
      <c r="H282" s="5"/>
      <c r="I282" s="5"/>
      <c r="J282" s="5"/>
      <c r="K282" s="5"/>
      <c r="L282" s="39"/>
      <c r="M282" s="33"/>
      <c r="P282" s="88"/>
      <c r="Q282" s="25"/>
      <c r="S282" s="89"/>
      <c r="T282" s="89"/>
    </row>
    <row r="283" spans="1:20" s="15" customFormat="1">
      <c r="A283" s="10" t="s">
        <v>46</v>
      </c>
      <c r="B283" s="21">
        <f>+'Pivot Table 2-Year Insts.'!P21</f>
        <v>52.637079356232142</v>
      </c>
      <c r="C283" s="22"/>
      <c r="D283" s="39">
        <f t="shared" ref="D283:D286" si="56">+F283+H283</f>
        <v>68.251821019771072</v>
      </c>
      <c r="E283" s="23"/>
      <c r="F283" s="33">
        <f>+'Pivot Table 2-Year Insts.'!P34</f>
        <v>61.935483870967744</v>
      </c>
      <c r="G283" s="5"/>
      <c r="H283" s="5">
        <f>+'Pivot Table 2-Year Insts.'!P37</f>
        <v>6.3163371488033304</v>
      </c>
      <c r="I283" s="5"/>
      <c r="J283" s="5">
        <f>+'Pivot Table 2-Year Insts.'!P40</f>
        <v>31.748178980228932</v>
      </c>
      <c r="K283" s="5"/>
      <c r="L283" s="39">
        <f>SUM(F283:J283)</f>
        <v>100</v>
      </c>
      <c r="M283" s="33"/>
      <c r="P283" s="88"/>
      <c r="Q283" s="25"/>
      <c r="S283" s="89"/>
      <c r="T283" s="89"/>
    </row>
    <row r="284" spans="1:20" s="15" customFormat="1">
      <c r="A284" s="2" t="s">
        <v>47</v>
      </c>
      <c r="B284" s="21">
        <f>+'Pivot Table 2-Year Insts.'!P73</f>
        <v>72.11021505376344</v>
      </c>
      <c r="C284" s="22"/>
      <c r="D284" s="39">
        <f t="shared" si="56"/>
        <v>57.590197413206262</v>
      </c>
      <c r="E284" s="23"/>
      <c r="F284" s="33">
        <f>+'Pivot Table 2-Year Insts.'!P86</f>
        <v>54.186521443158611</v>
      </c>
      <c r="G284" s="5"/>
      <c r="H284" s="5">
        <f>+'Pivot Table 2-Year Insts.'!P89</f>
        <v>3.4036759700476518</v>
      </c>
      <c r="I284" s="5"/>
      <c r="J284" s="5">
        <f>+'Pivot Table 2-Year Insts.'!P92</f>
        <v>42.409802586793738</v>
      </c>
      <c r="K284" s="5"/>
      <c r="L284" s="39">
        <f>SUM(F284:J284)</f>
        <v>100</v>
      </c>
      <c r="M284" s="33"/>
      <c r="P284" s="88"/>
      <c r="Q284" s="25"/>
      <c r="S284" s="89"/>
      <c r="T284" s="89"/>
    </row>
    <row r="285" spans="1:20" s="15" customFormat="1" ht="12">
      <c r="A285" s="2" t="s">
        <v>61</v>
      </c>
      <c r="B285" s="21">
        <f>+'Pivot Table 2-Year Insts.'!P125</f>
        <v>46.106483158275985</v>
      </c>
      <c r="C285" s="22"/>
      <c r="D285" s="39">
        <f t="shared" si="56"/>
        <v>63.939393939393938</v>
      </c>
      <c r="E285" s="23"/>
      <c r="F285" s="33">
        <f>+'Pivot Table 2-Year Insts.'!P138</f>
        <v>58.18181818181818</v>
      </c>
      <c r="G285" s="5"/>
      <c r="H285" s="5">
        <f>+'Pivot Table 2-Year Insts.'!P141</f>
        <v>5.7575757575757578</v>
      </c>
      <c r="I285" s="5"/>
      <c r="J285" s="5">
        <f>+'Pivot Table 2-Year Insts.'!P144</f>
        <v>36.060606060606062</v>
      </c>
      <c r="K285" s="5"/>
      <c r="L285" s="39">
        <f>SUM(F285:J285)</f>
        <v>100</v>
      </c>
      <c r="M285" s="33"/>
      <c r="P285" s="88"/>
      <c r="S285" s="89"/>
      <c r="T285" s="89"/>
    </row>
    <row r="286" spans="1:20" s="15" customFormat="1" ht="12">
      <c r="A286" s="2" t="s">
        <v>48</v>
      </c>
      <c r="B286" s="33">
        <f>+'Pivot Table 2-Year Insts.'!P177</f>
        <v>47.447558938184521</v>
      </c>
      <c r="C286" s="22"/>
      <c r="D286" s="39">
        <f t="shared" si="56"/>
        <v>67.54261363636364</v>
      </c>
      <c r="E286" s="23"/>
      <c r="F286" s="33">
        <f>+'Pivot Table 2-Year Insts.'!P190</f>
        <v>60.191761363636367</v>
      </c>
      <c r="G286" s="5"/>
      <c r="H286" s="5">
        <f>+'Pivot Table 2-Year Insts.'!P193</f>
        <v>7.3508522727272725</v>
      </c>
      <c r="I286" s="5"/>
      <c r="J286" s="5">
        <f>+'Pivot Table 2-Year Insts.'!P196</f>
        <v>32.457386363636367</v>
      </c>
      <c r="K286" s="5"/>
      <c r="L286" s="39">
        <f>SUM(F286:J286)</f>
        <v>100</v>
      </c>
      <c r="M286" s="33"/>
      <c r="P286" s="88"/>
      <c r="S286" s="89"/>
      <c r="T286" s="89"/>
    </row>
    <row r="287" spans="1:20" s="15" customFormat="1" ht="12">
      <c r="A287" s="2"/>
      <c r="B287" s="33"/>
      <c r="C287" s="22"/>
      <c r="D287" s="39"/>
      <c r="E287" s="23"/>
      <c r="F287" s="33"/>
      <c r="G287" s="5"/>
      <c r="H287" s="5"/>
      <c r="I287" s="5"/>
      <c r="J287" s="5"/>
      <c r="K287" s="5"/>
      <c r="L287" s="39"/>
      <c r="M287" s="33"/>
      <c r="P287" s="88"/>
      <c r="S287" s="89"/>
      <c r="T287" s="89"/>
    </row>
    <row r="288" spans="1:20" s="15" customFormat="1" ht="12">
      <c r="A288" s="2" t="s">
        <v>49</v>
      </c>
      <c r="B288" s="21">
        <f>+'Pivot Table 2-Year Insts.'!P229</f>
        <v>56.643085570307207</v>
      </c>
      <c r="C288" s="22"/>
      <c r="D288" s="39">
        <f t="shared" ref="D288:D291" si="57">+F288+H288</f>
        <v>59.756633924644483</v>
      </c>
      <c r="E288" s="23"/>
      <c r="F288" s="33">
        <f>+'Pivot Table 2-Year Insts.'!P242</f>
        <v>54.361530567365492</v>
      </c>
      <c r="G288" s="5"/>
      <c r="H288" s="5">
        <f>+'Pivot Table 2-Year Insts.'!P245</f>
        <v>5.3951033572789919</v>
      </c>
      <c r="I288" s="5"/>
      <c r="J288" s="5">
        <f>+'Pivot Table 2-Year Insts.'!P248</f>
        <v>40.243366075355517</v>
      </c>
      <c r="K288" s="5"/>
      <c r="L288" s="39">
        <f>SUM(F288:J288)</f>
        <v>100</v>
      </c>
      <c r="M288" s="33"/>
      <c r="P288" s="88"/>
      <c r="S288" s="89"/>
      <c r="T288" s="89"/>
    </row>
    <row r="289" spans="1:20" s="15" customFormat="1" ht="12">
      <c r="A289" s="2" t="s">
        <v>50</v>
      </c>
      <c r="B289" s="21">
        <f>+'Pivot Table 2-Year Insts.'!P281</f>
        <v>39.444693237796685</v>
      </c>
      <c r="C289" s="22"/>
      <c r="D289" s="39">
        <f t="shared" si="57"/>
        <v>65.039768618944322</v>
      </c>
      <c r="E289" s="23"/>
      <c r="F289" s="33">
        <f>+'Pivot Table 2-Year Insts.'!P294</f>
        <v>61.135213304410698</v>
      </c>
      <c r="G289" s="5"/>
      <c r="H289" s="5">
        <f>+'Pivot Table 2-Year Insts.'!P297</f>
        <v>3.9045553145336225</v>
      </c>
      <c r="I289" s="5"/>
      <c r="J289" s="5">
        <f>+'Pivot Table 2-Year Insts.'!P300</f>
        <v>34.960231381055678</v>
      </c>
      <c r="K289" s="5"/>
      <c r="L289" s="39">
        <f>SUM(F289:J289)</f>
        <v>100</v>
      </c>
      <c r="M289" s="33"/>
      <c r="P289" s="88"/>
      <c r="S289" s="89"/>
      <c r="T289" s="89"/>
    </row>
    <row r="290" spans="1:20" s="15" customFormat="1" ht="12">
      <c r="A290" s="2" t="s">
        <v>51</v>
      </c>
      <c r="B290" s="21">
        <f>+'Pivot Table 2-Year Insts.'!P333</f>
        <v>55.802603036876356</v>
      </c>
      <c r="C290" s="22"/>
      <c r="D290" s="39">
        <f t="shared" si="57"/>
        <v>61.510646846122938</v>
      </c>
      <c r="E290" s="23"/>
      <c r="F290" s="33">
        <f>+'Pivot Table 2-Year Insts.'!P346</f>
        <v>47.328244274809158</v>
      </c>
      <c r="G290" s="5"/>
      <c r="H290" s="5">
        <f>+'Pivot Table 2-Year Insts.'!P349</f>
        <v>14.182402571313782</v>
      </c>
      <c r="I290" s="5"/>
      <c r="J290" s="5">
        <f>+'Pivot Table 2-Year Insts.'!P352</f>
        <v>38.489353153877062</v>
      </c>
      <c r="K290" s="5"/>
      <c r="L290" s="39">
        <f>SUM(F290:J290)</f>
        <v>100</v>
      </c>
      <c r="M290" s="33"/>
      <c r="P290" s="88"/>
      <c r="S290" s="89"/>
      <c r="T290" s="89"/>
    </row>
    <row r="291" spans="1:20" s="15" customFormat="1" ht="12">
      <c r="A291" s="2" t="s">
        <v>52</v>
      </c>
      <c r="B291" s="21">
        <f>+'Pivot Table 2-Year Insts.'!P385</f>
        <v>37.733355360978024</v>
      </c>
      <c r="C291" s="22"/>
      <c r="D291" s="39">
        <f t="shared" si="57"/>
        <v>67.032967032967036</v>
      </c>
      <c r="E291" s="23"/>
      <c r="F291" s="33">
        <f>+'Pivot Table 2-Year Insts.'!P398</f>
        <v>60.518053375196232</v>
      </c>
      <c r="G291" s="5"/>
      <c r="H291" s="5">
        <f>+'Pivot Table 2-Year Insts.'!P401</f>
        <v>6.5149136577708004</v>
      </c>
      <c r="I291" s="5"/>
      <c r="J291" s="5">
        <f>+'Pivot Table 2-Year Insts.'!P404</f>
        <v>32.967032967032964</v>
      </c>
      <c r="K291" s="5"/>
      <c r="L291" s="39">
        <f>SUM(F291:J291)</f>
        <v>100</v>
      </c>
      <c r="M291" s="33"/>
      <c r="P291" s="88"/>
      <c r="S291" s="89"/>
      <c r="T291" s="89"/>
    </row>
    <row r="292" spans="1:20" s="15" customFormat="1" ht="12">
      <c r="A292" s="2"/>
      <c r="B292" s="21"/>
      <c r="C292" s="22"/>
      <c r="D292" s="39"/>
      <c r="E292" s="23"/>
      <c r="F292" s="33"/>
      <c r="G292" s="5"/>
      <c r="H292" s="5"/>
      <c r="I292" s="5"/>
      <c r="J292" s="5"/>
      <c r="K292" s="5"/>
      <c r="L292" s="39"/>
      <c r="M292" s="33"/>
      <c r="P292" s="88"/>
      <c r="S292" s="89"/>
      <c r="T292" s="89"/>
    </row>
    <row r="293" spans="1:20" s="15" customFormat="1" ht="12">
      <c r="A293" s="2" t="s">
        <v>53</v>
      </c>
      <c r="B293" s="21">
        <f>+'Pivot Table 2-Year Insts.'!P437</f>
        <v>66.051764045731915</v>
      </c>
      <c r="C293" s="22"/>
      <c r="D293" s="39">
        <f t="shared" ref="D293:D296" si="58">+F293+H293</f>
        <v>65.936001565710939</v>
      </c>
      <c r="E293" s="23"/>
      <c r="F293" s="33">
        <f>+'Pivot Table 2-Year Insts.'!P450</f>
        <v>61.865153146100404</v>
      </c>
      <c r="G293" s="5"/>
      <c r="H293" s="5">
        <f>+'Pivot Table 2-Year Insts.'!P453</f>
        <v>4.0708484196105292</v>
      </c>
      <c r="I293" s="5"/>
      <c r="J293" s="5">
        <f>+'Pivot Table 2-Year Insts.'!P456</f>
        <v>34.063998434289068</v>
      </c>
      <c r="K293" s="5"/>
      <c r="L293" s="39">
        <f>SUM(F293:J293)</f>
        <v>100</v>
      </c>
      <c r="M293" s="33"/>
      <c r="P293" s="88"/>
      <c r="S293" s="89"/>
      <c r="T293" s="89"/>
    </row>
    <row r="294" spans="1:20" s="15" customFormat="1" ht="12">
      <c r="A294" s="2" t="s">
        <v>54</v>
      </c>
      <c r="B294" s="21">
        <f>+'Pivot Table 2-Year Insts.'!P489</f>
        <v>26.356844287924169</v>
      </c>
      <c r="C294" s="22"/>
      <c r="D294" s="39">
        <f t="shared" si="58"/>
        <v>46.987622861303244</v>
      </c>
      <c r="E294" s="23"/>
      <c r="F294" s="33">
        <f>+'Pivot Table 2-Year Insts.'!P502</f>
        <v>46.987622861303244</v>
      </c>
      <c r="G294" s="5"/>
      <c r="H294" s="5">
        <f>+'Pivot Table 2-Year Insts.'!P505</f>
        <v>0</v>
      </c>
      <c r="I294" s="5"/>
      <c r="J294" s="5">
        <f>+'Pivot Table 2-Year Insts.'!P508</f>
        <v>53.012377138696763</v>
      </c>
      <c r="K294" s="5"/>
      <c r="L294" s="39">
        <f>SUM(F294:J294)</f>
        <v>100</v>
      </c>
      <c r="M294" s="33"/>
      <c r="P294" s="88"/>
      <c r="S294" s="89"/>
      <c r="T294" s="89"/>
    </row>
    <row r="295" spans="1:20" s="15" customFormat="1" ht="12">
      <c r="A295" s="2" t="s">
        <v>55</v>
      </c>
      <c r="B295" s="21">
        <f>+'Pivot Table 2-Year Insts.'!P541</f>
        <v>36.196319018404907</v>
      </c>
      <c r="C295" s="22"/>
      <c r="D295" s="39">
        <f t="shared" si="58"/>
        <v>64.5</v>
      </c>
      <c r="E295" s="23"/>
      <c r="F295" s="33">
        <f>+'Pivot Table 2-Year Insts.'!P554</f>
        <v>54</v>
      </c>
      <c r="G295" s="5"/>
      <c r="H295" s="5">
        <f>+'Pivot Table 2-Year Insts.'!P557</f>
        <v>10.5</v>
      </c>
      <c r="I295" s="5"/>
      <c r="J295" s="5">
        <f>+'Pivot Table 2-Year Insts.'!P560</f>
        <v>35.5</v>
      </c>
      <c r="K295" s="5"/>
      <c r="L295" s="39">
        <f>SUM(F295:J295)</f>
        <v>100</v>
      </c>
      <c r="M295" s="33"/>
      <c r="P295" s="88"/>
      <c r="S295" s="89"/>
      <c r="T295" s="89"/>
    </row>
    <row r="296" spans="1:20" s="15" customFormat="1" ht="12">
      <c r="A296" s="2" t="s">
        <v>56</v>
      </c>
      <c r="B296" s="21">
        <f>+'Pivot Table 2-Year Insts.'!P593</f>
        <v>49.993823347745519</v>
      </c>
      <c r="C296" s="22"/>
      <c r="D296" s="39">
        <f t="shared" si="58"/>
        <v>58.54222907828769</v>
      </c>
      <c r="E296" s="23"/>
      <c r="F296" s="33">
        <f>+'Pivot Table 2-Year Insts.'!P606</f>
        <v>54.473582722714994</v>
      </c>
      <c r="G296" s="5"/>
      <c r="H296" s="5">
        <f>+'Pivot Table 2-Year Insts.'!P609</f>
        <v>4.0686463555726959</v>
      </c>
      <c r="I296" s="5"/>
      <c r="J296" s="5">
        <f>+'Pivot Table 2-Year Insts.'!P612</f>
        <v>41.457770921712303</v>
      </c>
      <c r="K296" s="5"/>
      <c r="L296" s="39">
        <f>SUM(F296:J296)</f>
        <v>100</v>
      </c>
      <c r="M296" s="33"/>
      <c r="P296" s="88"/>
      <c r="S296" s="89"/>
      <c r="T296" s="89"/>
    </row>
    <row r="297" spans="1:20" s="15" customFormat="1" ht="12">
      <c r="A297" s="2"/>
      <c r="B297" s="21"/>
      <c r="C297" s="22"/>
      <c r="D297" s="39"/>
      <c r="E297" s="23"/>
      <c r="F297" s="33"/>
      <c r="G297" s="5"/>
      <c r="H297" s="5"/>
      <c r="I297" s="5"/>
      <c r="J297" s="5"/>
      <c r="K297" s="5"/>
      <c r="L297" s="39"/>
      <c r="M297" s="33"/>
      <c r="P297" s="88"/>
      <c r="S297" s="89"/>
      <c r="T297" s="89"/>
    </row>
    <row r="298" spans="1:20" s="15" customFormat="1" ht="12">
      <c r="A298" s="2" t="s">
        <v>57</v>
      </c>
      <c r="B298" s="21">
        <f>+'Pivot Table 2-Year Insts.'!P645</f>
        <v>78.166268393912716</v>
      </c>
      <c r="C298" s="22"/>
      <c r="D298" s="39">
        <f t="shared" ref="D298:D301" si="59">+F298+H298</f>
        <v>61.313231996012959</v>
      </c>
      <c r="E298" s="23"/>
      <c r="F298" s="33">
        <f>+'Pivot Table 2-Year Insts.'!P658</f>
        <v>56.279591328183407</v>
      </c>
      <c r="G298" s="5"/>
      <c r="H298" s="5">
        <f>+'Pivot Table 2-Year Insts.'!P661</f>
        <v>5.0336406678295535</v>
      </c>
      <c r="I298" s="5"/>
      <c r="J298" s="5">
        <f>+'Pivot Table 2-Year Insts.'!P664</f>
        <v>38.686768003987041</v>
      </c>
      <c r="K298" s="5"/>
      <c r="L298" s="39">
        <f>SUM(F298:J298)</f>
        <v>100</v>
      </c>
      <c r="M298" s="33"/>
      <c r="N298" s="17"/>
      <c r="P298" s="88"/>
      <c r="S298" s="89"/>
      <c r="T298" s="89"/>
    </row>
    <row r="299" spans="1:20" s="15" customFormat="1" ht="12">
      <c r="A299" s="2" t="s">
        <v>58</v>
      </c>
      <c r="B299" s="21">
        <f>+'Pivot Table 2-Year Insts.'!P697</f>
        <v>55.097652750403157</v>
      </c>
      <c r="C299" s="22"/>
      <c r="D299" s="39">
        <f t="shared" si="59"/>
        <v>59.299708763568972</v>
      </c>
      <c r="E299" s="23"/>
      <c r="F299" s="33">
        <f>+'Pivot Table 2-Year Insts.'!P710</f>
        <v>50.178713264495634</v>
      </c>
      <c r="G299" s="5"/>
      <c r="H299" s="5">
        <f>+'Pivot Table 2-Year Insts.'!P713</f>
        <v>9.120995499073338</v>
      </c>
      <c r="I299" s="5"/>
      <c r="J299" s="5">
        <f>+'Pivot Table 2-Year Insts.'!P716</f>
        <v>40.700291236431028</v>
      </c>
      <c r="K299" s="5"/>
      <c r="L299" s="39">
        <f>SUM(F299:J299)</f>
        <v>100</v>
      </c>
      <c r="M299" s="33"/>
      <c r="N299" s="17"/>
      <c r="P299" s="88"/>
      <c r="S299" s="89"/>
      <c r="T299" s="89"/>
    </row>
    <row r="300" spans="1:20" s="15" customFormat="1" ht="12">
      <c r="A300" s="2" t="s">
        <v>59</v>
      </c>
      <c r="B300" s="21">
        <f>+'Pivot Table 2-Year Insts.'!P749</f>
        <v>39.353979353979355</v>
      </c>
      <c r="C300" s="22"/>
      <c r="D300" s="39">
        <f t="shared" si="59"/>
        <v>63.523936170212771</v>
      </c>
      <c r="E300" s="23"/>
      <c r="F300" s="33">
        <f>+'Pivot Table 2-Year Insts.'!P762</f>
        <v>58.005319148936174</v>
      </c>
      <c r="G300" s="5"/>
      <c r="H300" s="5">
        <f>+'Pivot Table 2-Year Insts.'!P765</f>
        <v>5.5186170212765955</v>
      </c>
      <c r="I300" s="5"/>
      <c r="J300" s="5">
        <f>+'Pivot Table 2-Year Insts.'!P768</f>
        <v>36.476063829787236</v>
      </c>
      <c r="K300" s="5"/>
      <c r="L300" s="39">
        <f>SUM(F300:J300)</f>
        <v>100</v>
      </c>
      <c r="M300" s="33"/>
      <c r="N300" s="17"/>
      <c r="P300" s="88"/>
      <c r="S300" s="89"/>
      <c r="T300" s="89"/>
    </row>
    <row r="301" spans="1:20" s="15" customFormat="1" ht="12">
      <c r="A301" s="40" t="s">
        <v>60</v>
      </c>
      <c r="B301" s="24">
        <f>+'Pivot Table 2-Year Insts.'!P801</f>
        <v>83.448275862068968</v>
      </c>
      <c r="C301" s="41"/>
      <c r="D301" s="42">
        <f t="shared" si="59"/>
        <v>60.411899313501152</v>
      </c>
      <c r="E301" s="43"/>
      <c r="F301" s="44">
        <f>+'Pivot Table 2-Year Insts.'!P814</f>
        <v>57.208237986270028</v>
      </c>
      <c r="G301" s="35"/>
      <c r="H301" s="35">
        <f>+'Pivot Table 2-Year Insts.'!P817</f>
        <v>3.2036613272311212</v>
      </c>
      <c r="I301" s="35"/>
      <c r="J301" s="35">
        <f>+'Pivot Table 2-Year Insts.'!P820</f>
        <v>39.588100686498855</v>
      </c>
      <c r="K301" s="35"/>
      <c r="L301" s="45">
        <f>SUM(F301:J301)</f>
        <v>100</v>
      </c>
      <c r="M301" s="44"/>
      <c r="N301" s="17"/>
      <c r="P301" s="88"/>
      <c r="S301" s="89"/>
      <c r="T301" s="89"/>
    </row>
    <row r="302" spans="1:20" s="15" customFormat="1" ht="10.5" customHeight="1">
      <c r="A302" s="46" t="s">
        <v>23</v>
      </c>
      <c r="B302" s="26"/>
      <c r="C302" s="5"/>
      <c r="D302" s="5"/>
      <c r="E302" s="5"/>
      <c r="F302" s="26"/>
      <c r="G302" s="5"/>
      <c r="H302" s="26"/>
      <c r="I302" s="5"/>
      <c r="J302" s="26"/>
      <c r="K302" s="5"/>
      <c r="L302" s="5"/>
      <c r="M302" s="34"/>
      <c r="N302" s="17"/>
      <c r="P302" s="88"/>
      <c r="S302" s="89"/>
      <c r="T302" s="89"/>
    </row>
    <row r="303" spans="1:20" ht="59.25" customHeight="1">
      <c r="A303" s="1127" t="s">
        <v>29</v>
      </c>
      <c r="B303" s="1127"/>
      <c r="C303" s="1127"/>
      <c r="D303" s="1128"/>
      <c r="E303" s="1128"/>
      <c r="F303" s="1128"/>
      <c r="G303" s="1128"/>
      <c r="H303" s="1128"/>
      <c r="I303" s="1128"/>
      <c r="J303" s="1128"/>
      <c r="K303" s="1128"/>
      <c r="L303" s="1128"/>
      <c r="Q303" s="15"/>
    </row>
    <row r="304" spans="1:20">
      <c r="A304" s="1004"/>
      <c r="B304" s="1004"/>
      <c r="C304" s="1004"/>
      <c r="D304" s="1005"/>
      <c r="E304" s="1005"/>
      <c r="F304" s="1005"/>
      <c r="G304" s="1005"/>
      <c r="H304" s="1005"/>
      <c r="I304" s="1005"/>
      <c r="J304" s="1005"/>
      <c r="K304" s="1005"/>
      <c r="L304" s="1005"/>
      <c r="M304" s="137" t="s">
        <v>1303</v>
      </c>
      <c r="Q304" s="15"/>
    </row>
    <row r="305" spans="1:20" ht="15.75" customHeight="1">
      <c r="A305" s="1" t="s">
        <v>113</v>
      </c>
      <c r="B305" s="1"/>
      <c r="C305" s="1"/>
      <c r="D305" s="1"/>
      <c r="E305" s="1"/>
      <c r="F305" s="1"/>
      <c r="G305" s="1"/>
      <c r="H305" s="1"/>
      <c r="I305" s="1"/>
      <c r="J305" s="1"/>
      <c r="K305" s="1"/>
      <c r="L305" s="1"/>
      <c r="M305" s="31"/>
      <c r="Q305" s="15"/>
    </row>
    <row r="306" spans="1:20" ht="15.75">
      <c r="A306" s="1"/>
      <c r="B306" s="1"/>
      <c r="C306" s="1"/>
      <c r="D306" s="1"/>
      <c r="E306" s="1"/>
      <c r="F306" s="1"/>
      <c r="G306" s="1"/>
      <c r="H306" s="1"/>
      <c r="I306" s="1"/>
      <c r="J306" s="1"/>
      <c r="K306" s="1"/>
      <c r="L306" s="1"/>
      <c r="M306" s="31"/>
      <c r="Q306" s="15"/>
    </row>
    <row r="307" spans="1:20" ht="15.75">
      <c r="A307" s="1" t="s">
        <v>72</v>
      </c>
      <c r="B307" s="1"/>
      <c r="C307" s="1"/>
      <c r="D307" s="1"/>
      <c r="E307" s="1"/>
      <c r="F307" s="1"/>
      <c r="G307" s="1"/>
      <c r="H307" s="1"/>
      <c r="I307" s="1"/>
      <c r="J307" s="1"/>
      <c r="K307" s="1"/>
      <c r="L307" s="1"/>
      <c r="M307" s="31"/>
    </row>
    <row r="308" spans="1:20" ht="18.75">
      <c r="A308" s="1" t="s">
        <v>81</v>
      </c>
      <c r="B308" s="1"/>
      <c r="C308" s="1"/>
      <c r="D308" s="1"/>
      <c r="E308" s="1"/>
      <c r="F308" s="1"/>
      <c r="G308" s="1"/>
      <c r="H308" s="1"/>
      <c r="I308" s="1"/>
      <c r="J308" s="1"/>
      <c r="K308" s="1"/>
      <c r="L308" s="1"/>
      <c r="M308" s="31"/>
    </row>
    <row r="309" spans="1:20" ht="15.75">
      <c r="A309" s="1" t="s">
        <v>214</v>
      </c>
      <c r="B309" s="1"/>
      <c r="C309" s="1"/>
      <c r="D309" s="1"/>
      <c r="E309" s="1"/>
      <c r="F309" s="1"/>
      <c r="G309" s="1"/>
      <c r="H309" s="1"/>
      <c r="I309" s="1"/>
      <c r="J309" s="1"/>
      <c r="K309" s="1"/>
      <c r="L309" s="1"/>
      <c r="M309" s="31"/>
    </row>
    <row r="310" spans="1:20" ht="7.5" customHeight="1">
      <c r="A310" s="1"/>
      <c r="B310" s="1"/>
      <c r="C310" s="1"/>
      <c r="D310" s="1"/>
      <c r="E310" s="1"/>
      <c r="F310" s="1"/>
      <c r="G310" s="1"/>
      <c r="H310" s="1"/>
      <c r="I310" s="1"/>
      <c r="J310" s="1"/>
      <c r="K310" s="1"/>
      <c r="L310" s="1"/>
    </row>
    <row r="311" spans="1:20" ht="69" customHeight="1">
      <c r="A311" s="12"/>
      <c r="B311" s="29" t="s">
        <v>167</v>
      </c>
      <c r="C311" s="37"/>
      <c r="D311" s="29" t="s">
        <v>67</v>
      </c>
      <c r="E311" s="38"/>
      <c r="F311" s="29" t="s">
        <v>42</v>
      </c>
      <c r="G311" s="29"/>
      <c r="H311" s="29" t="s">
        <v>36</v>
      </c>
      <c r="I311" s="29"/>
      <c r="J311" s="29" t="s">
        <v>62</v>
      </c>
      <c r="K311" s="29"/>
      <c r="L311" s="29" t="s">
        <v>63</v>
      </c>
      <c r="M311" s="29"/>
    </row>
    <row r="312" spans="1:20" s="15" customFormat="1" ht="18" customHeight="1">
      <c r="A312" s="10" t="s">
        <v>45</v>
      </c>
      <c r="B312" s="21">
        <f>+'Pivot Table 2-Year Insts.'!Q853</f>
        <v>47.296009208136255</v>
      </c>
      <c r="C312" s="22"/>
      <c r="D312" s="39">
        <f>+F312+H312</f>
        <v>56.491274899069097</v>
      </c>
      <c r="E312" s="23"/>
      <c r="F312" s="33">
        <f>+'Pivot Table 2-Year Insts.'!Q866</f>
        <v>50.325314470654966</v>
      </c>
      <c r="G312" s="5"/>
      <c r="H312" s="5">
        <f>+'Pivot Table 2-Year Insts.'!Q869</f>
        <v>6.1659604284141336</v>
      </c>
      <c r="I312" s="5"/>
      <c r="J312" s="5">
        <f>+'Pivot Table 2-Year Insts.'!Q872</f>
        <v>43.508725100930903</v>
      </c>
      <c r="K312" s="5"/>
      <c r="L312" s="39">
        <f>SUM(F312:J312)</f>
        <v>100</v>
      </c>
      <c r="M312" s="33"/>
      <c r="P312" s="88"/>
      <c r="Q312" s="25"/>
      <c r="S312" s="89"/>
      <c r="T312" s="89"/>
    </row>
    <row r="313" spans="1:20" s="15" customFormat="1">
      <c r="A313" s="10"/>
      <c r="B313" s="21"/>
      <c r="C313" s="64"/>
      <c r="D313" s="63"/>
      <c r="E313" s="65"/>
      <c r="F313" s="33"/>
      <c r="G313" s="5"/>
      <c r="H313" s="5"/>
      <c r="I313" s="5"/>
      <c r="J313" s="5"/>
      <c r="K313" s="5"/>
      <c r="L313" s="39"/>
      <c r="M313" s="33"/>
      <c r="P313" s="88"/>
      <c r="Q313" s="25"/>
      <c r="S313" s="89"/>
      <c r="T313" s="89"/>
    </row>
    <row r="314" spans="1:20" s="15" customFormat="1">
      <c r="A314" s="10" t="s">
        <v>46</v>
      </c>
      <c r="B314" s="21">
        <f>+'Pivot Table 2-Year Insts.'!Q21</f>
        <v>53.028798411122146</v>
      </c>
      <c r="C314" s="22"/>
      <c r="D314" s="39">
        <f t="shared" ref="D314:D317" si="60">+F314+H314</f>
        <v>65.257048092868985</v>
      </c>
      <c r="E314" s="23"/>
      <c r="F314" s="33">
        <f>+'Pivot Table 2-Year Insts.'!Q34</f>
        <v>57.462686567164177</v>
      </c>
      <c r="G314" s="5"/>
      <c r="H314" s="5">
        <f>+'Pivot Table 2-Year Insts.'!Q37</f>
        <v>7.7943615257048098</v>
      </c>
      <c r="I314" s="5"/>
      <c r="J314" s="5">
        <f>+'Pivot Table 2-Year Insts.'!Q40</f>
        <v>34.742951907131008</v>
      </c>
      <c r="K314" s="5"/>
      <c r="L314" s="39">
        <f>SUM(F314:J314)</f>
        <v>100</v>
      </c>
      <c r="M314" s="33"/>
      <c r="P314" s="88"/>
      <c r="Q314" s="25"/>
      <c r="S314" s="89"/>
      <c r="T314" s="89"/>
    </row>
    <row r="315" spans="1:20" s="15" customFormat="1">
      <c r="A315" s="2" t="s">
        <v>47</v>
      </c>
      <c r="B315" s="21">
        <f>+'Pivot Table 2-Year Insts.'!Q73</f>
        <v>49.602640909646652</v>
      </c>
      <c r="C315" s="22"/>
      <c r="D315" s="39">
        <f t="shared" si="60"/>
        <v>50.983935742971894</v>
      </c>
      <c r="E315" s="23"/>
      <c r="F315" s="33">
        <f>+'Pivot Table 2-Year Insts.'!Q86</f>
        <v>47.570281124497996</v>
      </c>
      <c r="G315" s="5"/>
      <c r="H315" s="5">
        <f>+'Pivot Table 2-Year Insts.'!Q89</f>
        <v>3.4136546184738958</v>
      </c>
      <c r="I315" s="5"/>
      <c r="J315" s="5">
        <f>+'Pivot Table 2-Year Insts.'!Q92</f>
        <v>49.016064257028113</v>
      </c>
      <c r="K315" s="5"/>
      <c r="L315" s="39">
        <f>SUM(F315:J315)</f>
        <v>100</v>
      </c>
      <c r="M315" s="33"/>
      <c r="P315" s="88"/>
      <c r="Q315" s="25"/>
      <c r="S315" s="89"/>
      <c r="T315" s="89"/>
    </row>
    <row r="316" spans="1:20" s="15" customFormat="1" ht="12">
      <c r="A316" s="2" t="s">
        <v>61</v>
      </c>
      <c r="B316" s="21">
        <f>+'Pivot Table 2-Year Insts.'!Q125</f>
        <v>0</v>
      </c>
      <c r="C316" s="22"/>
      <c r="D316" s="39">
        <f t="shared" si="60"/>
        <v>0</v>
      </c>
      <c r="E316" s="23"/>
      <c r="F316" s="33">
        <f>+'Pivot Table 2-Year Insts.'!Q138</f>
        <v>0</v>
      </c>
      <c r="G316" s="5"/>
      <c r="H316" s="5">
        <f>+'Pivot Table 2-Year Insts.'!Q141</f>
        <v>0</v>
      </c>
      <c r="I316" s="5"/>
      <c r="J316" s="5">
        <f>+'Pivot Table 2-Year Insts.'!Q144</f>
        <v>0</v>
      </c>
      <c r="K316" s="5"/>
      <c r="L316" s="39">
        <f>SUM(F316:J316)</f>
        <v>0</v>
      </c>
      <c r="M316" s="33"/>
      <c r="P316" s="88"/>
      <c r="S316" s="89"/>
      <c r="T316" s="89"/>
    </row>
    <row r="317" spans="1:20" s="15" customFormat="1" ht="12">
      <c r="A317" s="2" t="s">
        <v>48</v>
      </c>
      <c r="B317" s="33">
        <f>+'Pivot Table 2-Year Insts.'!Q177</f>
        <v>45.899053627760253</v>
      </c>
      <c r="C317" s="22"/>
      <c r="D317" s="39">
        <f t="shared" si="60"/>
        <v>68.181818181818187</v>
      </c>
      <c r="E317" s="23"/>
      <c r="F317" s="33">
        <f>+'Pivot Table 2-Year Insts.'!Q190</f>
        <v>62.121212121212125</v>
      </c>
      <c r="G317" s="5"/>
      <c r="H317" s="5">
        <f>+'Pivot Table 2-Year Insts.'!Q193</f>
        <v>6.0606060606060606</v>
      </c>
      <c r="I317" s="5"/>
      <c r="J317" s="5">
        <f>+'Pivot Table 2-Year Insts.'!Q196</f>
        <v>31.818181818181817</v>
      </c>
      <c r="K317" s="5"/>
      <c r="L317" s="39">
        <f>SUM(F317:J317)</f>
        <v>100</v>
      </c>
      <c r="M317" s="33"/>
      <c r="P317" s="88"/>
      <c r="S317" s="89"/>
      <c r="T317" s="89"/>
    </row>
    <row r="318" spans="1:20" s="15" customFormat="1" ht="12">
      <c r="A318" s="2"/>
      <c r="B318" s="33"/>
      <c r="C318" s="22"/>
      <c r="D318" s="39"/>
      <c r="E318" s="23"/>
      <c r="F318" s="33"/>
      <c r="G318" s="5"/>
      <c r="H318" s="5"/>
      <c r="I318" s="5"/>
      <c r="J318" s="5"/>
      <c r="K318" s="5"/>
      <c r="L318" s="39"/>
      <c r="M318" s="33"/>
      <c r="P318" s="88"/>
      <c r="S318" s="89"/>
      <c r="T318" s="89"/>
    </row>
    <row r="319" spans="1:20" s="15" customFormat="1" ht="12">
      <c r="A319" s="2" t="s">
        <v>49</v>
      </c>
      <c r="B319" s="21">
        <f>+'Pivot Table 2-Year Insts.'!Q229</f>
        <v>61.448598130841127</v>
      </c>
      <c r="C319" s="22"/>
      <c r="D319" s="39">
        <f t="shared" ref="D319:D322" si="61">+F319+H319</f>
        <v>61.089108910891092</v>
      </c>
      <c r="E319" s="23"/>
      <c r="F319" s="33">
        <f>+'Pivot Table 2-Year Insts.'!Q242</f>
        <v>49.504950495049506</v>
      </c>
      <c r="G319" s="5"/>
      <c r="H319" s="5">
        <f>+'Pivot Table 2-Year Insts.'!Q245</f>
        <v>11.584158415841586</v>
      </c>
      <c r="I319" s="5"/>
      <c r="J319" s="5">
        <f>+'Pivot Table 2-Year Insts.'!Q248</f>
        <v>38.910891089108915</v>
      </c>
      <c r="K319" s="5"/>
      <c r="L319" s="39">
        <f>SUM(F319:J319)</f>
        <v>100</v>
      </c>
      <c r="M319" s="33"/>
      <c r="P319" s="88"/>
      <c r="S319" s="89"/>
      <c r="T319" s="89"/>
    </row>
    <row r="320" spans="1:20" s="15" customFormat="1" ht="12">
      <c r="A320" s="2" t="s">
        <v>50</v>
      </c>
      <c r="B320" s="21">
        <f>+'Pivot Table 2-Year Insts.'!Q281</f>
        <v>43.875100080064051</v>
      </c>
      <c r="C320" s="22"/>
      <c r="D320" s="39">
        <f t="shared" si="61"/>
        <v>70.297029702970306</v>
      </c>
      <c r="E320" s="23"/>
      <c r="F320" s="33">
        <f>+'Pivot Table 2-Year Insts.'!Q294</f>
        <v>65.346534653465355</v>
      </c>
      <c r="G320" s="5"/>
      <c r="H320" s="5">
        <f>+'Pivot Table 2-Year Insts.'!Q297</f>
        <v>4.9504950495049505</v>
      </c>
      <c r="I320" s="5"/>
      <c r="J320" s="5">
        <f>+'Pivot Table 2-Year Insts.'!Q300</f>
        <v>29.702970297029701</v>
      </c>
      <c r="K320" s="5"/>
      <c r="L320" s="39">
        <f>SUM(F320:J320)</f>
        <v>100</v>
      </c>
      <c r="M320" s="33"/>
      <c r="P320" s="88"/>
      <c r="S320" s="89"/>
      <c r="T320" s="89"/>
    </row>
    <row r="321" spans="1:20" s="15" customFormat="1" ht="12">
      <c r="A321" s="2" t="s">
        <v>51</v>
      </c>
      <c r="B321" s="21">
        <f>+'Pivot Table 2-Year Insts.'!Q333</f>
        <v>39.783839423571798</v>
      </c>
      <c r="C321" s="22"/>
      <c r="D321" s="39">
        <f t="shared" si="61"/>
        <v>52.659984579799534</v>
      </c>
      <c r="E321" s="23"/>
      <c r="F321" s="33">
        <f>+'Pivot Table 2-Year Insts.'!Q346</f>
        <v>45.48959136468774</v>
      </c>
      <c r="G321" s="5"/>
      <c r="H321" s="5">
        <f>+'Pivot Table 2-Year Insts.'!Q349</f>
        <v>7.1703932151117966</v>
      </c>
      <c r="I321" s="5"/>
      <c r="J321" s="5">
        <f>+'Pivot Table 2-Year Insts.'!Q352</f>
        <v>47.340015420200466</v>
      </c>
      <c r="K321" s="5"/>
      <c r="L321" s="39">
        <f>SUM(F321:J321)</f>
        <v>100</v>
      </c>
      <c r="M321" s="33"/>
      <c r="P321" s="88"/>
      <c r="S321" s="89"/>
      <c r="T321" s="89"/>
    </row>
    <row r="322" spans="1:20" s="15" customFormat="1" ht="12">
      <c r="A322" s="2" t="s">
        <v>52</v>
      </c>
      <c r="B322" s="21">
        <f>+'Pivot Table 2-Year Insts.'!Q385</f>
        <v>44.024122807017548</v>
      </c>
      <c r="C322" s="22"/>
      <c r="D322" s="39">
        <f t="shared" si="61"/>
        <v>61.699779249448127</v>
      </c>
      <c r="E322" s="23"/>
      <c r="F322" s="33">
        <f>+'Pivot Table 2-Year Insts.'!Q398</f>
        <v>55.187637969094929</v>
      </c>
      <c r="G322" s="5"/>
      <c r="H322" s="5">
        <f>+'Pivot Table 2-Year Insts.'!Q401</f>
        <v>6.5121412803532008</v>
      </c>
      <c r="I322" s="5"/>
      <c r="J322" s="5">
        <f>+'Pivot Table 2-Year Insts.'!Q404</f>
        <v>38.30022075055188</v>
      </c>
      <c r="K322" s="5"/>
      <c r="L322" s="39">
        <f>SUM(F322:J322)</f>
        <v>100</v>
      </c>
      <c r="M322" s="33"/>
      <c r="P322" s="88"/>
      <c r="S322" s="89"/>
      <c r="T322" s="89"/>
    </row>
    <row r="323" spans="1:20" s="15" customFormat="1" ht="12">
      <c r="A323" s="2"/>
      <c r="B323" s="21"/>
      <c r="C323" s="22"/>
      <c r="D323" s="39"/>
      <c r="E323" s="23"/>
      <c r="F323" s="33"/>
      <c r="G323" s="5"/>
      <c r="H323" s="5"/>
      <c r="I323" s="5"/>
      <c r="J323" s="5"/>
      <c r="K323" s="5"/>
      <c r="L323" s="39"/>
      <c r="M323" s="33"/>
      <c r="P323" s="88"/>
      <c r="S323" s="89"/>
      <c r="T323" s="89"/>
    </row>
    <row r="324" spans="1:20" s="15" customFormat="1" ht="12">
      <c r="A324" s="2" t="s">
        <v>53</v>
      </c>
      <c r="B324" s="21">
        <f>+'Pivot Table 2-Year Insts.'!Q437</f>
        <v>77.777777777777786</v>
      </c>
      <c r="C324" s="22"/>
      <c r="D324" s="39">
        <f t="shared" ref="D324:D327" si="62">+F324+H324</f>
        <v>57.214345287739782</v>
      </c>
      <c r="E324" s="23"/>
      <c r="F324" s="33">
        <f>+'Pivot Table 2-Year Insts.'!Q450</f>
        <v>53.794829024186818</v>
      </c>
      <c r="G324" s="5"/>
      <c r="H324" s="5">
        <f>+'Pivot Table 2-Year Insts.'!Q453</f>
        <v>3.419516263552961</v>
      </c>
      <c r="I324" s="5"/>
      <c r="J324" s="5">
        <f>+'Pivot Table 2-Year Insts.'!Q456</f>
        <v>42.785654712260218</v>
      </c>
      <c r="K324" s="5"/>
      <c r="L324" s="39">
        <f>SUM(F324:J324)</f>
        <v>100</v>
      </c>
      <c r="M324" s="33"/>
      <c r="P324" s="88"/>
      <c r="S324" s="89"/>
      <c r="T324" s="89"/>
    </row>
    <row r="325" spans="1:20" s="15" customFormat="1" ht="12">
      <c r="A325" s="2" t="s">
        <v>54</v>
      </c>
      <c r="B325" s="21">
        <f>+'Pivot Table 2-Year Insts.'!Q489</f>
        <v>25.788781770376861</v>
      </c>
      <c r="C325" s="22"/>
      <c r="D325" s="39">
        <f t="shared" si="62"/>
        <v>48.890665600639615</v>
      </c>
      <c r="E325" s="23"/>
      <c r="F325" s="33">
        <f>+'Pivot Table 2-Year Insts.'!Q502</f>
        <v>48.890665600639615</v>
      </c>
      <c r="G325" s="5"/>
      <c r="H325" s="5">
        <f>+'Pivot Table 2-Year Insts.'!Q505</f>
        <v>0</v>
      </c>
      <c r="I325" s="5"/>
      <c r="J325" s="5">
        <f>+'Pivot Table 2-Year Insts.'!Q508</f>
        <v>51.109334399360385</v>
      </c>
      <c r="K325" s="5"/>
      <c r="L325" s="39">
        <f>SUM(F325:J325)</f>
        <v>100</v>
      </c>
      <c r="M325" s="33"/>
      <c r="P325" s="88"/>
      <c r="S325" s="89"/>
      <c r="T325" s="89"/>
    </row>
    <row r="326" spans="1:20" s="15" customFormat="1" ht="12">
      <c r="A326" s="2" t="s">
        <v>55</v>
      </c>
      <c r="B326" s="21">
        <f>+'Pivot Table 2-Year Insts.'!Q541</f>
        <v>41.406021631102021</v>
      </c>
      <c r="C326" s="22"/>
      <c r="D326" s="39">
        <f t="shared" si="62"/>
        <v>59.810874704491717</v>
      </c>
      <c r="E326" s="23"/>
      <c r="F326" s="33">
        <f>+'Pivot Table 2-Year Insts.'!Q554</f>
        <v>50.827423167848693</v>
      </c>
      <c r="G326" s="5"/>
      <c r="H326" s="5">
        <f>+'Pivot Table 2-Year Insts.'!Q557</f>
        <v>8.9834515366430256</v>
      </c>
      <c r="I326" s="5"/>
      <c r="J326" s="5">
        <f>+'Pivot Table 2-Year Insts.'!Q560</f>
        <v>40.189125295508276</v>
      </c>
      <c r="K326" s="5"/>
      <c r="L326" s="39">
        <f>SUM(F326:J326)</f>
        <v>100</v>
      </c>
      <c r="M326" s="33"/>
      <c r="P326" s="88"/>
      <c r="S326" s="89"/>
      <c r="T326" s="89"/>
    </row>
    <row r="327" spans="1:20" s="15" customFormat="1" ht="12">
      <c r="A327" s="2" t="s">
        <v>56</v>
      </c>
      <c r="B327" s="21">
        <f>+'Pivot Table 2-Year Insts.'!Q593</f>
        <v>49.970777323202803</v>
      </c>
      <c r="C327" s="22"/>
      <c r="D327" s="39">
        <f t="shared" si="62"/>
        <v>59.332638164754954</v>
      </c>
      <c r="E327" s="23"/>
      <c r="F327" s="33">
        <f>+'Pivot Table 2-Year Insts.'!Q606</f>
        <v>49.322210636079248</v>
      </c>
      <c r="G327" s="5"/>
      <c r="H327" s="5">
        <f>+'Pivot Table 2-Year Insts.'!Q609</f>
        <v>10.010427528675704</v>
      </c>
      <c r="I327" s="5"/>
      <c r="J327" s="5">
        <f>+'Pivot Table 2-Year Insts.'!Q612</f>
        <v>40.667361835245046</v>
      </c>
      <c r="K327" s="5"/>
      <c r="L327" s="39">
        <f>SUM(F327:J327)</f>
        <v>100</v>
      </c>
      <c r="M327" s="33"/>
      <c r="P327" s="88"/>
      <c r="S327" s="89"/>
      <c r="T327" s="89"/>
    </row>
    <row r="328" spans="1:20" s="15" customFormat="1" ht="12">
      <c r="A328" s="2"/>
      <c r="B328" s="21"/>
      <c r="C328" s="22"/>
      <c r="D328" s="39"/>
      <c r="E328" s="23"/>
      <c r="F328" s="33"/>
      <c r="G328" s="5"/>
      <c r="H328" s="5"/>
      <c r="I328" s="5"/>
      <c r="J328" s="5"/>
      <c r="K328" s="5"/>
      <c r="L328" s="39"/>
      <c r="M328" s="33"/>
      <c r="P328" s="88"/>
      <c r="S328" s="89"/>
      <c r="T328" s="89"/>
    </row>
    <row r="329" spans="1:20" s="15" customFormat="1" ht="12">
      <c r="A329" s="2" t="s">
        <v>57</v>
      </c>
      <c r="B329" s="21">
        <f>+'Pivot Table 2-Year Insts.'!Q645</f>
        <v>0</v>
      </c>
      <c r="C329" s="22"/>
      <c r="D329" s="39">
        <f t="shared" ref="D329:D332" si="63">+F329+H329</f>
        <v>0</v>
      </c>
      <c r="E329" s="23"/>
      <c r="F329" s="33">
        <f>+'Pivot Table 2-Year Insts.'!Q658</f>
        <v>0</v>
      </c>
      <c r="G329" s="5"/>
      <c r="H329" s="5">
        <f>+'Pivot Table 2-Year Insts.'!Q661</f>
        <v>0</v>
      </c>
      <c r="I329" s="5"/>
      <c r="J329" s="5">
        <f>+'Pivot Table 2-Year Insts.'!Q664</f>
        <v>0</v>
      </c>
      <c r="K329" s="5"/>
      <c r="L329" s="39">
        <f>SUM(F329:J329)</f>
        <v>0</v>
      </c>
      <c r="M329" s="33"/>
      <c r="N329" s="17"/>
      <c r="P329" s="88"/>
      <c r="S329" s="89"/>
      <c r="T329" s="89"/>
    </row>
    <row r="330" spans="1:20" s="15" customFormat="1" ht="12">
      <c r="A330" s="2" t="s">
        <v>58</v>
      </c>
      <c r="B330" s="21">
        <f>+'Pivot Table 2-Year Insts.'!Q697</f>
        <v>56.207892204042352</v>
      </c>
      <c r="C330" s="22"/>
      <c r="D330" s="39">
        <f t="shared" si="63"/>
        <v>58.098459225854945</v>
      </c>
      <c r="E330" s="23"/>
      <c r="F330" s="33">
        <f>+'Pivot Table 2-Year Insts.'!Q710</f>
        <v>44.456971063509961</v>
      </c>
      <c r="G330" s="5"/>
      <c r="H330" s="5">
        <f>+'Pivot Table 2-Year Insts.'!Q713</f>
        <v>13.641488162344984</v>
      </c>
      <c r="I330" s="5"/>
      <c r="J330" s="5">
        <f>+'Pivot Table 2-Year Insts.'!Q716</f>
        <v>41.901540774145055</v>
      </c>
      <c r="K330" s="5"/>
      <c r="L330" s="39">
        <f>SUM(F330:J330)</f>
        <v>100</v>
      </c>
      <c r="M330" s="33"/>
      <c r="N330" s="17"/>
      <c r="P330" s="88"/>
      <c r="S330" s="89"/>
      <c r="T330" s="89"/>
    </row>
    <row r="331" spans="1:20" s="15" customFormat="1" ht="12">
      <c r="A331" s="2" t="s">
        <v>59</v>
      </c>
      <c r="B331" s="21">
        <f>+'Pivot Table 2-Year Insts.'!Q749</f>
        <v>74.006309148264975</v>
      </c>
      <c r="C331" s="22"/>
      <c r="D331" s="39">
        <f t="shared" si="63"/>
        <v>62.38095238095238</v>
      </c>
      <c r="E331" s="23"/>
      <c r="F331" s="33">
        <f>+'Pivot Table 2-Year Insts.'!Q762</f>
        <v>54.666666666666664</v>
      </c>
      <c r="G331" s="5"/>
      <c r="H331" s="5">
        <f>+'Pivot Table 2-Year Insts.'!Q765</f>
        <v>7.7142857142857135</v>
      </c>
      <c r="I331" s="5"/>
      <c r="J331" s="5">
        <f>+'Pivot Table 2-Year Insts.'!Q768</f>
        <v>37.61904761904762</v>
      </c>
      <c r="K331" s="5"/>
      <c r="L331" s="39">
        <f>SUM(F331:J331)</f>
        <v>100</v>
      </c>
      <c r="M331" s="33"/>
      <c r="N331" s="17"/>
      <c r="P331" s="88"/>
      <c r="S331" s="89"/>
      <c r="T331" s="89"/>
    </row>
    <row r="332" spans="1:20" s="15" customFormat="1" ht="12">
      <c r="A332" s="40" t="s">
        <v>60</v>
      </c>
      <c r="B332" s="24">
        <f>+'Pivot Table 2-Year Insts.'!Q801</f>
        <v>81.853281853281857</v>
      </c>
      <c r="C332" s="41"/>
      <c r="D332" s="42">
        <f t="shared" si="63"/>
        <v>54.860587792012062</v>
      </c>
      <c r="E332" s="43"/>
      <c r="F332" s="44">
        <f>+'Pivot Table 2-Year Insts.'!Q814</f>
        <v>49.171062547098721</v>
      </c>
      <c r="G332" s="35"/>
      <c r="H332" s="35">
        <f>+'Pivot Table 2-Year Insts.'!Q817</f>
        <v>5.6895252449133382</v>
      </c>
      <c r="I332" s="35"/>
      <c r="J332" s="35">
        <f>+'Pivot Table 2-Year Insts.'!Q820</f>
        <v>45.139412207987945</v>
      </c>
      <c r="K332" s="35"/>
      <c r="L332" s="45">
        <f>SUM(F332:J332)</f>
        <v>100</v>
      </c>
      <c r="M332" s="44"/>
      <c r="N332" s="17"/>
      <c r="P332" s="88"/>
      <c r="S332" s="89"/>
      <c r="T332" s="89"/>
    </row>
    <row r="333" spans="1:20" s="15" customFormat="1" ht="12.75" customHeight="1">
      <c r="A333" s="46" t="s">
        <v>23</v>
      </c>
      <c r="B333" s="26"/>
      <c r="C333" s="5"/>
      <c r="D333" s="5"/>
      <c r="E333" s="5"/>
      <c r="F333" s="26"/>
      <c r="G333" s="5"/>
      <c r="H333" s="26"/>
      <c r="I333" s="5"/>
      <c r="J333" s="26"/>
      <c r="K333" s="5"/>
      <c r="L333" s="5"/>
      <c r="M333" s="34"/>
      <c r="N333" s="17"/>
      <c r="P333" s="88"/>
      <c r="S333" s="89"/>
      <c r="T333" s="89"/>
    </row>
    <row r="334" spans="1:20" ht="54" customHeight="1">
      <c r="A334" s="1127" t="s">
        <v>29</v>
      </c>
      <c r="B334" s="1127"/>
      <c r="C334" s="1127"/>
      <c r="D334" s="1128"/>
      <c r="E334" s="1128"/>
      <c r="F334" s="1128"/>
      <c r="G334" s="1128"/>
      <c r="H334" s="1128"/>
      <c r="I334" s="1128"/>
      <c r="J334" s="1128"/>
      <c r="K334" s="1128"/>
      <c r="L334" s="1128"/>
      <c r="Q334" s="15"/>
    </row>
    <row r="335" spans="1:20">
      <c r="A335" s="1004"/>
      <c r="B335" s="1004"/>
      <c r="C335" s="1004"/>
      <c r="D335" s="1005"/>
      <c r="E335" s="1005"/>
      <c r="F335" s="1005"/>
      <c r="G335" s="1005"/>
      <c r="H335" s="1005"/>
      <c r="I335" s="1005"/>
      <c r="J335" s="1005"/>
      <c r="K335" s="1005"/>
      <c r="L335" s="1005"/>
      <c r="M335" s="137" t="s">
        <v>1303</v>
      </c>
      <c r="Q335" s="15"/>
    </row>
    <row r="336" spans="1:20" ht="15.75" customHeight="1">
      <c r="A336" s="1" t="s">
        <v>114</v>
      </c>
      <c r="B336" s="1"/>
      <c r="C336" s="1"/>
      <c r="D336" s="1"/>
      <c r="E336" s="1"/>
      <c r="F336" s="1"/>
      <c r="G336" s="1"/>
      <c r="H336" s="1"/>
      <c r="I336" s="1"/>
      <c r="J336" s="1"/>
      <c r="K336" s="1"/>
      <c r="L336" s="1"/>
      <c r="M336" s="31"/>
      <c r="Q336" s="15"/>
    </row>
    <row r="337" spans="1:26" ht="15.75" customHeight="1">
      <c r="A337" s="1"/>
      <c r="B337" s="1"/>
      <c r="C337" s="1"/>
      <c r="D337" s="1"/>
      <c r="E337" s="1"/>
      <c r="F337" s="1"/>
      <c r="G337" s="1"/>
      <c r="H337" s="1"/>
      <c r="I337" s="1"/>
      <c r="J337" s="1"/>
      <c r="K337" s="1"/>
      <c r="L337" s="1"/>
      <c r="M337" s="31"/>
      <c r="Q337" s="15"/>
    </row>
    <row r="338" spans="1:26" ht="15.75">
      <c r="A338" s="1" t="s">
        <v>72</v>
      </c>
      <c r="B338" s="1"/>
      <c r="C338" s="1"/>
      <c r="D338" s="1"/>
      <c r="E338" s="1"/>
      <c r="F338" s="1"/>
      <c r="G338" s="1"/>
      <c r="H338" s="1"/>
      <c r="I338" s="1"/>
      <c r="J338" s="1"/>
      <c r="K338" s="1"/>
      <c r="L338" s="1"/>
      <c r="M338" s="31"/>
    </row>
    <row r="339" spans="1:26" ht="18.75">
      <c r="A339" s="1" t="s">
        <v>81</v>
      </c>
      <c r="B339" s="1"/>
      <c r="C339" s="1"/>
      <c r="D339" s="1"/>
      <c r="E339" s="1"/>
      <c r="F339" s="1"/>
      <c r="G339" s="1"/>
      <c r="H339" s="1"/>
      <c r="I339" s="1"/>
      <c r="J339" s="1"/>
      <c r="K339" s="1"/>
      <c r="L339" s="1"/>
      <c r="M339" s="31"/>
      <c r="O339" s="89"/>
      <c r="P339" s="88"/>
      <c r="Q339" s="15"/>
      <c r="R339" s="15"/>
      <c r="S339" s="89"/>
      <c r="T339" s="89"/>
      <c r="U339" s="15"/>
      <c r="V339" s="15"/>
      <c r="W339" s="15"/>
      <c r="X339" s="15"/>
      <c r="Y339" s="15"/>
      <c r="Z339" s="15"/>
    </row>
    <row r="340" spans="1:26" ht="15.75">
      <c r="A340" s="1" t="s">
        <v>213</v>
      </c>
      <c r="B340" s="1"/>
      <c r="C340" s="1"/>
      <c r="D340" s="1"/>
      <c r="E340" s="1"/>
      <c r="F340" s="1"/>
      <c r="G340" s="1"/>
      <c r="H340" s="1"/>
      <c r="I340" s="1"/>
      <c r="J340" s="1"/>
      <c r="K340" s="1"/>
      <c r="L340" s="1"/>
      <c r="M340" s="31"/>
      <c r="O340" s="480"/>
      <c r="P340" s="480"/>
      <c r="Q340" s="480"/>
      <c r="R340" s="480"/>
      <c r="S340" s="480"/>
      <c r="T340" s="126"/>
      <c r="U340" s="127"/>
      <c r="V340" s="126"/>
      <c r="W340" s="127"/>
      <c r="X340" s="128"/>
      <c r="Y340" s="124"/>
      <c r="Z340" s="15"/>
    </row>
    <row r="341" spans="1:26" ht="6" customHeight="1">
      <c r="A341" s="1"/>
      <c r="B341" s="1"/>
      <c r="C341" s="1"/>
      <c r="D341" s="1"/>
      <c r="E341" s="1"/>
      <c r="F341" s="1"/>
      <c r="G341" s="1"/>
      <c r="H341" s="1"/>
      <c r="I341" s="1"/>
      <c r="J341" s="1"/>
      <c r="K341" s="1"/>
      <c r="L341" s="1"/>
      <c r="O341" s="480"/>
      <c r="P341" s="480"/>
      <c r="Q341" s="480"/>
      <c r="R341" s="480"/>
      <c r="S341" s="480"/>
      <c r="T341" s="89"/>
      <c r="U341" s="15"/>
      <c r="V341" s="15"/>
      <c r="W341" s="15"/>
      <c r="X341" s="15"/>
      <c r="Y341" s="15"/>
      <c r="Z341" s="15"/>
    </row>
    <row r="342" spans="1:26" ht="69" customHeight="1">
      <c r="A342" s="12"/>
      <c r="B342" s="29" t="s">
        <v>167</v>
      </c>
      <c r="C342" s="37"/>
      <c r="D342" s="29" t="s">
        <v>67</v>
      </c>
      <c r="E342" s="38"/>
      <c r="F342" s="29" t="s">
        <v>42</v>
      </c>
      <c r="G342" s="29"/>
      <c r="H342" s="29" t="s">
        <v>36</v>
      </c>
      <c r="I342" s="29"/>
      <c r="J342" s="29" t="s">
        <v>62</v>
      </c>
      <c r="K342" s="29"/>
      <c r="L342" s="29" t="s">
        <v>63</v>
      </c>
      <c r="M342" s="29"/>
      <c r="O342" s="15"/>
      <c r="P342" s="88"/>
      <c r="Q342" s="15"/>
      <c r="R342" s="15"/>
      <c r="S342" s="89"/>
      <c r="T342" s="89"/>
      <c r="U342" s="15"/>
      <c r="V342" s="15"/>
      <c r="W342" s="15"/>
      <c r="X342" s="15"/>
      <c r="Y342" s="15"/>
      <c r="Z342" s="15"/>
    </row>
    <row r="343" spans="1:26" s="15" customFormat="1" ht="18" customHeight="1">
      <c r="A343" s="10" t="s">
        <v>45</v>
      </c>
      <c r="B343" s="21">
        <f>+'Pivot Table 2-Year Insts.'!U853</f>
        <v>35.735659260202453</v>
      </c>
      <c r="C343" s="22"/>
      <c r="D343" s="39">
        <f>+F343+H343</f>
        <v>56.103359819808546</v>
      </c>
      <c r="E343" s="23"/>
      <c r="F343" s="33">
        <f>+'Pivot Table 2-Year Insts.'!U866</f>
        <v>54.33898517174498</v>
      </c>
      <c r="G343" s="5"/>
      <c r="H343" s="5">
        <f>+'Pivot Table 2-Year Insts.'!U869</f>
        <v>1.7643746480635676</v>
      </c>
      <c r="I343" s="5"/>
      <c r="J343" s="5">
        <f>+'Pivot Table 2-Year Insts.'!U872</f>
        <v>43.896640180191454</v>
      </c>
      <c r="K343" s="5"/>
      <c r="L343" s="39">
        <f>SUM(F343:J343)</f>
        <v>100</v>
      </c>
      <c r="M343" s="33"/>
      <c r="P343" s="88"/>
      <c r="Q343" s="25"/>
      <c r="S343" s="89"/>
      <c r="T343" s="89"/>
    </row>
    <row r="344" spans="1:26" s="15" customFormat="1">
      <c r="A344" s="10"/>
      <c r="B344" s="21"/>
      <c r="C344" s="64"/>
      <c r="D344" s="63"/>
      <c r="E344" s="65"/>
      <c r="F344" s="33"/>
      <c r="G344" s="5"/>
      <c r="H344" s="5"/>
      <c r="I344" s="5"/>
      <c r="J344" s="5"/>
      <c r="K344" s="5"/>
      <c r="L344" s="39"/>
      <c r="M344" s="33"/>
      <c r="P344" s="88"/>
      <c r="Q344" s="25"/>
      <c r="S344" s="89"/>
      <c r="T344" s="89"/>
    </row>
    <row r="345" spans="1:26" s="15" customFormat="1">
      <c r="A345" s="10" t="s">
        <v>46</v>
      </c>
      <c r="B345" s="21">
        <f>+'Pivot Table 2-Year Insts.'!U21</f>
        <v>32.517263025737606</v>
      </c>
      <c r="C345" s="22"/>
      <c r="D345" s="39">
        <f t="shared" ref="D345:D363" si="64">+F345+H345</f>
        <v>68.877551020408163</v>
      </c>
      <c r="E345" s="23"/>
      <c r="F345" s="33">
        <f>+'Pivot Table 2-Year Insts.'!U34</f>
        <v>62.882653061224488</v>
      </c>
      <c r="G345" s="5"/>
      <c r="H345" s="5">
        <f>+'Pivot Table 2-Year Insts.'!U37</f>
        <v>5.9948979591836729</v>
      </c>
      <c r="I345" s="5"/>
      <c r="J345" s="5">
        <f>+'Pivot Table 2-Year Insts.'!U40</f>
        <v>31.122448979591837</v>
      </c>
      <c r="K345" s="5"/>
      <c r="L345" s="39">
        <f t="shared" ref="L345:L363" si="65">SUM(F345:J345)</f>
        <v>100</v>
      </c>
      <c r="M345" s="33"/>
      <c r="P345" s="88"/>
      <c r="Q345" s="25"/>
      <c r="S345" s="89"/>
      <c r="T345" s="89"/>
    </row>
    <row r="346" spans="1:26" s="15" customFormat="1">
      <c r="A346" s="2" t="s">
        <v>47</v>
      </c>
      <c r="B346" s="21">
        <f>+'Pivot Table 2-Year Insts.'!U73</f>
        <v>0</v>
      </c>
      <c r="C346" s="22"/>
      <c r="D346" s="39">
        <f t="shared" si="64"/>
        <v>0</v>
      </c>
      <c r="E346" s="23"/>
      <c r="F346" s="33">
        <f>+'Pivot Table 2-Year Insts.'!U86</f>
        <v>0</v>
      </c>
      <c r="G346" s="5"/>
      <c r="H346" s="5">
        <f>+'Pivot Table 2-Year Insts.'!U89</f>
        <v>0</v>
      </c>
      <c r="I346" s="5"/>
      <c r="J346" s="5">
        <f>+'Pivot Table 2-Year Insts.'!U92</f>
        <v>0</v>
      </c>
      <c r="K346" s="5"/>
      <c r="L346" s="39">
        <f t="shared" si="65"/>
        <v>0</v>
      </c>
      <c r="M346" s="33"/>
      <c r="P346" s="88"/>
      <c r="Q346" s="25"/>
      <c r="S346" s="89"/>
      <c r="T346" s="89"/>
    </row>
    <row r="347" spans="1:26" s="15" customFormat="1" ht="12">
      <c r="A347" s="2" t="s">
        <v>61</v>
      </c>
      <c r="B347" s="21">
        <f>+'Pivot Table 2-Year Insts.'!U125</f>
        <v>0</v>
      </c>
      <c r="C347" s="22"/>
      <c r="D347" s="39">
        <f t="shared" si="64"/>
        <v>0</v>
      </c>
      <c r="E347" s="23"/>
      <c r="F347" s="33">
        <f>+'Pivot Table 2-Year Insts.'!U138</f>
        <v>0</v>
      </c>
      <c r="G347" s="5"/>
      <c r="H347" s="5">
        <f>+'Pivot Table 2-Year Insts.'!U141</f>
        <v>0</v>
      </c>
      <c r="I347" s="5"/>
      <c r="J347" s="5">
        <f>+'Pivot Table 2-Year Insts.'!U144</f>
        <v>0</v>
      </c>
      <c r="K347" s="5"/>
      <c r="L347" s="39">
        <f t="shared" si="65"/>
        <v>0</v>
      </c>
      <c r="M347" s="33"/>
      <c r="P347" s="88"/>
      <c r="S347" s="89"/>
      <c r="T347" s="89"/>
    </row>
    <row r="348" spans="1:26" s="15" customFormat="1" ht="12">
      <c r="A348" s="2" t="s">
        <v>48</v>
      </c>
      <c r="B348" s="33">
        <f>+'Pivot Table 2-Year Insts.'!U177</f>
        <v>0</v>
      </c>
      <c r="C348" s="22"/>
      <c r="D348" s="39">
        <f t="shared" si="64"/>
        <v>0</v>
      </c>
      <c r="E348" s="23"/>
      <c r="F348" s="33">
        <f>+'Pivot Table 2-Year Insts.'!U190</f>
        <v>0</v>
      </c>
      <c r="G348" s="5"/>
      <c r="H348" s="5">
        <f>+'Pivot Table 2-Year Insts.'!U193</f>
        <v>0</v>
      </c>
      <c r="I348" s="5"/>
      <c r="J348" s="5">
        <f>+'Pivot Table 2-Year Insts.'!U196</f>
        <v>0</v>
      </c>
      <c r="K348" s="5"/>
      <c r="L348" s="39">
        <f t="shared" si="65"/>
        <v>0</v>
      </c>
      <c r="M348" s="33"/>
      <c r="P348" s="88"/>
      <c r="S348" s="89"/>
      <c r="T348" s="89"/>
    </row>
    <row r="349" spans="1:26" s="15" customFormat="1" ht="12">
      <c r="A349" s="2"/>
      <c r="B349" s="33"/>
      <c r="C349" s="22"/>
      <c r="D349" s="39"/>
      <c r="E349" s="23"/>
      <c r="F349" s="33"/>
      <c r="G349" s="5"/>
      <c r="H349" s="5"/>
      <c r="I349" s="5"/>
      <c r="J349" s="5"/>
      <c r="K349" s="5"/>
      <c r="L349" s="39"/>
      <c r="M349" s="33"/>
      <c r="P349" s="88"/>
      <c r="S349" s="89"/>
      <c r="T349" s="89"/>
    </row>
    <row r="350" spans="1:26" s="15" customFormat="1" ht="12">
      <c r="A350" s="2" t="s">
        <v>49</v>
      </c>
      <c r="B350" s="21">
        <f>+'Pivot Table 2-Year Insts.'!U229</f>
        <v>38.077113386366229</v>
      </c>
      <c r="C350" s="22"/>
      <c r="D350" s="39">
        <f t="shared" si="64"/>
        <v>54.782298358315494</v>
      </c>
      <c r="E350" s="23"/>
      <c r="F350" s="33">
        <f>+'Pivot Table 2-Year Insts.'!U242</f>
        <v>53.504639543183444</v>
      </c>
      <c r="G350" s="5"/>
      <c r="H350" s="5">
        <f>+'Pivot Table 2-Year Insts.'!U245</f>
        <v>1.2776588151320485</v>
      </c>
      <c r="I350" s="5"/>
      <c r="J350" s="5">
        <f>+'Pivot Table 2-Year Insts.'!U248</f>
        <v>45.217701641684513</v>
      </c>
      <c r="K350" s="5"/>
      <c r="L350" s="39">
        <f t="shared" si="65"/>
        <v>100</v>
      </c>
      <c r="M350" s="33"/>
      <c r="P350" s="88"/>
      <c r="S350" s="89"/>
      <c r="T350" s="89"/>
    </row>
    <row r="351" spans="1:26" s="15" customFormat="1" ht="12">
      <c r="A351" s="2" t="s">
        <v>50</v>
      </c>
      <c r="B351" s="21">
        <f>+'Pivot Table 2-Year Insts.'!U281</f>
        <v>15.680615680615681</v>
      </c>
      <c r="C351" s="22"/>
      <c r="D351" s="39">
        <f t="shared" si="64"/>
        <v>71.374045801526719</v>
      </c>
      <c r="E351" s="23"/>
      <c r="F351" s="33">
        <f>+'Pivot Table 2-Year Insts.'!U294</f>
        <v>66.984732824427482</v>
      </c>
      <c r="G351" s="5"/>
      <c r="H351" s="5">
        <f>+'Pivot Table 2-Year Insts.'!U297</f>
        <v>4.3893129770992365</v>
      </c>
      <c r="I351" s="5"/>
      <c r="J351" s="5">
        <f>+'Pivot Table 2-Year Insts.'!U300</f>
        <v>28.625954198473281</v>
      </c>
      <c r="K351" s="5"/>
      <c r="L351" s="39">
        <f t="shared" si="65"/>
        <v>100</v>
      </c>
      <c r="M351" s="33"/>
    </row>
    <row r="352" spans="1:26" s="15" customFormat="1" ht="12">
      <c r="A352" s="2" t="s">
        <v>51</v>
      </c>
      <c r="B352" s="21">
        <f>+'Pivot Table 2-Year Insts.'!U333</f>
        <v>25.731790333560244</v>
      </c>
      <c r="C352" s="22"/>
      <c r="D352" s="120">
        <f t="shared" si="64"/>
        <v>56.842105263157897</v>
      </c>
      <c r="E352" s="23"/>
      <c r="F352" s="21">
        <f>+'Pivot Table 2-Year Insts.'!U346</f>
        <v>51.879699248120303</v>
      </c>
      <c r="G352" s="5"/>
      <c r="H352" s="121">
        <f>+'Pivot Table 2-Year Insts.'!U349</f>
        <v>4.9624060150375939</v>
      </c>
      <c r="I352" s="5"/>
      <c r="J352" s="121">
        <f>+'Pivot Table 2-Year Insts.'!U352</f>
        <v>43.15789473684211</v>
      </c>
      <c r="K352" s="5"/>
      <c r="L352" s="120">
        <f t="shared" si="65"/>
        <v>100</v>
      </c>
      <c r="M352" s="33"/>
    </row>
    <row r="353" spans="1:20" s="15" customFormat="1" ht="12">
      <c r="A353" s="2" t="s">
        <v>52</v>
      </c>
      <c r="B353" s="21">
        <f>+'Pivot Table 2-Year Insts.'!U385</f>
        <v>0</v>
      </c>
      <c r="C353" s="22"/>
      <c r="D353" s="39">
        <f t="shared" si="64"/>
        <v>0</v>
      </c>
      <c r="E353" s="23"/>
      <c r="F353" s="33">
        <f>+'Pivot Table 2-Year Insts.'!U398</f>
        <v>0</v>
      </c>
      <c r="G353" s="5"/>
      <c r="H353" s="5">
        <f>+'Pivot Table 2-Year Insts.'!U401</f>
        <v>0</v>
      </c>
      <c r="I353" s="5"/>
      <c r="J353" s="5">
        <f>+'Pivot Table 2-Year Insts.'!U404</f>
        <v>0</v>
      </c>
      <c r="K353" s="5"/>
      <c r="L353" s="39">
        <f t="shared" si="65"/>
        <v>0</v>
      </c>
      <c r="M353" s="33"/>
    </row>
    <row r="354" spans="1:20" s="15" customFormat="1" ht="12">
      <c r="A354" s="2"/>
      <c r="B354" s="21"/>
      <c r="C354" s="22"/>
      <c r="D354" s="39"/>
      <c r="E354" s="23"/>
      <c r="F354" s="33"/>
      <c r="G354" s="5"/>
      <c r="H354" s="5"/>
      <c r="I354" s="5"/>
      <c r="J354" s="5"/>
      <c r="K354" s="5"/>
      <c r="L354" s="39"/>
      <c r="M354" s="33"/>
    </row>
    <row r="355" spans="1:20" s="15" customFormat="1" ht="12">
      <c r="A355" s="2" t="s">
        <v>53</v>
      </c>
      <c r="B355" s="21">
        <f>+'Pivot Table 2-Year Insts.'!U437</f>
        <v>0</v>
      </c>
      <c r="C355" s="22"/>
      <c r="D355" s="39">
        <f t="shared" si="64"/>
        <v>0</v>
      </c>
      <c r="E355" s="23"/>
      <c r="F355" s="33">
        <f>+'Pivot Table 2-Year Insts.'!U450</f>
        <v>0</v>
      </c>
      <c r="G355" s="5"/>
      <c r="H355" s="5">
        <f>+'Pivot Table 2-Year Insts.'!U453</f>
        <v>0</v>
      </c>
      <c r="I355" s="5"/>
      <c r="J355" s="5">
        <f>+'Pivot Table 2-Year Insts.'!U456</f>
        <v>0</v>
      </c>
      <c r="K355" s="5"/>
      <c r="L355" s="39">
        <f t="shared" si="65"/>
        <v>0</v>
      </c>
      <c r="M355" s="33"/>
      <c r="P355" s="88"/>
      <c r="S355" s="89"/>
      <c r="T355" s="89"/>
    </row>
    <row r="356" spans="1:20" s="15" customFormat="1" ht="12">
      <c r="A356" s="2" t="s">
        <v>54</v>
      </c>
      <c r="B356" s="21">
        <f>+'Pivot Table 2-Year Insts.'!U489</f>
        <v>0</v>
      </c>
      <c r="C356" s="22"/>
      <c r="D356" s="39">
        <f t="shared" si="64"/>
        <v>0</v>
      </c>
      <c r="E356" s="23"/>
      <c r="F356" s="33">
        <f>+'Pivot Table 2-Year Insts.'!U502</f>
        <v>0</v>
      </c>
      <c r="G356" s="5"/>
      <c r="H356" s="5">
        <f>+'Pivot Table 2-Year Insts.'!U505</f>
        <v>0</v>
      </c>
      <c r="I356" s="5"/>
      <c r="J356" s="5">
        <f>+'Pivot Table 2-Year Insts.'!U508</f>
        <v>0</v>
      </c>
      <c r="K356" s="5"/>
      <c r="L356" s="39">
        <f t="shared" si="65"/>
        <v>0</v>
      </c>
      <c r="M356" s="33"/>
      <c r="P356" s="88"/>
      <c r="S356" s="89"/>
      <c r="T356" s="89"/>
    </row>
    <row r="357" spans="1:20" s="15" customFormat="1" ht="12">
      <c r="A357" s="2" t="s">
        <v>55</v>
      </c>
      <c r="B357" s="21">
        <f>+'Pivot Table 2-Year Insts.'!U541</f>
        <v>0</v>
      </c>
      <c r="C357" s="22"/>
      <c r="D357" s="39">
        <f t="shared" si="64"/>
        <v>0</v>
      </c>
      <c r="E357" s="23"/>
      <c r="F357" s="33">
        <f>+'Pivot Table 2-Year Insts.'!U554</f>
        <v>0</v>
      </c>
      <c r="G357" s="5"/>
      <c r="H357" s="5">
        <f>+'Pivot Table 2-Year Insts.'!U557</f>
        <v>0</v>
      </c>
      <c r="I357" s="5"/>
      <c r="J357" s="5">
        <f>+'Pivot Table 2-Year Insts.'!U560</f>
        <v>0</v>
      </c>
      <c r="K357" s="5"/>
      <c r="L357" s="39">
        <f t="shared" si="65"/>
        <v>0</v>
      </c>
      <c r="M357" s="33"/>
      <c r="P357" s="88"/>
      <c r="S357" s="89"/>
      <c r="T357" s="89"/>
    </row>
    <row r="358" spans="1:20" s="15" customFormat="1" ht="12">
      <c r="A358" s="2" t="s">
        <v>56</v>
      </c>
      <c r="B358" s="21">
        <f>+'Pivot Table 2-Year Insts.'!U593</f>
        <v>0</v>
      </c>
      <c r="C358" s="22"/>
      <c r="D358" s="39">
        <f t="shared" si="64"/>
        <v>0</v>
      </c>
      <c r="E358" s="23"/>
      <c r="F358" s="33">
        <f>+'Pivot Table 2-Year Insts.'!U606</f>
        <v>0</v>
      </c>
      <c r="G358" s="5"/>
      <c r="H358" s="5">
        <f>+'Pivot Table 2-Year Insts.'!U609</f>
        <v>0</v>
      </c>
      <c r="I358" s="5"/>
      <c r="J358" s="5">
        <f>+'Pivot Table 2-Year Insts.'!U612</f>
        <v>0</v>
      </c>
      <c r="K358" s="5"/>
      <c r="L358" s="39">
        <f t="shared" si="65"/>
        <v>0</v>
      </c>
      <c r="M358" s="33"/>
      <c r="P358" s="88"/>
      <c r="S358" s="89"/>
      <c r="T358" s="89"/>
    </row>
    <row r="359" spans="1:20" s="15" customFormat="1" ht="12">
      <c r="A359" s="2"/>
      <c r="B359" s="21"/>
      <c r="C359" s="22"/>
      <c r="D359" s="39"/>
      <c r="E359" s="23"/>
      <c r="F359" s="33"/>
      <c r="G359" s="5"/>
      <c r="H359" s="5"/>
      <c r="I359" s="5"/>
      <c r="J359" s="5"/>
      <c r="K359" s="5"/>
      <c r="L359" s="39"/>
      <c r="M359" s="33"/>
      <c r="P359" s="88"/>
      <c r="S359" s="89"/>
      <c r="T359" s="89"/>
    </row>
    <row r="360" spans="1:20" s="15" customFormat="1" ht="12">
      <c r="A360" s="2" t="s">
        <v>57</v>
      </c>
      <c r="B360" s="21">
        <f>+'Pivot Table 2-Year Insts.'!U645</f>
        <v>0</v>
      </c>
      <c r="C360" s="22"/>
      <c r="D360" s="39">
        <f t="shared" si="64"/>
        <v>0</v>
      </c>
      <c r="E360" s="23"/>
      <c r="F360" s="33">
        <f>+'Pivot Table 2-Year Insts.'!U658</f>
        <v>0</v>
      </c>
      <c r="G360" s="5"/>
      <c r="H360" s="5">
        <f>+'Pivot Table 2-Year Insts.'!U661</f>
        <v>0</v>
      </c>
      <c r="I360" s="5"/>
      <c r="J360" s="5">
        <f>+'Pivot Table 2-Year Insts.'!U664</f>
        <v>0</v>
      </c>
      <c r="K360" s="5"/>
      <c r="L360" s="39">
        <f t="shared" si="65"/>
        <v>0</v>
      </c>
      <c r="M360" s="33"/>
      <c r="N360" s="17"/>
      <c r="P360" s="88"/>
      <c r="S360" s="89"/>
      <c r="T360" s="89"/>
    </row>
    <row r="361" spans="1:20" s="15" customFormat="1" ht="12">
      <c r="A361" s="2" t="s">
        <v>58</v>
      </c>
      <c r="B361" s="21">
        <f>+'Pivot Table 2-Year Insts.'!U697</f>
        <v>0</v>
      </c>
      <c r="C361" s="22"/>
      <c r="D361" s="39">
        <f t="shared" si="64"/>
        <v>0</v>
      </c>
      <c r="E361" s="23"/>
      <c r="F361" s="33">
        <f>+'Pivot Table 2-Year Insts.'!U710</f>
        <v>0</v>
      </c>
      <c r="G361" s="5"/>
      <c r="H361" s="5">
        <f>+'Pivot Table 2-Year Insts.'!U713</f>
        <v>0</v>
      </c>
      <c r="I361" s="5"/>
      <c r="J361" s="5">
        <f>+'Pivot Table 2-Year Insts.'!U716</f>
        <v>0</v>
      </c>
      <c r="K361" s="5"/>
      <c r="L361" s="39">
        <f t="shared" si="65"/>
        <v>0</v>
      </c>
      <c r="M361" s="33"/>
      <c r="N361" s="17"/>
      <c r="P361" s="88"/>
      <c r="S361" s="89"/>
      <c r="T361" s="89"/>
    </row>
    <row r="362" spans="1:20" s="15" customFormat="1" ht="12">
      <c r="A362" s="2" t="s">
        <v>59</v>
      </c>
      <c r="B362" s="21">
        <f>+'Pivot Table 2-Year Insts.'!U749</f>
        <v>0</v>
      </c>
      <c r="C362" s="22"/>
      <c r="D362" s="39">
        <f t="shared" si="64"/>
        <v>0</v>
      </c>
      <c r="E362" s="23"/>
      <c r="F362" s="33">
        <f>+'Pivot Table 2-Year Insts.'!U762</f>
        <v>0</v>
      </c>
      <c r="G362" s="5"/>
      <c r="H362" s="5">
        <f>+'Pivot Table 2-Year Insts.'!U765</f>
        <v>0</v>
      </c>
      <c r="I362" s="5"/>
      <c r="J362" s="5">
        <f>+'Pivot Table 2-Year Insts.'!U768</f>
        <v>0</v>
      </c>
      <c r="K362" s="5"/>
      <c r="L362" s="39">
        <f t="shared" si="65"/>
        <v>0</v>
      </c>
      <c r="M362" s="33"/>
      <c r="N362" s="17"/>
      <c r="P362" s="88"/>
      <c r="S362" s="89"/>
      <c r="T362" s="89"/>
    </row>
    <row r="363" spans="1:20" s="15" customFormat="1" ht="12">
      <c r="A363" s="40" t="s">
        <v>60</v>
      </c>
      <c r="B363" s="24">
        <f>+'Pivot Table 2-Year Insts.'!U801</f>
        <v>0</v>
      </c>
      <c r="C363" s="41"/>
      <c r="D363" s="42">
        <f t="shared" si="64"/>
        <v>0</v>
      </c>
      <c r="E363" s="43"/>
      <c r="F363" s="44">
        <f>+'Pivot Table 2-Year Insts.'!U814</f>
        <v>0</v>
      </c>
      <c r="G363" s="35"/>
      <c r="H363" s="35">
        <f>+'Pivot Table 2-Year Insts.'!U817</f>
        <v>0</v>
      </c>
      <c r="I363" s="35"/>
      <c r="J363" s="35">
        <f>+'Pivot Table 2-Year Insts.'!U820</f>
        <v>0</v>
      </c>
      <c r="K363" s="35"/>
      <c r="L363" s="45">
        <f t="shared" si="65"/>
        <v>0</v>
      </c>
      <c r="M363" s="44"/>
      <c r="N363" s="17"/>
      <c r="P363" s="88"/>
      <c r="S363" s="89"/>
      <c r="T363" s="89"/>
    </row>
    <row r="364" spans="1:20" s="95" customFormat="1" ht="49.5" customHeight="1">
      <c r="A364" s="1127" t="s">
        <v>29</v>
      </c>
      <c r="B364" s="1127"/>
      <c r="C364" s="1127"/>
      <c r="D364" s="1128"/>
      <c r="E364" s="1128"/>
      <c r="F364" s="1128"/>
      <c r="G364" s="1128"/>
      <c r="H364" s="1128"/>
      <c r="I364" s="1128"/>
      <c r="J364" s="1128"/>
      <c r="K364" s="1128"/>
      <c r="L364" s="1128"/>
      <c r="M364" s="25"/>
      <c r="P364" s="1037"/>
      <c r="Q364" s="15"/>
      <c r="S364" s="1042"/>
      <c r="T364" s="1042"/>
    </row>
    <row r="365" spans="1:20" s="95" customFormat="1" ht="15" customHeight="1">
      <c r="A365" s="141"/>
      <c r="B365" s="1004"/>
      <c r="C365" s="1004"/>
      <c r="D365" s="1005"/>
      <c r="E365" s="1005"/>
      <c r="F365" s="1005"/>
      <c r="G365" s="1005"/>
      <c r="H365" s="1005"/>
      <c r="I365" s="1005"/>
      <c r="J365" s="1005"/>
      <c r="K365" s="1005"/>
      <c r="L365" s="1005"/>
      <c r="M365" s="25"/>
      <c r="P365" s="1037"/>
      <c r="Q365" s="15"/>
      <c r="S365" s="1042"/>
      <c r="T365" s="1042"/>
    </row>
    <row r="366" spans="1:20" s="95" customFormat="1">
      <c r="B366" s="1004"/>
      <c r="C366" s="1004"/>
      <c r="D366" s="1005"/>
      <c r="E366" s="1005"/>
      <c r="F366" s="1005"/>
      <c r="G366" s="1005"/>
      <c r="H366" s="1005"/>
      <c r="I366" s="1005"/>
      <c r="J366" s="1005"/>
      <c r="K366" s="1005"/>
      <c r="L366" s="1005"/>
      <c r="M366" s="137" t="s">
        <v>1303</v>
      </c>
      <c r="P366" s="1037"/>
      <c r="Q366" s="15"/>
      <c r="S366" s="1042"/>
      <c r="T366" s="1042"/>
    </row>
    <row r="367" spans="1:20" ht="15.75" customHeight="1">
      <c r="A367" s="1" t="s">
        <v>115</v>
      </c>
      <c r="B367" s="1"/>
      <c r="C367" s="1"/>
      <c r="D367" s="1"/>
      <c r="E367" s="1"/>
      <c r="F367" s="1"/>
      <c r="G367" s="1"/>
      <c r="H367" s="1"/>
      <c r="I367" s="1"/>
      <c r="J367" s="1"/>
      <c r="K367" s="1"/>
      <c r="L367" s="1"/>
      <c r="M367" s="31"/>
      <c r="Q367" s="15"/>
    </row>
    <row r="368" spans="1:20" ht="15.75" customHeight="1">
      <c r="A368" s="1"/>
      <c r="B368" s="1"/>
      <c r="C368" s="1"/>
      <c r="D368" s="1"/>
      <c r="E368" s="1"/>
      <c r="F368" s="1"/>
      <c r="G368" s="1"/>
      <c r="H368" s="1"/>
      <c r="I368" s="1"/>
      <c r="J368" s="1"/>
      <c r="K368" s="1"/>
      <c r="L368" s="1"/>
      <c r="M368" s="31"/>
      <c r="Q368" s="15"/>
    </row>
    <row r="369" spans="1:20" ht="15.75">
      <c r="A369" s="1" t="s">
        <v>72</v>
      </c>
      <c r="B369" s="1"/>
      <c r="C369" s="1"/>
      <c r="D369" s="1"/>
      <c r="E369" s="1"/>
      <c r="F369" s="1"/>
      <c r="G369" s="1"/>
      <c r="H369" s="1"/>
      <c r="I369" s="1"/>
      <c r="J369" s="1"/>
      <c r="K369" s="1"/>
      <c r="L369" s="1"/>
      <c r="M369" s="31"/>
      <c r="Q369" s="95"/>
    </row>
    <row r="370" spans="1:20" ht="18.75">
      <c r="A370" s="1" t="s">
        <v>81</v>
      </c>
      <c r="B370" s="1"/>
      <c r="C370" s="1"/>
      <c r="D370" s="1"/>
      <c r="E370" s="1"/>
      <c r="F370" s="1"/>
      <c r="G370" s="1"/>
      <c r="H370" s="1"/>
      <c r="I370" s="1"/>
      <c r="J370" s="1"/>
      <c r="K370" s="1"/>
      <c r="L370" s="1"/>
      <c r="M370" s="31"/>
      <c r="Q370" s="95"/>
    </row>
    <row r="371" spans="1:20" ht="15.75">
      <c r="A371" s="1" t="s">
        <v>212</v>
      </c>
      <c r="B371" s="1"/>
      <c r="C371" s="1"/>
      <c r="D371" s="1"/>
      <c r="E371" s="1"/>
      <c r="F371" s="1"/>
      <c r="G371" s="1"/>
      <c r="H371" s="1"/>
      <c r="I371" s="1"/>
      <c r="J371" s="1"/>
      <c r="K371" s="1"/>
      <c r="L371" s="1"/>
      <c r="M371" s="31"/>
    </row>
    <row r="372" spans="1:20" ht="6" customHeight="1">
      <c r="A372" s="1"/>
      <c r="B372" s="1"/>
      <c r="C372" s="1"/>
      <c r="D372" s="1"/>
      <c r="E372" s="1"/>
      <c r="F372" s="1"/>
      <c r="G372" s="1"/>
      <c r="H372" s="1"/>
      <c r="I372" s="1"/>
      <c r="J372" s="1"/>
      <c r="K372" s="1"/>
      <c r="L372" s="1"/>
    </row>
    <row r="373" spans="1:20" ht="69" customHeight="1">
      <c r="A373" s="12"/>
      <c r="B373" s="29" t="s">
        <v>167</v>
      </c>
      <c r="C373" s="37"/>
      <c r="D373" s="29" t="s">
        <v>67</v>
      </c>
      <c r="E373" s="38"/>
      <c r="F373" s="29" t="s">
        <v>42</v>
      </c>
      <c r="G373" s="29"/>
      <c r="H373" s="29" t="s">
        <v>36</v>
      </c>
      <c r="I373" s="29"/>
      <c r="J373" s="29" t="s">
        <v>62</v>
      </c>
      <c r="K373" s="29"/>
      <c r="L373" s="29" t="s">
        <v>63</v>
      </c>
      <c r="M373" s="29"/>
    </row>
    <row r="374" spans="1:20" s="15" customFormat="1" ht="18" customHeight="1">
      <c r="A374" s="10" t="s">
        <v>45</v>
      </c>
      <c r="B374" s="21">
        <f>+'Pivot Table 2-Year Insts.'!S853</f>
        <v>36.100240076298221</v>
      </c>
      <c r="C374" s="22"/>
      <c r="D374" s="39">
        <f>+F374+H374</f>
        <v>55.962007444487227</v>
      </c>
      <c r="E374" s="23"/>
      <c r="F374" s="33">
        <f>+'Pivot Table 2-Year Insts.'!S866</f>
        <v>54.293415479399307</v>
      </c>
      <c r="G374" s="5"/>
      <c r="H374" s="5">
        <f>+'Pivot Table 2-Year Insts.'!S869</f>
        <v>1.668591965087922</v>
      </c>
      <c r="I374" s="5"/>
      <c r="J374" s="5">
        <f>+'Pivot Table 2-Year Insts.'!S872</f>
        <v>44.037992555512773</v>
      </c>
      <c r="K374" s="5"/>
      <c r="L374" s="39">
        <f>SUM(F374:J374)</f>
        <v>100</v>
      </c>
      <c r="M374" s="33"/>
      <c r="P374" s="88"/>
      <c r="Q374" s="25"/>
      <c r="S374" s="89"/>
      <c r="T374" s="89"/>
    </row>
    <row r="375" spans="1:20" s="15" customFormat="1">
      <c r="A375" s="10"/>
      <c r="B375" s="21"/>
      <c r="C375" s="64"/>
      <c r="D375" s="63"/>
      <c r="E375" s="65"/>
      <c r="F375" s="33"/>
      <c r="G375" s="5"/>
      <c r="H375" s="5"/>
      <c r="I375" s="5"/>
      <c r="J375" s="5"/>
      <c r="K375" s="5"/>
      <c r="L375" s="39"/>
      <c r="M375" s="33"/>
      <c r="P375" s="88"/>
      <c r="Q375" s="25"/>
      <c r="S375" s="89"/>
      <c r="T375" s="89"/>
    </row>
    <row r="376" spans="1:20" s="15" customFormat="1">
      <c r="A376" s="10" t="s">
        <v>46</v>
      </c>
      <c r="B376" s="21">
        <f>+'Pivot Table 2-Year Insts.'!S21</f>
        <v>45.904436860068259</v>
      </c>
      <c r="C376" s="22"/>
      <c r="D376" s="39">
        <f t="shared" ref="D376:D379" si="66">+F376+H376</f>
        <v>76.50130548302873</v>
      </c>
      <c r="E376" s="23"/>
      <c r="F376" s="33">
        <f>+'Pivot Table 2-Year Insts.'!S34</f>
        <v>69.973890339425594</v>
      </c>
      <c r="G376" s="5"/>
      <c r="H376" s="5">
        <f>+'Pivot Table 2-Year Insts.'!S37</f>
        <v>6.5274151436031342</v>
      </c>
      <c r="I376" s="5"/>
      <c r="J376" s="5">
        <f>+'Pivot Table 2-Year Insts.'!S40</f>
        <v>23.49869451697128</v>
      </c>
      <c r="K376" s="5"/>
      <c r="L376" s="39">
        <f>SUM(F376:J376)</f>
        <v>100.00000000000001</v>
      </c>
      <c r="M376" s="33"/>
      <c r="P376" s="88"/>
      <c r="Q376" s="25"/>
      <c r="S376" s="89"/>
      <c r="T376" s="89"/>
    </row>
    <row r="377" spans="1:20" s="15" customFormat="1">
      <c r="A377" s="2" t="s">
        <v>47</v>
      </c>
      <c r="B377" s="21">
        <f>+'Pivot Table 2-Year Insts.'!S73</f>
        <v>0</v>
      </c>
      <c r="C377" s="22"/>
      <c r="D377" s="39">
        <f t="shared" si="66"/>
        <v>0</v>
      </c>
      <c r="E377" s="23"/>
      <c r="F377" s="33">
        <f>+'Pivot Table 2-Year Insts.'!S86</f>
        <v>0</v>
      </c>
      <c r="G377" s="5"/>
      <c r="H377" s="5">
        <f>+'Pivot Table 2-Year Insts.'!S89</f>
        <v>0</v>
      </c>
      <c r="I377" s="5"/>
      <c r="J377" s="5">
        <f>+'Pivot Table 2-Year Insts.'!S92</f>
        <v>0</v>
      </c>
      <c r="K377" s="5"/>
      <c r="L377" s="39">
        <f>SUM(F377:J377)</f>
        <v>0</v>
      </c>
      <c r="M377" s="33"/>
      <c r="P377" s="88"/>
      <c r="Q377" s="25"/>
      <c r="S377" s="89"/>
      <c r="T377" s="89"/>
    </row>
    <row r="378" spans="1:20" s="15" customFormat="1" ht="12">
      <c r="A378" s="2" t="s">
        <v>61</v>
      </c>
      <c r="B378" s="21">
        <f>+'Pivot Table 2-Year Insts.'!S125</f>
        <v>0</v>
      </c>
      <c r="C378" s="22"/>
      <c r="D378" s="39">
        <f t="shared" si="66"/>
        <v>0</v>
      </c>
      <c r="E378" s="23"/>
      <c r="F378" s="33">
        <f>+'Pivot Table 2-Year Insts.'!S138</f>
        <v>0</v>
      </c>
      <c r="G378" s="5"/>
      <c r="H378" s="5">
        <f>+'Pivot Table 2-Year Insts.'!S141</f>
        <v>0</v>
      </c>
      <c r="I378" s="5"/>
      <c r="J378" s="5">
        <f>+'Pivot Table 2-Year Insts.'!S144</f>
        <v>0</v>
      </c>
      <c r="K378" s="5"/>
      <c r="L378" s="39">
        <f>SUM(F378:J378)</f>
        <v>0</v>
      </c>
      <c r="M378" s="33"/>
      <c r="P378" s="88"/>
      <c r="S378" s="89"/>
      <c r="T378" s="89"/>
    </row>
    <row r="379" spans="1:20" s="15" customFormat="1" ht="12">
      <c r="A379" s="2" t="s">
        <v>48</v>
      </c>
      <c r="B379" s="33">
        <f>+'Pivot Table 2-Year Insts.'!S177</f>
        <v>0</v>
      </c>
      <c r="C379" s="22"/>
      <c r="D379" s="39">
        <f t="shared" si="66"/>
        <v>0</v>
      </c>
      <c r="E379" s="23"/>
      <c r="F379" s="33">
        <f>+'Pivot Table 2-Year Insts.'!S190</f>
        <v>0</v>
      </c>
      <c r="G379" s="5"/>
      <c r="H379" s="5">
        <f>+'Pivot Table 2-Year Insts.'!S193</f>
        <v>0</v>
      </c>
      <c r="I379" s="5"/>
      <c r="J379" s="5">
        <f>+'Pivot Table 2-Year Insts.'!S196</f>
        <v>0</v>
      </c>
      <c r="K379" s="5"/>
      <c r="L379" s="39">
        <f>SUM(F379:J379)</f>
        <v>0</v>
      </c>
      <c r="M379" s="33"/>
      <c r="P379" s="88"/>
      <c r="S379" s="89"/>
      <c r="T379" s="89"/>
    </row>
    <row r="380" spans="1:20" s="15" customFormat="1" ht="12">
      <c r="A380" s="2"/>
      <c r="B380" s="33"/>
      <c r="C380" s="22"/>
      <c r="D380" s="39"/>
      <c r="E380" s="23"/>
      <c r="F380" s="33"/>
      <c r="G380" s="5"/>
      <c r="H380" s="5"/>
      <c r="I380" s="5"/>
      <c r="J380" s="5"/>
      <c r="K380" s="5"/>
      <c r="L380" s="39"/>
      <c r="M380" s="33"/>
      <c r="P380" s="88"/>
      <c r="S380" s="89"/>
      <c r="T380" s="89"/>
    </row>
    <row r="381" spans="1:20" s="15" customFormat="1" ht="12">
      <c r="A381" s="2" t="s">
        <v>49</v>
      </c>
      <c r="B381" s="21">
        <f>+'Pivot Table 2-Year Insts.'!S229</f>
        <v>38.077113386366229</v>
      </c>
      <c r="C381" s="22"/>
      <c r="D381" s="39">
        <f t="shared" ref="D381:D384" si="67">+F381+H381</f>
        <v>54.782298358315494</v>
      </c>
      <c r="E381" s="23"/>
      <c r="F381" s="33">
        <f>+'Pivot Table 2-Year Insts.'!S242</f>
        <v>53.504639543183444</v>
      </c>
      <c r="G381" s="5"/>
      <c r="H381" s="5">
        <f>+'Pivot Table 2-Year Insts.'!S245</f>
        <v>1.2776588151320485</v>
      </c>
      <c r="I381" s="5"/>
      <c r="J381" s="5">
        <f>+'Pivot Table 2-Year Insts.'!S248</f>
        <v>45.217701641684513</v>
      </c>
      <c r="K381" s="5"/>
      <c r="L381" s="39">
        <f>SUM(F381:J381)</f>
        <v>100</v>
      </c>
      <c r="M381" s="33"/>
      <c r="P381" s="88"/>
      <c r="S381" s="89"/>
      <c r="T381" s="89"/>
    </row>
    <row r="382" spans="1:20" s="15" customFormat="1" ht="12">
      <c r="A382" s="2" t="s">
        <v>50</v>
      </c>
      <c r="B382" s="21">
        <f>+'Pivot Table 2-Year Insts.'!S281</f>
        <v>15.680615680615681</v>
      </c>
      <c r="C382" s="22"/>
      <c r="D382" s="39">
        <f t="shared" si="67"/>
        <v>71.374045801526719</v>
      </c>
      <c r="E382" s="23"/>
      <c r="F382" s="33">
        <f>+'Pivot Table 2-Year Insts.'!S294</f>
        <v>66.984732824427482</v>
      </c>
      <c r="G382" s="5"/>
      <c r="H382" s="5">
        <f>+'Pivot Table 2-Year Insts.'!S297</f>
        <v>4.3893129770992365</v>
      </c>
      <c r="I382" s="5"/>
      <c r="J382" s="5">
        <f>+'Pivot Table 2-Year Insts.'!S300</f>
        <v>28.625954198473281</v>
      </c>
      <c r="K382" s="5"/>
      <c r="L382" s="39">
        <f>SUM(F382:J382)</f>
        <v>100</v>
      </c>
      <c r="M382" s="33"/>
      <c r="P382" s="88"/>
      <c r="S382" s="89"/>
      <c r="T382" s="89"/>
    </row>
    <row r="383" spans="1:20" s="15" customFormat="1" ht="12">
      <c r="A383" s="2" t="s">
        <v>51</v>
      </c>
      <c r="B383" s="21">
        <f>+'Pivot Table 2-Year Insts.'!S333</f>
        <v>25.731790333560244</v>
      </c>
      <c r="C383" s="22"/>
      <c r="D383" s="120">
        <f t="shared" si="67"/>
        <v>56.842105263157897</v>
      </c>
      <c r="E383" s="23"/>
      <c r="F383" s="21">
        <f>+'Pivot Table 2-Year Insts.'!S346</f>
        <v>51.879699248120303</v>
      </c>
      <c r="G383" s="5"/>
      <c r="H383" s="121">
        <f>+'Pivot Table 2-Year Insts.'!S349</f>
        <v>4.9624060150375939</v>
      </c>
      <c r="I383" s="5"/>
      <c r="J383" s="121">
        <f>+'Pivot Table 2-Year Insts.'!S352</f>
        <v>43.15789473684211</v>
      </c>
      <c r="K383" s="5"/>
      <c r="L383" s="39">
        <f>SUM(F383:J383)</f>
        <v>100</v>
      </c>
      <c r="M383" s="33"/>
      <c r="P383" s="88"/>
      <c r="S383" s="89"/>
      <c r="T383" s="89"/>
    </row>
    <row r="384" spans="1:20" s="15" customFormat="1" ht="12">
      <c r="A384" s="2" t="s">
        <v>52</v>
      </c>
      <c r="B384" s="21">
        <f>+'Pivot Table 2-Year Insts.'!S385</f>
        <v>0</v>
      </c>
      <c r="C384" s="22"/>
      <c r="D384" s="39">
        <f t="shared" si="67"/>
        <v>0</v>
      </c>
      <c r="E384" s="23"/>
      <c r="F384" s="33">
        <f>+'Pivot Table 2-Year Insts.'!S398</f>
        <v>0</v>
      </c>
      <c r="G384" s="5"/>
      <c r="H384" s="5">
        <f>+'Pivot Table 2-Year Insts.'!S401</f>
        <v>0</v>
      </c>
      <c r="I384" s="5"/>
      <c r="J384" s="5">
        <f>+'Pivot Table 2-Year Insts.'!S404</f>
        <v>0</v>
      </c>
      <c r="K384" s="5"/>
      <c r="L384" s="39">
        <f>SUM(F384:J384)</f>
        <v>0</v>
      </c>
      <c r="M384" s="33"/>
      <c r="P384" s="88"/>
      <c r="S384" s="89"/>
      <c r="T384" s="89"/>
    </row>
    <row r="385" spans="1:20" s="15" customFormat="1" ht="12">
      <c r="A385" s="2"/>
      <c r="B385" s="21"/>
      <c r="C385" s="22"/>
      <c r="D385" s="39"/>
      <c r="E385" s="23"/>
      <c r="F385" s="33"/>
      <c r="G385" s="5"/>
      <c r="H385" s="5"/>
      <c r="I385" s="5"/>
      <c r="J385" s="5"/>
      <c r="K385" s="5"/>
      <c r="L385" s="39"/>
      <c r="M385" s="33"/>
      <c r="P385" s="88"/>
      <c r="S385" s="89"/>
      <c r="T385" s="89"/>
    </row>
    <row r="386" spans="1:20" s="15" customFormat="1" ht="12">
      <c r="A386" s="2" t="s">
        <v>53</v>
      </c>
      <c r="B386" s="21">
        <f>+'Pivot Table 2-Year Insts.'!S437</f>
        <v>0</v>
      </c>
      <c r="C386" s="22"/>
      <c r="D386" s="39">
        <f t="shared" ref="D386:D389" si="68">+F386+H386</f>
        <v>0</v>
      </c>
      <c r="E386" s="23"/>
      <c r="F386" s="33">
        <f>+'Pivot Table 2-Year Insts.'!S450</f>
        <v>0</v>
      </c>
      <c r="G386" s="5"/>
      <c r="H386" s="5">
        <f>+'Pivot Table 2-Year Insts.'!S453</f>
        <v>0</v>
      </c>
      <c r="I386" s="5"/>
      <c r="J386" s="5">
        <f>+'Pivot Table 2-Year Insts.'!S456</f>
        <v>0</v>
      </c>
      <c r="K386" s="5"/>
      <c r="L386" s="39">
        <f>SUM(F386:J386)</f>
        <v>0</v>
      </c>
      <c r="M386" s="33"/>
      <c r="P386" s="88"/>
      <c r="S386" s="89"/>
      <c r="T386" s="89"/>
    </row>
    <row r="387" spans="1:20" s="15" customFormat="1" ht="12">
      <c r="A387" s="2" t="s">
        <v>54</v>
      </c>
      <c r="B387" s="21">
        <f>+'Pivot Table 2-Year Insts.'!S489</f>
        <v>0</v>
      </c>
      <c r="C387" s="22"/>
      <c r="D387" s="39">
        <f t="shared" si="68"/>
        <v>0</v>
      </c>
      <c r="E387" s="23"/>
      <c r="F387" s="33">
        <f>+'Pivot Table 2-Year Insts.'!S502</f>
        <v>0</v>
      </c>
      <c r="G387" s="5"/>
      <c r="H387" s="5">
        <f>+'Pivot Table 2-Year Insts.'!S505</f>
        <v>0</v>
      </c>
      <c r="I387" s="5"/>
      <c r="J387" s="5">
        <f>+'Pivot Table 2-Year Insts.'!S508</f>
        <v>0</v>
      </c>
      <c r="K387" s="5"/>
      <c r="L387" s="39">
        <f>SUM(F387:J387)</f>
        <v>0</v>
      </c>
      <c r="M387" s="33"/>
      <c r="P387" s="88"/>
      <c r="S387" s="89"/>
      <c r="T387" s="89"/>
    </row>
    <row r="388" spans="1:20" s="15" customFormat="1" ht="12">
      <c r="A388" s="2" t="s">
        <v>55</v>
      </c>
      <c r="B388" s="21">
        <f>+'Pivot Table 2-Year Insts.'!S541</f>
        <v>0</v>
      </c>
      <c r="C388" s="22"/>
      <c r="D388" s="39">
        <f t="shared" si="68"/>
        <v>0</v>
      </c>
      <c r="E388" s="23"/>
      <c r="F388" s="33">
        <f>+'Pivot Table 2-Year Insts.'!S554</f>
        <v>0</v>
      </c>
      <c r="G388" s="5"/>
      <c r="H388" s="5">
        <f>+'Pivot Table 2-Year Insts.'!S557</f>
        <v>0</v>
      </c>
      <c r="I388" s="5"/>
      <c r="J388" s="5">
        <f>+'Pivot Table 2-Year Insts.'!S560</f>
        <v>0</v>
      </c>
      <c r="K388" s="5"/>
      <c r="L388" s="39">
        <f>SUM(F388:J388)</f>
        <v>0</v>
      </c>
      <c r="M388" s="33"/>
      <c r="P388" s="88"/>
      <c r="S388" s="89"/>
      <c r="T388" s="89"/>
    </row>
    <row r="389" spans="1:20" s="15" customFormat="1" ht="12">
      <c r="A389" s="2" t="s">
        <v>56</v>
      </c>
      <c r="B389" s="21">
        <f>+'Pivot Table 2-Year Insts.'!S593</f>
        <v>0</v>
      </c>
      <c r="C389" s="22"/>
      <c r="D389" s="39">
        <f t="shared" si="68"/>
        <v>0</v>
      </c>
      <c r="E389" s="23"/>
      <c r="F389" s="33">
        <f>+'Pivot Table 2-Year Insts.'!S606</f>
        <v>0</v>
      </c>
      <c r="G389" s="5"/>
      <c r="H389" s="5">
        <f>+'Pivot Table 2-Year Insts.'!S609</f>
        <v>0</v>
      </c>
      <c r="I389" s="5"/>
      <c r="J389" s="5">
        <f>+'Pivot Table 2-Year Insts.'!S612</f>
        <v>0</v>
      </c>
      <c r="K389" s="5"/>
      <c r="L389" s="39">
        <f>SUM(F389:J389)</f>
        <v>0</v>
      </c>
      <c r="M389" s="33"/>
      <c r="P389" s="88"/>
      <c r="S389" s="89"/>
      <c r="T389" s="89"/>
    </row>
    <row r="390" spans="1:20" s="15" customFormat="1" ht="12">
      <c r="A390" s="2"/>
      <c r="B390" s="21"/>
      <c r="C390" s="22"/>
      <c r="D390" s="39"/>
      <c r="E390" s="23"/>
      <c r="F390" s="33"/>
      <c r="G390" s="5"/>
      <c r="H390" s="5"/>
      <c r="I390" s="5"/>
      <c r="J390" s="5"/>
      <c r="K390" s="5"/>
      <c r="L390" s="39"/>
      <c r="M390" s="33"/>
      <c r="P390" s="88"/>
      <c r="S390" s="89"/>
      <c r="T390" s="89"/>
    </row>
    <row r="391" spans="1:20" s="15" customFormat="1" ht="12">
      <c r="A391" s="2" t="s">
        <v>57</v>
      </c>
      <c r="B391" s="21">
        <f>+'Pivot Table 2-Year Insts.'!S645</f>
        <v>0</v>
      </c>
      <c r="C391" s="22"/>
      <c r="D391" s="39">
        <f t="shared" ref="D391:D394" si="69">+F391+H391</f>
        <v>0</v>
      </c>
      <c r="E391" s="23"/>
      <c r="F391" s="33">
        <f>+'Pivot Table 2-Year Insts.'!S658</f>
        <v>0</v>
      </c>
      <c r="G391" s="5"/>
      <c r="H391" s="5">
        <f>+'Pivot Table 2-Year Insts.'!S661</f>
        <v>0</v>
      </c>
      <c r="I391" s="5"/>
      <c r="J391" s="5">
        <f>+'Pivot Table 2-Year Insts.'!S664</f>
        <v>0</v>
      </c>
      <c r="K391" s="5"/>
      <c r="L391" s="39">
        <f>SUM(F391:J391)</f>
        <v>0</v>
      </c>
      <c r="M391" s="33"/>
      <c r="P391" s="88"/>
      <c r="S391" s="89"/>
      <c r="T391" s="89"/>
    </row>
    <row r="392" spans="1:20" s="15" customFormat="1" ht="12">
      <c r="A392" s="2" t="s">
        <v>58</v>
      </c>
      <c r="B392" s="21">
        <f>+'Pivot Table 2-Year Insts.'!S697</f>
        <v>0</v>
      </c>
      <c r="C392" s="22"/>
      <c r="D392" s="39">
        <f t="shared" si="69"/>
        <v>0</v>
      </c>
      <c r="E392" s="23"/>
      <c r="F392" s="33">
        <f>+'Pivot Table 2-Year Insts.'!S710</f>
        <v>0</v>
      </c>
      <c r="G392" s="5"/>
      <c r="H392" s="5">
        <f>+'Pivot Table 2-Year Insts.'!S713</f>
        <v>0</v>
      </c>
      <c r="I392" s="5"/>
      <c r="J392" s="5">
        <f>+'Pivot Table 2-Year Insts.'!S716</f>
        <v>0</v>
      </c>
      <c r="K392" s="5"/>
      <c r="L392" s="39">
        <f>SUM(F392:J392)</f>
        <v>0</v>
      </c>
      <c r="M392" s="33"/>
      <c r="N392" s="17"/>
      <c r="P392" s="88"/>
      <c r="S392" s="89"/>
      <c r="T392" s="89"/>
    </row>
    <row r="393" spans="1:20" s="15" customFormat="1" ht="12">
      <c r="A393" s="2" t="s">
        <v>59</v>
      </c>
      <c r="B393" s="21">
        <f>+'Pivot Table 2-Year Insts.'!S749</f>
        <v>0</v>
      </c>
      <c r="C393" s="22"/>
      <c r="D393" s="39">
        <f t="shared" si="69"/>
        <v>0</v>
      </c>
      <c r="E393" s="23"/>
      <c r="F393" s="33">
        <f>+'Pivot Table 2-Year Insts.'!S762</f>
        <v>0</v>
      </c>
      <c r="G393" s="5"/>
      <c r="H393" s="5">
        <f>+'Pivot Table 2-Year Insts.'!S765</f>
        <v>0</v>
      </c>
      <c r="I393" s="5"/>
      <c r="J393" s="5">
        <f>+'Pivot Table 2-Year Insts.'!S768</f>
        <v>0</v>
      </c>
      <c r="K393" s="5"/>
      <c r="L393" s="39">
        <f>SUM(F393:J393)</f>
        <v>0</v>
      </c>
      <c r="M393" s="33"/>
      <c r="N393" s="17"/>
      <c r="P393" s="88"/>
      <c r="S393" s="89"/>
      <c r="T393" s="89"/>
    </row>
    <row r="394" spans="1:20" s="15" customFormat="1" ht="12">
      <c r="A394" s="40" t="s">
        <v>60</v>
      </c>
      <c r="B394" s="24">
        <f>+'Pivot Table 2-Year Insts.'!S801</f>
        <v>0</v>
      </c>
      <c r="C394" s="41"/>
      <c r="D394" s="42">
        <f t="shared" si="69"/>
        <v>0</v>
      </c>
      <c r="E394" s="43"/>
      <c r="F394" s="44">
        <f>+'Pivot Table 2-Year Insts.'!S814</f>
        <v>0</v>
      </c>
      <c r="G394" s="35"/>
      <c r="H394" s="35">
        <f>+'Pivot Table 2-Year Insts.'!S817</f>
        <v>0</v>
      </c>
      <c r="I394" s="35"/>
      <c r="J394" s="35">
        <f>+'Pivot Table 2-Year Insts.'!S820</f>
        <v>0</v>
      </c>
      <c r="K394" s="35"/>
      <c r="L394" s="45">
        <f>SUM(F394:J394)</f>
        <v>0</v>
      </c>
      <c r="M394" s="44"/>
      <c r="N394" s="17"/>
      <c r="P394" s="88"/>
      <c r="S394" s="89"/>
      <c r="T394" s="89"/>
    </row>
    <row r="395" spans="1:20" ht="54.75" customHeight="1">
      <c r="A395" s="1127" t="s">
        <v>29</v>
      </c>
      <c r="B395" s="1127"/>
      <c r="C395" s="1127"/>
      <c r="D395" s="1128"/>
      <c r="E395" s="1128"/>
      <c r="F395" s="1128"/>
      <c r="G395" s="1128"/>
      <c r="H395" s="1128"/>
      <c r="I395" s="1128"/>
      <c r="J395" s="1128"/>
      <c r="K395" s="1128"/>
      <c r="L395" s="1128"/>
      <c r="Q395" s="15"/>
    </row>
    <row r="396" spans="1:20" s="1039" customFormat="1" ht="12">
      <c r="A396" s="1004"/>
      <c r="B396" s="1004"/>
      <c r="C396" s="1004"/>
      <c r="D396" s="1005"/>
      <c r="E396" s="1005"/>
      <c r="F396" s="1005"/>
      <c r="G396" s="1005"/>
      <c r="H396" s="1005"/>
      <c r="I396" s="1005"/>
      <c r="J396" s="1005"/>
      <c r="K396" s="1005"/>
      <c r="L396" s="1005"/>
      <c r="M396" s="137" t="s">
        <v>1303</v>
      </c>
      <c r="P396" s="1041"/>
      <c r="Q396" s="15"/>
      <c r="S396" s="1040"/>
      <c r="T396" s="1040"/>
    </row>
    <row r="397" spans="1:20" ht="15.75" customHeight="1">
      <c r="A397" s="1" t="s">
        <v>116</v>
      </c>
      <c r="B397" s="1"/>
      <c r="C397" s="1"/>
      <c r="D397" s="1"/>
      <c r="E397" s="1"/>
      <c r="F397" s="1"/>
      <c r="G397" s="1"/>
      <c r="H397" s="1"/>
      <c r="I397" s="1"/>
      <c r="J397" s="1"/>
      <c r="K397" s="1"/>
      <c r="L397" s="1"/>
      <c r="M397" s="31"/>
      <c r="Q397" s="15"/>
    </row>
    <row r="398" spans="1:20" ht="9.75" customHeight="1">
      <c r="A398" s="1"/>
      <c r="B398" s="1"/>
      <c r="C398" s="1"/>
      <c r="D398" s="1"/>
      <c r="E398" s="1"/>
      <c r="F398" s="1"/>
      <c r="G398" s="1"/>
      <c r="H398" s="1"/>
      <c r="I398" s="1"/>
      <c r="J398" s="1"/>
      <c r="K398" s="1"/>
      <c r="L398" s="1"/>
      <c r="M398" s="31"/>
      <c r="Q398" s="15"/>
    </row>
    <row r="399" spans="1:20" ht="15.75">
      <c r="A399" s="1" t="s">
        <v>72</v>
      </c>
      <c r="B399" s="1"/>
      <c r="C399" s="1"/>
      <c r="D399" s="1"/>
      <c r="E399" s="1"/>
      <c r="F399" s="1"/>
      <c r="G399" s="1"/>
      <c r="H399" s="1"/>
      <c r="I399" s="1"/>
      <c r="J399" s="1"/>
      <c r="K399" s="1"/>
      <c r="L399" s="1"/>
      <c r="M399" s="31"/>
    </row>
    <row r="400" spans="1:20" ht="18.75">
      <c r="A400" s="1" t="s">
        <v>81</v>
      </c>
      <c r="B400" s="1"/>
      <c r="C400" s="1"/>
      <c r="D400" s="1"/>
      <c r="E400" s="1"/>
      <c r="F400" s="1"/>
      <c r="G400" s="1"/>
      <c r="H400" s="1"/>
      <c r="I400" s="1"/>
      <c r="J400" s="1"/>
      <c r="K400" s="1"/>
      <c r="L400" s="1"/>
      <c r="M400" s="31"/>
      <c r="Q400" s="1039"/>
    </row>
    <row r="401" spans="1:25" ht="15.75">
      <c r="A401" s="1" t="s">
        <v>211</v>
      </c>
      <c r="B401" s="1"/>
      <c r="C401" s="1"/>
      <c r="D401" s="1"/>
      <c r="E401" s="1"/>
      <c r="F401" s="1"/>
      <c r="G401" s="1"/>
      <c r="H401" s="1"/>
      <c r="I401" s="1"/>
      <c r="J401" s="1"/>
      <c r="K401" s="1"/>
      <c r="L401" s="1"/>
      <c r="M401" s="31"/>
    </row>
    <row r="402" spans="1:25" ht="9.75" customHeight="1">
      <c r="A402" s="1"/>
      <c r="B402" s="1"/>
      <c r="C402" s="1"/>
      <c r="D402" s="1"/>
      <c r="E402" s="1"/>
      <c r="F402" s="1"/>
      <c r="G402" s="1"/>
      <c r="H402" s="1"/>
      <c r="I402" s="1"/>
      <c r="J402" s="1"/>
      <c r="K402" s="1"/>
      <c r="L402" s="1"/>
    </row>
    <row r="403" spans="1:25" ht="69" customHeight="1">
      <c r="A403" s="12"/>
      <c r="B403" s="29" t="s">
        <v>167</v>
      </c>
      <c r="C403" s="37"/>
      <c r="D403" s="29" t="s">
        <v>67</v>
      </c>
      <c r="E403" s="38"/>
      <c r="F403" s="29" t="s">
        <v>42</v>
      </c>
      <c r="G403" s="29"/>
      <c r="H403" s="29" t="s">
        <v>36</v>
      </c>
      <c r="I403" s="29"/>
      <c r="J403" s="29" t="s">
        <v>62</v>
      </c>
      <c r="K403" s="29"/>
      <c r="L403" s="29" t="s">
        <v>63</v>
      </c>
      <c r="M403" s="29"/>
    </row>
    <row r="404" spans="1:25" s="15" customFormat="1" ht="18" customHeight="1">
      <c r="A404" s="10" t="s">
        <v>45</v>
      </c>
      <c r="B404" s="21">
        <f>+'Pivot Table 2-Year Insts.'!T853</f>
        <v>24.726911618669316</v>
      </c>
      <c r="C404" s="22"/>
      <c r="D404" s="39">
        <f>+F404+H404</f>
        <v>61.596009975062351</v>
      </c>
      <c r="E404" s="23"/>
      <c r="F404" s="33">
        <f>+'Pivot Table 2-Year Insts.'!T866</f>
        <v>56.109725685785541</v>
      </c>
      <c r="G404" s="5"/>
      <c r="H404" s="5">
        <f>+'Pivot Table 2-Year Insts.'!T869</f>
        <v>5.4862842892768073</v>
      </c>
      <c r="I404" s="5"/>
      <c r="J404" s="5">
        <f>+'Pivot Table 2-Year Insts.'!T872</f>
        <v>38.403990024937656</v>
      </c>
      <c r="K404" s="5"/>
      <c r="L404" s="39">
        <f>SUM(F404:J404)</f>
        <v>100</v>
      </c>
      <c r="M404" s="33"/>
      <c r="P404" s="88"/>
      <c r="Q404" s="25"/>
      <c r="S404" s="89"/>
      <c r="T404" s="89"/>
    </row>
    <row r="405" spans="1:25" s="15" customFormat="1">
      <c r="A405" s="10"/>
      <c r="B405" s="21"/>
      <c r="C405" s="64"/>
      <c r="D405" s="63"/>
      <c r="E405" s="65"/>
      <c r="F405" s="33"/>
      <c r="G405" s="5"/>
      <c r="H405" s="5"/>
      <c r="I405" s="5"/>
      <c r="J405" s="5"/>
      <c r="K405" s="5"/>
      <c r="L405" s="39"/>
      <c r="M405" s="33"/>
      <c r="P405" s="88"/>
      <c r="Q405" s="25"/>
      <c r="S405" s="89"/>
      <c r="T405" s="89"/>
    </row>
    <row r="406" spans="1:25" s="15" customFormat="1">
      <c r="A406" s="10" t="s">
        <v>46</v>
      </c>
      <c r="B406" s="21">
        <f>+'Pivot Table 2-Year Insts.'!T21</f>
        <v>24.726911618669316</v>
      </c>
      <c r="C406" s="22"/>
      <c r="D406" s="39">
        <f t="shared" ref="D406:D409" si="70">+F406+H406</f>
        <v>61.596009975062351</v>
      </c>
      <c r="E406" s="23"/>
      <c r="F406" s="33">
        <f>+'Pivot Table 2-Year Insts.'!T34</f>
        <v>56.109725685785541</v>
      </c>
      <c r="G406" s="5"/>
      <c r="H406" s="5">
        <f>+'Pivot Table 2-Year Insts.'!T37</f>
        <v>5.4862842892768073</v>
      </c>
      <c r="I406" s="5"/>
      <c r="J406" s="5">
        <f>+'Pivot Table 2-Year Insts.'!T40</f>
        <v>38.403990024937656</v>
      </c>
      <c r="K406" s="5"/>
      <c r="L406" s="39">
        <f>SUM(F406:J406)</f>
        <v>100</v>
      </c>
      <c r="M406" s="33"/>
      <c r="P406" s="88"/>
      <c r="Q406" s="25"/>
      <c r="S406" s="89"/>
      <c r="T406" s="89"/>
    </row>
    <row r="407" spans="1:25" s="15" customFormat="1">
      <c r="A407" s="2" t="s">
        <v>47</v>
      </c>
      <c r="B407" s="21">
        <f>+'Pivot Table 2-Year Insts.'!T73</f>
        <v>0</v>
      </c>
      <c r="C407" s="22"/>
      <c r="D407" s="39">
        <f t="shared" si="70"/>
        <v>0</v>
      </c>
      <c r="E407" s="23"/>
      <c r="F407" s="33">
        <f>+'Pivot Table 2-Year Insts.'!T86</f>
        <v>0</v>
      </c>
      <c r="G407" s="5"/>
      <c r="H407" s="5">
        <f>+'Pivot Table 2-Year Insts.'!T89</f>
        <v>0</v>
      </c>
      <c r="I407" s="5"/>
      <c r="J407" s="5">
        <f>+'Pivot Table 2-Year Insts.'!T92</f>
        <v>0</v>
      </c>
      <c r="K407" s="5"/>
      <c r="L407" s="39">
        <f>SUM(F407:J407)</f>
        <v>0</v>
      </c>
      <c r="M407" s="33"/>
      <c r="P407" s="88"/>
      <c r="Q407" s="25"/>
      <c r="S407" s="89"/>
      <c r="T407" s="89"/>
    </row>
    <row r="408" spans="1:25" s="15" customFormat="1" ht="12">
      <c r="A408" s="2" t="s">
        <v>61</v>
      </c>
      <c r="B408" s="21">
        <f>+'Pivot Table 2-Year Insts.'!T125</f>
        <v>0</v>
      </c>
      <c r="C408" s="22"/>
      <c r="D408" s="39">
        <f t="shared" si="70"/>
        <v>0</v>
      </c>
      <c r="E408" s="23"/>
      <c r="F408" s="33">
        <f>+'Pivot Table 2-Year Insts.'!T138</f>
        <v>0</v>
      </c>
      <c r="G408" s="5"/>
      <c r="H408" s="5">
        <f>+'Pivot Table 2-Year Insts.'!T141</f>
        <v>0</v>
      </c>
      <c r="I408" s="5"/>
      <c r="J408" s="5">
        <f>+'Pivot Table 2-Year Insts.'!T144</f>
        <v>0</v>
      </c>
      <c r="K408" s="5"/>
      <c r="L408" s="39">
        <f>SUM(F408:J408)</f>
        <v>0</v>
      </c>
      <c r="M408" s="33"/>
      <c r="P408" s="88"/>
      <c r="S408" s="89"/>
      <c r="T408" s="89"/>
    </row>
    <row r="409" spans="1:25" s="15" customFormat="1" ht="12">
      <c r="A409" s="2" t="s">
        <v>48</v>
      </c>
      <c r="B409" s="33">
        <f>+'Pivot Table 2-Year Insts.'!T177</f>
        <v>0</v>
      </c>
      <c r="C409" s="22"/>
      <c r="D409" s="39">
        <f t="shared" si="70"/>
        <v>0</v>
      </c>
      <c r="E409" s="23"/>
      <c r="F409" s="33">
        <f>+'Pivot Table 2-Year Insts.'!T190</f>
        <v>0</v>
      </c>
      <c r="G409" s="5"/>
      <c r="H409" s="5">
        <f>+'Pivot Table 2-Year Insts.'!T193</f>
        <v>0</v>
      </c>
      <c r="I409" s="5"/>
      <c r="J409" s="5">
        <f>+'Pivot Table 2-Year Insts.'!T196</f>
        <v>0</v>
      </c>
      <c r="K409" s="5"/>
      <c r="L409" s="39">
        <f>SUM(F409:J409)</f>
        <v>0</v>
      </c>
      <c r="M409" s="33"/>
      <c r="P409" s="88"/>
      <c r="S409" s="89"/>
      <c r="T409" s="89"/>
    </row>
    <row r="410" spans="1:25" s="15" customFormat="1" ht="12">
      <c r="A410" s="2"/>
      <c r="B410" s="33"/>
      <c r="C410" s="22"/>
      <c r="D410" s="39"/>
      <c r="E410" s="23"/>
      <c r="F410" s="33"/>
      <c r="G410" s="5"/>
      <c r="H410" s="5"/>
      <c r="I410" s="5"/>
      <c r="J410" s="5"/>
      <c r="K410" s="5"/>
      <c r="L410" s="39"/>
      <c r="M410" s="33"/>
      <c r="P410" s="88"/>
      <c r="Q410" s="88"/>
      <c r="R410" s="88"/>
      <c r="S410" s="88"/>
      <c r="T410" s="89"/>
    </row>
    <row r="411" spans="1:25" s="15" customFormat="1" ht="12">
      <c r="A411" s="2" t="s">
        <v>49</v>
      </c>
      <c r="B411" s="21">
        <f>+'Pivot Table 2-Year Insts.'!T229</f>
        <v>0</v>
      </c>
      <c r="C411" s="22"/>
      <c r="D411" s="39">
        <f t="shared" ref="D411:D414" si="71">+F411+H411</f>
        <v>0</v>
      </c>
      <c r="E411" s="23"/>
      <c r="F411" s="33">
        <f>+'Pivot Table 2-Year Insts.'!T242</f>
        <v>0</v>
      </c>
      <c r="G411" s="5"/>
      <c r="H411" s="5">
        <f>+'Pivot Table 2-Year Insts.'!T245</f>
        <v>0</v>
      </c>
      <c r="I411" s="5"/>
      <c r="J411" s="5">
        <f>+'Pivot Table 2-Year Insts.'!T248</f>
        <v>0</v>
      </c>
      <c r="K411" s="5"/>
      <c r="L411" s="39">
        <f>SUM(F411:J411)</f>
        <v>0</v>
      </c>
      <c r="M411" s="33"/>
      <c r="P411" s="88"/>
      <c r="Q411" s="88"/>
      <c r="R411" s="88"/>
      <c r="S411" s="88"/>
      <c r="T411" s="89"/>
    </row>
    <row r="412" spans="1:25" s="15" customFormat="1" ht="12">
      <c r="A412" s="2" t="s">
        <v>50</v>
      </c>
      <c r="B412" s="21">
        <f>+'Pivot Table 2-Year Insts.'!T281</f>
        <v>0</v>
      </c>
      <c r="C412" s="22"/>
      <c r="D412" s="39">
        <f t="shared" si="71"/>
        <v>0</v>
      </c>
      <c r="E412" s="23"/>
      <c r="F412" s="33">
        <f>+'Pivot Table 2-Year Insts.'!T294</f>
        <v>0</v>
      </c>
      <c r="G412" s="5"/>
      <c r="H412" s="5">
        <f>+'Pivot Table 2-Year Insts.'!T297</f>
        <v>0</v>
      </c>
      <c r="I412" s="5"/>
      <c r="J412" s="5">
        <f>+'Pivot Table 2-Year Insts.'!T300</f>
        <v>0</v>
      </c>
      <c r="K412" s="5"/>
      <c r="L412" s="39">
        <f>SUM(F412:J412)</f>
        <v>0</v>
      </c>
      <c r="M412" s="33"/>
      <c r="O412" s="89"/>
      <c r="P412" s="88"/>
      <c r="Q412" s="88"/>
      <c r="R412" s="88"/>
      <c r="S412" s="88"/>
      <c r="T412" s="89"/>
    </row>
    <row r="413" spans="1:25" s="15" customFormat="1" ht="12">
      <c r="A413" s="2" t="s">
        <v>51</v>
      </c>
      <c r="B413" s="21">
        <f>+'Pivot Table 2-Year Insts.'!T333</f>
        <v>0</v>
      </c>
      <c r="C413" s="22"/>
      <c r="D413" s="120">
        <f t="shared" si="71"/>
        <v>0</v>
      </c>
      <c r="E413" s="23"/>
      <c r="F413" s="21">
        <f>+'Pivot Table 2-Year Insts.'!T346</f>
        <v>0</v>
      </c>
      <c r="G413" s="5"/>
      <c r="H413" s="121">
        <f>+'Pivot Table 2-Year Insts.'!T349</f>
        <v>0</v>
      </c>
      <c r="I413" s="5"/>
      <c r="J413" s="121">
        <f>+'Pivot Table 2-Year Insts.'!T352</f>
        <v>0</v>
      </c>
      <c r="K413" s="5"/>
      <c r="L413" s="120">
        <f>SUM(F413:J413)</f>
        <v>0</v>
      </c>
      <c r="M413" s="33"/>
      <c r="O413" s="122"/>
      <c r="P413" s="88"/>
      <c r="Q413" s="88"/>
      <c r="R413" s="88"/>
      <c r="S413" s="88"/>
      <c r="T413" s="126"/>
      <c r="U413" s="127"/>
      <c r="V413" s="126"/>
      <c r="W413" s="127"/>
      <c r="X413" s="128"/>
      <c r="Y413" s="124"/>
    </row>
    <row r="414" spans="1:25" s="15" customFormat="1" ht="12">
      <c r="A414" s="2" t="s">
        <v>52</v>
      </c>
      <c r="B414" s="21">
        <f>+'Pivot Table 2-Year Insts.'!T385</f>
        <v>0</v>
      </c>
      <c r="C414" s="22"/>
      <c r="D414" s="39">
        <f t="shared" si="71"/>
        <v>0</v>
      </c>
      <c r="E414" s="23"/>
      <c r="F414" s="33">
        <f>+'Pivot Table 2-Year Insts.'!T398</f>
        <v>0</v>
      </c>
      <c r="G414" s="5"/>
      <c r="H414" s="5">
        <f>+'Pivot Table 2-Year Insts.'!T401</f>
        <v>0</v>
      </c>
      <c r="I414" s="5"/>
      <c r="J414" s="5">
        <f>+'Pivot Table 2-Year Insts.'!T404</f>
        <v>0</v>
      </c>
      <c r="K414" s="5"/>
      <c r="L414" s="39">
        <f>SUM(F414:J414)</f>
        <v>0</v>
      </c>
      <c r="M414" s="33"/>
      <c r="P414" s="88"/>
      <c r="Q414" s="88"/>
      <c r="R414" s="88"/>
      <c r="S414" s="88"/>
      <c r="T414" s="89"/>
    </row>
    <row r="415" spans="1:25" s="15" customFormat="1" ht="12">
      <c r="A415" s="2"/>
      <c r="B415" s="21"/>
      <c r="C415" s="22"/>
      <c r="D415" s="39"/>
      <c r="E415" s="23"/>
      <c r="F415" s="33"/>
      <c r="G415" s="5"/>
      <c r="H415" s="5"/>
      <c r="I415" s="5"/>
      <c r="J415" s="5"/>
      <c r="K415" s="5"/>
      <c r="L415" s="39"/>
      <c r="M415" s="33"/>
      <c r="P415" s="88"/>
      <c r="Q415" s="88"/>
      <c r="R415" s="88"/>
      <c r="S415" s="88"/>
      <c r="T415" s="89"/>
    </row>
    <row r="416" spans="1:25" s="15" customFormat="1" ht="12">
      <c r="A416" s="2" t="s">
        <v>53</v>
      </c>
      <c r="B416" s="21">
        <f>+'Pivot Table 2-Year Insts.'!T437</f>
        <v>0</v>
      </c>
      <c r="C416" s="22"/>
      <c r="D416" s="39">
        <f t="shared" ref="D416:D419" si="72">+F416+H416</f>
        <v>0</v>
      </c>
      <c r="E416" s="23"/>
      <c r="F416" s="33">
        <f>+'Pivot Table 2-Year Insts.'!T450</f>
        <v>0</v>
      </c>
      <c r="G416" s="5"/>
      <c r="H416" s="5">
        <f>+'Pivot Table 2-Year Insts.'!T453</f>
        <v>0</v>
      </c>
      <c r="I416" s="5"/>
      <c r="J416" s="5">
        <f>+'Pivot Table 2-Year Insts.'!T456</f>
        <v>0</v>
      </c>
      <c r="K416" s="5"/>
      <c r="L416" s="39">
        <f>SUM(F416:J416)</f>
        <v>0</v>
      </c>
      <c r="M416" s="33"/>
      <c r="P416" s="88"/>
      <c r="Q416" s="88"/>
      <c r="R416" s="88"/>
      <c r="S416" s="88"/>
      <c r="T416" s="89"/>
    </row>
    <row r="417" spans="1:20" s="15" customFormat="1" ht="12">
      <c r="A417" s="2" t="s">
        <v>54</v>
      </c>
      <c r="B417" s="21">
        <f>+'Pivot Table 2-Year Insts.'!T489</f>
        <v>0</v>
      </c>
      <c r="C417" s="22"/>
      <c r="D417" s="39">
        <f t="shared" si="72"/>
        <v>0</v>
      </c>
      <c r="E417" s="23"/>
      <c r="F417" s="33">
        <f>+'Pivot Table 2-Year Insts.'!T502</f>
        <v>0</v>
      </c>
      <c r="G417" s="5"/>
      <c r="H417" s="5">
        <f>+'Pivot Table 2-Year Insts.'!T505</f>
        <v>0</v>
      </c>
      <c r="I417" s="5"/>
      <c r="J417" s="5">
        <f>+'Pivot Table 2-Year Insts.'!T508</f>
        <v>0</v>
      </c>
      <c r="K417" s="5"/>
      <c r="L417" s="39">
        <f>SUM(F417:J417)</f>
        <v>0</v>
      </c>
      <c r="M417" s="33"/>
      <c r="P417" s="88"/>
      <c r="S417" s="89"/>
      <c r="T417" s="89"/>
    </row>
    <row r="418" spans="1:20" s="15" customFormat="1" ht="12">
      <c r="A418" s="2" t="s">
        <v>55</v>
      </c>
      <c r="B418" s="21">
        <f>+'Pivot Table 2-Year Insts.'!T541</f>
        <v>0</v>
      </c>
      <c r="C418" s="22"/>
      <c r="D418" s="39">
        <f t="shared" si="72"/>
        <v>0</v>
      </c>
      <c r="E418" s="23"/>
      <c r="F418" s="33">
        <f>+'Pivot Table 2-Year Insts.'!T554</f>
        <v>0</v>
      </c>
      <c r="G418" s="5"/>
      <c r="H418" s="5">
        <f>+'Pivot Table 2-Year Insts.'!T557</f>
        <v>0</v>
      </c>
      <c r="I418" s="5"/>
      <c r="J418" s="5">
        <f>+'Pivot Table 2-Year Insts.'!T560</f>
        <v>0</v>
      </c>
      <c r="K418" s="5"/>
      <c r="L418" s="39">
        <f>SUM(F418:J418)</f>
        <v>0</v>
      </c>
      <c r="M418" s="33"/>
      <c r="P418" s="88"/>
      <c r="S418" s="89"/>
      <c r="T418" s="89"/>
    </row>
    <row r="419" spans="1:20" s="15" customFormat="1" ht="12">
      <c r="A419" s="2" t="s">
        <v>56</v>
      </c>
      <c r="B419" s="21">
        <f>+'Pivot Table 2-Year Insts.'!T593</f>
        <v>0</v>
      </c>
      <c r="C419" s="22"/>
      <c r="D419" s="39">
        <f t="shared" si="72"/>
        <v>0</v>
      </c>
      <c r="E419" s="23"/>
      <c r="F419" s="33">
        <f>+'Pivot Table 2-Year Insts.'!T606</f>
        <v>0</v>
      </c>
      <c r="G419" s="5"/>
      <c r="H419" s="5">
        <f>+'Pivot Table 2-Year Insts.'!T609</f>
        <v>0</v>
      </c>
      <c r="I419" s="5"/>
      <c r="J419" s="5">
        <f>+'Pivot Table 2-Year Insts.'!T612</f>
        <v>0</v>
      </c>
      <c r="K419" s="5"/>
      <c r="L419" s="39">
        <f>SUM(F419:J419)</f>
        <v>0</v>
      </c>
      <c r="M419" s="33"/>
      <c r="P419" s="88"/>
      <c r="S419" s="89"/>
      <c r="T419" s="89"/>
    </row>
    <row r="420" spans="1:20" s="15" customFormat="1" ht="12">
      <c r="A420" s="2"/>
      <c r="B420" s="21"/>
      <c r="C420" s="22"/>
      <c r="D420" s="39"/>
      <c r="E420" s="23"/>
      <c r="F420" s="33"/>
      <c r="G420" s="5"/>
      <c r="H420" s="5"/>
      <c r="I420" s="5"/>
      <c r="J420" s="5"/>
      <c r="K420" s="5"/>
      <c r="L420" s="39"/>
      <c r="M420" s="33"/>
      <c r="P420" s="88"/>
      <c r="S420" s="89"/>
      <c r="T420" s="89"/>
    </row>
    <row r="421" spans="1:20" s="15" customFormat="1" ht="12">
      <c r="A421" s="2" t="s">
        <v>57</v>
      </c>
      <c r="B421" s="21">
        <f>+'Pivot Table 2-Year Insts.'!T645</f>
        <v>0</v>
      </c>
      <c r="C421" s="22"/>
      <c r="D421" s="39">
        <f t="shared" ref="D421:D424" si="73">+F421+H421</f>
        <v>0</v>
      </c>
      <c r="E421" s="23"/>
      <c r="F421" s="33">
        <f>+'Pivot Table 2-Year Insts.'!T658</f>
        <v>0</v>
      </c>
      <c r="G421" s="5"/>
      <c r="H421" s="5">
        <f>+'Pivot Table 2-Year Insts.'!T661</f>
        <v>0</v>
      </c>
      <c r="I421" s="5"/>
      <c r="J421" s="5">
        <f>+'Pivot Table 2-Year Insts.'!T664</f>
        <v>0</v>
      </c>
      <c r="K421" s="5"/>
      <c r="L421" s="39">
        <f>SUM(F421:J421)</f>
        <v>0</v>
      </c>
      <c r="M421" s="33"/>
      <c r="N421" s="17"/>
      <c r="P421" s="88"/>
      <c r="S421" s="89"/>
      <c r="T421" s="89"/>
    </row>
    <row r="422" spans="1:20" s="15" customFormat="1" ht="12">
      <c r="A422" s="2" t="s">
        <v>58</v>
      </c>
      <c r="B422" s="21">
        <f>+'Pivot Table 2-Year Insts.'!T697</f>
        <v>0</v>
      </c>
      <c r="C422" s="22"/>
      <c r="D422" s="39">
        <f t="shared" si="73"/>
        <v>0</v>
      </c>
      <c r="E422" s="23"/>
      <c r="F422" s="33">
        <f>+'Pivot Table 2-Year Insts.'!T710</f>
        <v>0</v>
      </c>
      <c r="G422" s="5"/>
      <c r="H422" s="5">
        <f>+'Pivot Table 2-Year Insts.'!T713</f>
        <v>0</v>
      </c>
      <c r="I422" s="5"/>
      <c r="J422" s="5">
        <f>+'Pivot Table 2-Year Insts.'!T716</f>
        <v>0</v>
      </c>
      <c r="K422" s="5"/>
      <c r="L422" s="39">
        <f>SUM(F422:J422)</f>
        <v>0</v>
      </c>
      <c r="M422" s="33"/>
      <c r="N422" s="17"/>
      <c r="P422" s="88"/>
      <c r="S422" s="89"/>
      <c r="T422" s="89"/>
    </row>
    <row r="423" spans="1:20" s="15" customFormat="1" ht="12">
      <c r="A423" s="2" t="s">
        <v>59</v>
      </c>
      <c r="B423" s="21">
        <f>+'Pivot Table 2-Year Insts.'!T749</f>
        <v>0</v>
      </c>
      <c r="C423" s="22"/>
      <c r="D423" s="39">
        <f t="shared" si="73"/>
        <v>0</v>
      </c>
      <c r="E423" s="23"/>
      <c r="F423" s="33">
        <f>+'Pivot Table 2-Year Insts.'!T762</f>
        <v>0</v>
      </c>
      <c r="G423" s="5"/>
      <c r="H423" s="5">
        <f>+'Pivot Table 2-Year Insts.'!T765</f>
        <v>0</v>
      </c>
      <c r="I423" s="5"/>
      <c r="J423" s="5">
        <f>+'Pivot Table 2-Year Insts.'!T768</f>
        <v>0</v>
      </c>
      <c r="K423" s="5"/>
      <c r="L423" s="39">
        <f>SUM(F423:J423)</f>
        <v>0</v>
      </c>
      <c r="M423" s="33"/>
      <c r="N423" s="17"/>
      <c r="P423" s="88"/>
      <c r="S423" s="89"/>
      <c r="T423" s="89"/>
    </row>
    <row r="424" spans="1:20" s="15" customFormat="1" ht="12">
      <c r="A424" s="40" t="s">
        <v>60</v>
      </c>
      <c r="B424" s="24">
        <f>+'Pivot Table 2-Year Insts.'!T801</f>
        <v>0</v>
      </c>
      <c r="C424" s="41"/>
      <c r="D424" s="42">
        <f t="shared" si="73"/>
        <v>0</v>
      </c>
      <c r="E424" s="43"/>
      <c r="F424" s="44">
        <f>+'Pivot Table 2-Year Insts.'!T814</f>
        <v>0</v>
      </c>
      <c r="G424" s="35"/>
      <c r="H424" s="35">
        <f>+'Pivot Table 2-Year Insts.'!T817</f>
        <v>0</v>
      </c>
      <c r="I424" s="35"/>
      <c r="J424" s="35">
        <f>+'Pivot Table 2-Year Insts.'!T820</f>
        <v>0</v>
      </c>
      <c r="K424" s="35"/>
      <c r="L424" s="45">
        <f>SUM(F424:J424)</f>
        <v>0</v>
      </c>
      <c r="M424" s="44"/>
      <c r="N424" s="17"/>
      <c r="P424" s="88"/>
      <c r="S424" s="89"/>
      <c r="T424" s="89"/>
    </row>
    <row r="425" spans="1:20" ht="51" customHeight="1">
      <c r="A425" s="1127" t="s">
        <v>29</v>
      </c>
      <c r="B425" s="1127"/>
      <c r="C425" s="1127"/>
      <c r="D425" s="1128"/>
      <c r="E425" s="1128"/>
      <c r="F425" s="1128"/>
      <c r="G425" s="1128"/>
      <c r="H425" s="1128"/>
      <c r="I425" s="1128"/>
      <c r="J425" s="1128"/>
      <c r="K425" s="1128"/>
      <c r="L425" s="1128"/>
      <c r="Q425" s="15"/>
    </row>
    <row r="426" spans="1:20" s="1039" customFormat="1" ht="12">
      <c r="A426" s="1004"/>
      <c r="B426" s="1004"/>
      <c r="C426" s="1004"/>
      <c r="D426" s="1005"/>
      <c r="E426" s="1005"/>
      <c r="F426" s="1005"/>
      <c r="G426" s="1005"/>
      <c r="H426" s="1005"/>
      <c r="I426" s="1005"/>
      <c r="J426" s="1005"/>
      <c r="K426" s="1005"/>
      <c r="L426" s="1005"/>
      <c r="M426" s="137" t="s">
        <v>1303</v>
      </c>
      <c r="P426" s="1041"/>
      <c r="Q426" s="15"/>
      <c r="S426" s="1040"/>
      <c r="T426" s="1040"/>
    </row>
    <row r="427" spans="1:20">
      <c r="A427" s="95"/>
      <c r="B427" s="95"/>
      <c r="M427" s="137"/>
      <c r="Q427" s="15"/>
    </row>
    <row r="428" spans="1:20" ht="15.75" customHeight="1">
      <c r="A428" s="59" t="s">
        <v>22</v>
      </c>
      <c r="B428" s="1"/>
      <c r="C428" s="1"/>
      <c r="D428" s="1"/>
      <c r="E428" s="1"/>
      <c r="F428" s="1"/>
      <c r="G428" s="1"/>
      <c r="H428" s="1"/>
      <c r="I428" s="1"/>
      <c r="J428" s="1"/>
      <c r="K428" s="1"/>
      <c r="L428" s="1"/>
      <c r="M428" s="31"/>
      <c r="Q428" s="17"/>
    </row>
    <row r="429" spans="1:20" ht="15.75" customHeight="1">
      <c r="A429" s="1"/>
      <c r="B429" s="1"/>
      <c r="C429" s="1"/>
      <c r="D429" s="1"/>
      <c r="E429" s="1"/>
      <c r="F429" s="1"/>
      <c r="G429" s="1"/>
      <c r="H429" s="1"/>
      <c r="I429" s="1"/>
      <c r="J429" s="1"/>
      <c r="K429" s="1"/>
      <c r="L429" s="1"/>
      <c r="M429" s="31"/>
      <c r="Q429" s="17"/>
    </row>
    <row r="430" spans="1:20" ht="15.75" customHeight="1">
      <c r="A430" s="1" t="s">
        <v>72</v>
      </c>
      <c r="B430" s="1"/>
      <c r="C430" s="1"/>
      <c r="D430" s="1"/>
      <c r="E430" s="1"/>
      <c r="F430" s="1"/>
      <c r="G430" s="1"/>
      <c r="H430" s="1"/>
      <c r="I430" s="1"/>
      <c r="J430" s="1"/>
      <c r="K430" s="1"/>
      <c r="L430" s="1"/>
      <c r="M430" s="31"/>
      <c r="Q430" s="1043"/>
    </row>
    <row r="431" spans="1:20" ht="15.75" customHeight="1">
      <c r="A431" s="1" t="s">
        <v>81</v>
      </c>
      <c r="B431" s="1"/>
      <c r="C431" s="1"/>
      <c r="D431" s="1"/>
      <c r="E431" s="1"/>
      <c r="F431" s="1"/>
      <c r="G431" s="1"/>
      <c r="H431" s="1"/>
      <c r="I431" s="1"/>
      <c r="J431" s="1"/>
      <c r="K431" s="1"/>
      <c r="L431" s="1"/>
      <c r="M431" s="31"/>
    </row>
    <row r="432" spans="1:20" ht="15.75" customHeight="1">
      <c r="A432" s="1" t="s">
        <v>217</v>
      </c>
      <c r="B432" s="1"/>
      <c r="C432" s="1"/>
      <c r="D432" s="1"/>
      <c r="E432" s="1"/>
      <c r="F432" s="1"/>
      <c r="G432" s="1"/>
      <c r="H432" s="1"/>
      <c r="I432" s="1"/>
      <c r="J432" s="1"/>
      <c r="K432" s="1"/>
      <c r="L432" s="1"/>
      <c r="M432" s="31"/>
    </row>
    <row r="433" spans="1:20" ht="6" customHeight="1">
      <c r="A433" s="1"/>
      <c r="B433" s="1"/>
      <c r="C433" s="1"/>
      <c r="D433" s="1"/>
      <c r="E433" s="1"/>
      <c r="F433" s="1"/>
      <c r="G433" s="1"/>
      <c r="H433" s="1"/>
      <c r="I433" s="1"/>
      <c r="J433" s="1"/>
      <c r="K433" s="1"/>
      <c r="L433" s="1"/>
    </row>
    <row r="434" spans="1:20" ht="69" customHeight="1">
      <c r="A434" s="12"/>
      <c r="B434" s="29" t="s">
        <v>167</v>
      </c>
      <c r="C434" s="37"/>
      <c r="D434" s="29" t="s">
        <v>67</v>
      </c>
      <c r="E434" s="38"/>
      <c r="F434" s="29" t="s">
        <v>42</v>
      </c>
      <c r="G434" s="29"/>
      <c r="H434" s="29" t="s">
        <v>36</v>
      </c>
      <c r="I434" s="29"/>
      <c r="J434" s="29" t="s">
        <v>62</v>
      </c>
      <c r="K434" s="29"/>
      <c r="L434" s="29" t="s">
        <v>63</v>
      </c>
      <c r="M434" s="29"/>
      <c r="N434" s="2"/>
    </row>
    <row r="435" spans="1:20" s="15" customFormat="1" ht="18" customHeight="1">
      <c r="A435" s="10" t="s">
        <v>45</v>
      </c>
      <c r="B435" s="21">
        <f>+'Pivot Table 2-Year Insts.'!N853</f>
        <v>43.274080510795855</v>
      </c>
      <c r="C435" s="22"/>
      <c r="D435" s="39">
        <f>+F435+H435</f>
        <v>69.286631212176786</v>
      </c>
      <c r="E435" s="23"/>
      <c r="F435" s="33">
        <f>+'Pivot Table 2-Year Insts.'!N866</f>
        <v>64.052814964239872</v>
      </c>
      <c r="G435" s="5"/>
      <c r="H435" s="5">
        <f>+'Pivot Table 2-Year Insts.'!N869</f>
        <v>5.2338162479369155</v>
      </c>
      <c r="I435" s="5"/>
      <c r="J435" s="5">
        <f>+'Pivot Table 2-Year Insts.'!N872</f>
        <v>30.713368787823214</v>
      </c>
      <c r="K435" s="5"/>
      <c r="L435" s="39">
        <f>SUM(F435:J435)</f>
        <v>100</v>
      </c>
      <c r="M435" s="33"/>
      <c r="P435" s="88"/>
      <c r="Q435" s="25"/>
      <c r="S435" s="89"/>
      <c r="T435" s="89"/>
    </row>
    <row r="436" spans="1:20" s="15" customFormat="1">
      <c r="A436" s="10"/>
      <c r="B436" s="21"/>
      <c r="C436" s="64"/>
      <c r="D436" s="63"/>
      <c r="E436" s="65"/>
      <c r="F436" s="33"/>
      <c r="G436" s="5"/>
      <c r="H436" s="5"/>
      <c r="I436" s="5"/>
      <c r="J436" s="5"/>
      <c r="K436" s="5"/>
      <c r="L436" s="39"/>
      <c r="M436" s="33"/>
      <c r="P436" s="88"/>
      <c r="Q436" s="25"/>
      <c r="S436" s="89"/>
      <c r="T436" s="89"/>
    </row>
    <row r="437" spans="1:20" s="15" customFormat="1">
      <c r="A437" s="10" t="s">
        <v>46</v>
      </c>
      <c r="B437" s="21">
        <f>+'Pivot Table 2-Year Insts.'!N21</f>
        <v>0</v>
      </c>
      <c r="C437" s="22"/>
      <c r="D437" s="39">
        <f t="shared" ref="D437:D440" si="74">+F437+H437</f>
        <v>0</v>
      </c>
      <c r="E437" s="23"/>
      <c r="F437" s="33">
        <f>+'Pivot Table 2-Year Insts.'!N34</f>
        <v>0</v>
      </c>
      <c r="G437" s="5"/>
      <c r="H437" s="5">
        <f>+'Pivot Table 2-Year Insts.'!N37</f>
        <v>0</v>
      </c>
      <c r="I437" s="5"/>
      <c r="J437" s="5">
        <f>+'Pivot Table 2-Year Insts.'!N40</f>
        <v>0</v>
      </c>
      <c r="K437" s="5"/>
      <c r="L437" s="39">
        <f>SUM(F437:J437)</f>
        <v>0</v>
      </c>
      <c r="M437" s="33"/>
      <c r="P437" s="88"/>
      <c r="Q437" s="25"/>
      <c r="S437" s="89"/>
      <c r="T437" s="89"/>
    </row>
    <row r="438" spans="1:20" s="15" customFormat="1">
      <c r="A438" s="2" t="s">
        <v>47</v>
      </c>
      <c r="B438" s="21">
        <f>+'Pivot Table 2-Year Insts.'!N73</f>
        <v>0</v>
      </c>
      <c r="C438" s="22"/>
      <c r="D438" s="39">
        <f t="shared" si="74"/>
        <v>0</v>
      </c>
      <c r="E438" s="23"/>
      <c r="F438" s="33">
        <f>+'Pivot Table 2-Year Insts.'!N86</f>
        <v>0</v>
      </c>
      <c r="G438" s="5"/>
      <c r="H438" s="5">
        <f>+'Pivot Table 2-Year Insts.'!N89</f>
        <v>0</v>
      </c>
      <c r="I438" s="5"/>
      <c r="J438" s="5">
        <f>+'Pivot Table 2-Year Insts.'!N92</f>
        <v>0</v>
      </c>
      <c r="K438" s="5"/>
      <c r="L438" s="39">
        <f>SUM(F438:J438)</f>
        <v>0</v>
      </c>
      <c r="M438" s="33"/>
      <c r="P438" s="88"/>
      <c r="Q438" s="25"/>
      <c r="S438" s="89"/>
      <c r="T438" s="89"/>
    </row>
    <row r="439" spans="1:20" s="15" customFormat="1" ht="12">
      <c r="A439" s="2" t="s">
        <v>61</v>
      </c>
      <c r="B439" s="21">
        <f>+'Pivot Table 2-Year Insts.'!N125</f>
        <v>0</v>
      </c>
      <c r="C439" s="22"/>
      <c r="D439" s="39">
        <f t="shared" si="74"/>
        <v>0</v>
      </c>
      <c r="E439" s="23"/>
      <c r="F439" s="33">
        <f>+'Pivot Table 2-Year Insts.'!N138</f>
        <v>0</v>
      </c>
      <c r="G439" s="5"/>
      <c r="H439" s="5">
        <f>+'Pivot Table 2-Year Insts.'!N141</f>
        <v>0</v>
      </c>
      <c r="I439" s="5"/>
      <c r="J439" s="5">
        <f>+'Pivot Table 2-Year Insts.'!N144</f>
        <v>0</v>
      </c>
      <c r="K439" s="5"/>
      <c r="L439" s="39">
        <f>SUM(F439:J439)</f>
        <v>0</v>
      </c>
      <c r="M439" s="33"/>
      <c r="P439" s="88"/>
      <c r="S439" s="89"/>
      <c r="T439" s="89"/>
    </row>
    <row r="440" spans="1:20" s="15" customFormat="1" ht="12">
      <c r="A440" s="2" t="s">
        <v>48</v>
      </c>
      <c r="B440" s="33">
        <f>+'Pivot Table 2-Year Insts.'!N177</f>
        <v>40.468402786447278</v>
      </c>
      <c r="C440" s="22"/>
      <c r="D440" s="39">
        <f t="shared" si="74"/>
        <v>71.213306220345174</v>
      </c>
      <c r="E440" s="23"/>
      <c r="F440" s="33">
        <f>+'Pivot Table 2-Year Insts.'!N190</f>
        <v>66.838729860785236</v>
      </c>
      <c r="G440" s="5"/>
      <c r="H440" s="5">
        <f>+'Pivot Table 2-Year Insts.'!N193</f>
        <v>4.3745763595599358</v>
      </c>
      <c r="I440" s="5"/>
      <c r="J440" s="5">
        <f>+'Pivot Table 2-Year Insts.'!N196</f>
        <v>28.786693779654833</v>
      </c>
      <c r="K440" s="5"/>
      <c r="L440" s="39">
        <f>SUM(F440:J440)</f>
        <v>100</v>
      </c>
      <c r="M440" s="33"/>
      <c r="P440" s="88"/>
      <c r="S440" s="89"/>
      <c r="T440" s="89"/>
    </row>
    <row r="441" spans="1:20" s="15" customFormat="1" ht="12">
      <c r="A441" s="2"/>
      <c r="B441" s="33"/>
      <c r="C441" s="22"/>
      <c r="D441" s="39"/>
      <c r="E441" s="23"/>
      <c r="F441" s="33"/>
      <c r="G441" s="5"/>
      <c r="H441" s="5"/>
      <c r="I441" s="5"/>
      <c r="J441" s="5"/>
      <c r="K441" s="5"/>
      <c r="L441" s="39"/>
      <c r="M441" s="33"/>
      <c r="P441" s="88"/>
      <c r="S441" s="89"/>
      <c r="T441" s="89"/>
    </row>
    <row r="442" spans="1:20" s="15" customFormat="1" ht="12">
      <c r="A442" s="2" t="s">
        <v>49</v>
      </c>
      <c r="B442" s="21">
        <f>+'Pivot Table 2-Year Insts.'!N229</f>
        <v>62.844919786096256</v>
      </c>
      <c r="C442" s="22"/>
      <c r="D442" s="39">
        <f t="shared" ref="D442:D445" si="75">+F442+H442</f>
        <v>65.452568632780654</v>
      </c>
      <c r="E442" s="23"/>
      <c r="F442" s="33">
        <f>+'Pivot Table 2-Year Insts.'!N242</f>
        <v>57.787442239739065</v>
      </c>
      <c r="G442" s="5"/>
      <c r="H442" s="5">
        <f>+'Pivot Table 2-Year Insts.'!N245</f>
        <v>7.6651263930415876</v>
      </c>
      <c r="I442" s="5"/>
      <c r="J442" s="5">
        <f>+'Pivot Table 2-Year Insts.'!N248</f>
        <v>34.547431367219353</v>
      </c>
      <c r="K442" s="5"/>
      <c r="L442" s="39">
        <f>SUM(F442:J442)</f>
        <v>100</v>
      </c>
      <c r="M442" s="33"/>
      <c r="P442" s="88"/>
      <c r="S442" s="89"/>
      <c r="T442" s="89"/>
    </row>
    <row r="443" spans="1:20" s="15" customFormat="1" ht="12">
      <c r="A443" s="2" t="s">
        <v>50</v>
      </c>
      <c r="B443" s="21">
        <f>+'Pivot Table 2-Year Insts.'!N281</f>
        <v>0</v>
      </c>
      <c r="C443" s="22"/>
      <c r="D443" s="39">
        <f t="shared" si="75"/>
        <v>0</v>
      </c>
      <c r="E443" s="23"/>
      <c r="F443" s="33">
        <f>+'Pivot Table 2-Year Insts.'!N294</f>
        <v>0</v>
      </c>
      <c r="G443" s="5"/>
      <c r="H443" s="5">
        <f>+'Pivot Table 2-Year Insts.'!N297</f>
        <v>0</v>
      </c>
      <c r="I443" s="5"/>
      <c r="J443" s="5">
        <f>+'Pivot Table 2-Year Insts.'!N300</f>
        <v>0</v>
      </c>
      <c r="K443" s="5"/>
      <c r="L443" s="39">
        <f>SUM(F443:J443)</f>
        <v>0</v>
      </c>
      <c r="M443" s="33"/>
      <c r="P443" s="88"/>
      <c r="S443" s="89"/>
      <c r="T443" s="89"/>
    </row>
    <row r="444" spans="1:20" s="15" customFormat="1" ht="12">
      <c r="A444" s="2" t="s">
        <v>51</v>
      </c>
      <c r="B444" s="21">
        <f>+'Pivot Table 2-Year Insts.'!N333</f>
        <v>0</v>
      </c>
      <c r="C444" s="22"/>
      <c r="D444" s="39">
        <f t="shared" si="75"/>
        <v>0</v>
      </c>
      <c r="E444" s="23"/>
      <c r="F444" s="33">
        <f>+'Pivot Table 2-Year Insts.'!N346</f>
        <v>0</v>
      </c>
      <c r="G444" s="5"/>
      <c r="H444" s="5">
        <f>+'Pivot Table 2-Year Insts.'!N349</f>
        <v>0</v>
      </c>
      <c r="I444" s="5"/>
      <c r="J444" s="5">
        <f>+'Pivot Table 2-Year Insts.'!N352</f>
        <v>0</v>
      </c>
      <c r="K444" s="5"/>
      <c r="L444" s="39">
        <f>SUM(F444:J444)</f>
        <v>0</v>
      </c>
      <c r="M444" s="33"/>
      <c r="P444" s="88"/>
      <c r="S444" s="89"/>
      <c r="T444" s="89"/>
    </row>
    <row r="445" spans="1:20" s="15" customFormat="1" ht="12">
      <c r="A445" s="2" t="s">
        <v>52</v>
      </c>
      <c r="B445" s="21">
        <f>+'Pivot Table 2-Year Insts.'!N385</f>
        <v>0</v>
      </c>
      <c r="C445" s="22"/>
      <c r="D445" s="39">
        <f t="shared" si="75"/>
        <v>0</v>
      </c>
      <c r="E445" s="23"/>
      <c r="F445" s="33">
        <f>+'Pivot Table 2-Year Insts.'!N398</f>
        <v>0</v>
      </c>
      <c r="G445" s="5"/>
      <c r="H445" s="5">
        <f>+'Pivot Table 2-Year Insts.'!N401</f>
        <v>0</v>
      </c>
      <c r="I445" s="5"/>
      <c r="J445" s="5">
        <f>+'Pivot Table 2-Year Insts.'!N404</f>
        <v>0</v>
      </c>
      <c r="K445" s="5"/>
      <c r="L445" s="39">
        <f>SUM(F445:J445)</f>
        <v>0</v>
      </c>
      <c r="M445" s="33"/>
      <c r="P445" s="88"/>
      <c r="S445" s="89"/>
      <c r="T445" s="89"/>
    </row>
    <row r="446" spans="1:20" s="15" customFormat="1" ht="12">
      <c r="A446" s="2"/>
      <c r="B446" s="21"/>
      <c r="C446" s="22"/>
      <c r="D446" s="39"/>
      <c r="E446" s="23"/>
      <c r="F446" s="33"/>
      <c r="G446" s="5"/>
      <c r="H446" s="5"/>
      <c r="I446" s="5"/>
      <c r="J446" s="5"/>
      <c r="K446" s="5"/>
      <c r="L446" s="39"/>
      <c r="M446" s="33"/>
      <c r="P446" s="88"/>
      <c r="S446" s="89"/>
      <c r="T446" s="89"/>
    </row>
    <row r="447" spans="1:20" s="15" customFormat="1" ht="12">
      <c r="A447" s="2" t="s">
        <v>53</v>
      </c>
      <c r="B447" s="21">
        <f>+'Pivot Table 2-Year Insts.'!N437</f>
        <v>0</v>
      </c>
      <c r="C447" s="22"/>
      <c r="D447" s="39">
        <f t="shared" ref="D447:D450" si="76">+F447+H447</f>
        <v>0</v>
      </c>
      <c r="E447" s="23"/>
      <c r="F447" s="33">
        <f>+'Pivot Table 2-Year Insts.'!N450</f>
        <v>0</v>
      </c>
      <c r="G447" s="5"/>
      <c r="H447" s="5">
        <f>+'Pivot Table 2-Year Insts.'!N453</f>
        <v>0</v>
      </c>
      <c r="I447" s="5"/>
      <c r="J447" s="5">
        <f>+'Pivot Table 2-Year Insts.'!N456</f>
        <v>0</v>
      </c>
      <c r="K447" s="5"/>
      <c r="L447" s="39">
        <f>SUM(F447:J447)</f>
        <v>0</v>
      </c>
      <c r="M447" s="33"/>
      <c r="P447" s="88"/>
      <c r="S447" s="89"/>
      <c r="T447" s="89"/>
    </row>
    <row r="448" spans="1:20" s="15" customFormat="1" ht="12">
      <c r="A448" s="2" t="s">
        <v>54</v>
      </c>
      <c r="B448" s="21">
        <f>+'Pivot Table 2-Year Insts.'!N489</f>
        <v>0</v>
      </c>
      <c r="C448" s="22"/>
      <c r="D448" s="39">
        <f t="shared" si="76"/>
        <v>0</v>
      </c>
      <c r="E448" s="23"/>
      <c r="F448" s="33">
        <f>+'Pivot Table 2-Year Insts.'!N502</f>
        <v>0</v>
      </c>
      <c r="G448" s="5"/>
      <c r="H448" s="5">
        <f>+'Pivot Table 2-Year Insts.'!N505</f>
        <v>0</v>
      </c>
      <c r="I448" s="5"/>
      <c r="J448" s="5">
        <f>+'Pivot Table 2-Year Insts.'!N508</f>
        <v>0</v>
      </c>
      <c r="K448" s="5"/>
      <c r="L448" s="39">
        <f>SUM(F448:J448)</f>
        <v>0</v>
      </c>
      <c r="M448" s="33"/>
      <c r="P448" s="88"/>
      <c r="S448" s="89"/>
      <c r="T448" s="89"/>
    </row>
    <row r="449" spans="1:20" s="15" customFormat="1" ht="12">
      <c r="A449" s="2" t="s">
        <v>55</v>
      </c>
      <c r="B449" s="21">
        <f>+'Pivot Table 2-Year Insts.'!N541</f>
        <v>28.181321682140908</v>
      </c>
      <c r="C449" s="22"/>
      <c r="D449" s="39">
        <f t="shared" si="76"/>
        <v>60.582822085889575</v>
      </c>
      <c r="E449" s="23"/>
      <c r="F449" s="33">
        <f>+'Pivot Table 2-Year Insts.'!N554</f>
        <v>45.70552147239264</v>
      </c>
      <c r="G449" s="5"/>
      <c r="H449" s="5">
        <f>+'Pivot Table 2-Year Insts.'!N557</f>
        <v>14.877300613496933</v>
      </c>
      <c r="I449" s="5"/>
      <c r="J449" s="5">
        <f>+'Pivot Table 2-Year Insts.'!N560</f>
        <v>39.417177914110432</v>
      </c>
      <c r="K449" s="5"/>
      <c r="L449" s="39">
        <f>SUM(F449:J449)</f>
        <v>100</v>
      </c>
      <c r="M449" s="33"/>
      <c r="P449" s="88"/>
      <c r="S449" s="89"/>
      <c r="T449" s="89"/>
    </row>
    <row r="450" spans="1:20" s="15" customFormat="1" ht="12">
      <c r="A450" s="2" t="s">
        <v>56</v>
      </c>
      <c r="B450" s="21">
        <f>+'Pivot Table 2-Year Insts.'!N593</f>
        <v>0</v>
      </c>
      <c r="C450" s="22"/>
      <c r="D450" s="39">
        <f t="shared" si="76"/>
        <v>0</v>
      </c>
      <c r="E450" s="23"/>
      <c r="F450" s="33">
        <f>+'Pivot Table 2-Year Insts.'!N606</f>
        <v>0</v>
      </c>
      <c r="G450" s="5"/>
      <c r="H450" s="5">
        <f>+'Pivot Table 2-Year Insts.'!N609</f>
        <v>0</v>
      </c>
      <c r="I450" s="5"/>
      <c r="J450" s="5">
        <f>+'Pivot Table 2-Year Insts.'!N612</f>
        <v>0</v>
      </c>
      <c r="K450" s="5"/>
      <c r="L450" s="39">
        <f>SUM(F450:J450)</f>
        <v>0</v>
      </c>
      <c r="M450" s="33"/>
      <c r="P450" s="88"/>
      <c r="S450" s="89"/>
      <c r="T450" s="89"/>
    </row>
    <row r="451" spans="1:20" s="15" customFormat="1" ht="12">
      <c r="A451" s="2"/>
      <c r="B451" s="21"/>
      <c r="C451" s="22"/>
      <c r="D451" s="39"/>
      <c r="E451" s="23"/>
      <c r="F451" s="33"/>
      <c r="G451" s="5"/>
      <c r="H451" s="5"/>
      <c r="I451" s="5"/>
      <c r="J451" s="5"/>
      <c r="K451" s="5"/>
      <c r="L451" s="39"/>
      <c r="M451" s="33"/>
      <c r="P451" s="88"/>
      <c r="S451" s="89"/>
      <c r="T451" s="89"/>
    </row>
    <row r="452" spans="1:20" s="15" customFormat="1" ht="12">
      <c r="A452" s="2" t="s">
        <v>57</v>
      </c>
      <c r="B452" s="21">
        <f>+'Pivot Table 2-Year Insts.'!N645</f>
        <v>0</v>
      </c>
      <c r="C452" s="22"/>
      <c r="D452" s="39">
        <f t="shared" ref="D452:D455" si="77">+F452+H452</f>
        <v>0</v>
      </c>
      <c r="E452" s="23"/>
      <c r="F452" s="33">
        <f>+'Pivot Table 2-Year Insts.'!N658</f>
        <v>0</v>
      </c>
      <c r="G452" s="5"/>
      <c r="H452" s="5">
        <f>+'Pivot Table 2-Year Insts.'!N661</f>
        <v>0</v>
      </c>
      <c r="I452" s="5"/>
      <c r="J452" s="5">
        <f>+'Pivot Table 2-Year Insts.'!N664</f>
        <v>0</v>
      </c>
      <c r="K452" s="5"/>
      <c r="L452" s="39">
        <f>SUM(F452:J452)</f>
        <v>0</v>
      </c>
      <c r="M452" s="33"/>
      <c r="N452" s="17"/>
      <c r="P452" s="88"/>
      <c r="S452" s="89"/>
      <c r="T452" s="89"/>
    </row>
    <row r="453" spans="1:20" s="15" customFormat="1" ht="12">
      <c r="A453" s="2" t="s">
        <v>58</v>
      </c>
      <c r="B453" s="21">
        <f>+'Pivot Table 2-Year Insts.'!N697</f>
        <v>60.013189712024619</v>
      </c>
      <c r="C453" s="22"/>
      <c r="D453" s="39">
        <f t="shared" si="77"/>
        <v>64.71371504660452</v>
      </c>
      <c r="E453" s="23"/>
      <c r="F453" s="33">
        <f>+'Pivot Table 2-Year Insts.'!N710</f>
        <v>59.147802929427428</v>
      </c>
      <c r="G453" s="5"/>
      <c r="H453" s="5">
        <f>+'Pivot Table 2-Year Insts.'!N713</f>
        <v>5.5659121171770973</v>
      </c>
      <c r="I453" s="5"/>
      <c r="J453" s="5">
        <f>+'Pivot Table 2-Year Insts.'!N716</f>
        <v>35.286284953395473</v>
      </c>
      <c r="K453" s="5"/>
      <c r="L453" s="39">
        <f>SUM(F453:J453)</f>
        <v>100</v>
      </c>
      <c r="M453" s="33"/>
      <c r="N453" s="17"/>
      <c r="P453" s="88"/>
      <c r="S453" s="89"/>
      <c r="T453" s="89"/>
    </row>
    <row r="454" spans="1:20" s="15" customFormat="1" ht="12">
      <c r="A454" s="2" t="s">
        <v>59</v>
      </c>
      <c r="B454" s="21">
        <f>+'Pivot Table 2-Year Insts.'!N749</f>
        <v>0</v>
      </c>
      <c r="C454" s="22"/>
      <c r="D454" s="39">
        <f t="shared" si="77"/>
        <v>0</v>
      </c>
      <c r="E454" s="23"/>
      <c r="F454" s="33">
        <f>+'Pivot Table 2-Year Insts.'!N762</f>
        <v>0</v>
      </c>
      <c r="G454" s="5"/>
      <c r="H454" s="5">
        <f>+'Pivot Table 2-Year Insts.'!N765</f>
        <v>0</v>
      </c>
      <c r="I454" s="5"/>
      <c r="J454" s="5">
        <f>+'Pivot Table 2-Year Insts.'!N768</f>
        <v>0</v>
      </c>
      <c r="K454" s="5"/>
      <c r="L454" s="39">
        <f>SUM(F454:J454)</f>
        <v>0</v>
      </c>
      <c r="M454" s="33"/>
      <c r="N454" s="17"/>
      <c r="P454" s="88"/>
      <c r="S454" s="89"/>
      <c r="T454" s="89"/>
    </row>
    <row r="455" spans="1:20" s="15" customFormat="1" ht="12">
      <c r="A455" s="40" t="s">
        <v>60</v>
      </c>
      <c r="B455" s="24">
        <f>+'Pivot Table 2-Year Insts.'!N801</f>
        <v>0</v>
      </c>
      <c r="C455" s="41"/>
      <c r="D455" s="42">
        <f t="shared" si="77"/>
        <v>0</v>
      </c>
      <c r="E455" s="43"/>
      <c r="F455" s="44">
        <f>+'Pivot Table 2-Year Insts.'!N814</f>
        <v>0</v>
      </c>
      <c r="G455" s="35"/>
      <c r="H455" s="35">
        <f>+'Pivot Table 2-Year Insts.'!N817</f>
        <v>0</v>
      </c>
      <c r="I455" s="35"/>
      <c r="J455" s="35">
        <f>+'Pivot Table 2-Year Insts.'!N820</f>
        <v>0</v>
      </c>
      <c r="K455" s="35"/>
      <c r="L455" s="45">
        <f>SUM(F455:J455)</f>
        <v>0</v>
      </c>
      <c r="M455" s="44"/>
      <c r="N455" s="17"/>
      <c r="P455" s="88"/>
      <c r="S455" s="89"/>
      <c r="T455" s="89"/>
    </row>
    <row r="456" spans="1:20" s="1039" customFormat="1" ht="12" customHeight="1">
      <c r="A456" s="46" t="s">
        <v>23</v>
      </c>
      <c r="B456" s="47"/>
      <c r="C456" s="47"/>
      <c r="D456" s="47"/>
      <c r="E456" s="47"/>
      <c r="F456" s="47"/>
      <c r="G456" s="47"/>
      <c r="H456" s="47"/>
      <c r="I456" s="47"/>
      <c r="J456" s="47"/>
      <c r="K456" s="47"/>
      <c r="L456" s="47"/>
      <c r="M456" s="91"/>
      <c r="P456" s="1041"/>
      <c r="Q456" s="15"/>
      <c r="S456" s="1040"/>
      <c r="T456" s="1040"/>
    </row>
    <row r="457" spans="1:20" ht="59.25" customHeight="1">
      <c r="A457" s="1127" t="s">
        <v>29</v>
      </c>
      <c r="B457" s="1127"/>
      <c r="C457" s="1127"/>
      <c r="D457" s="1128"/>
      <c r="E457" s="1128"/>
      <c r="F457" s="1128"/>
      <c r="G457" s="1128"/>
      <c r="H457" s="1128"/>
      <c r="I457" s="1128"/>
      <c r="J457" s="1128"/>
      <c r="K457" s="1128"/>
      <c r="L457" s="1128"/>
      <c r="Q457" s="15"/>
    </row>
    <row r="458" spans="1:20">
      <c r="A458" s="49"/>
      <c r="B458" s="28"/>
      <c r="C458" s="48"/>
      <c r="M458" s="137"/>
      <c r="Q458" s="15"/>
    </row>
    <row r="459" spans="1:20">
      <c r="Q459" s="15"/>
    </row>
    <row r="461" spans="1:20">
      <c r="Q461" s="1039"/>
    </row>
  </sheetData>
  <mergeCells count="17">
    <mergeCell ref="A457:L457"/>
    <mergeCell ref="A303:L303"/>
    <mergeCell ref="A334:L334"/>
    <mergeCell ref="A364:L364"/>
    <mergeCell ref="A395:L395"/>
    <mergeCell ref="A425:L425"/>
    <mergeCell ref="A272:L272"/>
    <mergeCell ref="R2:T3"/>
    <mergeCell ref="A29:L29"/>
    <mergeCell ref="A59:L59"/>
    <mergeCell ref="A89:L89"/>
    <mergeCell ref="A119:L119"/>
    <mergeCell ref="A149:L149"/>
    <mergeCell ref="A179:L179"/>
    <mergeCell ref="A209:L209"/>
    <mergeCell ref="A210:L210"/>
    <mergeCell ref="A241:L241"/>
  </mergeCells>
  <printOptions horizontalCentered="1"/>
  <pageMargins left="1" right="1" top="0.9" bottom="0.65" header="0.75" footer="0.5"/>
  <pageSetup scale="91" firstPageNumber="13" orientation="landscape" useFirstPageNumber="1" r:id="rId1"/>
  <headerFooter alignWithMargins="0">
    <oddHeader>&amp;R&amp;"Arial,Regular"&amp;8SREB-State Data Exchange</oddHeader>
    <oddFooter>&amp;C&amp;"Arial,Regular"&amp;10C-&amp;P</oddFooter>
  </headerFooter>
  <rowBreaks count="12" manualBreakCount="12">
    <brk id="30" max="12" man="1"/>
    <brk id="60" max="12" man="1"/>
    <brk id="90" max="12" man="1"/>
    <brk id="120" max="12" man="1"/>
    <brk id="150" max="12" man="1"/>
    <brk id="180" max="12" man="1"/>
    <brk id="211" max="12" man="1"/>
    <brk id="273" max="13" man="1"/>
    <brk id="304" max="13" man="1"/>
    <brk id="335" max="13" man="1"/>
    <brk id="366" max="13" man="1"/>
    <brk id="396" max="1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16"/>
  </sheetPr>
  <dimension ref="A1:AN466"/>
  <sheetViews>
    <sheetView showZeros="0" view="pageLayout" topLeftCell="A31" zoomScaleNormal="100" workbookViewId="0"/>
  </sheetViews>
  <sheetFormatPr defaultColWidth="9" defaultRowHeight="15"/>
  <cols>
    <col min="1" max="1" width="11.44140625" style="25" customWidth="1"/>
    <col min="2" max="2" width="7" style="25" customWidth="1"/>
    <col min="3" max="3" width="5.6640625" style="25" customWidth="1"/>
    <col min="4" max="4" width="7" style="25" customWidth="1"/>
    <col min="5" max="5" width="4.88671875" style="25" customWidth="1"/>
    <col min="6" max="6" width="7.109375" style="25" customWidth="1"/>
    <col min="7" max="7" width="6" style="25" customWidth="1"/>
    <col min="8" max="8" width="6.6640625" style="1011" customWidth="1"/>
    <col min="9" max="9" width="4.21875" style="53" customWidth="1"/>
    <col min="10" max="10" width="6.6640625" style="25" customWidth="1"/>
    <col min="11" max="11" width="3" style="25" customWidth="1"/>
    <col min="12" max="12" width="6.33203125" style="25" customWidth="1"/>
    <col min="13" max="13" width="1.109375" style="25" customWidth="1"/>
    <col min="14" max="14" width="6.21875" style="25" customWidth="1"/>
    <col min="15" max="15" width="3" style="25" customWidth="1"/>
    <col min="16" max="16" width="9.6640625" style="105" customWidth="1"/>
    <col min="17" max="17" width="8" style="105" customWidth="1"/>
    <col min="18" max="20" width="8.44140625" style="105" customWidth="1"/>
    <col min="21" max="21" width="9.21875" style="105" customWidth="1"/>
    <col min="22" max="22" width="7.44140625" style="105" customWidth="1"/>
    <col min="23" max="23" width="9.21875" style="25" customWidth="1"/>
    <col min="24" max="16384" width="9" style="25"/>
  </cols>
  <sheetData>
    <row r="1" spans="1:35" ht="18">
      <c r="A1" s="360" t="s">
        <v>117</v>
      </c>
      <c r="B1" s="1"/>
      <c r="C1" s="1"/>
      <c r="D1" s="1"/>
      <c r="E1" s="1"/>
      <c r="F1" s="1"/>
      <c r="G1" s="1"/>
      <c r="H1" s="1006"/>
      <c r="I1" s="1"/>
      <c r="J1" s="1"/>
      <c r="K1" s="1"/>
      <c r="L1" s="31"/>
      <c r="M1" s="8"/>
      <c r="N1" s="31"/>
    </row>
    <row r="2" spans="1:35" ht="9" customHeight="1">
      <c r="A2" s="1"/>
      <c r="B2" s="1"/>
      <c r="C2" s="1"/>
      <c r="D2" s="1"/>
      <c r="E2" s="1"/>
      <c r="F2" s="1"/>
      <c r="G2" s="1"/>
      <c r="H2" s="1006"/>
      <c r="I2" s="1"/>
      <c r="J2" s="1"/>
      <c r="K2" s="1"/>
      <c r="L2" s="31"/>
      <c r="M2" s="8"/>
      <c r="N2" s="31"/>
    </row>
    <row r="3" spans="1:35" ht="15.75">
      <c r="A3" s="1" t="s">
        <v>71</v>
      </c>
      <c r="B3" s="1"/>
      <c r="C3" s="1"/>
      <c r="D3" s="1"/>
      <c r="E3" s="1"/>
      <c r="F3" s="1"/>
      <c r="G3" s="1"/>
      <c r="H3" s="1006"/>
      <c r="I3" s="1"/>
      <c r="J3" s="1"/>
      <c r="K3" s="1"/>
      <c r="L3" s="31"/>
      <c r="M3" s="8"/>
      <c r="N3" s="31"/>
    </row>
    <row r="4" spans="1:35" ht="18.75">
      <c r="A4" s="1" t="s">
        <v>100</v>
      </c>
      <c r="B4" s="1"/>
      <c r="C4" s="1"/>
      <c r="D4" s="1"/>
      <c r="E4" s="1"/>
      <c r="F4" s="1"/>
      <c r="G4" s="1"/>
      <c r="H4" s="1006"/>
      <c r="I4" s="1"/>
      <c r="J4" s="1"/>
      <c r="K4" s="1"/>
      <c r="L4" s="31"/>
      <c r="M4" s="8"/>
      <c r="N4" s="31"/>
      <c r="P4" s="197"/>
      <c r="Q4" s="198"/>
      <c r="Z4" s="95"/>
      <c r="AA4" s="95"/>
      <c r="AB4" s="95"/>
      <c r="AC4" s="95"/>
      <c r="AD4" s="95"/>
    </row>
    <row r="5" spans="1:35" ht="15.75">
      <c r="A5" s="1" t="s">
        <v>1187</v>
      </c>
      <c r="B5" s="1"/>
      <c r="C5" s="1"/>
      <c r="D5" s="1"/>
      <c r="E5" s="1"/>
      <c r="F5" s="1"/>
      <c r="G5" s="1"/>
      <c r="H5" s="1006"/>
      <c r="I5" s="1"/>
      <c r="J5" s="1"/>
      <c r="K5" s="1"/>
      <c r="L5" s="31"/>
      <c r="M5" s="8"/>
      <c r="N5" s="31"/>
      <c r="P5" s="321" t="s">
        <v>178</v>
      </c>
      <c r="Z5" s="95"/>
      <c r="AA5" s="95"/>
      <c r="AB5" s="95"/>
      <c r="AC5" s="95"/>
      <c r="AD5" s="95"/>
    </row>
    <row r="6" spans="1:35" ht="9" customHeight="1">
      <c r="A6" s="1"/>
      <c r="B6" s="1"/>
      <c r="C6" s="1"/>
      <c r="D6" s="1"/>
      <c r="E6" s="1"/>
      <c r="F6" s="1"/>
      <c r="G6" s="1"/>
      <c r="H6" s="1006"/>
      <c r="I6" s="1"/>
      <c r="J6" s="1"/>
      <c r="K6" s="1"/>
      <c r="L6" s="31"/>
      <c r="M6" s="8"/>
      <c r="N6" s="31"/>
      <c r="Z6" s="95"/>
      <c r="AA6" s="95"/>
      <c r="AB6" s="95"/>
      <c r="AC6" s="95"/>
      <c r="AD6" s="95"/>
      <c r="AE6" s="95"/>
      <c r="AF6" s="95"/>
      <c r="AG6" s="95"/>
      <c r="AH6" s="95"/>
      <c r="AI6" s="95"/>
    </row>
    <row r="7" spans="1:35" ht="67.5" customHeight="1">
      <c r="A7" s="12"/>
      <c r="B7" s="361" t="s">
        <v>167</v>
      </c>
      <c r="C7" s="362"/>
      <c r="D7" s="361" t="s">
        <v>188</v>
      </c>
      <c r="E7" s="363"/>
      <c r="F7" s="361" t="s">
        <v>43</v>
      </c>
      <c r="G7" s="361"/>
      <c r="H7" s="1007" t="s">
        <v>42</v>
      </c>
      <c r="I7" s="361"/>
      <c r="J7" s="361" t="s">
        <v>36</v>
      </c>
      <c r="K7" s="361"/>
      <c r="L7" s="361" t="s">
        <v>62</v>
      </c>
      <c r="M7" s="361"/>
      <c r="N7" s="361" t="s">
        <v>63</v>
      </c>
      <c r="P7" s="322" t="s">
        <v>34</v>
      </c>
      <c r="Q7" s="322" t="s">
        <v>30</v>
      </c>
      <c r="R7" s="322" t="s">
        <v>31</v>
      </c>
      <c r="S7" s="322" t="s">
        <v>13</v>
      </c>
      <c r="T7" s="323" t="s">
        <v>14</v>
      </c>
      <c r="U7" s="323" t="s">
        <v>35</v>
      </c>
      <c r="V7" s="324" t="s">
        <v>33</v>
      </c>
      <c r="Z7" s="95"/>
      <c r="AA7" s="95"/>
      <c r="AB7" s="95"/>
      <c r="AC7" s="95"/>
      <c r="AD7" s="95"/>
      <c r="AE7" s="95"/>
      <c r="AF7" s="95"/>
      <c r="AG7" s="95"/>
      <c r="AH7" s="95"/>
      <c r="AI7" s="95"/>
    </row>
    <row r="8" spans="1:35" s="15" customFormat="1" ht="18" customHeight="1">
      <c r="A8" s="364" t="s">
        <v>45</v>
      </c>
      <c r="B8" s="365">
        <f>+'Pivot Table 4-Year Insts.'!Q969</f>
        <v>69.610247476101136</v>
      </c>
      <c r="C8" s="381"/>
      <c r="D8" s="389">
        <f>SUM(F8:J8)</f>
        <v>75.352699434929136</v>
      </c>
      <c r="E8" s="368"/>
      <c r="F8" s="369">
        <f>+'Pivot Table 4-Year Insts.'!Q995</f>
        <v>53.67390024181524</v>
      </c>
      <c r="G8" s="370"/>
      <c r="H8" s="1008">
        <f>+'Pivot Table 4-Year Insts.'!Q998</f>
        <v>5.0364602257777555</v>
      </c>
      <c r="I8" s="369"/>
      <c r="J8" s="370">
        <f>+'Pivot Table 4-Year Insts.'!Q1001</f>
        <v>16.642338967336148</v>
      </c>
      <c r="K8" s="369"/>
      <c r="L8" s="370">
        <f>+'Pivot Table 4-Year Insts.'!Q1004</f>
        <v>24.647300565070854</v>
      </c>
      <c r="M8" s="370"/>
      <c r="N8" s="367">
        <f>SUM(F8:L8)</f>
        <v>99.999999999999986</v>
      </c>
      <c r="P8" s="325">
        <f>+'Pivot Table 4-Year Insts.'!Q994</f>
        <v>53.170919724398033</v>
      </c>
      <c r="Q8" s="325">
        <f>+'Pivot Table 4-Year Insts.'!Q997</f>
        <v>5.2409605932513834</v>
      </c>
      <c r="R8" s="325">
        <f>+'Pivot Table 4-Year Insts.'!Q1000</f>
        <v>17.035590623417249</v>
      </c>
      <c r="S8" s="325">
        <f>+'Pivot Table 4-Year Insts.'!Q1003</f>
        <v>24.552529058933331</v>
      </c>
      <c r="T8" s="326">
        <f>SUM(P8:S8)</f>
        <v>100</v>
      </c>
      <c r="U8" s="327">
        <f>SUM(P8:R8)</f>
        <v>75.447470941066669</v>
      </c>
      <c r="V8" s="328">
        <f>+D8-U8</f>
        <v>-9.4771506137533379E-2</v>
      </c>
      <c r="W8" s="83" t="s">
        <v>45</v>
      </c>
      <c r="Z8" s="95"/>
      <c r="AA8" s="95"/>
      <c r="AB8" s="95"/>
      <c r="AC8" s="95"/>
      <c r="AD8" s="95"/>
      <c r="AE8" s="95"/>
      <c r="AF8" s="95"/>
      <c r="AG8" s="95"/>
      <c r="AH8" s="95"/>
      <c r="AI8" s="95"/>
    </row>
    <row r="9" spans="1:35" s="15" customFormat="1" ht="8.25" customHeight="1">
      <c r="A9" s="371"/>
      <c r="B9" s="365"/>
      <c r="C9" s="381"/>
      <c r="D9" s="390"/>
      <c r="E9" s="368"/>
      <c r="F9" s="369"/>
      <c r="G9" s="383"/>
      <c r="H9" s="1008"/>
      <c r="I9" s="383"/>
      <c r="J9" s="370"/>
      <c r="K9" s="383"/>
      <c r="L9" s="370"/>
      <c r="M9" s="370"/>
      <c r="N9" s="367"/>
      <c r="P9" s="325"/>
      <c r="Q9" s="325"/>
      <c r="R9" s="325"/>
      <c r="S9" s="325"/>
      <c r="T9" s="326"/>
      <c r="U9" s="327"/>
      <c r="V9" s="328"/>
      <c r="W9" s="83"/>
      <c r="Z9" s="95"/>
      <c r="AA9" s="95"/>
      <c r="AB9" s="95"/>
      <c r="AC9" s="95"/>
      <c r="AD9" s="95"/>
      <c r="AE9" s="95"/>
      <c r="AF9" s="95"/>
      <c r="AG9" s="95"/>
      <c r="AH9" s="95"/>
      <c r="AI9" s="95"/>
    </row>
    <row r="10" spans="1:35" s="15" customFormat="1" ht="14.1" customHeight="1">
      <c r="A10" s="364" t="s">
        <v>46</v>
      </c>
      <c r="B10" s="365">
        <f>+'Pivot Table 4-Year Insts.'!Q25</f>
        <v>63.973563528459678</v>
      </c>
      <c r="C10" s="381"/>
      <c r="D10" s="390">
        <f t="shared" ref="D10:D28" si="0">SUM(F10:J10)</f>
        <v>70.31414716424203</v>
      </c>
      <c r="E10" s="368"/>
      <c r="F10" s="369">
        <f>+'Pivot Table 4-Year Insts.'!Q51</f>
        <v>46.236559139784944</v>
      </c>
      <c r="G10" s="383"/>
      <c r="H10" s="1008">
        <f>+'Pivot Table 4-Year Insts.'!Q54</f>
        <v>5.5502846299810251</v>
      </c>
      <c r="I10" s="383"/>
      <c r="J10" s="370">
        <f>+'Pivot Table 4-Year Insts.'!Q57</f>
        <v>18.527303394476068</v>
      </c>
      <c r="K10" s="383"/>
      <c r="L10" s="370">
        <f>+'Pivot Table 4-Year Insts.'!Q60</f>
        <v>29.685852835757959</v>
      </c>
      <c r="M10" s="370"/>
      <c r="N10" s="367">
        <f t="shared" ref="N10:N28" si="1">SUM(F10:L10)</f>
        <v>99.999999999999986</v>
      </c>
      <c r="P10" s="325">
        <f>+'Pivot Table 4-Year Insts.'!Q50</f>
        <v>47.998578872572239</v>
      </c>
      <c r="Q10" s="325">
        <f>+'Pivot Table 4-Year Insts.'!Q53</f>
        <v>6.1937470393178584</v>
      </c>
      <c r="R10" s="325">
        <f>+'Pivot Table 4-Year Insts.'!Q56</f>
        <v>17.906205589767882</v>
      </c>
      <c r="S10" s="325">
        <f>+'Pivot Table 4-Year Insts.'!Q59</f>
        <v>27.90146849834202</v>
      </c>
      <c r="T10" s="326">
        <f t="shared" ref="T10:T28" si="2">SUM(P10:S10)</f>
        <v>100</v>
      </c>
      <c r="U10" s="327">
        <f t="shared" ref="U10:U28" si="3">SUM(P10:R10)</f>
        <v>72.098531501657973</v>
      </c>
      <c r="V10" s="328">
        <f t="shared" ref="V10:V28" si="4">+D10-U10</f>
        <v>-1.7843843374159434</v>
      </c>
      <c r="W10" s="83" t="s">
        <v>46</v>
      </c>
      <c r="Z10" s="95"/>
      <c r="AA10" s="95"/>
      <c r="AB10" s="95"/>
      <c r="AC10" s="95"/>
      <c r="AD10" s="95"/>
      <c r="AE10" s="95"/>
      <c r="AF10" s="95"/>
      <c r="AG10" s="95"/>
      <c r="AH10" s="95"/>
      <c r="AI10" s="95"/>
    </row>
    <row r="11" spans="1:35" s="15" customFormat="1" ht="14.1" customHeight="1">
      <c r="A11" s="371" t="s">
        <v>47</v>
      </c>
      <c r="B11" s="365">
        <f>+'Pivot Table 4-Year Insts.'!Q84</f>
        <v>59.735687315032152</v>
      </c>
      <c r="C11" s="381"/>
      <c r="D11" s="390">
        <f t="shared" si="0"/>
        <v>65.003843854104389</v>
      </c>
      <c r="E11" s="368"/>
      <c r="F11" s="369">
        <f>+'Pivot Table 4-Year Insts.'!Q110</f>
        <v>39.096267190569748</v>
      </c>
      <c r="G11" s="383"/>
      <c r="H11" s="1008">
        <f>+'Pivot Table 4-Year Insts.'!Q113</f>
        <v>5.8426582386606309</v>
      </c>
      <c r="I11" s="383"/>
      <c r="J11" s="370">
        <f>+'Pivot Table 4-Year Insts.'!Q116</f>
        <v>20.064918424874005</v>
      </c>
      <c r="K11" s="383"/>
      <c r="L11" s="370">
        <f>+'Pivot Table 4-Year Insts.'!Q119</f>
        <v>34.996156145895618</v>
      </c>
      <c r="M11" s="370"/>
      <c r="N11" s="367">
        <f t="shared" si="1"/>
        <v>100</v>
      </c>
      <c r="P11" s="325">
        <f>+'Pivot Table 4-Year Insts.'!Q109</f>
        <v>37.053531664736795</v>
      </c>
      <c r="Q11" s="325">
        <f>+'Pivot Table 4-Year Insts.'!Q112</f>
        <v>8.5597220985125144</v>
      </c>
      <c r="R11" s="325">
        <f>+'Pivot Table 4-Year Insts.'!Q115</f>
        <v>20.735726373920013</v>
      </c>
      <c r="S11" s="325">
        <f>+'Pivot Table 4-Year Insts.'!Q118</f>
        <v>33.65101986283068</v>
      </c>
      <c r="T11" s="326">
        <f t="shared" si="2"/>
        <v>100</v>
      </c>
      <c r="U11" s="327">
        <f t="shared" si="3"/>
        <v>66.34898013716932</v>
      </c>
      <c r="V11" s="328">
        <f t="shared" si="4"/>
        <v>-1.3451362830649316</v>
      </c>
      <c r="W11" s="83" t="s">
        <v>47</v>
      </c>
      <c r="Z11" s="95"/>
      <c r="AA11" s="95"/>
      <c r="AB11" s="95"/>
      <c r="AC11" s="95"/>
      <c r="AD11" s="95"/>
      <c r="AE11" s="95"/>
      <c r="AF11" s="95"/>
      <c r="AG11" s="95"/>
      <c r="AH11" s="95"/>
      <c r="AI11" s="95"/>
    </row>
    <row r="12" spans="1:35" s="15" customFormat="1" ht="13.5" customHeight="1">
      <c r="A12" s="371" t="s">
        <v>61</v>
      </c>
      <c r="B12" s="365">
        <f>+'Pivot Table 4-Year Insts.'!Q143</f>
        <v>94.205794205794206</v>
      </c>
      <c r="C12" s="381"/>
      <c r="D12" s="390">
        <f t="shared" si="0"/>
        <v>65.959703075291628</v>
      </c>
      <c r="E12" s="368"/>
      <c r="F12" s="369">
        <f>+'Pivot Table 4-Year Insts.'!Q169</f>
        <v>64.920466595970311</v>
      </c>
      <c r="G12" s="383"/>
      <c r="H12" s="1008">
        <f>+'Pivot Table 4-Year Insts.'!Q172</f>
        <v>1.0392364793213149</v>
      </c>
      <c r="I12" s="383"/>
      <c r="J12" s="370">
        <f>+'Pivot Table 4-Year Insts.'!Q175</f>
        <v>0</v>
      </c>
      <c r="K12" s="383"/>
      <c r="L12" s="370">
        <f>+'Pivot Table 4-Year Insts.'!Q178</f>
        <v>34.040296924708379</v>
      </c>
      <c r="M12" s="370"/>
      <c r="N12" s="367">
        <f t="shared" si="1"/>
        <v>100</v>
      </c>
      <c r="P12" s="325">
        <f>+'Pivot Table 4-Year Insts.'!Q168</f>
        <v>65.709156193895865</v>
      </c>
      <c r="Q12" s="325">
        <f>+'Pivot Table 4-Year Insts.'!Q171</f>
        <v>1.2342908438061042</v>
      </c>
      <c r="R12" s="325">
        <f>+'Pivot Table 4-Year Insts.'!Q174</f>
        <v>0</v>
      </c>
      <c r="S12" s="325">
        <f>+'Pivot Table 4-Year Insts.'!Q177</f>
        <v>33.056552962298028</v>
      </c>
      <c r="T12" s="326">
        <f t="shared" si="2"/>
        <v>100</v>
      </c>
      <c r="U12" s="327">
        <f t="shared" si="3"/>
        <v>66.943447037701972</v>
      </c>
      <c r="V12" s="328">
        <f t="shared" si="4"/>
        <v>-0.9837439624103439</v>
      </c>
      <c r="W12" s="83" t="s">
        <v>61</v>
      </c>
      <c r="Z12" s="95"/>
      <c r="AA12" s="95"/>
      <c r="AB12" s="95"/>
      <c r="AC12" s="95"/>
      <c r="AD12" s="95"/>
      <c r="AE12" s="95"/>
      <c r="AF12" s="95"/>
      <c r="AG12" s="95"/>
      <c r="AH12" s="95"/>
      <c r="AI12" s="95"/>
    </row>
    <row r="13" spans="1:35" s="15" customFormat="1" ht="13.5" customHeight="1">
      <c r="A13" s="371" t="s">
        <v>48</v>
      </c>
      <c r="B13" s="365">
        <f>+'Pivot Table 4-Year Insts.'!Q202</f>
        <v>60.897599049800633</v>
      </c>
      <c r="C13" s="381"/>
      <c r="D13" s="390">
        <f t="shared" si="0"/>
        <v>72.922819726943445</v>
      </c>
      <c r="E13" s="368"/>
      <c r="F13" s="369">
        <f>+'Pivot Table 4-Year Insts.'!Q228</f>
        <v>60.950125383115072</v>
      </c>
      <c r="G13" s="383"/>
      <c r="H13" s="1008">
        <f>+'Pivot Table 4-Year Insts.'!Q231</f>
        <v>4.5444413485650603</v>
      </c>
      <c r="I13" s="383"/>
      <c r="J13" s="370">
        <f>+'Pivot Table 4-Year Insts.'!Q234</f>
        <v>7.4282529952633043</v>
      </c>
      <c r="K13" s="383"/>
      <c r="L13" s="370">
        <f>+'Pivot Table 4-Year Insts.'!Q237</f>
        <v>27.077180273056562</v>
      </c>
      <c r="M13" s="370"/>
      <c r="N13" s="367">
        <f t="shared" si="1"/>
        <v>100</v>
      </c>
      <c r="P13" s="325">
        <f>+'Pivot Table 4-Year Insts.'!Q227</f>
        <v>61.3845087506498</v>
      </c>
      <c r="Q13" s="325">
        <f>+'Pivot Table 4-Year Insts.'!Q230</f>
        <v>4.6958932594004503</v>
      </c>
      <c r="R13" s="325">
        <f>+'Pivot Table 4-Year Insts.'!Q233</f>
        <v>7.6127765263097098</v>
      </c>
      <c r="S13" s="325">
        <f>+'Pivot Table 4-Year Insts.'!Q236</f>
        <v>26.306821463640041</v>
      </c>
      <c r="T13" s="326">
        <f t="shared" si="2"/>
        <v>100</v>
      </c>
      <c r="U13" s="327">
        <f t="shared" si="3"/>
        <v>73.693178536359966</v>
      </c>
      <c r="V13" s="328">
        <f t="shared" si="4"/>
        <v>-0.77035880941652124</v>
      </c>
      <c r="W13" s="83" t="s">
        <v>48</v>
      </c>
      <c r="Z13" s="95"/>
      <c r="AA13" s="95"/>
      <c r="AB13" s="95"/>
      <c r="AC13" s="95"/>
      <c r="AD13" s="95"/>
      <c r="AE13" s="95"/>
      <c r="AF13" s="95"/>
      <c r="AG13" s="95"/>
      <c r="AH13" s="95"/>
      <c r="AI13" s="95"/>
    </row>
    <row r="14" spans="1:35" s="15" customFormat="1" ht="13.5" customHeight="1">
      <c r="A14" s="371"/>
      <c r="B14" s="365"/>
      <c r="C14" s="381"/>
      <c r="D14" s="390"/>
      <c r="E14" s="368"/>
      <c r="F14" s="369"/>
      <c r="G14" s="383"/>
      <c r="H14" s="1008"/>
      <c r="I14" s="383"/>
      <c r="J14" s="370"/>
      <c r="K14" s="383"/>
      <c r="L14" s="370"/>
      <c r="M14" s="370"/>
      <c r="N14" s="367"/>
      <c r="P14" s="325"/>
      <c r="Q14" s="325"/>
      <c r="R14" s="325"/>
      <c r="S14" s="325"/>
      <c r="T14" s="326"/>
      <c r="U14" s="327"/>
      <c r="V14" s="328"/>
      <c r="W14" s="83"/>
      <c r="Z14" s="95"/>
      <c r="AA14" s="95"/>
      <c r="AB14" s="95"/>
      <c r="AC14" s="95"/>
      <c r="AD14" s="95"/>
      <c r="AE14" s="95"/>
      <c r="AF14" s="95"/>
      <c r="AG14" s="95"/>
      <c r="AH14" s="95"/>
      <c r="AI14" s="95"/>
    </row>
    <row r="15" spans="1:35" s="15" customFormat="1" ht="14.1" customHeight="1">
      <c r="A15" s="371" t="s">
        <v>49</v>
      </c>
      <c r="B15" s="365">
        <f>+'Pivot Table 4-Year Insts.'!Q261</f>
        <v>56.833473030831613</v>
      </c>
      <c r="C15" s="381"/>
      <c r="D15" s="390">
        <f t="shared" si="0"/>
        <v>77.885841836734699</v>
      </c>
      <c r="E15" s="368"/>
      <c r="F15" s="369">
        <f>+'Pivot Table 4-Year Insts.'!Q287</f>
        <v>51.889349489795919</v>
      </c>
      <c r="G15" s="383"/>
      <c r="H15" s="1008">
        <f>+'Pivot Table 4-Year Insts.'!Q290</f>
        <v>7.4497767857142865</v>
      </c>
      <c r="I15" s="383"/>
      <c r="J15" s="370">
        <f>+'Pivot Table 4-Year Insts.'!Q293</f>
        <v>18.546715561224488</v>
      </c>
      <c r="K15" s="383"/>
      <c r="L15" s="370">
        <f>+'Pivot Table 4-Year Insts.'!Q296</f>
        <v>22.114158163265309</v>
      </c>
      <c r="M15" s="370"/>
      <c r="N15" s="367">
        <f t="shared" si="1"/>
        <v>100</v>
      </c>
      <c r="P15" s="325">
        <f>+'Pivot Table 4-Year Insts.'!Q286</f>
        <v>51.943080635766002</v>
      </c>
      <c r="Q15" s="325">
        <f>+'Pivot Table 4-Year Insts.'!Q289</f>
        <v>7.6350170591661808</v>
      </c>
      <c r="R15" s="325">
        <f>+'Pivot Table 4-Year Insts.'!Q292</f>
        <v>18.486311059332611</v>
      </c>
      <c r="S15" s="325">
        <f>+'Pivot Table 4-Year Insts.'!Q295</f>
        <v>21.93559124573521</v>
      </c>
      <c r="T15" s="326">
        <f t="shared" si="2"/>
        <v>100</v>
      </c>
      <c r="U15" s="327">
        <f t="shared" si="3"/>
        <v>78.06440875426479</v>
      </c>
      <c r="V15" s="328">
        <f t="shared" si="4"/>
        <v>-0.17856691753009102</v>
      </c>
      <c r="W15" s="83" t="s">
        <v>49</v>
      </c>
      <c r="Z15" s="95"/>
      <c r="AA15" s="95"/>
      <c r="AB15" s="95"/>
      <c r="AC15" s="95"/>
      <c r="AD15" s="95"/>
      <c r="AE15" s="95"/>
      <c r="AF15" s="95"/>
      <c r="AG15" s="95"/>
      <c r="AH15" s="95"/>
      <c r="AI15" s="95"/>
    </row>
    <row r="16" spans="1:35" s="15" customFormat="1" ht="14.1" customHeight="1">
      <c r="A16" s="371" t="s">
        <v>50</v>
      </c>
      <c r="B16" s="365">
        <f>+'Pivot Table 4-Year Insts.'!Q320</f>
        <v>58.881793301185979</v>
      </c>
      <c r="C16" s="381"/>
      <c r="D16" s="390">
        <f t="shared" si="0"/>
        <v>70.776154640696475</v>
      </c>
      <c r="E16" s="368"/>
      <c r="F16" s="369">
        <f>+'Pivot Table 4-Year Insts.'!Q346</f>
        <v>51.195219123505979</v>
      </c>
      <c r="G16" s="383"/>
      <c r="H16" s="1008">
        <f>+'Pivot Table 4-Year Insts.'!Q349</f>
        <v>4.9358123063302344</v>
      </c>
      <c r="I16" s="383"/>
      <c r="J16" s="370">
        <f>+'Pivot Table 4-Year Insts.'!Q352</f>
        <v>14.645123210860261</v>
      </c>
      <c r="K16" s="383"/>
      <c r="L16" s="370">
        <f>+'Pivot Table 4-Year Insts.'!Q355</f>
        <v>29.223845359303525</v>
      </c>
      <c r="M16" s="370"/>
      <c r="N16" s="367">
        <f t="shared" si="1"/>
        <v>100</v>
      </c>
      <c r="P16" s="325">
        <f>+'Pivot Table 4-Year Insts.'!Q345</f>
        <v>50.242591624990673</v>
      </c>
      <c r="Q16" s="325">
        <f>+'Pivot Table 4-Year Insts.'!Q348</f>
        <v>5.6505187728595949</v>
      </c>
      <c r="R16" s="325">
        <f>+'Pivot Table 4-Year Insts.'!Q351</f>
        <v>14.652534149436441</v>
      </c>
      <c r="S16" s="325">
        <f>+'Pivot Table 4-Year Insts.'!Q354</f>
        <v>29.454355452713294</v>
      </c>
      <c r="T16" s="326">
        <f t="shared" si="2"/>
        <v>100</v>
      </c>
      <c r="U16" s="327">
        <f t="shared" si="3"/>
        <v>70.545644547286713</v>
      </c>
      <c r="V16" s="328">
        <f t="shared" si="4"/>
        <v>0.23051009340976236</v>
      </c>
      <c r="W16" s="83" t="s">
        <v>50</v>
      </c>
      <c r="Z16" s="95"/>
      <c r="AA16" s="95"/>
      <c r="AB16" s="95"/>
      <c r="AC16" s="95"/>
      <c r="AD16" s="95"/>
      <c r="AE16" s="95"/>
      <c r="AF16" s="95"/>
      <c r="AG16" s="95"/>
      <c r="AH16" s="95"/>
      <c r="AI16" s="95"/>
    </row>
    <row r="17" spans="1:35" s="15" customFormat="1" ht="13.5" customHeight="1">
      <c r="A17" s="371" t="s">
        <v>51</v>
      </c>
      <c r="B17" s="365">
        <f>+'Pivot Table 4-Year Insts.'!Q379</f>
        <v>76.547063792280284</v>
      </c>
      <c r="C17" s="381"/>
      <c r="D17" s="390">
        <f t="shared" si="0"/>
        <v>66.652888291825974</v>
      </c>
      <c r="E17" s="368"/>
      <c r="F17" s="369">
        <f>+'Pivot Table 4-Year Insts.'!Q405</f>
        <v>42.280665495504806</v>
      </c>
      <c r="G17" s="383"/>
      <c r="H17" s="1008">
        <f>+'Pivot Table 4-Year Insts.'!Q408</f>
        <v>6.4069443009197062</v>
      </c>
      <c r="I17" s="383"/>
      <c r="J17" s="370">
        <f>+'Pivot Table 4-Year Insts.'!Q411</f>
        <v>17.965278495401467</v>
      </c>
      <c r="K17" s="383"/>
      <c r="L17" s="370">
        <f>+'Pivot Table 4-Year Insts.'!Q414</f>
        <v>33.347111708174019</v>
      </c>
      <c r="M17" s="370"/>
      <c r="N17" s="367">
        <f t="shared" si="1"/>
        <v>100</v>
      </c>
      <c r="P17" s="325">
        <f>+'Pivot Table 4-Year Insts.'!Q404</f>
        <v>39.704770797207772</v>
      </c>
      <c r="Q17" s="325">
        <f>+'Pivot Table 4-Year Insts.'!Q407</f>
        <v>7.3940687386065536</v>
      </c>
      <c r="R17" s="325">
        <f>+'Pivot Table 4-Year Insts.'!Q410</f>
        <v>20.181405895691608</v>
      </c>
      <c r="S17" s="325">
        <f>+'Pivot Table 4-Year Insts.'!Q413</f>
        <v>32.719754568494061</v>
      </c>
      <c r="T17" s="326">
        <f t="shared" si="2"/>
        <v>100</v>
      </c>
      <c r="U17" s="327">
        <f t="shared" si="3"/>
        <v>67.280245431505932</v>
      </c>
      <c r="V17" s="328">
        <f t="shared" si="4"/>
        <v>-0.62735713967995821</v>
      </c>
      <c r="W17" s="83" t="s">
        <v>51</v>
      </c>
      <c r="Z17" s="95"/>
      <c r="AA17" s="95"/>
      <c r="AB17" s="95"/>
      <c r="AC17" s="95"/>
      <c r="AD17" s="95"/>
      <c r="AE17" s="95"/>
      <c r="AF17" s="95"/>
      <c r="AG17" s="95"/>
      <c r="AH17" s="95"/>
      <c r="AI17" s="95"/>
    </row>
    <row r="18" spans="1:35" s="15" customFormat="1" ht="13.5" customHeight="1">
      <c r="A18" s="371" t="s">
        <v>52</v>
      </c>
      <c r="B18" s="365">
        <f>+'Pivot Table 4-Year Insts.'!Q438</f>
        <v>64.987309644670049</v>
      </c>
      <c r="C18" s="381"/>
      <c r="D18" s="390">
        <f t="shared" si="0"/>
        <v>80.898401746109982</v>
      </c>
      <c r="E18" s="368"/>
      <c r="F18" s="369">
        <f>+'Pivot Table 4-Year Insts.'!Q464</f>
        <v>61.022319228332044</v>
      </c>
      <c r="G18" s="383"/>
      <c r="H18" s="1008">
        <f>+'Pivot Table 4-Year Insts.'!Q467</f>
        <v>3.0768147574456099</v>
      </c>
      <c r="I18" s="383"/>
      <c r="J18" s="370">
        <f>+'Pivot Table 4-Year Insts.'!Q470</f>
        <v>16.799267760332324</v>
      </c>
      <c r="K18" s="383"/>
      <c r="L18" s="370">
        <f>+'Pivot Table 4-Year Insts.'!Q473</f>
        <v>19.101598253890025</v>
      </c>
      <c r="M18" s="370"/>
      <c r="N18" s="367">
        <f t="shared" si="1"/>
        <v>100</v>
      </c>
      <c r="P18" s="325">
        <f>+'Pivot Table 4-Year Insts.'!Q463</f>
        <v>60.150764910206192</v>
      </c>
      <c r="Q18" s="325">
        <f>+'Pivot Table 4-Year Insts.'!Q466</f>
        <v>3.0152982041238636</v>
      </c>
      <c r="R18" s="325">
        <f>+'Pivot Table 4-Year Insts.'!Q469</f>
        <v>17.012785455620428</v>
      </c>
      <c r="S18" s="325">
        <f>+'Pivot Table 4-Year Insts.'!Q472</f>
        <v>19.821151430049515</v>
      </c>
      <c r="T18" s="326">
        <f t="shared" si="2"/>
        <v>100</v>
      </c>
      <c r="U18" s="327">
        <f t="shared" si="3"/>
        <v>80.178848569950489</v>
      </c>
      <c r="V18" s="328">
        <f t="shared" si="4"/>
        <v>0.71955317615949355</v>
      </c>
      <c r="W18" s="83" t="s">
        <v>52</v>
      </c>
      <c r="Z18" s="95"/>
      <c r="AA18" s="95"/>
      <c r="AB18" s="95"/>
      <c r="AC18" s="95"/>
      <c r="AD18" s="95"/>
      <c r="AE18" s="95"/>
      <c r="AF18" s="95"/>
      <c r="AG18" s="95"/>
      <c r="AH18" s="95"/>
      <c r="AI18" s="95"/>
    </row>
    <row r="19" spans="1:35" s="15" customFormat="1" ht="13.5" customHeight="1">
      <c r="A19" s="371"/>
      <c r="B19" s="365"/>
      <c r="C19" s="381"/>
      <c r="D19" s="390"/>
      <c r="E19" s="368"/>
      <c r="F19" s="369"/>
      <c r="G19" s="383"/>
      <c r="H19" s="1008"/>
      <c r="I19" s="383"/>
      <c r="J19" s="370"/>
      <c r="K19" s="383"/>
      <c r="L19" s="370"/>
      <c r="M19" s="370"/>
      <c r="N19" s="367"/>
      <c r="P19" s="325"/>
      <c r="Q19" s="325"/>
      <c r="R19" s="325"/>
      <c r="S19" s="325"/>
      <c r="T19" s="326"/>
      <c r="U19" s="327"/>
      <c r="V19" s="328"/>
      <c r="W19" s="83"/>
      <c r="Z19" s="95"/>
      <c r="AA19" s="95"/>
      <c r="AB19" s="95"/>
      <c r="AC19" s="95"/>
      <c r="AD19" s="95"/>
      <c r="AE19" s="95"/>
      <c r="AF19" s="95"/>
      <c r="AG19" s="95"/>
      <c r="AH19" s="95"/>
      <c r="AI19" s="95"/>
    </row>
    <row r="20" spans="1:35" s="15" customFormat="1" ht="14.1" customHeight="1">
      <c r="A20" s="371" t="s">
        <v>53</v>
      </c>
      <c r="B20" s="365">
        <f>+'Pivot Table 4-Year Insts.'!Q497</f>
        <v>54.993876717920806</v>
      </c>
      <c r="C20" s="381"/>
      <c r="D20" s="390">
        <f t="shared" si="0"/>
        <v>55.066188296424592</v>
      </c>
      <c r="E20" s="368"/>
      <c r="F20" s="369">
        <f>+'Pivot Table 4-Year Insts.'!Q523</f>
        <v>49.832982803414573</v>
      </c>
      <c r="G20" s="383"/>
      <c r="H20" s="1008">
        <f>+'Pivot Table 4-Year Insts.'!Q526</f>
        <v>5.2332054930100211</v>
      </c>
      <c r="I20" s="383"/>
      <c r="J20" s="370">
        <f>+'Pivot Table 4-Year Insts.'!Q529</f>
        <v>0</v>
      </c>
      <c r="K20" s="383"/>
      <c r="L20" s="370">
        <f>+'Pivot Table 4-Year Insts.'!Q532</f>
        <v>44.933811703575408</v>
      </c>
      <c r="M20" s="370"/>
      <c r="N20" s="367">
        <f t="shared" si="1"/>
        <v>100</v>
      </c>
      <c r="P20" s="325">
        <f>+'Pivot Table 4-Year Insts.'!Q522</f>
        <v>49.8125</v>
      </c>
      <c r="Q20" s="325">
        <f>+'Pivot Table 4-Year Insts.'!Q525</f>
        <v>4.5125000000000002</v>
      </c>
      <c r="R20" s="325">
        <f>+'Pivot Table 4-Year Insts.'!Q528</f>
        <v>0</v>
      </c>
      <c r="S20" s="325">
        <f>+'Pivot Table 4-Year Insts.'!Q531</f>
        <v>45.674999999999997</v>
      </c>
      <c r="T20" s="326">
        <f t="shared" si="2"/>
        <v>100</v>
      </c>
      <c r="U20" s="327">
        <f t="shared" si="3"/>
        <v>54.325000000000003</v>
      </c>
      <c r="V20" s="328">
        <f t="shared" si="4"/>
        <v>0.74118829642458905</v>
      </c>
      <c r="W20" s="83" t="s">
        <v>53</v>
      </c>
      <c r="Z20" s="95"/>
      <c r="AA20" s="95"/>
      <c r="AB20" s="95"/>
      <c r="AC20" s="95"/>
      <c r="AD20" s="95"/>
      <c r="AE20" s="95"/>
      <c r="AF20" s="95"/>
      <c r="AG20" s="95"/>
      <c r="AH20" s="95"/>
      <c r="AI20" s="95"/>
    </row>
    <row r="21" spans="1:35" s="15" customFormat="1" ht="14.1" customHeight="1">
      <c r="A21" s="371" t="s">
        <v>54</v>
      </c>
      <c r="B21" s="365">
        <f>+'Pivot Table 4-Year Insts.'!Q556</f>
        <v>66.044345898004437</v>
      </c>
      <c r="C21" s="381"/>
      <c r="D21" s="390">
        <f t="shared" si="0"/>
        <v>76.260659370173911</v>
      </c>
      <c r="E21" s="368"/>
      <c r="F21" s="369">
        <f>+'Pivot Table 4-Year Insts.'!Q582</f>
        <v>59.480964211374477</v>
      </c>
      <c r="G21" s="383"/>
      <c r="H21" s="1008">
        <f>+'Pivot Table 4-Year Insts.'!Q585</f>
        <v>3.209561538978043</v>
      </c>
      <c r="I21" s="383"/>
      <c r="J21" s="370">
        <f>+'Pivot Table 4-Year Insts.'!Q588</f>
        <v>13.570133619821393</v>
      </c>
      <c r="K21" s="383"/>
      <c r="L21" s="370">
        <f>+'Pivot Table 4-Year Insts.'!Q591</f>
        <v>23.739340629826092</v>
      </c>
      <c r="M21" s="370"/>
      <c r="N21" s="367">
        <f t="shared" si="1"/>
        <v>100</v>
      </c>
      <c r="P21" s="325">
        <f>+'Pivot Table 4-Year Insts.'!Q581</f>
        <v>59.157887368310526</v>
      </c>
      <c r="Q21" s="325">
        <f>+'Pivot Table 4-Year Insts.'!Q584</f>
        <v>3.2970494557418366</v>
      </c>
      <c r="R21" s="325">
        <f>+'Pivot Table 4-Year Insts.'!Q587</f>
        <v>14.4342165132477</v>
      </c>
      <c r="S21" s="325">
        <f>+'Pivot Table 4-Year Insts.'!Q590</f>
        <v>23.110846662699942</v>
      </c>
      <c r="T21" s="326">
        <f t="shared" si="2"/>
        <v>100</v>
      </c>
      <c r="U21" s="327">
        <f t="shared" si="3"/>
        <v>76.889153337300058</v>
      </c>
      <c r="V21" s="328">
        <f t="shared" si="4"/>
        <v>-0.62849396712614691</v>
      </c>
      <c r="W21" s="83" t="s">
        <v>54</v>
      </c>
      <c r="Z21" s="95"/>
      <c r="AA21" s="95"/>
      <c r="AB21" s="95"/>
      <c r="AC21" s="95"/>
      <c r="AD21" s="95"/>
      <c r="AE21" s="95"/>
      <c r="AF21" s="95"/>
      <c r="AG21" s="95"/>
      <c r="AH21" s="95"/>
      <c r="AI21" s="95"/>
    </row>
    <row r="22" spans="1:35" s="15" customFormat="1" ht="14.1" customHeight="1">
      <c r="A22" s="371" t="s">
        <v>55</v>
      </c>
      <c r="B22" s="365">
        <f>+'Pivot Table 4-Year Insts.'!Q615</f>
        <v>49.299708710745783</v>
      </c>
      <c r="C22" s="381"/>
      <c r="D22" s="390">
        <f t="shared" si="0"/>
        <v>74.229057061918255</v>
      </c>
      <c r="E22" s="368"/>
      <c r="F22" s="369">
        <f>+'Pivot Table 4-Year Insts.'!Q641</f>
        <v>45.204370700121409</v>
      </c>
      <c r="G22" s="383"/>
      <c r="H22" s="1008">
        <f>+'Pivot Table 4-Year Insts.'!Q644</f>
        <v>4.6944556859571023</v>
      </c>
      <c r="I22" s="383"/>
      <c r="J22" s="370">
        <f>+'Pivot Table 4-Year Insts.'!Q647</f>
        <v>24.33023067583974</v>
      </c>
      <c r="K22" s="383"/>
      <c r="L22" s="370">
        <f>+'Pivot Table 4-Year Insts.'!Q650</f>
        <v>25.770942938081749</v>
      </c>
      <c r="M22" s="370"/>
      <c r="N22" s="367">
        <f t="shared" si="1"/>
        <v>100</v>
      </c>
      <c r="P22" s="325">
        <f>+'Pivot Table 4-Year Insts.'!Q640</f>
        <v>43.320243320243321</v>
      </c>
      <c r="Q22" s="325">
        <f>+'Pivot Table 4-Year Insts.'!Q643</f>
        <v>5.0435050435050437</v>
      </c>
      <c r="R22" s="325">
        <f>+'Pivot Table 4-Year Insts.'!Q646</f>
        <v>25.256025256025254</v>
      </c>
      <c r="S22" s="325">
        <f>+'Pivot Table 4-Year Insts.'!Q649</f>
        <v>26.380226380226379</v>
      </c>
      <c r="T22" s="326">
        <f t="shared" si="2"/>
        <v>99.999999999999986</v>
      </c>
      <c r="U22" s="327">
        <f t="shared" si="3"/>
        <v>73.619773619773611</v>
      </c>
      <c r="V22" s="328">
        <f t="shared" si="4"/>
        <v>0.60928344214464403</v>
      </c>
      <c r="W22" s="83" t="s">
        <v>55</v>
      </c>
      <c r="Z22" s="95"/>
      <c r="AA22" s="95"/>
      <c r="AB22" s="95"/>
      <c r="AC22" s="95"/>
      <c r="AD22" s="95"/>
      <c r="AE22" s="95"/>
      <c r="AF22" s="95"/>
      <c r="AG22" s="95"/>
      <c r="AH22" s="95"/>
      <c r="AI22" s="95"/>
    </row>
    <row r="23" spans="1:35" s="15" customFormat="1" ht="13.5" customHeight="1">
      <c r="A23" s="371" t="s">
        <v>56</v>
      </c>
      <c r="B23" s="365">
        <f>+'Pivot Table 4-Year Insts.'!Q674</f>
        <v>74.383421705501775</v>
      </c>
      <c r="C23" s="381"/>
      <c r="D23" s="390">
        <f t="shared" si="0"/>
        <v>78.896082663004378</v>
      </c>
      <c r="E23" s="368"/>
      <c r="F23" s="369">
        <f>+'Pivot Table 4-Year Insts.'!Q700</f>
        <v>60.473481132692427</v>
      </c>
      <c r="G23" s="383"/>
      <c r="H23" s="1008">
        <f>+'Pivot Table 4-Year Insts.'!Q703</f>
        <v>1.4518344123994507</v>
      </c>
      <c r="I23" s="383"/>
      <c r="J23" s="370">
        <f>+'Pivot Table 4-Year Insts.'!Q706</f>
        <v>16.970767117912498</v>
      </c>
      <c r="K23" s="383"/>
      <c r="L23" s="370">
        <f>+'Pivot Table 4-Year Insts.'!Q709</f>
        <v>21.103917336995618</v>
      </c>
      <c r="M23" s="370"/>
      <c r="N23" s="367">
        <f t="shared" si="1"/>
        <v>100</v>
      </c>
      <c r="P23" s="325">
        <f>+'Pivot Table 4-Year Insts.'!Q699</f>
        <v>59.355057705363201</v>
      </c>
      <c r="Q23" s="325">
        <f>+'Pivot Table 4-Year Insts.'!Q702</f>
        <v>1.5003394433129666</v>
      </c>
      <c r="R23" s="325">
        <f>+'Pivot Table 4-Year Insts.'!Q705</f>
        <v>17.291242362525459</v>
      </c>
      <c r="S23" s="325">
        <f>+'Pivot Table 4-Year Insts.'!Q708</f>
        <v>21.853360488798369</v>
      </c>
      <c r="T23" s="326">
        <f t="shared" si="2"/>
        <v>100</v>
      </c>
      <c r="U23" s="327">
        <f t="shared" si="3"/>
        <v>78.146639511201627</v>
      </c>
      <c r="V23" s="328">
        <f t="shared" si="4"/>
        <v>0.74944315180275112</v>
      </c>
      <c r="W23" s="83" t="s">
        <v>56</v>
      </c>
      <c r="Z23" s="95"/>
      <c r="AA23" s="95"/>
      <c r="AB23" s="95"/>
      <c r="AC23" s="95"/>
      <c r="AD23" s="95"/>
      <c r="AE23" s="95"/>
      <c r="AF23" s="95"/>
      <c r="AG23" s="95"/>
      <c r="AH23" s="95"/>
      <c r="AI23" s="95"/>
    </row>
    <row r="24" spans="1:35" s="15" customFormat="1" ht="13.5" customHeight="1">
      <c r="A24" s="371"/>
      <c r="B24" s="365"/>
      <c r="C24" s="381"/>
      <c r="D24" s="390"/>
      <c r="E24" s="368"/>
      <c r="F24" s="369"/>
      <c r="G24" s="383"/>
      <c r="H24" s="1008"/>
      <c r="I24" s="383"/>
      <c r="J24" s="370"/>
      <c r="K24" s="383"/>
      <c r="L24" s="370"/>
      <c r="M24" s="370"/>
      <c r="N24" s="367"/>
      <c r="P24" s="325"/>
      <c r="Q24" s="325"/>
      <c r="R24" s="325"/>
      <c r="S24" s="325"/>
      <c r="T24" s="326"/>
      <c r="U24" s="327"/>
      <c r="V24" s="328"/>
      <c r="W24" s="83"/>
      <c r="Z24" s="95"/>
      <c r="AA24" s="95"/>
      <c r="AB24" s="95"/>
      <c r="AC24" s="95"/>
      <c r="AD24" s="95"/>
      <c r="AE24" s="95"/>
      <c r="AF24" s="95"/>
      <c r="AG24" s="95"/>
      <c r="AH24" s="95"/>
      <c r="AI24" s="95"/>
    </row>
    <row r="25" spans="1:35" s="15" customFormat="1" ht="14.1" customHeight="1">
      <c r="A25" s="371" t="s">
        <v>57</v>
      </c>
      <c r="B25" s="365">
        <f>+'Pivot Table 4-Year Insts.'!Q733</f>
        <v>95.001958918676891</v>
      </c>
      <c r="C25" s="381"/>
      <c r="D25" s="390">
        <f t="shared" si="0"/>
        <v>76.134087427830792</v>
      </c>
      <c r="E25" s="368"/>
      <c r="F25" s="391">
        <f>+'Pivot Table 4-Year Insts.'!Q759</f>
        <v>47.407800164958168</v>
      </c>
      <c r="G25" s="383"/>
      <c r="H25" s="1008">
        <f>+'Pivot Table 4-Year Insts.'!Q762</f>
        <v>13.249675975020619</v>
      </c>
      <c r="I25" s="383"/>
      <c r="J25" s="370">
        <f>+'Pivot Table 4-Year Insts.'!Q765</f>
        <v>15.476611287852011</v>
      </c>
      <c r="K25" s="383"/>
      <c r="L25" s="370">
        <f>+'Pivot Table 4-Year Insts.'!Q768</f>
        <v>23.865912572169201</v>
      </c>
      <c r="M25" s="370"/>
      <c r="N25" s="367">
        <f t="shared" si="1"/>
        <v>100</v>
      </c>
      <c r="P25" s="325">
        <f>+'Pivot Table 4-Year Insts.'!Q758</f>
        <v>49.351950041239547</v>
      </c>
      <c r="Q25" s="325">
        <f>+'Pivot Table 4-Year Insts.'!Q761</f>
        <v>10.097796630140214</v>
      </c>
      <c r="R25" s="325">
        <f>+'Pivot Table 4-Year Insts.'!Q764</f>
        <v>13.285024154589372</v>
      </c>
      <c r="S25" s="325">
        <f>+'Pivot Table 4-Year Insts.'!Q767</f>
        <v>27.265229174030871</v>
      </c>
      <c r="T25" s="326">
        <f t="shared" si="2"/>
        <v>100</v>
      </c>
      <c r="U25" s="327">
        <f t="shared" si="3"/>
        <v>72.734770825969136</v>
      </c>
      <c r="V25" s="328">
        <f t="shared" si="4"/>
        <v>3.3993166018616563</v>
      </c>
      <c r="W25" s="83" t="s">
        <v>57</v>
      </c>
      <c r="Z25" s="95"/>
      <c r="AA25" s="95"/>
      <c r="AB25" s="95"/>
      <c r="AC25" s="95"/>
      <c r="AD25" s="95"/>
      <c r="AE25" s="95"/>
      <c r="AF25" s="95"/>
      <c r="AG25" s="95"/>
      <c r="AH25" s="95"/>
      <c r="AI25" s="95"/>
    </row>
    <row r="26" spans="1:35" s="15" customFormat="1" ht="14.1" customHeight="1">
      <c r="A26" s="371" t="s">
        <v>58</v>
      </c>
      <c r="B26" s="365">
        <f>+'Pivot Table 4-Year Insts.'!Q792</f>
        <v>91.302048909451415</v>
      </c>
      <c r="C26" s="381"/>
      <c r="D26" s="390">
        <f t="shared" si="0"/>
        <v>84.416171999420868</v>
      </c>
      <c r="E26" s="368"/>
      <c r="F26" s="391">
        <f>+'Pivot Table 4-Year Insts.'!Q818</f>
        <v>51.426089474446215</v>
      </c>
      <c r="G26" s="383"/>
      <c r="H26" s="1008">
        <f>+'Pivot Table 4-Year Insts.'!Q821</f>
        <v>5.1632401911104679</v>
      </c>
      <c r="I26" s="383"/>
      <c r="J26" s="370">
        <f>+'Pivot Table 4-Year Insts.'!Q824</f>
        <v>27.826842333864192</v>
      </c>
      <c r="K26" s="383"/>
      <c r="L26" s="370">
        <f>+'Pivot Table 4-Year Insts.'!Q827</f>
        <v>15.583828000579123</v>
      </c>
      <c r="M26" s="370"/>
      <c r="N26" s="367">
        <f t="shared" si="1"/>
        <v>99.999999999999986</v>
      </c>
      <c r="P26" s="325">
        <f>+'Pivot Table 4-Year Insts.'!Q817</f>
        <v>50.041517744322896</v>
      </c>
      <c r="Q26" s="325">
        <f>+'Pivot Table 4-Year Insts.'!Q820</f>
        <v>5.5056139210801831</v>
      </c>
      <c r="R26" s="325">
        <f>+'Pivot Table 4-Year Insts.'!Q823</f>
        <v>28.580454168020509</v>
      </c>
      <c r="S26" s="325">
        <f>+'Pivot Table 4-Year Insts.'!Q826</f>
        <v>15.872414166576409</v>
      </c>
      <c r="T26" s="326">
        <f t="shared" si="2"/>
        <v>99.999999999999986</v>
      </c>
      <c r="U26" s="327">
        <f t="shared" si="3"/>
        <v>84.127585833423581</v>
      </c>
      <c r="V26" s="328">
        <f t="shared" si="4"/>
        <v>0.28858616599728748</v>
      </c>
      <c r="W26" s="83" t="s">
        <v>58</v>
      </c>
      <c r="Z26" s="95"/>
      <c r="AA26" s="95"/>
      <c r="AB26" s="95"/>
      <c r="AC26" s="95"/>
      <c r="AD26" s="95"/>
      <c r="AE26" s="95"/>
      <c r="AF26" s="95"/>
      <c r="AG26" s="95"/>
      <c r="AH26" s="95"/>
      <c r="AI26" s="95"/>
    </row>
    <row r="27" spans="1:35" s="15" customFormat="1" ht="14.1" customHeight="1">
      <c r="A27" s="371" t="s">
        <v>59</v>
      </c>
      <c r="B27" s="365">
        <f>+'Pivot Table 4-Year Insts.'!Q851</f>
        <v>73.86757778122896</v>
      </c>
      <c r="C27" s="381"/>
      <c r="D27" s="390">
        <f t="shared" si="0"/>
        <v>75.25054313546849</v>
      </c>
      <c r="E27" s="368"/>
      <c r="F27" s="391">
        <f>+'Pivot Table 4-Year Insts.'!Q877</f>
        <v>65.572219496811272</v>
      </c>
      <c r="G27" s="383"/>
      <c r="H27" s="1008">
        <f>+'Pivot Table 4-Year Insts.'!Q880</f>
        <v>2.5404723526526034</v>
      </c>
      <c r="I27" s="383"/>
      <c r="J27" s="370">
        <f>+'Pivot Table 4-Year Insts.'!Q883</f>
        <v>7.1378512860046248</v>
      </c>
      <c r="K27" s="383"/>
      <c r="L27" s="370">
        <f>+'Pivot Table 4-Year Insts.'!Q886</f>
        <v>24.749456864531503</v>
      </c>
      <c r="M27" s="370"/>
      <c r="N27" s="367">
        <f t="shared" si="1"/>
        <v>100</v>
      </c>
      <c r="P27" s="325">
        <f>+'Pivot Table 4-Year Insts.'!Q876</f>
        <v>67.615579830078346</v>
      </c>
      <c r="Q27" s="325">
        <f>+'Pivot Table 4-Year Insts.'!Q879</f>
        <v>2.53411306042885</v>
      </c>
      <c r="R27" s="325">
        <f>+'Pivot Table 4-Year Insts.'!Q882</f>
        <v>7.4147633234028465</v>
      </c>
      <c r="S27" s="325">
        <f>+'Pivot Table 4-Year Insts.'!Q885</f>
        <v>22.435543786089962</v>
      </c>
      <c r="T27" s="326">
        <f t="shared" si="2"/>
        <v>100.00000000000001</v>
      </c>
      <c r="U27" s="327">
        <f t="shared" si="3"/>
        <v>77.564456213910049</v>
      </c>
      <c r="V27" s="328">
        <f t="shared" si="4"/>
        <v>-2.3139130784415585</v>
      </c>
      <c r="W27" s="83" t="s">
        <v>59</v>
      </c>
      <c r="Z27" s="95"/>
      <c r="AA27" s="95"/>
      <c r="AB27" s="95"/>
      <c r="AC27" s="95"/>
      <c r="AD27" s="95"/>
      <c r="AE27" s="95"/>
      <c r="AF27" s="95"/>
      <c r="AG27" s="95"/>
      <c r="AH27" s="95"/>
      <c r="AI27" s="95"/>
    </row>
    <row r="28" spans="1:35" s="17" customFormat="1" ht="14.1" customHeight="1">
      <c r="A28" s="373" t="s">
        <v>60</v>
      </c>
      <c r="B28" s="374">
        <f>+'Pivot Table 4-Year Insts.'!Q910</f>
        <v>96.61845589733143</v>
      </c>
      <c r="C28" s="385"/>
      <c r="D28" s="376">
        <f t="shared" si="0"/>
        <v>77.651275563989032</v>
      </c>
      <c r="E28" s="377"/>
      <c r="F28" s="392">
        <f>+'Pivot Table 4-Year Insts.'!Q936</f>
        <v>47.543748682268607</v>
      </c>
      <c r="G28" s="393"/>
      <c r="H28" s="1009">
        <f>+'Pivot Table 4-Year Insts.'!Q939</f>
        <v>4.6278726544381188</v>
      </c>
      <c r="I28" s="393"/>
      <c r="J28" s="379">
        <f>+'Pivot Table 4-Year Insts.'!Q942</f>
        <v>25.47965422728231</v>
      </c>
      <c r="K28" s="393"/>
      <c r="L28" s="379">
        <f>+'Pivot Table 4-Year Insts.'!Q945</f>
        <v>22.348724436010965</v>
      </c>
      <c r="M28" s="379"/>
      <c r="N28" s="380">
        <f t="shared" si="1"/>
        <v>100</v>
      </c>
      <c r="P28" s="325">
        <f>+'Pivot Table 4-Year Insts.'!Q935</f>
        <v>47.158608990670061</v>
      </c>
      <c r="Q28" s="325">
        <f>+'Pivot Table 4-Year Insts.'!Q938</f>
        <v>4.9830364715860904</v>
      </c>
      <c r="R28" s="325">
        <f>+'Pivot Table 4-Year Insts.'!Q941</f>
        <v>23.21882951653944</v>
      </c>
      <c r="S28" s="325">
        <f>+'Pivot Table 4-Year Insts.'!Q944</f>
        <v>24.639525021204413</v>
      </c>
      <c r="T28" s="326">
        <f t="shared" si="2"/>
        <v>100</v>
      </c>
      <c r="U28" s="327">
        <f t="shared" si="3"/>
        <v>75.360474978795594</v>
      </c>
      <c r="V28" s="328">
        <f t="shared" si="4"/>
        <v>2.2908005851934377</v>
      </c>
      <c r="W28" s="83" t="s">
        <v>60</v>
      </c>
      <c r="Z28" s="95"/>
      <c r="AA28" s="95"/>
      <c r="AB28" s="95"/>
      <c r="AC28" s="95"/>
      <c r="AD28" s="95"/>
      <c r="AE28" s="95"/>
      <c r="AF28" s="95"/>
      <c r="AG28" s="95"/>
      <c r="AH28" s="95"/>
      <c r="AI28" s="95"/>
    </row>
    <row r="29" spans="1:35" ht="60.75" customHeight="1">
      <c r="A29" s="1127" t="s">
        <v>140</v>
      </c>
      <c r="B29" s="1127"/>
      <c r="C29" s="1127"/>
      <c r="D29" s="1128"/>
      <c r="E29" s="1128"/>
      <c r="F29" s="1128"/>
      <c r="G29" s="1128"/>
      <c r="H29" s="1128"/>
      <c r="I29" s="1128"/>
      <c r="J29" s="1128"/>
      <c r="K29" s="1128"/>
      <c r="L29" s="1128"/>
      <c r="M29" s="1128"/>
      <c r="N29" s="1128"/>
      <c r="P29" s="106"/>
      <c r="Q29" s="107"/>
      <c r="R29" s="107"/>
      <c r="S29" s="107"/>
      <c r="T29" s="107"/>
      <c r="U29" s="107"/>
      <c r="V29" s="106"/>
      <c r="W29" s="5"/>
      <c r="Z29" s="95"/>
      <c r="AA29" s="95"/>
      <c r="AB29" s="95"/>
      <c r="AC29" s="95"/>
      <c r="AD29" s="95"/>
      <c r="AE29" s="95"/>
      <c r="AF29" s="95"/>
      <c r="AG29" s="95"/>
      <c r="AH29" s="95"/>
      <c r="AI29" s="95"/>
    </row>
    <row r="30" spans="1:35">
      <c r="A30" s="1127" t="s">
        <v>139</v>
      </c>
      <c r="B30" s="1127"/>
      <c r="C30" s="1127"/>
      <c r="D30" s="1128"/>
      <c r="E30" s="1128"/>
      <c r="F30" s="1128"/>
      <c r="G30" s="1128"/>
      <c r="H30" s="1128"/>
      <c r="I30" s="1128"/>
      <c r="J30" s="1128"/>
      <c r="K30" s="1128"/>
      <c r="L30" s="1128"/>
      <c r="M30" s="1128"/>
      <c r="N30" s="1128"/>
      <c r="P30" s="108"/>
      <c r="Q30" s="108"/>
      <c r="R30" s="108"/>
      <c r="S30" s="108"/>
      <c r="T30" s="108"/>
      <c r="U30" s="108"/>
      <c r="V30" s="108"/>
      <c r="W30" s="95"/>
    </row>
    <row r="31" spans="1:35" ht="9.75" customHeight="1">
      <c r="A31" s="1030" t="s">
        <v>168</v>
      </c>
      <c r="B31" s="1004"/>
      <c r="C31" s="1004"/>
      <c r="D31" s="1005"/>
      <c r="E31" s="1005"/>
      <c r="F31" s="1005"/>
      <c r="G31" s="1005"/>
      <c r="H31" s="1010"/>
      <c r="I31" s="1005"/>
      <c r="J31" s="1005"/>
      <c r="K31" s="1005"/>
      <c r="L31" s="1005"/>
      <c r="M31" s="1005"/>
      <c r="N31" s="137" t="s">
        <v>1304</v>
      </c>
      <c r="P31" s="108"/>
      <c r="Q31" s="108"/>
      <c r="R31" s="108"/>
      <c r="S31" s="108"/>
      <c r="T31" s="108"/>
      <c r="U31" s="108"/>
      <c r="V31" s="108"/>
      <c r="W31" s="95"/>
    </row>
    <row r="32" spans="1:35" ht="18">
      <c r="A32" s="360" t="s">
        <v>95</v>
      </c>
      <c r="B32" s="1"/>
      <c r="C32" s="1"/>
      <c r="D32" s="1"/>
      <c r="E32" s="1"/>
      <c r="F32" s="1"/>
      <c r="G32" s="1"/>
      <c r="H32" s="1006"/>
      <c r="I32" s="1"/>
      <c r="J32" s="1"/>
      <c r="K32" s="1"/>
      <c r="L32" s="31"/>
      <c r="M32" s="8"/>
      <c r="N32" s="31"/>
      <c r="P32" s="108"/>
      <c r="Q32" s="108"/>
      <c r="R32" s="108"/>
      <c r="S32" s="108"/>
      <c r="T32" s="108"/>
      <c r="U32" s="108"/>
      <c r="V32" s="108"/>
      <c r="W32" s="95"/>
    </row>
    <row r="33" spans="1:23" ht="9" customHeight="1">
      <c r="A33" s="1"/>
      <c r="B33" s="1"/>
      <c r="C33" s="1"/>
      <c r="D33" s="1"/>
      <c r="E33" s="1"/>
      <c r="F33" s="1"/>
      <c r="G33" s="1"/>
      <c r="H33" s="1006"/>
      <c r="I33" s="1"/>
      <c r="J33" s="1"/>
      <c r="K33" s="1"/>
      <c r="L33" s="31"/>
      <c r="M33" s="8"/>
      <c r="N33" s="31"/>
      <c r="P33" s="108"/>
      <c r="Q33" s="108"/>
      <c r="R33" s="108"/>
      <c r="S33" s="108"/>
      <c r="T33" s="108"/>
      <c r="U33" s="108"/>
      <c r="V33" s="108"/>
      <c r="W33" s="95"/>
    </row>
    <row r="34" spans="1:23" ht="15.75">
      <c r="A34" s="1" t="s">
        <v>71</v>
      </c>
      <c r="B34" s="1"/>
      <c r="C34" s="1"/>
      <c r="D34" s="1"/>
      <c r="E34" s="1"/>
      <c r="F34" s="1"/>
      <c r="G34" s="1"/>
      <c r="H34" s="1006"/>
      <c r="I34" s="1"/>
      <c r="J34" s="1"/>
      <c r="K34" s="1"/>
      <c r="L34" s="31"/>
      <c r="M34" s="8"/>
      <c r="N34" s="31"/>
      <c r="P34" s="108"/>
      <c r="Q34" s="108"/>
      <c r="R34" s="108"/>
      <c r="S34" s="108"/>
      <c r="T34" s="108"/>
      <c r="U34" s="108"/>
      <c r="V34" s="108"/>
      <c r="W34" s="95"/>
    </row>
    <row r="35" spans="1:23" ht="18.75">
      <c r="A35" s="1" t="s">
        <v>100</v>
      </c>
      <c r="B35" s="1"/>
      <c r="C35" s="1"/>
      <c r="D35" s="1"/>
      <c r="E35" s="1"/>
      <c r="F35" s="1"/>
      <c r="G35" s="1"/>
      <c r="H35" s="1006"/>
      <c r="I35" s="1"/>
      <c r="J35" s="1"/>
      <c r="K35" s="1"/>
      <c r="L35" s="31"/>
      <c r="M35" s="8"/>
      <c r="N35" s="31"/>
      <c r="P35" s="108"/>
      <c r="Q35" s="108"/>
      <c r="R35" s="108"/>
      <c r="S35" s="108"/>
      <c r="T35" s="108"/>
      <c r="U35" s="108"/>
      <c r="V35" s="108"/>
      <c r="W35" s="95"/>
    </row>
    <row r="36" spans="1:23" ht="15.75">
      <c r="A36" s="1" t="s">
        <v>1188</v>
      </c>
      <c r="B36" s="1"/>
      <c r="C36" s="1"/>
      <c r="D36" s="1"/>
      <c r="E36" s="1"/>
      <c r="F36" s="1"/>
      <c r="G36" s="1"/>
      <c r="H36" s="1006"/>
      <c r="I36" s="1"/>
      <c r="J36" s="1"/>
      <c r="K36" s="1"/>
      <c r="L36" s="31"/>
      <c r="M36" s="8"/>
      <c r="N36" s="31"/>
      <c r="P36" s="108"/>
      <c r="Q36" s="108"/>
      <c r="R36" s="108"/>
      <c r="S36" s="108"/>
      <c r="T36" s="108"/>
      <c r="U36" s="108"/>
      <c r="V36" s="108"/>
      <c r="W36" s="95"/>
    </row>
    <row r="37" spans="1:23" ht="9" customHeight="1">
      <c r="A37" s="1"/>
      <c r="B37" s="1"/>
      <c r="C37" s="1"/>
      <c r="D37" s="1"/>
      <c r="E37" s="1"/>
      <c r="F37" s="1"/>
      <c r="G37" s="1"/>
      <c r="H37" s="1006"/>
      <c r="I37" s="1"/>
      <c r="J37" s="1"/>
      <c r="K37" s="1"/>
      <c r="L37" s="31"/>
      <c r="M37" s="8"/>
      <c r="N37" s="31"/>
      <c r="P37" s="115"/>
      <c r="Q37" s="115"/>
      <c r="R37" s="115"/>
      <c r="S37" s="115"/>
      <c r="T37" s="115"/>
      <c r="U37" s="115"/>
      <c r="V37" s="115"/>
      <c r="W37" s="115"/>
    </row>
    <row r="38" spans="1:23" ht="63" customHeight="1">
      <c r="A38" s="12"/>
      <c r="B38" s="361" t="s">
        <v>167</v>
      </c>
      <c r="C38" s="362"/>
      <c r="D38" s="361" t="s">
        <v>138</v>
      </c>
      <c r="E38" s="363"/>
      <c r="F38" s="361" t="s">
        <v>43</v>
      </c>
      <c r="G38" s="361"/>
      <c r="H38" s="1007" t="s">
        <v>42</v>
      </c>
      <c r="I38" s="361"/>
      <c r="J38" s="361" t="s">
        <v>36</v>
      </c>
      <c r="K38" s="361"/>
      <c r="L38" s="361" t="s">
        <v>62</v>
      </c>
      <c r="M38" s="361"/>
      <c r="N38" s="361" t="s">
        <v>63</v>
      </c>
      <c r="P38" s="115"/>
      <c r="Q38" s="115"/>
      <c r="R38" s="115"/>
      <c r="S38" s="115"/>
      <c r="T38" s="115"/>
      <c r="U38" s="115"/>
      <c r="V38" s="115"/>
      <c r="W38" s="115"/>
    </row>
    <row r="39" spans="1:23" s="15" customFormat="1" ht="18" customHeight="1">
      <c r="A39" s="364" t="s">
        <v>45</v>
      </c>
      <c r="B39" s="365">
        <f>+'Pivot Table 4-Year Insts.'!K969</f>
        <v>73.401798767415556</v>
      </c>
      <c r="C39" s="381"/>
      <c r="D39" s="389">
        <f>SUM(F39:J39)</f>
        <v>83.126068872326513</v>
      </c>
      <c r="E39" s="368"/>
      <c r="F39" s="369">
        <f>+'Pivot Table 4-Year Insts.'!K995</f>
        <v>66.390079457241598</v>
      </c>
      <c r="G39" s="370"/>
      <c r="H39" s="1008">
        <f>+'Pivot Table 4-Year Insts.'!K998</f>
        <v>3.9531561204597119</v>
      </c>
      <c r="I39" s="369"/>
      <c r="J39" s="370">
        <f>+'Pivot Table 4-Year Insts.'!K1001</f>
        <v>12.782833294625201</v>
      </c>
      <c r="K39" s="369"/>
      <c r="L39" s="370">
        <f>+'Pivot Table 4-Year Insts.'!K1004</f>
        <v>16.873931127673501</v>
      </c>
      <c r="M39" s="370"/>
      <c r="N39" s="367">
        <f>SUM(F39:L39)</f>
        <v>100.00000000000001</v>
      </c>
      <c r="P39" s="109"/>
      <c r="Q39" s="109"/>
      <c r="R39" s="109"/>
      <c r="S39" s="109"/>
      <c r="T39" s="109"/>
      <c r="U39" s="110"/>
      <c r="V39" s="111"/>
    </row>
    <row r="40" spans="1:23" s="332" customFormat="1" ht="9" customHeight="1">
      <c r="A40" s="371"/>
      <c r="B40" s="365"/>
      <c r="C40" s="381"/>
      <c r="D40" s="390"/>
      <c r="E40" s="368"/>
      <c r="F40" s="369"/>
      <c r="G40" s="383"/>
      <c r="H40" s="1008"/>
      <c r="I40" s="383"/>
      <c r="J40" s="370"/>
      <c r="K40" s="383"/>
      <c r="L40" s="370"/>
      <c r="M40" s="370"/>
      <c r="N40" s="367"/>
      <c r="P40" s="112"/>
      <c r="Q40" s="112"/>
      <c r="R40" s="112"/>
      <c r="S40" s="112"/>
      <c r="T40" s="112"/>
      <c r="U40" s="113"/>
      <c r="V40" s="114"/>
      <c r="W40" s="1031"/>
    </row>
    <row r="41" spans="1:23" s="15" customFormat="1" ht="14.1" customHeight="1">
      <c r="A41" s="364" t="s">
        <v>46</v>
      </c>
      <c r="B41" s="365">
        <f>+'Pivot Table 4-Year Insts.'!K25</f>
        <v>71.659671880961469</v>
      </c>
      <c r="C41" s="381"/>
      <c r="D41" s="390">
        <f t="shared" ref="D41:D44" si="5">SUM(F41:J41)</f>
        <v>88.701948674262582</v>
      </c>
      <c r="E41" s="368"/>
      <c r="F41" s="369">
        <f>+'Pivot Table 4-Year Insts.'!K51</f>
        <v>62.197849004365878</v>
      </c>
      <c r="G41" s="383"/>
      <c r="H41" s="1008">
        <f>+'Pivot Table 4-Year Insts.'!K54</f>
        <v>3.7695666063252053</v>
      </c>
      <c r="I41" s="383"/>
      <c r="J41" s="370">
        <f>+'Pivot Table 4-Year Insts.'!K57</f>
        <v>22.734533063571504</v>
      </c>
      <c r="K41" s="383"/>
      <c r="L41" s="370">
        <f>+'Pivot Table 4-Year Insts.'!K60</f>
        <v>11.298051325737408</v>
      </c>
      <c r="M41" s="370"/>
      <c r="N41" s="367">
        <f>SUM(F41:L41)</f>
        <v>99.999999999999986</v>
      </c>
      <c r="P41" s="115"/>
      <c r="Q41" s="115"/>
      <c r="R41" s="115"/>
      <c r="S41" s="115"/>
      <c r="T41" s="115"/>
      <c r="U41" s="110"/>
      <c r="V41" s="111"/>
    </row>
    <row r="42" spans="1:23" s="15" customFormat="1" ht="14.1" customHeight="1">
      <c r="A42" s="371" t="s">
        <v>47</v>
      </c>
      <c r="B42" s="365">
        <f>+'Pivot Table 4-Year Insts.'!K84</f>
        <v>64.866180048661803</v>
      </c>
      <c r="C42" s="381"/>
      <c r="D42" s="390">
        <f t="shared" si="5"/>
        <v>79.932483120780205</v>
      </c>
      <c r="E42" s="368"/>
      <c r="F42" s="369">
        <f>+'Pivot Table 4-Year Insts.'!K110</f>
        <v>58.102025506376599</v>
      </c>
      <c r="G42" s="383"/>
      <c r="H42" s="1008">
        <f>+'Pivot Table 4-Year Insts.'!K113</f>
        <v>4.6886721680420109</v>
      </c>
      <c r="I42" s="383"/>
      <c r="J42" s="370">
        <f>+'Pivot Table 4-Year Insts.'!K116</f>
        <v>17.141785446361592</v>
      </c>
      <c r="K42" s="383"/>
      <c r="L42" s="370">
        <f>+'Pivot Table 4-Year Insts.'!K119</f>
        <v>20.067516879219806</v>
      </c>
      <c r="M42" s="370"/>
      <c r="N42" s="367">
        <f>SUM(F42:L42)</f>
        <v>100.00000000000001</v>
      </c>
      <c r="P42" s="115"/>
      <c r="Q42" s="115"/>
      <c r="R42" s="115"/>
      <c r="S42" s="115"/>
      <c r="T42" s="115"/>
      <c r="U42" s="110"/>
      <c r="V42" s="116"/>
      <c r="W42" s="17"/>
    </row>
    <row r="43" spans="1:23" s="15" customFormat="1" ht="13.5" customHeight="1">
      <c r="A43" s="371" t="s">
        <v>61</v>
      </c>
      <c r="B43" s="365">
        <f>+'Pivot Table 4-Year Insts.'!K143</f>
        <v>99.609882964889465</v>
      </c>
      <c r="C43" s="381"/>
      <c r="D43" s="390">
        <f t="shared" si="5"/>
        <v>72.637075718015666</v>
      </c>
      <c r="E43" s="368"/>
      <c r="F43" s="369">
        <f>+'Pivot Table 4-Year Insts.'!K169</f>
        <v>71.932114882506525</v>
      </c>
      <c r="G43" s="383"/>
      <c r="H43" s="1008">
        <f>+'Pivot Table 4-Year Insts.'!K172</f>
        <v>0.70496083550913835</v>
      </c>
      <c r="I43" s="383"/>
      <c r="J43" s="370">
        <f>+'Pivot Table 4-Year Insts.'!K175</f>
        <v>0</v>
      </c>
      <c r="K43" s="383"/>
      <c r="L43" s="370">
        <f>+'Pivot Table 4-Year Insts.'!K178</f>
        <v>27.362924281984334</v>
      </c>
      <c r="M43" s="370"/>
      <c r="N43" s="367">
        <f>SUM(F43:L43)</f>
        <v>100</v>
      </c>
      <c r="P43" s="115"/>
      <c r="Q43" s="115"/>
      <c r="R43" s="115"/>
      <c r="S43" s="115"/>
      <c r="T43" s="115"/>
      <c r="U43" s="110"/>
      <c r="V43" s="116"/>
      <c r="W43" s="17"/>
    </row>
    <row r="44" spans="1:23" s="15" customFormat="1" ht="14.1" customHeight="1">
      <c r="A44" s="371" t="s">
        <v>48</v>
      </c>
      <c r="B44" s="365">
        <f>+'Pivot Table 4-Year Insts.'!K202</f>
        <v>65.161837855677888</v>
      </c>
      <c r="C44" s="381"/>
      <c r="D44" s="390">
        <f t="shared" si="5"/>
        <v>76.154987156759873</v>
      </c>
      <c r="E44" s="368"/>
      <c r="F44" s="369">
        <f>+'Pivot Table 4-Year Insts.'!K228</f>
        <v>65.493288954813494</v>
      </c>
      <c r="G44" s="383"/>
      <c r="H44" s="1008">
        <f>+'Pivot Table 4-Year Insts.'!K231</f>
        <v>4.0302449260157012</v>
      </c>
      <c r="I44" s="383"/>
      <c r="J44" s="370">
        <f>+'Pivot Table 4-Year Insts.'!K234</f>
        <v>6.6314532759306823</v>
      </c>
      <c r="K44" s="383"/>
      <c r="L44" s="370">
        <f>+'Pivot Table 4-Year Insts.'!K237</f>
        <v>23.845012843240116</v>
      </c>
      <c r="M44" s="370"/>
      <c r="N44" s="367">
        <f>SUM(F44:L44)</f>
        <v>99.999999999999986</v>
      </c>
      <c r="P44" s="115"/>
      <c r="Q44" s="115"/>
      <c r="R44" s="115"/>
      <c r="S44" s="115"/>
      <c r="T44" s="115"/>
      <c r="U44" s="110"/>
      <c r="V44" s="116"/>
      <c r="W44" s="17"/>
    </row>
    <row r="45" spans="1:23" s="15" customFormat="1" ht="9.75" customHeight="1">
      <c r="A45" s="371"/>
      <c r="B45" s="365"/>
      <c r="C45" s="381"/>
      <c r="D45" s="390"/>
      <c r="E45" s="368"/>
      <c r="F45" s="369"/>
      <c r="G45" s="383"/>
      <c r="H45" s="1008"/>
      <c r="I45" s="383"/>
      <c r="J45" s="370"/>
      <c r="K45" s="383"/>
      <c r="L45" s="370"/>
      <c r="M45" s="370"/>
      <c r="N45" s="367"/>
      <c r="P45" s="115"/>
      <c r="Q45" s="115"/>
      <c r="R45" s="115"/>
      <c r="S45" s="115"/>
      <c r="T45" s="115"/>
      <c r="U45" s="110"/>
      <c r="V45" s="116"/>
      <c r="W45" s="17"/>
    </row>
    <row r="46" spans="1:23" s="15" customFormat="1" ht="14.1" customHeight="1">
      <c r="A46" s="371" t="s">
        <v>49</v>
      </c>
      <c r="B46" s="365">
        <f>+'Pivot Table 4-Year Insts.'!K261</f>
        <v>58.722832927750268</v>
      </c>
      <c r="C46" s="381"/>
      <c r="D46" s="390">
        <f t="shared" ref="D46:D49" si="6">SUM(F46:J46)</f>
        <v>87.867962274935692</v>
      </c>
      <c r="E46" s="368"/>
      <c r="F46" s="369">
        <f>+'Pivot Table 4-Year Insts.'!K287</f>
        <v>69.919977136324661</v>
      </c>
      <c r="G46" s="383"/>
      <c r="H46" s="1008">
        <f>+'Pivot Table 4-Year Insts.'!K290</f>
        <v>7.8736781937696483</v>
      </c>
      <c r="I46" s="383"/>
      <c r="J46" s="370">
        <f>+'Pivot Table 4-Year Insts.'!K293</f>
        <v>10.074306944841384</v>
      </c>
      <c r="K46" s="383"/>
      <c r="L46" s="370">
        <f>+'Pivot Table 4-Year Insts.'!K296</f>
        <v>12.132037725064304</v>
      </c>
      <c r="M46" s="370"/>
      <c r="N46" s="367">
        <f>SUM(F46:L46)</f>
        <v>100</v>
      </c>
      <c r="P46" s="115"/>
      <c r="Q46" s="115"/>
      <c r="R46" s="115"/>
      <c r="S46" s="115"/>
      <c r="T46" s="115"/>
      <c r="U46" s="110"/>
      <c r="V46" s="116"/>
      <c r="W46" s="17"/>
    </row>
    <row r="47" spans="1:23" s="15" customFormat="1" ht="14.1" customHeight="1">
      <c r="A47" s="371" t="s">
        <v>50</v>
      </c>
      <c r="B47" s="365">
        <f>+'Pivot Table 4-Year Insts.'!K320</f>
        <v>71.156124141198774</v>
      </c>
      <c r="C47" s="381"/>
      <c r="D47" s="390">
        <f t="shared" si="6"/>
        <v>77.875811553187944</v>
      </c>
      <c r="E47" s="368"/>
      <c r="F47" s="369">
        <f>+'Pivot Table 4-Year Insts.'!K346</f>
        <v>57.599467288163808</v>
      </c>
      <c r="G47" s="383"/>
      <c r="H47" s="1008">
        <f>+'Pivot Table 4-Year Insts.'!K349</f>
        <v>4.111869485600133</v>
      </c>
      <c r="I47" s="383"/>
      <c r="J47" s="370">
        <f>+'Pivot Table 4-Year Insts.'!K352</f>
        <v>16.164474779424005</v>
      </c>
      <c r="K47" s="383"/>
      <c r="L47" s="370">
        <f>+'Pivot Table 4-Year Insts.'!K355</f>
        <v>22.124188446812052</v>
      </c>
      <c r="M47" s="370"/>
      <c r="N47" s="367">
        <f>SUM(F47:L47)</f>
        <v>100</v>
      </c>
      <c r="P47" s="115"/>
      <c r="Q47" s="115"/>
      <c r="R47" s="115"/>
      <c r="S47" s="115"/>
      <c r="T47" s="115"/>
      <c r="U47" s="110"/>
      <c r="V47" s="116"/>
      <c r="W47" s="17"/>
    </row>
    <row r="48" spans="1:23" s="15" customFormat="1" ht="13.5" customHeight="1">
      <c r="A48" s="371" t="s">
        <v>51</v>
      </c>
      <c r="B48" s="365">
        <f>+'Pivot Table 4-Year Insts.'!K379</f>
        <v>85.549431622459522</v>
      </c>
      <c r="C48" s="381"/>
      <c r="D48" s="390">
        <f t="shared" si="6"/>
        <v>73.9077914233944</v>
      </c>
      <c r="E48" s="368"/>
      <c r="F48" s="369">
        <f>+'Pivot Table 4-Year Insts.'!K405</f>
        <v>58.868532313267565</v>
      </c>
      <c r="G48" s="383"/>
      <c r="H48" s="1008">
        <f>+'Pivot Table 4-Year Insts.'!K408</f>
        <v>3.0601973021944837</v>
      </c>
      <c r="I48" s="383"/>
      <c r="J48" s="370">
        <f>+'Pivot Table 4-Year Insts.'!K411</f>
        <v>11.979061807932354</v>
      </c>
      <c r="K48" s="383"/>
      <c r="L48" s="370">
        <f>+'Pivot Table 4-Year Insts.'!K414</f>
        <v>26.092208576605596</v>
      </c>
      <c r="M48" s="370"/>
      <c r="N48" s="367">
        <f>SUM(F48:L48)</f>
        <v>100</v>
      </c>
      <c r="P48" s="115"/>
      <c r="Q48" s="115"/>
      <c r="R48" s="115"/>
      <c r="S48" s="115"/>
      <c r="T48" s="115"/>
      <c r="U48" s="110"/>
      <c r="V48" s="116"/>
      <c r="W48" s="17"/>
    </row>
    <row r="49" spans="1:23" s="15" customFormat="1" ht="14.1" customHeight="1">
      <c r="A49" s="371" t="s">
        <v>52</v>
      </c>
      <c r="B49" s="365">
        <f>+'Pivot Table 4-Year Insts.'!K438</f>
        <v>61.159673659673665</v>
      </c>
      <c r="C49" s="381"/>
      <c r="D49" s="390">
        <f t="shared" si="6"/>
        <v>90.328727965697951</v>
      </c>
      <c r="E49" s="368"/>
      <c r="F49" s="369">
        <f>+'Pivot Table 4-Year Insts.'!K464</f>
        <v>82.301095759885655</v>
      </c>
      <c r="G49" s="383"/>
      <c r="H49" s="1008">
        <f>+'Pivot Table 4-Year Insts.'!K467</f>
        <v>1.0719390185802762</v>
      </c>
      <c r="I49" s="383"/>
      <c r="J49" s="370">
        <f>+'Pivot Table 4-Year Insts.'!K470</f>
        <v>6.9556931872320149</v>
      </c>
      <c r="K49" s="383"/>
      <c r="L49" s="370">
        <f>+'Pivot Table 4-Year Insts.'!K473</f>
        <v>9.6712720343020493</v>
      </c>
      <c r="M49" s="370"/>
      <c r="N49" s="367">
        <f>SUM(F49:L49)</f>
        <v>100</v>
      </c>
      <c r="P49" s="115"/>
      <c r="Q49" s="115"/>
      <c r="R49" s="115"/>
      <c r="S49" s="115"/>
      <c r="T49" s="115"/>
      <c r="U49" s="110"/>
      <c r="V49" s="116"/>
      <c r="W49" s="17"/>
    </row>
    <row r="50" spans="1:23" s="15" customFormat="1" ht="14.1" customHeight="1">
      <c r="A50" s="371"/>
      <c r="B50" s="365"/>
      <c r="C50" s="381"/>
      <c r="D50" s="390"/>
      <c r="E50" s="368"/>
      <c r="F50" s="369"/>
      <c r="G50" s="383"/>
      <c r="H50" s="1008"/>
      <c r="I50" s="383"/>
      <c r="J50" s="370"/>
      <c r="K50" s="383"/>
      <c r="L50" s="370"/>
      <c r="M50" s="370"/>
      <c r="N50" s="367"/>
      <c r="P50" s="115"/>
      <c r="Q50" s="115"/>
      <c r="R50" s="115"/>
      <c r="S50" s="115"/>
      <c r="T50" s="115"/>
      <c r="U50" s="110"/>
      <c r="V50" s="116"/>
      <c r="W50" s="17"/>
    </row>
    <row r="51" spans="1:23" s="15" customFormat="1" ht="14.1" customHeight="1">
      <c r="A51" s="371" t="s">
        <v>53</v>
      </c>
      <c r="B51" s="365">
        <f>+'Pivot Table 4-Year Insts.'!K497</f>
        <v>51.490429871352376</v>
      </c>
      <c r="C51" s="381"/>
      <c r="D51" s="390">
        <f t="shared" ref="D51:D54" si="7">SUM(F51:J51)</f>
        <v>59.780621572212063</v>
      </c>
      <c r="E51" s="368"/>
      <c r="F51" s="369">
        <f>+'Pivot Table 4-Year Insts.'!K523</f>
        <v>54.75319926873857</v>
      </c>
      <c r="G51" s="383"/>
      <c r="H51" s="1008">
        <f>+'Pivot Table 4-Year Insts.'!K526</f>
        <v>5.0274223034734913</v>
      </c>
      <c r="I51" s="383"/>
      <c r="J51" s="370">
        <f>+'Pivot Table 4-Year Insts.'!K529</f>
        <v>0</v>
      </c>
      <c r="K51" s="383"/>
      <c r="L51" s="370">
        <f>+'Pivot Table 4-Year Insts.'!K532</f>
        <v>40.21937842778793</v>
      </c>
      <c r="M51" s="370"/>
      <c r="N51" s="367">
        <f>SUM(F51:L51)</f>
        <v>100</v>
      </c>
      <c r="P51" s="115"/>
      <c r="Q51" s="115"/>
      <c r="R51" s="115"/>
      <c r="S51" s="115"/>
      <c r="T51" s="115"/>
      <c r="U51" s="110"/>
      <c r="V51" s="116"/>
      <c r="W51" s="17"/>
    </row>
    <row r="52" spans="1:23" s="15" customFormat="1" ht="14.1" customHeight="1">
      <c r="A52" s="371" t="s">
        <v>54</v>
      </c>
      <c r="B52" s="365">
        <f>+'Pivot Table 4-Year Insts.'!K556</f>
        <v>67.939829954218439</v>
      </c>
      <c r="C52" s="381"/>
      <c r="D52" s="390">
        <f t="shared" si="7"/>
        <v>85.733538698498251</v>
      </c>
      <c r="E52" s="368"/>
      <c r="F52" s="369">
        <f>+'Pivot Table 4-Year Insts.'!K582</f>
        <v>74.018097805159798</v>
      </c>
      <c r="G52" s="383"/>
      <c r="H52" s="1008">
        <f>+'Pivot Table 4-Year Insts.'!K585</f>
        <v>2.4258760107816713</v>
      </c>
      <c r="I52" s="383"/>
      <c r="J52" s="370">
        <f>+'Pivot Table 4-Year Insts.'!K588</f>
        <v>9.289564882556796</v>
      </c>
      <c r="K52" s="383"/>
      <c r="L52" s="370">
        <f>+'Pivot Table 4-Year Insts.'!K591</f>
        <v>14.266461301501732</v>
      </c>
      <c r="M52" s="370"/>
      <c r="N52" s="367">
        <f>SUM(F52:L52)</f>
        <v>99.999999999999986</v>
      </c>
      <c r="P52" s="115"/>
      <c r="Q52" s="115"/>
      <c r="R52" s="115"/>
      <c r="S52" s="115"/>
      <c r="T52" s="115"/>
      <c r="U52" s="110"/>
      <c r="V52" s="116"/>
      <c r="W52" s="17"/>
    </row>
    <row r="53" spans="1:23" s="15" customFormat="1" ht="14.1" customHeight="1">
      <c r="A53" s="371" t="s">
        <v>55</v>
      </c>
      <c r="B53" s="365">
        <f>+'Pivot Table 4-Year Insts.'!K615</f>
        <v>62.159455128205131</v>
      </c>
      <c r="C53" s="381"/>
      <c r="D53" s="390">
        <f t="shared" si="7"/>
        <v>84.70834676119884</v>
      </c>
      <c r="E53" s="368"/>
      <c r="F53" s="369">
        <f>+'Pivot Table 4-Year Insts.'!K641</f>
        <v>61.343860779890427</v>
      </c>
      <c r="G53" s="383"/>
      <c r="H53" s="1008">
        <f>+'Pivot Table 4-Year Insts.'!K644</f>
        <v>3.3193683532065741</v>
      </c>
      <c r="I53" s="383"/>
      <c r="J53" s="370">
        <f>+'Pivot Table 4-Year Insts.'!K647</f>
        <v>20.045117628101835</v>
      </c>
      <c r="K53" s="383"/>
      <c r="L53" s="370">
        <f>+'Pivot Table 4-Year Insts.'!K650</f>
        <v>15.291653238801159</v>
      </c>
      <c r="M53" s="370"/>
      <c r="N53" s="367">
        <f>SUM(F53:L53)</f>
        <v>100</v>
      </c>
      <c r="P53" s="115"/>
      <c r="Q53" s="115"/>
      <c r="R53" s="115"/>
      <c r="S53" s="115"/>
      <c r="T53" s="115"/>
      <c r="U53" s="110"/>
      <c r="V53" s="116"/>
      <c r="W53" s="17"/>
    </row>
    <row r="54" spans="1:23" s="15" customFormat="1" ht="13.5" customHeight="1">
      <c r="A54" s="371" t="s">
        <v>56</v>
      </c>
      <c r="B54" s="365">
        <f>+'Pivot Table 4-Year Insts.'!K674</f>
        <v>76.56450297168162</v>
      </c>
      <c r="C54" s="381"/>
      <c r="D54" s="390">
        <f t="shared" si="7"/>
        <v>86.164383561643831</v>
      </c>
      <c r="E54" s="368"/>
      <c r="F54" s="369">
        <f>+'Pivot Table 4-Year Insts.'!K700</f>
        <v>74.733637747336374</v>
      </c>
      <c r="G54" s="383"/>
      <c r="H54" s="1008">
        <f>+'Pivot Table 4-Year Insts.'!K703</f>
        <v>1.1263318112633183</v>
      </c>
      <c r="I54" s="383"/>
      <c r="J54" s="370">
        <f>+'Pivot Table 4-Year Insts.'!K706</f>
        <v>10.30441400304414</v>
      </c>
      <c r="K54" s="383"/>
      <c r="L54" s="370">
        <f>+'Pivot Table 4-Year Insts.'!K709</f>
        <v>13.835616438356164</v>
      </c>
      <c r="M54" s="370"/>
      <c r="N54" s="367">
        <f>SUM(F54:L54)</f>
        <v>100</v>
      </c>
      <c r="P54" s="115"/>
      <c r="Q54" s="115"/>
      <c r="R54" s="115"/>
      <c r="S54" s="115"/>
      <c r="T54" s="115"/>
      <c r="U54" s="110"/>
      <c r="V54" s="116"/>
      <c r="W54" s="17"/>
    </row>
    <row r="55" spans="1:23" s="15" customFormat="1" ht="8.25" customHeight="1">
      <c r="A55" s="371"/>
      <c r="B55" s="365"/>
      <c r="C55" s="381"/>
      <c r="D55" s="390"/>
      <c r="E55" s="368"/>
      <c r="F55" s="369"/>
      <c r="G55" s="383"/>
      <c r="H55" s="1008"/>
      <c r="I55" s="383"/>
      <c r="J55" s="370"/>
      <c r="K55" s="383"/>
      <c r="L55" s="370"/>
      <c r="M55" s="370"/>
      <c r="N55" s="367"/>
      <c r="P55" s="115"/>
      <c r="Q55" s="115"/>
      <c r="R55" s="115"/>
      <c r="S55" s="115"/>
      <c r="T55" s="115"/>
      <c r="U55" s="110"/>
      <c r="V55" s="116"/>
      <c r="W55" s="17"/>
    </row>
    <row r="56" spans="1:23" s="15" customFormat="1" ht="14.1" customHeight="1">
      <c r="A56" s="371" t="s">
        <v>57</v>
      </c>
      <c r="B56" s="365">
        <f>+'Pivot Table 4-Year Insts.'!K733</f>
        <v>96.254681647940075</v>
      </c>
      <c r="C56" s="381"/>
      <c r="D56" s="390">
        <f t="shared" ref="D56:D59" si="8">SUM(F56:J56)</f>
        <v>85.376134889753558</v>
      </c>
      <c r="E56" s="368"/>
      <c r="F56" s="391">
        <f>+'Pivot Table 4-Year Insts.'!K759</f>
        <v>55.415045395590148</v>
      </c>
      <c r="G56" s="383"/>
      <c r="H56" s="1008">
        <f>+'Pivot Table 4-Year Insts.'!K762</f>
        <v>13.375486381322958</v>
      </c>
      <c r="I56" s="383"/>
      <c r="J56" s="370">
        <f>+'Pivot Table 4-Year Insts.'!K765</f>
        <v>16.585603112840467</v>
      </c>
      <c r="K56" s="383"/>
      <c r="L56" s="370">
        <f>+'Pivot Table 4-Year Insts.'!K768</f>
        <v>14.623865110246435</v>
      </c>
      <c r="M56" s="370"/>
      <c r="N56" s="367">
        <f>SUM(F56:L56)</f>
        <v>100</v>
      </c>
      <c r="P56" s="115"/>
      <c r="Q56" s="115"/>
      <c r="R56" s="115"/>
      <c r="S56" s="115"/>
      <c r="T56" s="115"/>
      <c r="U56" s="110"/>
      <c r="V56" s="116"/>
      <c r="W56" s="17"/>
    </row>
    <row r="57" spans="1:23" s="15" customFormat="1" ht="14.1" customHeight="1">
      <c r="A57" s="371" t="s">
        <v>58</v>
      </c>
      <c r="B57" s="365">
        <f>+'Pivot Table 4-Year Insts.'!K792</f>
        <v>95.079512229908005</v>
      </c>
      <c r="C57" s="381"/>
      <c r="D57" s="390">
        <f t="shared" si="8"/>
        <v>90.444761119027973</v>
      </c>
      <c r="E57" s="368"/>
      <c r="F57" s="391">
        <f>+'Pivot Table 4-Year Insts.'!K818</f>
        <v>66.492912322808067</v>
      </c>
      <c r="G57" s="383"/>
      <c r="H57" s="1008">
        <f>+'Pivot Table 4-Year Insts.'!K821</f>
        <v>3.5963399084977121</v>
      </c>
      <c r="I57" s="383"/>
      <c r="J57" s="370">
        <f>+'Pivot Table 4-Year Insts.'!K824</f>
        <v>20.355508887722191</v>
      </c>
      <c r="K57" s="383"/>
      <c r="L57" s="370">
        <f>+'Pivot Table 4-Year Insts.'!K827</f>
        <v>9.5552388809720235</v>
      </c>
      <c r="M57" s="370"/>
      <c r="N57" s="367">
        <f>SUM(F57:L57)</f>
        <v>100</v>
      </c>
      <c r="P57" s="115"/>
      <c r="Q57" s="115"/>
      <c r="R57" s="115"/>
      <c r="S57" s="115"/>
      <c r="T57" s="115"/>
      <c r="U57" s="110"/>
      <c r="V57" s="116"/>
      <c r="W57" s="17"/>
    </row>
    <row r="58" spans="1:23" s="15" customFormat="1" ht="14.1" customHeight="1">
      <c r="A58" s="371" t="s">
        <v>59</v>
      </c>
      <c r="B58" s="365">
        <f>+'Pivot Table 4-Year Insts.'!K851</f>
        <v>70.705142600494057</v>
      </c>
      <c r="C58" s="381"/>
      <c r="D58" s="390">
        <f t="shared" si="8"/>
        <v>82.650468477052556</v>
      </c>
      <c r="E58" s="368"/>
      <c r="F58" s="391">
        <f>+'Pivot Table 4-Year Insts.'!K877</f>
        <v>74.980149277433696</v>
      </c>
      <c r="G58" s="383"/>
      <c r="H58" s="1008">
        <f>+'Pivot Table 4-Year Insts.'!K880</f>
        <v>2.937906939812609</v>
      </c>
      <c r="I58" s="383"/>
      <c r="J58" s="370">
        <f>+'Pivot Table 4-Year Insts.'!K883</f>
        <v>4.7324122598062566</v>
      </c>
      <c r="K58" s="383"/>
      <c r="L58" s="370">
        <f>+'Pivot Table 4-Year Insts.'!K886</f>
        <v>17.349531522947434</v>
      </c>
      <c r="M58" s="370"/>
      <c r="N58" s="367">
        <f>SUM(F58:L58)</f>
        <v>99.999999999999986</v>
      </c>
      <c r="P58" s="115"/>
      <c r="Q58" s="115"/>
      <c r="R58" s="115"/>
      <c r="S58" s="115"/>
      <c r="T58" s="115"/>
      <c r="U58" s="110"/>
      <c r="V58" s="116"/>
      <c r="W58" s="17"/>
    </row>
    <row r="59" spans="1:23" s="17" customFormat="1" ht="14.1" customHeight="1">
      <c r="A59" s="373" t="s">
        <v>60</v>
      </c>
      <c r="B59" s="374">
        <f>+'Pivot Table 4-Year Insts.'!K910</f>
        <v>98.753825972890255</v>
      </c>
      <c r="C59" s="385"/>
      <c r="D59" s="376">
        <f t="shared" si="8"/>
        <v>87.469559442107595</v>
      </c>
      <c r="E59" s="377"/>
      <c r="F59" s="392">
        <f>+'Pivot Table 4-Year Insts.'!K936</f>
        <v>56.630506973655081</v>
      </c>
      <c r="G59" s="393"/>
      <c r="H59" s="1009">
        <f>+'Pivot Table 4-Year Insts.'!K939</f>
        <v>3.342926721275183</v>
      </c>
      <c r="I59" s="393"/>
      <c r="J59" s="379">
        <f>+'Pivot Table 4-Year Insts.'!K942</f>
        <v>27.496125747177331</v>
      </c>
      <c r="K59" s="393"/>
      <c r="L59" s="379">
        <f>+'Pivot Table 4-Year Insts.'!K945</f>
        <v>12.530440557892405</v>
      </c>
      <c r="M59" s="379"/>
      <c r="N59" s="380">
        <f>SUM(F59:L59)</f>
        <v>100</v>
      </c>
      <c r="P59" s="115"/>
      <c r="Q59" s="115"/>
      <c r="R59" s="115"/>
      <c r="S59" s="115"/>
      <c r="T59" s="115"/>
      <c r="U59" s="110"/>
      <c r="V59" s="116"/>
    </row>
    <row r="60" spans="1:23" ht="57" customHeight="1">
      <c r="A60" s="1127" t="s">
        <v>140</v>
      </c>
      <c r="B60" s="1127"/>
      <c r="C60" s="1127"/>
      <c r="D60" s="1128"/>
      <c r="E60" s="1128"/>
      <c r="F60" s="1128"/>
      <c r="G60" s="1128"/>
      <c r="H60" s="1128"/>
      <c r="I60" s="1128"/>
      <c r="J60" s="1128"/>
      <c r="K60" s="1128"/>
      <c r="L60" s="1128"/>
      <c r="M60" s="1128"/>
      <c r="N60" s="1128"/>
      <c r="P60" s="108"/>
      <c r="Q60" s="115"/>
      <c r="R60" s="115"/>
      <c r="S60" s="115"/>
      <c r="T60" s="115"/>
      <c r="U60" s="108"/>
      <c r="V60" s="108"/>
      <c r="W60" s="95"/>
    </row>
    <row r="61" spans="1:23" ht="15" customHeight="1">
      <c r="A61" s="1127" t="s">
        <v>139</v>
      </c>
      <c r="B61" s="1127"/>
      <c r="C61" s="1127"/>
      <c r="D61" s="1128"/>
      <c r="E61" s="1128"/>
      <c r="F61" s="1128"/>
      <c r="G61" s="1128"/>
      <c r="H61" s="1128"/>
      <c r="I61" s="1128"/>
      <c r="J61" s="1128"/>
      <c r="K61" s="1128"/>
      <c r="L61" s="1128"/>
      <c r="M61" s="1128"/>
      <c r="N61" s="1128"/>
      <c r="P61" s="108"/>
      <c r="Q61" s="108"/>
      <c r="R61" s="108"/>
      <c r="S61" s="108"/>
      <c r="T61" s="108"/>
      <c r="U61" s="108"/>
      <c r="V61" s="108"/>
      <c r="W61" s="95"/>
    </row>
    <row r="62" spans="1:23">
      <c r="A62" s="1030" t="s">
        <v>168</v>
      </c>
      <c r="B62" s="1004"/>
      <c r="C62" s="1004"/>
      <c r="D62" s="1005"/>
      <c r="E62" s="1005"/>
      <c r="F62" s="1005"/>
      <c r="G62" s="1005"/>
      <c r="H62" s="1010"/>
      <c r="I62" s="1005"/>
      <c r="J62" s="1005"/>
      <c r="K62" s="1005"/>
      <c r="L62" s="1005"/>
      <c r="M62" s="1005"/>
      <c r="N62" s="137" t="s">
        <v>1304</v>
      </c>
      <c r="P62" s="108"/>
      <c r="Q62" s="108"/>
      <c r="R62" s="108"/>
      <c r="S62" s="108"/>
      <c r="T62" s="108"/>
      <c r="U62" s="108"/>
      <c r="V62" s="108"/>
      <c r="W62" s="95"/>
    </row>
    <row r="63" spans="1:23" ht="18">
      <c r="A63" s="360" t="s">
        <v>127</v>
      </c>
      <c r="B63" s="1"/>
      <c r="C63" s="1"/>
      <c r="D63" s="1"/>
      <c r="E63" s="1"/>
      <c r="F63" s="1"/>
      <c r="G63" s="1"/>
      <c r="H63" s="1006"/>
      <c r="I63" s="1"/>
      <c r="J63" s="1"/>
      <c r="K63" s="1"/>
      <c r="L63" s="31"/>
      <c r="M63" s="8"/>
      <c r="N63" s="31"/>
      <c r="P63" s="108"/>
      <c r="Q63" s="108"/>
      <c r="R63" s="108"/>
      <c r="S63" s="108"/>
      <c r="T63" s="108"/>
      <c r="U63" s="108"/>
      <c r="V63" s="108"/>
      <c r="W63" s="95"/>
    </row>
    <row r="64" spans="1:23" ht="9" customHeight="1">
      <c r="A64" s="1"/>
      <c r="B64" s="1"/>
      <c r="C64" s="1"/>
      <c r="D64" s="1"/>
      <c r="E64" s="1"/>
      <c r="F64" s="1"/>
      <c r="G64" s="1"/>
      <c r="H64" s="1006"/>
      <c r="I64" s="1"/>
      <c r="J64" s="1"/>
      <c r="K64" s="1"/>
      <c r="L64" s="31"/>
      <c r="M64" s="8"/>
      <c r="N64" s="31"/>
      <c r="P64" s="108"/>
      <c r="Q64" s="108"/>
      <c r="R64" s="108"/>
      <c r="S64" s="108"/>
      <c r="T64" s="108"/>
      <c r="U64" s="108"/>
      <c r="V64" s="108"/>
      <c r="W64" s="95"/>
    </row>
    <row r="65" spans="1:23" ht="15.75">
      <c r="A65" s="1" t="s">
        <v>71</v>
      </c>
      <c r="B65" s="1"/>
      <c r="C65" s="1"/>
      <c r="D65" s="1"/>
      <c r="E65" s="1"/>
      <c r="F65" s="1"/>
      <c r="G65" s="1"/>
      <c r="H65" s="1006"/>
      <c r="I65" s="1"/>
      <c r="J65" s="1"/>
      <c r="K65" s="1"/>
      <c r="L65" s="31"/>
      <c r="M65" s="8"/>
      <c r="N65" s="31"/>
      <c r="P65" s="108"/>
      <c r="Q65" s="108"/>
      <c r="R65" s="108"/>
      <c r="S65" s="108"/>
      <c r="T65" s="108"/>
      <c r="U65" s="108"/>
      <c r="V65" s="108"/>
      <c r="W65" s="95"/>
    </row>
    <row r="66" spans="1:23" ht="18.75">
      <c r="A66" s="1" t="s">
        <v>100</v>
      </c>
      <c r="B66" s="1"/>
      <c r="C66" s="1"/>
      <c r="D66" s="1"/>
      <c r="E66" s="1"/>
      <c r="F66" s="1"/>
      <c r="G66" s="1"/>
      <c r="H66" s="1006"/>
      <c r="I66" s="1"/>
      <c r="J66" s="1"/>
      <c r="K66" s="1"/>
      <c r="L66" s="31"/>
      <c r="M66" s="8"/>
      <c r="N66" s="31"/>
      <c r="P66" s="108"/>
      <c r="Q66" s="108"/>
      <c r="R66" s="108"/>
      <c r="S66" s="108"/>
      <c r="T66" s="108"/>
      <c r="U66" s="108"/>
      <c r="V66" s="108"/>
      <c r="W66" s="95"/>
    </row>
    <row r="67" spans="1:23" ht="15.75">
      <c r="A67" s="1" t="s">
        <v>1189</v>
      </c>
      <c r="B67" s="1"/>
      <c r="C67" s="1"/>
      <c r="D67" s="1"/>
      <c r="E67" s="1"/>
      <c r="F67" s="1"/>
      <c r="G67" s="1"/>
      <c r="H67" s="1006"/>
      <c r="I67" s="1"/>
      <c r="J67" s="1"/>
      <c r="K67" s="1"/>
      <c r="L67" s="31"/>
      <c r="M67" s="8"/>
      <c r="N67" s="31"/>
      <c r="P67" s="108"/>
      <c r="Q67" s="108"/>
      <c r="R67" s="108"/>
      <c r="S67" s="108"/>
      <c r="T67" s="108"/>
      <c r="U67" s="108"/>
      <c r="V67" s="108"/>
      <c r="W67" s="95"/>
    </row>
    <row r="68" spans="1:23" ht="9" customHeight="1">
      <c r="A68" s="1"/>
      <c r="B68" s="1"/>
      <c r="C68" s="1"/>
      <c r="D68" s="1"/>
      <c r="E68" s="1"/>
      <c r="F68" s="1"/>
      <c r="G68" s="1"/>
      <c r="H68" s="1006"/>
      <c r="I68" s="1"/>
      <c r="J68" s="1"/>
      <c r="K68" s="1"/>
      <c r="L68" s="31"/>
      <c r="M68" s="8"/>
      <c r="N68" s="31"/>
      <c r="P68" s="108"/>
      <c r="Q68" s="108"/>
      <c r="R68" s="108"/>
      <c r="S68" s="108"/>
      <c r="T68" s="108"/>
      <c r="U68" s="108"/>
      <c r="V68" s="108"/>
      <c r="W68" s="95"/>
    </row>
    <row r="69" spans="1:23" ht="63" customHeight="1">
      <c r="A69" s="12"/>
      <c r="B69" s="361" t="s">
        <v>167</v>
      </c>
      <c r="C69" s="362"/>
      <c r="D69" s="361" t="s">
        <v>138</v>
      </c>
      <c r="E69" s="363"/>
      <c r="F69" s="361" t="s">
        <v>43</v>
      </c>
      <c r="G69" s="361"/>
      <c r="H69" s="1007" t="s">
        <v>42</v>
      </c>
      <c r="I69" s="361"/>
      <c r="J69" s="361" t="s">
        <v>36</v>
      </c>
      <c r="K69" s="361"/>
      <c r="L69" s="361" t="s">
        <v>62</v>
      </c>
      <c r="M69" s="361"/>
      <c r="N69" s="361" t="s">
        <v>63</v>
      </c>
      <c r="P69" s="117"/>
      <c r="Q69" s="117"/>
      <c r="R69" s="117"/>
      <c r="S69" s="117"/>
      <c r="T69" s="117"/>
      <c r="U69" s="117"/>
      <c r="V69" s="117"/>
      <c r="W69" s="95"/>
    </row>
    <row r="70" spans="1:23" s="15" customFormat="1" ht="18" customHeight="1">
      <c r="A70" s="364" t="s">
        <v>45</v>
      </c>
      <c r="B70" s="365">
        <f>+'Pivot Table 4-Year Insts.'!L969</f>
        <v>65.099854959277025</v>
      </c>
      <c r="C70" s="381"/>
      <c r="D70" s="389">
        <f>SUM(F70:J70)</f>
        <v>72.558900523560212</v>
      </c>
      <c r="E70" s="368"/>
      <c r="F70" s="369">
        <f>+'Pivot Table 4-Year Insts.'!L995</f>
        <v>48.720549738219894</v>
      </c>
      <c r="G70" s="370"/>
      <c r="H70" s="1008">
        <f>+'Pivot Table 4-Year Insts.'!L998</f>
        <v>6.9404450261780104</v>
      </c>
      <c r="I70" s="369"/>
      <c r="J70" s="370">
        <f>+'Pivot Table 4-Year Insts.'!L1001</f>
        <v>16.897905759162306</v>
      </c>
      <c r="K70" s="369"/>
      <c r="L70" s="370">
        <f>+'Pivot Table 4-Year Insts.'!L1004</f>
        <v>27.441099476439788</v>
      </c>
      <c r="M70" s="370"/>
      <c r="N70" s="367">
        <f>SUM(F70:L70)</f>
        <v>100</v>
      </c>
      <c r="P70" s="109"/>
      <c r="Q70" s="109"/>
      <c r="R70" s="109"/>
      <c r="S70" s="109"/>
      <c r="T70" s="109"/>
      <c r="U70" s="110"/>
      <c r="V70" s="111"/>
    </row>
    <row r="71" spans="1:23" s="332" customFormat="1" ht="9" customHeight="1">
      <c r="A71" s="371"/>
      <c r="B71" s="365"/>
      <c r="C71" s="381"/>
      <c r="D71" s="390"/>
      <c r="E71" s="368"/>
      <c r="F71" s="369"/>
      <c r="G71" s="383"/>
      <c r="H71" s="1008"/>
      <c r="I71" s="383"/>
      <c r="J71" s="370"/>
      <c r="K71" s="383"/>
      <c r="L71" s="370"/>
      <c r="M71" s="370"/>
      <c r="N71" s="367"/>
      <c r="P71" s="112"/>
      <c r="Q71" s="112"/>
      <c r="R71" s="112"/>
      <c r="S71" s="112"/>
      <c r="T71" s="112"/>
      <c r="U71" s="113"/>
      <c r="V71" s="114"/>
      <c r="W71" s="1031"/>
    </row>
    <row r="72" spans="1:23" s="15" customFormat="1" ht="14.1" customHeight="1">
      <c r="A72" s="364" t="s">
        <v>46</v>
      </c>
      <c r="B72" s="365">
        <f>+'Pivot Table 4-Year Insts.'!L25</f>
        <v>33.945945945945944</v>
      </c>
      <c r="C72" s="381"/>
      <c r="D72" s="390">
        <f t="shared" ref="D72:D75" si="9">SUM(F72:J72)</f>
        <v>88.853503184713375</v>
      </c>
      <c r="E72" s="368"/>
      <c r="F72" s="369">
        <f>+'Pivot Table 4-Year Insts.'!L51</f>
        <v>45.222929936305732</v>
      </c>
      <c r="G72" s="383"/>
      <c r="H72" s="1008">
        <f>+'Pivot Table 4-Year Insts.'!L54</f>
        <v>8.9171974522292992</v>
      </c>
      <c r="I72" s="383"/>
      <c r="J72" s="370">
        <f>+'Pivot Table 4-Year Insts.'!L57</f>
        <v>34.71337579617834</v>
      </c>
      <c r="K72" s="383"/>
      <c r="L72" s="370">
        <f>+'Pivot Table 4-Year Insts.'!L60</f>
        <v>11.146496815286625</v>
      </c>
      <c r="M72" s="370"/>
      <c r="N72" s="367">
        <f>SUM(F72:L72)</f>
        <v>100</v>
      </c>
      <c r="P72" s="115"/>
      <c r="Q72" s="115"/>
      <c r="R72" s="115"/>
      <c r="S72" s="115"/>
      <c r="T72" s="115"/>
      <c r="U72" s="110"/>
      <c r="V72" s="111"/>
    </row>
    <row r="73" spans="1:23" s="15" customFormat="1" ht="14.1" customHeight="1">
      <c r="A73" s="371" t="s">
        <v>47</v>
      </c>
      <c r="B73" s="365">
        <f>+'Pivot Table 4-Year Insts.'!L84</f>
        <v>0</v>
      </c>
      <c r="C73" s="381"/>
      <c r="D73" s="390">
        <f t="shared" si="9"/>
        <v>0</v>
      </c>
      <c r="E73" s="368"/>
      <c r="F73" s="369">
        <f>+'Pivot Table 4-Year Insts.'!L110</f>
        <v>0</v>
      </c>
      <c r="G73" s="383"/>
      <c r="H73" s="1008">
        <f>+'Pivot Table 4-Year Insts.'!L112</f>
        <v>0</v>
      </c>
      <c r="I73" s="383"/>
      <c r="J73" s="370">
        <f>+'Pivot Table 4-Year Insts.'!L115</f>
        <v>0</v>
      </c>
      <c r="K73" s="383"/>
      <c r="L73" s="370">
        <f>+'Pivot Table 4-Year Insts.'!L119</f>
        <v>0</v>
      </c>
      <c r="M73" s="370"/>
      <c r="N73" s="367">
        <f>SUM(F73:L73)</f>
        <v>0</v>
      </c>
      <c r="P73" s="115"/>
      <c r="Q73" s="115"/>
      <c r="R73" s="115"/>
      <c r="S73" s="115"/>
      <c r="T73" s="115"/>
      <c r="U73" s="110"/>
      <c r="V73" s="116"/>
      <c r="W73" s="17"/>
    </row>
    <row r="74" spans="1:23" s="15" customFormat="1" ht="13.5" customHeight="1">
      <c r="A74" s="371" t="s">
        <v>61</v>
      </c>
      <c r="B74" s="365">
        <f>+'Pivot Table 4-Year Insts.'!L143</f>
        <v>0</v>
      </c>
      <c r="C74" s="381"/>
      <c r="D74" s="390">
        <f t="shared" si="9"/>
        <v>0</v>
      </c>
      <c r="E74" s="368"/>
      <c r="F74" s="369">
        <f>+'Pivot Table 4-Year Insts.'!L169</f>
        <v>0</v>
      </c>
      <c r="G74" s="383"/>
      <c r="H74" s="1008">
        <f>+'Pivot Table 4-Year Insts.'!L172</f>
        <v>0</v>
      </c>
      <c r="I74" s="383"/>
      <c r="J74" s="370">
        <f>+'Pivot Table 4-Year Insts.'!L175</f>
        <v>0</v>
      </c>
      <c r="K74" s="383"/>
      <c r="L74" s="370">
        <f>+'Pivot Table 4-Year Insts.'!L178</f>
        <v>0</v>
      </c>
      <c r="M74" s="370"/>
      <c r="N74" s="367">
        <f>SUM(F74:L74)</f>
        <v>0</v>
      </c>
      <c r="P74" s="115"/>
      <c r="Q74" s="115"/>
      <c r="R74" s="115"/>
      <c r="S74" s="115"/>
      <c r="T74" s="115"/>
      <c r="U74" s="110"/>
      <c r="V74" s="116"/>
      <c r="W74" s="17"/>
    </row>
    <row r="75" spans="1:23" s="15" customFormat="1" ht="14.1" customHeight="1">
      <c r="A75" s="371" t="s">
        <v>48</v>
      </c>
      <c r="B75" s="365">
        <f>+'Pivot Table 4-Year Insts.'!L202</f>
        <v>37.551904675934281</v>
      </c>
      <c r="C75" s="381"/>
      <c r="D75" s="390">
        <f t="shared" si="9"/>
        <v>59.951923076923073</v>
      </c>
      <c r="E75" s="368"/>
      <c r="F75" s="369">
        <f>+'Pivot Table 4-Year Insts.'!L228</f>
        <v>42.54807692307692</v>
      </c>
      <c r="G75" s="383"/>
      <c r="H75" s="1008">
        <f>+'Pivot Table 4-Year Insts.'!L231</f>
        <v>7.7403846153846159</v>
      </c>
      <c r="I75" s="383"/>
      <c r="J75" s="370">
        <f>+'Pivot Table 4-Year Insts.'!L234</f>
        <v>9.6634615384615383</v>
      </c>
      <c r="K75" s="383"/>
      <c r="L75" s="370">
        <f>+'Pivot Table 4-Year Insts.'!L237</f>
        <v>40.048076923076927</v>
      </c>
      <c r="M75" s="370"/>
      <c r="N75" s="367">
        <f>SUM(F75:L75)</f>
        <v>100</v>
      </c>
      <c r="P75" s="115"/>
      <c r="Q75" s="115"/>
      <c r="R75" s="115"/>
      <c r="S75" s="115"/>
      <c r="T75" s="115"/>
      <c r="U75" s="110"/>
      <c r="V75" s="116"/>
      <c r="W75" s="17"/>
    </row>
    <row r="76" spans="1:23" s="15" customFormat="1" ht="9.75" customHeight="1">
      <c r="A76" s="371"/>
      <c r="B76" s="365"/>
      <c r="C76" s="381"/>
      <c r="D76" s="390"/>
      <c r="E76" s="368"/>
      <c r="F76" s="369"/>
      <c r="G76" s="383"/>
      <c r="H76" s="1008"/>
      <c r="I76" s="383"/>
      <c r="J76" s="370"/>
      <c r="K76" s="383"/>
      <c r="L76" s="370"/>
      <c r="M76" s="370"/>
      <c r="N76" s="367"/>
      <c r="P76" s="115"/>
      <c r="Q76" s="115"/>
      <c r="R76" s="115"/>
      <c r="S76" s="115"/>
      <c r="T76" s="115"/>
      <c r="U76" s="110"/>
      <c r="V76" s="116"/>
      <c r="W76" s="17"/>
    </row>
    <row r="77" spans="1:23" s="15" customFormat="1" ht="14.1" customHeight="1">
      <c r="A77" s="371" t="s">
        <v>49</v>
      </c>
      <c r="B77" s="365">
        <f>+'Pivot Table 4-Year Insts.'!L261</f>
        <v>79.488010369410247</v>
      </c>
      <c r="C77" s="381"/>
      <c r="D77" s="390">
        <f t="shared" ref="D77:D80" si="10">SUM(F77:J77)</f>
        <v>92.17284957195271</v>
      </c>
      <c r="E77" s="368"/>
      <c r="F77" s="369">
        <f>+'Pivot Table 4-Year Insts.'!L287</f>
        <v>77.660008153281694</v>
      </c>
      <c r="G77" s="383"/>
      <c r="H77" s="1008">
        <f>+'Pivot Table 4-Year Insts.'!L290</f>
        <v>8.1125152874031805</v>
      </c>
      <c r="I77" s="383"/>
      <c r="J77" s="370">
        <f>+'Pivot Table 4-Year Insts.'!L293</f>
        <v>6.4003261312678346</v>
      </c>
      <c r="K77" s="383"/>
      <c r="L77" s="370">
        <f>+'Pivot Table 4-Year Insts.'!L296</f>
        <v>7.8271504280472888</v>
      </c>
      <c r="M77" s="370"/>
      <c r="N77" s="367">
        <f>SUM(F77:L77)</f>
        <v>100</v>
      </c>
      <c r="P77" s="115"/>
      <c r="Q77" s="115"/>
      <c r="R77" s="115"/>
      <c r="S77" s="115"/>
      <c r="T77" s="115"/>
      <c r="U77" s="110"/>
      <c r="V77" s="116"/>
      <c r="W77" s="17"/>
    </row>
    <row r="78" spans="1:23" s="15" customFormat="1" ht="14.1" customHeight="1">
      <c r="A78" s="371" t="s">
        <v>50</v>
      </c>
      <c r="B78" s="365">
        <f>+'Pivot Table 4-Year Insts.'!L320</f>
        <v>0</v>
      </c>
      <c r="C78" s="381"/>
      <c r="D78" s="390">
        <f t="shared" si="10"/>
        <v>0</v>
      </c>
      <c r="E78" s="368"/>
      <c r="F78" s="369">
        <f>+'Pivot Table 4-Year Insts.'!L346</f>
        <v>0</v>
      </c>
      <c r="G78" s="383"/>
      <c r="H78" s="1008">
        <f>+'Pivot Table 4-Year Insts.'!L349</f>
        <v>0</v>
      </c>
      <c r="I78" s="383"/>
      <c r="J78" s="370">
        <f>+'Pivot Table 4-Year Insts.'!L352</f>
        <v>0</v>
      </c>
      <c r="K78" s="383"/>
      <c r="L78" s="370">
        <f>+'Pivot Table 4-Year Insts.'!L355</f>
        <v>0</v>
      </c>
      <c r="M78" s="370"/>
      <c r="N78" s="367">
        <f>SUM(F78:L78)</f>
        <v>0</v>
      </c>
      <c r="P78" s="115"/>
      <c r="Q78" s="115"/>
      <c r="R78" s="115"/>
      <c r="S78" s="115"/>
      <c r="T78" s="115"/>
      <c r="U78" s="110"/>
      <c r="V78" s="116"/>
      <c r="W78" s="17"/>
    </row>
    <row r="79" spans="1:23" s="15" customFormat="1" ht="13.5" customHeight="1">
      <c r="A79" s="371" t="s">
        <v>51</v>
      </c>
      <c r="B79" s="365">
        <f>+'Pivot Table 4-Year Insts.'!L379</f>
        <v>69.121415497254418</v>
      </c>
      <c r="C79" s="381"/>
      <c r="D79" s="390">
        <f t="shared" si="10"/>
        <v>70.551290997906491</v>
      </c>
      <c r="E79" s="368"/>
      <c r="F79" s="369">
        <f>+'Pivot Table 4-Year Insts.'!L405</f>
        <v>44.126541056059551</v>
      </c>
      <c r="G79" s="383"/>
      <c r="H79" s="1008">
        <f>+'Pivot Table 4-Year Insts.'!L408</f>
        <v>7.4668527564549887</v>
      </c>
      <c r="I79" s="383"/>
      <c r="J79" s="370">
        <f>+'Pivot Table 4-Year Insts.'!L411</f>
        <v>18.95789718539195</v>
      </c>
      <c r="K79" s="383"/>
      <c r="L79" s="370">
        <f>+'Pivot Table 4-Year Insts.'!L414</f>
        <v>29.448709002093509</v>
      </c>
      <c r="M79" s="370"/>
      <c r="N79" s="367">
        <f>SUM(F79:L79)</f>
        <v>100</v>
      </c>
      <c r="P79" s="115"/>
      <c r="Q79" s="115"/>
      <c r="R79" s="115"/>
      <c r="S79" s="115"/>
      <c r="T79" s="115"/>
      <c r="U79" s="110"/>
      <c r="V79" s="116"/>
      <c r="W79" s="17"/>
    </row>
    <row r="80" spans="1:23" s="15" customFormat="1" ht="14.1" customHeight="1">
      <c r="A80" s="371" t="s">
        <v>52</v>
      </c>
      <c r="B80" s="365">
        <f>+'Pivot Table 4-Year Insts.'!L438</f>
        <v>0</v>
      </c>
      <c r="C80" s="381"/>
      <c r="D80" s="390">
        <f t="shared" si="10"/>
        <v>65.539803707742649</v>
      </c>
      <c r="E80" s="368"/>
      <c r="F80" s="369">
        <f>+'Pivot Table 4-Year Insts.'!L464</f>
        <v>42.057433660487099</v>
      </c>
      <c r="G80" s="383"/>
      <c r="H80" s="1008">
        <f>+'Pivot Table 4-Year Insts.'!L467</f>
        <v>4.5801526717557248</v>
      </c>
      <c r="I80" s="383"/>
      <c r="J80" s="370">
        <f>+'Pivot Table 4-Year Insts.'!L470</f>
        <v>18.90221737549982</v>
      </c>
      <c r="K80" s="383"/>
      <c r="L80" s="370">
        <f>+'Pivot Table 4-Year Insts.'!L473</f>
        <v>34.460196292257365</v>
      </c>
      <c r="M80" s="370"/>
      <c r="N80" s="367">
        <f>SUM(F80:L80)</f>
        <v>100.00000000000001</v>
      </c>
      <c r="P80" s="115"/>
      <c r="Q80" s="115"/>
      <c r="R80" s="115"/>
      <c r="S80" s="115"/>
      <c r="T80" s="115"/>
      <c r="U80" s="110"/>
      <c r="V80" s="116"/>
      <c r="W80" s="17"/>
    </row>
    <row r="81" spans="1:23" s="15" customFormat="1" ht="14.1" customHeight="1">
      <c r="A81" s="371"/>
      <c r="B81" s="365"/>
      <c r="C81" s="381"/>
      <c r="D81" s="390"/>
      <c r="E81" s="368"/>
      <c r="F81" s="369"/>
      <c r="G81" s="383"/>
      <c r="H81" s="1008"/>
      <c r="I81" s="383"/>
      <c r="J81" s="370"/>
      <c r="K81" s="383"/>
      <c r="L81" s="370"/>
      <c r="M81" s="370"/>
      <c r="N81" s="367"/>
      <c r="P81" s="115"/>
      <c r="Q81" s="115"/>
      <c r="R81" s="115"/>
      <c r="S81" s="115"/>
      <c r="T81" s="115"/>
      <c r="U81" s="110"/>
      <c r="V81" s="116"/>
      <c r="W81" s="17"/>
    </row>
    <row r="82" spans="1:23" s="15" customFormat="1" ht="14.1" customHeight="1">
      <c r="A82" s="371" t="s">
        <v>53</v>
      </c>
      <c r="B82" s="365">
        <f>+'Pivot Table 4-Year Insts.'!L497</f>
        <v>61.361926260346124</v>
      </c>
      <c r="C82" s="381"/>
      <c r="D82" s="390">
        <f t="shared" ref="D82:D85" si="11">SUM(F82:J82)</f>
        <v>58.736971183323107</v>
      </c>
      <c r="E82" s="368"/>
      <c r="F82" s="369">
        <f>+'Pivot Table 4-Year Insts.'!L523</f>
        <v>53.341508277130586</v>
      </c>
      <c r="G82" s="383"/>
      <c r="H82" s="1008">
        <f>+'Pivot Table 4-Year Insts.'!L526</f>
        <v>5.3954629061925194</v>
      </c>
      <c r="I82" s="383"/>
      <c r="J82" s="370">
        <f>+'Pivot Table 4-Year Insts.'!L529</f>
        <v>0</v>
      </c>
      <c r="K82" s="383"/>
      <c r="L82" s="370">
        <f>+'Pivot Table 4-Year Insts.'!L532</f>
        <v>41.263028816676886</v>
      </c>
      <c r="M82" s="370"/>
      <c r="N82" s="367">
        <f>SUM(F82:L82)</f>
        <v>100</v>
      </c>
      <c r="P82" s="115"/>
      <c r="Q82" s="115"/>
      <c r="R82" s="115"/>
      <c r="S82" s="115"/>
      <c r="T82" s="115"/>
      <c r="U82" s="110"/>
      <c r="V82" s="116"/>
      <c r="W82" s="17"/>
    </row>
    <row r="83" spans="1:23" s="15" customFormat="1" ht="14.1" customHeight="1">
      <c r="A83" s="371" t="s">
        <v>54</v>
      </c>
      <c r="B83" s="365">
        <f>+'Pivot Table 4-Year Insts.'!L556</f>
        <v>57.11146624051139</v>
      </c>
      <c r="C83" s="381"/>
      <c r="D83" s="390">
        <f t="shared" si="11"/>
        <v>75.83071003847499</v>
      </c>
      <c r="E83" s="368"/>
      <c r="F83" s="369">
        <f>+'Pivot Table 4-Year Insts.'!L582</f>
        <v>52.710738020286819</v>
      </c>
      <c r="G83" s="383"/>
      <c r="H83" s="1008">
        <f>+'Pivot Table 4-Year Insts.'!L585</f>
        <v>5.3515215110178387</v>
      </c>
      <c r="I83" s="383"/>
      <c r="J83" s="370">
        <f>+'Pivot Table 4-Year Insts.'!L588</f>
        <v>17.768450507170339</v>
      </c>
      <c r="K83" s="383"/>
      <c r="L83" s="370">
        <f>+'Pivot Table 4-Year Insts.'!L591</f>
        <v>24.16928996152501</v>
      </c>
      <c r="M83" s="370"/>
      <c r="N83" s="367">
        <f>SUM(F83:L83)</f>
        <v>100</v>
      </c>
      <c r="P83" s="115"/>
      <c r="Q83" s="115"/>
      <c r="R83" s="115"/>
      <c r="S83" s="115"/>
      <c r="T83" s="115"/>
      <c r="U83" s="110"/>
      <c r="V83" s="116"/>
      <c r="W83" s="17"/>
    </row>
    <row r="84" spans="1:23" s="15" customFormat="1" ht="14.1" customHeight="1">
      <c r="A84" s="371" t="s">
        <v>55</v>
      </c>
      <c r="B84" s="365">
        <f>+'Pivot Table 4-Year Insts.'!L615</f>
        <v>0</v>
      </c>
      <c r="C84" s="381"/>
      <c r="D84" s="390">
        <f t="shared" si="11"/>
        <v>0</v>
      </c>
      <c r="E84" s="368"/>
      <c r="F84" s="369">
        <f>+'Pivot Table 4-Year Insts.'!L641</f>
        <v>0</v>
      </c>
      <c r="G84" s="383"/>
      <c r="H84" s="1008">
        <f>+'Pivot Table 4-Year Insts.'!L644</f>
        <v>0</v>
      </c>
      <c r="I84" s="383"/>
      <c r="J84" s="370">
        <f>+'Pivot Table 4-Year Insts.'!L647</f>
        <v>0</v>
      </c>
      <c r="K84" s="383"/>
      <c r="L84" s="370">
        <f>+'Pivot Table 4-Year Insts.'!L650</f>
        <v>0</v>
      </c>
      <c r="M84" s="370"/>
      <c r="N84" s="367">
        <f>SUM(F84:L84)</f>
        <v>0</v>
      </c>
      <c r="P84" s="115"/>
      <c r="Q84" s="115"/>
      <c r="R84" s="115"/>
      <c r="S84" s="115"/>
      <c r="T84" s="115"/>
      <c r="U84" s="110"/>
      <c r="V84" s="116"/>
      <c r="W84" s="17"/>
    </row>
    <row r="85" spans="1:23" s="15" customFormat="1" ht="13.5" customHeight="1">
      <c r="A85" s="371" t="s">
        <v>56</v>
      </c>
      <c r="B85" s="365">
        <f>+'Pivot Table 4-Year Insts.'!L674</f>
        <v>0</v>
      </c>
      <c r="C85" s="381"/>
      <c r="D85" s="390">
        <f t="shared" si="11"/>
        <v>0</v>
      </c>
      <c r="E85" s="368"/>
      <c r="F85" s="369">
        <f>+'Pivot Table 4-Year Insts.'!L700</f>
        <v>0</v>
      </c>
      <c r="G85" s="383"/>
      <c r="H85" s="1008">
        <f>+'Pivot Table 4-Year Insts.'!L703</f>
        <v>0</v>
      </c>
      <c r="I85" s="383"/>
      <c r="J85" s="370">
        <f>+'Pivot Table 4-Year Insts.'!L706</f>
        <v>0</v>
      </c>
      <c r="K85" s="383"/>
      <c r="L85" s="370">
        <f>+'Pivot Table 4-Year Insts.'!L709</f>
        <v>0</v>
      </c>
      <c r="M85" s="370"/>
      <c r="N85" s="367">
        <f>SUM(F85:L85)</f>
        <v>0</v>
      </c>
      <c r="P85" s="115"/>
      <c r="Q85" s="115"/>
      <c r="R85" s="115"/>
      <c r="S85" s="115"/>
      <c r="T85" s="115"/>
      <c r="U85" s="110"/>
      <c r="V85" s="116"/>
      <c r="W85" s="17"/>
    </row>
    <row r="86" spans="1:23" s="15" customFormat="1" ht="9" customHeight="1">
      <c r="A86" s="371"/>
      <c r="B86" s="365"/>
      <c r="C86" s="381"/>
      <c r="D86" s="390"/>
      <c r="E86" s="368"/>
      <c r="F86" s="369"/>
      <c r="G86" s="383"/>
      <c r="H86" s="1008"/>
      <c r="I86" s="383"/>
      <c r="J86" s="370"/>
      <c r="K86" s="383"/>
      <c r="L86" s="370"/>
      <c r="M86" s="370"/>
      <c r="N86" s="367"/>
      <c r="P86" s="115"/>
      <c r="Q86" s="115"/>
      <c r="R86" s="115"/>
      <c r="S86" s="115"/>
      <c r="T86" s="115"/>
      <c r="U86" s="110"/>
      <c r="V86" s="116"/>
      <c r="W86" s="17"/>
    </row>
    <row r="87" spans="1:23" s="15" customFormat="1" ht="14.1" customHeight="1">
      <c r="A87" s="371" t="s">
        <v>57</v>
      </c>
      <c r="B87" s="365">
        <f>+'Pivot Table 4-Year Insts.'!L733</f>
        <v>97.041906327033686</v>
      </c>
      <c r="C87" s="381"/>
      <c r="D87" s="390">
        <f t="shared" ref="D87:D90" si="12">SUM(F87:J87)</f>
        <v>58.594411515664696</v>
      </c>
      <c r="E87" s="368"/>
      <c r="F87" s="391">
        <f>+'Pivot Table 4-Year Insts.'!L759</f>
        <v>34.631668077900088</v>
      </c>
      <c r="G87" s="383"/>
      <c r="H87" s="1008">
        <f>+'Pivot Table 4-Year Insts.'!L762</f>
        <v>14.055884843353091</v>
      </c>
      <c r="I87" s="383"/>
      <c r="J87" s="370">
        <f>+'Pivot Table 4-Year Insts.'!L765</f>
        <v>9.9068585944115171</v>
      </c>
      <c r="K87" s="383"/>
      <c r="L87" s="370">
        <f>+'Pivot Table 4-Year Insts.'!L768</f>
        <v>41.405588484335311</v>
      </c>
      <c r="M87" s="370"/>
      <c r="N87" s="367">
        <f>SUM(F87:L87)</f>
        <v>100</v>
      </c>
      <c r="P87" s="115"/>
      <c r="Q87" s="115"/>
      <c r="R87" s="115"/>
      <c r="S87" s="115"/>
      <c r="T87" s="115"/>
      <c r="U87" s="110"/>
      <c r="V87" s="116"/>
      <c r="W87" s="17"/>
    </row>
    <row r="88" spans="1:23" s="15" customFormat="1" ht="14.1" customHeight="1">
      <c r="A88" s="371" t="s">
        <v>58</v>
      </c>
      <c r="B88" s="365">
        <f>+'Pivot Table 4-Year Insts.'!L792</f>
        <v>80.08747105737072</v>
      </c>
      <c r="C88" s="381"/>
      <c r="D88" s="390">
        <f t="shared" si="12"/>
        <v>79.714102152264701</v>
      </c>
      <c r="E88" s="368"/>
      <c r="F88" s="391">
        <f>+'Pivot Table 4-Year Insts.'!L818</f>
        <v>33.03886925795053</v>
      </c>
      <c r="G88" s="383"/>
      <c r="H88" s="1008">
        <f>+'Pivot Table 4-Year Insts.'!L821</f>
        <v>9.3639575971731439</v>
      </c>
      <c r="I88" s="383"/>
      <c r="J88" s="370">
        <f>+'Pivot Table 4-Year Insts.'!L824</f>
        <v>37.311275297141023</v>
      </c>
      <c r="K88" s="383"/>
      <c r="L88" s="370">
        <f>+'Pivot Table 4-Year Insts.'!L827</f>
        <v>20.285897847735303</v>
      </c>
      <c r="M88" s="370"/>
      <c r="N88" s="367">
        <f>SUM(F88:L88)</f>
        <v>100</v>
      </c>
      <c r="P88" s="115"/>
      <c r="Q88" s="115"/>
      <c r="R88" s="115"/>
      <c r="S88" s="115"/>
      <c r="T88" s="115"/>
      <c r="U88" s="110"/>
      <c r="V88" s="116"/>
      <c r="W88" s="17"/>
    </row>
    <row r="89" spans="1:23" s="15" customFormat="1" ht="14.1" customHeight="1">
      <c r="A89" s="371" t="s">
        <v>59</v>
      </c>
      <c r="B89" s="365">
        <f>+'Pivot Table 4-Year Insts.'!L851</f>
        <v>70.564988290398119</v>
      </c>
      <c r="C89" s="381"/>
      <c r="D89" s="390">
        <f t="shared" si="12"/>
        <v>73.283551130470869</v>
      </c>
      <c r="E89" s="368"/>
      <c r="F89" s="391">
        <f>+'Pivot Table 4-Year Insts.'!L877</f>
        <v>63.223397635345371</v>
      </c>
      <c r="G89" s="383"/>
      <c r="H89" s="1008">
        <f>+'Pivot Table 4-Year Insts.'!L880</f>
        <v>3.7336652146857494</v>
      </c>
      <c r="I89" s="383"/>
      <c r="J89" s="370">
        <f>+'Pivot Table 4-Year Insts.'!L883</f>
        <v>6.3264882804397429</v>
      </c>
      <c r="K89" s="383"/>
      <c r="L89" s="370">
        <f>+'Pivot Table 4-Year Insts.'!L886</f>
        <v>26.716448869529142</v>
      </c>
      <c r="M89" s="370"/>
      <c r="N89" s="367">
        <f>SUM(F89:L89)</f>
        <v>100.00000000000001</v>
      </c>
      <c r="P89" s="115"/>
      <c r="Q89" s="115"/>
      <c r="R89" s="115"/>
      <c r="S89" s="115"/>
      <c r="T89" s="115"/>
      <c r="U89" s="110"/>
      <c r="V89" s="116"/>
      <c r="W89" s="17"/>
    </row>
    <row r="90" spans="1:23" s="17" customFormat="1" ht="14.1" customHeight="1">
      <c r="A90" s="373" t="s">
        <v>60</v>
      </c>
      <c r="B90" s="374">
        <f>+'Pivot Table 4-Year Insts.'!L910</f>
        <v>0</v>
      </c>
      <c r="C90" s="385"/>
      <c r="D90" s="376">
        <f t="shared" si="12"/>
        <v>0</v>
      </c>
      <c r="E90" s="377"/>
      <c r="F90" s="392">
        <f>+'Pivot Table 4-Year Insts.'!L936</f>
        <v>0</v>
      </c>
      <c r="G90" s="393"/>
      <c r="H90" s="1009">
        <f>+'Pivot Table 4-Year Insts.'!L939</f>
        <v>0</v>
      </c>
      <c r="I90" s="393"/>
      <c r="J90" s="379">
        <f>+'Pivot Table 4-Year Insts.'!L942</f>
        <v>0</v>
      </c>
      <c r="K90" s="393"/>
      <c r="L90" s="379">
        <f>+'Pivot Table 4-Year Insts.'!L945</f>
        <v>0</v>
      </c>
      <c r="M90" s="379"/>
      <c r="N90" s="380">
        <f>SUM(F90:L90)</f>
        <v>0</v>
      </c>
      <c r="P90" s="115"/>
      <c r="Q90" s="115"/>
      <c r="R90" s="115"/>
      <c r="S90" s="115"/>
      <c r="T90" s="115"/>
      <c r="U90" s="110"/>
      <c r="V90" s="116"/>
    </row>
    <row r="91" spans="1:23" ht="57" customHeight="1">
      <c r="A91" s="1127" t="s">
        <v>140</v>
      </c>
      <c r="B91" s="1127"/>
      <c r="C91" s="1127"/>
      <c r="D91" s="1128"/>
      <c r="E91" s="1128"/>
      <c r="F91" s="1128"/>
      <c r="G91" s="1128"/>
      <c r="H91" s="1128"/>
      <c r="I91" s="1128"/>
      <c r="J91" s="1128"/>
      <c r="K91" s="1128"/>
      <c r="L91" s="1128"/>
      <c r="M91" s="1128"/>
      <c r="N91" s="1128"/>
      <c r="P91" s="108"/>
      <c r="Q91" s="115"/>
      <c r="R91" s="115"/>
      <c r="S91" s="115"/>
      <c r="T91" s="115"/>
      <c r="U91" s="108"/>
      <c r="V91" s="108"/>
      <c r="W91" s="95"/>
    </row>
    <row r="92" spans="1:23" ht="15" customHeight="1">
      <c r="A92" s="1127" t="s">
        <v>139</v>
      </c>
      <c r="B92" s="1127"/>
      <c r="C92" s="1127"/>
      <c r="D92" s="1128"/>
      <c r="E92" s="1128"/>
      <c r="F92" s="1128"/>
      <c r="G92" s="1128"/>
      <c r="H92" s="1128"/>
      <c r="I92" s="1128"/>
      <c r="J92" s="1128"/>
      <c r="K92" s="1128"/>
      <c r="L92" s="1128"/>
      <c r="M92" s="1128"/>
      <c r="N92" s="1128"/>
      <c r="P92" s="108"/>
      <c r="Q92" s="108"/>
      <c r="R92" s="108"/>
      <c r="S92" s="108"/>
      <c r="T92" s="108"/>
      <c r="U92" s="108"/>
      <c r="V92" s="108"/>
      <c r="W92" s="95"/>
    </row>
    <row r="93" spans="1:23">
      <c r="A93" s="1030" t="s">
        <v>168</v>
      </c>
      <c r="B93" s="1004"/>
      <c r="C93" s="1004"/>
      <c r="D93" s="1005"/>
      <c r="E93" s="1005"/>
      <c r="F93" s="1005"/>
      <c r="G93" s="1005"/>
      <c r="H93" s="1010"/>
      <c r="I93" s="1005"/>
      <c r="J93" s="1005"/>
      <c r="K93" s="1005"/>
      <c r="L93" s="1005"/>
      <c r="M93" s="1005"/>
      <c r="N93" s="137" t="s">
        <v>1304</v>
      </c>
      <c r="P93" s="108"/>
      <c r="Q93" s="108"/>
      <c r="R93" s="108"/>
      <c r="S93" s="108"/>
      <c r="T93" s="108"/>
      <c r="U93" s="108"/>
      <c r="V93" s="108"/>
      <c r="W93" s="95"/>
    </row>
    <row r="94" spans="1:23" ht="18">
      <c r="A94" s="360" t="s">
        <v>128</v>
      </c>
      <c r="B94" s="1"/>
      <c r="C94" s="1"/>
      <c r="D94" s="1"/>
      <c r="E94" s="1"/>
      <c r="F94" s="1"/>
      <c r="G94" s="1"/>
      <c r="H94" s="1006"/>
      <c r="I94" s="1"/>
      <c r="J94" s="1"/>
      <c r="K94" s="1"/>
      <c r="L94" s="31"/>
      <c r="M94" s="8"/>
      <c r="N94" s="31"/>
      <c r="P94" s="108"/>
      <c r="Q94" s="108"/>
      <c r="R94" s="108"/>
      <c r="S94" s="108"/>
      <c r="T94" s="108"/>
      <c r="U94" s="108"/>
      <c r="V94" s="108"/>
      <c r="W94" s="95"/>
    </row>
    <row r="95" spans="1:23" ht="9" customHeight="1">
      <c r="A95" s="1"/>
      <c r="B95" s="1"/>
      <c r="C95" s="1"/>
      <c r="D95" s="1"/>
      <c r="E95" s="1"/>
      <c r="F95" s="1"/>
      <c r="G95" s="1"/>
      <c r="H95" s="1006"/>
      <c r="I95" s="1"/>
      <c r="J95" s="1"/>
      <c r="K95" s="1"/>
      <c r="L95" s="31"/>
      <c r="M95" s="8"/>
      <c r="N95" s="31"/>
      <c r="P95" s="108"/>
      <c r="Q95" s="108"/>
      <c r="R95" s="108"/>
      <c r="S95" s="108"/>
      <c r="T95" s="108"/>
      <c r="U95" s="108"/>
      <c r="V95" s="108"/>
      <c r="W95" s="95"/>
    </row>
    <row r="96" spans="1:23" ht="15.75">
      <c r="A96" s="1" t="s">
        <v>71</v>
      </c>
      <c r="B96" s="1"/>
      <c r="C96" s="1"/>
      <c r="D96" s="1"/>
      <c r="E96" s="1"/>
      <c r="F96" s="1"/>
      <c r="G96" s="1"/>
      <c r="H96" s="1006"/>
      <c r="I96" s="1"/>
      <c r="J96" s="1"/>
      <c r="K96" s="1"/>
      <c r="L96" s="31"/>
      <c r="M96" s="8"/>
      <c r="N96" s="31"/>
      <c r="P96" s="108"/>
      <c r="Q96" s="108"/>
      <c r="R96" s="108"/>
      <c r="S96" s="108"/>
      <c r="T96" s="108"/>
      <c r="U96" s="108"/>
      <c r="V96" s="108"/>
      <c r="W96" s="95"/>
    </row>
    <row r="97" spans="1:23" ht="18.75">
      <c r="A97" s="1" t="s">
        <v>100</v>
      </c>
      <c r="B97" s="1"/>
      <c r="C97" s="1"/>
      <c r="D97" s="1"/>
      <c r="E97" s="1"/>
      <c r="F97" s="1"/>
      <c r="G97" s="1"/>
      <c r="H97" s="1006"/>
      <c r="I97" s="1"/>
      <c r="J97" s="1"/>
      <c r="K97" s="1"/>
      <c r="L97" s="31"/>
      <c r="M97" s="8"/>
      <c r="N97" s="31"/>
      <c r="P97" s="108"/>
      <c r="Q97" s="108"/>
      <c r="R97" s="108"/>
      <c r="S97" s="108"/>
      <c r="T97" s="108"/>
      <c r="U97" s="108"/>
      <c r="V97" s="108"/>
      <c r="W97" s="95"/>
    </row>
    <row r="98" spans="1:23" ht="15.75">
      <c r="A98" s="1" t="s">
        <v>1190</v>
      </c>
      <c r="B98" s="1"/>
      <c r="C98" s="1"/>
      <c r="D98" s="1"/>
      <c r="E98" s="1"/>
      <c r="F98" s="1"/>
      <c r="G98" s="1"/>
      <c r="H98" s="1006"/>
      <c r="I98" s="1"/>
      <c r="J98" s="1"/>
      <c r="K98" s="1"/>
      <c r="L98" s="31"/>
      <c r="M98" s="8"/>
      <c r="N98" s="31"/>
      <c r="P98" s="108"/>
      <c r="Q98" s="108"/>
      <c r="R98" s="108"/>
      <c r="S98" s="108"/>
      <c r="T98" s="108"/>
      <c r="U98" s="108"/>
      <c r="V98" s="108"/>
      <c r="W98" s="95"/>
    </row>
    <row r="99" spans="1:23" ht="9" customHeight="1">
      <c r="A99" s="1"/>
      <c r="B99" s="1"/>
      <c r="C99" s="1"/>
      <c r="D99" s="1"/>
      <c r="E99" s="1"/>
      <c r="F99" s="1"/>
      <c r="G99" s="1"/>
      <c r="H99" s="1006"/>
      <c r="I99" s="1"/>
      <c r="J99" s="1"/>
      <c r="K99" s="1"/>
      <c r="L99" s="31"/>
      <c r="M99" s="8"/>
      <c r="N99" s="31"/>
      <c r="P99" s="108"/>
      <c r="Q99" s="108"/>
      <c r="R99" s="108"/>
      <c r="S99" s="108"/>
      <c r="T99" s="108"/>
      <c r="U99" s="108"/>
      <c r="V99" s="108"/>
      <c r="W99" s="95"/>
    </row>
    <row r="100" spans="1:23" ht="63" customHeight="1">
      <c r="A100" s="12"/>
      <c r="B100" s="361" t="s">
        <v>167</v>
      </c>
      <c r="C100" s="362"/>
      <c r="D100" s="361" t="s">
        <v>138</v>
      </c>
      <c r="E100" s="363"/>
      <c r="F100" s="361" t="s">
        <v>43</v>
      </c>
      <c r="G100" s="361"/>
      <c r="H100" s="1007" t="s">
        <v>42</v>
      </c>
      <c r="I100" s="361"/>
      <c r="J100" s="361" t="s">
        <v>36</v>
      </c>
      <c r="K100" s="361"/>
      <c r="L100" s="361" t="s">
        <v>62</v>
      </c>
      <c r="M100" s="361"/>
      <c r="N100" s="361" t="s">
        <v>63</v>
      </c>
      <c r="P100" s="117"/>
      <c r="Q100" s="117"/>
      <c r="R100" s="117"/>
      <c r="S100" s="117"/>
      <c r="T100" s="117"/>
      <c r="U100" s="117"/>
      <c r="V100" s="117"/>
      <c r="W100" s="95"/>
    </row>
    <row r="101" spans="1:23" s="15" customFormat="1" ht="18" customHeight="1">
      <c r="A101" s="364" t="s">
        <v>45</v>
      </c>
      <c r="B101" s="365">
        <f>+'Pivot Table 4-Year Insts.'!M969</f>
        <v>71.794575308070961</v>
      </c>
      <c r="C101" s="381"/>
      <c r="D101" s="389">
        <f>SUM(F101:J101)</f>
        <v>71.620667630349288</v>
      </c>
      <c r="E101" s="368"/>
      <c r="F101" s="369">
        <f>+'Pivot Table 4-Year Insts.'!M995</f>
        <v>45.002857431001445</v>
      </c>
      <c r="G101" s="370"/>
      <c r="H101" s="1008">
        <f>+'Pivot Table 4-Year Insts.'!M998</f>
        <v>6.1305901995719454</v>
      </c>
      <c r="I101" s="369"/>
      <c r="J101" s="370">
        <f>+'Pivot Table 4-Year Insts.'!M1001</f>
        <v>20.487219999775888</v>
      </c>
      <c r="K101" s="369"/>
      <c r="L101" s="370">
        <f>+'Pivot Table 4-Year Insts.'!M1004</f>
        <v>28.379332369650722</v>
      </c>
      <c r="M101" s="370"/>
      <c r="N101" s="367">
        <f>SUM(F101:L101)</f>
        <v>100.00000000000001</v>
      </c>
      <c r="P101" s="109"/>
      <c r="Q101" s="109"/>
      <c r="R101" s="109"/>
      <c r="S101" s="109"/>
      <c r="T101" s="109"/>
      <c r="U101" s="110"/>
      <c r="V101" s="111"/>
    </row>
    <row r="102" spans="1:23" s="332" customFormat="1" ht="9" customHeight="1">
      <c r="A102" s="371"/>
      <c r="B102" s="365"/>
      <c r="C102" s="381"/>
      <c r="D102" s="390"/>
      <c r="E102" s="368"/>
      <c r="F102" s="369"/>
      <c r="G102" s="383"/>
      <c r="H102" s="1008"/>
      <c r="I102" s="383"/>
      <c r="J102" s="370"/>
      <c r="K102" s="383"/>
      <c r="L102" s="370"/>
      <c r="M102" s="370"/>
      <c r="N102" s="367"/>
      <c r="P102" s="112"/>
      <c r="Q102" s="112"/>
      <c r="R102" s="112"/>
      <c r="S102" s="112"/>
      <c r="T102" s="112"/>
      <c r="U102" s="113"/>
      <c r="V102" s="114"/>
      <c r="W102" s="1031"/>
    </row>
    <row r="103" spans="1:23" s="15" customFormat="1" ht="14.1" customHeight="1">
      <c r="A103" s="364" t="s">
        <v>46</v>
      </c>
      <c r="B103" s="365">
        <f>+'Pivot Table 4-Year Insts.'!M25</f>
        <v>61.22560841920631</v>
      </c>
      <c r="C103" s="381"/>
      <c r="D103" s="390">
        <f t="shared" ref="D103:D106" si="13">SUM(F103:J103)</f>
        <v>46.732318710832587</v>
      </c>
      <c r="E103" s="368"/>
      <c r="F103" s="369">
        <f>+'Pivot Table 4-Year Insts.'!M51</f>
        <v>28.379588182632048</v>
      </c>
      <c r="G103" s="383"/>
      <c r="H103" s="1008">
        <f>+'Pivot Table 4-Year Insts.'!M54</f>
        <v>8.0214861235452108</v>
      </c>
      <c r="I103" s="383"/>
      <c r="J103" s="370">
        <f>+'Pivot Table 4-Year Insts.'!M57</f>
        <v>10.331244404655326</v>
      </c>
      <c r="K103" s="383"/>
      <c r="L103" s="370">
        <f>+'Pivot Table 4-Year Insts.'!M60</f>
        <v>53.267681289167413</v>
      </c>
      <c r="M103" s="370"/>
      <c r="N103" s="367">
        <f>SUM(F103:L103)</f>
        <v>100</v>
      </c>
      <c r="P103" s="115"/>
      <c r="Q103" s="115"/>
      <c r="R103" s="115"/>
      <c r="S103" s="115"/>
      <c r="T103" s="115"/>
      <c r="U103" s="110"/>
      <c r="V103" s="111"/>
    </row>
    <row r="104" spans="1:23" s="15" customFormat="1" ht="14.1" customHeight="1">
      <c r="A104" s="371" t="s">
        <v>47</v>
      </c>
      <c r="B104" s="365">
        <f>+'Pivot Table 4-Year Insts.'!M84</f>
        <v>53.998601072511079</v>
      </c>
      <c r="C104" s="381"/>
      <c r="D104" s="390">
        <f t="shared" si="13"/>
        <v>63.924870466321245</v>
      </c>
      <c r="E104" s="368"/>
      <c r="F104" s="369">
        <f>+'Pivot Table 4-Year Insts.'!M110</f>
        <v>36.50690846286701</v>
      </c>
      <c r="G104" s="383"/>
      <c r="H104" s="1008">
        <f>+'Pivot Table 4-Year Insts.'!M113</f>
        <v>6.2176165803108807</v>
      </c>
      <c r="I104" s="383"/>
      <c r="J104" s="370">
        <f>+'Pivot Table 4-Year Insts.'!M116</f>
        <v>21.200345423143354</v>
      </c>
      <c r="K104" s="383"/>
      <c r="L104" s="370">
        <f>+'Pivot Table 4-Year Insts.'!M119</f>
        <v>36.075129533678755</v>
      </c>
      <c r="M104" s="370"/>
      <c r="N104" s="367">
        <f>SUM(F104:L104)</f>
        <v>100</v>
      </c>
      <c r="P104" s="115"/>
      <c r="Q104" s="115"/>
      <c r="R104" s="115"/>
      <c r="S104" s="115"/>
      <c r="T104" s="115"/>
      <c r="U104" s="110"/>
      <c r="V104" s="116"/>
      <c r="W104" s="17"/>
    </row>
    <row r="105" spans="1:23" s="15" customFormat="1" ht="13.5" customHeight="1">
      <c r="A105" s="371" t="s">
        <v>61</v>
      </c>
      <c r="B105" s="365">
        <f>+'Pivot Table 4-Year Insts.'!M143</f>
        <v>0</v>
      </c>
      <c r="C105" s="381"/>
      <c r="D105" s="390">
        <f t="shared" si="13"/>
        <v>0</v>
      </c>
      <c r="E105" s="368"/>
      <c r="F105" s="369">
        <f>+'Pivot Table 4-Year Insts.'!M169</f>
        <v>0</v>
      </c>
      <c r="G105" s="383"/>
      <c r="H105" s="1008">
        <f>+'Pivot Table 4-Year Insts.'!M172</f>
        <v>0</v>
      </c>
      <c r="I105" s="383"/>
      <c r="J105" s="370">
        <f>+'Pivot Table 4-Year Insts.'!M175</f>
        <v>0</v>
      </c>
      <c r="K105" s="383"/>
      <c r="L105" s="370">
        <f>+'Pivot Table 4-Year Insts.'!M178</f>
        <v>0</v>
      </c>
      <c r="M105" s="370"/>
      <c r="N105" s="367">
        <f>SUM(F105:L105)</f>
        <v>0</v>
      </c>
      <c r="P105" s="115"/>
      <c r="Q105" s="115"/>
      <c r="R105" s="115"/>
      <c r="S105" s="115"/>
      <c r="T105" s="115"/>
      <c r="U105" s="110"/>
      <c r="V105" s="116"/>
      <c r="W105" s="17"/>
    </row>
    <row r="106" spans="1:23" s="15" customFormat="1" ht="14.1" customHeight="1">
      <c r="A106" s="371" t="s">
        <v>48</v>
      </c>
      <c r="B106" s="365">
        <f>+'Pivot Table 4-Year Insts.'!M202</f>
        <v>55.862312030075188</v>
      </c>
      <c r="C106" s="381"/>
      <c r="D106" s="390">
        <f t="shared" si="13"/>
        <v>60.967402733964249</v>
      </c>
      <c r="E106" s="368"/>
      <c r="F106" s="369">
        <f>+'Pivot Table 4-Year Insts.'!M228</f>
        <v>46.035751840168246</v>
      </c>
      <c r="G106" s="383"/>
      <c r="H106" s="1008">
        <f>+'Pivot Table 4-Year Insts.'!M231</f>
        <v>6.4984227129337544</v>
      </c>
      <c r="I106" s="383"/>
      <c r="J106" s="370">
        <f>+'Pivot Table 4-Year Insts.'!M234</f>
        <v>8.4332281808622493</v>
      </c>
      <c r="K106" s="383"/>
      <c r="L106" s="370">
        <f>+'Pivot Table 4-Year Insts.'!M237</f>
        <v>39.032597266035751</v>
      </c>
      <c r="M106" s="370"/>
      <c r="N106" s="367">
        <f>SUM(F106:L106)</f>
        <v>100</v>
      </c>
      <c r="P106" s="115"/>
      <c r="Q106" s="115"/>
      <c r="R106" s="115"/>
      <c r="S106" s="115"/>
      <c r="T106" s="115"/>
      <c r="U106" s="110"/>
      <c r="V106" s="116"/>
      <c r="W106" s="17"/>
    </row>
    <row r="107" spans="1:23" s="15" customFormat="1" ht="14.1" customHeight="1">
      <c r="A107" s="371"/>
      <c r="B107" s="365"/>
      <c r="C107" s="381"/>
      <c r="D107" s="390"/>
      <c r="E107" s="368"/>
      <c r="F107" s="369"/>
      <c r="G107" s="383"/>
      <c r="H107" s="1008"/>
      <c r="I107" s="383"/>
      <c r="J107" s="370"/>
      <c r="K107" s="383"/>
      <c r="L107" s="370"/>
      <c r="M107" s="370"/>
      <c r="N107" s="367"/>
      <c r="P107" s="115"/>
      <c r="Q107" s="115"/>
      <c r="R107" s="115"/>
      <c r="S107" s="115"/>
      <c r="T107" s="115"/>
      <c r="U107" s="110"/>
      <c r="V107" s="116"/>
      <c r="W107" s="17"/>
    </row>
    <row r="108" spans="1:23" s="15" customFormat="1" ht="14.1" customHeight="1">
      <c r="A108" s="371" t="s">
        <v>49</v>
      </c>
      <c r="B108" s="365">
        <f>+'Pivot Table 4-Year Insts.'!M261</f>
        <v>67.577639751552795</v>
      </c>
      <c r="C108" s="381"/>
      <c r="D108" s="390">
        <f t="shared" ref="D108:D111" si="14">SUM(F108:J108)</f>
        <v>77.481617647058826</v>
      </c>
      <c r="E108" s="368"/>
      <c r="F108" s="369">
        <f>+'Pivot Table 4-Year Insts.'!M287</f>
        <v>43.780637254901961</v>
      </c>
      <c r="G108" s="383"/>
      <c r="H108" s="1008">
        <f>+'Pivot Table 4-Year Insts.'!M290</f>
        <v>6.5410539215686274</v>
      </c>
      <c r="I108" s="383"/>
      <c r="J108" s="370">
        <f>+'Pivot Table 4-Year Insts.'!M293</f>
        <v>27.159926470588236</v>
      </c>
      <c r="K108" s="383"/>
      <c r="L108" s="370">
        <f>+'Pivot Table 4-Year Insts.'!M296</f>
        <v>22.518382352941178</v>
      </c>
      <c r="M108" s="370"/>
      <c r="N108" s="367">
        <f>SUM(F108:L108)</f>
        <v>100</v>
      </c>
      <c r="P108" s="115"/>
      <c r="Q108" s="115"/>
      <c r="R108" s="115"/>
      <c r="S108" s="115"/>
      <c r="T108" s="115"/>
      <c r="U108" s="110"/>
      <c r="V108" s="116"/>
      <c r="W108" s="17"/>
    </row>
    <row r="109" spans="1:23" s="15" customFormat="1" ht="14.1" customHeight="1">
      <c r="A109" s="371" t="s">
        <v>50</v>
      </c>
      <c r="B109" s="365">
        <f>+'Pivot Table 4-Year Insts.'!M320</f>
        <v>51.675929142063218</v>
      </c>
      <c r="C109" s="381"/>
      <c r="D109" s="390">
        <f t="shared" si="14"/>
        <v>67.030751134263141</v>
      </c>
      <c r="E109" s="368"/>
      <c r="F109" s="369">
        <f>+'Pivot Table 4-Year Insts.'!M346</f>
        <v>47.739875651151067</v>
      </c>
      <c r="G109" s="383"/>
      <c r="H109" s="1008">
        <f>+'Pivot Table 4-Year Insts.'!M349</f>
        <v>4.7891110737691145</v>
      </c>
      <c r="I109" s="383"/>
      <c r="J109" s="370">
        <f>+'Pivot Table 4-Year Insts.'!M352</f>
        <v>14.501764409342968</v>
      </c>
      <c r="K109" s="383"/>
      <c r="L109" s="370">
        <f>+'Pivot Table 4-Year Insts.'!M355</f>
        <v>32.969248865736851</v>
      </c>
      <c r="M109" s="370"/>
      <c r="N109" s="367">
        <f>SUM(F109:L109)</f>
        <v>100</v>
      </c>
      <c r="P109" s="115"/>
      <c r="Q109" s="115"/>
      <c r="R109" s="115"/>
      <c r="S109" s="115"/>
      <c r="T109" s="115"/>
      <c r="U109" s="110"/>
      <c r="V109" s="116"/>
      <c r="W109" s="17"/>
    </row>
    <row r="110" spans="1:23" s="15" customFormat="1" ht="13.5" customHeight="1">
      <c r="A110" s="371" t="s">
        <v>51</v>
      </c>
      <c r="B110" s="365">
        <f>+'Pivot Table 4-Year Insts.'!M379</f>
        <v>95.894142829344233</v>
      </c>
      <c r="C110" s="381"/>
      <c r="D110" s="390">
        <f t="shared" si="14"/>
        <v>60.836038961038966</v>
      </c>
      <c r="E110" s="368"/>
      <c r="F110" s="369">
        <f>+'Pivot Table 4-Year Insts.'!M405</f>
        <v>31.980519480519483</v>
      </c>
      <c r="G110" s="383"/>
      <c r="H110" s="1008">
        <f>+'Pivot Table 4-Year Insts.'!M408</f>
        <v>7.974837662337662</v>
      </c>
      <c r="I110" s="383"/>
      <c r="J110" s="370">
        <f>+'Pivot Table 4-Year Insts.'!M411</f>
        <v>20.880681818181817</v>
      </c>
      <c r="K110" s="383"/>
      <c r="L110" s="370">
        <f>+'Pivot Table 4-Year Insts.'!M414</f>
        <v>39.163961038961034</v>
      </c>
      <c r="M110" s="370"/>
      <c r="N110" s="367">
        <f>SUM(F110:L110)</f>
        <v>100</v>
      </c>
      <c r="P110" s="115"/>
      <c r="Q110" s="115"/>
      <c r="R110" s="115"/>
      <c r="S110" s="115"/>
      <c r="T110" s="115"/>
      <c r="U110" s="110"/>
      <c r="V110" s="116"/>
      <c r="W110" s="17"/>
    </row>
    <row r="111" spans="1:23" s="15" customFormat="1" ht="14.1" customHeight="1">
      <c r="A111" s="371" t="s">
        <v>52</v>
      </c>
      <c r="B111" s="365">
        <f>+'Pivot Table 4-Year Insts.'!M438</f>
        <v>0</v>
      </c>
      <c r="C111" s="381"/>
      <c r="D111" s="390">
        <f t="shared" si="14"/>
        <v>89.071274298056153</v>
      </c>
      <c r="E111" s="368"/>
      <c r="F111" s="369">
        <f>+'Pivot Table 4-Year Insts.'!M464</f>
        <v>68.898488120950319</v>
      </c>
      <c r="G111" s="383"/>
      <c r="H111" s="1008">
        <f>+'Pivot Table 4-Year Insts.'!M467</f>
        <v>3.6717062634989204</v>
      </c>
      <c r="I111" s="383"/>
      <c r="J111" s="370">
        <f>+'Pivot Table 4-Year Insts.'!M470</f>
        <v>16.501079913606912</v>
      </c>
      <c r="K111" s="383"/>
      <c r="L111" s="370">
        <f>+'Pivot Table 4-Year Insts.'!M473</f>
        <v>10.928725701943845</v>
      </c>
      <c r="M111" s="370"/>
      <c r="N111" s="367">
        <f>SUM(F111:L111)</f>
        <v>100</v>
      </c>
      <c r="P111" s="115"/>
      <c r="Q111" s="115"/>
      <c r="R111" s="115"/>
      <c r="S111" s="115"/>
      <c r="T111" s="115"/>
      <c r="U111" s="110"/>
      <c r="V111" s="116"/>
      <c r="W111" s="17"/>
    </row>
    <row r="112" spans="1:23" s="15" customFormat="1" ht="8.25" customHeight="1">
      <c r="A112" s="371"/>
      <c r="B112" s="365"/>
      <c r="C112" s="381"/>
      <c r="D112" s="390"/>
      <c r="E112" s="368"/>
      <c r="F112" s="369"/>
      <c r="G112" s="383"/>
      <c r="H112" s="1008"/>
      <c r="I112" s="383"/>
      <c r="J112" s="370"/>
      <c r="K112" s="383"/>
      <c r="L112" s="370"/>
      <c r="M112" s="370"/>
      <c r="N112" s="367"/>
      <c r="P112" s="115"/>
      <c r="Q112" s="115"/>
      <c r="R112" s="115"/>
      <c r="S112" s="115"/>
      <c r="T112" s="115"/>
      <c r="U112" s="110"/>
      <c r="V112" s="116"/>
      <c r="W112" s="17"/>
    </row>
    <row r="113" spans="1:23" s="15" customFormat="1" ht="14.1" customHeight="1">
      <c r="A113" s="371" t="s">
        <v>53</v>
      </c>
      <c r="B113" s="365">
        <f>+'Pivot Table 4-Year Insts.'!M497</f>
        <v>0</v>
      </c>
      <c r="C113" s="381"/>
      <c r="D113" s="390">
        <f t="shared" ref="D113:D116" si="15">SUM(F113:J113)</f>
        <v>0</v>
      </c>
      <c r="E113" s="368"/>
      <c r="F113" s="369">
        <f>+'Pivot Table 4-Year Insts.'!M523</f>
        <v>0</v>
      </c>
      <c r="G113" s="383"/>
      <c r="H113" s="1008">
        <f>+'Pivot Table 4-Year Insts.'!M526</f>
        <v>0</v>
      </c>
      <c r="I113" s="383"/>
      <c r="J113" s="370">
        <f>+'Pivot Table 4-Year Insts.'!M529</f>
        <v>0</v>
      </c>
      <c r="K113" s="383"/>
      <c r="L113" s="370">
        <f>+'Pivot Table 4-Year Insts.'!M532</f>
        <v>0</v>
      </c>
      <c r="M113" s="370"/>
      <c r="N113" s="367">
        <f>SUM(F113:L113)</f>
        <v>0</v>
      </c>
      <c r="P113" s="115"/>
      <c r="Q113" s="115"/>
      <c r="R113" s="115"/>
      <c r="S113" s="115"/>
      <c r="T113" s="115"/>
      <c r="U113" s="110"/>
      <c r="V113" s="116"/>
      <c r="W113" s="17"/>
    </row>
    <row r="114" spans="1:23" s="15" customFormat="1" ht="14.1" customHeight="1">
      <c r="A114" s="371" t="s">
        <v>54</v>
      </c>
      <c r="B114" s="365">
        <f>+'Pivot Table 4-Year Insts.'!M556</f>
        <v>68.88490186483989</v>
      </c>
      <c r="C114" s="381"/>
      <c r="D114" s="390">
        <f t="shared" si="15"/>
        <v>73.188634569850038</v>
      </c>
      <c r="E114" s="368"/>
      <c r="F114" s="369">
        <f>+'Pivot Table 4-Year Insts.'!M582</f>
        <v>55.122336227308601</v>
      </c>
      <c r="G114" s="383"/>
      <c r="H114" s="1008">
        <f>+'Pivot Table 4-Year Insts.'!M585</f>
        <v>3.0544593528018944</v>
      </c>
      <c r="I114" s="383"/>
      <c r="J114" s="370">
        <f>+'Pivot Table 4-Year Insts.'!M588</f>
        <v>15.011838989739543</v>
      </c>
      <c r="K114" s="383"/>
      <c r="L114" s="370">
        <f>+'Pivot Table 4-Year Insts.'!M591</f>
        <v>26.811365430149959</v>
      </c>
      <c r="M114" s="370"/>
      <c r="N114" s="367">
        <f>SUM(F114:L114)</f>
        <v>100</v>
      </c>
      <c r="P114" s="115"/>
      <c r="Q114" s="115"/>
      <c r="R114" s="115"/>
      <c r="S114" s="115"/>
      <c r="T114" s="115"/>
      <c r="U114" s="110"/>
      <c r="V114" s="116"/>
      <c r="W114" s="17"/>
    </row>
    <row r="115" spans="1:23" s="15" customFormat="1" ht="14.1" customHeight="1">
      <c r="A115" s="371" t="s">
        <v>55</v>
      </c>
      <c r="B115" s="365">
        <f>+'Pivot Table 4-Year Insts.'!M615</f>
        <v>43.6477007014809</v>
      </c>
      <c r="C115" s="381"/>
      <c r="D115" s="390">
        <f t="shared" si="15"/>
        <v>72.392857142857139</v>
      </c>
      <c r="E115" s="368"/>
      <c r="F115" s="369">
        <f>+'Pivot Table 4-Year Insts.'!M641</f>
        <v>30.964285714285715</v>
      </c>
      <c r="G115" s="383"/>
      <c r="H115" s="1008">
        <f>+'Pivot Table 4-Year Insts.'!M644</f>
        <v>7.0357142857142856</v>
      </c>
      <c r="I115" s="383"/>
      <c r="J115" s="370">
        <f>+'Pivot Table 4-Year Insts.'!M647</f>
        <v>34.392857142857139</v>
      </c>
      <c r="K115" s="383"/>
      <c r="L115" s="370">
        <f>+'Pivot Table 4-Year Insts.'!M650</f>
        <v>27.607142857142858</v>
      </c>
      <c r="M115" s="370"/>
      <c r="N115" s="367">
        <f>SUM(F115:L115)</f>
        <v>100</v>
      </c>
      <c r="P115" s="115"/>
      <c r="Q115" s="115"/>
      <c r="R115" s="115"/>
      <c r="S115" s="115"/>
      <c r="T115" s="115"/>
      <c r="U115" s="110"/>
      <c r="V115" s="116"/>
      <c r="W115" s="17"/>
    </row>
    <row r="116" spans="1:23" s="15" customFormat="1" ht="13.5" customHeight="1">
      <c r="A116" s="371" t="s">
        <v>56</v>
      </c>
      <c r="B116" s="365">
        <f>+'Pivot Table 4-Year Insts.'!M674</f>
        <v>74.001971414489901</v>
      </c>
      <c r="C116" s="381"/>
      <c r="D116" s="390">
        <f t="shared" si="15"/>
        <v>78.887778887778879</v>
      </c>
      <c r="E116" s="368"/>
      <c r="F116" s="369">
        <f>+'Pivot Table 4-Year Insts.'!M700</f>
        <v>61.305361305361302</v>
      </c>
      <c r="G116" s="383"/>
      <c r="H116" s="1008">
        <f>+'Pivot Table 4-Year Insts.'!M703</f>
        <v>0.99900099900099903</v>
      </c>
      <c r="I116" s="383"/>
      <c r="J116" s="370">
        <f>+'Pivot Table 4-Year Insts.'!M706</f>
        <v>16.583416583416582</v>
      </c>
      <c r="K116" s="383"/>
      <c r="L116" s="370">
        <f>+'Pivot Table 4-Year Insts.'!M709</f>
        <v>21.112221112221114</v>
      </c>
      <c r="M116" s="370"/>
      <c r="N116" s="367">
        <f>SUM(F116:L116)</f>
        <v>100</v>
      </c>
      <c r="P116" s="115"/>
      <c r="Q116" s="115"/>
      <c r="R116" s="115"/>
      <c r="S116" s="115"/>
      <c r="T116" s="115"/>
      <c r="U116" s="110"/>
      <c r="V116" s="116"/>
      <c r="W116" s="17"/>
    </row>
    <row r="117" spans="1:23" s="15" customFormat="1" ht="9.75" customHeight="1">
      <c r="A117" s="371"/>
      <c r="B117" s="365"/>
      <c r="C117" s="381"/>
      <c r="D117" s="390"/>
      <c r="E117" s="368"/>
      <c r="F117" s="369"/>
      <c r="G117" s="383"/>
      <c r="H117" s="1008"/>
      <c r="I117" s="383"/>
      <c r="J117" s="370"/>
      <c r="K117" s="383"/>
      <c r="L117" s="370"/>
      <c r="M117" s="370"/>
      <c r="N117" s="367"/>
      <c r="P117" s="115"/>
      <c r="Q117" s="115"/>
      <c r="R117" s="115"/>
      <c r="S117" s="115"/>
      <c r="T117" s="115"/>
      <c r="U117" s="110"/>
      <c r="V117" s="116"/>
      <c r="W117" s="17"/>
    </row>
    <row r="118" spans="1:23" s="15" customFormat="1" ht="14.1" customHeight="1">
      <c r="A118" s="371" t="s">
        <v>57</v>
      </c>
      <c r="B118" s="365">
        <f>+'Pivot Table 4-Year Insts.'!M733</f>
        <v>93.786191536748333</v>
      </c>
      <c r="C118" s="381"/>
      <c r="D118" s="390">
        <f t="shared" ref="D118:D121" si="16">SUM(F118:J118)</f>
        <v>71.574447874614108</v>
      </c>
      <c r="E118" s="368"/>
      <c r="F118" s="391">
        <f>+'Pivot Table 4-Year Insts.'!M759</f>
        <v>43.172643077653767</v>
      </c>
      <c r="G118" s="383"/>
      <c r="H118" s="1008">
        <f>+'Pivot Table 4-Year Insts.'!M762</f>
        <v>13.595345523628591</v>
      </c>
      <c r="I118" s="383"/>
      <c r="J118" s="370">
        <f>+'Pivot Table 4-Year Insts.'!M765</f>
        <v>14.80645927333175</v>
      </c>
      <c r="K118" s="383"/>
      <c r="L118" s="370">
        <f>+'Pivot Table 4-Year Insts.'!M768</f>
        <v>28.425552125385895</v>
      </c>
      <c r="M118" s="370"/>
      <c r="N118" s="367">
        <f>SUM(F118:L118)</f>
        <v>100</v>
      </c>
      <c r="P118" s="115"/>
      <c r="Q118" s="115"/>
      <c r="R118" s="115"/>
      <c r="S118" s="115"/>
      <c r="T118" s="115"/>
      <c r="U118" s="110"/>
      <c r="V118" s="116"/>
      <c r="W118" s="17"/>
    </row>
    <row r="119" spans="1:23" s="15" customFormat="1" ht="14.1" customHeight="1">
      <c r="A119" s="371" t="s">
        <v>58</v>
      </c>
      <c r="B119" s="365">
        <f>+'Pivot Table 4-Year Insts.'!M792</f>
        <v>91.931793654219732</v>
      </c>
      <c r="C119" s="381"/>
      <c r="D119" s="390">
        <f t="shared" si="16"/>
        <v>78.643876784372651</v>
      </c>
      <c r="E119" s="368"/>
      <c r="F119" s="391">
        <f>+'Pivot Table 4-Year Insts.'!M818</f>
        <v>39.382982719759582</v>
      </c>
      <c r="G119" s="383"/>
      <c r="H119" s="1008">
        <f>+'Pivot Table 4-Year Insts.'!M821</f>
        <v>5.8837340345604812</v>
      </c>
      <c r="I119" s="383"/>
      <c r="J119" s="370">
        <f>+'Pivot Table 4-Year Insts.'!M824</f>
        <v>33.377160030052593</v>
      </c>
      <c r="K119" s="383"/>
      <c r="L119" s="370">
        <f>+'Pivot Table 4-Year Insts.'!M827</f>
        <v>21.356123215627349</v>
      </c>
      <c r="M119" s="370"/>
      <c r="N119" s="367">
        <f>SUM(F119:L119)</f>
        <v>100</v>
      </c>
      <c r="P119" s="115"/>
      <c r="Q119" s="115"/>
      <c r="R119" s="115"/>
      <c r="S119" s="115"/>
      <c r="T119" s="115"/>
      <c r="U119" s="110"/>
      <c r="V119" s="116"/>
      <c r="W119" s="17"/>
    </row>
    <row r="120" spans="1:23" s="15" customFormat="1" ht="14.1" customHeight="1">
      <c r="A120" s="371" t="s">
        <v>59</v>
      </c>
      <c r="B120" s="365">
        <f>+'Pivot Table 4-Year Insts.'!M851</f>
        <v>80.323357413140698</v>
      </c>
      <c r="C120" s="381"/>
      <c r="D120" s="390">
        <f t="shared" si="16"/>
        <v>79.550321199143468</v>
      </c>
      <c r="E120" s="368"/>
      <c r="F120" s="391">
        <f>+'Pivot Table 4-Year Insts.'!M877</f>
        <v>72.226980728051387</v>
      </c>
      <c r="G120" s="383"/>
      <c r="H120" s="1008">
        <f>+'Pivot Table 4-Year Insts.'!M880</f>
        <v>2.119914346895075</v>
      </c>
      <c r="I120" s="383"/>
      <c r="J120" s="370">
        <f>+'Pivot Table 4-Year Insts.'!M883</f>
        <v>5.2034261241970015</v>
      </c>
      <c r="K120" s="383"/>
      <c r="L120" s="370">
        <f>+'Pivot Table 4-Year Insts.'!M886</f>
        <v>20.449678800856532</v>
      </c>
      <c r="M120" s="370"/>
      <c r="N120" s="367">
        <f>SUM(F120:L120)</f>
        <v>100</v>
      </c>
      <c r="P120" s="115"/>
      <c r="Q120" s="115"/>
      <c r="R120" s="115"/>
      <c r="S120" s="115"/>
      <c r="T120" s="115"/>
      <c r="U120" s="110"/>
      <c r="V120" s="116"/>
      <c r="W120" s="17"/>
    </row>
    <row r="121" spans="1:23" s="17" customFormat="1" ht="14.1" customHeight="1">
      <c r="A121" s="373" t="s">
        <v>60</v>
      </c>
      <c r="B121" s="374">
        <f>+'Pivot Table 4-Year Insts.'!M910</f>
        <v>97.795823665893266</v>
      </c>
      <c r="C121" s="385"/>
      <c r="D121" s="376">
        <f t="shared" si="16"/>
        <v>69.869513641755631</v>
      </c>
      <c r="E121" s="377"/>
      <c r="F121" s="392">
        <f>+'Pivot Table 4-Year Insts.'!M936</f>
        <v>43.772241992882563</v>
      </c>
      <c r="G121" s="393"/>
      <c r="H121" s="1009">
        <f>+'Pivot Table 4-Year Insts.'!M939</f>
        <v>7.4139976275207591</v>
      </c>
      <c r="I121" s="393"/>
      <c r="J121" s="379">
        <f>+'Pivot Table 4-Year Insts.'!M942</f>
        <v>18.683274021352315</v>
      </c>
      <c r="K121" s="393"/>
      <c r="L121" s="379">
        <f>+'Pivot Table 4-Year Insts.'!M945</f>
        <v>30.130486358244362</v>
      </c>
      <c r="M121" s="379"/>
      <c r="N121" s="380">
        <f>SUM(F121:L121)</f>
        <v>100</v>
      </c>
      <c r="P121" s="115"/>
      <c r="Q121" s="115"/>
      <c r="R121" s="115"/>
      <c r="S121" s="115"/>
      <c r="T121" s="115"/>
      <c r="U121" s="110"/>
      <c r="V121" s="116"/>
    </row>
    <row r="122" spans="1:23" ht="57" customHeight="1">
      <c r="A122" s="1127" t="s">
        <v>140</v>
      </c>
      <c r="B122" s="1127"/>
      <c r="C122" s="1127"/>
      <c r="D122" s="1128"/>
      <c r="E122" s="1128"/>
      <c r="F122" s="1128"/>
      <c r="G122" s="1128"/>
      <c r="H122" s="1128"/>
      <c r="I122" s="1128"/>
      <c r="J122" s="1128"/>
      <c r="K122" s="1128"/>
      <c r="L122" s="1128"/>
      <c r="M122" s="1128"/>
      <c r="N122" s="1128"/>
      <c r="P122" s="108"/>
      <c r="Q122" s="115"/>
      <c r="R122" s="115"/>
      <c r="S122" s="115"/>
      <c r="T122" s="115"/>
      <c r="U122" s="108"/>
      <c r="V122" s="108"/>
      <c r="W122" s="95"/>
    </row>
    <row r="123" spans="1:23" ht="15" customHeight="1">
      <c r="A123" s="1127" t="s">
        <v>139</v>
      </c>
      <c r="B123" s="1127"/>
      <c r="C123" s="1127"/>
      <c r="D123" s="1128"/>
      <c r="E123" s="1128"/>
      <c r="F123" s="1128"/>
      <c r="G123" s="1128"/>
      <c r="H123" s="1128"/>
      <c r="I123" s="1128"/>
      <c r="J123" s="1128"/>
      <c r="K123" s="1128"/>
      <c r="L123" s="1128"/>
      <c r="M123" s="1128"/>
      <c r="N123" s="1128"/>
      <c r="P123" s="108"/>
      <c r="Q123" s="108"/>
      <c r="R123" s="108"/>
      <c r="S123" s="108"/>
      <c r="T123" s="108"/>
      <c r="U123" s="108"/>
      <c r="V123" s="108"/>
      <c r="W123" s="95"/>
    </row>
    <row r="124" spans="1:23">
      <c r="A124" s="1030" t="s">
        <v>168</v>
      </c>
      <c r="B124" s="1004"/>
      <c r="C124" s="1004"/>
      <c r="D124" s="1005"/>
      <c r="E124" s="1005"/>
      <c r="F124" s="1005"/>
      <c r="G124" s="1005"/>
      <c r="H124" s="1010"/>
      <c r="I124" s="1005"/>
      <c r="J124" s="1005"/>
      <c r="K124" s="1005"/>
      <c r="L124" s="1005"/>
      <c r="M124" s="1005"/>
      <c r="N124" s="137" t="s">
        <v>1304</v>
      </c>
      <c r="P124" s="108"/>
      <c r="Q124" s="108"/>
      <c r="R124" s="108"/>
      <c r="S124" s="108"/>
      <c r="T124" s="108"/>
      <c r="U124" s="108"/>
      <c r="V124" s="108"/>
      <c r="W124" s="95"/>
    </row>
    <row r="125" spans="1:23" ht="18">
      <c r="A125" s="360" t="s">
        <v>129</v>
      </c>
      <c r="B125" s="1"/>
      <c r="C125" s="1"/>
      <c r="D125" s="1"/>
      <c r="E125" s="1"/>
      <c r="F125" s="1"/>
      <c r="G125" s="1"/>
      <c r="H125" s="1006"/>
      <c r="I125" s="1"/>
      <c r="J125" s="1"/>
      <c r="K125" s="1"/>
      <c r="L125" s="31"/>
      <c r="M125" s="8"/>
      <c r="N125" s="31"/>
      <c r="P125" s="108"/>
      <c r="Q125" s="108"/>
      <c r="R125" s="108"/>
      <c r="S125" s="108"/>
      <c r="T125" s="108"/>
      <c r="U125" s="108"/>
      <c r="V125" s="108"/>
      <c r="W125" s="95"/>
    </row>
    <row r="126" spans="1:23" ht="9" customHeight="1">
      <c r="A126" s="1"/>
      <c r="B126" s="1"/>
      <c r="C126" s="1"/>
      <c r="D126" s="1"/>
      <c r="E126" s="1"/>
      <c r="F126" s="1"/>
      <c r="G126" s="1"/>
      <c r="H126" s="1006"/>
      <c r="I126" s="1"/>
      <c r="J126" s="1"/>
      <c r="K126" s="1"/>
      <c r="L126" s="31"/>
      <c r="M126" s="8"/>
      <c r="N126" s="31"/>
      <c r="P126" s="108"/>
      <c r="Q126" s="108"/>
      <c r="R126" s="108"/>
      <c r="S126" s="108"/>
      <c r="T126" s="108"/>
      <c r="U126" s="108"/>
      <c r="V126" s="108"/>
      <c r="W126" s="95"/>
    </row>
    <row r="127" spans="1:23" ht="15.75">
      <c r="A127" s="1" t="s">
        <v>71</v>
      </c>
      <c r="B127" s="1"/>
      <c r="C127" s="1"/>
      <c r="D127" s="1"/>
      <c r="E127" s="1"/>
      <c r="F127" s="1"/>
      <c r="G127" s="1"/>
      <c r="H127" s="1006"/>
      <c r="I127" s="1"/>
      <c r="J127" s="1"/>
      <c r="K127" s="1"/>
      <c r="L127" s="31"/>
      <c r="M127" s="8"/>
      <c r="N127" s="31"/>
      <c r="P127" s="108"/>
      <c r="Q127" s="108"/>
      <c r="R127" s="108"/>
      <c r="S127" s="108"/>
      <c r="T127" s="108"/>
      <c r="U127" s="108"/>
      <c r="V127" s="108"/>
      <c r="W127" s="95"/>
    </row>
    <row r="128" spans="1:23" ht="18.75">
      <c r="A128" s="1" t="s">
        <v>100</v>
      </c>
      <c r="B128" s="1"/>
      <c r="C128" s="1"/>
      <c r="D128" s="1"/>
      <c r="E128" s="1"/>
      <c r="F128" s="1"/>
      <c r="G128" s="1"/>
      <c r="H128" s="1006"/>
      <c r="I128" s="1"/>
      <c r="J128" s="1"/>
      <c r="K128" s="1"/>
      <c r="L128" s="31"/>
      <c r="M128" s="8"/>
      <c r="N128" s="31"/>
      <c r="P128" s="108"/>
      <c r="Q128" s="108"/>
      <c r="R128" s="108"/>
      <c r="S128" s="108"/>
      <c r="T128" s="108"/>
      <c r="U128" s="108"/>
      <c r="V128" s="108"/>
      <c r="W128" s="95"/>
    </row>
    <row r="129" spans="1:23" ht="15.75">
      <c r="A129" s="1" t="s">
        <v>1191</v>
      </c>
      <c r="B129" s="1"/>
      <c r="C129" s="1"/>
      <c r="D129" s="1"/>
      <c r="E129" s="1"/>
      <c r="F129" s="1"/>
      <c r="G129" s="1"/>
      <c r="H129" s="1006"/>
      <c r="I129" s="1"/>
      <c r="J129" s="1"/>
      <c r="K129" s="1"/>
      <c r="L129" s="31"/>
      <c r="M129" s="8"/>
      <c r="N129" s="31"/>
      <c r="P129" s="108"/>
      <c r="Q129" s="108"/>
      <c r="R129" s="108"/>
      <c r="S129" s="108"/>
      <c r="T129" s="108"/>
      <c r="U129" s="108"/>
      <c r="V129" s="108"/>
      <c r="W129" s="95"/>
    </row>
    <row r="130" spans="1:23" ht="9" customHeight="1">
      <c r="A130" s="1"/>
      <c r="B130" s="1"/>
      <c r="C130" s="1"/>
      <c r="D130" s="1"/>
      <c r="E130" s="1"/>
      <c r="F130" s="1"/>
      <c r="G130" s="1"/>
      <c r="H130" s="1006"/>
      <c r="I130" s="1"/>
      <c r="J130" s="1"/>
      <c r="K130" s="1"/>
      <c r="L130" s="31"/>
      <c r="M130" s="8"/>
      <c r="N130" s="31"/>
      <c r="P130" s="108"/>
      <c r="Q130" s="108"/>
      <c r="R130" s="108"/>
      <c r="S130" s="108"/>
      <c r="T130" s="108"/>
      <c r="U130" s="108"/>
      <c r="V130" s="108"/>
      <c r="W130" s="95"/>
    </row>
    <row r="131" spans="1:23" ht="63" customHeight="1">
      <c r="A131" s="12"/>
      <c r="B131" s="361" t="s">
        <v>167</v>
      </c>
      <c r="C131" s="362"/>
      <c r="D131" s="361" t="s">
        <v>138</v>
      </c>
      <c r="E131" s="363"/>
      <c r="F131" s="361" t="s">
        <v>43</v>
      </c>
      <c r="G131" s="361"/>
      <c r="H131" s="1007" t="s">
        <v>42</v>
      </c>
      <c r="I131" s="361"/>
      <c r="J131" s="361" t="s">
        <v>36</v>
      </c>
      <c r="K131" s="361"/>
      <c r="L131" s="361" t="s">
        <v>62</v>
      </c>
      <c r="M131" s="361"/>
      <c r="N131" s="361" t="s">
        <v>63</v>
      </c>
      <c r="P131" s="117"/>
      <c r="Q131" s="117"/>
      <c r="R131" s="117"/>
      <c r="S131" s="117"/>
      <c r="T131" s="117"/>
      <c r="U131" s="117"/>
      <c r="V131" s="117"/>
      <c r="W131" s="95"/>
    </row>
    <row r="132" spans="1:23" s="15" customFormat="1" ht="18" customHeight="1">
      <c r="A132" s="364" t="s">
        <v>45</v>
      </c>
      <c r="B132" s="365">
        <f>+'Pivot Table 4-Year Insts.'!N969</f>
        <v>62.075051086754598</v>
      </c>
      <c r="C132" s="381"/>
      <c r="D132" s="389">
        <f>SUM(F132:J132)</f>
        <v>63.635161929940509</v>
      </c>
      <c r="E132" s="368"/>
      <c r="F132" s="369">
        <f>+'Pivot Table 4-Year Insts.'!N995</f>
        <v>40.631196298744214</v>
      </c>
      <c r="G132" s="370"/>
      <c r="H132" s="1008">
        <f>+'Pivot Table 4-Year Insts.'!N998</f>
        <v>5.3469927296761401</v>
      </c>
      <c r="I132" s="369"/>
      <c r="J132" s="370">
        <f>+'Pivot Table 4-Year Insts.'!N1001</f>
        <v>17.65697290152016</v>
      </c>
      <c r="K132" s="369"/>
      <c r="L132" s="370">
        <f>+'Pivot Table 4-Year Insts.'!N1004</f>
        <v>36.364838070059484</v>
      </c>
      <c r="M132" s="370"/>
      <c r="N132" s="367">
        <f>SUM(F132:L132)</f>
        <v>100</v>
      </c>
      <c r="P132" s="109"/>
      <c r="Q132" s="109"/>
      <c r="R132" s="109"/>
      <c r="S132" s="109"/>
      <c r="T132" s="109"/>
      <c r="U132" s="110"/>
      <c r="V132" s="111"/>
    </row>
    <row r="133" spans="1:23" s="332" customFormat="1" ht="9" customHeight="1">
      <c r="A133" s="371"/>
      <c r="B133" s="365"/>
      <c r="C133" s="381"/>
      <c r="D133" s="390"/>
      <c r="E133" s="368"/>
      <c r="F133" s="369"/>
      <c r="G133" s="383"/>
      <c r="H133" s="1008"/>
      <c r="I133" s="383"/>
      <c r="J133" s="370"/>
      <c r="K133" s="383"/>
      <c r="L133" s="370"/>
      <c r="M133" s="370"/>
      <c r="N133" s="367"/>
      <c r="P133" s="112"/>
      <c r="Q133" s="112"/>
      <c r="R133" s="112"/>
      <c r="S133" s="112"/>
      <c r="T133" s="112"/>
      <c r="U133" s="113"/>
      <c r="V133" s="114"/>
      <c r="W133" s="1031"/>
    </row>
    <row r="134" spans="1:23" s="15" customFormat="1" ht="14.1" customHeight="1">
      <c r="A134" s="364" t="s">
        <v>46</v>
      </c>
      <c r="B134" s="365">
        <f>+'Pivot Table 4-Year Insts.'!N25</f>
        <v>59.773638292855459</v>
      </c>
      <c r="C134" s="381"/>
      <c r="D134" s="390">
        <f t="shared" ref="D134:D137" si="17">SUM(F134:J134)</f>
        <v>54.674556213017752</v>
      </c>
      <c r="E134" s="368"/>
      <c r="F134" s="369">
        <f>+'Pivot Table 4-Year Insts.'!N51</f>
        <v>29.822485207100591</v>
      </c>
      <c r="G134" s="383"/>
      <c r="H134" s="1008">
        <f>+'Pivot Table 4-Year Insts.'!N54</f>
        <v>6.390532544378698</v>
      </c>
      <c r="I134" s="383"/>
      <c r="J134" s="370">
        <f>+'Pivot Table 4-Year Insts.'!N57</f>
        <v>18.461538461538463</v>
      </c>
      <c r="K134" s="383"/>
      <c r="L134" s="370">
        <f>+'Pivot Table 4-Year Insts.'!N60</f>
        <v>45.325443786982248</v>
      </c>
      <c r="M134" s="370"/>
      <c r="N134" s="367">
        <f>SUM(F134:L134)</f>
        <v>100</v>
      </c>
      <c r="P134" s="115"/>
      <c r="Q134" s="115"/>
      <c r="R134" s="115"/>
      <c r="S134" s="115"/>
      <c r="T134" s="115"/>
      <c r="U134" s="110"/>
      <c r="V134" s="111"/>
    </row>
    <row r="135" spans="1:23" s="15" customFormat="1" ht="14.1" customHeight="1">
      <c r="A135" s="371" t="s">
        <v>47</v>
      </c>
      <c r="B135" s="365">
        <f>+'Pivot Table 4-Year Insts.'!N84</f>
        <v>68.978205491084069</v>
      </c>
      <c r="C135" s="381"/>
      <c r="D135" s="390">
        <f t="shared" si="17"/>
        <v>65.367254821501859</v>
      </c>
      <c r="E135" s="368"/>
      <c r="F135" s="369">
        <f>+'Pivot Table 4-Year Insts.'!N110</f>
        <v>37.423061140746825</v>
      </c>
      <c r="G135" s="383"/>
      <c r="H135" s="1008">
        <f>+'Pivot Table 4-Year Insts.'!N113</f>
        <v>4.6778826425933531</v>
      </c>
      <c r="I135" s="383"/>
      <c r="J135" s="370">
        <f>+'Pivot Table 4-Year Insts.'!N116</f>
        <v>23.266311038161675</v>
      </c>
      <c r="K135" s="383"/>
      <c r="L135" s="370">
        <f>+'Pivot Table 4-Year Insts.'!N119</f>
        <v>34.632745178498155</v>
      </c>
      <c r="M135" s="370"/>
      <c r="N135" s="367">
        <f>SUM(F135:L135)</f>
        <v>100.00000000000001</v>
      </c>
      <c r="P135" s="115"/>
      <c r="Q135" s="115"/>
      <c r="R135" s="115"/>
      <c r="S135" s="115"/>
      <c r="T135" s="115"/>
      <c r="U135" s="110"/>
      <c r="V135" s="116"/>
      <c r="W135" s="17"/>
    </row>
    <row r="136" spans="1:23" s="15" customFormat="1" ht="13.5" customHeight="1">
      <c r="A136" s="371" t="s">
        <v>61</v>
      </c>
      <c r="B136" s="365">
        <f>+'Pivot Table 4-Year Insts.'!N143</f>
        <v>76.293103448275872</v>
      </c>
      <c r="C136" s="381"/>
      <c r="D136" s="390">
        <f t="shared" si="17"/>
        <v>37.06214689265537</v>
      </c>
      <c r="E136" s="368"/>
      <c r="F136" s="369">
        <f>+'Pivot Table 4-Year Insts.'!N169</f>
        <v>34.576271186440678</v>
      </c>
      <c r="G136" s="383"/>
      <c r="H136" s="1008">
        <f>+'Pivot Table 4-Year Insts.'!N172</f>
        <v>2.4858757062146895</v>
      </c>
      <c r="I136" s="383"/>
      <c r="J136" s="370">
        <f>+'Pivot Table 4-Year Insts.'!N175</f>
        <v>0</v>
      </c>
      <c r="K136" s="383"/>
      <c r="L136" s="370">
        <f>+'Pivot Table 4-Year Insts.'!N178</f>
        <v>62.93785310734463</v>
      </c>
      <c r="M136" s="370"/>
      <c r="N136" s="367">
        <f>SUM(F136:L136)</f>
        <v>100</v>
      </c>
      <c r="P136" s="115"/>
      <c r="Q136" s="115"/>
      <c r="R136" s="115"/>
      <c r="S136" s="115"/>
      <c r="T136" s="115"/>
      <c r="U136" s="110"/>
      <c r="V136" s="116"/>
      <c r="W136" s="17"/>
    </row>
    <row r="137" spans="1:23" s="15" customFormat="1" ht="14.1" customHeight="1">
      <c r="A137" s="371" t="s">
        <v>48</v>
      </c>
      <c r="B137" s="365">
        <f>+'Pivot Table 4-Year Insts.'!N202</f>
        <v>53.898152320865258</v>
      </c>
      <c r="C137" s="381"/>
      <c r="D137" s="390">
        <f t="shared" si="17"/>
        <v>64.214046822742475</v>
      </c>
      <c r="E137" s="368"/>
      <c r="F137" s="369">
        <f>+'Pivot Table 4-Year Insts.'!N228</f>
        <v>45.986622073578602</v>
      </c>
      <c r="G137" s="383"/>
      <c r="H137" s="1008">
        <f>+'Pivot Table 4-Year Insts.'!N231</f>
        <v>3.8461538461538463</v>
      </c>
      <c r="I137" s="383"/>
      <c r="J137" s="370">
        <f>+'Pivot Table 4-Year Insts.'!N234</f>
        <v>14.381270903010032</v>
      </c>
      <c r="K137" s="383"/>
      <c r="L137" s="370">
        <f>+'Pivot Table 4-Year Insts.'!N237</f>
        <v>35.785953177257525</v>
      </c>
      <c r="M137" s="370"/>
      <c r="N137" s="367">
        <f>SUM(F137:L137)</f>
        <v>100</v>
      </c>
      <c r="P137" s="115"/>
      <c r="Q137" s="115"/>
      <c r="R137" s="115"/>
      <c r="S137" s="115"/>
      <c r="T137" s="115"/>
      <c r="U137" s="110"/>
      <c r="V137" s="116"/>
      <c r="W137" s="17"/>
    </row>
    <row r="138" spans="1:23" s="15" customFormat="1" ht="10.5" customHeight="1">
      <c r="A138" s="371"/>
      <c r="B138" s="365"/>
      <c r="C138" s="381"/>
      <c r="D138" s="390"/>
      <c r="E138" s="368"/>
      <c r="F138" s="369"/>
      <c r="G138" s="383"/>
      <c r="H138" s="1008"/>
      <c r="I138" s="383"/>
      <c r="J138" s="370"/>
      <c r="K138" s="383"/>
      <c r="L138" s="370"/>
      <c r="M138" s="370"/>
      <c r="N138" s="367"/>
      <c r="P138" s="115"/>
      <c r="Q138" s="115"/>
      <c r="R138" s="115"/>
      <c r="S138" s="115"/>
      <c r="T138" s="115"/>
      <c r="U138" s="110"/>
      <c r="V138" s="116"/>
      <c r="W138" s="17"/>
    </row>
    <row r="139" spans="1:23" s="15" customFormat="1" ht="14.1" customHeight="1">
      <c r="A139" s="371" t="s">
        <v>49</v>
      </c>
      <c r="B139" s="365">
        <f>+'Pivot Table 4-Year Insts.'!N261</f>
        <v>52.334387882273994</v>
      </c>
      <c r="C139" s="381"/>
      <c r="D139" s="390">
        <f t="shared" ref="D139:D142" si="18">SUM(F139:J139)</f>
        <v>70.049459607986819</v>
      </c>
      <c r="E139" s="368"/>
      <c r="F139" s="369">
        <f>+'Pivot Table 4-Year Insts.'!N287</f>
        <v>40.172192709287415</v>
      </c>
      <c r="G139" s="383"/>
      <c r="H139" s="1008">
        <f>+'Pivot Table 4-Year Insts.'!N290</f>
        <v>7.8402637845759298</v>
      </c>
      <c r="I139" s="383"/>
      <c r="J139" s="370">
        <f>+'Pivot Table 4-Year Insts.'!N293</f>
        <v>22.037003114123465</v>
      </c>
      <c r="K139" s="383"/>
      <c r="L139" s="370">
        <f>+'Pivot Table 4-Year Insts.'!N296</f>
        <v>29.950540392013192</v>
      </c>
      <c r="M139" s="370"/>
      <c r="N139" s="367">
        <f>SUM(F139:L139)</f>
        <v>100.00000000000001</v>
      </c>
      <c r="P139" s="115"/>
      <c r="Q139" s="115"/>
      <c r="R139" s="115"/>
      <c r="S139" s="115"/>
      <c r="T139" s="115"/>
      <c r="U139" s="110"/>
      <c r="V139" s="116"/>
      <c r="W139" s="17"/>
    </row>
    <row r="140" spans="1:23" s="15" customFormat="1" ht="14.1" customHeight="1">
      <c r="A140" s="371" t="s">
        <v>50</v>
      </c>
      <c r="B140" s="365">
        <f>+'Pivot Table 4-Year Insts.'!N320</f>
        <v>52.139823587063049</v>
      </c>
      <c r="C140" s="381"/>
      <c r="D140" s="390">
        <f t="shared" si="18"/>
        <v>58.020050125313283</v>
      </c>
      <c r="E140" s="368"/>
      <c r="F140" s="369">
        <f>+'Pivot Table 4-Year Insts.'!N346</f>
        <v>39.974937343358398</v>
      </c>
      <c r="G140" s="383"/>
      <c r="H140" s="1008">
        <f>+'Pivot Table 4-Year Insts.'!N349</f>
        <v>8.5839598997493738</v>
      </c>
      <c r="I140" s="383"/>
      <c r="J140" s="370">
        <f>+'Pivot Table 4-Year Insts.'!N352</f>
        <v>9.4611528822055124</v>
      </c>
      <c r="K140" s="383"/>
      <c r="L140" s="370">
        <f>+'Pivot Table 4-Year Insts.'!N355</f>
        <v>41.979949874686717</v>
      </c>
      <c r="M140" s="370"/>
      <c r="N140" s="367">
        <f>SUM(F140:L140)</f>
        <v>100</v>
      </c>
      <c r="P140" s="115"/>
      <c r="Q140" s="115"/>
      <c r="R140" s="115"/>
      <c r="S140" s="115"/>
      <c r="T140" s="115"/>
      <c r="U140" s="110"/>
      <c r="V140" s="116"/>
      <c r="W140" s="17"/>
    </row>
    <row r="141" spans="1:23" s="15" customFormat="1" ht="13.5" customHeight="1">
      <c r="A141" s="371" t="s">
        <v>51</v>
      </c>
      <c r="B141" s="365">
        <f>+'Pivot Table 4-Year Insts.'!N379</f>
        <v>66.251985177342505</v>
      </c>
      <c r="C141" s="381"/>
      <c r="D141" s="390">
        <f t="shared" si="18"/>
        <v>60.906911705952851</v>
      </c>
      <c r="E141" s="368"/>
      <c r="F141" s="369">
        <f>+'Pivot Table 4-Year Insts.'!N405</f>
        <v>35.077906512185372</v>
      </c>
      <c r="G141" s="383"/>
      <c r="H141" s="1008">
        <f>+'Pivot Table 4-Year Insts.'!N408</f>
        <v>6.9117059528565727</v>
      </c>
      <c r="I141" s="383"/>
      <c r="J141" s="370">
        <f>+'Pivot Table 4-Year Insts.'!N411</f>
        <v>18.917299240910907</v>
      </c>
      <c r="K141" s="383"/>
      <c r="L141" s="370">
        <f>+'Pivot Table 4-Year Insts.'!N414</f>
        <v>39.093088294047149</v>
      </c>
      <c r="M141" s="370"/>
      <c r="N141" s="367">
        <f>SUM(F141:L141)</f>
        <v>100</v>
      </c>
      <c r="P141" s="115"/>
      <c r="Q141" s="115"/>
      <c r="R141" s="115"/>
      <c r="S141" s="115"/>
      <c r="T141" s="115"/>
      <c r="U141" s="110"/>
      <c r="V141" s="116"/>
      <c r="W141" s="17"/>
    </row>
    <row r="142" spans="1:23" s="15" customFormat="1" ht="14.1" customHeight="1">
      <c r="A142" s="371" t="s">
        <v>52</v>
      </c>
      <c r="B142" s="365">
        <f>+'Pivot Table 4-Year Insts.'!N438</f>
        <v>90.846456692913392</v>
      </c>
      <c r="C142" s="381"/>
      <c r="D142" s="390">
        <f t="shared" si="18"/>
        <v>75.937991462592677</v>
      </c>
      <c r="E142" s="368"/>
      <c r="F142" s="369">
        <f>+'Pivot Table 4-Year Insts.'!N464</f>
        <v>46.236800718939563</v>
      </c>
      <c r="G142" s="383"/>
      <c r="H142" s="1008">
        <f>+'Pivot Table 4-Year Insts.'!N467</f>
        <v>4.0440350483037522</v>
      </c>
      <c r="I142" s="383"/>
      <c r="J142" s="370">
        <f>+'Pivot Table 4-Year Insts.'!N470</f>
        <v>25.65715569534936</v>
      </c>
      <c r="K142" s="383"/>
      <c r="L142" s="370">
        <f>+'Pivot Table 4-Year Insts.'!N473</f>
        <v>24.062008537407323</v>
      </c>
      <c r="M142" s="370"/>
      <c r="N142" s="367">
        <f>SUM(F142:L142)</f>
        <v>100</v>
      </c>
      <c r="P142" s="115"/>
      <c r="Q142" s="115"/>
      <c r="R142" s="115"/>
      <c r="S142" s="115"/>
      <c r="T142" s="115"/>
      <c r="U142" s="110"/>
      <c r="V142" s="116"/>
      <c r="W142" s="17"/>
    </row>
    <row r="143" spans="1:23" s="15" customFormat="1" ht="14.1" customHeight="1">
      <c r="A143" s="371"/>
      <c r="B143" s="365"/>
      <c r="C143" s="381"/>
      <c r="D143" s="390"/>
      <c r="E143" s="368"/>
      <c r="F143" s="369"/>
      <c r="G143" s="383"/>
      <c r="H143" s="1008"/>
      <c r="I143" s="383"/>
      <c r="J143" s="370"/>
      <c r="K143" s="383"/>
      <c r="L143" s="370"/>
      <c r="M143" s="370"/>
      <c r="N143" s="367"/>
      <c r="P143" s="115"/>
      <c r="Q143" s="115"/>
      <c r="R143" s="115"/>
      <c r="S143" s="115"/>
      <c r="T143" s="115"/>
      <c r="U143" s="110"/>
      <c r="V143" s="116"/>
      <c r="W143" s="17"/>
    </row>
    <row r="144" spans="1:23" s="15" customFormat="1" ht="14.1" customHeight="1">
      <c r="A144" s="371" t="s">
        <v>53</v>
      </c>
      <c r="B144" s="365">
        <f>+'Pivot Table 4-Year Insts.'!N497</f>
        <v>53.645621181262726</v>
      </c>
      <c r="C144" s="381"/>
      <c r="D144" s="390">
        <f t="shared" ref="D144:D147" si="19">SUM(F144:J144)</f>
        <v>36.294608959757021</v>
      </c>
      <c r="E144" s="368"/>
      <c r="F144" s="369">
        <f>+'Pivot Table 4-Year Insts.'!N523</f>
        <v>30.675778283978737</v>
      </c>
      <c r="G144" s="383"/>
      <c r="H144" s="1008">
        <f>+'Pivot Table 4-Year Insts.'!N526</f>
        <v>5.618830675778284</v>
      </c>
      <c r="I144" s="383"/>
      <c r="J144" s="370">
        <f>+'Pivot Table 4-Year Insts.'!N529</f>
        <v>0</v>
      </c>
      <c r="K144" s="383"/>
      <c r="L144" s="370">
        <f>+'Pivot Table 4-Year Insts.'!N532</f>
        <v>63.705391040242972</v>
      </c>
      <c r="M144" s="370"/>
      <c r="N144" s="367">
        <f>SUM(F144:L144)</f>
        <v>100</v>
      </c>
      <c r="P144" s="115"/>
      <c r="Q144" s="115"/>
      <c r="R144" s="115"/>
      <c r="S144" s="115"/>
      <c r="T144" s="115"/>
      <c r="U144" s="110"/>
      <c r="V144" s="116"/>
      <c r="W144" s="17"/>
    </row>
    <row r="145" spans="1:23" s="15" customFormat="1" ht="14.1" customHeight="1">
      <c r="A145" s="371" t="s">
        <v>54</v>
      </c>
      <c r="B145" s="365">
        <f>+'Pivot Table 4-Year Insts.'!N556</f>
        <v>51.42326732673267</v>
      </c>
      <c r="C145" s="381"/>
      <c r="D145" s="390">
        <f t="shared" si="19"/>
        <v>48.856799037304455</v>
      </c>
      <c r="E145" s="368"/>
      <c r="F145" s="369">
        <f>+'Pivot Table 4-Year Insts.'!N582</f>
        <v>30.685920577617328</v>
      </c>
      <c r="G145" s="383"/>
      <c r="H145" s="1008">
        <f>+'Pivot Table 4-Year Insts.'!N585</f>
        <v>5.7761732851985563</v>
      </c>
      <c r="I145" s="383"/>
      <c r="J145" s="370">
        <f>+'Pivot Table 4-Year Insts.'!N588</f>
        <v>12.394705174488568</v>
      </c>
      <c r="K145" s="383"/>
      <c r="L145" s="370">
        <f>+'Pivot Table 4-Year Insts.'!N591</f>
        <v>51.143200962695545</v>
      </c>
      <c r="M145" s="370"/>
      <c r="N145" s="367">
        <f>SUM(F145:L145)</f>
        <v>100</v>
      </c>
      <c r="P145" s="115"/>
      <c r="Q145" s="115"/>
      <c r="R145" s="115"/>
      <c r="S145" s="115"/>
      <c r="T145" s="115"/>
      <c r="U145" s="110"/>
      <c r="V145" s="116"/>
      <c r="W145" s="17"/>
    </row>
    <row r="146" spans="1:23" s="15" customFormat="1" ht="14.1" customHeight="1">
      <c r="A146" s="371" t="s">
        <v>55</v>
      </c>
      <c r="B146" s="365">
        <f>+'Pivot Table 4-Year Insts.'!N615</f>
        <v>0</v>
      </c>
      <c r="C146" s="381"/>
      <c r="D146" s="390">
        <f t="shared" si="19"/>
        <v>0</v>
      </c>
      <c r="E146" s="368"/>
      <c r="F146" s="369">
        <f>+'Pivot Table 4-Year Insts.'!N641</f>
        <v>0</v>
      </c>
      <c r="G146" s="383"/>
      <c r="H146" s="1008">
        <f>+'Pivot Table 4-Year Insts.'!N644</f>
        <v>0</v>
      </c>
      <c r="I146" s="383"/>
      <c r="J146" s="370">
        <f>+'Pivot Table 4-Year Insts.'!N647</f>
        <v>0</v>
      </c>
      <c r="K146" s="383"/>
      <c r="L146" s="370">
        <f>+'Pivot Table 4-Year Insts.'!N650</f>
        <v>0</v>
      </c>
      <c r="M146" s="370"/>
      <c r="N146" s="367">
        <f>SUM(F146:L146)</f>
        <v>0</v>
      </c>
      <c r="P146" s="115"/>
      <c r="Q146" s="115"/>
      <c r="R146" s="115"/>
      <c r="S146" s="115"/>
      <c r="T146" s="115"/>
      <c r="U146" s="110"/>
      <c r="V146" s="116"/>
      <c r="W146" s="17"/>
    </row>
    <row r="147" spans="1:23" s="15" customFormat="1" ht="13.5" customHeight="1">
      <c r="A147" s="371" t="s">
        <v>56</v>
      </c>
      <c r="B147" s="365">
        <f>+'Pivot Table 4-Year Insts.'!N674</f>
        <v>89.176829268292678</v>
      </c>
      <c r="C147" s="381"/>
      <c r="D147" s="390">
        <f t="shared" si="19"/>
        <v>78.803418803418793</v>
      </c>
      <c r="E147" s="368"/>
      <c r="F147" s="369">
        <f>+'Pivot Table 4-Year Insts.'!N700</f>
        <v>70.085470085470078</v>
      </c>
      <c r="G147" s="383"/>
      <c r="H147" s="1008">
        <f>+'Pivot Table 4-Year Insts.'!N703</f>
        <v>1.7094017094017095</v>
      </c>
      <c r="I147" s="383"/>
      <c r="J147" s="370">
        <f>+'Pivot Table 4-Year Insts.'!N706</f>
        <v>7.0085470085470085</v>
      </c>
      <c r="K147" s="383"/>
      <c r="L147" s="370">
        <f>+'Pivot Table 4-Year Insts.'!N709</f>
        <v>21.196581196581196</v>
      </c>
      <c r="M147" s="370"/>
      <c r="N147" s="367">
        <f>SUM(F147:L147)</f>
        <v>99.999999999999986</v>
      </c>
      <c r="P147" s="115"/>
      <c r="Q147" s="115"/>
      <c r="R147" s="115"/>
      <c r="S147" s="115"/>
      <c r="T147" s="115"/>
      <c r="U147" s="110"/>
      <c r="V147" s="116"/>
      <c r="W147" s="17"/>
    </row>
    <row r="148" spans="1:23" s="15" customFormat="1" ht="9" customHeight="1">
      <c r="A148" s="371"/>
      <c r="B148" s="365"/>
      <c r="C148" s="381"/>
      <c r="D148" s="390"/>
      <c r="E148" s="368"/>
      <c r="F148" s="369"/>
      <c r="G148" s="383"/>
      <c r="H148" s="1008"/>
      <c r="I148" s="383"/>
      <c r="J148" s="370"/>
      <c r="K148" s="383"/>
      <c r="L148" s="370"/>
      <c r="M148" s="370"/>
      <c r="N148" s="367"/>
      <c r="P148" s="115"/>
      <c r="Q148" s="115"/>
      <c r="R148" s="115"/>
      <c r="S148" s="115"/>
      <c r="T148" s="115"/>
      <c r="U148" s="110"/>
      <c r="V148" s="116"/>
      <c r="W148" s="17"/>
    </row>
    <row r="149" spans="1:23" s="15" customFormat="1" ht="14.1" customHeight="1">
      <c r="A149" s="371" t="s">
        <v>57</v>
      </c>
      <c r="B149" s="365">
        <f>+'Pivot Table 4-Year Insts.'!N733</f>
        <v>0</v>
      </c>
      <c r="C149" s="381"/>
      <c r="D149" s="390">
        <f t="shared" ref="D149:D152" si="20">SUM(F149:J149)</f>
        <v>0</v>
      </c>
      <c r="E149" s="368"/>
      <c r="F149" s="391">
        <f>+'Pivot Table 4-Year Insts.'!N759</f>
        <v>0</v>
      </c>
      <c r="G149" s="383"/>
      <c r="H149" s="1008">
        <f>+'Pivot Table 4-Year Insts.'!N762</f>
        <v>0</v>
      </c>
      <c r="I149" s="383"/>
      <c r="J149" s="370">
        <f>+'Pivot Table 4-Year Insts.'!N765</f>
        <v>0</v>
      </c>
      <c r="K149" s="383"/>
      <c r="L149" s="370">
        <f>+'Pivot Table 4-Year Insts.'!N768</f>
        <v>0</v>
      </c>
      <c r="M149" s="370"/>
      <c r="N149" s="367">
        <f>SUM(F149:L149)</f>
        <v>0</v>
      </c>
      <c r="P149" s="115"/>
      <c r="Q149" s="115"/>
      <c r="R149" s="115"/>
      <c r="S149" s="115"/>
      <c r="T149" s="115"/>
      <c r="U149" s="110"/>
      <c r="V149" s="116"/>
      <c r="W149" s="17"/>
    </row>
    <row r="150" spans="1:23" s="15" customFormat="1" ht="14.1" customHeight="1">
      <c r="A150" s="371" t="s">
        <v>58</v>
      </c>
      <c r="B150" s="365">
        <f>+'Pivot Table 4-Year Insts.'!N792</f>
        <v>0</v>
      </c>
      <c r="C150" s="381"/>
      <c r="D150" s="390">
        <f t="shared" si="20"/>
        <v>0</v>
      </c>
      <c r="E150" s="368"/>
      <c r="F150" s="391">
        <f>+'Pivot Table 4-Year Insts.'!N818</f>
        <v>0</v>
      </c>
      <c r="G150" s="383"/>
      <c r="H150" s="1008">
        <f>+'Pivot Table 4-Year Insts.'!N821</f>
        <v>0</v>
      </c>
      <c r="I150" s="383"/>
      <c r="J150" s="370">
        <f>+'Pivot Table 4-Year Insts.'!N827</f>
        <v>0</v>
      </c>
      <c r="K150" s="383"/>
      <c r="L150" s="370">
        <f>+'Pivot Table 4-Year Insts.'!N827</f>
        <v>0</v>
      </c>
      <c r="M150" s="370"/>
      <c r="N150" s="367">
        <f>SUM(F150:L150)</f>
        <v>0</v>
      </c>
      <c r="P150" s="115"/>
      <c r="Q150" s="115"/>
      <c r="R150" s="115"/>
      <c r="S150" s="115"/>
      <c r="T150" s="115"/>
      <c r="U150" s="110"/>
      <c r="V150" s="116"/>
      <c r="W150" s="17"/>
    </row>
    <row r="151" spans="1:23" s="15" customFormat="1" ht="14.1" customHeight="1">
      <c r="A151" s="371" t="s">
        <v>59</v>
      </c>
      <c r="B151" s="365">
        <f>+'Pivot Table 4-Year Insts.'!N851</f>
        <v>77.655821246569971</v>
      </c>
      <c r="C151" s="381"/>
      <c r="D151" s="390">
        <f t="shared" si="20"/>
        <v>67.06208985360928</v>
      </c>
      <c r="E151" s="368"/>
      <c r="F151" s="391">
        <f>+'Pivot Table 4-Year Insts.'!N877</f>
        <v>51.918223119636544</v>
      </c>
      <c r="G151" s="383"/>
      <c r="H151" s="1008">
        <f>+'Pivot Table 4-Year Insts.'!N880</f>
        <v>1.2872286723876831</v>
      </c>
      <c r="I151" s="383"/>
      <c r="J151" s="370">
        <f>+'Pivot Table 4-Year Insts.'!N883</f>
        <v>13.856638061585059</v>
      </c>
      <c r="K151" s="383"/>
      <c r="L151" s="370">
        <f>+'Pivot Table 4-Year Insts.'!N886</f>
        <v>32.937910146390713</v>
      </c>
      <c r="M151" s="370"/>
      <c r="N151" s="367">
        <f>SUM(F151:L151)</f>
        <v>100</v>
      </c>
      <c r="P151" s="115"/>
      <c r="Q151" s="115"/>
      <c r="R151" s="115"/>
      <c r="S151" s="115"/>
      <c r="T151" s="115"/>
      <c r="U151" s="110"/>
      <c r="V151" s="116"/>
      <c r="W151" s="17"/>
    </row>
    <row r="152" spans="1:23" s="17" customFormat="1" ht="14.1" customHeight="1">
      <c r="A152" s="373" t="s">
        <v>60</v>
      </c>
      <c r="B152" s="374">
        <f>+'Pivot Table 4-Year Insts.'!N910</f>
        <v>0</v>
      </c>
      <c r="C152" s="385"/>
      <c r="D152" s="376">
        <f t="shared" si="20"/>
        <v>0</v>
      </c>
      <c r="E152" s="377"/>
      <c r="F152" s="392">
        <f>+'Pivot Table 4-Year Insts.'!N936</f>
        <v>0</v>
      </c>
      <c r="G152" s="393"/>
      <c r="H152" s="1009">
        <f>+'Pivot Table 4-Year Insts.'!N939</f>
        <v>0</v>
      </c>
      <c r="I152" s="393"/>
      <c r="J152" s="379">
        <f>+'Pivot Table 4-Year Insts.'!N942</f>
        <v>0</v>
      </c>
      <c r="K152" s="393"/>
      <c r="L152" s="379">
        <f>+'Pivot Table 4-Year Insts.'!N945</f>
        <v>0</v>
      </c>
      <c r="M152" s="379"/>
      <c r="N152" s="380">
        <f>SUM(F152:L152)</f>
        <v>0</v>
      </c>
      <c r="P152" s="115"/>
      <c r="Q152" s="115"/>
      <c r="R152" s="115"/>
      <c r="S152" s="115"/>
      <c r="T152" s="115"/>
      <c r="U152" s="110"/>
      <c r="V152" s="116"/>
    </row>
    <row r="153" spans="1:23" ht="57" customHeight="1">
      <c r="A153" s="1127" t="s">
        <v>140</v>
      </c>
      <c r="B153" s="1127"/>
      <c r="C153" s="1127"/>
      <c r="D153" s="1128"/>
      <c r="E153" s="1128"/>
      <c r="F153" s="1128"/>
      <c r="G153" s="1128"/>
      <c r="H153" s="1128"/>
      <c r="I153" s="1128"/>
      <c r="J153" s="1128"/>
      <c r="K153" s="1128"/>
      <c r="L153" s="1128"/>
      <c r="M153" s="1128"/>
      <c r="N153" s="1128"/>
      <c r="P153" s="108"/>
      <c r="Q153" s="115"/>
      <c r="R153" s="115"/>
      <c r="S153" s="115"/>
      <c r="T153" s="115"/>
      <c r="U153" s="108"/>
      <c r="V153" s="108"/>
      <c r="W153" s="95"/>
    </row>
    <row r="154" spans="1:23" ht="15" customHeight="1">
      <c r="A154" s="1127" t="s">
        <v>139</v>
      </c>
      <c r="B154" s="1127"/>
      <c r="C154" s="1127"/>
      <c r="D154" s="1128"/>
      <c r="E154" s="1128"/>
      <c r="F154" s="1128"/>
      <c r="G154" s="1128"/>
      <c r="H154" s="1128"/>
      <c r="I154" s="1128"/>
      <c r="J154" s="1128"/>
      <c r="K154" s="1128"/>
      <c r="L154" s="1128"/>
      <c r="M154" s="1128"/>
      <c r="N154" s="1128"/>
      <c r="P154" s="108"/>
      <c r="Q154" s="108"/>
      <c r="R154" s="108"/>
      <c r="S154" s="108"/>
      <c r="T154" s="108"/>
      <c r="U154" s="108"/>
      <c r="V154" s="108"/>
      <c r="W154" s="95"/>
    </row>
    <row r="155" spans="1:23">
      <c r="A155" s="1030" t="s">
        <v>168</v>
      </c>
      <c r="B155" s="1004"/>
      <c r="C155" s="1004"/>
      <c r="D155" s="1005"/>
      <c r="E155" s="1005"/>
      <c r="F155" s="1005"/>
      <c r="G155" s="1005"/>
      <c r="H155" s="1010"/>
      <c r="I155" s="1005"/>
      <c r="J155" s="1005"/>
      <c r="K155" s="1005"/>
      <c r="L155" s="1005"/>
      <c r="M155" s="1005"/>
      <c r="N155" s="137" t="s">
        <v>1304</v>
      </c>
      <c r="P155" s="108"/>
      <c r="Q155" s="108"/>
      <c r="R155" s="108"/>
      <c r="S155" s="108"/>
      <c r="T155" s="108"/>
      <c r="U155" s="108"/>
      <c r="V155" s="108"/>
      <c r="W155" s="95"/>
    </row>
    <row r="156" spans="1:23" ht="18">
      <c r="A156" s="360" t="s">
        <v>130</v>
      </c>
      <c r="B156" s="1"/>
      <c r="C156" s="1"/>
      <c r="D156" s="1"/>
      <c r="E156" s="1"/>
      <c r="F156" s="1"/>
      <c r="G156" s="1"/>
      <c r="H156" s="1006"/>
      <c r="I156" s="1"/>
      <c r="J156" s="1"/>
      <c r="K156" s="1"/>
      <c r="L156" s="31"/>
      <c r="M156" s="8"/>
      <c r="N156" s="31"/>
      <c r="P156" s="108"/>
      <c r="Q156" s="108"/>
      <c r="R156" s="108"/>
      <c r="S156" s="108"/>
      <c r="T156" s="108"/>
      <c r="U156" s="108"/>
      <c r="V156" s="108"/>
      <c r="W156" s="95"/>
    </row>
    <row r="157" spans="1:23" ht="9" customHeight="1">
      <c r="A157" s="1"/>
      <c r="B157" s="1"/>
      <c r="C157" s="1"/>
      <c r="D157" s="1"/>
      <c r="E157" s="1"/>
      <c r="F157" s="1"/>
      <c r="G157" s="1"/>
      <c r="H157" s="1006"/>
      <c r="I157" s="1"/>
      <c r="J157" s="1"/>
      <c r="K157" s="1"/>
      <c r="L157" s="31"/>
      <c r="M157" s="8"/>
      <c r="N157" s="31"/>
      <c r="P157" s="108"/>
      <c r="Q157" s="108"/>
      <c r="R157" s="108"/>
      <c r="S157" s="108"/>
      <c r="T157" s="108"/>
      <c r="U157" s="108"/>
      <c r="V157" s="108"/>
      <c r="W157" s="95"/>
    </row>
    <row r="158" spans="1:23" ht="15.75">
      <c r="A158" s="1" t="s">
        <v>71</v>
      </c>
      <c r="B158" s="1"/>
      <c r="C158" s="1"/>
      <c r="D158" s="1"/>
      <c r="E158" s="1"/>
      <c r="F158" s="1"/>
      <c r="G158" s="1"/>
      <c r="H158" s="1006"/>
      <c r="I158" s="1"/>
      <c r="J158" s="1"/>
      <c r="K158" s="1"/>
      <c r="L158" s="31"/>
      <c r="M158" s="8"/>
      <c r="N158" s="31"/>
      <c r="P158" s="108"/>
      <c r="Q158" s="108"/>
      <c r="R158" s="108"/>
      <c r="S158" s="108"/>
      <c r="T158" s="108"/>
      <c r="U158" s="108"/>
      <c r="V158" s="108"/>
      <c r="W158" s="95"/>
    </row>
    <row r="159" spans="1:23" ht="18.75">
      <c r="A159" s="1" t="s">
        <v>100</v>
      </c>
      <c r="B159" s="1"/>
      <c r="C159" s="1"/>
      <c r="D159" s="1"/>
      <c r="E159" s="1"/>
      <c r="F159" s="1"/>
      <c r="G159" s="1"/>
      <c r="H159" s="1006"/>
      <c r="I159" s="1"/>
      <c r="J159" s="1"/>
      <c r="K159" s="1"/>
      <c r="L159" s="31"/>
      <c r="M159" s="8"/>
      <c r="N159" s="31"/>
      <c r="P159" s="108"/>
      <c r="Q159" s="108"/>
      <c r="R159" s="108"/>
      <c r="S159" s="108"/>
      <c r="T159" s="108"/>
      <c r="U159" s="108"/>
      <c r="V159" s="108"/>
      <c r="W159" s="95"/>
    </row>
    <row r="160" spans="1:23" ht="15.75">
      <c r="A160" s="1" t="s">
        <v>1192</v>
      </c>
      <c r="B160" s="1"/>
      <c r="C160" s="1"/>
      <c r="D160" s="1"/>
      <c r="E160" s="1"/>
      <c r="F160" s="1"/>
      <c r="G160" s="1"/>
      <c r="H160" s="1006"/>
      <c r="I160" s="1"/>
      <c r="J160" s="1"/>
      <c r="K160" s="1"/>
      <c r="L160" s="31"/>
      <c r="M160" s="8"/>
      <c r="N160" s="31"/>
      <c r="P160" s="108"/>
      <c r="Q160" s="108"/>
      <c r="R160" s="108"/>
      <c r="S160" s="108"/>
      <c r="T160" s="108"/>
      <c r="U160" s="108"/>
      <c r="V160" s="108"/>
      <c r="W160" s="95"/>
    </row>
    <row r="161" spans="1:23" ht="9" customHeight="1">
      <c r="A161" s="1"/>
      <c r="B161" s="1"/>
      <c r="C161" s="1"/>
      <c r="D161" s="1"/>
      <c r="E161" s="1"/>
      <c r="F161" s="1"/>
      <c r="G161" s="1"/>
      <c r="H161" s="1006"/>
      <c r="I161" s="1"/>
      <c r="J161" s="1"/>
      <c r="K161" s="1"/>
      <c r="L161" s="31"/>
      <c r="M161" s="8"/>
      <c r="N161" s="31"/>
      <c r="P161" s="108"/>
      <c r="Q161" s="108"/>
      <c r="R161" s="108"/>
      <c r="S161" s="108"/>
      <c r="T161" s="108"/>
      <c r="U161" s="108"/>
      <c r="V161" s="108"/>
      <c r="W161" s="95"/>
    </row>
    <row r="162" spans="1:23" ht="63" customHeight="1">
      <c r="A162" s="12"/>
      <c r="B162" s="361" t="s">
        <v>167</v>
      </c>
      <c r="C162" s="362"/>
      <c r="D162" s="361" t="s">
        <v>138</v>
      </c>
      <c r="E162" s="363"/>
      <c r="F162" s="361" t="s">
        <v>43</v>
      </c>
      <c r="G162" s="361"/>
      <c r="H162" s="1007" t="s">
        <v>42</v>
      </c>
      <c r="I162" s="361"/>
      <c r="J162" s="361" t="s">
        <v>36</v>
      </c>
      <c r="K162" s="361"/>
      <c r="L162" s="361" t="s">
        <v>62</v>
      </c>
      <c r="M162" s="361"/>
      <c r="N162" s="361" t="s">
        <v>63</v>
      </c>
      <c r="P162" s="117"/>
      <c r="Q162" s="117"/>
      <c r="R162" s="117"/>
      <c r="S162" s="117"/>
      <c r="T162" s="117"/>
      <c r="U162" s="117"/>
      <c r="V162" s="117"/>
      <c r="W162" s="95"/>
    </row>
    <row r="163" spans="1:23" s="15" customFormat="1" ht="18" customHeight="1">
      <c r="A163" s="364" t="s">
        <v>45</v>
      </c>
      <c r="B163" s="365">
        <f>+'Pivot Table 4-Year Insts.'!O969</f>
        <v>61.574918566775253</v>
      </c>
      <c r="C163" s="381"/>
      <c r="D163" s="389">
        <f>SUM(F163:J163)</f>
        <v>60.544400300654999</v>
      </c>
      <c r="E163" s="368"/>
      <c r="F163" s="369">
        <f>+'Pivot Table 4-Year Insts.'!O995</f>
        <v>34.725652313969718</v>
      </c>
      <c r="G163" s="370"/>
      <c r="H163" s="1008">
        <f>+'Pivot Table 4-Year Insts.'!O998</f>
        <v>4.9285944378825297</v>
      </c>
      <c r="I163" s="369"/>
      <c r="J163" s="370">
        <f>+'Pivot Table 4-Year Insts.'!O1001</f>
        <v>20.890153548802747</v>
      </c>
      <c r="K163" s="369"/>
      <c r="L163" s="370">
        <f>+'Pivot Table 4-Year Insts.'!O1004</f>
        <v>39.455599699345001</v>
      </c>
      <c r="M163" s="370"/>
      <c r="N163" s="367">
        <f>SUM(F163:L163)</f>
        <v>100</v>
      </c>
      <c r="P163" s="109"/>
      <c r="Q163" s="109"/>
      <c r="R163" s="109"/>
      <c r="S163" s="109"/>
      <c r="T163" s="109"/>
      <c r="U163" s="110"/>
      <c r="V163" s="111"/>
    </row>
    <row r="164" spans="1:23" s="332" customFormat="1" ht="9" customHeight="1">
      <c r="A164" s="371"/>
      <c r="B164" s="365"/>
      <c r="C164" s="381"/>
      <c r="D164" s="390"/>
      <c r="E164" s="368"/>
      <c r="F164" s="369"/>
      <c r="G164" s="383"/>
      <c r="H164" s="1008"/>
      <c r="I164" s="383"/>
      <c r="J164" s="370"/>
      <c r="K164" s="383"/>
      <c r="L164" s="370"/>
      <c r="M164" s="370"/>
      <c r="N164" s="367"/>
      <c r="P164" s="112"/>
      <c r="Q164" s="112"/>
      <c r="R164" s="112"/>
      <c r="S164" s="112"/>
      <c r="T164" s="112"/>
      <c r="U164" s="113"/>
      <c r="V164" s="114"/>
      <c r="W164" s="1031"/>
    </row>
    <row r="165" spans="1:23" s="15" customFormat="1" ht="14.1" customHeight="1">
      <c r="A165" s="364" t="s">
        <v>46</v>
      </c>
      <c r="B165" s="365">
        <f>+'Pivot Table 4-Year Insts.'!O25</f>
        <v>62.257100149476827</v>
      </c>
      <c r="C165" s="381"/>
      <c r="D165" s="390">
        <f t="shared" ref="D165:D168" si="21">SUM(F165:J165)</f>
        <v>54.741896758703483</v>
      </c>
      <c r="E165" s="368"/>
      <c r="F165" s="369">
        <f>+'Pivot Table 4-Year Insts.'!O51</f>
        <v>36.734693877551024</v>
      </c>
      <c r="G165" s="383"/>
      <c r="H165" s="1008">
        <f>+'Pivot Table 4-Year Insts.'!O54</f>
        <v>3.961584633853541</v>
      </c>
      <c r="I165" s="383"/>
      <c r="J165" s="370">
        <f>+'Pivot Table 4-Year Insts.'!O57</f>
        <v>14.045618247298918</v>
      </c>
      <c r="K165" s="383"/>
      <c r="L165" s="370">
        <f>+'Pivot Table 4-Year Insts.'!O60</f>
        <v>45.258103241296524</v>
      </c>
      <c r="M165" s="370"/>
      <c r="N165" s="367">
        <f>SUM(F165:L165)</f>
        <v>100</v>
      </c>
      <c r="P165" s="115"/>
      <c r="Q165" s="115"/>
      <c r="R165" s="115"/>
      <c r="S165" s="115"/>
      <c r="T165" s="115"/>
      <c r="U165" s="110"/>
      <c r="V165" s="111"/>
    </row>
    <row r="166" spans="1:23" s="15" customFormat="1" ht="14.1" customHeight="1">
      <c r="A166" s="371" t="s">
        <v>47</v>
      </c>
      <c r="B166" s="365">
        <f>+'Pivot Table 4-Year Insts.'!O84</f>
        <v>54.30167597765363</v>
      </c>
      <c r="C166" s="381"/>
      <c r="D166" s="390">
        <f t="shared" si="21"/>
        <v>53.086419753086417</v>
      </c>
      <c r="E166" s="368"/>
      <c r="F166" s="369">
        <f>+'Pivot Table 4-Year Insts.'!O110</f>
        <v>25.308641975308642</v>
      </c>
      <c r="G166" s="383"/>
      <c r="H166" s="1008">
        <f>+'Pivot Table 4-Year Insts.'!O113</f>
        <v>6.7901234567901234</v>
      </c>
      <c r="I166" s="383"/>
      <c r="J166" s="370">
        <f>+'Pivot Table 4-Year Insts.'!O116</f>
        <v>20.987654320987652</v>
      </c>
      <c r="K166" s="383"/>
      <c r="L166" s="370">
        <f>+'Pivot Table 4-Year Insts.'!O119</f>
        <v>46.913580246913575</v>
      </c>
      <c r="M166" s="370"/>
      <c r="N166" s="367">
        <f>SUM(F166:L166)</f>
        <v>100</v>
      </c>
      <c r="P166" s="115"/>
      <c r="Q166" s="115"/>
      <c r="R166" s="115"/>
      <c r="S166" s="115"/>
      <c r="T166" s="115"/>
      <c r="U166" s="110"/>
      <c r="V166" s="116"/>
      <c r="W166" s="17"/>
    </row>
    <row r="167" spans="1:23" s="15" customFormat="1" ht="13.5" customHeight="1">
      <c r="A167" s="371" t="s">
        <v>61</v>
      </c>
      <c r="B167" s="365">
        <f>+'Pivot Table 4-Year Insts.'!O143</f>
        <v>0</v>
      </c>
      <c r="C167" s="381"/>
      <c r="D167" s="390">
        <f t="shared" si="21"/>
        <v>0</v>
      </c>
      <c r="E167" s="368"/>
      <c r="F167" s="369">
        <f>+'Pivot Table 4-Year Insts.'!O169</f>
        <v>0</v>
      </c>
      <c r="G167" s="383"/>
      <c r="H167" s="1008">
        <f>+'Pivot Table 4-Year Insts.'!O172</f>
        <v>0</v>
      </c>
      <c r="I167" s="383"/>
      <c r="J167" s="370">
        <f>+'Pivot Table 4-Year Insts.'!O175</f>
        <v>0</v>
      </c>
      <c r="K167" s="383"/>
      <c r="L167" s="370">
        <f>+'Pivot Table 4-Year Insts.'!O178</f>
        <v>0</v>
      </c>
      <c r="M167" s="370"/>
      <c r="N167" s="367">
        <f>SUM(F167:L167)</f>
        <v>0</v>
      </c>
      <c r="P167" s="115"/>
      <c r="Q167" s="115"/>
      <c r="R167" s="115"/>
      <c r="S167" s="115"/>
      <c r="T167" s="115"/>
      <c r="U167" s="110"/>
      <c r="V167" s="116"/>
      <c r="W167" s="17"/>
    </row>
    <row r="168" spans="1:23" s="15" customFormat="1" ht="14.1" customHeight="1">
      <c r="A168" s="371" t="s">
        <v>48</v>
      </c>
      <c r="B168" s="365">
        <f>+'Pivot Table 4-Year Insts.'!O202</f>
        <v>0</v>
      </c>
      <c r="C168" s="381"/>
      <c r="D168" s="390">
        <f t="shared" si="21"/>
        <v>0</v>
      </c>
      <c r="E168" s="368"/>
      <c r="F168" s="369">
        <f>+'Pivot Table 4-Year Insts.'!O228</f>
        <v>0</v>
      </c>
      <c r="G168" s="383"/>
      <c r="H168" s="1008">
        <f>+'Pivot Table 4-Year Insts.'!O231</f>
        <v>0</v>
      </c>
      <c r="I168" s="383"/>
      <c r="J168" s="370">
        <f>+'Pivot Table 4-Year Insts.'!O234</f>
        <v>0</v>
      </c>
      <c r="K168" s="383"/>
      <c r="L168" s="370">
        <f>+'Pivot Table 4-Year Insts.'!O237</f>
        <v>0</v>
      </c>
      <c r="M168" s="370"/>
      <c r="N168" s="367">
        <f>SUM(F168:L168)</f>
        <v>0</v>
      </c>
      <c r="P168" s="115"/>
      <c r="Q168" s="115"/>
      <c r="R168" s="115"/>
      <c r="S168" s="115"/>
      <c r="T168" s="115"/>
      <c r="U168" s="110"/>
      <c r="V168" s="116"/>
      <c r="W168" s="17"/>
    </row>
    <row r="169" spans="1:23" s="15" customFormat="1" ht="9.75" customHeight="1">
      <c r="A169" s="371"/>
      <c r="B169" s="365"/>
      <c r="C169" s="381"/>
      <c r="D169" s="390"/>
      <c r="E169" s="368"/>
      <c r="F169" s="369"/>
      <c r="G169" s="383"/>
      <c r="H169" s="1008"/>
      <c r="I169" s="383"/>
      <c r="J169" s="370"/>
      <c r="K169" s="383"/>
      <c r="L169" s="370"/>
      <c r="M169" s="370"/>
      <c r="N169" s="367"/>
      <c r="P169" s="115"/>
      <c r="Q169" s="115"/>
      <c r="R169" s="115"/>
      <c r="S169" s="115"/>
      <c r="T169" s="115"/>
      <c r="U169" s="110"/>
      <c r="V169" s="116"/>
      <c r="W169" s="17"/>
    </row>
    <row r="170" spans="1:23" s="15" customFormat="1" ht="14.1" customHeight="1">
      <c r="A170" s="371" t="s">
        <v>49</v>
      </c>
      <c r="B170" s="365">
        <f>+'Pivot Table 4-Year Insts.'!O261</f>
        <v>50.644567219152862</v>
      </c>
      <c r="C170" s="381"/>
      <c r="D170" s="390">
        <f t="shared" ref="D170:D173" si="22">SUM(F170:J170)</f>
        <v>61.95804195804196</v>
      </c>
      <c r="E170" s="368"/>
      <c r="F170" s="369">
        <f>+'Pivot Table 4-Year Insts.'!O287</f>
        <v>32.223776223776227</v>
      </c>
      <c r="G170" s="383"/>
      <c r="H170" s="1008">
        <f>+'Pivot Table 4-Year Insts.'!O290</f>
        <v>7.3006993006993008</v>
      </c>
      <c r="I170" s="383"/>
      <c r="J170" s="370">
        <f>+'Pivot Table 4-Year Insts.'!O293</f>
        <v>22.433566433566433</v>
      </c>
      <c r="K170" s="383"/>
      <c r="L170" s="370">
        <f>+'Pivot Table 4-Year Insts.'!O296</f>
        <v>38.04195804195804</v>
      </c>
      <c r="M170" s="370"/>
      <c r="N170" s="367">
        <f>SUM(F170:L170)</f>
        <v>100</v>
      </c>
      <c r="P170" s="115"/>
      <c r="Q170" s="115"/>
      <c r="R170" s="115"/>
      <c r="S170" s="115"/>
      <c r="T170" s="115"/>
      <c r="U170" s="110"/>
      <c r="V170" s="116"/>
      <c r="W170" s="17"/>
    </row>
    <row r="171" spans="1:23" s="15" customFormat="1" ht="14.1" customHeight="1">
      <c r="A171" s="371" t="s">
        <v>50</v>
      </c>
      <c r="B171" s="365">
        <f>+'Pivot Table 4-Year Insts.'!O320</f>
        <v>0</v>
      </c>
      <c r="C171" s="381"/>
      <c r="D171" s="390">
        <f t="shared" si="22"/>
        <v>0</v>
      </c>
      <c r="E171" s="368"/>
      <c r="F171" s="369">
        <f>+'Pivot Table 4-Year Insts.'!O346</f>
        <v>0</v>
      </c>
      <c r="G171" s="383"/>
      <c r="H171" s="1008">
        <f>+'Pivot Table 4-Year Insts.'!O349</f>
        <v>0</v>
      </c>
      <c r="I171" s="383"/>
      <c r="J171" s="370">
        <f>+'Pivot Table 4-Year Insts.'!O352</f>
        <v>0</v>
      </c>
      <c r="K171" s="383"/>
      <c r="L171" s="370">
        <f>+'Pivot Table 4-Year Insts.'!O355</f>
        <v>0</v>
      </c>
      <c r="M171" s="370"/>
      <c r="N171" s="367">
        <f>SUM(F171:L171)</f>
        <v>0</v>
      </c>
      <c r="P171" s="115"/>
      <c r="Q171" s="115"/>
      <c r="R171" s="115"/>
      <c r="S171" s="115"/>
      <c r="T171" s="115"/>
      <c r="U171" s="110"/>
      <c r="V171" s="116"/>
      <c r="W171" s="17"/>
    </row>
    <row r="172" spans="1:23" s="15" customFormat="1" ht="13.5" customHeight="1">
      <c r="A172" s="371" t="s">
        <v>51</v>
      </c>
      <c r="B172" s="365">
        <f>+'Pivot Table 4-Year Insts.'!O379</f>
        <v>52.063789868667918</v>
      </c>
      <c r="C172" s="381"/>
      <c r="D172" s="390">
        <f t="shared" si="22"/>
        <v>0</v>
      </c>
      <c r="E172" s="368"/>
      <c r="F172" s="369">
        <f>+'Pivot Table 4-Year Insts.'!O405</f>
        <v>0</v>
      </c>
      <c r="G172" s="383"/>
      <c r="H172" s="1008">
        <f>+'Pivot Table 4-Year Insts.'!O408</f>
        <v>0</v>
      </c>
      <c r="I172" s="383"/>
      <c r="J172" s="370">
        <f>+'Pivot Table 4-Year Insts.'!O411</f>
        <v>0</v>
      </c>
      <c r="K172" s="383"/>
      <c r="L172" s="370">
        <f>+'Pivot Table 4-Year Insts.'!O414</f>
        <v>0</v>
      </c>
      <c r="M172" s="370"/>
      <c r="N172" s="367">
        <f>SUM(F172:L172)</f>
        <v>0</v>
      </c>
      <c r="P172" s="115"/>
      <c r="Q172" s="115"/>
      <c r="R172" s="115"/>
      <c r="S172" s="115"/>
      <c r="T172" s="115"/>
      <c r="U172" s="110"/>
      <c r="V172" s="116"/>
      <c r="W172" s="17"/>
    </row>
    <row r="173" spans="1:23" s="15" customFormat="1" ht="14.1" customHeight="1">
      <c r="A173" s="371" t="s">
        <v>52</v>
      </c>
      <c r="B173" s="365">
        <f>+'Pivot Table 4-Year Insts.'!O438</f>
        <v>0</v>
      </c>
      <c r="C173" s="381"/>
      <c r="D173" s="390">
        <f t="shared" si="22"/>
        <v>0</v>
      </c>
      <c r="E173" s="368"/>
      <c r="F173" s="369">
        <f>+'Pivot Table 4-Year Insts.'!O464</f>
        <v>0</v>
      </c>
      <c r="G173" s="383"/>
      <c r="H173" s="1008">
        <f>+'Pivot Table 4-Year Insts.'!O467</f>
        <v>0</v>
      </c>
      <c r="I173" s="383"/>
      <c r="J173" s="370">
        <f>+'Pivot Table 4-Year Insts.'!O470</f>
        <v>0</v>
      </c>
      <c r="K173" s="383"/>
      <c r="L173" s="370">
        <f>+'Pivot Table 4-Year Insts.'!O473</f>
        <v>0</v>
      </c>
      <c r="M173" s="370"/>
      <c r="N173" s="367">
        <f>SUM(F173:L173)</f>
        <v>0</v>
      </c>
      <c r="P173" s="115"/>
      <c r="Q173" s="115"/>
      <c r="R173" s="115"/>
      <c r="S173" s="115"/>
      <c r="T173" s="115"/>
      <c r="U173" s="110"/>
      <c r="V173" s="116"/>
      <c r="W173" s="17"/>
    </row>
    <row r="174" spans="1:23" s="15" customFormat="1" ht="14.1" customHeight="1">
      <c r="A174" s="371"/>
      <c r="B174" s="365"/>
      <c r="C174" s="381"/>
      <c r="D174" s="390"/>
      <c r="E174" s="368"/>
      <c r="F174" s="369"/>
      <c r="G174" s="383"/>
      <c r="H174" s="1008"/>
      <c r="I174" s="383"/>
      <c r="J174" s="370"/>
      <c r="K174" s="383"/>
      <c r="L174" s="370"/>
      <c r="M174" s="370"/>
      <c r="N174" s="367"/>
      <c r="P174" s="115"/>
      <c r="Q174" s="115"/>
      <c r="R174" s="115"/>
      <c r="S174" s="115"/>
      <c r="T174" s="115"/>
      <c r="U174" s="110"/>
      <c r="V174" s="116"/>
      <c r="W174" s="17"/>
    </row>
    <row r="175" spans="1:23" s="15" customFormat="1" ht="14.1" customHeight="1">
      <c r="A175" s="371" t="s">
        <v>53</v>
      </c>
      <c r="B175" s="365">
        <f>+'Pivot Table 4-Year Insts.'!O497</f>
        <v>40.144665461121157</v>
      </c>
      <c r="C175" s="381"/>
      <c r="D175" s="390">
        <f t="shared" ref="D175:D178" si="23">SUM(F175:J175)</f>
        <v>42.792792792792788</v>
      </c>
      <c r="E175" s="368"/>
      <c r="F175" s="369">
        <f>+'Pivot Table 4-Year Insts.'!O523</f>
        <v>39.189189189189186</v>
      </c>
      <c r="G175" s="383"/>
      <c r="H175" s="1008">
        <f>+'Pivot Table 4-Year Insts.'!O526</f>
        <v>3.6036036036036037</v>
      </c>
      <c r="I175" s="383"/>
      <c r="J175" s="370">
        <f>+'Pivot Table 4-Year Insts.'!O529</f>
        <v>0</v>
      </c>
      <c r="K175" s="383"/>
      <c r="L175" s="370">
        <f>+'Pivot Table 4-Year Insts.'!O532</f>
        <v>57.207207207207212</v>
      </c>
      <c r="M175" s="370"/>
      <c r="N175" s="367">
        <f>SUM(F175:L175)</f>
        <v>100</v>
      </c>
      <c r="P175" s="115"/>
      <c r="Q175" s="115"/>
      <c r="R175" s="115"/>
      <c r="S175" s="115"/>
      <c r="T175" s="115"/>
      <c r="U175" s="110"/>
      <c r="V175" s="116"/>
      <c r="W175" s="17"/>
    </row>
    <row r="176" spans="1:23" s="15" customFormat="1" ht="14.1" customHeight="1">
      <c r="A176" s="371" t="s">
        <v>54</v>
      </c>
      <c r="B176" s="365">
        <f>+'Pivot Table 4-Year Insts.'!O556</f>
        <v>61.762899262899261</v>
      </c>
      <c r="C176" s="381"/>
      <c r="D176" s="390">
        <f t="shared" si="23"/>
        <v>62.108403779214328</v>
      </c>
      <c r="E176" s="368"/>
      <c r="F176" s="369">
        <f>+'Pivot Table 4-Year Insts.'!O582</f>
        <v>37.444057682744905</v>
      </c>
      <c r="G176" s="383"/>
      <c r="H176" s="1008">
        <f>+'Pivot Table 4-Year Insts.'!O585</f>
        <v>4.475385380407757</v>
      </c>
      <c r="I176" s="383"/>
      <c r="J176" s="370">
        <f>+'Pivot Table 4-Year Insts.'!O588</f>
        <v>20.188960716061661</v>
      </c>
      <c r="K176" s="383"/>
      <c r="L176" s="370">
        <f>+'Pivot Table 4-Year Insts.'!O591</f>
        <v>37.891596220785679</v>
      </c>
      <c r="M176" s="370"/>
      <c r="N176" s="367">
        <f>SUM(F176:L176)</f>
        <v>100</v>
      </c>
      <c r="P176" s="115"/>
      <c r="Q176" s="115"/>
      <c r="R176" s="115"/>
      <c r="S176" s="115"/>
      <c r="T176" s="115"/>
      <c r="U176" s="110"/>
      <c r="V176" s="116"/>
      <c r="W176" s="17"/>
    </row>
    <row r="177" spans="1:23" s="15" customFormat="1" ht="14.1" customHeight="1">
      <c r="A177" s="371" t="s">
        <v>55</v>
      </c>
      <c r="B177" s="365">
        <f>+'Pivot Table 4-Year Insts.'!O615</f>
        <v>45.497775732474302</v>
      </c>
      <c r="C177" s="381"/>
      <c r="D177" s="390">
        <f t="shared" si="23"/>
        <v>55.664194200944038</v>
      </c>
      <c r="E177" s="368"/>
      <c r="F177" s="369">
        <f>+'Pivot Table 4-Year Insts.'!O641</f>
        <v>27.714093054619017</v>
      </c>
      <c r="G177" s="383"/>
      <c r="H177" s="1008">
        <f>+'Pivot Table 4-Year Insts.'!O644</f>
        <v>5.2596089008766018</v>
      </c>
      <c r="I177" s="383"/>
      <c r="J177" s="370">
        <f>+'Pivot Table 4-Year Insts.'!O647</f>
        <v>22.690492245448414</v>
      </c>
      <c r="K177" s="383"/>
      <c r="L177" s="370">
        <f>+'Pivot Table 4-Year Insts.'!O650</f>
        <v>44.335805799055969</v>
      </c>
      <c r="M177" s="370"/>
      <c r="N177" s="367">
        <f>SUM(F177:L177)</f>
        <v>100</v>
      </c>
      <c r="P177" s="115"/>
      <c r="Q177" s="115"/>
      <c r="R177" s="115"/>
      <c r="S177" s="115"/>
      <c r="T177" s="115"/>
      <c r="U177" s="110"/>
      <c r="V177" s="116"/>
      <c r="W177" s="17"/>
    </row>
    <row r="178" spans="1:23" s="15" customFormat="1" ht="13.5" customHeight="1">
      <c r="A178" s="371" t="s">
        <v>56</v>
      </c>
      <c r="B178" s="365">
        <f>+'Pivot Table 4-Year Insts.'!O674</f>
        <v>76.008296842590468</v>
      </c>
      <c r="C178" s="381"/>
      <c r="D178" s="390">
        <f t="shared" si="23"/>
        <v>66.434202546998179</v>
      </c>
      <c r="E178" s="368"/>
      <c r="F178" s="369">
        <f>+'Pivot Table 4-Year Insts.'!O700</f>
        <v>41.540327471194665</v>
      </c>
      <c r="G178" s="383"/>
      <c r="H178" s="1008">
        <f>+'Pivot Table 4-Year Insts.'!O703</f>
        <v>2.3953911461491817</v>
      </c>
      <c r="I178" s="383"/>
      <c r="J178" s="370">
        <f>+'Pivot Table 4-Year Insts.'!O706</f>
        <v>22.498483929654338</v>
      </c>
      <c r="K178" s="383"/>
      <c r="L178" s="370">
        <f>+'Pivot Table 4-Year Insts.'!O709</f>
        <v>33.565797453001814</v>
      </c>
      <c r="M178" s="370"/>
      <c r="N178" s="367">
        <f>SUM(F178:L178)</f>
        <v>100</v>
      </c>
      <c r="P178" s="115"/>
      <c r="Q178" s="115"/>
      <c r="R178" s="115"/>
      <c r="S178" s="115"/>
      <c r="T178" s="115"/>
      <c r="U178" s="110"/>
      <c r="V178" s="116"/>
      <c r="W178" s="17"/>
    </row>
    <row r="179" spans="1:23" s="15" customFormat="1" ht="7.5" customHeight="1">
      <c r="A179" s="371"/>
      <c r="B179" s="365"/>
      <c r="C179" s="381"/>
      <c r="D179" s="390"/>
      <c r="E179" s="368"/>
      <c r="F179" s="369"/>
      <c r="G179" s="383"/>
      <c r="H179" s="1008"/>
      <c r="I179" s="383"/>
      <c r="J179" s="370"/>
      <c r="K179" s="383"/>
      <c r="L179" s="370"/>
      <c r="M179" s="370"/>
      <c r="N179" s="367"/>
      <c r="P179" s="115"/>
      <c r="Q179" s="115"/>
      <c r="R179" s="115"/>
      <c r="S179" s="115"/>
      <c r="T179" s="115"/>
      <c r="U179" s="110"/>
      <c r="V179" s="116"/>
      <c r="W179" s="17"/>
    </row>
    <row r="180" spans="1:23" s="15" customFormat="1" ht="14.1" customHeight="1">
      <c r="A180" s="371" t="s">
        <v>57</v>
      </c>
      <c r="B180" s="365">
        <f>+'Pivot Table 4-Year Insts.'!O733</f>
        <v>95.324881141045964</v>
      </c>
      <c r="C180" s="381"/>
      <c r="D180" s="390">
        <f t="shared" ref="D180:D183" si="24">SUM(F180:J180)</f>
        <v>77.888611803823778</v>
      </c>
      <c r="E180" s="368"/>
      <c r="F180" s="391">
        <f>+'Pivot Table 4-Year Insts.'!O759</f>
        <v>48.545303408146303</v>
      </c>
      <c r="G180" s="383"/>
      <c r="H180" s="1008">
        <f>+'Pivot Table 4-Year Insts.'!O762</f>
        <v>9.3931837073981708</v>
      </c>
      <c r="I180" s="383"/>
      <c r="J180" s="370">
        <f>+'Pivot Table 4-Year Insts.'!O765</f>
        <v>19.950124688279303</v>
      </c>
      <c r="K180" s="383"/>
      <c r="L180" s="370">
        <f>+'Pivot Table 4-Year Insts.'!O768</f>
        <v>22.111388196176225</v>
      </c>
      <c r="M180" s="370"/>
      <c r="N180" s="367">
        <f>SUM(F180:L180)</f>
        <v>100</v>
      </c>
      <c r="P180" s="115"/>
      <c r="Q180" s="115"/>
      <c r="R180" s="115"/>
      <c r="S180" s="115"/>
      <c r="T180" s="115"/>
      <c r="U180" s="110"/>
      <c r="V180" s="116"/>
      <c r="W180" s="17"/>
    </row>
    <row r="181" spans="1:23" s="15" customFormat="1" ht="14.1" customHeight="1">
      <c r="A181" s="371" t="s">
        <v>58</v>
      </c>
      <c r="B181" s="365">
        <f>+'Pivot Table 4-Year Insts.'!O792</f>
        <v>58.135109419600383</v>
      </c>
      <c r="C181" s="381"/>
      <c r="D181" s="390">
        <f t="shared" si="24"/>
        <v>64.97545008183306</v>
      </c>
      <c r="E181" s="368"/>
      <c r="F181" s="391">
        <f>+'Pivot Table 4-Year Insts.'!O818</f>
        <v>17.51227495908347</v>
      </c>
      <c r="G181" s="383"/>
      <c r="H181" s="1008">
        <f>+'Pivot Table 4-Year Insts.'!O821</f>
        <v>8.0196399345335507</v>
      </c>
      <c r="I181" s="383"/>
      <c r="J181" s="370">
        <f>+'Pivot Table 4-Year Insts.'!O824</f>
        <v>39.443535188216039</v>
      </c>
      <c r="K181" s="383"/>
      <c r="L181" s="370">
        <f>+'Pivot Table 4-Year Insts.'!O827</f>
        <v>35.02454991816694</v>
      </c>
      <c r="M181" s="370"/>
      <c r="N181" s="367">
        <f>SUM(F181:L181)</f>
        <v>100</v>
      </c>
      <c r="P181" s="115"/>
      <c r="Q181" s="115"/>
      <c r="R181" s="115"/>
      <c r="S181" s="115"/>
      <c r="T181" s="115"/>
      <c r="U181" s="110"/>
      <c r="V181" s="116"/>
      <c r="W181" s="17"/>
    </row>
    <row r="182" spans="1:23" s="15" customFormat="1" ht="14.1" customHeight="1">
      <c r="A182" s="371" t="s">
        <v>59</v>
      </c>
      <c r="B182" s="365">
        <f>+'Pivot Table 4-Year Insts.'!O851</f>
        <v>83.398744113029835</v>
      </c>
      <c r="C182" s="381"/>
      <c r="D182" s="390">
        <f t="shared" si="24"/>
        <v>45.55294117647059</v>
      </c>
      <c r="E182" s="368"/>
      <c r="F182" s="391">
        <f>+'Pivot Table 4-Year Insts.'!O877</f>
        <v>30.63529411764706</v>
      </c>
      <c r="G182" s="383"/>
      <c r="H182" s="1008">
        <f>+'Pivot Table 4-Year Insts.'!O880</f>
        <v>0.94117647058823517</v>
      </c>
      <c r="I182" s="383"/>
      <c r="J182" s="370">
        <f>+'Pivot Table 4-Year Insts.'!O883</f>
        <v>13.976470588235292</v>
      </c>
      <c r="K182" s="383"/>
      <c r="L182" s="370">
        <f>+'Pivot Table 4-Year Insts.'!O886</f>
        <v>54.447058823529417</v>
      </c>
      <c r="M182" s="370"/>
      <c r="N182" s="367">
        <f>SUM(F182:L182)</f>
        <v>100</v>
      </c>
      <c r="P182" s="115"/>
      <c r="Q182" s="115"/>
      <c r="R182" s="115"/>
      <c r="S182" s="115"/>
      <c r="T182" s="115"/>
      <c r="U182" s="110"/>
      <c r="V182" s="116"/>
      <c r="W182" s="17"/>
    </row>
    <row r="183" spans="1:23" s="17" customFormat="1" ht="14.1" customHeight="1">
      <c r="A183" s="373" t="s">
        <v>60</v>
      </c>
      <c r="B183" s="374">
        <f>+'Pivot Table 4-Year Insts.'!O910</f>
        <v>96.213808463251667</v>
      </c>
      <c r="C183" s="385"/>
      <c r="D183" s="376">
        <f t="shared" si="24"/>
        <v>66.358024691358025</v>
      </c>
      <c r="E183" s="377"/>
      <c r="F183" s="392">
        <f>+'Pivot Table 4-Year Insts.'!O936</f>
        <v>39.583333333333329</v>
      </c>
      <c r="G183" s="393"/>
      <c r="H183" s="1009">
        <f>+'Pivot Table 4-Year Insts.'!O939</f>
        <v>5.8641975308641969</v>
      </c>
      <c r="I183" s="393"/>
      <c r="J183" s="379">
        <f>+'Pivot Table 4-Year Insts.'!O942</f>
        <v>20.910493827160494</v>
      </c>
      <c r="K183" s="393"/>
      <c r="L183" s="379">
        <f>+'Pivot Table 4-Year Insts.'!O945</f>
        <v>33.641975308641975</v>
      </c>
      <c r="M183" s="379"/>
      <c r="N183" s="380">
        <f>SUM(F183:L183)</f>
        <v>100</v>
      </c>
      <c r="P183" s="115"/>
      <c r="Q183" s="115"/>
      <c r="R183" s="115"/>
      <c r="S183" s="115"/>
      <c r="T183" s="115"/>
      <c r="U183" s="110"/>
      <c r="V183" s="116"/>
    </row>
    <row r="184" spans="1:23" ht="57" customHeight="1">
      <c r="A184" s="1127" t="s">
        <v>140</v>
      </c>
      <c r="B184" s="1127"/>
      <c r="C184" s="1127"/>
      <c r="D184" s="1128"/>
      <c r="E184" s="1128"/>
      <c r="F184" s="1128"/>
      <c r="G184" s="1128"/>
      <c r="H184" s="1128"/>
      <c r="I184" s="1128"/>
      <c r="J184" s="1128"/>
      <c r="K184" s="1128"/>
      <c r="L184" s="1128"/>
      <c r="M184" s="1128"/>
      <c r="N184" s="1128"/>
      <c r="P184" s="108"/>
      <c r="Q184" s="115"/>
      <c r="R184" s="115"/>
      <c r="S184" s="115"/>
      <c r="T184" s="115"/>
      <c r="U184" s="108"/>
      <c r="V184" s="108"/>
      <c r="W184" s="95"/>
    </row>
    <row r="185" spans="1:23" ht="15" customHeight="1">
      <c r="A185" s="1127" t="s">
        <v>139</v>
      </c>
      <c r="B185" s="1127"/>
      <c r="C185" s="1127"/>
      <c r="D185" s="1128"/>
      <c r="E185" s="1128"/>
      <c r="F185" s="1128"/>
      <c r="G185" s="1128"/>
      <c r="H185" s="1128"/>
      <c r="I185" s="1128"/>
      <c r="J185" s="1128"/>
      <c r="K185" s="1128"/>
      <c r="L185" s="1128"/>
      <c r="M185" s="1128"/>
      <c r="N185" s="1128"/>
      <c r="P185" s="108"/>
      <c r="Q185" s="108"/>
      <c r="R185" s="108"/>
      <c r="S185" s="108"/>
      <c r="T185" s="108"/>
      <c r="U185" s="108"/>
      <c r="V185" s="108"/>
      <c r="W185" s="95"/>
    </row>
    <row r="186" spans="1:23">
      <c r="A186" s="1030" t="s">
        <v>168</v>
      </c>
      <c r="B186" s="1004"/>
      <c r="C186" s="1004"/>
      <c r="D186" s="1005"/>
      <c r="E186" s="1005"/>
      <c r="F186" s="1005"/>
      <c r="G186" s="1005"/>
      <c r="H186" s="1010"/>
      <c r="I186" s="1005"/>
      <c r="J186" s="1005"/>
      <c r="K186" s="1005"/>
      <c r="L186" s="1005"/>
      <c r="M186" s="1005"/>
      <c r="N186" s="137" t="s">
        <v>1304</v>
      </c>
      <c r="P186" s="108"/>
      <c r="Q186" s="108"/>
      <c r="R186" s="108"/>
      <c r="S186" s="108"/>
      <c r="T186" s="108"/>
      <c r="U186" s="108"/>
      <c r="V186" s="108"/>
      <c r="W186" s="95"/>
    </row>
    <row r="187" spans="1:23" ht="18">
      <c r="A187" s="360" t="s">
        <v>131</v>
      </c>
      <c r="B187" s="1"/>
      <c r="C187" s="1"/>
      <c r="D187" s="1"/>
      <c r="E187" s="1"/>
      <c r="F187" s="1"/>
      <c r="G187" s="1"/>
      <c r="H187" s="1006"/>
      <c r="I187" s="1"/>
      <c r="J187" s="1"/>
      <c r="K187" s="1"/>
      <c r="L187" s="31"/>
      <c r="M187" s="8"/>
      <c r="N187" s="31"/>
      <c r="P187" s="108"/>
      <c r="Q187" s="108"/>
      <c r="R187" s="108"/>
      <c r="S187" s="108"/>
      <c r="T187" s="108"/>
      <c r="U187" s="108"/>
      <c r="V187" s="108"/>
      <c r="W187" s="95"/>
    </row>
    <row r="188" spans="1:23" ht="9" customHeight="1">
      <c r="A188" s="1"/>
      <c r="B188" s="1"/>
      <c r="C188" s="1"/>
      <c r="D188" s="1"/>
      <c r="E188" s="1"/>
      <c r="F188" s="1"/>
      <c r="G188" s="1"/>
      <c r="H188" s="1006"/>
      <c r="I188" s="1"/>
      <c r="J188" s="1"/>
      <c r="K188" s="1"/>
      <c r="L188" s="31"/>
      <c r="M188" s="8"/>
      <c r="N188" s="31"/>
      <c r="P188" s="108"/>
      <c r="Q188" s="108"/>
      <c r="R188" s="108"/>
      <c r="S188" s="108"/>
      <c r="T188" s="108"/>
      <c r="U188" s="108"/>
      <c r="V188" s="108"/>
      <c r="W188" s="95"/>
    </row>
    <row r="189" spans="1:23" ht="15.75">
      <c r="A189" s="1" t="s">
        <v>71</v>
      </c>
      <c r="B189" s="1"/>
      <c r="C189" s="1"/>
      <c r="D189" s="1"/>
      <c r="E189" s="1"/>
      <c r="F189" s="1"/>
      <c r="G189" s="1"/>
      <c r="H189" s="1006"/>
      <c r="I189" s="1"/>
      <c r="J189" s="1"/>
      <c r="K189" s="1"/>
      <c r="L189" s="31"/>
      <c r="M189" s="8"/>
      <c r="N189" s="31"/>
      <c r="P189" s="108"/>
      <c r="Q189" s="108"/>
      <c r="R189" s="108"/>
      <c r="S189" s="108"/>
      <c r="T189" s="108"/>
      <c r="U189" s="108"/>
      <c r="V189" s="108"/>
      <c r="W189" s="95"/>
    </row>
    <row r="190" spans="1:23" ht="18.75">
      <c r="A190" s="1" t="s">
        <v>100</v>
      </c>
      <c r="B190" s="1"/>
      <c r="C190" s="1"/>
      <c r="D190" s="1"/>
      <c r="E190" s="1"/>
      <c r="F190" s="1"/>
      <c r="G190" s="1"/>
      <c r="H190" s="1006"/>
      <c r="I190" s="1"/>
      <c r="J190" s="1"/>
      <c r="K190" s="1"/>
      <c r="L190" s="31"/>
      <c r="M190" s="8"/>
      <c r="N190" s="31"/>
      <c r="P190" s="108"/>
      <c r="Q190" s="108"/>
      <c r="R190" s="108"/>
      <c r="S190" s="108"/>
      <c r="T190" s="108"/>
      <c r="U190" s="108"/>
      <c r="V190" s="108"/>
      <c r="W190" s="95"/>
    </row>
    <row r="191" spans="1:23" ht="15.75">
      <c r="A191" s="1" t="s">
        <v>1193</v>
      </c>
      <c r="B191" s="1"/>
      <c r="C191" s="1"/>
      <c r="D191" s="1"/>
      <c r="E191" s="1"/>
      <c r="F191" s="1"/>
      <c r="G191" s="1"/>
      <c r="H191" s="1006"/>
      <c r="I191" s="1"/>
      <c r="J191" s="1"/>
      <c r="K191" s="1"/>
      <c r="L191" s="31"/>
      <c r="M191" s="8"/>
      <c r="N191" s="31"/>
      <c r="P191" s="108"/>
      <c r="Q191" s="108"/>
      <c r="R191" s="108"/>
      <c r="S191" s="108"/>
      <c r="T191" s="108"/>
      <c r="U191" s="108"/>
      <c r="V191" s="108"/>
      <c r="W191" s="95"/>
    </row>
    <row r="192" spans="1:23" ht="9" customHeight="1">
      <c r="A192" s="1"/>
      <c r="B192" s="1"/>
      <c r="C192" s="1"/>
      <c r="D192" s="1"/>
      <c r="E192" s="1"/>
      <c r="F192" s="1"/>
      <c r="G192" s="1"/>
      <c r="H192" s="1006"/>
      <c r="I192" s="1"/>
      <c r="J192" s="1"/>
      <c r="K192" s="1"/>
      <c r="L192" s="31"/>
      <c r="M192" s="8"/>
      <c r="N192" s="31"/>
      <c r="P192" s="108"/>
      <c r="Q192" s="108"/>
      <c r="R192" s="108"/>
      <c r="S192" s="108"/>
      <c r="T192" s="108"/>
      <c r="U192" s="108"/>
      <c r="V192" s="108"/>
      <c r="W192" s="95"/>
    </row>
    <row r="193" spans="1:23" ht="63" customHeight="1">
      <c r="A193" s="12"/>
      <c r="B193" s="361" t="s">
        <v>167</v>
      </c>
      <c r="C193" s="362"/>
      <c r="D193" s="361" t="s">
        <v>138</v>
      </c>
      <c r="E193" s="363"/>
      <c r="F193" s="361" t="s">
        <v>43</v>
      </c>
      <c r="G193" s="361"/>
      <c r="H193" s="1007" t="s">
        <v>42</v>
      </c>
      <c r="I193" s="361"/>
      <c r="J193" s="361" t="s">
        <v>36</v>
      </c>
      <c r="K193" s="361"/>
      <c r="L193" s="361" t="s">
        <v>62</v>
      </c>
      <c r="M193" s="361"/>
      <c r="N193" s="361" t="s">
        <v>63</v>
      </c>
      <c r="P193" s="117"/>
      <c r="Q193" s="117"/>
      <c r="R193" s="117"/>
      <c r="S193" s="117"/>
      <c r="T193" s="117"/>
      <c r="U193" s="117"/>
      <c r="V193" s="117"/>
      <c r="W193" s="95"/>
    </row>
    <row r="194" spans="1:23" s="15" customFormat="1" ht="18" customHeight="1">
      <c r="A194" s="364" t="s">
        <v>45</v>
      </c>
      <c r="B194" s="365">
        <f>+'Pivot Table 4-Year Insts.'!P969</f>
        <v>54.072335726118169</v>
      </c>
      <c r="C194" s="381"/>
      <c r="D194" s="389">
        <f>SUM(F194:J194)</f>
        <v>68.782444549315713</v>
      </c>
      <c r="E194" s="368"/>
      <c r="F194" s="369">
        <f>+'Pivot Table 4-Year Insts.'!P995</f>
        <v>37.85983954695611</v>
      </c>
      <c r="G194" s="370"/>
      <c r="H194" s="1008">
        <f>+'Pivot Table 4-Year Insts.'!P998</f>
        <v>3.9405379896177442</v>
      </c>
      <c r="I194" s="369"/>
      <c r="J194" s="370">
        <f>+'Pivot Table 4-Year Insts.'!P1001</f>
        <v>26.982067012741862</v>
      </c>
      <c r="K194" s="369"/>
      <c r="L194" s="370">
        <f>+'Pivot Table 4-Year Insts.'!P1004</f>
        <v>31.217555450684287</v>
      </c>
      <c r="M194" s="370"/>
      <c r="N194" s="367">
        <f>SUM(F194:L194)</f>
        <v>100</v>
      </c>
      <c r="P194" s="109"/>
      <c r="Q194" s="109"/>
      <c r="R194" s="109"/>
      <c r="S194" s="109"/>
      <c r="T194" s="109"/>
      <c r="U194" s="110"/>
      <c r="V194" s="111"/>
    </row>
    <row r="195" spans="1:23" s="332" customFormat="1" ht="6.75" customHeight="1">
      <c r="A195" s="371"/>
      <c r="B195" s="365"/>
      <c r="C195" s="381"/>
      <c r="D195" s="390"/>
      <c r="E195" s="368"/>
      <c r="F195" s="369"/>
      <c r="G195" s="383"/>
      <c r="H195" s="1008"/>
      <c r="I195" s="383"/>
      <c r="J195" s="370"/>
      <c r="K195" s="383"/>
      <c r="L195" s="370"/>
      <c r="M195" s="370"/>
      <c r="N195" s="367"/>
      <c r="P195" s="112"/>
      <c r="Q195" s="112"/>
      <c r="R195" s="112"/>
      <c r="S195" s="112"/>
      <c r="T195" s="112"/>
      <c r="U195" s="113"/>
      <c r="V195" s="114"/>
      <c r="W195" s="1031"/>
    </row>
    <row r="196" spans="1:23" s="15" customFormat="1" ht="14.1" customHeight="1">
      <c r="A196" s="364" t="s">
        <v>20</v>
      </c>
      <c r="B196" s="365">
        <f>+'Pivot Table 4-Year Insts.'!P25</f>
        <v>0</v>
      </c>
      <c r="C196" s="381"/>
      <c r="D196" s="390">
        <f t="shared" ref="D196:D199" si="25">SUM(F196:J196)</f>
        <v>0</v>
      </c>
      <c r="E196" s="368"/>
      <c r="F196" s="369">
        <f>+'Pivot Table 4-Year Insts.'!P51</f>
        <v>0</v>
      </c>
      <c r="G196" s="383"/>
      <c r="H196" s="1008">
        <f>+'Pivot Table 4-Year Insts.'!P54</f>
        <v>0</v>
      </c>
      <c r="I196" s="383"/>
      <c r="J196" s="370">
        <f>+'Pivot Table 4-Year Insts.'!P57</f>
        <v>0</v>
      </c>
      <c r="K196" s="383"/>
      <c r="L196" s="370">
        <f>+'Pivot Table 4-Year Insts.'!P60</f>
        <v>0</v>
      </c>
      <c r="M196" s="370"/>
      <c r="N196" s="367">
        <f>SUM(F196:L196)</f>
        <v>0</v>
      </c>
      <c r="P196" s="115"/>
      <c r="Q196" s="115"/>
      <c r="R196" s="115"/>
      <c r="S196" s="115"/>
      <c r="T196" s="115"/>
      <c r="U196" s="110"/>
      <c r="V196" s="111"/>
    </row>
    <row r="197" spans="1:23" s="15" customFormat="1" ht="14.1" customHeight="1">
      <c r="A197" s="371" t="s">
        <v>47</v>
      </c>
      <c r="B197" s="365">
        <f>+'Pivot Table 4-Year Insts.'!P84</f>
        <v>59.871071716357768</v>
      </c>
      <c r="C197" s="381"/>
      <c r="D197" s="390">
        <f t="shared" si="25"/>
        <v>44.885598923283979</v>
      </c>
      <c r="E197" s="368"/>
      <c r="F197" s="369">
        <f>+'Pivot Table 4-Year Insts.'!P110</f>
        <v>20.323014804845222</v>
      </c>
      <c r="G197" s="383"/>
      <c r="H197" s="1008">
        <f>+'Pivot Table 4-Year Insts.'!P113</f>
        <v>8.3445491251682373</v>
      </c>
      <c r="I197" s="383"/>
      <c r="J197" s="370">
        <f>+'Pivot Table 4-Year Insts.'!P116</f>
        <v>16.218034993270525</v>
      </c>
      <c r="K197" s="383"/>
      <c r="L197" s="370">
        <f>+'Pivot Table 4-Year Insts.'!P119</f>
        <v>55.114401076716014</v>
      </c>
      <c r="M197" s="370"/>
      <c r="N197" s="367">
        <f>SUM(F197:L197)</f>
        <v>100</v>
      </c>
      <c r="P197" s="115"/>
      <c r="Q197" s="115"/>
      <c r="R197" s="115"/>
      <c r="S197" s="115"/>
      <c r="T197" s="115"/>
      <c r="U197" s="110"/>
      <c r="V197" s="116"/>
      <c r="W197" s="17"/>
    </row>
    <row r="198" spans="1:23" s="15" customFormat="1" ht="13.5" customHeight="1">
      <c r="A198" s="371" t="s">
        <v>61</v>
      </c>
      <c r="B198" s="365">
        <f>+'Pivot Table 4-Year Insts.'!P143</f>
        <v>0</v>
      </c>
      <c r="C198" s="381"/>
      <c r="D198" s="390">
        <f t="shared" si="25"/>
        <v>0</v>
      </c>
      <c r="E198" s="368"/>
      <c r="F198" s="369">
        <f>+'Pivot Table 4-Year Insts.'!P169</f>
        <v>0</v>
      </c>
      <c r="G198" s="383"/>
      <c r="H198" s="1008">
        <f>+'Pivot Table 4-Year Insts.'!P172</f>
        <v>0</v>
      </c>
      <c r="I198" s="383"/>
      <c r="J198" s="370">
        <f>+'Pivot Table 4-Year Insts.'!P175</f>
        <v>0</v>
      </c>
      <c r="K198" s="383"/>
      <c r="L198" s="370">
        <f>+'Pivot Table 4-Year Insts.'!P178</f>
        <v>0</v>
      </c>
      <c r="M198" s="370"/>
      <c r="N198" s="367">
        <f>SUM(F198:L198)</f>
        <v>0</v>
      </c>
      <c r="P198" s="115"/>
      <c r="Q198" s="115"/>
      <c r="R198" s="115"/>
      <c r="S198" s="115"/>
      <c r="T198" s="115"/>
      <c r="U198" s="110"/>
      <c r="V198" s="116"/>
      <c r="W198" s="17"/>
    </row>
    <row r="199" spans="1:23" s="15" customFormat="1" ht="14.1" customHeight="1">
      <c r="A199" s="371" t="s">
        <v>48</v>
      </c>
      <c r="B199" s="365">
        <f>+'Pivot Table 4-Year Insts.'!P202</f>
        <v>88.617886178861795</v>
      </c>
      <c r="C199" s="381"/>
      <c r="D199" s="390">
        <f t="shared" si="25"/>
        <v>95.412844036697265</v>
      </c>
      <c r="E199" s="368"/>
      <c r="F199" s="369">
        <f>+'Pivot Table 4-Year Insts.'!P228</f>
        <v>67.889908256880744</v>
      </c>
      <c r="G199" s="383"/>
      <c r="H199" s="1008">
        <f>+'Pivot Table 4-Year Insts.'!P231</f>
        <v>0.45871559633027525</v>
      </c>
      <c r="I199" s="383"/>
      <c r="J199" s="370">
        <f>+'Pivot Table 4-Year Insts.'!P234</f>
        <v>27.064220183486238</v>
      </c>
      <c r="K199" s="383"/>
      <c r="L199" s="370">
        <f>+'Pivot Table 4-Year Insts.'!P237</f>
        <v>4.5871559633027523</v>
      </c>
      <c r="M199" s="370"/>
      <c r="N199" s="367">
        <f>SUM(F199:L199)</f>
        <v>100.00000000000001</v>
      </c>
      <c r="P199" s="115"/>
      <c r="Q199" s="115"/>
      <c r="R199" s="115"/>
      <c r="S199" s="115"/>
      <c r="T199" s="115"/>
      <c r="U199" s="110"/>
      <c r="V199" s="116"/>
      <c r="W199" s="17"/>
    </row>
    <row r="200" spans="1:23" s="15" customFormat="1" ht="8.25" customHeight="1">
      <c r="A200" s="371"/>
      <c r="B200" s="365"/>
      <c r="C200" s="381"/>
      <c r="D200" s="390"/>
      <c r="E200" s="368"/>
      <c r="F200" s="369"/>
      <c r="G200" s="383"/>
      <c r="H200" s="1008"/>
      <c r="I200" s="383"/>
      <c r="J200" s="370"/>
      <c r="K200" s="383"/>
      <c r="L200" s="370"/>
      <c r="M200" s="370"/>
      <c r="N200" s="367"/>
      <c r="P200" s="115"/>
      <c r="Q200" s="115"/>
      <c r="R200" s="115"/>
      <c r="S200" s="115"/>
      <c r="T200" s="115"/>
      <c r="U200" s="110"/>
      <c r="V200" s="116"/>
      <c r="W200" s="17"/>
    </row>
    <row r="201" spans="1:23" s="15" customFormat="1" ht="14.1" customHeight="1">
      <c r="A201" s="371" t="s">
        <v>49</v>
      </c>
      <c r="B201" s="365">
        <f>+'Pivot Table 4-Year Insts.'!P261</f>
        <v>3.7688442211055273</v>
      </c>
      <c r="C201" s="381"/>
      <c r="D201" s="390">
        <f t="shared" ref="D201:D204" si="26">SUM(F201:J201)</f>
        <v>44</v>
      </c>
      <c r="E201" s="368"/>
      <c r="F201" s="369">
        <f>+'Pivot Table 4-Year Insts.'!P287</f>
        <v>22.666666666666664</v>
      </c>
      <c r="G201" s="383"/>
      <c r="H201" s="1008">
        <f>+'Pivot Table 4-Year Insts.'!P290</f>
        <v>4</v>
      </c>
      <c r="I201" s="383"/>
      <c r="J201" s="370">
        <f>+'Pivot Table 4-Year Insts.'!P293</f>
        <v>17.333333333333336</v>
      </c>
      <c r="K201" s="383"/>
      <c r="L201" s="370">
        <f>+'Pivot Table 4-Year Insts.'!P296</f>
        <v>56.000000000000007</v>
      </c>
      <c r="M201" s="370"/>
      <c r="N201" s="367">
        <f>SUM(F201:L201)</f>
        <v>100</v>
      </c>
      <c r="P201" s="115"/>
      <c r="Q201" s="115"/>
      <c r="R201" s="115"/>
      <c r="S201" s="115"/>
      <c r="T201" s="115"/>
      <c r="U201" s="110"/>
      <c r="V201" s="116"/>
      <c r="W201" s="17"/>
    </row>
    <row r="202" spans="1:23" s="15" customFormat="1" ht="14.1" customHeight="1">
      <c r="A202" s="371" t="s">
        <v>50</v>
      </c>
      <c r="B202" s="365">
        <f>+'Pivot Table 4-Year Insts.'!P320</f>
        <v>0</v>
      </c>
      <c r="C202" s="381"/>
      <c r="D202" s="390">
        <f t="shared" si="26"/>
        <v>0</v>
      </c>
      <c r="E202" s="368"/>
      <c r="F202" s="369">
        <f>+'Pivot Table 4-Year Insts.'!P346</f>
        <v>0</v>
      </c>
      <c r="G202" s="383"/>
      <c r="H202" s="1008">
        <f>+'Pivot Table 4-Year Insts.'!P349</f>
        <v>0</v>
      </c>
      <c r="I202" s="383"/>
      <c r="J202" s="370">
        <f>+'Pivot Table 4-Year Insts.'!P352</f>
        <v>0</v>
      </c>
      <c r="K202" s="383"/>
      <c r="L202" s="370">
        <f>+'Pivot Table 4-Year Insts.'!P355</f>
        <v>0</v>
      </c>
      <c r="M202" s="370"/>
      <c r="N202" s="367">
        <f>SUM(F202:L202)</f>
        <v>0</v>
      </c>
      <c r="P202" s="115"/>
      <c r="Q202" s="115"/>
      <c r="R202" s="115"/>
      <c r="S202" s="115"/>
      <c r="T202" s="115"/>
      <c r="U202" s="110"/>
      <c r="V202" s="116"/>
      <c r="W202" s="17"/>
    </row>
    <row r="203" spans="1:23" s="15" customFormat="1" ht="13.5" customHeight="1">
      <c r="A203" s="371" t="s">
        <v>51</v>
      </c>
      <c r="B203" s="365">
        <f>+'Pivot Table 4-Year Insts.'!P379</f>
        <v>0</v>
      </c>
      <c r="C203" s="381"/>
      <c r="D203" s="390">
        <f t="shared" si="26"/>
        <v>96.753246753246756</v>
      </c>
      <c r="E203" s="368"/>
      <c r="F203" s="369">
        <f>+'Pivot Table 4-Year Insts.'!P405</f>
        <v>19.480519480519483</v>
      </c>
      <c r="G203" s="383"/>
      <c r="H203" s="1008">
        <f>+'Pivot Table 4-Year Insts.'!P408</f>
        <v>18.181818181818183</v>
      </c>
      <c r="I203" s="383"/>
      <c r="J203" s="370">
        <f>+'Pivot Table 4-Year Insts.'!P411</f>
        <v>59.090909090909093</v>
      </c>
      <c r="K203" s="383"/>
      <c r="L203" s="370">
        <f>+'Pivot Table 4-Year Insts.'!P414</f>
        <v>3.2467532467532463</v>
      </c>
      <c r="M203" s="370"/>
      <c r="N203" s="367">
        <f>SUM(F203:L203)</f>
        <v>100</v>
      </c>
      <c r="P203" s="115"/>
      <c r="Q203" s="115"/>
      <c r="R203" s="115"/>
      <c r="S203" s="115"/>
      <c r="T203" s="115"/>
      <c r="U203" s="110"/>
      <c r="V203" s="116"/>
      <c r="W203" s="17"/>
    </row>
    <row r="204" spans="1:23" s="15" customFormat="1" ht="14.1" customHeight="1">
      <c r="A204" s="371" t="s">
        <v>52</v>
      </c>
      <c r="B204" s="365">
        <f>+'Pivot Table 4-Year Insts.'!P438</f>
        <v>0</v>
      </c>
      <c r="C204" s="381"/>
      <c r="D204" s="390">
        <f t="shared" si="26"/>
        <v>92.827868852459019</v>
      </c>
      <c r="E204" s="368"/>
      <c r="F204" s="369">
        <f>+'Pivot Table 4-Year Insts.'!P464</f>
        <v>82.377049180327873</v>
      </c>
      <c r="G204" s="383"/>
      <c r="H204" s="1008">
        <f>+'Pivot Table 4-Year Insts.'!P467</f>
        <v>0.20491803278688525</v>
      </c>
      <c r="I204" s="383"/>
      <c r="J204" s="370">
        <f>+'Pivot Table 4-Year Insts.'!P470</f>
        <v>10.245901639344263</v>
      </c>
      <c r="K204" s="383"/>
      <c r="L204" s="370">
        <f>+'Pivot Table 4-Year Insts.'!P473</f>
        <v>7.1721311475409832</v>
      </c>
      <c r="M204" s="370"/>
      <c r="N204" s="367">
        <f>SUM(F204:L204)</f>
        <v>100</v>
      </c>
      <c r="P204" s="115"/>
      <c r="Q204" s="115"/>
      <c r="R204" s="115"/>
      <c r="S204" s="115"/>
      <c r="T204" s="115"/>
      <c r="U204" s="110"/>
      <c r="V204" s="116"/>
      <c r="W204" s="17"/>
    </row>
    <row r="205" spans="1:23" s="15" customFormat="1" ht="9" customHeight="1">
      <c r="A205" s="371"/>
      <c r="B205" s="365"/>
      <c r="C205" s="381"/>
      <c r="D205" s="390"/>
      <c r="E205" s="368"/>
      <c r="F205" s="369"/>
      <c r="G205" s="383"/>
      <c r="H205" s="1008"/>
      <c r="I205" s="383"/>
      <c r="J205" s="370"/>
      <c r="K205" s="383"/>
      <c r="L205" s="370"/>
      <c r="M205" s="370"/>
      <c r="N205" s="367"/>
      <c r="P205" s="115"/>
      <c r="Q205" s="115"/>
      <c r="R205" s="115"/>
      <c r="S205" s="115"/>
      <c r="T205" s="115"/>
      <c r="U205" s="110"/>
      <c r="V205" s="116"/>
      <c r="W205" s="17"/>
    </row>
    <row r="206" spans="1:23" s="15" customFormat="1" ht="14.1" customHeight="1">
      <c r="A206" s="371" t="s">
        <v>53</v>
      </c>
      <c r="B206" s="365">
        <f>+'Pivot Table 4-Year Insts.'!P497</f>
        <v>0</v>
      </c>
      <c r="C206" s="381"/>
      <c r="D206" s="390">
        <f t="shared" ref="D206:D209" si="27">SUM(F206:J206)</f>
        <v>0</v>
      </c>
      <c r="E206" s="368"/>
      <c r="F206" s="369">
        <f>+'Pivot Table 4-Year Insts.'!P523</f>
        <v>0</v>
      </c>
      <c r="G206" s="383"/>
      <c r="H206" s="1008">
        <f>+'Pivot Table 4-Year Insts.'!P526</f>
        <v>0</v>
      </c>
      <c r="I206" s="383"/>
      <c r="J206" s="370">
        <f>+'Pivot Table 4-Year Insts.'!P529</f>
        <v>0</v>
      </c>
      <c r="K206" s="383"/>
      <c r="L206" s="370">
        <f>+'Pivot Table 4-Year Insts.'!P532</f>
        <v>0</v>
      </c>
      <c r="M206" s="370"/>
      <c r="N206" s="367">
        <f>SUM(F206:L206)</f>
        <v>0</v>
      </c>
      <c r="P206" s="115"/>
      <c r="Q206" s="115"/>
      <c r="R206" s="115"/>
      <c r="S206" s="115"/>
      <c r="T206" s="115"/>
      <c r="U206" s="110"/>
      <c r="V206" s="116"/>
      <c r="W206" s="17"/>
    </row>
    <row r="207" spans="1:23" s="15" customFormat="1" ht="14.1" customHeight="1">
      <c r="A207" s="371" t="s">
        <v>54</v>
      </c>
      <c r="B207" s="365">
        <f>+'Pivot Table 4-Year Insts.'!P556</f>
        <v>66.731643924626383</v>
      </c>
      <c r="C207" s="381"/>
      <c r="D207" s="390">
        <f t="shared" si="27"/>
        <v>69.425511197663099</v>
      </c>
      <c r="E207" s="368"/>
      <c r="F207" s="369">
        <f>+'Pivot Table 4-Year Insts.'!P582</f>
        <v>51.509250243427459</v>
      </c>
      <c r="G207" s="383"/>
      <c r="H207" s="1008">
        <f>+'Pivot Table 4-Year Insts.'!P585</f>
        <v>2.5316455696202533</v>
      </c>
      <c r="I207" s="383"/>
      <c r="J207" s="370">
        <f>+'Pivot Table 4-Year Insts.'!P588</f>
        <v>15.384615384615385</v>
      </c>
      <c r="K207" s="383"/>
      <c r="L207" s="370">
        <f>+'Pivot Table 4-Year Insts.'!P591</f>
        <v>30.574488802336901</v>
      </c>
      <c r="M207" s="370"/>
      <c r="N207" s="367">
        <f>SUM(F207:L207)</f>
        <v>100</v>
      </c>
      <c r="P207" s="115"/>
      <c r="Q207" s="115"/>
      <c r="R207" s="115"/>
      <c r="S207" s="115"/>
      <c r="T207" s="115"/>
      <c r="U207" s="110"/>
      <c r="V207" s="116"/>
      <c r="W207" s="17"/>
    </row>
    <row r="208" spans="1:23" s="15" customFormat="1" ht="14.1" customHeight="1">
      <c r="A208" s="371" t="s">
        <v>55</v>
      </c>
      <c r="B208" s="365">
        <f>+'Pivot Table 4-Year Insts.'!P615</f>
        <v>17.87214185720952</v>
      </c>
      <c r="C208" s="381"/>
      <c r="D208" s="390">
        <f t="shared" si="27"/>
        <v>61.61879895561357</v>
      </c>
      <c r="E208" s="368"/>
      <c r="F208" s="369">
        <f>+'Pivot Table 4-Year Insts.'!P641</f>
        <v>23.237597911227155</v>
      </c>
      <c r="G208" s="383"/>
      <c r="H208" s="1008">
        <f>+'Pivot Table 4-Year Insts.'!P644</f>
        <v>5.4830287206266322</v>
      </c>
      <c r="I208" s="383"/>
      <c r="J208" s="370">
        <f>+'Pivot Table 4-Year Insts.'!P647</f>
        <v>32.898172323759788</v>
      </c>
      <c r="K208" s="383"/>
      <c r="L208" s="370">
        <f>+'Pivot Table 4-Year Insts.'!P650</f>
        <v>38.381201044386422</v>
      </c>
      <c r="M208" s="370"/>
      <c r="N208" s="367">
        <f>SUM(F208:L208)</f>
        <v>100</v>
      </c>
      <c r="P208" s="115"/>
      <c r="Q208" s="115"/>
      <c r="R208" s="115"/>
      <c r="S208" s="115"/>
      <c r="T208" s="115"/>
      <c r="U208" s="110"/>
      <c r="V208" s="116"/>
      <c r="W208" s="17"/>
    </row>
    <row r="209" spans="1:23" s="15" customFormat="1" ht="13.5" customHeight="1">
      <c r="A209" s="371" t="s">
        <v>56</v>
      </c>
      <c r="B209" s="365">
        <f>+'Pivot Table 4-Year Insts.'!P674</f>
        <v>62.777967841258985</v>
      </c>
      <c r="C209" s="381"/>
      <c r="D209" s="390">
        <f t="shared" si="27"/>
        <v>75.313351498637601</v>
      </c>
      <c r="E209" s="368"/>
      <c r="F209" s="369">
        <f>+'Pivot Table 4-Year Insts.'!P700</f>
        <v>39.019073569482288</v>
      </c>
      <c r="G209" s="383"/>
      <c r="H209" s="1008">
        <f>+'Pivot Table 4-Year Insts.'!P703</f>
        <v>1.5803814713896458</v>
      </c>
      <c r="I209" s="383"/>
      <c r="J209" s="370">
        <f>+'Pivot Table 4-Year Insts.'!P706</f>
        <v>34.713896457765671</v>
      </c>
      <c r="K209" s="383"/>
      <c r="L209" s="370">
        <f>+'Pivot Table 4-Year Insts.'!P709</f>
        <v>24.686648501362399</v>
      </c>
      <c r="M209" s="370"/>
      <c r="N209" s="367">
        <f>SUM(F209:L209)</f>
        <v>100</v>
      </c>
      <c r="P209" s="115"/>
      <c r="Q209" s="115"/>
      <c r="R209" s="115"/>
      <c r="S209" s="115"/>
      <c r="T209" s="115"/>
      <c r="U209" s="110"/>
      <c r="V209" s="116"/>
      <c r="W209" s="17"/>
    </row>
    <row r="210" spans="1:23" s="15" customFormat="1" ht="6.75" customHeight="1">
      <c r="A210" s="371"/>
      <c r="B210" s="365"/>
      <c r="C210" s="381"/>
      <c r="D210" s="390"/>
      <c r="E210" s="368"/>
      <c r="F210" s="369"/>
      <c r="G210" s="383"/>
      <c r="H210" s="1008"/>
      <c r="I210" s="383"/>
      <c r="J210" s="370"/>
      <c r="K210" s="383"/>
      <c r="L210" s="370"/>
      <c r="M210" s="370"/>
      <c r="N210" s="367"/>
      <c r="P210" s="115"/>
      <c r="Q210" s="115"/>
      <c r="R210" s="115"/>
      <c r="S210" s="115"/>
      <c r="T210" s="115"/>
      <c r="U210" s="110"/>
      <c r="V210" s="116"/>
      <c r="W210" s="17"/>
    </row>
    <row r="211" spans="1:23" s="15" customFormat="1" ht="14.1" customHeight="1">
      <c r="A211" s="371" t="s">
        <v>57</v>
      </c>
      <c r="B211" s="365">
        <f>+'Pivot Table 4-Year Insts.'!P733</f>
        <v>0</v>
      </c>
      <c r="C211" s="381"/>
      <c r="D211" s="390">
        <f t="shared" ref="D211:D214" si="28">SUM(F211:J211)</f>
        <v>0</v>
      </c>
      <c r="E211" s="368"/>
      <c r="F211" s="391">
        <f>+'Pivot Table 4-Year Insts.'!P759</f>
        <v>0</v>
      </c>
      <c r="G211" s="383"/>
      <c r="H211" s="1008">
        <f>+'Pivot Table 4-Year Insts.'!P762</f>
        <v>0</v>
      </c>
      <c r="I211" s="383"/>
      <c r="J211" s="370">
        <f>+'Pivot Table 4-Year Insts.'!P765</f>
        <v>0</v>
      </c>
      <c r="K211" s="383"/>
      <c r="L211" s="370">
        <f>+'Pivot Table 4-Year Insts.'!P768</f>
        <v>0</v>
      </c>
      <c r="M211" s="370"/>
      <c r="N211" s="367">
        <f>SUM(F211:L211)</f>
        <v>0</v>
      </c>
      <c r="P211" s="115"/>
      <c r="Q211" s="115"/>
      <c r="R211" s="115"/>
      <c r="S211" s="115"/>
      <c r="T211" s="115"/>
      <c r="U211" s="110"/>
      <c r="V211" s="116"/>
      <c r="W211" s="17"/>
    </row>
    <row r="212" spans="1:23" s="15" customFormat="1" ht="14.1" customHeight="1">
      <c r="A212" s="371" t="s">
        <v>58</v>
      </c>
      <c r="B212" s="365">
        <f>+'Pivot Table 4-Year Insts.'!P792</f>
        <v>98.068669527897001</v>
      </c>
      <c r="C212" s="381"/>
      <c r="D212" s="390">
        <f t="shared" si="28"/>
        <v>91.684901531728656</v>
      </c>
      <c r="E212" s="368"/>
      <c r="F212" s="391">
        <f>+'Pivot Table 4-Year Insts.'!P818</f>
        <v>29.321663019693656</v>
      </c>
      <c r="G212" s="383"/>
      <c r="H212" s="1008">
        <f>+'Pivot Table 4-Year Insts.'!P821</f>
        <v>1.9693654266958425</v>
      </c>
      <c r="I212" s="383"/>
      <c r="J212" s="370">
        <f>+'Pivot Table 4-Year Insts.'!P824</f>
        <v>60.393873085339166</v>
      </c>
      <c r="K212" s="383"/>
      <c r="L212" s="370">
        <f>+'Pivot Table 4-Year Insts.'!P827</f>
        <v>8.3150984682713336</v>
      </c>
      <c r="M212" s="370"/>
      <c r="N212" s="367">
        <f>SUM(F212:L212)</f>
        <v>99.999999999999986</v>
      </c>
      <c r="P212" s="115"/>
      <c r="Q212" s="115"/>
      <c r="R212" s="115"/>
      <c r="S212" s="115"/>
      <c r="T212" s="115"/>
      <c r="U212" s="110"/>
      <c r="V212" s="116"/>
      <c r="W212" s="17"/>
    </row>
    <row r="213" spans="1:23" s="15" customFormat="1" ht="14.1" customHeight="1">
      <c r="A213" s="371" t="s">
        <v>59</v>
      </c>
      <c r="B213" s="365">
        <f>+'Pivot Table 4-Year Insts.'!P851</f>
        <v>69.581749049429646</v>
      </c>
      <c r="C213" s="381"/>
      <c r="D213" s="390">
        <f t="shared" si="28"/>
        <v>52.732240437158467</v>
      </c>
      <c r="E213" s="368"/>
      <c r="F213" s="391">
        <f>+'Pivot Table 4-Year Insts.'!P877</f>
        <v>38.524590163934427</v>
      </c>
      <c r="G213" s="383"/>
      <c r="H213" s="1008">
        <f>+'Pivot Table 4-Year Insts.'!P880</f>
        <v>1.3661202185792349</v>
      </c>
      <c r="I213" s="383"/>
      <c r="J213" s="370">
        <f>+'Pivot Table 4-Year Insts.'!P883</f>
        <v>12.841530054644808</v>
      </c>
      <c r="K213" s="383"/>
      <c r="L213" s="370">
        <f>+'Pivot Table 4-Year Insts.'!P886</f>
        <v>47.267759562841533</v>
      </c>
      <c r="M213" s="370"/>
      <c r="N213" s="367">
        <f>SUM(F213:L213)</f>
        <v>100</v>
      </c>
      <c r="P213" s="115"/>
      <c r="Q213" s="115"/>
      <c r="R213" s="115"/>
      <c r="S213" s="115"/>
      <c r="T213" s="115"/>
      <c r="U213" s="110"/>
      <c r="V213" s="116"/>
      <c r="W213" s="17"/>
    </row>
    <row r="214" spans="1:23" s="17" customFormat="1" ht="14.1" customHeight="1">
      <c r="A214" s="373" t="s">
        <v>60</v>
      </c>
      <c r="B214" s="374">
        <f>+'Pivot Table 4-Year Insts.'!P910</f>
        <v>91.440404970087442</v>
      </c>
      <c r="C214" s="385"/>
      <c r="D214" s="376">
        <f t="shared" si="28"/>
        <v>69.300452944136893</v>
      </c>
      <c r="E214" s="377"/>
      <c r="F214" s="392">
        <f>+'Pivot Table 4-Year Insts.'!P936</f>
        <v>35.279315551082036</v>
      </c>
      <c r="G214" s="393"/>
      <c r="H214" s="1009">
        <f>+'Pivot Table 4-Year Insts.'!P939</f>
        <v>4.3784599899345746</v>
      </c>
      <c r="I214" s="393"/>
      <c r="J214" s="379">
        <f>+'Pivot Table 4-Year Insts.'!P942</f>
        <v>29.642677403120281</v>
      </c>
      <c r="K214" s="393"/>
      <c r="L214" s="379">
        <f>+'Pivot Table 4-Year Insts.'!P945</f>
        <v>30.699547055863107</v>
      </c>
      <c r="M214" s="379"/>
      <c r="N214" s="380">
        <f>SUM(F214:L214)</f>
        <v>100</v>
      </c>
      <c r="P214" s="115"/>
      <c r="Q214" s="115"/>
      <c r="R214" s="115"/>
      <c r="S214" s="115"/>
      <c r="T214" s="115"/>
      <c r="U214" s="110"/>
      <c r="V214" s="116"/>
    </row>
    <row r="215" spans="1:23" ht="57" customHeight="1">
      <c r="A215" s="1127" t="s">
        <v>140</v>
      </c>
      <c r="B215" s="1127"/>
      <c r="C215" s="1127"/>
      <c r="D215" s="1128"/>
      <c r="E215" s="1128"/>
      <c r="F215" s="1128"/>
      <c r="G215" s="1128"/>
      <c r="H215" s="1128"/>
      <c r="I215" s="1128"/>
      <c r="J215" s="1128"/>
      <c r="K215" s="1128"/>
      <c r="L215" s="1128"/>
      <c r="M215" s="1128"/>
      <c r="N215" s="1128"/>
      <c r="P215" s="108"/>
      <c r="Q215" s="115"/>
      <c r="R215" s="115"/>
      <c r="S215" s="115"/>
      <c r="T215" s="115"/>
      <c r="U215" s="108"/>
      <c r="V215" s="108"/>
      <c r="W215" s="95"/>
    </row>
    <row r="216" spans="1:23" ht="15" customHeight="1">
      <c r="A216" s="1127" t="s">
        <v>139</v>
      </c>
      <c r="B216" s="1127"/>
      <c r="C216" s="1127"/>
      <c r="D216" s="1128"/>
      <c r="E216" s="1128"/>
      <c r="F216" s="1128"/>
      <c r="G216" s="1128"/>
      <c r="H216" s="1128"/>
      <c r="I216" s="1128"/>
      <c r="J216" s="1128"/>
      <c r="K216" s="1128"/>
      <c r="L216" s="1128"/>
      <c r="M216" s="1128"/>
      <c r="N216" s="1128"/>
      <c r="P216" s="108"/>
      <c r="Q216" s="108"/>
      <c r="R216" s="108"/>
      <c r="S216" s="108"/>
      <c r="T216" s="108"/>
      <c r="U216" s="108"/>
      <c r="V216" s="108"/>
      <c r="W216" s="95"/>
    </row>
    <row r="217" spans="1:23" ht="12.75" customHeight="1">
      <c r="A217" s="1127" t="s">
        <v>21</v>
      </c>
      <c r="B217" s="1127"/>
      <c r="C217" s="1127"/>
      <c r="D217" s="1127"/>
      <c r="E217" s="1127"/>
      <c r="F217" s="1127"/>
      <c r="G217" s="1127"/>
      <c r="H217" s="1127"/>
      <c r="I217" s="1127"/>
      <c r="J217" s="1127"/>
      <c r="K217" s="1127"/>
      <c r="L217" s="1127"/>
    </row>
    <row r="218" spans="1:23">
      <c r="A218" s="1030" t="s">
        <v>168</v>
      </c>
      <c r="B218" s="1004"/>
      <c r="C218" s="1004"/>
      <c r="D218" s="1005"/>
      <c r="E218" s="1005"/>
      <c r="F218" s="1005"/>
      <c r="G218" s="1005"/>
      <c r="H218" s="1010"/>
      <c r="I218" s="1005"/>
      <c r="J218" s="1005"/>
      <c r="K218" s="1005"/>
      <c r="L218" s="1005"/>
      <c r="M218" s="1005"/>
      <c r="N218" s="137" t="s">
        <v>1304</v>
      </c>
      <c r="P218" s="108"/>
      <c r="Q218" s="108"/>
      <c r="R218" s="108"/>
      <c r="S218" s="108"/>
      <c r="T218" s="108"/>
      <c r="U218" s="108"/>
      <c r="V218" s="108"/>
      <c r="W218" s="95"/>
    </row>
    <row r="219" spans="1:23" ht="18">
      <c r="A219" s="360" t="s">
        <v>132</v>
      </c>
      <c r="B219" s="1"/>
      <c r="C219" s="1"/>
      <c r="D219" s="1"/>
      <c r="E219" s="1"/>
      <c r="F219" s="1"/>
      <c r="G219" s="1"/>
      <c r="H219" s="1006"/>
      <c r="I219" s="1"/>
      <c r="J219" s="1"/>
      <c r="K219" s="1"/>
      <c r="L219" s="31"/>
      <c r="M219" s="8"/>
      <c r="N219" s="31"/>
    </row>
    <row r="220" spans="1:23" ht="9" customHeight="1">
      <c r="A220" s="1"/>
      <c r="B220" s="1"/>
      <c r="C220" s="1"/>
      <c r="D220" s="1"/>
      <c r="E220" s="1"/>
      <c r="F220" s="1"/>
      <c r="G220" s="1"/>
      <c r="H220" s="1006"/>
      <c r="I220" s="1"/>
      <c r="J220" s="1"/>
      <c r="K220" s="1"/>
      <c r="L220" s="31"/>
      <c r="M220" s="8"/>
      <c r="N220" s="31"/>
    </row>
    <row r="221" spans="1:23" ht="15.75">
      <c r="A221" s="1" t="s">
        <v>71</v>
      </c>
      <c r="B221" s="1"/>
      <c r="C221" s="1"/>
      <c r="D221" s="1"/>
      <c r="E221" s="1"/>
      <c r="F221" s="1"/>
      <c r="G221" s="1"/>
      <c r="H221" s="1006"/>
      <c r="I221" s="1"/>
      <c r="J221" s="1"/>
      <c r="K221" s="1"/>
      <c r="L221" s="31"/>
      <c r="M221" s="8"/>
      <c r="N221" s="31"/>
    </row>
    <row r="222" spans="1:23" ht="18.75">
      <c r="A222" s="1" t="s">
        <v>81</v>
      </c>
      <c r="B222" s="1"/>
      <c r="C222" s="1"/>
      <c r="D222" s="1"/>
      <c r="E222" s="1"/>
      <c r="F222" s="1"/>
      <c r="G222" s="1"/>
      <c r="H222" s="1006"/>
      <c r="I222" s="1"/>
      <c r="J222" s="1"/>
      <c r="K222" s="1"/>
      <c r="L222" s="31"/>
      <c r="M222" s="8"/>
      <c r="N222" s="31"/>
    </row>
    <row r="223" spans="1:23" ht="15.75">
      <c r="A223" s="1" t="s">
        <v>170</v>
      </c>
      <c r="B223" s="1"/>
      <c r="C223" s="1"/>
      <c r="D223" s="1"/>
      <c r="E223" s="1"/>
      <c r="F223" s="1"/>
      <c r="G223" s="1"/>
      <c r="H223" s="1006"/>
      <c r="I223" s="1"/>
      <c r="J223" s="1"/>
      <c r="K223" s="1"/>
      <c r="L223" s="31"/>
      <c r="M223" s="8"/>
      <c r="N223" s="31"/>
      <c r="P223" s="321" t="s">
        <v>179</v>
      </c>
    </row>
    <row r="224" spans="1:23" ht="9" customHeight="1">
      <c r="A224" s="1"/>
      <c r="B224" s="1"/>
      <c r="C224" s="1"/>
      <c r="D224" s="1"/>
      <c r="E224" s="1"/>
      <c r="F224" s="1"/>
      <c r="G224" s="1"/>
      <c r="H224" s="1006"/>
      <c r="I224" s="1"/>
      <c r="J224" s="1"/>
      <c r="K224" s="1"/>
      <c r="L224" s="31"/>
      <c r="M224" s="8"/>
      <c r="N224" s="31"/>
      <c r="P224" s="204"/>
    </row>
    <row r="225" spans="1:33" ht="73.5" customHeight="1">
      <c r="A225" s="12"/>
      <c r="B225" s="361" t="s">
        <v>167</v>
      </c>
      <c r="C225" s="362"/>
      <c r="D225" s="361" t="s">
        <v>138</v>
      </c>
      <c r="E225" s="363"/>
      <c r="F225" s="361" t="s">
        <v>80</v>
      </c>
      <c r="G225" s="361"/>
      <c r="H225" s="1007" t="s">
        <v>42</v>
      </c>
      <c r="I225" s="361"/>
      <c r="J225" s="361" t="s">
        <v>36</v>
      </c>
      <c r="K225" s="361"/>
      <c r="L225" s="361" t="s">
        <v>62</v>
      </c>
      <c r="M225" s="361"/>
      <c r="N225" s="361" t="s">
        <v>63</v>
      </c>
      <c r="P225" s="322" t="s">
        <v>34</v>
      </c>
      <c r="Q225" s="322" t="s">
        <v>30</v>
      </c>
      <c r="R225" s="322" t="s">
        <v>31</v>
      </c>
      <c r="S225" s="322" t="s">
        <v>13</v>
      </c>
      <c r="T225" s="323" t="s">
        <v>14</v>
      </c>
      <c r="U225" s="323" t="s">
        <v>35</v>
      </c>
      <c r="V225" s="324" t="s">
        <v>33</v>
      </c>
      <c r="X225" s="95"/>
      <c r="AD225" s="1032"/>
      <c r="AE225" s="95"/>
    </row>
    <row r="226" spans="1:33" s="15" customFormat="1" ht="18" customHeight="1">
      <c r="A226" s="364" t="s">
        <v>45</v>
      </c>
      <c r="B226" s="365">
        <f>+'Pivot Table 2-Year Insts.'!R856</f>
        <v>43.972826132878183</v>
      </c>
      <c r="C226" s="381"/>
      <c r="D226" s="389">
        <f>SUM(F226:J226)</f>
        <v>53.433996779487103</v>
      </c>
      <c r="E226" s="368"/>
      <c r="F226" s="369">
        <f>+'Pivot Table 2-Year Insts.'!R876</f>
        <v>19.107095504732772</v>
      </c>
      <c r="G226" s="370"/>
      <c r="H226" s="1008">
        <f>+'Pivot Table 2-Year Insts.'!R879</f>
        <v>15.758223260711665</v>
      </c>
      <c r="I226" s="369"/>
      <c r="J226" s="370">
        <f>+'Pivot Table 2-Year Insts.'!R882</f>
        <v>18.568678014042668</v>
      </c>
      <c r="K226" s="369"/>
      <c r="L226" s="370">
        <f>+'Pivot Table 2-Year Insts.'!R885</f>
        <v>46.566003220512897</v>
      </c>
      <c r="M226" s="370"/>
      <c r="N226" s="367">
        <f>SUM(F226:L226)</f>
        <v>100</v>
      </c>
      <c r="P226" s="325">
        <f>+'Pivot Table 2-Year Insts.'!R875</f>
        <v>18.445017592459919</v>
      </c>
      <c r="Q226" s="325">
        <f>+'Pivot Table 2-Year Insts.'!R878</f>
        <v>14.050882807151613</v>
      </c>
      <c r="R226" s="325">
        <f>+'Pivot Table 2-Year Insts.'!R881</f>
        <v>18.746318320039485</v>
      </c>
      <c r="S226" s="325">
        <f>+'Pivot Table 2-Year Insts.'!R884</f>
        <v>48.757781280348986</v>
      </c>
      <c r="T226" s="326">
        <f>SUM(P226:S226)</f>
        <v>100</v>
      </c>
      <c r="U226" s="327">
        <f>SUM(P226:R226)</f>
        <v>51.242218719651014</v>
      </c>
      <c r="V226" s="328">
        <f>+D226-U226</f>
        <v>2.1917780598360892</v>
      </c>
      <c r="W226" s="83" t="s">
        <v>45</v>
      </c>
      <c r="X226" s="17"/>
      <c r="Y226" s="25"/>
      <c r="Z226" s="25"/>
      <c r="AA226" s="25"/>
      <c r="AB226" s="25"/>
      <c r="AC226" s="25"/>
      <c r="AD226" s="1033"/>
      <c r="AE226" s="1033"/>
      <c r="AF226" s="1033"/>
      <c r="AG226" s="1033"/>
    </row>
    <row r="227" spans="1:33" s="332" customFormat="1" ht="9" customHeight="1">
      <c r="A227" s="371"/>
      <c r="B227" s="365"/>
      <c r="C227" s="381"/>
      <c r="D227" s="390"/>
      <c r="E227" s="368"/>
      <c r="F227" s="369"/>
      <c r="G227" s="383"/>
      <c r="H227" s="1008"/>
      <c r="I227" s="383"/>
      <c r="J227" s="370"/>
      <c r="K227" s="383"/>
      <c r="L227" s="370"/>
      <c r="M227" s="370"/>
      <c r="N227" s="367"/>
      <c r="P227" s="325"/>
      <c r="Q227" s="325"/>
      <c r="R227" s="325"/>
      <c r="S227" s="325"/>
      <c r="T227" s="326"/>
      <c r="U227" s="327"/>
      <c r="V227" s="328"/>
      <c r="W227" s="83"/>
      <c r="X227" s="1031"/>
      <c r="Y227" s="25"/>
      <c r="Z227" s="25"/>
      <c r="AA227" s="25"/>
      <c r="AB227" s="25"/>
      <c r="AC227" s="25"/>
      <c r="AD227" s="1033"/>
      <c r="AE227" s="1033"/>
      <c r="AF227" s="1033"/>
      <c r="AG227" s="1033"/>
    </row>
    <row r="228" spans="1:33" s="15" customFormat="1" ht="14.1" customHeight="1">
      <c r="A228" s="364" t="s">
        <v>46</v>
      </c>
      <c r="B228" s="365">
        <f>+'Pivot Table 2-Year Insts.'!R24</f>
        <v>46.389357436109606</v>
      </c>
      <c r="C228" s="381"/>
      <c r="D228" s="390">
        <f t="shared" ref="D228:D246" si="29">SUM(F228:J228)</f>
        <v>62.006037321624589</v>
      </c>
      <c r="E228" s="368"/>
      <c r="F228" s="369">
        <f>+'Pivot Table 2-Year Insts.'!R44</f>
        <v>18.194291986827661</v>
      </c>
      <c r="G228" s="383"/>
      <c r="H228" s="1008">
        <f>+'Pivot Table 2-Year Insts.'!R47</f>
        <v>16.973106476399561</v>
      </c>
      <c r="I228" s="383"/>
      <c r="J228" s="370">
        <f>+'Pivot Table 2-Year Insts.'!R50</f>
        <v>26.838638858397367</v>
      </c>
      <c r="K228" s="383"/>
      <c r="L228" s="370">
        <f>+'Pivot Table 2-Year Insts.'!R53</f>
        <v>37.993962678375411</v>
      </c>
      <c r="M228" s="370"/>
      <c r="N228" s="367">
        <f t="shared" ref="N228:N246" si="30">SUM(F228:L228)</f>
        <v>100</v>
      </c>
      <c r="P228" s="325">
        <f>+'Pivot Table 2-Year Insts.'!R43</f>
        <v>17.901323360184122</v>
      </c>
      <c r="Q228" s="325">
        <f>+'Pivot Table 2-Year Insts.'!R46</f>
        <v>17.987629459148447</v>
      </c>
      <c r="R228" s="325">
        <f>+'Pivot Table 2-Year Insts.'!R49</f>
        <v>23.424913693901036</v>
      </c>
      <c r="S228" s="325">
        <f>+'Pivot Table 2-Year Insts.'!R52</f>
        <v>40.686133486766394</v>
      </c>
      <c r="T228" s="326">
        <f t="shared" ref="T228:T246" si="31">SUM(P228:S228)</f>
        <v>100</v>
      </c>
      <c r="U228" s="327">
        <f t="shared" ref="U228:U246" si="32">SUM(P228:R228)</f>
        <v>59.313866513233606</v>
      </c>
      <c r="V228" s="328">
        <f t="shared" ref="V228:V246" si="33">+D228-U228</f>
        <v>2.6921708083909834</v>
      </c>
      <c r="W228" s="83" t="s">
        <v>46</v>
      </c>
      <c r="X228" s="17"/>
      <c r="Y228" s="25"/>
      <c r="Z228" s="25"/>
      <c r="AA228" s="25"/>
      <c r="AB228" s="25"/>
      <c r="AC228" s="25"/>
      <c r="AD228" s="1033"/>
      <c r="AE228" s="1033"/>
      <c r="AF228" s="1033"/>
      <c r="AG228" s="1033"/>
    </row>
    <row r="229" spans="1:33" s="15" customFormat="1" ht="14.1" customHeight="1">
      <c r="A229" s="371" t="s">
        <v>47</v>
      </c>
      <c r="B229" s="365">
        <f>+'Pivot Table 2-Year Insts.'!R76</f>
        <v>44.948186528497409</v>
      </c>
      <c r="C229" s="381"/>
      <c r="D229" s="390">
        <f t="shared" si="29"/>
        <v>54.026998331563782</v>
      </c>
      <c r="E229" s="368"/>
      <c r="F229" s="369">
        <f>+'Pivot Table 2-Year Insts.'!R96</f>
        <v>20.658273926892161</v>
      </c>
      <c r="G229" s="383"/>
      <c r="H229" s="1008">
        <f>+'Pivot Table 2-Year Insts.'!R99</f>
        <v>23.85863794934021</v>
      </c>
      <c r="I229" s="383"/>
      <c r="J229" s="370">
        <f>+'Pivot Table 2-Year Insts.'!R102</f>
        <v>9.5100864553314128</v>
      </c>
      <c r="K229" s="383"/>
      <c r="L229" s="370">
        <f>+'Pivot Table 2-Year Insts.'!R105</f>
        <v>45.973001668436218</v>
      </c>
      <c r="M229" s="370"/>
      <c r="N229" s="367">
        <f t="shared" si="30"/>
        <v>100</v>
      </c>
      <c r="P229" s="325">
        <f>+'Pivot Table 2-Year Insts.'!R95</f>
        <v>19.826295297993411</v>
      </c>
      <c r="Q229" s="325">
        <f>+'Pivot Table 2-Year Insts.'!R98</f>
        <v>17.445342917041028</v>
      </c>
      <c r="R229" s="325">
        <f>+'Pivot Table 2-Year Insts.'!R101</f>
        <v>10.227613057801738</v>
      </c>
      <c r="S229" s="325">
        <f>+'Pivot Table 2-Year Insts.'!R104</f>
        <v>52.500748727163824</v>
      </c>
      <c r="T229" s="326">
        <f t="shared" si="31"/>
        <v>100</v>
      </c>
      <c r="U229" s="327">
        <f t="shared" si="32"/>
        <v>47.499251272836183</v>
      </c>
      <c r="V229" s="328">
        <f t="shared" si="33"/>
        <v>6.5277470587275985</v>
      </c>
      <c r="W229" s="83" t="s">
        <v>47</v>
      </c>
      <c r="X229" s="17"/>
      <c r="Y229" s="25"/>
      <c r="Z229" s="25"/>
      <c r="AA229" s="25"/>
      <c r="AB229" s="25"/>
      <c r="AC229" s="25"/>
      <c r="AD229" s="1033"/>
      <c r="AE229" s="1033"/>
      <c r="AF229" s="1033"/>
      <c r="AG229" s="1033"/>
    </row>
    <row r="230" spans="1:33" s="15" customFormat="1" ht="13.5" customHeight="1">
      <c r="A230" s="371" t="s">
        <v>61</v>
      </c>
      <c r="B230" s="365">
        <f>+'Pivot Table 2-Year Insts.'!R128</f>
        <v>55.174716225239266</v>
      </c>
      <c r="C230" s="381"/>
      <c r="D230" s="390">
        <f t="shared" si="29"/>
        <v>26.825332795482048</v>
      </c>
      <c r="E230" s="368"/>
      <c r="F230" s="369">
        <f>+'Pivot Table 2-Year Insts.'!R148</f>
        <v>13.110125050423557</v>
      </c>
      <c r="G230" s="383"/>
      <c r="H230" s="1008">
        <f>+'Pivot Table 2-Year Insts.'!R151</f>
        <v>0</v>
      </c>
      <c r="I230" s="383"/>
      <c r="J230" s="370">
        <f>+'Pivot Table 2-Year Insts.'!R154</f>
        <v>13.715207745058491</v>
      </c>
      <c r="K230" s="383"/>
      <c r="L230" s="370">
        <f>+'Pivot Table 2-Year Insts.'!R157</f>
        <v>73.174667204517945</v>
      </c>
      <c r="M230" s="370"/>
      <c r="N230" s="367">
        <f t="shared" si="30"/>
        <v>100</v>
      </c>
      <c r="P230" s="325">
        <f>+'Pivot Table 2-Year Insts.'!R147</f>
        <v>12.383770076077768</v>
      </c>
      <c r="Q230" s="325">
        <f>+'Pivot Table 2-Year Insts.'!R150</f>
        <v>0</v>
      </c>
      <c r="R230" s="325">
        <f>+'Pivot Table 2-Year Insts.'!R153</f>
        <v>14.370245139475909</v>
      </c>
      <c r="S230" s="325">
        <f>+'Pivot Table 2-Year Insts.'!R156</f>
        <v>73.245984784446321</v>
      </c>
      <c r="T230" s="326">
        <f t="shared" si="31"/>
        <v>100</v>
      </c>
      <c r="U230" s="327">
        <f t="shared" si="32"/>
        <v>26.754015215553679</v>
      </c>
      <c r="V230" s="328">
        <f t="shared" si="33"/>
        <v>7.1317579928368957E-2</v>
      </c>
      <c r="W230" s="83" t="s">
        <v>61</v>
      </c>
      <c r="X230" s="17"/>
      <c r="Y230" s="25"/>
      <c r="Z230" s="25"/>
      <c r="AA230" s="25"/>
      <c r="AB230" s="25"/>
      <c r="AC230" s="25"/>
      <c r="AD230" s="1033"/>
      <c r="AE230" s="1033"/>
      <c r="AF230" s="1033"/>
      <c r="AG230" s="1033"/>
    </row>
    <row r="231" spans="1:33" s="15" customFormat="1" ht="14.1" customHeight="1">
      <c r="A231" s="371" t="s">
        <v>48</v>
      </c>
      <c r="B231" s="365">
        <f>+'Pivot Table 2-Year Insts.'!R180</f>
        <v>44.21729028745856</v>
      </c>
      <c r="C231" s="381"/>
      <c r="D231" s="390">
        <f t="shared" si="29"/>
        <v>63.394525667802576</v>
      </c>
      <c r="E231" s="368"/>
      <c r="F231" s="369">
        <f>+'Pivot Table 2-Year Insts.'!R200</f>
        <v>36.7307903704518</v>
      </c>
      <c r="G231" s="383"/>
      <c r="H231" s="1008">
        <f>+'Pivot Table 2-Year Insts.'!R203</f>
        <v>14.51907222161152</v>
      </c>
      <c r="I231" s="383"/>
      <c r="J231" s="370">
        <f>+'Pivot Table 2-Year Insts.'!R206</f>
        <v>12.144663075739254</v>
      </c>
      <c r="K231" s="383"/>
      <c r="L231" s="370">
        <f>+'Pivot Table 2-Year Insts.'!R209</f>
        <v>36.605474332197431</v>
      </c>
      <c r="M231" s="370"/>
      <c r="N231" s="367">
        <f t="shared" si="30"/>
        <v>100</v>
      </c>
      <c r="P231" s="325">
        <f>+'Pivot Table 2-Year Insts.'!R199</f>
        <v>35.468317985512876</v>
      </c>
      <c r="Q231" s="325">
        <f>+'Pivot Table 2-Year Insts.'!R202</f>
        <v>14.839019262847611</v>
      </c>
      <c r="R231" s="325">
        <f>+'Pivot Table 2-Year Insts.'!R205</f>
        <v>12.86931883097594</v>
      </c>
      <c r="S231" s="325">
        <f>+'Pivot Table 2-Year Insts.'!R208</f>
        <v>36.823343920663575</v>
      </c>
      <c r="T231" s="326">
        <f t="shared" si="31"/>
        <v>100</v>
      </c>
      <c r="U231" s="327">
        <f t="shared" si="32"/>
        <v>63.176656079336425</v>
      </c>
      <c r="V231" s="328">
        <f t="shared" si="33"/>
        <v>0.21786958846615079</v>
      </c>
      <c r="W231" s="83" t="s">
        <v>48</v>
      </c>
      <c r="X231" s="17"/>
      <c r="Y231" s="25"/>
      <c r="Z231" s="25"/>
      <c r="AA231" s="25"/>
      <c r="AB231" s="25"/>
      <c r="AC231" s="25"/>
      <c r="AD231" s="1033"/>
      <c r="AE231" s="1033"/>
      <c r="AF231" s="1033"/>
      <c r="AG231" s="1033"/>
    </row>
    <row r="232" spans="1:33" s="15" customFormat="1" ht="14.1" customHeight="1">
      <c r="A232" s="371"/>
      <c r="B232" s="365"/>
      <c r="C232" s="381"/>
      <c r="D232" s="390"/>
      <c r="E232" s="368"/>
      <c r="F232" s="369"/>
      <c r="G232" s="383"/>
      <c r="H232" s="1008"/>
      <c r="I232" s="383"/>
      <c r="J232" s="370"/>
      <c r="K232" s="383"/>
      <c r="L232" s="370"/>
      <c r="M232" s="370"/>
      <c r="N232" s="367"/>
      <c r="P232" s="325"/>
      <c r="Q232" s="325"/>
      <c r="R232" s="325"/>
      <c r="S232" s="325"/>
      <c r="T232" s="326"/>
      <c r="U232" s="327"/>
      <c r="V232" s="328"/>
      <c r="W232" s="83"/>
      <c r="X232" s="17"/>
      <c r="Y232" s="25"/>
      <c r="Z232" s="25"/>
      <c r="AA232" s="25"/>
      <c r="AB232" s="25"/>
      <c r="AC232" s="25"/>
      <c r="AD232" s="1033"/>
      <c r="AE232" s="1033"/>
      <c r="AF232" s="1033"/>
      <c r="AG232" s="1033"/>
    </row>
    <row r="233" spans="1:33" s="15" customFormat="1" ht="14.1" customHeight="1">
      <c r="A233" s="371" t="s">
        <v>49</v>
      </c>
      <c r="B233" s="365">
        <f>+'Pivot Table 2-Year Insts.'!R232</f>
        <v>51.274237171917257</v>
      </c>
      <c r="C233" s="381"/>
      <c r="D233" s="390">
        <f t="shared" si="29"/>
        <v>43.580980683506681</v>
      </c>
      <c r="E233" s="368"/>
      <c r="F233" s="369">
        <f>+'Pivot Table 2-Year Insts.'!R252</f>
        <v>9.9777117384843983</v>
      </c>
      <c r="G233" s="383"/>
      <c r="H233" s="1008">
        <f>+'Pivot Table 2-Year Insts.'!R255</f>
        <v>12.622585438335809</v>
      </c>
      <c r="I233" s="383"/>
      <c r="J233" s="370">
        <f>+'Pivot Table 2-Year Insts.'!R258</f>
        <v>20.980683506686479</v>
      </c>
      <c r="K233" s="383"/>
      <c r="L233" s="370">
        <f>+'Pivot Table 2-Year Insts.'!R261</f>
        <v>56.419019316493312</v>
      </c>
      <c r="M233" s="370"/>
      <c r="N233" s="367">
        <f t="shared" si="30"/>
        <v>100</v>
      </c>
      <c r="P233" s="325">
        <f>+'Pivot Table 2-Year Insts.'!R251</f>
        <v>10.732833237160992</v>
      </c>
      <c r="Q233" s="325">
        <f>+'Pivot Table 2-Year Insts.'!R254</f>
        <v>12.521638776687825</v>
      </c>
      <c r="R233" s="325">
        <f>+'Pivot Table 2-Year Insts.'!R257</f>
        <v>22.017970488830269</v>
      </c>
      <c r="S233" s="325">
        <f>+'Pivot Table 2-Year Insts.'!R260</f>
        <v>54.727557497320909</v>
      </c>
      <c r="T233" s="326">
        <f t="shared" si="31"/>
        <v>100</v>
      </c>
      <c r="U233" s="327">
        <f t="shared" si="32"/>
        <v>45.272442502679084</v>
      </c>
      <c r="V233" s="328">
        <f t="shared" si="33"/>
        <v>-1.6914618191724031</v>
      </c>
      <c r="W233" s="83" t="s">
        <v>49</v>
      </c>
      <c r="X233" s="17"/>
      <c r="Y233" s="25"/>
      <c r="Z233" s="25"/>
      <c r="AA233" s="25"/>
      <c r="AB233" s="25"/>
      <c r="AC233" s="25"/>
      <c r="AD233" s="1033"/>
      <c r="AE233" s="1033"/>
      <c r="AF233" s="1033"/>
      <c r="AG233" s="1033"/>
    </row>
    <row r="234" spans="1:33" s="15" customFormat="1" ht="14.1" customHeight="1">
      <c r="A234" s="371" t="s">
        <v>50</v>
      </c>
      <c r="B234" s="365">
        <f>+'Pivot Table 2-Year Insts.'!R284</f>
        <v>46.477518634287094</v>
      </c>
      <c r="C234" s="381"/>
      <c r="D234" s="390">
        <f t="shared" si="29"/>
        <v>43.727366787377136</v>
      </c>
      <c r="E234" s="368"/>
      <c r="F234" s="369">
        <f>+'Pivot Table 2-Year Insts.'!R304</f>
        <v>21.495085359544749</v>
      </c>
      <c r="G234" s="383"/>
      <c r="H234" s="1008">
        <f>+'Pivot Table 2-Year Insts.'!R307</f>
        <v>14.989653388515261</v>
      </c>
      <c r="I234" s="383"/>
      <c r="J234" s="370">
        <f>+'Pivot Table 2-Year Insts.'!R310</f>
        <v>7.2426280393171245</v>
      </c>
      <c r="K234" s="383"/>
      <c r="L234" s="370">
        <f>+'Pivot Table 2-Year Insts.'!R313</f>
        <v>56.272633212622871</v>
      </c>
      <c r="M234" s="370"/>
      <c r="N234" s="367">
        <f t="shared" si="30"/>
        <v>100</v>
      </c>
      <c r="P234" s="325">
        <f>+'Pivot Table 2-Year Insts.'!R303</f>
        <v>20.363040807970521</v>
      </c>
      <c r="Q234" s="325">
        <f>+'Pivot Table 2-Year Insts.'!R306</f>
        <v>16.650743824211819</v>
      </c>
      <c r="R234" s="325">
        <f>+'Pivot Table 2-Year Insts.'!R309</f>
        <v>7.3563532141394843</v>
      </c>
      <c r="S234" s="325">
        <f>+'Pivot Table 2-Year Insts.'!R312</f>
        <v>55.629862153678175</v>
      </c>
      <c r="T234" s="326">
        <f t="shared" si="31"/>
        <v>100</v>
      </c>
      <c r="U234" s="327">
        <f t="shared" si="32"/>
        <v>44.370137846321818</v>
      </c>
      <c r="V234" s="328">
        <f t="shared" si="33"/>
        <v>-0.64277105894468178</v>
      </c>
      <c r="W234" s="83" t="s">
        <v>50</v>
      </c>
      <c r="X234" s="17"/>
      <c r="Y234" s="25"/>
      <c r="Z234" s="25"/>
      <c r="AA234" s="25"/>
      <c r="AB234" s="25"/>
      <c r="AC234" s="25"/>
      <c r="AD234" s="1033"/>
      <c r="AE234" s="1033"/>
      <c r="AF234" s="1033"/>
      <c r="AG234" s="1033"/>
    </row>
    <row r="235" spans="1:33" s="15" customFormat="1" ht="13.5" customHeight="1">
      <c r="A235" s="371" t="s">
        <v>51</v>
      </c>
      <c r="B235" s="365">
        <f>+'Pivot Table 2-Year Insts.'!R336</f>
        <v>48.016582669484634</v>
      </c>
      <c r="C235" s="381"/>
      <c r="D235" s="390">
        <f t="shared" si="29"/>
        <v>41.848654139156935</v>
      </c>
      <c r="E235" s="368"/>
      <c r="F235" s="369">
        <f>+'Pivot Table 2-Year Insts.'!R356</f>
        <v>5.925173522938886</v>
      </c>
      <c r="G235" s="383"/>
      <c r="H235" s="1008">
        <f>+'Pivot Table 2-Year Insts.'!R359</f>
        <v>17.149145082105978</v>
      </c>
      <c r="I235" s="383"/>
      <c r="J235" s="370">
        <f>+'Pivot Table 2-Year Insts.'!R362</f>
        <v>18.774335534112073</v>
      </c>
      <c r="K235" s="383"/>
      <c r="L235" s="370">
        <f>+'Pivot Table 2-Year Insts.'!R365</f>
        <v>58.151345860843065</v>
      </c>
      <c r="M235" s="370"/>
      <c r="N235" s="367">
        <f t="shared" si="30"/>
        <v>100</v>
      </c>
      <c r="P235" s="325">
        <f>+'Pivot Table 2-Year Insts.'!R355</f>
        <v>6.1619082038308637</v>
      </c>
      <c r="Q235" s="325">
        <f>+'Pivot Table 2-Year Insts.'!R358</f>
        <v>17.256956993133358</v>
      </c>
      <c r="R235" s="325">
        <f>+'Pivot Table 2-Year Insts.'!R361</f>
        <v>24.539212143115289</v>
      </c>
      <c r="S235" s="325">
        <f>+'Pivot Table 2-Year Insts.'!R364</f>
        <v>52.041922659920495</v>
      </c>
      <c r="T235" s="326">
        <f t="shared" si="31"/>
        <v>100</v>
      </c>
      <c r="U235" s="327">
        <f t="shared" si="32"/>
        <v>47.958077340079512</v>
      </c>
      <c r="V235" s="328">
        <f t="shared" si="33"/>
        <v>-6.1094232009225777</v>
      </c>
      <c r="W235" s="83" t="s">
        <v>51</v>
      </c>
      <c r="X235" s="17"/>
      <c r="Y235" s="25"/>
      <c r="Z235" s="25"/>
      <c r="AA235" s="25"/>
      <c r="AB235" s="25"/>
      <c r="AC235" s="25"/>
      <c r="AD235" s="1033"/>
      <c r="AE235" s="1033"/>
      <c r="AF235" s="1033"/>
      <c r="AG235" s="1033"/>
    </row>
    <row r="236" spans="1:33" s="15" customFormat="1" ht="13.5" customHeight="1">
      <c r="A236" s="371" t="s">
        <v>52</v>
      </c>
      <c r="B236" s="365">
        <f>+'Pivot Table 2-Year Insts.'!R388</f>
        <v>37.220083088458807</v>
      </c>
      <c r="C236" s="381"/>
      <c r="D236" s="390">
        <f t="shared" si="29"/>
        <v>55.768052814265289</v>
      </c>
      <c r="E236" s="368"/>
      <c r="F236" s="369">
        <f>+'Pivot Table 2-Year Insts.'!R408</f>
        <v>13.611924045463827</v>
      </c>
      <c r="G236" s="383"/>
      <c r="H236" s="1008">
        <f>+'Pivot Table 2-Year Insts.'!R411</f>
        <v>19.880215068399917</v>
      </c>
      <c r="I236" s="383"/>
      <c r="J236" s="370">
        <f>+'Pivot Table 2-Year Insts.'!R414</f>
        <v>22.275913700401549</v>
      </c>
      <c r="K236" s="383"/>
      <c r="L236" s="370">
        <f>+'Pivot Table 2-Year Insts.'!R417</f>
        <v>44.231947185734704</v>
      </c>
      <c r="M236" s="370"/>
      <c r="N236" s="367">
        <f t="shared" si="30"/>
        <v>100</v>
      </c>
      <c r="P236" s="325">
        <f>+'Pivot Table 2-Year Insts.'!R407</f>
        <v>13.68106028217187</v>
      </c>
      <c r="Q236" s="325">
        <f>+'Pivot Table 2-Year Insts.'!R410</f>
        <v>20.001425110446057</v>
      </c>
      <c r="R236" s="325">
        <f>+'Pivot Table 2-Year Insts.'!R413</f>
        <v>19.702151916773548</v>
      </c>
      <c r="S236" s="325">
        <f>+'Pivot Table 2-Year Insts.'!R416</f>
        <v>46.615362690608521</v>
      </c>
      <c r="T236" s="326">
        <f t="shared" si="31"/>
        <v>100</v>
      </c>
      <c r="U236" s="327">
        <f t="shared" si="32"/>
        <v>53.384637309391479</v>
      </c>
      <c r="V236" s="328">
        <f t="shared" si="33"/>
        <v>2.3834155048738097</v>
      </c>
      <c r="W236" s="83" t="s">
        <v>52</v>
      </c>
      <c r="X236" s="17"/>
      <c r="Y236" s="25"/>
      <c r="Z236" s="25"/>
      <c r="AA236" s="25"/>
      <c r="AB236" s="25"/>
      <c r="AC236" s="25"/>
      <c r="AD236" s="1033"/>
      <c r="AE236" s="1033"/>
      <c r="AF236" s="1033"/>
      <c r="AG236" s="1033"/>
    </row>
    <row r="237" spans="1:33" s="15" customFormat="1" ht="13.5" customHeight="1">
      <c r="A237" s="371"/>
      <c r="B237" s="365"/>
      <c r="C237" s="381"/>
      <c r="D237" s="390"/>
      <c r="E237" s="368"/>
      <c r="F237" s="369"/>
      <c r="G237" s="383"/>
      <c r="H237" s="1008"/>
      <c r="I237" s="383"/>
      <c r="J237" s="370"/>
      <c r="K237" s="383"/>
      <c r="L237" s="370"/>
      <c r="M237" s="370"/>
      <c r="N237" s="367"/>
      <c r="P237" s="325"/>
      <c r="Q237" s="325"/>
      <c r="R237" s="325"/>
      <c r="S237" s="325"/>
      <c r="T237" s="326"/>
      <c r="U237" s="327"/>
      <c r="V237" s="328"/>
      <c r="W237" s="83"/>
      <c r="X237" s="17"/>
      <c r="Y237" s="25"/>
      <c r="Z237" s="25"/>
      <c r="AA237" s="25"/>
      <c r="AB237" s="25"/>
      <c r="AC237" s="25"/>
      <c r="AD237" s="1033"/>
      <c r="AE237" s="1033"/>
      <c r="AF237" s="1033"/>
      <c r="AG237" s="1033"/>
    </row>
    <row r="238" spans="1:33" s="15" customFormat="1" ht="14.1" customHeight="1">
      <c r="A238" s="371" t="s">
        <v>53</v>
      </c>
      <c r="B238" s="365">
        <f>+'Pivot Table 2-Year Insts.'!R440</f>
        <v>60.652336575743149</v>
      </c>
      <c r="C238" s="381"/>
      <c r="D238" s="390">
        <f t="shared" si="29"/>
        <v>57.595469074188301</v>
      </c>
      <c r="E238" s="368"/>
      <c r="F238" s="369">
        <f>+'Pivot Table 2-Year Insts.'!R460</f>
        <v>26.142544720462062</v>
      </c>
      <c r="G238" s="383"/>
      <c r="H238" s="1008">
        <f>+'Pivot Table 2-Year Insts.'!R463</f>
        <v>7.7777154713172205</v>
      </c>
      <c r="I238" s="383"/>
      <c r="J238" s="370">
        <f>+'Pivot Table 2-Year Insts.'!R466</f>
        <v>23.675208882409017</v>
      </c>
      <c r="K238" s="383"/>
      <c r="L238" s="370">
        <f>+'Pivot Table 2-Year Insts.'!R469</f>
        <v>42.404530925811699</v>
      </c>
      <c r="M238" s="370"/>
      <c r="N238" s="367">
        <f t="shared" si="30"/>
        <v>100</v>
      </c>
      <c r="P238" s="325">
        <f>+'Pivot Table 2-Year Insts.'!R459</f>
        <v>24.772453119859634</v>
      </c>
      <c r="Q238" s="325">
        <f>+'Pivot Table 2-Year Insts.'!R462</f>
        <v>0.5208904485140915</v>
      </c>
      <c r="R238" s="325">
        <f>+'Pivot Table 2-Year Insts.'!R465</f>
        <v>22.820484702269987</v>
      </c>
      <c r="S238" s="325">
        <f>+'Pivot Table 2-Year Insts.'!R468</f>
        <v>51.886171729356292</v>
      </c>
      <c r="T238" s="326">
        <f t="shared" si="31"/>
        <v>100</v>
      </c>
      <c r="U238" s="327">
        <f t="shared" si="32"/>
        <v>48.113828270643708</v>
      </c>
      <c r="V238" s="328">
        <f t="shared" si="33"/>
        <v>9.4816408035445932</v>
      </c>
      <c r="W238" s="83" t="s">
        <v>53</v>
      </c>
      <c r="X238" s="17"/>
      <c r="Y238" s="25"/>
      <c r="Z238" s="25"/>
      <c r="AA238" s="25"/>
      <c r="AB238" s="25"/>
      <c r="AC238" s="25"/>
      <c r="AD238" s="1033"/>
      <c r="AE238" s="1033"/>
      <c r="AF238" s="1033"/>
      <c r="AG238" s="1033"/>
    </row>
    <row r="239" spans="1:33" s="15" customFormat="1" ht="14.1" customHeight="1">
      <c r="A239" s="371" t="s">
        <v>54</v>
      </c>
      <c r="B239" s="365">
        <f>+'Pivot Table 2-Year Insts.'!R492</f>
        <v>23.300045952276879</v>
      </c>
      <c r="C239" s="381"/>
      <c r="D239" s="390">
        <f t="shared" si="29"/>
        <v>46.947905142142481</v>
      </c>
      <c r="E239" s="368"/>
      <c r="F239" s="369">
        <f>+'Pivot Table 2-Year Insts.'!R512</f>
        <v>20.361729760931262</v>
      </c>
      <c r="G239" s="383"/>
      <c r="H239" s="1008">
        <f>+'Pivot Table 2-Year Insts.'!R515</f>
        <v>14.146904613016501</v>
      </c>
      <c r="I239" s="383"/>
      <c r="J239" s="370">
        <f>+'Pivot Table 2-Year Insts.'!R518</f>
        <v>12.439270768194719</v>
      </c>
      <c r="K239" s="383"/>
      <c r="L239" s="370">
        <f>+'Pivot Table 2-Year Insts.'!R521</f>
        <v>53.052094857857526</v>
      </c>
      <c r="M239" s="370"/>
      <c r="N239" s="367">
        <f t="shared" si="30"/>
        <v>100</v>
      </c>
      <c r="P239" s="325">
        <f>+'Pivot Table 2-Year Insts.'!R511</f>
        <v>19.826442062276673</v>
      </c>
      <c r="Q239" s="325">
        <f>+'Pivot Table 2-Year Insts.'!R514</f>
        <v>0</v>
      </c>
      <c r="R239" s="325">
        <f>+'Pivot Table 2-Year Insts.'!R517</f>
        <v>12.909647779479327</v>
      </c>
      <c r="S239" s="325">
        <f>+'Pivot Table 2-Year Insts.'!R520</f>
        <v>67.263910158244002</v>
      </c>
      <c r="T239" s="326">
        <f t="shared" si="31"/>
        <v>100</v>
      </c>
      <c r="U239" s="327">
        <f t="shared" si="32"/>
        <v>32.736089841755998</v>
      </c>
      <c r="V239" s="328">
        <f t="shared" si="33"/>
        <v>14.211815300386483</v>
      </c>
      <c r="W239" s="83" t="s">
        <v>54</v>
      </c>
      <c r="X239" s="17"/>
      <c r="Y239" s="25"/>
      <c r="Z239" s="25"/>
      <c r="AA239" s="25"/>
      <c r="AB239" s="25"/>
      <c r="AC239" s="25"/>
      <c r="AD239" s="1033"/>
      <c r="AE239" s="1033"/>
      <c r="AF239" s="1033"/>
      <c r="AG239" s="1033"/>
    </row>
    <row r="240" spans="1:33" s="15" customFormat="1" ht="14.1" customHeight="1">
      <c r="A240" s="371" t="s">
        <v>55</v>
      </c>
      <c r="B240" s="365">
        <f>+'Pivot Table 2-Year Insts.'!R544</f>
        <v>32.880661875313386</v>
      </c>
      <c r="C240" s="381"/>
      <c r="D240" s="390">
        <f t="shared" si="29"/>
        <v>48.608463591307668</v>
      </c>
      <c r="E240" s="368"/>
      <c r="F240" s="369">
        <f>+'Pivot Table 2-Year Insts.'!R564</f>
        <v>17.181344516456985</v>
      </c>
      <c r="G240" s="383"/>
      <c r="H240" s="1008">
        <f>+'Pivot Table 2-Year Insts.'!R567</f>
        <v>12.936840767568942</v>
      </c>
      <c r="I240" s="383"/>
      <c r="J240" s="370">
        <f>+'Pivot Table 2-Year Insts.'!R570</f>
        <v>18.490278307281738</v>
      </c>
      <c r="K240" s="383"/>
      <c r="L240" s="370">
        <f>+'Pivot Table 2-Year Insts.'!R573</f>
        <v>51.391536408692339</v>
      </c>
      <c r="M240" s="370"/>
      <c r="N240" s="367">
        <f t="shared" si="30"/>
        <v>100</v>
      </c>
      <c r="P240" s="325">
        <f>+'Pivot Table 2-Year Insts.'!R563</f>
        <v>15.790129611166501</v>
      </c>
      <c r="Q240" s="325">
        <f>+'Pivot Table 2-Year Insts.'!R566</f>
        <v>11.56530408773679</v>
      </c>
      <c r="R240" s="325">
        <f>+'Pivot Table 2-Year Insts.'!R569</f>
        <v>17.609670987038882</v>
      </c>
      <c r="S240" s="325">
        <f>+'Pivot Table 2-Year Insts.'!R572</f>
        <v>55.034895314057827</v>
      </c>
      <c r="T240" s="326">
        <f t="shared" si="31"/>
        <v>100</v>
      </c>
      <c r="U240" s="327">
        <f t="shared" si="32"/>
        <v>44.965104685942173</v>
      </c>
      <c r="V240" s="328">
        <f t="shared" si="33"/>
        <v>3.6433589053654956</v>
      </c>
      <c r="W240" s="83" t="s">
        <v>55</v>
      </c>
      <c r="X240" s="17"/>
      <c r="Y240" s="25"/>
      <c r="Z240" s="25"/>
      <c r="AA240" s="25"/>
      <c r="AB240" s="25"/>
      <c r="AC240" s="25"/>
      <c r="AD240" s="1033"/>
      <c r="AE240" s="1033"/>
      <c r="AF240" s="1033"/>
      <c r="AG240" s="1033"/>
    </row>
    <row r="241" spans="1:33" s="15" customFormat="1" ht="13.5" customHeight="1">
      <c r="A241" s="371" t="s">
        <v>56</v>
      </c>
      <c r="B241" s="365">
        <f>+'Pivot Table 2-Year Insts.'!R596</f>
        <v>49.273300522916024</v>
      </c>
      <c r="C241" s="381"/>
      <c r="D241" s="390">
        <f t="shared" si="29"/>
        <v>43.495903238392508</v>
      </c>
      <c r="E241" s="368"/>
      <c r="F241" s="369">
        <f>+'Pivot Table 2-Year Insts.'!R616</f>
        <v>11.190011705033164</v>
      </c>
      <c r="G241" s="383"/>
      <c r="H241" s="1008">
        <f>+'Pivot Table 2-Year Insts.'!R619</f>
        <v>17.666796722590714</v>
      </c>
      <c r="I241" s="383"/>
      <c r="J241" s="370">
        <f>+'Pivot Table 2-Year Insts.'!R622</f>
        <v>14.639094810768629</v>
      </c>
      <c r="K241" s="383"/>
      <c r="L241" s="370">
        <f>+'Pivot Table 2-Year Insts.'!R625</f>
        <v>56.504096761607492</v>
      </c>
      <c r="M241" s="370"/>
      <c r="N241" s="367">
        <f t="shared" si="30"/>
        <v>100</v>
      </c>
      <c r="P241" s="325">
        <f>+'Pivot Table 2-Year Insts.'!R615</f>
        <v>11.45611124279055</v>
      </c>
      <c r="Q241" s="325">
        <f>+'Pivot Table 2-Year Insts.'!R618</f>
        <v>17.982144267993995</v>
      </c>
      <c r="R241" s="325">
        <f>+'Pivot Table 2-Year Insts.'!R621</f>
        <v>15.050959943114481</v>
      </c>
      <c r="S241" s="325">
        <f>+'Pivot Table 2-Year Insts.'!R624</f>
        <v>55.510784546100965</v>
      </c>
      <c r="T241" s="326">
        <f t="shared" si="31"/>
        <v>99.999999999999986</v>
      </c>
      <c r="U241" s="327">
        <f t="shared" si="32"/>
        <v>44.489215453899021</v>
      </c>
      <c r="V241" s="328">
        <f t="shared" si="33"/>
        <v>-0.9933122155065135</v>
      </c>
      <c r="W241" s="83" t="s">
        <v>56</v>
      </c>
      <c r="X241" s="17"/>
      <c r="Y241" s="25"/>
      <c r="Z241" s="25"/>
      <c r="AA241" s="25"/>
      <c r="AB241" s="25"/>
      <c r="AC241" s="25"/>
      <c r="AD241" s="25"/>
      <c r="AE241" s="1033"/>
      <c r="AF241" s="1033"/>
      <c r="AG241" s="1033"/>
    </row>
    <row r="242" spans="1:33" s="15" customFormat="1" ht="13.5" customHeight="1">
      <c r="A242" s="371"/>
      <c r="B242" s="365"/>
      <c r="C242" s="381"/>
      <c r="D242" s="390"/>
      <c r="E242" s="368"/>
      <c r="F242" s="369"/>
      <c r="G242" s="383"/>
      <c r="H242" s="1008"/>
      <c r="I242" s="383"/>
      <c r="J242" s="370"/>
      <c r="K242" s="383"/>
      <c r="L242" s="370"/>
      <c r="M242" s="370"/>
      <c r="N242" s="367"/>
      <c r="P242" s="325"/>
      <c r="Q242" s="325"/>
      <c r="R242" s="325"/>
      <c r="S242" s="325"/>
      <c r="T242" s="326"/>
      <c r="U242" s="327"/>
      <c r="V242" s="329"/>
      <c r="W242" s="83"/>
      <c r="X242" s="17"/>
      <c r="Y242" s="25"/>
      <c r="Z242" s="25"/>
      <c r="AA242" s="25"/>
      <c r="AB242" s="25"/>
      <c r="AC242" s="25"/>
      <c r="AD242" s="25"/>
      <c r="AE242" s="1033"/>
      <c r="AF242" s="1033"/>
      <c r="AG242" s="1033"/>
    </row>
    <row r="243" spans="1:33" s="15" customFormat="1" ht="13.5" customHeight="1">
      <c r="A243" s="371" t="s">
        <v>57</v>
      </c>
      <c r="B243" s="365">
        <f>+'Pivot Table 2-Year Insts.'!R648</f>
        <v>78.603975434194012</v>
      </c>
      <c r="C243" s="381"/>
      <c r="D243" s="390">
        <f t="shared" si="29"/>
        <v>54.414853398302952</v>
      </c>
      <c r="E243" s="368"/>
      <c r="F243" s="391">
        <f>+'Pivot Table 2-Year Insts.'!R668</f>
        <v>12.937914811392087</v>
      </c>
      <c r="G243" s="383"/>
      <c r="H243" s="1008">
        <f>+'Pivot Table 2-Year Insts.'!R671</f>
        <v>21.557590523397462</v>
      </c>
      <c r="I243" s="383"/>
      <c r="J243" s="370">
        <f>+'Pivot Table 2-Year Insts.'!R674</f>
        <v>19.9193480635134</v>
      </c>
      <c r="K243" s="383"/>
      <c r="L243" s="370">
        <f>+'Pivot Table 2-Year Insts.'!R677</f>
        <v>45.585146601697055</v>
      </c>
      <c r="M243" s="370"/>
      <c r="N243" s="367">
        <f t="shared" si="30"/>
        <v>100</v>
      </c>
      <c r="P243" s="325">
        <f>+'Pivot Table 2-Year Insts.'!R667</f>
        <v>11.40560120151957</v>
      </c>
      <c r="Q243" s="325">
        <f>+'Pivot Table 2-Year Insts.'!R670</f>
        <v>18.385016344200018</v>
      </c>
      <c r="R243" s="325">
        <f>+'Pivot Table 2-Year Insts.'!R673</f>
        <v>17.554554289248166</v>
      </c>
      <c r="S243" s="325">
        <f>+'Pivot Table 2-Year Insts.'!R676</f>
        <v>52.654828165032242</v>
      </c>
      <c r="T243" s="326">
        <f t="shared" si="31"/>
        <v>100</v>
      </c>
      <c r="U243" s="327">
        <f t="shared" si="32"/>
        <v>47.345171834967758</v>
      </c>
      <c r="V243" s="328">
        <f t="shared" si="33"/>
        <v>7.0696815633351946</v>
      </c>
      <c r="W243" s="83" t="s">
        <v>57</v>
      </c>
      <c r="X243" s="17"/>
      <c r="Y243" s="25"/>
      <c r="Z243" s="25"/>
      <c r="AA243" s="25"/>
      <c r="AB243" s="25"/>
      <c r="AC243" s="25"/>
      <c r="AD243" s="25"/>
      <c r="AE243" s="1033"/>
      <c r="AF243" s="1033"/>
      <c r="AG243" s="1033"/>
    </row>
    <row r="244" spans="1:33" s="15" customFormat="1" ht="14.1" customHeight="1">
      <c r="A244" s="371" t="s">
        <v>58</v>
      </c>
      <c r="B244" s="365">
        <f>+'Pivot Table 2-Year Insts.'!R700</f>
        <v>49.800332778702163</v>
      </c>
      <c r="C244" s="381"/>
      <c r="D244" s="390">
        <f t="shared" si="29"/>
        <v>53.728876149612248</v>
      </c>
      <c r="E244" s="368"/>
      <c r="F244" s="391">
        <f>+'Pivot Table 2-Year Insts.'!R720</f>
        <v>11.964759878312554</v>
      </c>
      <c r="G244" s="383"/>
      <c r="H244" s="1008">
        <f>+'Pivot Table 2-Year Insts.'!R723</f>
        <v>16.867427506286596</v>
      </c>
      <c r="I244" s="383"/>
      <c r="J244" s="370">
        <f>+'Pivot Table 2-Year Insts.'!R726</f>
        <v>24.896688765013099</v>
      </c>
      <c r="K244" s="383"/>
      <c r="L244" s="370">
        <f>+'Pivot Table 2-Year Insts.'!R729</f>
        <v>46.271123850387745</v>
      </c>
      <c r="M244" s="370"/>
      <c r="N244" s="367">
        <f t="shared" si="30"/>
        <v>100</v>
      </c>
      <c r="P244" s="325">
        <f>+'Pivot Table 2-Year Insts.'!R719</f>
        <v>11.366914256868824</v>
      </c>
      <c r="Q244" s="325">
        <f>+'Pivot Table 2-Year Insts.'!R722</f>
        <v>17.137809187279153</v>
      </c>
      <c r="R244" s="325">
        <f>+'Pivot Table 2-Year Insts.'!R725</f>
        <v>25.86175813081416</v>
      </c>
      <c r="S244" s="325">
        <f>+'Pivot Table 2-Year Insts.'!R728</f>
        <v>45.633518425037863</v>
      </c>
      <c r="T244" s="326">
        <f t="shared" si="31"/>
        <v>100</v>
      </c>
      <c r="U244" s="327">
        <f t="shared" si="32"/>
        <v>54.366481574962137</v>
      </c>
      <c r="V244" s="328">
        <f t="shared" si="33"/>
        <v>-0.63760542534988929</v>
      </c>
      <c r="W244" s="83" t="s">
        <v>58</v>
      </c>
      <c r="X244" s="17"/>
      <c r="Y244" s="101"/>
      <c r="Z244" s="25"/>
      <c r="AA244" s="25"/>
      <c r="AB244" s="25"/>
      <c r="AC244" s="25"/>
      <c r="AD244" s="25"/>
      <c r="AE244" s="1033"/>
      <c r="AF244" s="1033"/>
      <c r="AG244" s="1033"/>
    </row>
    <row r="245" spans="1:33" s="15" customFormat="1" ht="14.1" customHeight="1">
      <c r="A245" s="371" t="s">
        <v>59</v>
      </c>
      <c r="B245" s="365">
        <f>+'Pivot Table 2-Year Insts.'!R752</f>
        <v>43.570098305004834</v>
      </c>
      <c r="C245" s="381"/>
      <c r="D245" s="390">
        <f t="shared" si="29"/>
        <v>51.103776647548969</v>
      </c>
      <c r="E245" s="368"/>
      <c r="F245" s="391">
        <f>+'Pivot Table 2-Year Insts.'!R772</f>
        <v>16.140028135483174</v>
      </c>
      <c r="G245" s="383"/>
      <c r="H245" s="1008">
        <f>+'Pivot Table 2-Year Insts.'!R775</f>
        <v>18.569418894059083</v>
      </c>
      <c r="I245" s="383"/>
      <c r="J245" s="370">
        <f>+'Pivot Table 2-Year Insts.'!R778</f>
        <v>16.394329618006708</v>
      </c>
      <c r="K245" s="383"/>
      <c r="L245" s="370">
        <f>+'Pivot Table 2-Year Insts.'!R781</f>
        <v>48.896223352451038</v>
      </c>
      <c r="M245" s="370"/>
      <c r="N245" s="367">
        <f t="shared" si="30"/>
        <v>100</v>
      </c>
      <c r="P245" s="325">
        <f>+'Pivot Table 2-Year Insts.'!R771</f>
        <v>15.382421719044087</v>
      </c>
      <c r="Q245" s="325">
        <f>+'Pivot Table 2-Year Insts.'!R774</f>
        <v>19.101123595505616</v>
      </c>
      <c r="R245" s="325">
        <f>+'Pivot Table 2-Year Insts.'!R777</f>
        <v>16.956596133006329</v>
      </c>
      <c r="S245" s="325">
        <f>+'Pivot Table 2-Year Insts.'!R780</f>
        <v>48.559858552443963</v>
      </c>
      <c r="T245" s="326">
        <f t="shared" si="31"/>
        <v>100</v>
      </c>
      <c r="U245" s="327">
        <f t="shared" si="32"/>
        <v>51.44014144755603</v>
      </c>
      <c r="V245" s="328">
        <f t="shared" si="33"/>
        <v>-0.33636480000706115</v>
      </c>
      <c r="W245" s="83" t="s">
        <v>59</v>
      </c>
      <c r="X245" s="17"/>
      <c r="Y245" s="101"/>
      <c r="Z245" s="25"/>
      <c r="AA245" s="25"/>
      <c r="AB245" s="25"/>
      <c r="AC245" s="25"/>
      <c r="AD245" s="25"/>
      <c r="AE245" s="1033"/>
      <c r="AF245" s="1033"/>
      <c r="AG245" s="1033"/>
    </row>
    <row r="246" spans="1:33" s="17" customFormat="1" ht="14.1" customHeight="1">
      <c r="A246" s="373" t="s">
        <v>60</v>
      </c>
      <c r="B246" s="374">
        <f>+'Pivot Table 2-Year Insts.'!R804</f>
        <v>82.196741098370552</v>
      </c>
      <c r="C246" s="385"/>
      <c r="D246" s="376">
        <f t="shared" si="29"/>
        <v>41.116005873715125</v>
      </c>
      <c r="E246" s="377"/>
      <c r="F246" s="392">
        <f>+'Pivot Table 2-Year Insts.'!R824</f>
        <v>11.343612334801762</v>
      </c>
      <c r="G246" s="393"/>
      <c r="H246" s="1009">
        <f>+'Pivot Table 2-Year Insts.'!R827</f>
        <v>13.252569750367108</v>
      </c>
      <c r="I246" s="393"/>
      <c r="J246" s="379">
        <f>+'Pivot Table 2-Year Insts.'!R830</f>
        <v>16.519823788546255</v>
      </c>
      <c r="K246" s="393"/>
      <c r="L246" s="379">
        <f>+'Pivot Table 2-Year Insts.'!R833</f>
        <v>58.883994126284875</v>
      </c>
      <c r="M246" s="379"/>
      <c r="N246" s="380">
        <f t="shared" si="30"/>
        <v>100</v>
      </c>
      <c r="P246" s="325">
        <f>+'Pivot Table 2-Year Insts.'!R823</f>
        <v>9.2233009708737868</v>
      </c>
      <c r="Q246" s="325">
        <f>+'Pivot Table 2-Year Insts.'!R826</f>
        <v>15.160567587752055</v>
      </c>
      <c r="R246" s="325">
        <f>+'Pivot Table 2-Year Insts.'!R829</f>
        <v>20.164301717699775</v>
      </c>
      <c r="S246" s="325">
        <f>+'Pivot Table 2-Year Insts.'!R832</f>
        <v>55.451829723674386</v>
      </c>
      <c r="T246" s="326">
        <f t="shared" si="31"/>
        <v>100</v>
      </c>
      <c r="U246" s="327">
        <f t="shared" si="32"/>
        <v>44.548170276325621</v>
      </c>
      <c r="V246" s="328">
        <f t="shared" si="33"/>
        <v>-3.4321644026104963</v>
      </c>
      <c r="W246" s="83" t="s">
        <v>60</v>
      </c>
      <c r="Y246" s="101"/>
      <c r="Z246" s="25"/>
      <c r="AA246" s="25"/>
      <c r="AB246" s="25"/>
      <c r="AC246" s="25"/>
      <c r="AD246" s="25"/>
      <c r="AE246" s="1033"/>
      <c r="AF246" s="1033"/>
      <c r="AG246" s="1033"/>
    </row>
    <row r="247" spans="1:33" ht="57" customHeight="1">
      <c r="A247" s="1127" t="s">
        <v>140</v>
      </c>
      <c r="B247" s="1127"/>
      <c r="C247" s="1127"/>
      <c r="D247" s="1128"/>
      <c r="E247" s="1128"/>
      <c r="F247" s="1128"/>
      <c r="G247" s="1128"/>
      <c r="H247" s="1128"/>
      <c r="I247" s="1128"/>
      <c r="J247" s="1128"/>
      <c r="K247" s="1128"/>
      <c r="L247" s="1128"/>
      <c r="M247" s="1128"/>
      <c r="N247" s="1128"/>
      <c r="P247" s="108"/>
      <c r="Q247" s="115"/>
      <c r="R247" s="115"/>
      <c r="S247" s="115"/>
      <c r="T247" s="115"/>
      <c r="U247" s="108"/>
      <c r="V247" s="108"/>
      <c r="W247" s="95"/>
      <c r="X247" s="95"/>
      <c r="Y247" s="95"/>
    </row>
    <row r="248" spans="1:33" ht="15" customHeight="1">
      <c r="A248" s="1127" t="s">
        <v>139</v>
      </c>
      <c r="B248" s="1127"/>
      <c r="C248" s="1127"/>
      <c r="D248" s="1128"/>
      <c r="E248" s="1128"/>
      <c r="F248" s="1128"/>
      <c r="G248" s="1128"/>
      <c r="H248" s="1128"/>
      <c r="I248" s="1128"/>
      <c r="J248" s="1128"/>
      <c r="K248" s="1128"/>
      <c r="L248" s="1128"/>
      <c r="M248" s="1128"/>
      <c r="N248" s="1128"/>
      <c r="P248" s="108"/>
      <c r="Q248" s="108"/>
      <c r="R248" s="108"/>
      <c r="S248" s="108"/>
      <c r="T248" s="108"/>
      <c r="U248" s="108"/>
      <c r="V248" s="108"/>
      <c r="W248" s="95"/>
    </row>
    <row r="249" spans="1:33" ht="12" customHeight="1">
      <c r="A249" s="1030"/>
      <c r="B249" s="1004"/>
      <c r="C249" s="1004"/>
      <c r="D249" s="1005"/>
      <c r="E249" s="1005"/>
      <c r="F249" s="1005"/>
      <c r="G249" s="1005"/>
      <c r="H249" s="1010"/>
      <c r="I249" s="1005"/>
      <c r="J249" s="1005"/>
      <c r="K249" s="1005"/>
      <c r="L249" s="1005"/>
      <c r="M249" s="1005"/>
      <c r="N249" s="137" t="s">
        <v>1304</v>
      </c>
      <c r="P249" s="108"/>
      <c r="Q249" s="108"/>
      <c r="R249" s="108"/>
      <c r="S249" s="108"/>
      <c r="T249" s="108"/>
      <c r="U249" s="108"/>
      <c r="V249" s="108"/>
      <c r="W249" s="95"/>
    </row>
    <row r="250" spans="1:33" ht="18">
      <c r="A250" s="360" t="s">
        <v>133</v>
      </c>
      <c r="B250" s="1"/>
      <c r="C250" s="1"/>
      <c r="D250" s="1"/>
      <c r="E250" s="1"/>
      <c r="F250" s="1"/>
      <c r="G250" s="1"/>
      <c r="H250" s="1006"/>
      <c r="I250" s="1"/>
      <c r="J250" s="1"/>
      <c r="K250" s="1"/>
      <c r="L250" s="31"/>
      <c r="M250" s="8"/>
      <c r="N250" s="31"/>
    </row>
    <row r="251" spans="1:33" ht="9" customHeight="1">
      <c r="A251" s="1"/>
      <c r="B251" s="1"/>
      <c r="C251" s="1"/>
      <c r="D251" s="1"/>
      <c r="E251" s="1"/>
      <c r="F251" s="1"/>
      <c r="G251" s="1"/>
      <c r="H251" s="1006"/>
      <c r="I251" s="1"/>
      <c r="J251" s="1"/>
      <c r="K251" s="1"/>
      <c r="L251" s="31"/>
      <c r="M251" s="8"/>
      <c r="N251" s="31"/>
    </row>
    <row r="252" spans="1:33" ht="15.75">
      <c r="A252" s="1" t="s">
        <v>71</v>
      </c>
      <c r="B252" s="1"/>
      <c r="C252" s="1"/>
      <c r="D252" s="1"/>
      <c r="E252" s="1"/>
      <c r="F252" s="1"/>
      <c r="G252" s="1"/>
      <c r="H252" s="1006"/>
      <c r="I252" s="1"/>
      <c r="J252" s="1"/>
      <c r="K252" s="1"/>
      <c r="L252" s="31"/>
      <c r="M252" s="8"/>
      <c r="N252" s="31"/>
      <c r="P252" s="108"/>
      <c r="Q252" s="108"/>
      <c r="R252" s="108"/>
      <c r="S252" s="108"/>
      <c r="T252" s="108"/>
      <c r="U252" s="108"/>
      <c r="V252" s="108"/>
      <c r="W252" s="95"/>
    </row>
    <row r="253" spans="1:33" ht="18.75">
      <c r="A253" s="1" t="s">
        <v>81</v>
      </c>
      <c r="B253" s="1"/>
      <c r="C253" s="1"/>
      <c r="D253" s="1"/>
      <c r="E253" s="1"/>
      <c r="F253" s="1"/>
      <c r="G253" s="1"/>
      <c r="H253" s="1006"/>
      <c r="I253" s="1"/>
      <c r="J253" s="1"/>
      <c r="K253" s="1"/>
      <c r="L253" s="31"/>
      <c r="M253" s="8"/>
      <c r="N253" s="31"/>
      <c r="P253" s="108"/>
      <c r="Q253" s="108"/>
      <c r="R253" s="108"/>
      <c r="S253" s="108"/>
      <c r="T253" s="108"/>
      <c r="U253" s="108"/>
      <c r="V253" s="108"/>
      <c r="W253" s="95"/>
    </row>
    <row r="254" spans="1:33" ht="15.75">
      <c r="A254" s="1" t="s">
        <v>171</v>
      </c>
      <c r="B254" s="1"/>
      <c r="C254" s="1"/>
      <c r="D254" s="1"/>
      <c r="E254" s="1"/>
      <c r="F254" s="1"/>
      <c r="G254" s="1"/>
      <c r="H254" s="1006"/>
      <c r="I254" s="1"/>
      <c r="J254" s="1"/>
      <c r="K254" s="1"/>
      <c r="L254" s="31"/>
      <c r="M254" s="8"/>
      <c r="N254" s="31"/>
      <c r="P254" s="108"/>
      <c r="Q254" s="108"/>
      <c r="R254" s="108"/>
      <c r="S254" s="108"/>
      <c r="T254" s="108"/>
      <c r="U254" s="108"/>
      <c r="V254" s="108"/>
      <c r="W254" s="95"/>
    </row>
    <row r="255" spans="1:33" ht="9" customHeight="1">
      <c r="A255" s="1"/>
      <c r="B255" s="1"/>
      <c r="C255" s="1"/>
      <c r="D255" s="1"/>
      <c r="E255" s="1"/>
      <c r="F255" s="1"/>
      <c r="G255" s="1"/>
      <c r="H255" s="1006"/>
      <c r="I255" s="1"/>
      <c r="J255" s="1"/>
      <c r="K255" s="1"/>
      <c r="L255" s="31"/>
      <c r="M255" s="8"/>
      <c r="N255" s="31"/>
      <c r="P255" s="108"/>
      <c r="Q255" s="108"/>
      <c r="R255" s="108"/>
      <c r="S255" s="108"/>
      <c r="T255" s="108"/>
      <c r="U255" s="108"/>
      <c r="V255" s="108"/>
      <c r="W255" s="95"/>
    </row>
    <row r="256" spans="1:33" ht="63" customHeight="1">
      <c r="A256" s="12"/>
      <c r="B256" s="361" t="s">
        <v>167</v>
      </c>
      <c r="C256" s="362"/>
      <c r="D256" s="361" t="s">
        <v>138</v>
      </c>
      <c r="E256" s="363"/>
      <c r="F256" s="361" t="s">
        <v>80</v>
      </c>
      <c r="G256" s="361"/>
      <c r="H256" s="1007" t="s">
        <v>42</v>
      </c>
      <c r="I256" s="361"/>
      <c r="J256" s="361" t="s">
        <v>36</v>
      </c>
      <c r="K256" s="361"/>
      <c r="L256" s="361" t="s">
        <v>62</v>
      </c>
      <c r="M256" s="361"/>
      <c r="N256" s="361" t="s">
        <v>63</v>
      </c>
      <c r="P256" s="117"/>
      <c r="Q256" s="117"/>
      <c r="R256" s="117"/>
      <c r="S256" s="117"/>
      <c r="T256" s="117"/>
      <c r="U256" s="117"/>
      <c r="V256" s="117"/>
      <c r="W256" s="95"/>
    </row>
    <row r="257" spans="1:23" s="15" customFormat="1" ht="18" customHeight="1">
      <c r="A257" s="364" t="s">
        <v>45</v>
      </c>
      <c r="B257" s="365">
        <f>+'Pivot Table 2-Year Insts.'!N856</f>
        <v>45.227424617682907</v>
      </c>
      <c r="C257" s="381"/>
      <c r="D257" s="389">
        <f>SUM(F257:J257)</f>
        <v>57.164587770003045</v>
      </c>
      <c r="E257" s="368"/>
      <c r="F257" s="369">
        <f>+'Pivot Table 2-Year Insts.'!N876</f>
        <v>28.193315659089922</v>
      </c>
      <c r="G257" s="370"/>
      <c r="H257" s="1008">
        <f>+'Pivot Table 2-Year Insts.'!N879</f>
        <v>16.037202833673781</v>
      </c>
      <c r="I257" s="369"/>
      <c r="J257" s="370">
        <f>+'Pivot Table 2-Year Insts.'!N882</f>
        <v>12.93406927723934</v>
      </c>
      <c r="K257" s="369"/>
      <c r="L257" s="370">
        <f>+'Pivot Table 2-Year Insts.'!N885</f>
        <v>42.835412229996955</v>
      </c>
      <c r="M257" s="370"/>
      <c r="N257" s="367">
        <f>SUM(F257:L257)</f>
        <v>100</v>
      </c>
      <c r="P257" s="109"/>
      <c r="Q257" s="109"/>
      <c r="R257" s="109"/>
      <c r="S257" s="109"/>
      <c r="T257" s="109"/>
      <c r="U257" s="110"/>
      <c r="V257" s="111"/>
    </row>
    <row r="258" spans="1:23" s="332" customFormat="1" ht="9" customHeight="1">
      <c r="A258" s="371"/>
      <c r="B258" s="365"/>
      <c r="C258" s="381"/>
      <c r="D258" s="390"/>
      <c r="E258" s="368"/>
      <c r="F258" s="369"/>
      <c r="G258" s="383"/>
      <c r="H258" s="1008"/>
      <c r="I258" s="383"/>
      <c r="J258" s="370"/>
      <c r="K258" s="383"/>
      <c r="L258" s="370"/>
      <c r="M258" s="370"/>
      <c r="N258" s="367"/>
      <c r="P258" s="112"/>
      <c r="Q258" s="112"/>
      <c r="R258" s="112"/>
      <c r="S258" s="112"/>
      <c r="T258" s="112"/>
      <c r="U258" s="113"/>
      <c r="V258" s="114"/>
      <c r="W258" s="1031"/>
    </row>
    <row r="259" spans="1:23" s="15" customFormat="1" ht="14.1" customHeight="1">
      <c r="A259" s="364" t="s">
        <v>46</v>
      </c>
      <c r="B259" s="365">
        <f>+'Pivot Table 2-Year Insts.'!N24</f>
        <v>0</v>
      </c>
      <c r="C259" s="381"/>
      <c r="D259" s="390">
        <f>SUM(F259:J259)</f>
        <v>0</v>
      </c>
      <c r="E259" s="368"/>
      <c r="F259" s="369">
        <f>+'Pivot Table 2-Year Insts.'!N44</f>
        <v>0</v>
      </c>
      <c r="G259" s="383"/>
      <c r="H259" s="1008">
        <f>+'Pivot Table 2-Year Insts.'!N47</f>
        <v>0</v>
      </c>
      <c r="I259" s="383"/>
      <c r="J259" s="370">
        <f>+'Pivot Table 2-Year Insts.'!N50</f>
        <v>0</v>
      </c>
      <c r="K259" s="383"/>
      <c r="L259" s="370">
        <f>+'Pivot Table 2-Year Insts.'!N53</f>
        <v>0</v>
      </c>
      <c r="M259" s="370"/>
      <c r="N259" s="367">
        <f>SUM(F259:L259)</f>
        <v>0</v>
      </c>
      <c r="P259" s="115"/>
      <c r="Q259" s="115"/>
      <c r="R259" s="115"/>
      <c r="S259" s="115"/>
      <c r="T259" s="115"/>
      <c r="U259" s="110"/>
      <c r="V259" s="111"/>
    </row>
    <row r="260" spans="1:23" s="15" customFormat="1" ht="14.1" customHeight="1">
      <c r="A260" s="371" t="s">
        <v>47</v>
      </c>
      <c r="B260" s="365">
        <f>+'Pivot Table 2-Year Insts.'!N76</f>
        <v>0</v>
      </c>
      <c r="C260" s="381"/>
      <c r="D260" s="390">
        <f>SUM(F260:J260)</f>
        <v>0</v>
      </c>
      <c r="E260" s="368"/>
      <c r="F260" s="369">
        <f>+'Pivot Table 2-Year Insts.'!N96</f>
        <v>0</v>
      </c>
      <c r="G260" s="383"/>
      <c r="H260" s="1008">
        <f>+'Pivot Table 2-Year Insts.'!N99</f>
        <v>0</v>
      </c>
      <c r="I260" s="383"/>
      <c r="J260" s="370">
        <f>+'Pivot Table 2-Year Insts.'!N102</f>
        <v>0</v>
      </c>
      <c r="K260" s="383"/>
      <c r="L260" s="370">
        <f>+'Pivot Table 2-Year Insts.'!N108</f>
        <v>0</v>
      </c>
      <c r="M260" s="370"/>
      <c r="N260" s="367">
        <f>SUM(F260:L260)</f>
        <v>0</v>
      </c>
      <c r="P260" s="115"/>
      <c r="Q260" s="115"/>
      <c r="R260" s="115"/>
      <c r="S260" s="115"/>
      <c r="T260" s="115"/>
      <c r="U260" s="110"/>
      <c r="V260" s="116"/>
      <c r="W260" s="17"/>
    </row>
    <row r="261" spans="1:23" s="15" customFormat="1" ht="13.5" customHeight="1">
      <c r="A261" s="371" t="s">
        <v>61</v>
      </c>
      <c r="B261" s="365">
        <f>+'Pivot Table 2-Year Insts.'!N128</f>
        <v>0</v>
      </c>
      <c r="C261" s="381"/>
      <c r="D261" s="390">
        <f>SUM(F261:J261)</f>
        <v>0</v>
      </c>
      <c r="E261" s="368"/>
      <c r="F261" s="369">
        <f>+'Pivot Table 2-Year Insts.'!N148</f>
        <v>0</v>
      </c>
      <c r="G261" s="383"/>
      <c r="H261" s="1008">
        <f>+'Pivot Table 2-Year Insts.'!N151</f>
        <v>0</v>
      </c>
      <c r="I261" s="383"/>
      <c r="J261" s="370">
        <f>+'Pivot Table 2-Year Insts.'!N154</f>
        <v>0</v>
      </c>
      <c r="K261" s="383"/>
      <c r="L261" s="370">
        <f>+'Pivot Table 2-Year Insts.'!N157</f>
        <v>0</v>
      </c>
      <c r="M261" s="370"/>
      <c r="N261" s="367">
        <f>SUM(F261:L261)</f>
        <v>0</v>
      </c>
      <c r="P261" s="115"/>
      <c r="Q261" s="115"/>
      <c r="R261" s="115"/>
      <c r="S261" s="115"/>
      <c r="T261" s="115"/>
      <c r="U261" s="110"/>
      <c r="V261" s="116"/>
      <c r="W261" s="17"/>
    </row>
    <row r="262" spans="1:23" s="15" customFormat="1" ht="14.1" customHeight="1">
      <c r="A262" s="371" t="s">
        <v>48</v>
      </c>
      <c r="B262" s="365">
        <f>+'Pivot Table 2-Year Insts.'!N180</f>
        <v>41.480487355595905</v>
      </c>
      <c r="C262" s="381"/>
      <c r="D262" s="390">
        <f>SUM(F262:J262)</f>
        <v>60.851360781577114</v>
      </c>
      <c r="E262" s="368"/>
      <c r="F262" s="369">
        <f>+'Pivot Table 2-Year Insts.'!N200</f>
        <v>34.37797373596397</v>
      </c>
      <c r="G262" s="383"/>
      <c r="H262" s="1008">
        <f>+'Pivot Table 2-Year Insts.'!N203</f>
        <v>15.955084692000254</v>
      </c>
      <c r="I262" s="383"/>
      <c r="J262" s="370">
        <f>+'Pivot Table 2-Year Insts.'!N206</f>
        <v>10.51830235361289</v>
      </c>
      <c r="K262" s="383"/>
      <c r="L262" s="370">
        <f>+'Pivot Table 2-Year Insts.'!N209</f>
        <v>39.148639218422886</v>
      </c>
      <c r="M262" s="370"/>
      <c r="N262" s="367">
        <f>SUM(F262:L262)</f>
        <v>100</v>
      </c>
      <c r="P262" s="115"/>
      <c r="Q262" s="115"/>
      <c r="R262" s="115"/>
      <c r="S262" s="115"/>
      <c r="T262" s="115"/>
      <c r="U262" s="110"/>
      <c r="V262" s="116"/>
      <c r="W262" s="17"/>
    </row>
    <row r="263" spans="1:23" s="15" customFormat="1" ht="9.75" customHeight="1">
      <c r="A263" s="371"/>
      <c r="B263" s="365"/>
      <c r="C263" s="381"/>
      <c r="D263" s="390"/>
      <c r="E263" s="368"/>
      <c r="F263" s="369"/>
      <c r="G263" s="383"/>
      <c r="H263" s="1008"/>
      <c r="I263" s="383"/>
      <c r="J263" s="370"/>
      <c r="K263" s="383"/>
      <c r="L263" s="370"/>
      <c r="M263" s="370"/>
      <c r="N263" s="367"/>
      <c r="P263" s="115"/>
      <c r="Q263" s="115"/>
      <c r="R263" s="115"/>
      <c r="S263" s="115"/>
      <c r="T263" s="115"/>
      <c r="U263" s="110"/>
      <c r="V263" s="116"/>
      <c r="W263" s="17"/>
    </row>
    <row r="264" spans="1:23" s="15" customFormat="1" ht="14.1" customHeight="1">
      <c r="A264" s="371" t="s">
        <v>49</v>
      </c>
      <c r="B264" s="365">
        <f>+'Pivot Table 2-Year Insts.'!N232</f>
        <v>65.074685534591197</v>
      </c>
      <c r="C264" s="381"/>
      <c r="D264" s="390">
        <f>SUM(F264:J264)</f>
        <v>45.998187858652983</v>
      </c>
      <c r="E264" s="368"/>
      <c r="F264" s="369">
        <f>+'Pivot Table 2-Year Insts.'!N252</f>
        <v>10.450015101177893</v>
      </c>
      <c r="G264" s="383"/>
      <c r="H264" s="1008">
        <f>+'Pivot Table 2-Year Insts.'!N255</f>
        <v>13.470250679553006</v>
      </c>
      <c r="I264" s="383"/>
      <c r="J264" s="370">
        <f>+'Pivot Table 2-Year Insts.'!N258</f>
        <v>22.077922077922079</v>
      </c>
      <c r="K264" s="383"/>
      <c r="L264" s="370">
        <f>+'Pivot Table 2-Year Insts.'!N261</f>
        <v>54.001812141347031</v>
      </c>
      <c r="M264" s="370"/>
      <c r="N264" s="367">
        <f>SUM(F264:L264)</f>
        <v>100.00000000000001</v>
      </c>
      <c r="P264" s="115"/>
      <c r="Q264" s="115"/>
      <c r="R264" s="115"/>
      <c r="S264" s="115"/>
      <c r="T264" s="115"/>
      <c r="U264" s="110"/>
      <c r="V264" s="116"/>
      <c r="W264" s="17"/>
    </row>
    <row r="265" spans="1:23" s="15" customFormat="1" ht="14.1" customHeight="1">
      <c r="A265" s="371" t="s">
        <v>50</v>
      </c>
      <c r="B265" s="365">
        <f>+'Pivot Table 2-Year Insts.'!N284</f>
        <v>0</v>
      </c>
      <c r="C265" s="381"/>
      <c r="D265" s="390">
        <f>SUM(F265:J265)</f>
        <v>0</v>
      </c>
      <c r="E265" s="368"/>
      <c r="F265" s="369">
        <f>+'Pivot Table 2-Year Insts.'!N304</f>
        <v>0</v>
      </c>
      <c r="G265" s="383"/>
      <c r="H265" s="1008">
        <f>+'Pivot Table 2-Year Insts.'!N307</f>
        <v>0</v>
      </c>
      <c r="I265" s="383"/>
      <c r="J265" s="370">
        <f>+'Pivot Table 2-Year Insts.'!N310</f>
        <v>0</v>
      </c>
      <c r="K265" s="383"/>
      <c r="L265" s="370">
        <f>+'Pivot Table 2-Year Insts.'!N313</f>
        <v>0</v>
      </c>
      <c r="M265" s="370"/>
      <c r="N265" s="367">
        <f>SUM(F265:L265)</f>
        <v>0</v>
      </c>
      <c r="P265" s="115"/>
      <c r="Q265" s="115"/>
      <c r="R265" s="115"/>
      <c r="S265" s="115"/>
      <c r="T265" s="115"/>
      <c r="U265" s="110"/>
      <c r="V265" s="116"/>
      <c r="W265" s="17"/>
    </row>
    <row r="266" spans="1:23" s="15" customFormat="1" ht="13.5" customHeight="1">
      <c r="A266" s="371" t="s">
        <v>51</v>
      </c>
      <c r="B266" s="365">
        <f>+'Pivot Table 2-Year Insts.'!N336</f>
        <v>0</v>
      </c>
      <c r="C266" s="381"/>
      <c r="D266" s="390">
        <f>SUM(F266:J266)</f>
        <v>0</v>
      </c>
      <c r="E266" s="368"/>
      <c r="F266" s="369">
        <f>+'Pivot Table 2-Year Insts.'!N356</f>
        <v>0</v>
      </c>
      <c r="G266" s="383"/>
      <c r="H266" s="1008">
        <f>+'Pivot Table 2-Year Insts.'!N359</f>
        <v>0</v>
      </c>
      <c r="I266" s="383"/>
      <c r="J266" s="370">
        <f>+'Pivot Table 2-Year Insts.'!N362</f>
        <v>0</v>
      </c>
      <c r="K266" s="383"/>
      <c r="L266" s="370">
        <f>+'Pivot Table 2-Year Insts.'!N365</f>
        <v>0</v>
      </c>
      <c r="M266" s="370"/>
      <c r="N266" s="367">
        <f>SUM(F266:L266)</f>
        <v>0</v>
      </c>
      <c r="P266" s="115"/>
      <c r="Q266" s="115"/>
      <c r="R266" s="115"/>
      <c r="S266" s="115"/>
      <c r="T266" s="115"/>
      <c r="U266" s="110"/>
      <c r="V266" s="116"/>
      <c r="W266" s="17"/>
    </row>
    <row r="267" spans="1:23" s="15" customFormat="1" ht="14.1" customHeight="1">
      <c r="A267" s="371" t="s">
        <v>52</v>
      </c>
      <c r="B267" s="365">
        <f>+'Pivot Table 2-Year Insts.'!N388</f>
        <v>0</v>
      </c>
      <c r="C267" s="381"/>
      <c r="D267" s="390">
        <f>SUM(F267:J267)</f>
        <v>0</v>
      </c>
      <c r="E267" s="368"/>
      <c r="F267" s="369">
        <f>+'Pivot Table 2-Year Insts.'!N408</f>
        <v>0</v>
      </c>
      <c r="G267" s="383"/>
      <c r="H267" s="1008">
        <f>+'Pivot Table 2-Year Insts.'!N411</f>
        <v>0</v>
      </c>
      <c r="I267" s="383"/>
      <c r="J267" s="370">
        <f>+'Pivot Table 2-Year Insts.'!N414</f>
        <v>0</v>
      </c>
      <c r="K267" s="383"/>
      <c r="L267" s="370">
        <f>+'Pivot Table 2-Year Insts.'!N417</f>
        <v>0</v>
      </c>
      <c r="M267" s="370"/>
      <c r="N267" s="367">
        <f>SUM(F267:L267)</f>
        <v>0</v>
      </c>
      <c r="P267" s="115"/>
      <c r="Q267" s="115"/>
      <c r="R267" s="115"/>
      <c r="S267" s="115"/>
      <c r="T267" s="115"/>
      <c r="U267" s="110"/>
      <c r="V267" s="116"/>
      <c r="W267" s="17"/>
    </row>
    <row r="268" spans="1:23" s="15" customFormat="1" ht="14.1" customHeight="1">
      <c r="A268" s="371"/>
      <c r="B268" s="365"/>
      <c r="C268" s="381"/>
      <c r="D268" s="390"/>
      <c r="E268" s="368"/>
      <c r="F268" s="369"/>
      <c r="G268" s="383"/>
      <c r="H268" s="1008"/>
      <c r="I268" s="383"/>
      <c r="J268" s="370"/>
      <c r="K268" s="383"/>
      <c r="L268" s="370"/>
      <c r="M268" s="370"/>
      <c r="N268" s="367"/>
      <c r="P268" s="115"/>
      <c r="Q268" s="115"/>
      <c r="R268" s="115"/>
      <c r="S268" s="115"/>
      <c r="T268" s="115"/>
      <c r="U268" s="110"/>
      <c r="V268" s="116"/>
      <c r="W268" s="17"/>
    </row>
    <row r="269" spans="1:23" s="15" customFormat="1" ht="14.1" customHeight="1">
      <c r="A269" s="371" t="s">
        <v>53</v>
      </c>
      <c r="B269" s="365">
        <f>+'Pivot Table 2-Year Insts.'!N440</f>
        <v>0</v>
      </c>
      <c r="C269" s="381"/>
      <c r="D269" s="390">
        <f>SUM(F269:J269)</f>
        <v>0</v>
      </c>
      <c r="E269" s="368"/>
      <c r="F269" s="369">
        <f>+'Pivot Table 2-Year Insts.'!N460</f>
        <v>0</v>
      </c>
      <c r="G269" s="383"/>
      <c r="H269" s="1008">
        <f>+'Pivot Table 2-Year Insts.'!N463</f>
        <v>0</v>
      </c>
      <c r="I269" s="383"/>
      <c r="J269" s="370">
        <f>+'Pivot Table 2-Year Insts.'!N466</f>
        <v>0</v>
      </c>
      <c r="K269" s="383"/>
      <c r="L269" s="370">
        <f>+'Pivot Table 2-Year Insts.'!N469</f>
        <v>0</v>
      </c>
      <c r="M269" s="370"/>
      <c r="N269" s="367">
        <f>SUM(F269:L269)</f>
        <v>0</v>
      </c>
      <c r="P269" s="1034"/>
      <c r="Q269" s="115"/>
      <c r="R269" s="115"/>
      <c r="S269" s="115"/>
      <c r="T269" s="115"/>
      <c r="U269" s="110"/>
      <c r="V269" s="116"/>
      <c r="W269" s="17"/>
    </row>
    <row r="270" spans="1:23" s="15" customFormat="1" ht="14.1" customHeight="1">
      <c r="A270" s="371" t="s">
        <v>54</v>
      </c>
      <c r="B270" s="365">
        <f>+'Pivot Table 2-Year Insts.'!N492</f>
        <v>0</v>
      </c>
      <c r="C270" s="381"/>
      <c r="D270" s="390">
        <f>SUM(F270:J270)</f>
        <v>0</v>
      </c>
      <c r="E270" s="368"/>
      <c r="F270" s="369">
        <f>+'Pivot Table 2-Year Insts.'!N512</f>
        <v>0</v>
      </c>
      <c r="G270" s="383"/>
      <c r="H270" s="1008">
        <f>+'Pivot Table 2-Year Insts.'!N515</f>
        <v>0</v>
      </c>
      <c r="I270" s="383"/>
      <c r="J270" s="370">
        <f>+'Pivot Table 2-Year Insts.'!N518</f>
        <v>0</v>
      </c>
      <c r="K270" s="383"/>
      <c r="L270" s="370">
        <f>+'Pivot Table 2-Year Insts.'!N521</f>
        <v>0</v>
      </c>
      <c r="M270" s="370"/>
      <c r="N270" s="367">
        <f>SUM(F270:L270)</f>
        <v>0</v>
      </c>
      <c r="P270" s="115"/>
      <c r="Q270" s="115"/>
      <c r="R270" s="115"/>
      <c r="S270" s="115"/>
      <c r="T270" s="115"/>
      <c r="U270" s="110"/>
      <c r="V270" s="116"/>
      <c r="W270" s="17"/>
    </row>
    <row r="271" spans="1:23" s="15" customFormat="1" ht="14.1" customHeight="1">
      <c r="A271" s="371" t="s">
        <v>55</v>
      </c>
      <c r="B271" s="365">
        <f>+'Pivot Table 2-Year Insts.'!N544</f>
        <v>33.593242365172188</v>
      </c>
      <c r="C271" s="381"/>
      <c r="D271" s="390">
        <f>SUM(F271:J271)</f>
        <v>51.934235976789168</v>
      </c>
      <c r="E271" s="368"/>
      <c r="F271" s="369">
        <f>+'Pivot Table 2-Year Insts.'!N564</f>
        <v>23.404255319148938</v>
      </c>
      <c r="G271" s="383"/>
      <c r="H271" s="1008">
        <f>+'Pivot Table 2-Year Insts.'!N567</f>
        <v>11.02514506769826</v>
      </c>
      <c r="I271" s="383"/>
      <c r="J271" s="370">
        <f>+'Pivot Table 2-Year Insts.'!N570</f>
        <v>17.504835589941973</v>
      </c>
      <c r="K271" s="383"/>
      <c r="L271" s="370">
        <f>+'Pivot Table 2-Year Insts.'!N573</f>
        <v>48.065764023210832</v>
      </c>
      <c r="M271" s="370"/>
      <c r="N271" s="367">
        <f>SUM(F271:L271)</f>
        <v>100</v>
      </c>
      <c r="P271" s="115"/>
      <c r="Q271" s="115"/>
      <c r="R271" s="115"/>
      <c r="S271" s="115"/>
      <c r="T271" s="115"/>
      <c r="U271" s="110"/>
      <c r="V271" s="116"/>
      <c r="W271" s="17"/>
    </row>
    <row r="272" spans="1:23" s="15" customFormat="1" ht="13.5" customHeight="1">
      <c r="A272" s="371" t="s">
        <v>56</v>
      </c>
      <c r="B272" s="365">
        <f>+'Pivot Table 2-Year Insts.'!N596</f>
        <v>0</v>
      </c>
      <c r="C272" s="381"/>
      <c r="D272" s="390">
        <f>SUM(F272:J272)</f>
        <v>0</v>
      </c>
      <c r="E272" s="368"/>
      <c r="F272" s="369">
        <f>+'Pivot Table 2-Year Insts.'!N616</f>
        <v>0</v>
      </c>
      <c r="G272" s="383"/>
      <c r="H272" s="1008">
        <f>+'Pivot Table 2-Year Insts.'!N619</f>
        <v>0</v>
      </c>
      <c r="I272" s="383"/>
      <c r="J272" s="370">
        <f>+'Pivot Table 2-Year Insts.'!N622</f>
        <v>0</v>
      </c>
      <c r="K272" s="383"/>
      <c r="L272" s="370">
        <f>+'Pivot Table 2-Year Insts.'!N625</f>
        <v>0</v>
      </c>
      <c r="M272" s="370"/>
      <c r="N272" s="367">
        <f>SUM(F272:L272)</f>
        <v>0</v>
      </c>
      <c r="P272" s="115"/>
      <c r="Q272" s="115"/>
      <c r="R272" s="115"/>
      <c r="S272" s="115"/>
      <c r="T272" s="115"/>
      <c r="U272" s="110"/>
      <c r="V272" s="116"/>
      <c r="W272" s="17"/>
    </row>
    <row r="273" spans="1:23" s="15" customFormat="1" ht="7.5" customHeight="1">
      <c r="A273" s="371"/>
      <c r="B273" s="365"/>
      <c r="C273" s="381"/>
      <c r="D273" s="390"/>
      <c r="E273" s="368"/>
      <c r="F273" s="369"/>
      <c r="G273" s="383"/>
      <c r="H273" s="1008"/>
      <c r="I273" s="383"/>
      <c r="J273" s="370"/>
      <c r="K273" s="383"/>
      <c r="L273" s="370"/>
      <c r="M273" s="370"/>
      <c r="N273" s="367"/>
      <c r="P273" s="115"/>
      <c r="Q273" s="115"/>
      <c r="R273" s="115"/>
      <c r="S273" s="115"/>
      <c r="T273" s="115"/>
      <c r="U273" s="110"/>
      <c r="V273" s="116"/>
      <c r="W273" s="17"/>
    </row>
    <row r="274" spans="1:23" s="15" customFormat="1" ht="14.1" customHeight="1">
      <c r="A274" s="371" t="s">
        <v>57</v>
      </c>
      <c r="B274" s="365">
        <f>+'Pivot Table 2-Year Insts.'!N648</f>
        <v>0</v>
      </c>
      <c r="C274" s="381"/>
      <c r="D274" s="390">
        <f>SUM(F274:J274)</f>
        <v>0</v>
      </c>
      <c r="E274" s="368"/>
      <c r="F274" s="391">
        <f>+'Pivot Table 2-Year Insts.'!N668</f>
        <v>0</v>
      </c>
      <c r="G274" s="383"/>
      <c r="H274" s="1008">
        <f>+'Pivot Table 2-Year Insts.'!N671</f>
        <v>0</v>
      </c>
      <c r="I274" s="383"/>
      <c r="J274" s="370">
        <f>+'Pivot Table 2-Year Insts.'!N674</f>
        <v>0</v>
      </c>
      <c r="K274" s="383"/>
      <c r="L274" s="370">
        <f>+'Pivot Table 2-Year Insts.'!N677</f>
        <v>0</v>
      </c>
      <c r="M274" s="370"/>
      <c r="N274" s="367">
        <f>SUM(F274:L274)</f>
        <v>0</v>
      </c>
      <c r="P274" s="118"/>
      <c r="Q274" s="115"/>
      <c r="R274" s="115"/>
      <c r="S274" s="115"/>
      <c r="T274" s="115"/>
      <c r="U274" s="110"/>
      <c r="V274" s="116"/>
      <c r="W274" s="17"/>
    </row>
    <row r="275" spans="1:23" s="15" customFormat="1" ht="14.1" customHeight="1">
      <c r="A275" s="371" t="s">
        <v>58</v>
      </c>
      <c r="B275" s="365">
        <f>+'Pivot Table 2-Year Insts.'!N700</f>
        <v>61.631612492033142</v>
      </c>
      <c r="C275" s="381"/>
      <c r="D275" s="390">
        <f>SUM(F275:J275)</f>
        <v>51.740779041709757</v>
      </c>
      <c r="E275" s="368"/>
      <c r="F275" s="391">
        <f>+'Pivot Table 2-Year Insts.'!N720</f>
        <v>16.546018614270942</v>
      </c>
      <c r="G275" s="383"/>
      <c r="H275" s="1008">
        <f>+'Pivot Table 2-Year Insts.'!N723</f>
        <v>21.199586349534645</v>
      </c>
      <c r="I275" s="383"/>
      <c r="J275" s="370">
        <f>+'Pivot Table 2-Year Insts.'!N726</f>
        <v>13.995174077904171</v>
      </c>
      <c r="K275" s="383"/>
      <c r="L275" s="370">
        <f>+'Pivot Table 2-Year Insts.'!N729</f>
        <v>48.259220958290243</v>
      </c>
      <c r="M275" s="370"/>
      <c r="N275" s="367">
        <f>SUM(F275:L275)</f>
        <v>100</v>
      </c>
      <c r="P275" s="118"/>
      <c r="Q275" s="115"/>
      <c r="R275" s="115"/>
      <c r="S275" s="115"/>
      <c r="T275" s="115"/>
      <c r="U275" s="110"/>
      <c r="V275" s="116"/>
      <c r="W275" s="17"/>
    </row>
    <row r="276" spans="1:23" s="15" customFormat="1" ht="14.1" customHeight="1">
      <c r="A276" s="371" t="s">
        <v>59</v>
      </c>
      <c r="B276" s="365">
        <f>+'Pivot Table 2-Year Insts.'!N752</f>
        <v>0</v>
      </c>
      <c r="C276" s="381"/>
      <c r="D276" s="390">
        <f>SUM(F276:J276)</f>
        <v>0</v>
      </c>
      <c r="E276" s="368"/>
      <c r="F276" s="391">
        <f>+'Pivot Table 2-Year Insts.'!N772</f>
        <v>0</v>
      </c>
      <c r="G276" s="383"/>
      <c r="H276" s="1008">
        <f>+'Pivot Table 2-Year Insts.'!N775</f>
        <v>0</v>
      </c>
      <c r="I276" s="383"/>
      <c r="J276" s="370">
        <f>+'Pivot Table 2-Year Insts.'!N778</f>
        <v>0</v>
      </c>
      <c r="K276" s="383"/>
      <c r="L276" s="370">
        <f>+'Pivot Table 2-Year Insts.'!N781</f>
        <v>0</v>
      </c>
      <c r="M276" s="370"/>
      <c r="N276" s="367">
        <f>SUM(F276:L276)</f>
        <v>0</v>
      </c>
      <c r="P276" s="118"/>
      <c r="Q276" s="115"/>
      <c r="R276" s="115"/>
      <c r="S276" s="115"/>
      <c r="T276" s="115"/>
      <c r="U276" s="110"/>
      <c r="V276" s="116"/>
      <c r="W276" s="17"/>
    </row>
    <row r="277" spans="1:23" s="17" customFormat="1" ht="14.1" customHeight="1">
      <c r="A277" s="373" t="s">
        <v>60</v>
      </c>
      <c r="B277" s="374">
        <f>+'Pivot Table 2-Year Insts.'!N804</f>
        <v>0</v>
      </c>
      <c r="C277" s="385"/>
      <c r="D277" s="376">
        <f>SUM(F277:J277)</f>
        <v>0</v>
      </c>
      <c r="E277" s="377"/>
      <c r="F277" s="392">
        <f>+'Pivot Table 2-Year Insts.'!N824</f>
        <v>0</v>
      </c>
      <c r="G277" s="393"/>
      <c r="H277" s="1009">
        <f>+'Pivot Table 2-Year Insts.'!N827</f>
        <v>0</v>
      </c>
      <c r="I277" s="393"/>
      <c r="J277" s="379">
        <f>+'Pivot Table 2-Year Insts.'!N830</f>
        <v>0</v>
      </c>
      <c r="K277" s="393"/>
      <c r="L277" s="379">
        <f>+'Pivot Table 2-Year Insts.'!N833</f>
        <v>0</v>
      </c>
      <c r="M277" s="379"/>
      <c r="N277" s="380">
        <f>SUM(F277:L277)</f>
        <v>0</v>
      </c>
      <c r="P277" s="118"/>
      <c r="Q277" s="115"/>
      <c r="R277" s="115"/>
      <c r="S277" s="115"/>
      <c r="T277" s="115"/>
      <c r="U277" s="110"/>
      <c r="V277" s="116"/>
    </row>
    <row r="278" spans="1:23" ht="57" customHeight="1">
      <c r="A278" s="1127" t="s">
        <v>140</v>
      </c>
      <c r="B278" s="1127"/>
      <c r="C278" s="1127"/>
      <c r="D278" s="1128"/>
      <c r="E278" s="1128"/>
      <c r="F278" s="1128"/>
      <c r="G278" s="1128"/>
      <c r="H278" s="1128"/>
      <c r="I278" s="1128"/>
      <c r="J278" s="1128"/>
      <c r="K278" s="1128"/>
      <c r="L278" s="1128"/>
      <c r="M278" s="1128"/>
      <c r="N278" s="1128"/>
      <c r="P278" s="108"/>
      <c r="Q278" s="115"/>
      <c r="R278" s="115"/>
      <c r="S278" s="115"/>
      <c r="T278" s="115"/>
      <c r="U278" s="108"/>
      <c r="V278" s="108"/>
      <c r="W278" s="95"/>
    </row>
    <row r="279" spans="1:23" ht="15" customHeight="1">
      <c r="A279" s="1127" t="s">
        <v>139</v>
      </c>
      <c r="B279" s="1127"/>
      <c r="C279" s="1127"/>
      <c r="D279" s="1128"/>
      <c r="E279" s="1128"/>
      <c r="F279" s="1128"/>
      <c r="G279" s="1128"/>
      <c r="H279" s="1128"/>
      <c r="I279" s="1128"/>
      <c r="J279" s="1128"/>
      <c r="K279" s="1128"/>
      <c r="L279" s="1128"/>
      <c r="M279" s="1128"/>
      <c r="N279" s="1128"/>
      <c r="P279" s="108"/>
      <c r="Q279" s="108"/>
      <c r="R279" s="108"/>
      <c r="S279" s="108"/>
      <c r="T279" s="108"/>
      <c r="U279" s="108"/>
      <c r="V279" s="108"/>
      <c r="W279" s="95"/>
    </row>
    <row r="280" spans="1:23">
      <c r="A280" s="1030"/>
      <c r="B280" s="1004"/>
      <c r="C280" s="1004"/>
      <c r="D280" s="1005"/>
      <c r="E280" s="1005"/>
      <c r="F280" s="1005"/>
      <c r="G280" s="1005"/>
      <c r="H280" s="1010"/>
      <c r="I280" s="1005"/>
      <c r="J280" s="1005"/>
      <c r="K280" s="1005"/>
      <c r="L280" s="1005"/>
      <c r="M280" s="1005"/>
      <c r="N280" s="137" t="s">
        <v>1304</v>
      </c>
      <c r="P280" s="108"/>
      <c r="Q280" s="108"/>
      <c r="R280" s="108"/>
      <c r="S280" s="108"/>
      <c r="T280" s="108"/>
      <c r="U280" s="108"/>
      <c r="V280" s="108"/>
      <c r="W280" s="95"/>
    </row>
    <row r="281" spans="1:23" ht="18">
      <c r="A281" s="360" t="s">
        <v>134</v>
      </c>
      <c r="B281" s="1"/>
      <c r="C281" s="1"/>
      <c r="D281" s="1"/>
      <c r="E281" s="1"/>
      <c r="F281" s="1"/>
      <c r="G281" s="1"/>
      <c r="H281" s="1006"/>
      <c r="I281" s="1"/>
      <c r="J281" s="1"/>
      <c r="K281" s="1"/>
      <c r="L281" s="31"/>
      <c r="M281" s="8"/>
      <c r="N281" s="31"/>
    </row>
    <row r="282" spans="1:23" ht="9" customHeight="1">
      <c r="A282" s="1"/>
      <c r="B282" s="1"/>
      <c r="C282" s="1"/>
      <c r="D282" s="1"/>
      <c r="E282" s="1"/>
      <c r="F282" s="1"/>
      <c r="G282" s="1"/>
      <c r="H282" s="1006"/>
      <c r="I282" s="1"/>
      <c r="J282" s="1"/>
      <c r="K282" s="1"/>
      <c r="L282" s="31"/>
      <c r="M282" s="8"/>
      <c r="N282" s="31"/>
    </row>
    <row r="283" spans="1:23" ht="15.75">
      <c r="A283" s="1" t="s">
        <v>71</v>
      </c>
      <c r="B283" s="1"/>
      <c r="C283" s="1"/>
      <c r="D283" s="1"/>
      <c r="E283" s="1"/>
      <c r="F283" s="1"/>
      <c r="G283" s="1"/>
      <c r="H283" s="1006"/>
      <c r="I283" s="1"/>
      <c r="J283" s="1"/>
      <c r="K283" s="1"/>
      <c r="L283" s="31"/>
      <c r="M283" s="8"/>
      <c r="N283" s="31"/>
    </row>
    <row r="284" spans="1:23" ht="18.75">
      <c r="A284" s="1" t="s">
        <v>81</v>
      </c>
      <c r="B284" s="1"/>
      <c r="C284" s="1"/>
      <c r="D284" s="1"/>
      <c r="E284" s="1"/>
      <c r="F284" s="1"/>
      <c r="G284" s="1"/>
      <c r="H284" s="1006"/>
      <c r="I284" s="1"/>
      <c r="J284" s="1"/>
      <c r="K284" s="1"/>
      <c r="L284" s="31"/>
      <c r="M284" s="8"/>
      <c r="N284" s="31"/>
    </row>
    <row r="285" spans="1:23" ht="15.75">
      <c r="A285" s="1" t="s">
        <v>172</v>
      </c>
      <c r="B285" s="1"/>
      <c r="C285" s="1"/>
      <c r="D285" s="1"/>
      <c r="E285" s="1"/>
      <c r="F285" s="1"/>
      <c r="G285" s="1"/>
      <c r="H285" s="1006"/>
      <c r="I285" s="1"/>
      <c r="J285" s="1"/>
      <c r="K285" s="1"/>
      <c r="L285" s="31"/>
      <c r="M285" s="8"/>
      <c r="N285" s="31"/>
    </row>
    <row r="286" spans="1:23" ht="9" customHeight="1">
      <c r="A286" s="1"/>
      <c r="B286" s="1"/>
      <c r="C286" s="1"/>
      <c r="D286" s="1"/>
      <c r="E286" s="1"/>
      <c r="F286" s="1"/>
      <c r="G286" s="1"/>
      <c r="H286" s="1006"/>
      <c r="I286" s="1"/>
      <c r="J286" s="1"/>
      <c r="K286" s="1"/>
      <c r="L286" s="31"/>
      <c r="M286" s="8"/>
      <c r="N286" s="31"/>
    </row>
    <row r="287" spans="1:23" ht="63" customHeight="1">
      <c r="A287" s="12"/>
      <c r="B287" s="361" t="s">
        <v>167</v>
      </c>
      <c r="C287" s="362"/>
      <c r="D287" s="361" t="s">
        <v>138</v>
      </c>
      <c r="E287" s="363"/>
      <c r="F287" s="361" t="s">
        <v>80</v>
      </c>
      <c r="G287" s="361"/>
      <c r="H287" s="1007" t="s">
        <v>42</v>
      </c>
      <c r="I287" s="361"/>
      <c r="J287" s="361" t="s">
        <v>36</v>
      </c>
      <c r="K287" s="361"/>
      <c r="L287" s="361" t="s">
        <v>62</v>
      </c>
      <c r="M287" s="361"/>
      <c r="N287" s="361" t="s">
        <v>63</v>
      </c>
      <c r="P287" s="117"/>
      <c r="Q287" s="117"/>
      <c r="R287" s="117"/>
      <c r="S287" s="117"/>
      <c r="T287" s="117"/>
      <c r="U287" s="117"/>
      <c r="V287" s="117"/>
    </row>
    <row r="288" spans="1:23" s="15" customFormat="1" ht="18" customHeight="1">
      <c r="A288" s="364" t="s">
        <v>45</v>
      </c>
      <c r="B288" s="365">
        <f>+'Pivot Table 2-Year Insts.'!O856</f>
        <v>42.327942293333678</v>
      </c>
      <c r="C288" s="381"/>
      <c r="D288" s="389">
        <f>SUM(F288:J288)</f>
        <v>54.535199751682576</v>
      </c>
      <c r="E288" s="368"/>
      <c r="F288" s="369">
        <f>+'Pivot Table 2-Year Insts.'!O876</f>
        <v>17.18538258295543</v>
      </c>
      <c r="G288" s="370"/>
      <c r="H288" s="1008">
        <f>+'Pivot Table 2-Year Insts.'!O879</f>
        <v>17.714571236060536</v>
      </c>
      <c r="I288" s="369"/>
      <c r="J288" s="370">
        <f>+'Pivot Table 2-Year Insts.'!O882</f>
        <v>19.635245932666614</v>
      </c>
      <c r="K288" s="369"/>
      <c r="L288" s="370">
        <f>+'Pivot Table 2-Year Insts.'!O885</f>
        <v>45.464800248317424</v>
      </c>
      <c r="M288" s="370"/>
      <c r="N288" s="367">
        <f>SUM(F288:L288)</f>
        <v>100</v>
      </c>
      <c r="P288" s="109"/>
      <c r="Q288" s="109"/>
      <c r="R288" s="109"/>
      <c r="S288" s="109"/>
      <c r="T288" s="109"/>
      <c r="U288" s="110"/>
      <c r="V288" s="111"/>
    </row>
    <row r="289" spans="1:23" s="332" customFormat="1" ht="9" customHeight="1">
      <c r="A289" s="371"/>
      <c r="B289" s="365"/>
      <c r="C289" s="381"/>
      <c r="D289" s="390"/>
      <c r="E289" s="368"/>
      <c r="F289" s="369"/>
      <c r="G289" s="383"/>
      <c r="H289" s="1008"/>
      <c r="I289" s="383"/>
      <c r="J289" s="370"/>
      <c r="K289" s="383"/>
      <c r="L289" s="370"/>
      <c r="M289" s="370"/>
      <c r="N289" s="367"/>
      <c r="P289" s="112"/>
      <c r="Q289" s="112"/>
      <c r="R289" s="112"/>
      <c r="S289" s="112"/>
      <c r="T289" s="112"/>
      <c r="U289" s="113"/>
      <c r="V289" s="114"/>
      <c r="W289" s="1031"/>
    </row>
    <row r="290" spans="1:23" s="15" customFormat="1" ht="14.1" customHeight="1">
      <c r="A290" s="364" t="s">
        <v>46</v>
      </c>
      <c r="B290" s="365">
        <f>+'Pivot Table 2-Year Insts.'!O24</f>
        <v>42.870361802535392</v>
      </c>
      <c r="C290" s="381"/>
      <c r="D290" s="390">
        <f>SUM(F290:J290)</f>
        <v>66.285344269371905</v>
      </c>
      <c r="E290" s="368"/>
      <c r="F290" s="369">
        <f>+'Pivot Table 2-Year Insts.'!O44</f>
        <v>15.260090654003886</v>
      </c>
      <c r="G290" s="383"/>
      <c r="H290" s="1008">
        <f>+'Pivot Table 2-Year Insts.'!O47</f>
        <v>22.685085257932226</v>
      </c>
      <c r="I290" s="383"/>
      <c r="J290" s="370">
        <f>+'Pivot Table 2-Year Insts.'!O50</f>
        <v>28.340168357435786</v>
      </c>
      <c r="K290" s="383"/>
      <c r="L290" s="370">
        <f>+'Pivot Table 2-Year Insts.'!O53</f>
        <v>33.714655730628103</v>
      </c>
      <c r="M290" s="370"/>
      <c r="N290" s="367">
        <f>SUM(F290:L290)</f>
        <v>100</v>
      </c>
      <c r="P290" s="115"/>
      <c r="Q290" s="115"/>
      <c r="R290" s="115"/>
      <c r="S290" s="115"/>
      <c r="T290" s="115"/>
      <c r="U290" s="110"/>
      <c r="V290" s="111"/>
    </row>
    <row r="291" spans="1:23" s="15" customFormat="1" ht="14.1" customHeight="1">
      <c r="A291" s="371" t="s">
        <v>47</v>
      </c>
      <c r="B291" s="365">
        <f>+'Pivot Table 2-Year Insts.'!O80</f>
        <v>41.213708797205854</v>
      </c>
      <c r="C291" s="381"/>
      <c r="D291" s="390">
        <f>SUM(F291:J291)</f>
        <v>53.986486486486484</v>
      </c>
      <c r="E291" s="368"/>
      <c r="F291" s="369">
        <f>+'Pivot Table 2-Year Insts.'!O96</f>
        <v>12.905405405405403</v>
      </c>
      <c r="G291" s="383"/>
      <c r="H291" s="1008">
        <f>+'Pivot Table 2-Year Insts.'!O99</f>
        <v>33.310810810810807</v>
      </c>
      <c r="I291" s="383"/>
      <c r="J291" s="370">
        <f>+'Pivot Table 2-Year Insts.'!O102</f>
        <v>7.7702702702702702</v>
      </c>
      <c r="K291" s="383"/>
      <c r="L291" s="370">
        <f>+'Pivot Table 2-Year Insts.'!O105</f>
        <v>46.013513513513516</v>
      </c>
      <c r="M291" s="370"/>
      <c r="N291" s="367">
        <f>SUM(F291:L291)</f>
        <v>100</v>
      </c>
      <c r="P291" s="115"/>
      <c r="Q291" s="115"/>
      <c r="R291" s="115"/>
      <c r="S291" s="115"/>
      <c r="T291" s="115"/>
      <c r="U291" s="110"/>
      <c r="V291" s="116"/>
      <c r="W291" s="17"/>
    </row>
    <row r="292" spans="1:23" s="15" customFormat="1" ht="13.5" customHeight="1">
      <c r="A292" s="371" t="s">
        <v>61</v>
      </c>
      <c r="B292" s="365">
        <f>+'Pivot Table 2-Year Insts.'!O128</f>
        <v>53.021978021978022</v>
      </c>
      <c r="C292" s="381"/>
      <c r="D292" s="390">
        <f>SUM(F292:J292)</f>
        <v>24.438687392055268</v>
      </c>
      <c r="E292" s="368"/>
      <c r="F292" s="369">
        <f>+'Pivot Table 2-Year Insts.'!O148</f>
        <v>8.8082901554404138</v>
      </c>
      <c r="G292" s="383"/>
      <c r="H292" s="1008">
        <f>+'Pivot Table 2-Year Insts.'!O151</f>
        <v>0</v>
      </c>
      <c r="I292" s="383"/>
      <c r="J292" s="370">
        <f>+'Pivot Table 2-Year Insts.'!O154</f>
        <v>15.630397236614854</v>
      </c>
      <c r="K292" s="383"/>
      <c r="L292" s="370">
        <f>+'Pivot Table 2-Year Insts.'!O157</f>
        <v>75.561312607944728</v>
      </c>
      <c r="M292" s="370"/>
      <c r="N292" s="367">
        <f>SUM(F292:L292)</f>
        <v>100</v>
      </c>
      <c r="P292" s="115"/>
      <c r="Q292" s="115"/>
      <c r="R292" s="115"/>
      <c r="S292" s="115"/>
      <c r="T292" s="115"/>
      <c r="U292" s="110"/>
      <c r="V292" s="116"/>
      <c r="W292" s="17"/>
    </row>
    <row r="293" spans="1:23" s="15" customFormat="1" ht="14.1" customHeight="1">
      <c r="A293" s="371" t="s">
        <v>48</v>
      </c>
      <c r="B293" s="365">
        <f>+'Pivot Table 2-Year Insts.'!O180</f>
        <v>45.775851854359566</v>
      </c>
      <c r="C293" s="381"/>
      <c r="D293" s="390">
        <f>SUM(F293:J293)</f>
        <v>64.852272307066528</v>
      </c>
      <c r="E293" s="368"/>
      <c r="F293" s="369">
        <f>+'Pivot Table 2-Year Insts.'!O200</f>
        <v>37.887808305291571</v>
      </c>
      <c r="G293" s="383"/>
      <c r="H293" s="1008">
        <f>+'Pivot Table 2-Year Insts.'!O203</f>
        <v>13.962947897792406</v>
      </c>
      <c r="I293" s="383"/>
      <c r="J293" s="370">
        <f>+'Pivot Table 2-Year Insts.'!O206</f>
        <v>13.001516103982546</v>
      </c>
      <c r="K293" s="383"/>
      <c r="L293" s="370">
        <f>+'Pivot Table 2-Year Insts.'!O209</f>
        <v>35.147727692933479</v>
      </c>
      <c r="M293" s="370"/>
      <c r="N293" s="367">
        <f>SUM(F293:L293)</f>
        <v>100</v>
      </c>
      <c r="P293" s="115"/>
      <c r="Q293" s="115"/>
      <c r="R293" s="115"/>
      <c r="S293" s="115"/>
      <c r="T293" s="115"/>
      <c r="U293" s="110"/>
      <c r="V293" s="116"/>
      <c r="W293" s="17"/>
    </row>
    <row r="294" spans="1:23" s="15" customFormat="1" ht="14.1" customHeight="1">
      <c r="A294" s="371"/>
      <c r="B294" s="365"/>
      <c r="C294" s="381"/>
      <c r="D294" s="390"/>
      <c r="E294" s="368"/>
      <c r="F294" s="369"/>
      <c r="G294" s="383"/>
      <c r="H294" s="1008"/>
      <c r="I294" s="383"/>
      <c r="J294" s="370"/>
      <c r="K294" s="383"/>
      <c r="L294" s="370"/>
      <c r="M294" s="370"/>
      <c r="N294" s="367"/>
      <c r="P294" s="115"/>
      <c r="Q294" s="115"/>
      <c r="R294" s="115"/>
      <c r="S294" s="115"/>
      <c r="T294" s="115"/>
      <c r="U294" s="110"/>
      <c r="V294" s="116"/>
      <c r="W294" s="17"/>
    </row>
    <row r="295" spans="1:23" s="15" customFormat="1" ht="14.1" customHeight="1">
      <c r="A295" s="371" t="s">
        <v>49</v>
      </c>
      <c r="B295" s="365">
        <f>+'Pivot Table 2-Year Insts.'!O232</f>
        <v>34.654599610493761</v>
      </c>
      <c r="C295" s="381"/>
      <c r="D295" s="390">
        <f>SUM(F295:J295)</f>
        <v>41.950413223140501</v>
      </c>
      <c r="E295" s="368"/>
      <c r="F295" s="369">
        <f>+'Pivot Table 2-Year Insts.'!O252</f>
        <v>7.669421487603306</v>
      </c>
      <c r="G295" s="383"/>
      <c r="H295" s="1008">
        <f>+'Pivot Table 2-Year Insts.'!O255</f>
        <v>17.057851239669422</v>
      </c>
      <c r="I295" s="383"/>
      <c r="J295" s="370">
        <f>+'Pivot Table 2-Year Insts.'!O258</f>
        <v>17.223140495867771</v>
      </c>
      <c r="K295" s="383"/>
      <c r="L295" s="370">
        <f>+'Pivot Table 2-Year Insts.'!O261</f>
        <v>58.049586776859506</v>
      </c>
      <c r="M295" s="370"/>
      <c r="N295" s="367">
        <f>SUM(F295:L295)</f>
        <v>100</v>
      </c>
      <c r="P295" s="115"/>
      <c r="Q295" s="115"/>
      <c r="R295" s="115"/>
      <c r="S295" s="115"/>
      <c r="T295" s="115"/>
      <c r="U295" s="110"/>
      <c r="V295" s="116"/>
      <c r="W295" s="17"/>
    </row>
    <row r="296" spans="1:23" s="15" customFormat="1" ht="14.1" customHeight="1">
      <c r="A296" s="371" t="s">
        <v>50</v>
      </c>
      <c r="B296" s="365">
        <f>+'Pivot Table 2-Year Insts.'!O284</f>
        <v>44.883241758241759</v>
      </c>
      <c r="C296" s="381"/>
      <c r="D296" s="390">
        <f>SUM(F296:J296)</f>
        <v>39.441469013006888</v>
      </c>
      <c r="E296" s="368"/>
      <c r="F296" s="369">
        <f>+'Pivot Table 2-Year Insts.'!O304</f>
        <v>14.34583014537108</v>
      </c>
      <c r="G296" s="383"/>
      <c r="H296" s="1008">
        <f>+'Pivot Table 2-Year Insts.'!O307</f>
        <v>14.8814078041316</v>
      </c>
      <c r="I296" s="383"/>
      <c r="J296" s="370">
        <f>+'Pivot Table 2-Year Insts.'!O310</f>
        <v>10.214231063504208</v>
      </c>
      <c r="K296" s="383"/>
      <c r="L296" s="370">
        <f>+'Pivot Table 2-Year Insts.'!O313</f>
        <v>60.558530986993105</v>
      </c>
      <c r="M296" s="370"/>
      <c r="N296" s="367">
        <f>SUM(F296:L296)</f>
        <v>100</v>
      </c>
      <c r="P296" s="115"/>
      <c r="Q296" s="115"/>
      <c r="R296" s="115"/>
      <c r="S296" s="115"/>
      <c r="T296" s="115"/>
      <c r="U296" s="110"/>
      <c r="V296" s="116"/>
      <c r="W296" s="17"/>
    </row>
    <row r="297" spans="1:23" s="15" customFormat="1" ht="13.5" customHeight="1">
      <c r="A297" s="371" t="s">
        <v>51</v>
      </c>
      <c r="B297" s="365">
        <f>+'Pivot Table 2-Year Insts.'!O336</f>
        <v>45.516283377064362</v>
      </c>
      <c r="C297" s="381"/>
      <c r="D297" s="390">
        <f>SUM(F297:J297)</f>
        <v>38.25025432349949</v>
      </c>
      <c r="E297" s="368"/>
      <c r="F297" s="369">
        <f>+'Pivot Table 2-Year Insts.'!O356</f>
        <v>2.9501525940996949</v>
      </c>
      <c r="G297" s="383"/>
      <c r="H297" s="1008">
        <f>+'Pivot Table 2-Year Insts.'!O359</f>
        <v>20.447609359104781</v>
      </c>
      <c r="I297" s="383"/>
      <c r="J297" s="370">
        <f>+'Pivot Table 2-Year Insts.'!O362</f>
        <v>14.852492370295014</v>
      </c>
      <c r="K297" s="383"/>
      <c r="L297" s="370">
        <f>+'Pivot Table 2-Year Insts.'!O365</f>
        <v>61.74974567650051</v>
      </c>
      <c r="M297" s="370"/>
      <c r="N297" s="367">
        <f>SUM(F297:L297)</f>
        <v>100</v>
      </c>
      <c r="P297" s="115"/>
      <c r="Q297" s="115"/>
      <c r="R297" s="115"/>
      <c r="S297" s="115"/>
      <c r="T297" s="115"/>
      <c r="U297" s="110"/>
      <c r="V297" s="116"/>
      <c r="W297" s="17"/>
    </row>
    <row r="298" spans="1:23" s="15" customFormat="1" ht="14.1" customHeight="1">
      <c r="A298" s="371" t="s">
        <v>52</v>
      </c>
      <c r="B298" s="365">
        <f>+'Pivot Table 2-Year Insts.'!O388</f>
        <v>35.245136186770424</v>
      </c>
      <c r="C298" s="381"/>
      <c r="D298" s="390">
        <f>SUM(F298:J298)</f>
        <v>57.81629498785604</v>
      </c>
      <c r="E298" s="368"/>
      <c r="F298" s="369">
        <f>+'Pivot Table 2-Year Insts.'!O408</f>
        <v>11.680282623095605</v>
      </c>
      <c r="G298" s="383"/>
      <c r="H298" s="1008">
        <f>+'Pivot Table 2-Year Insts.'!O411</f>
        <v>22.444248178405829</v>
      </c>
      <c r="I298" s="383"/>
      <c r="J298" s="370">
        <f>+'Pivot Table 2-Year Insts.'!O414</f>
        <v>23.691764186354604</v>
      </c>
      <c r="K298" s="383"/>
      <c r="L298" s="370">
        <f>+'Pivot Table 2-Year Insts.'!O417</f>
        <v>42.18370501214396</v>
      </c>
      <c r="M298" s="370"/>
      <c r="N298" s="367">
        <f>SUM(F298:L298)</f>
        <v>100</v>
      </c>
      <c r="P298" s="115"/>
      <c r="Q298" s="115"/>
      <c r="R298" s="115"/>
      <c r="S298" s="115"/>
      <c r="T298" s="115"/>
      <c r="U298" s="110"/>
      <c r="V298" s="116"/>
      <c r="W298" s="17"/>
    </row>
    <row r="299" spans="1:23" s="15" customFormat="1" ht="9.75" customHeight="1">
      <c r="A299" s="371"/>
      <c r="B299" s="365"/>
      <c r="C299" s="381"/>
      <c r="D299" s="390"/>
      <c r="E299" s="368"/>
      <c r="F299" s="369"/>
      <c r="G299" s="383"/>
      <c r="H299" s="1008"/>
      <c r="I299" s="383"/>
      <c r="J299" s="370"/>
      <c r="K299" s="383"/>
      <c r="L299" s="370"/>
      <c r="M299" s="370"/>
      <c r="N299" s="367"/>
      <c r="P299" s="115"/>
      <c r="Q299" s="115"/>
      <c r="R299" s="115"/>
      <c r="S299" s="115"/>
      <c r="T299" s="115"/>
      <c r="U299" s="110"/>
      <c r="V299" s="116"/>
      <c r="W299" s="17"/>
    </row>
    <row r="300" spans="1:23" s="15" customFormat="1" ht="14.1" customHeight="1">
      <c r="A300" s="371" t="s">
        <v>53</v>
      </c>
      <c r="B300" s="365">
        <f>+'Pivot Table 2-Year Insts.'!O440</f>
        <v>63.607451158564288</v>
      </c>
      <c r="C300" s="381"/>
      <c r="D300" s="390">
        <f>SUM(F300:J300)</f>
        <v>55.257142857142853</v>
      </c>
      <c r="E300" s="368"/>
      <c r="F300" s="369">
        <f>+'Pivot Table 2-Year Insts.'!O460</f>
        <v>22.557142857142857</v>
      </c>
      <c r="G300" s="383"/>
      <c r="H300" s="1008">
        <f>+'Pivot Table 2-Year Insts.'!O463</f>
        <v>10.5</v>
      </c>
      <c r="I300" s="383"/>
      <c r="J300" s="370">
        <f>+'Pivot Table 2-Year Insts.'!O466</f>
        <v>22.2</v>
      </c>
      <c r="K300" s="383"/>
      <c r="L300" s="370">
        <f>+'Pivot Table 2-Year Insts.'!O469</f>
        <v>44.742857142857147</v>
      </c>
      <c r="M300" s="370"/>
      <c r="N300" s="367">
        <f>SUM(F300:L300)</f>
        <v>100</v>
      </c>
      <c r="P300" s="115"/>
      <c r="Q300" s="115"/>
      <c r="R300" s="115"/>
      <c r="S300" s="115"/>
      <c r="T300" s="115"/>
      <c r="U300" s="110"/>
      <c r="V300" s="116"/>
      <c r="W300" s="17"/>
    </row>
    <row r="301" spans="1:23" s="15" customFormat="1" ht="14.1" customHeight="1">
      <c r="A301" s="371" t="s">
        <v>54</v>
      </c>
      <c r="B301" s="365">
        <f>+'Pivot Table 2-Year Insts.'!O492</f>
        <v>23.777674080987193</v>
      </c>
      <c r="C301" s="381"/>
      <c r="D301" s="390">
        <f>SUM(F301:J301)</f>
        <v>47.79764500654165</v>
      </c>
      <c r="E301" s="368"/>
      <c r="F301" s="369">
        <f>+'Pivot Table 2-Year Insts.'!O512</f>
        <v>16.081552551242915</v>
      </c>
      <c r="G301" s="383"/>
      <c r="H301" s="1008">
        <f>+'Pivot Table 2-Year Insts.'!O515</f>
        <v>16.463148713475796</v>
      </c>
      <c r="I301" s="383"/>
      <c r="J301" s="370">
        <f>+'Pivot Table 2-Year Insts.'!O518</f>
        <v>15.252943741822939</v>
      </c>
      <c r="K301" s="383"/>
      <c r="L301" s="370">
        <f>+'Pivot Table 2-Year Insts.'!O521</f>
        <v>52.202354993458357</v>
      </c>
      <c r="M301" s="370"/>
      <c r="N301" s="367">
        <f>SUM(F301:L301)</f>
        <v>100</v>
      </c>
      <c r="P301" s="115"/>
      <c r="Q301" s="115"/>
      <c r="R301" s="115"/>
      <c r="S301" s="115"/>
      <c r="T301" s="115"/>
      <c r="U301" s="110"/>
      <c r="V301" s="116"/>
      <c r="W301" s="17"/>
    </row>
    <row r="302" spans="1:23" s="15" customFormat="1" ht="14.1" customHeight="1">
      <c r="A302" s="371" t="s">
        <v>55</v>
      </c>
      <c r="B302" s="365">
        <f>+'Pivot Table 2-Year Insts.'!O544</f>
        <v>29.128170670250292</v>
      </c>
      <c r="C302" s="381"/>
      <c r="D302" s="390">
        <f>SUM(F302:J302)</f>
        <v>47.606689734717413</v>
      </c>
      <c r="E302" s="368"/>
      <c r="F302" s="369">
        <f>+'Pivot Table 2-Year Insts.'!O564</f>
        <v>10.755478662053058</v>
      </c>
      <c r="G302" s="383"/>
      <c r="H302" s="1008">
        <f>+'Pivot Table 2-Year Insts.'!O567</f>
        <v>17.791234140715108</v>
      </c>
      <c r="I302" s="383"/>
      <c r="J302" s="370">
        <f>+'Pivot Table 2-Year Insts.'!O570</f>
        <v>19.059976931949247</v>
      </c>
      <c r="K302" s="383"/>
      <c r="L302" s="370">
        <f>+'Pivot Table 2-Year Insts.'!O573</f>
        <v>52.393310265282587</v>
      </c>
      <c r="M302" s="370"/>
      <c r="N302" s="367">
        <f>SUM(F302:L302)</f>
        <v>100</v>
      </c>
      <c r="P302" s="115"/>
      <c r="Q302" s="115"/>
      <c r="R302" s="115"/>
      <c r="S302" s="115"/>
      <c r="T302" s="115"/>
      <c r="U302" s="110"/>
      <c r="V302" s="116"/>
      <c r="W302" s="17"/>
    </row>
    <row r="303" spans="1:23" s="15" customFormat="1" ht="13.5" customHeight="1">
      <c r="A303" s="371" t="s">
        <v>56</v>
      </c>
      <c r="B303" s="365">
        <f>+'Pivot Table 2-Year Insts.'!O596</f>
        <v>49.425124201561395</v>
      </c>
      <c r="C303" s="381"/>
      <c r="D303" s="390">
        <f>SUM(F303:J303)</f>
        <v>44.213095921883976</v>
      </c>
      <c r="E303" s="368"/>
      <c r="F303" s="369">
        <f>+'Pivot Table 2-Year Insts.'!O616</f>
        <v>9.0465249856404366</v>
      </c>
      <c r="G303" s="383"/>
      <c r="H303" s="1008">
        <f>+'Pivot Table 2-Year Insts.'!O619</f>
        <v>18.897185525560023</v>
      </c>
      <c r="I303" s="383"/>
      <c r="J303" s="370">
        <f>+'Pivot Table 2-Year Insts.'!O622</f>
        <v>16.269385410683515</v>
      </c>
      <c r="K303" s="383"/>
      <c r="L303" s="370">
        <f>+'Pivot Table 2-Year Insts.'!O625</f>
        <v>55.786904078116031</v>
      </c>
      <c r="M303" s="370"/>
      <c r="N303" s="367">
        <f>SUM(F303:L303)</f>
        <v>100</v>
      </c>
      <c r="P303" s="115"/>
      <c r="Q303" s="115"/>
      <c r="R303" s="115"/>
      <c r="S303" s="115"/>
      <c r="T303" s="115"/>
      <c r="U303" s="110"/>
      <c r="V303" s="116"/>
      <c r="W303" s="17"/>
    </row>
    <row r="304" spans="1:23" s="15" customFormat="1" ht="11.25" customHeight="1">
      <c r="A304" s="371"/>
      <c r="B304" s="365"/>
      <c r="C304" s="381"/>
      <c r="D304" s="390"/>
      <c r="E304" s="368"/>
      <c r="F304" s="369"/>
      <c r="G304" s="383"/>
      <c r="H304" s="1008"/>
      <c r="I304" s="383"/>
      <c r="J304" s="370"/>
      <c r="K304" s="383"/>
      <c r="L304" s="370"/>
      <c r="M304" s="370"/>
      <c r="N304" s="367"/>
      <c r="P304" s="115"/>
      <c r="Q304" s="115"/>
      <c r="R304" s="115"/>
      <c r="S304" s="115"/>
      <c r="T304" s="115"/>
      <c r="U304" s="110"/>
      <c r="V304" s="116"/>
      <c r="W304" s="17"/>
    </row>
    <row r="305" spans="1:23" s="15" customFormat="1" ht="14.1" customHeight="1">
      <c r="A305" s="371" t="s">
        <v>57</v>
      </c>
      <c r="B305" s="365">
        <f>+'Pivot Table 2-Year Insts.'!O648</f>
        <v>74.232643920432096</v>
      </c>
      <c r="C305" s="381"/>
      <c r="D305" s="390">
        <f>SUM(F305:J305)</f>
        <v>53.061224489795919</v>
      </c>
      <c r="E305" s="368"/>
      <c r="F305" s="391">
        <f>+'Pivot Table 2-Year Insts.'!O668</f>
        <v>9.4409937888198758</v>
      </c>
      <c r="G305" s="383"/>
      <c r="H305" s="1008">
        <f>+'Pivot Table 2-Year Insts.'!O671</f>
        <v>24.436557231588289</v>
      </c>
      <c r="I305" s="383"/>
      <c r="J305" s="370">
        <f>+'Pivot Table 2-Year Insts.'!O674</f>
        <v>19.183673469387756</v>
      </c>
      <c r="K305" s="383"/>
      <c r="L305" s="370">
        <f>+'Pivot Table 2-Year Insts.'!O677</f>
        <v>46.938775510204081</v>
      </c>
      <c r="M305" s="370"/>
      <c r="N305" s="367">
        <f>SUM(F305:L305)</f>
        <v>100</v>
      </c>
      <c r="P305" s="115"/>
      <c r="Q305" s="115"/>
      <c r="R305" s="115"/>
      <c r="S305" s="115"/>
      <c r="T305" s="115"/>
      <c r="U305" s="110"/>
      <c r="V305" s="116"/>
      <c r="W305" s="17"/>
    </row>
    <row r="306" spans="1:23" s="15" customFormat="1" ht="14.1" customHeight="1">
      <c r="A306" s="371" t="s">
        <v>58</v>
      </c>
      <c r="B306" s="365">
        <f>+'Pivot Table 2-Year Insts.'!O700</f>
        <v>46.807274839365448</v>
      </c>
      <c r="C306" s="381"/>
      <c r="D306" s="390">
        <f>SUM(F306:J306)</f>
        <v>54.596453130655078</v>
      </c>
      <c r="E306" s="368"/>
      <c r="F306" s="391">
        <f>+'Pivot Table 2-Year Insts.'!O720</f>
        <v>10.185616048808232</v>
      </c>
      <c r="G306" s="383"/>
      <c r="H306" s="1008">
        <f>+'Pivot Table 2-Year Insts.'!O723</f>
        <v>18.145390620960651</v>
      </c>
      <c r="I306" s="383"/>
      <c r="J306" s="370">
        <f>+'Pivot Table 2-Year Insts.'!O726</f>
        <v>26.265446460886199</v>
      </c>
      <c r="K306" s="383"/>
      <c r="L306" s="370">
        <f>+'Pivot Table 2-Year Insts.'!O729</f>
        <v>45.403546869344915</v>
      </c>
      <c r="M306" s="370"/>
      <c r="N306" s="367">
        <f>SUM(F306:L306)</f>
        <v>100</v>
      </c>
      <c r="P306" s="115"/>
      <c r="Q306" s="115"/>
      <c r="R306" s="115"/>
      <c r="S306" s="115"/>
      <c r="T306" s="115"/>
      <c r="U306" s="110"/>
      <c r="V306" s="116"/>
      <c r="W306" s="17"/>
    </row>
    <row r="307" spans="1:23" s="15" customFormat="1" ht="14.1" customHeight="1">
      <c r="A307" s="371" t="s">
        <v>59</v>
      </c>
      <c r="B307" s="365">
        <f>+'Pivot Table 2-Year Insts.'!O752</f>
        <v>39.385773557466102</v>
      </c>
      <c r="C307" s="381"/>
      <c r="D307" s="390">
        <f>SUM(F307:J307)</f>
        <v>49.826238053866206</v>
      </c>
      <c r="E307" s="368"/>
      <c r="F307" s="391">
        <f>+'Pivot Table 2-Year Insts.'!O772</f>
        <v>12.738922675933969</v>
      </c>
      <c r="G307" s="383"/>
      <c r="H307" s="1008">
        <f>+'Pivot Table 2-Year Insts.'!O775</f>
        <v>21.329278887923543</v>
      </c>
      <c r="I307" s="383"/>
      <c r="J307" s="370">
        <f>+'Pivot Table 2-Year Insts.'!O778</f>
        <v>15.75803649000869</v>
      </c>
      <c r="K307" s="383"/>
      <c r="L307" s="370">
        <f>+'Pivot Table 2-Year Insts.'!O781</f>
        <v>50.173761946133801</v>
      </c>
      <c r="M307" s="370"/>
      <c r="N307" s="367">
        <f>SUM(F307:L307)</f>
        <v>100</v>
      </c>
      <c r="P307" s="115"/>
      <c r="Q307" s="115"/>
      <c r="R307" s="115"/>
      <c r="S307" s="115"/>
      <c r="T307" s="115"/>
      <c r="U307" s="110"/>
      <c r="V307" s="116"/>
      <c r="W307" s="17"/>
    </row>
    <row r="308" spans="1:23" s="17" customFormat="1" ht="14.1" customHeight="1">
      <c r="A308" s="373" t="s">
        <v>60</v>
      </c>
      <c r="B308" s="374">
        <f>+'Pivot Table 2-Year Insts.'!O804</f>
        <v>0</v>
      </c>
      <c r="C308" s="385"/>
      <c r="D308" s="376">
        <f>SUM(F308:J308)</f>
        <v>0</v>
      </c>
      <c r="E308" s="377"/>
      <c r="F308" s="392">
        <f>+'Pivot Table 2-Year Insts.'!O824</f>
        <v>0</v>
      </c>
      <c r="G308" s="393"/>
      <c r="H308" s="1009">
        <f>+'Pivot Table 2-Year Insts.'!O827</f>
        <v>0</v>
      </c>
      <c r="I308" s="393"/>
      <c r="J308" s="379">
        <f>+'Pivot Table 2-Year Insts.'!O830</f>
        <v>0</v>
      </c>
      <c r="K308" s="393"/>
      <c r="L308" s="379">
        <f>+'Pivot Table 2-Year Insts.'!O833</f>
        <v>0</v>
      </c>
      <c r="M308" s="379"/>
      <c r="N308" s="380">
        <f>SUM(F308:L308)</f>
        <v>0</v>
      </c>
      <c r="P308" s="115"/>
      <c r="Q308" s="115"/>
      <c r="R308" s="115"/>
      <c r="S308" s="115"/>
      <c r="T308" s="115"/>
      <c r="U308" s="110"/>
      <c r="V308" s="116"/>
    </row>
    <row r="309" spans="1:23" ht="57" customHeight="1">
      <c r="A309" s="1127" t="s">
        <v>140</v>
      </c>
      <c r="B309" s="1127"/>
      <c r="C309" s="1127"/>
      <c r="D309" s="1128"/>
      <c r="E309" s="1128"/>
      <c r="F309" s="1128"/>
      <c r="G309" s="1128"/>
      <c r="H309" s="1128"/>
      <c r="I309" s="1128"/>
      <c r="J309" s="1128"/>
      <c r="K309" s="1128"/>
      <c r="L309" s="1128"/>
      <c r="M309" s="1128"/>
      <c r="N309" s="1128"/>
      <c r="P309" s="108"/>
      <c r="Q309" s="115"/>
      <c r="R309" s="115"/>
      <c r="S309" s="115"/>
      <c r="T309" s="115"/>
      <c r="U309" s="108"/>
      <c r="V309" s="108"/>
      <c r="W309" s="95"/>
    </row>
    <row r="310" spans="1:23" ht="15" customHeight="1">
      <c r="A310" s="1127" t="s">
        <v>139</v>
      </c>
      <c r="B310" s="1127"/>
      <c r="C310" s="1127"/>
      <c r="D310" s="1128"/>
      <c r="E310" s="1128"/>
      <c r="F310" s="1128"/>
      <c r="G310" s="1128"/>
      <c r="H310" s="1128"/>
      <c r="I310" s="1128"/>
      <c r="J310" s="1128"/>
      <c r="K310" s="1128"/>
      <c r="L310" s="1128"/>
      <c r="M310" s="1128"/>
      <c r="N310" s="1128"/>
      <c r="P310" s="108"/>
      <c r="Q310" s="108"/>
      <c r="R310" s="108"/>
      <c r="S310" s="108"/>
      <c r="T310" s="108"/>
      <c r="U310" s="108"/>
      <c r="V310" s="108"/>
      <c r="W310" s="95"/>
    </row>
    <row r="311" spans="1:23">
      <c r="A311" s="1030"/>
      <c r="B311" s="1004"/>
      <c r="C311" s="1004"/>
      <c r="D311" s="1005"/>
      <c r="E311" s="1005"/>
      <c r="F311" s="1005"/>
      <c r="G311" s="1005"/>
      <c r="H311" s="1010"/>
      <c r="I311" s="1005"/>
      <c r="J311" s="1005"/>
      <c r="K311" s="1005"/>
      <c r="L311" s="1005"/>
      <c r="M311" s="1005"/>
      <c r="N311" s="137" t="s">
        <v>1304</v>
      </c>
      <c r="P311" s="108"/>
      <c r="Q311" s="108"/>
      <c r="R311" s="108"/>
      <c r="S311" s="108"/>
      <c r="T311" s="108"/>
      <c r="U311" s="108"/>
      <c r="V311" s="108"/>
      <c r="W311" s="95"/>
    </row>
    <row r="312" spans="1:23" ht="18">
      <c r="A312" s="360" t="s">
        <v>135</v>
      </c>
      <c r="B312" s="1"/>
      <c r="C312" s="1"/>
      <c r="D312" s="1"/>
      <c r="E312" s="1"/>
      <c r="F312" s="1"/>
      <c r="G312" s="1"/>
      <c r="H312" s="1006"/>
      <c r="I312" s="1"/>
      <c r="J312" s="1"/>
      <c r="K312" s="1"/>
      <c r="L312" s="31"/>
      <c r="M312" s="8"/>
      <c r="N312" s="31"/>
    </row>
    <row r="313" spans="1:23" ht="9" customHeight="1">
      <c r="A313" s="1"/>
      <c r="B313" s="1"/>
      <c r="C313" s="1"/>
      <c r="D313" s="1"/>
      <c r="E313" s="1"/>
      <c r="F313" s="1"/>
      <c r="G313" s="1"/>
      <c r="H313" s="1006"/>
      <c r="I313" s="1"/>
      <c r="J313" s="1"/>
      <c r="K313" s="1"/>
      <c r="L313" s="31"/>
      <c r="M313" s="8"/>
      <c r="N313" s="31"/>
    </row>
    <row r="314" spans="1:23" ht="15.75">
      <c r="A314" s="1" t="s">
        <v>71</v>
      </c>
      <c r="B314" s="1"/>
      <c r="C314" s="1"/>
      <c r="D314" s="1"/>
      <c r="E314" s="1"/>
      <c r="F314" s="1"/>
      <c r="G314" s="1"/>
      <c r="H314" s="1006"/>
      <c r="I314" s="1"/>
      <c r="J314" s="1"/>
      <c r="K314" s="1"/>
      <c r="L314" s="31"/>
      <c r="M314" s="8"/>
      <c r="N314" s="31"/>
    </row>
    <row r="315" spans="1:23" ht="18.75">
      <c r="A315" s="1" t="s">
        <v>81</v>
      </c>
      <c r="B315" s="1"/>
      <c r="C315" s="1"/>
      <c r="D315" s="1"/>
      <c r="E315" s="1"/>
      <c r="F315" s="1"/>
      <c r="G315" s="1"/>
      <c r="H315" s="1006"/>
      <c r="I315" s="1"/>
      <c r="J315" s="1"/>
      <c r="K315" s="1"/>
      <c r="L315" s="31"/>
      <c r="M315" s="8"/>
      <c r="N315" s="31"/>
    </row>
    <row r="316" spans="1:23" ht="15.75">
      <c r="A316" s="1" t="s">
        <v>173</v>
      </c>
      <c r="B316" s="1"/>
      <c r="C316" s="1"/>
      <c r="D316" s="1"/>
      <c r="E316" s="1"/>
      <c r="F316" s="1"/>
      <c r="G316" s="1"/>
      <c r="H316" s="1006"/>
      <c r="I316" s="1"/>
      <c r="J316" s="1"/>
      <c r="K316" s="1"/>
      <c r="L316" s="31"/>
      <c r="M316" s="8"/>
      <c r="N316" s="31"/>
    </row>
    <row r="317" spans="1:23" ht="9" customHeight="1">
      <c r="A317" s="1"/>
      <c r="B317" s="1"/>
      <c r="C317" s="1"/>
      <c r="D317" s="1"/>
      <c r="E317" s="1"/>
      <c r="F317" s="1"/>
      <c r="G317" s="1"/>
      <c r="H317" s="1006"/>
      <c r="I317" s="1"/>
      <c r="J317" s="1"/>
      <c r="K317" s="1"/>
      <c r="L317" s="31"/>
      <c r="M317" s="8"/>
      <c r="N317" s="31"/>
    </row>
    <row r="318" spans="1:23" ht="63" customHeight="1">
      <c r="A318" s="12"/>
      <c r="B318" s="361" t="s">
        <v>167</v>
      </c>
      <c r="C318" s="362"/>
      <c r="D318" s="361" t="s">
        <v>138</v>
      </c>
      <c r="E318" s="363"/>
      <c r="F318" s="361" t="s">
        <v>80</v>
      </c>
      <c r="G318" s="361"/>
      <c r="H318" s="1007" t="s">
        <v>42</v>
      </c>
      <c r="I318" s="361"/>
      <c r="J318" s="361" t="s">
        <v>36</v>
      </c>
      <c r="K318" s="361"/>
      <c r="L318" s="361" t="s">
        <v>62</v>
      </c>
      <c r="M318" s="361"/>
      <c r="N318" s="361" t="s">
        <v>63</v>
      </c>
      <c r="P318" s="117"/>
      <c r="Q318" s="117"/>
      <c r="R318" s="117"/>
      <c r="S318" s="117"/>
      <c r="T318" s="117"/>
      <c r="U318" s="117"/>
      <c r="V318" s="117"/>
      <c r="W318" s="95"/>
    </row>
    <row r="319" spans="1:23" s="15" customFormat="1" ht="18" customHeight="1">
      <c r="A319" s="364" t="s">
        <v>45</v>
      </c>
      <c r="B319" s="365">
        <f>+'Pivot Table 2-Year Insts.'!P856</f>
        <v>46.199730046740818</v>
      </c>
      <c r="C319" s="381"/>
      <c r="D319" s="389">
        <f>SUM(F319:J319)</f>
        <v>51.930290117629042</v>
      </c>
      <c r="E319" s="368"/>
      <c r="F319" s="369">
        <f>+'Pivot Table 2-Year Insts.'!P876</f>
        <v>19.059222780740477</v>
      </c>
      <c r="G319" s="370"/>
      <c r="H319" s="1008">
        <f>+'Pivot Table 2-Year Insts.'!P879</f>
        <v>13.727641550355948</v>
      </c>
      <c r="I319" s="369"/>
      <c r="J319" s="370">
        <f>+'Pivot Table 2-Year Insts.'!P882</f>
        <v>19.143425786532621</v>
      </c>
      <c r="K319" s="369"/>
      <c r="L319" s="370">
        <f>+'Pivot Table 2-Year Insts.'!P885</f>
        <v>48.069709882370951</v>
      </c>
      <c r="M319" s="370"/>
      <c r="N319" s="367">
        <f>SUM(F319:L319)</f>
        <v>100</v>
      </c>
      <c r="P319" s="109"/>
      <c r="Q319" s="109"/>
      <c r="R319" s="109"/>
      <c r="S319" s="109"/>
      <c r="T319" s="109"/>
      <c r="U319" s="110"/>
      <c r="V319" s="111"/>
    </row>
    <row r="320" spans="1:23" s="332" customFormat="1" ht="9" customHeight="1">
      <c r="A320" s="371"/>
      <c r="B320" s="365"/>
      <c r="C320" s="381"/>
      <c r="D320" s="390"/>
      <c r="E320" s="368"/>
      <c r="F320" s="369"/>
      <c r="G320" s="383"/>
      <c r="H320" s="1008"/>
      <c r="I320" s="383"/>
      <c r="J320" s="370"/>
      <c r="K320" s="383"/>
      <c r="L320" s="370"/>
      <c r="M320" s="370"/>
      <c r="N320" s="367"/>
      <c r="P320" s="112"/>
      <c r="Q320" s="112"/>
      <c r="R320" s="112"/>
      <c r="S320" s="112"/>
      <c r="T320" s="112"/>
      <c r="U320" s="113"/>
      <c r="V320" s="114"/>
      <c r="W320" s="1031"/>
    </row>
    <row r="321" spans="1:23" s="15" customFormat="1" ht="14.1" customHeight="1">
      <c r="A321" s="364" t="s">
        <v>46</v>
      </c>
      <c r="B321" s="365">
        <f>+'Pivot Table 2-Year Insts.'!P24</f>
        <v>48.026234376933544</v>
      </c>
      <c r="C321" s="381"/>
      <c r="D321" s="390">
        <f>SUM(F321:J321)</f>
        <v>62.88327750579748</v>
      </c>
      <c r="E321" s="368"/>
      <c r="F321" s="369">
        <f>+'Pivot Table 2-Year Insts.'!P44</f>
        <v>17.701623292965728</v>
      </c>
      <c r="G321" s="383"/>
      <c r="H321" s="1008">
        <f>+'Pivot Table 2-Year Insts.'!P47</f>
        <v>15.150734346817831</v>
      </c>
      <c r="I321" s="383"/>
      <c r="J321" s="370">
        <f>+'Pivot Table 2-Year Insts.'!P50</f>
        <v>30.030919866013917</v>
      </c>
      <c r="K321" s="383"/>
      <c r="L321" s="370">
        <f>+'Pivot Table 2-Year Insts.'!P53</f>
        <v>37.116722494202527</v>
      </c>
      <c r="M321" s="370"/>
      <c r="N321" s="367">
        <f>SUM(F321:L321)</f>
        <v>100</v>
      </c>
      <c r="P321" s="115"/>
      <c r="Q321" s="115"/>
      <c r="R321" s="115"/>
      <c r="S321" s="115"/>
      <c r="T321" s="115"/>
      <c r="U321" s="110"/>
      <c r="V321" s="111"/>
    </row>
    <row r="322" spans="1:23" s="15" customFormat="1" ht="14.1" customHeight="1">
      <c r="A322" s="371" t="s">
        <v>47</v>
      </c>
      <c r="B322" s="365">
        <f>+'Pivot Table 2-Year Insts.'!P76</f>
        <v>58.372456964006261</v>
      </c>
      <c r="C322" s="381"/>
      <c r="D322" s="390">
        <f>SUM(F322:J322)</f>
        <v>58.176943699731908</v>
      </c>
      <c r="E322" s="368"/>
      <c r="F322" s="369">
        <f>+'Pivot Table 2-Year Insts.'!P96</f>
        <v>26.184092940125115</v>
      </c>
      <c r="G322" s="383"/>
      <c r="H322" s="1008">
        <f>+'Pivot Table 2-Year Insts.'!P99</f>
        <v>21.537086684539766</v>
      </c>
      <c r="I322" s="383"/>
      <c r="J322" s="370">
        <f>+'Pivot Table 2-Year Insts.'!P102</f>
        <v>10.455764075067025</v>
      </c>
      <c r="K322" s="383"/>
      <c r="L322" s="370">
        <f>+'Pivot Table 2-Year Insts.'!P105</f>
        <v>41.8230563002681</v>
      </c>
      <c r="M322" s="370"/>
      <c r="N322" s="367">
        <f>SUM(F322:L322)</f>
        <v>100</v>
      </c>
      <c r="P322" s="115"/>
      <c r="Q322" s="115"/>
      <c r="R322" s="115"/>
      <c r="S322" s="115"/>
      <c r="T322" s="115"/>
      <c r="U322" s="110"/>
      <c r="V322" s="116"/>
      <c r="W322" s="17"/>
    </row>
    <row r="323" spans="1:23" s="15" customFormat="1" ht="13.5" customHeight="1">
      <c r="A323" s="371" t="s">
        <v>61</v>
      </c>
      <c r="B323" s="365">
        <f>+'Pivot Table 2-Year Insts.'!P128</f>
        <v>57.210913815504547</v>
      </c>
      <c r="C323" s="381"/>
      <c r="D323" s="390">
        <f>SUM(F323:J323)</f>
        <v>28.91748675246026</v>
      </c>
      <c r="E323" s="368"/>
      <c r="F323" s="369">
        <f>+'Pivot Table 2-Year Insts.'!P148</f>
        <v>16.881150643451932</v>
      </c>
      <c r="G323" s="383"/>
      <c r="H323" s="1008">
        <f>+'Pivot Table 2-Year Insts.'!P151</f>
        <v>0</v>
      </c>
      <c r="I323" s="383"/>
      <c r="J323" s="370">
        <f>+'Pivot Table 2-Year Insts.'!P154</f>
        <v>12.036336109008328</v>
      </c>
      <c r="K323" s="383"/>
      <c r="L323" s="370">
        <f>+'Pivot Table 2-Year Insts.'!P157</f>
        <v>71.082513247539751</v>
      </c>
      <c r="M323" s="370"/>
      <c r="N323" s="367">
        <f>SUM(F323:L323)</f>
        <v>100.00000000000001</v>
      </c>
      <c r="P323" s="115"/>
      <c r="Q323" s="115"/>
      <c r="R323" s="115"/>
      <c r="S323" s="115"/>
      <c r="T323" s="115"/>
      <c r="U323" s="110"/>
      <c r="V323" s="116"/>
      <c r="W323" s="17"/>
    </row>
    <row r="324" spans="1:23" s="15" customFormat="1" ht="14.1" customHeight="1">
      <c r="A324" s="371" t="s">
        <v>48</v>
      </c>
      <c r="B324" s="365">
        <f>+'Pivot Table 2-Year Insts.'!P180</f>
        <v>47.087006515906474</v>
      </c>
      <c r="C324" s="381"/>
      <c r="D324" s="390">
        <f>SUM(F324:J324)</f>
        <v>64.021164021164026</v>
      </c>
      <c r="E324" s="368"/>
      <c r="F324" s="369">
        <f>+'Pivot Table 2-Year Insts.'!P200</f>
        <v>39.072039072039075</v>
      </c>
      <c r="G324" s="383"/>
      <c r="H324" s="1008">
        <f>+'Pivot Table 2-Year Insts.'!P203</f>
        <v>12.047212047212048</v>
      </c>
      <c r="I324" s="383"/>
      <c r="J324" s="370">
        <f>+'Pivot Table 2-Year Insts.'!P206</f>
        <v>12.901912901912901</v>
      </c>
      <c r="K324" s="383"/>
      <c r="L324" s="370">
        <f>+'Pivot Table 2-Year Insts.'!P209</f>
        <v>35.978835978835974</v>
      </c>
      <c r="M324" s="370"/>
      <c r="N324" s="367">
        <f>SUM(F324:L324)</f>
        <v>100</v>
      </c>
      <c r="P324" s="115"/>
      <c r="Q324" s="115"/>
      <c r="R324" s="115"/>
      <c r="S324" s="115"/>
      <c r="T324" s="115"/>
      <c r="U324" s="110"/>
      <c r="V324" s="116"/>
      <c r="W324" s="17"/>
    </row>
    <row r="325" spans="1:23" s="15" customFormat="1" ht="14.1" customHeight="1">
      <c r="A325" s="371"/>
      <c r="B325" s="365"/>
      <c r="C325" s="381"/>
      <c r="D325" s="390"/>
      <c r="E325" s="368"/>
      <c r="F325" s="369"/>
      <c r="G325" s="383"/>
      <c r="H325" s="1008"/>
      <c r="I325" s="383"/>
      <c r="J325" s="370"/>
      <c r="K325" s="383"/>
      <c r="L325" s="370"/>
      <c r="M325" s="370"/>
      <c r="N325" s="367"/>
      <c r="P325" s="115"/>
      <c r="Q325" s="115"/>
      <c r="R325" s="115"/>
      <c r="S325" s="115"/>
      <c r="T325" s="115"/>
      <c r="U325" s="110"/>
      <c r="V325" s="116"/>
      <c r="W325" s="17"/>
    </row>
    <row r="326" spans="1:23" s="15" customFormat="1" ht="14.1" customHeight="1">
      <c r="A326" s="371" t="s">
        <v>49</v>
      </c>
      <c r="B326" s="365">
        <f>+'Pivot Table 2-Year Insts.'!P232</f>
        <v>56.469956120712816</v>
      </c>
      <c r="C326" s="381"/>
      <c r="D326" s="390">
        <f>SUM(F326:J326)</f>
        <v>42.752933713923241</v>
      </c>
      <c r="E326" s="368"/>
      <c r="F326" s="369">
        <f>+'Pivot Table 2-Year Insts.'!P252</f>
        <v>10.275927687916269</v>
      </c>
      <c r="G326" s="383"/>
      <c r="H326" s="1008">
        <f>+'Pivot Table 2-Year Insts.'!P255</f>
        <v>11.100539169045353</v>
      </c>
      <c r="I326" s="383"/>
      <c r="J326" s="370">
        <f>+'Pivot Table 2-Year Insts.'!P258</f>
        <v>21.376466856961624</v>
      </c>
      <c r="K326" s="383"/>
      <c r="L326" s="370">
        <f>+'Pivot Table 2-Year Insts.'!P261</f>
        <v>57.247066286076752</v>
      </c>
      <c r="M326" s="370"/>
      <c r="N326" s="367">
        <f>SUM(F326:L326)</f>
        <v>100</v>
      </c>
      <c r="P326" s="115"/>
      <c r="Q326" s="115"/>
      <c r="R326" s="115"/>
      <c r="S326" s="115"/>
      <c r="T326" s="115"/>
      <c r="U326" s="110"/>
      <c r="V326" s="116"/>
      <c r="W326" s="17"/>
    </row>
    <row r="327" spans="1:23" s="15" customFormat="1" ht="14.1" customHeight="1">
      <c r="A327" s="371" t="s">
        <v>50</v>
      </c>
      <c r="B327" s="365">
        <f>+'Pivot Table 2-Year Insts.'!P284</f>
        <v>47.399625546078632</v>
      </c>
      <c r="C327" s="381"/>
      <c r="D327" s="390">
        <f>SUM(F327:J327)</f>
        <v>45.709896861970599</v>
      </c>
      <c r="E327" s="368"/>
      <c r="F327" s="369">
        <f>+'Pivot Table 2-Year Insts.'!P304</f>
        <v>25.14812376563529</v>
      </c>
      <c r="G327" s="383"/>
      <c r="H327" s="1008">
        <f>+'Pivot Table 2-Year Insts.'!P307</f>
        <v>14.812376563528638</v>
      </c>
      <c r="I327" s="383"/>
      <c r="J327" s="370">
        <f>+'Pivot Table 2-Year Insts.'!P310</f>
        <v>5.7493965328066716</v>
      </c>
      <c r="K327" s="383"/>
      <c r="L327" s="370">
        <f>+'Pivot Table 2-Year Insts.'!P313</f>
        <v>54.290103138029409</v>
      </c>
      <c r="M327" s="370"/>
      <c r="N327" s="367">
        <f>SUM(F327:L327)</f>
        <v>100</v>
      </c>
      <c r="P327" s="115"/>
      <c r="Q327" s="115"/>
      <c r="R327" s="115"/>
      <c r="S327" s="115"/>
      <c r="T327" s="115"/>
      <c r="U327" s="110"/>
      <c r="V327" s="116"/>
      <c r="W327" s="17"/>
    </row>
    <row r="328" spans="1:23" s="15" customFormat="1" ht="13.5" customHeight="1">
      <c r="A328" s="371" t="s">
        <v>51</v>
      </c>
      <c r="B328" s="365">
        <f>+'Pivot Table 2-Year Insts.'!P336</f>
        <v>52.609044688252602</v>
      </c>
      <c r="C328" s="381"/>
      <c r="D328" s="390">
        <f>SUM(F328:J328)</f>
        <v>48.880976602238043</v>
      </c>
      <c r="E328" s="368"/>
      <c r="F328" s="369">
        <f>+'Pivot Table 2-Year Insts.'!P356</f>
        <v>9.0539165818921674</v>
      </c>
      <c r="G328" s="383"/>
      <c r="H328" s="1008">
        <f>+'Pivot Table 2-Year Insts.'!P359</f>
        <v>12.817904374364192</v>
      </c>
      <c r="I328" s="383"/>
      <c r="J328" s="370">
        <f>+'Pivot Table 2-Year Insts.'!P362</f>
        <v>27.009155645981686</v>
      </c>
      <c r="K328" s="383"/>
      <c r="L328" s="370">
        <f>+'Pivot Table 2-Year Insts.'!P365</f>
        <v>51.11902339776195</v>
      </c>
      <c r="M328" s="370"/>
      <c r="N328" s="367">
        <f>SUM(F328:L328)</f>
        <v>100</v>
      </c>
      <c r="P328" s="115"/>
      <c r="Q328" s="115"/>
      <c r="R328" s="115"/>
      <c r="S328" s="115"/>
      <c r="T328" s="115"/>
      <c r="U328" s="110"/>
      <c r="V328" s="116"/>
      <c r="W328" s="17"/>
    </row>
    <row r="329" spans="1:23" s="15" customFormat="1" ht="14.1" customHeight="1">
      <c r="A329" s="371" t="s">
        <v>52</v>
      </c>
      <c r="B329" s="365">
        <f>+'Pivot Table 2-Year Insts.'!P388</f>
        <v>39.721195834732953</v>
      </c>
      <c r="C329" s="381"/>
      <c r="D329" s="390">
        <f>SUM(F329:J329)</f>
        <v>53.742071881606762</v>
      </c>
      <c r="E329" s="368"/>
      <c r="F329" s="369">
        <f>+'Pivot Table 2-Year Insts.'!P408</f>
        <v>17.336152219873149</v>
      </c>
      <c r="G329" s="383"/>
      <c r="H329" s="1008">
        <f>+'Pivot Table 2-Year Insts.'!P411</f>
        <v>15.919661733615223</v>
      </c>
      <c r="I329" s="383"/>
      <c r="J329" s="370">
        <f>+'Pivot Table 2-Year Insts.'!P414</f>
        <v>20.486257928118391</v>
      </c>
      <c r="K329" s="383"/>
      <c r="L329" s="370">
        <f>+'Pivot Table 2-Year Insts.'!P417</f>
        <v>46.257928118393231</v>
      </c>
      <c r="M329" s="370"/>
      <c r="N329" s="367">
        <f>SUM(F329:L329)</f>
        <v>100</v>
      </c>
      <c r="P329" s="115"/>
      <c r="Q329" s="115"/>
      <c r="R329" s="115"/>
      <c r="S329" s="115"/>
      <c r="T329" s="115"/>
      <c r="U329" s="110"/>
      <c r="V329" s="116"/>
      <c r="W329" s="17"/>
    </row>
    <row r="330" spans="1:23" s="15" customFormat="1" ht="10.5" customHeight="1">
      <c r="A330" s="371"/>
      <c r="B330" s="365"/>
      <c r="C330" s="381"/>
      <c r="D330" s="390"/>
      <c r="E330" s="368"/>
      <c r="F330" s="369"/>
      <c r="G330" s="383"/>
      <c r="H330" s="1008"/>
      <c r="I330" s="383"/>
      <c r="J330" s="370"/>
      <c r="K330" s="383"/>
      <c r="L330" s="370"/>
      <c r="M330" s="370"/>
      <c r="N330" s="367"/>
      <c r="P330" s="115"/>
      <c r="Q330" s="115"/>
      <c r="R330" s="115"/>
      <c r="S330" s="115"/>
      <c r="T330" s="115"/>
      <c r="U330" s="110"/>
      <c r="V330" s="116"/>
      <c r="W330" s="17"/>
    </row>
    <row r="331" spans="1:23" s="15" customFormat="1" ht="14.1" customHeight="1">
      <c r="A331" s="371" t="s">
        <v>53</v>
      </c>
      <c r="B331" s="365">
        <f>+'Pivot Table 2-Year Insts.'!P440</f>
        <v>55.559015882902521</v>
      </c>
      <c r="C331" s="381"/>
      <c r="D331" s="390">
        <f>SUM(F331:J331)</f>
        <v>59.293721973094165</v>
      </c>
      <c r="E331" s="368"/>
      <c r="F331" s="369">
        <f>+'Pivot Table 2-Year Insts.'!P460</f>
        <v>28.408071748878921</v>
      </c>
      <c r="G331" s="383"/>
      <c r="H331" s="1008">
        <f>+'Pivot Table 2-Year Insts.'!P463</f>
        <v>5.739910313901345</v>
      </c>
      <c r="I331" s="383"/>
      <c r="J331" s="370">
        <f>+'Pivot Table 2-Year Insts.'!P466</f>
        <v>25.145739910313903</v>
      </c>
      <c r="K331" s="383"/>
      <c r="L331" s="370">
        <f>+'Pivot Table 2-Year Insts.'!P469</f>
        <v>40.706278026905828</v>
      </c>
      <c r="M331" s="370"/>
      <c r="N331" s="367">
        <f>SUM(F331:L331)</f>
        <v>100</v>
      </c>
      <c r="P331" s="115"/>
      <c r="Q331" s="115"/>
      <c r="R331" s="115"/>
      <c r="S331" s="115"/>
      <c r="T331" s="115"/>
      <c r="U331" s="110"/>
      <c r="V331" s="116"/>
      <c r="W331" s="17"/>
    </row>
    <row r="332" spans="1:23" s="15" customFormat="1" ht="14.1" customHeight="1">
      <c r="A332" s="371" t="s">
        <v>54</v>
      </c>
      <c r="B332" s="365">
        <f>+'Pivot Table 2-Year Insts.'!P492</f>
        <v>22.948478843688076</v>
      </c>
      <c r="C332" s="381"/>
      <c r="D332" s="390">
        <f>SUM(F332:J332)</f>
        <v>49.193650793650789</v>
      </c>
      <c r="E332" s="368"/>
      <c r="F332" s="369">
        <f>+'Pivot Table 2-Year Insts.'!P512</f>
        <v>23.796825396825398</v>
      </c>
      <c r="G332" s="383"/>
      <c r="H332" s="1008">
        <f>+'Pivot Table 2-Year Insts.'!P515</f>
        <v>14.361904761904762</v>
      </c>
      <c r="I332" s="383"/>
      <c r="J332" s="370">
        <f>+'Pivot Table 2-Year Insts.'!P518</f>
        <v>11.034920634920635</v>
      </c>
      <c r="K332" s="383"/>
      <c r="L332" s="370">
        <f>+'Pivot Table 2-Year Insts.'!P521</f>
        <v>50.806349206349211</v>
      </c>
      <c r="M332" s="370"/>
      <c r="N332" s="367">
        <f>SUM(F332:L332)</f>
        <v>100</v>
      </c>
      <c r="P332" s="115"/>
      <c r="Q332" s="115"/>
      <c r="R332" s="115"/>
      <c r="S332" s="115"/>
      <c r="T332" s="115"/>
      <c r="U332" s="110"/>
      <c r="V332" s="116"/>
      <c r="W332" s="17"/>
    </row>
    <row r="333" spans="1:23" s="15" customFormat="1" ht="14.1" customHeight="1">
      <c r="A333" s="371" t="s">
        <v>55</v>
      </c>
      <c r="B333" s="365">
        <f>+'Pivot Table 2-Year Insts.'!P544</f>
        <v>32.098765432098766</v>
      </c>
      <c r="C333" s="381"/>
      <c r="D333" s="390">
        <f>SUM(F333:J333)</f>
        <v>56.065088757396452</v>
      </c>
      <c r="E333" s="368"/>
      <c r="F333" s="369">
        <f>+'Pivot Table 2-Year Insts.'!P564</f>
        <v>20.562130177514792</v>
      </c>
      <c r="G333" s="383"/>
      <c r="H333" s="1008">
        <f>+'Pivot Table 2-Year Insts.'!P567</f>
        <v>9.7633136094674562</v>
      </c>
      <c r="I333" s="383"/>
      <c r="J333" s="370">
        <f>+'Pivot Table 2-Year Insts.'!P570</f>
        <v>25.739644970414201</v>
      </c>
      <c r="K333" s="383"/>
      <c r="L333" s="370">
        <f>+'Pivot Table 2-Year Insts.'!P573</f>
        <v>43.934911242603555</v>
      </c>
      <c r="M333" s="370"/>
      <c r="N333" s="367">
        <f>SUM(F333:L333)</f>
        <v>100</v>
      </c>
      <c r="P333" s="115"/>
      <c r="Q333" s="115"/>
      <c r="R333" s="115"/>
      <c r="S333" s="115"/>
      <c r="T333" s="115"/>
      <c r="U333" s="110"/>
      <c r="V333" s="116"/>
      <c r="W333" s="17"/>
    </row>
    <row r="334" spans="1:23" s="15" customFormat="1" ht="13.5" customHeight="1">
      <c r="A334" s="371" t="s">
        <v>56</v>
      </c>
      <c r="B334" s="365">
        <f>+'Pivot Table 2-Year Insts.'!P596</f>
        <v>47.880065589130943</v>
      </c>
      <c r="C334" s="381"/>
      <c r="D334" s="390">
        <f>SUM(F334:J334)</f>
        <v>41.071428571428569</v>
      </c>
      <c r="E334" s="368"/>
      <c r="F334" s="369">
        <f>+'Pivot Table 2-Year Insts.'!P616</f>
        <v>13.062622309197652</v>
      </c>
      <c r="G334" s="383"/>
      <c r="H334" s="1008">
        <f>+'Pivot Table 2-Year Insts.'!P619</f>
        <v>19.447162426614479</v>
      </c>
      <c r="I334" s="383"/>
      <c r="J334" s="370">
        <f>+'Pivot Table 2-Year Insts.'!P622</f>
        <v>8.5616438356164384</v>
      </c>
      <c r="K334" s="383"/>
      <c r="L334" s="370">
        <f>+'Pivot Table 2-Year Insts.'!P625</f>
        <v>58.928571428571431</v>
      </c>
      <c r="M334" s="370"/>
      <c r="N334" s="367">
        <f>SUM(F334:L334)</f>
        <v>100</v>
      </c>
      <c r="P334" s="115"/>
      <c r="Q334" s="115"/>
      <c r="R334" s="115"/>
      <c r="S334" s="115"/>
      <c r="T334" s="115"/>
      <c r="U334" s="110"/>
      <c r="V334" s="116"/>
      <c r="W334" s="17"/>
    </row>
    <row r="335" spans="1:23" s="15" customFormat="1" ht="10.5" customHeight="1">
      <c r="A335" s="371"/>
      <c r="B335" s="365"/>
      <c r="C335" s="381"/>
      <c r="D335" s="390"/>
      <c r="E335" s="368"/>
      <c r="F335" s="369"/>
      <c r="G335" s="383"/>
      <c r="H335" s="1008"/>
      <c r="I335" s="383"/>
      <c r="J335" s="370"/>
      <c r="K335" s="383"/>
      <c r="L335" s="370"/>
      <c r="M335" s="370"/>
      <c r="N335" s="367"/>
      <c r="P335" s="115"/>
      <c r="Q335" s="115"/>
      <c r="R335" s="115"/>
      <c r="S335" s="115"/>
      <c r="T335" s="115"/>
      <c r="U335" s="110"/>
      <c r="V335" s="116"/>
      <c r="W335" s="17"/>
    </row>
    <row r="336" spans="1:23" s="15" customFormat="1" ht="14.1" customHeight="1">
      <c r="A336" s="371" t="s">
        <v>57</v>
      </c>
      <c r="B336" s="365">
        <f>+'Pivot Table 2-Year Insts.'!P648</f>
        <v>82.997881355932208</v>
      </c>
      <c r="C336" s="381"/>
      <c r="D336" s="390">
        <f>SUM(F336:J336)</f>
        <v>55.631780472239946</v>
      </c>
      <c r="E336" s="368"/>
      <c r="F336" s="391">
        <f>+'Pivot Table 2-Year Insts.'!P668</f>
        <v>16.081684747925973</v>
      </c>
      <c r="G336" s="383"/>
      <c r="H336" s="1008">
        <f>+'Pivot Table 2-Year Insts.'!P671</f>
        <v>18.969368219527759</v>
      </c>
      <c r="I336" s="383"/>
      <c r="J336" s="370">
        <f>+'Pivot Table 2-Year Insts.'!P674</f>
        <v>20.580727504786218</v>
      </c>
      <c r="K336" s="383"/>
      <c r="L336" s="370">
        <f>+'Pivot Table 2-Year Insts.'!P677</f>
        <v>44.368219527760047</v>
      </c>
      <c r="M336" s="370"/>
      <c r="N336" s="367">
        <f>SUM(F336:L336)</f>
        <v>100</v>
      </c>
      <c r="P336" s="115"/>
      <c r="Q336" s="115"/>
      <c r="R336" s="115"/>
      <c r="S336" s="115"/>
      <c r="T336" s="115"/>
      <c r="U336" s="110"/>
      <c r="V336" s="116"/>
      <c r="W336" s="17"/>
    </row>
    <row r="337" spans="1:23" s="15" customFormat="1" ht="14.1" customHeight="1">
      <c r="A337" s="371" t="s">
        <v>58</v>
      </c>
      <c r="B337" s="365">
        <f>+'Pivot Table 2-Year Insts.'!P700</f>
        <v>55.543040332712387</v>
      </c>
      <c r="C337" s="381"/>
      <c r="D337" s="390">
        <f>SUM(F337:J337)</f>
        <v>51.119257468216205</v>
      </c>
      <c r="E337" s="368"/>
      <c r="F337" s="391">
        <f>+'Pivot Table 2-Year Insts.'!P720</f>
        <v>14.640043678340223</v>
      </c>
      <c r="G337" s="383"/>
      <c r="H337" s="1008">
        <f>+'Pivot Table 2-Year Insts.'!P723</f>
        <v>13.938070353326573</v>
      </c>
      <c r="I337" s="383"/>
      <c r="J337" s="370">
        <f>+'Pivot Table 2-Year Insts.'!P726</f>
        <v>22.541143436549412</v>
      </c>
      <c r="K337" s="383"/>
      <c r="L337" s="370">
        <f>+'Pivot Table 2-Year Insts.'!P729</f>
        <v>48.880742531783795</v>
      </c>
      <c r="M337" s="370"/>
      <c r="N337" s="367">
        <f>SUM(F337:L337)</f>
        <v>100</v>
      </c>
      <c r="P337" s="115"/>
      <c r="Q337" s="115"/>
      <c r="R337" s="115"/>
      <c r="S337" s="115"/>
      <c r="T337" s="115"/>
      <c r="U337" s="110"/>
      <c r="V337" s="116"/>
      <c r="W337" s="17"/>
    </row>
    <row r="338" spans="1:23" s="15" customFormat="1" ht="14.1" customHeight="1">
      <c r="A338" s="371" t="s">
        <v>59</v>
      </c>
      <c r="B338" s="365">
        <f>+'Pivot Table 2-Year Insts.'!P752</f>
        <v>46.19090441932169</v>
      </c>
      <c r="C338" s="381"/>
      <c r="D338" s="390">
        <f>SUM(F338:J338)</f>
        <v>49.367264636350995</v>
      </c>
      <c r="E338" s="368"/>
      <c r="F338" s="391">
        <f>+'Pivot Table 2-Year Insts.'!P772</f>
        <v>17.952996801557504</v>
      </c>
      <c r="G338" s="383"/>
      <c r="H338" s="1008">
        <f>+'Pivot Table 2-Year Insts.'!P775</f>
        <v>15.769712140175219</v>
      </c>
      <c r="I338" s="383"/>
      <c r="J338" s="370">
        <f>+'Pivot Table 2-Year Insts.'!P778</f>
        <v>15.644555694618273</v>
      </c>
      <c r="K338" s="383"/>
      <c r="L338" s="370">
        <f>+'Pivot Table 2-Year Insts.'!P781</f>
        <v>50.632735363649005</v>
      </c>
      <c r="M338" s="370"/>
      <c r="N338" s="367">
        <f>SUM(F338:L338)</f>
        <v>100</v>
      </c>
      <c r="P338" s="115"/>
      <c r="Q338" s="115"/>
      <c r="R338" s="115"/>
      <c r="S338" s="115"/>
      <c r="T338" s="115"/>
      <c r="U338" s="110"/>
      <c r="V338" s="116"/>
      <c r="W338" s="17"/>
    </row>
    <row r="339" spans="1:23" s="17" customFormat="1" ht="14.1" customHeight="1">
      <c r="A339" s="373" t="s">
        <v>60</v>
      </c>
      <c r="B339" s="374">
        <f>+'Pivot Table 2-Year Insts.'!P804</f>
        <v>79.462102689486557</v>
      </c>
      <c r="C339" s="385"/>
      <c r="D339" s="376">
        <f>SUM(F339:J339)</f>
        <v>37.846153846153847</v>
      </c>
      <c r="E339" s="377"/>
      <c r="F339" s="392">
        <f>+'Pivot Table 2-Year Insts.'!P824</f>
        <v>12.307692307692308</v>
      </c>
      <c r="G339" s="393"/>
      <c r="H339" s="1009">
        <f>+'Pivot Table 2-Year Insts.'!P827</f>
        <v>16.307692307692307</v>
      </c>
      <c r="I339" s="393"/>
      <c r="J339" s="379">
        <f>+'Pivot Table 2-Year Insts.'!P830</f>
        <v>9.2307692307692317</v>
      </c>
      <c r="K339" s="393"/>
      <c r="L339" s="379">
        <f>+'Pivot Table 2-Year Insts.'!P833</f>
        <v>62.153846153846146</v>
      </c>
      <c r="M339" s="379"/>
      <c r="N339" s="380">
        <f>SUM(F339:L339)</f>
        <v>100</v>
      </c>
      <c r="P339" s="115"/>
      <c r="Q339" s="115"/>
      <c r="R339" s="115"/>
      <c r="S339" s="115"/>
      <c r="T339" s="115"/>
      <c r="U339" s="110"/>
      <c r="V339" s="116"/>
    </row>
    <row r="340" spans="1:23" ht="57" customHeight="1">
      <c r="A340" s="1127" t="s">
        <v>140</v>
      </c>
      <c r="B340" s="1127"/>
      <c r="C340" s="1127"/>
      <c r="D340" s="1128"/>
      <c r="E340" s="1128"/>
      <c r="F340" s="1128"/>
      <c r="G340" s="1128"/>
      <c r="H340" s="1128"/>
      <c r="I340" s="1128"/>
      <c r="J340" s="1128"/>
      <c r="K340" s="1128"/>
      <c r="L340" s="1128"/>
      <c r="M340" s="1128"/>
      <c r="N340" s="1128"/>
      <c r="P340" s="108"/>
      <c r="Q340" s="115"/>
      <c r="R340" s="115"/>
      <c r="S340" s="115"/>
      <c r="T340" s="115"/>
      <c r="U340" s="108"/>
      <c r="V340" s="108"/>
      <c r="W340" s="95"/>
    </row>
    <row r="341" spans="1:23" ht="15" customHeight="1">
      <c r="A341" s="1127" t="s">
        <v>139</v>
      </c>
      <c r="B341" s="1127"/>
      <c r="C341" s="1127"/>
      <c r="D341" s="1128"/>
      <c r="E341" s="1128"/>
      <c r="F341" s="1128"/>
      <c r="G341" s="1128"/>
      <c r="H341" s="1128"/>
      <c r="I341" s="1128"/>
      <c r="J341" s="1128"/>
      <c r="K341" s="1128"/>
      <c r="L341" s="1128"/>
      <c r="M341" s="1128"/>
      <c r="N341" s="1128"/>
      <c r="P341" s="108"/>
      <c r="Q341" s="108"/>
      <c r="R341" s="108"/>
      <c r="S341" s="108"/>
      <c r="T341" s="108"/>
      <c r="U341" s="108"/>
      <c r="V341" s="108"/>
      <c r="W341" s="95"/>
    </row>
    <row r="342" spans="1:23">
      <c r="A342" s="1030"/>
      <c r="B342" s="1004"/>
      <c r="C342" s="1004"/>
      <c r="D342" s="1005"/>
      <c r="E342" s="1005"/>
      <c r="F342" s="1005"/>
      <c r="G342" s="1005"/>
      <c r="H342" s="1010"/>
      <c r="I342" s="1005"/>
      <c r="J342" s="1005"/>
      <c r="K342" s="1005"/>
      <c r="L342" s="1005"/>
      <c r="M342" s="1005"/>
      <c r="N342" s="137" t="s">
        <v>1304</v>
      </c>
      <c r="P342" s="108"/>
      <c r="Q342" s="108"/>
      <c r="R342" s="108"/>
      <c r="S342" s="108"/>
      <c r="T342" s="108"/>
      <c r="U342" s="108"/>
      <c r="V342" s="108"/>
      <c r="W342" s="95"/>
    </row>
    <row r="343" spans="1:23" ht="18">
      <c r="A343" s="360" t="s">
        <v>136</v>
      </c>
      <c r="B343" s="1"/>
      <c r="C343" s="1"/>
      <c r="D343" s="1"/>
      <c r="E343" s="1"/>
      <c r="F343" s="1"/>
      <c r="G343" s="1"/>
      <c r="H343" s="1006"/>
      <c r="I343" s="1"/>
      <c r="J343" s="1"/>
      <c r="K343" s="1"/>
      <c r="L343" s="31"/>
      <c r="M343" s="8"/>
      <c r="N343" s="31"/>
      <c r="P343" s="108"/>
      <c r="Q343" s="108"/>
      <c r="R343" s="108"/>
      <c r="S343" s="108"/>
      <c r="T343" s="108"/>
      <c r="U343" s="108"/>
      <c r="V343" s="108"/>
      <c r="W343" s="95"/>
    </row>
    <row r="344" spans="1:23" ht="9" customHeight="1">
      <c r="A344" s="1"/>
      <c r="B344" s="1"/>
      <c r="C344" s="1"/>
      <c r="D344" s="1"/>
      <c r="E344" s="1"/>
      <c r="F344" s="1"/>
      <c r="G344" s="1"/>
      <c r="H344" s="1006"/>
      <c r="I344" s="1"/>
      <c r="J344" s="1"/>
      <c r="K344" s="1"/>
      <c r="L344" s="31"/>
      <c r="M344" s="8"/>
      <c r="N344" s="31"/>
      <c r="P344" s="108"/>
      <c r="Q344" s="108"/>
      <c r="R344" s="108"/>
      <c r="S344" s="108"/>
      <c r="T344" s="108"/>
      <c r="U344" s="108"/>
      <c r="V344" s="108"/>
      <c r="W344" s="95"/>
    </row>
    <row r="345" spans="1:23" ht="15.75">
      <c r="A345" s="1" t="s">
        <v>71</v>
      </c>
      <c r="B345" s="1"/>
      <c r="C345" s="1"/>
      <c r="D345" s="1"/>
      <c r="E345" s="1"/>
      <c r="F345" s="1"/>
      <c r="G345" s="1"/>
      <c r="H345" s="1006"/>
      <c r="I345" s="1"/>
      <c r="J345" s="1"/>
      <c r="K345" s="1"/>
      <c r="L345" s="31"/>
      <c r="M345" s="8"/>
      <c r="N345" s="31"/>
      <c r="P345" s="108"/>
      <c r="Q345" s="108"/>
      <c r="R345" s="108"/>
      <c r="S345" s="108"/>
      <c r="T345" s="108"/>
      <c r="U345" s="108"/>
      <c r="V345" s="108"/>
      <c r="W345" s="95"/>
    </row>
    <row r="346" spans="1:23" ht="18.75">
      <c r="A346" s="1" t="s">
        <v>81</v>
      </c>
      <c r="B346" s="1"/>
      <c r="C346" s="1"/>
      <c r="D346" s="1"/>
      <c r="E346" s="1"/>
      <c r="F346" s="1"/>
      <c r="G346" s="1"/>
      <c r="H346" s="1006"/>
      <c r="I346" s="1"/>
      <c r="J346" s="1"/>
      <c r="K346" s="1"/>
      <c r="L346" s="31"/>
      <c r="M346" s="8"/>
      <c r="N346" s="31"/>
      <c r="P346" s="108"/>
      <c r="Q346" s="108"/>
      <c r="R346" s="108"/>
      <c r="S346" s="108"/>
      <c r="T346" s="108"/>
      <c r="U346" s="108"/>
      <c r="V346" s="108"/>
      <c r="W346" s="95"/>
    </row>
    <row r="347" spans="1:23" ht="15.75">
      <c r="A347" s="1" t="s">
        <v>1194</v>
      </c>
      <c r="B347" s="1"/>
      <c r="C347" s="1"/>
      <c r="D347" s="1"/>
      <c r="E347" s="1"/>
      <c r="F347" s="1"/>
      <c r="G347" s="1"/>
      <c r="H347" s="1006"/>
      <c r="I347" s="1"/>
      <c r="J347" s="1"/>
      <c r="K347" s="1"/>
      <c r="L347" s="31"/>
      <c r="M347" s="8"/>
      <c r="N347" s="31"/>
      <c r="P347" s="108"/>
      <c r="Q347" s="108"/>
      <c r="R347" s="108"/>
      <c r="S347" s="108"/>
      <c r="T347" s="108"/>
      <c r="U347" s="108"/>
      <c r="V347" s="108"/>
      <c r="W347" s="95"/>
    </row>
    <row r="348" spans="1:23" ht="9" customHeight="1">
      <c r="A348" s="1"/>
      <c r="B348" s="1"/>
      <c r="C348" s="1"/>
      <c r="D348" s="1"/>
      <c r="E348" s="1"/>
      <c r="F348" s="1"/>
      <c r="G348" s="1"/>
      <c r="H348" s="1006"/>
      <c r="I348" s="1"/>
      <c r="J348" s="1"/>
      <c r="K348" s="1"/>
      <c r="L348" s="31"/>
      <c r="M348" s="8"/>
      <c r="N348" s="31"/>
      <c r="P348" s="108"/>
      <c r="Q348" s="108"/>
      <c r="R348" s="108"/>
      <c r="S348" s="108"/>
      <c r="T348" s="108"/>
      <c r="U348" s="108"/>
      <c r="V348" s="108"/>
      <c r="W348" s="95"/>
    </row>
    <row r="349" spans="1:23" ht="63" customHeight="1">
      <c r="A349" s="12"/>
      <c r="B349" s="361" t="s">
        <v>167</v>
      </c>
      <c r="C349" s="362"/>
      <c r="D349" s="361" t="s">
        <v>138</v>
      </c>
      <c r="E349" s="363"/>
      <c r="F349" s="361" t="s">
        <v>80</v>
      </c>
      <c r="G349" s="361"/>
      <c r="H349" s="1007" t="s">
        <v>42</v>
      </c>
      <c r="I349" s="361"/>
      <c r="J349" s="361" t="s">
        <v>36</v>
      </c>
      <c r="K349" s="361"/>
      <c r="L349" s="361" t="s">
        <v>62</v>
      </c>
      <c r="M349" s="361"/>
      <c r="N349" s="361" t="s">
        <v>63</v>
      </c>
      <c r="P349" s="117"/>
      <c r="Q349" s="117"/>
      <c r="R349" s="117"/>
      <c r="S349" s="117"/>
      <c r="T349" s="117"/>
      <c r="U349" s="117"/>
      <c r="V349" s="117"/>
      <c r="W349" s="95"/>
    </row>
    <row r="350" spans="1:23" s="15" customFormat="1" ht="18" customHeight="1">
      <c r="A350" s="364" t="s">
        <v>45</v>
      </c>
      <c r="B350" s="365">
        <f>+'Pivot Table 2-Year Insts.'!Q856</f>
        <v>45.184358675254856</v>
      </c>
      <c r="C350" s="381"/>
      <c r="D350" s="389">
        <f>SUM(F350:J350)</f>
        <v>49.18995772065702</v>
      </c>
      <c r="E350" s="368"/>
      <c r="F350" s="369">
        <f>+'Pivot Table 2-Year Insts.'!Q876</f>
        <v>20.922662476147718</v>
      </c>
      <c r="G350" s="370"/>
      <c r="H350" s="1008">
        <f>+'Pivot Table 2-Year Insts.'!Q879</f>
        <v>11.804542223219965</v>
      </c>
      <c r="I350" s="369"/>
      <c r="J350" s="370">
        <f>+'Pivot Table 2-Year Insts.'!Q882</f>
        <v>16.462753021289334</v>
      </c>
      <c r="K350" s="369"/>
      <c r="L350" s="370">
        <f>+'Pivot Table 2-Year Insts.'!Q885</f>
        <v>50.81004227934298</v>
      </c>
      <c r="M350" s="370"/>
      <c r="N350" s="367">
        <f>SUM(F350:L350)</f>
        <v>100</v>
      </c>
      <c r="P350" s="109"/>
      <c r="Q350" s="109"/>
      <c r="R350" s="109"/>
      <c r="S350" s="109"/>
      <c r="T350" s="109"/>
      <c r="U350" s="110"/>
      <c r="V350" s="111"/>
    </row>
    <row r="351" spans="1:23" s="332" customFormat="1" ht="9" customHeight="1">
      <c r="A351" s="371"/>
      <c r="B351" s="365"/>
      <c r="C351" s="381"/>
      <c r="D351" s="390"/>
      <c r="E351" s="368"/>
      <c r="F351" s="369"/>
      <c r="G351" s="383"/>
      <c r="H351" s="1008"/>
      <c r="I351" s="383"/>
      <c r="J351" s="370"/>
      <c r="K351" s="383"/>
      <c r="L351" s="370"/>
      <c r="M351" s="370"/>
      <c r="N351" s="367"/>
      <c r="P351" s="112"/>
      <c r="Q351" s="112"/>
      <c r="R351" s="112"/>
      <c r="S351" s="112"/>
      <c r="T351" s="112"/>
      <c r="U351" s="113"/>
      <c r="V351" s="114"/>
      <c r="W351" s="1031"/>
    </row>
    <row r="352" spans="1:23" s="15" customFormat="1" ht="14.1" customHeight="1">
      <c r="A352" s="364" t="s">
        <v>46</v>
      </c>
      <c r="B352" s="365">
        <f>+'Pivot Table 2-Year Insts.'!Q24</f>
        <v>48.98921832884097</v>
      </c>
      <c r="C352" s="381"/>
      <c r="D352" s="390">
        <f>SUM(F352:J352)</f>
        <v>49.793672627235225</v>
      </c>
      <c r="E352" s="368"/>
      <c r="F352" s="369">
        <f>+'Pivot Table 2-Year Insts.'!Q44</f>
        <v>26.180651077487394</v>
      </c>
      <c r="G352" s="383"/>
      <c r="H352" s="1008">
        <f>+'Pivot Table 2-Year Insts.'!Q47</f>
        <v>11.325080238422743</v>
      </c>
      <c r="I352" s="383"/>
      <c r="J352" s="370">
        <f>+'Pivot Table 2-Year Insts.'!Q50</f>
        <v>12.287941311325081</v>
      </c>
      <c r="K352" s="383"/>
      <c r="L352" s="370">
        <f>+'Pivot Table 2-Year Insts.'!Q53</f>
        <v>50.20632737276479</v>
      </c>
      <c r="M352" s="370"/>
      <c r="N352" s="367">
        <f>SUM(F352:L352)</f>
        <v>100.00000000000001</v>
      </c>
      <c r="P352" s="115"/>
      <c r="Q352" s="115"/>
      <c r="R352" s="115"/>
      <c r="S352" s="115"/>
      <c r="T352" s="115"/>
      <c r="U352" s="110"/>
      <c r="V352" s="111"/>
    </row>
    <row r="353" spans="1:23" s="15" customFormat="1" ht="14.1" customHeight="1">
      <c r="A353" s="371" t="s">
        <v>47</v>
      </c>
      <c r="B353" s="365">
        <f>+'Pivot Table 2-Year Insts.'!Q76</f>
        <v>46.035039188566159</v>
      </c>
      <c r="C353" s="381"/>
      <c r="D353" s="390">
        <f>SUM(F353:J353)</f>
        <v>52.879318978467708</v>
      </c>
      <c r="E353" s="368"/>
      <c r="F353" s="369">
        <f>+'Pivot Table 2-Year Insts.'!Q96</f>
        <v>21.982974461692539</v>
      </c>
      <c r="G353" s="383"/>
      <c r="H353" s="1008">
        <f>+'Pivot Table 2-Year Insts.'!Q99</f>
        <v>21.006509764646971</v>
      </c>
      <c r="I353" s="383"/>
      <c r="J353" s="370">
        <f>+'Pivot Table 2-Year Insts.'!Q102</f>
        <v>9.8898347521281913</v>
      </c>
      <c r="K353" s="383"/>
      <c r="L353" s="370">
        <f>+'Pivot Table 2-Year Insts.'!Q105</f>
        <v>47.120681021532299</v>
      </c>
      <c r="M353" s="370"/>
      <c r="N353" s="367">
        <f>SUM(F353:L353)</f>
        <v>100</v>
      </c>
      <c r="P353" s="115"/>
      <c r="Q353" s="115"/>
      <c r="R353" s="115"/>
      <c r="S353" s="115"/>
      <c r="T353" s="115"/>
      <c r="U353" s="110"/>
      <c r="V353" s="116"/>
      <c r="W353" s="17"/>
    </row>
    <row r="354" spans="1:23" s="15" customFormat="1" ht="13.5" customHeight="1">
      <c r="A354" s="371" t="s">
        <v>61</v>
      </c>
      <c r="B354" s="365">
        <f>+'Pivot Table 2-Year Insts.'!Q128</f>
        <v>0</v>
      </c>
      <c r="C354" s="381"/>
      <c r="D354" s="390">
        <f>SUM(F354:J354)</f>
        <v>0</v>
      </c>
      <c r="E354" s="368"/>
      <c r="F354" s="369">
        <f>+'Pivot Table 2-Year Insts.'!Q148</f>
        <v>0</v>
      </c>
      <c r="G354" s="383"/>
      <c r="H354" s="1008">
        <f>+'Pivot Table 2-Year Insts.'!Q151</f>
        <v>0</v>
      </c>
      <c r="I354" s="383"/>
      <c r="J354" s="370">
        <f>+'Pivot Table 2-Year Insts.'!Q154</f>
        <v>0</v>
      </c>
      <c r="K354" s="383"/>
      <c r="L354" s="370">
        <f>+'Pivot Table 2-Year Insts.'!Q157</f>
        <v>0</v>
      </c>
      <c r="M354" s="370"/>
      <c r="N354" s="367">
        <f>SUM(F354:L354)</f>
        <v>0</v>
      </c>
      <c r="P354" s="115"/>
      <c r="Q354" s="115"/>
      <c r="R354" s="115"/>
      <c r="S354" s="115"/>
      <c r="T354" s="115"/>
      <c r="U354" s="110"/>
      <c r="V354" s="116"/>
      <c r="W354" s="17"/>
    </row>
    <row r="355" spans="1:23" s="15" customFormat="1" ht="14.1" customHeight="1">
      <c r="A355" s="371" t="s">
        <v>48</v>
      </c>
      <c r="B355" s="365">
        <f>+'Pivot Table 2-Year Insts.'!Q180</f>
        <v>38.879159369527144</v>
      </c>
      <c r="C355" s="381"/>
      <c r="D355" s="390">
        <f>SUM(F355:J355)</f>
        <v>59.45945945945946</v>
      </c>
      <c r="E355" s="368"/>
      <c r="F355" s="369">
        <f>+'Pivot Table 2-Year Insts.'!Q200</f>
        <v>36.936936936936938</v>
      </c>
      <c r="G355" s="383"/>
      <c r="H355" s="1008">
        <f>+'Pivot Table 2-Year Insts.'!Q203</f>
        <v>7.6576576576576567</v>
      </c>
      <c r="I355" s="383"/>
      <c r="J355" s="370">
        <f>+'Pivot Table 2-Year Insts.'!Q206</f>
        <v>14.864864864864865</v>
      </c>
      <c r="K355" s="383"/>
      <c r="L355" s="370">
        <f>+'Pivot Table 2-Year Insts.'!Q209</f>
        <v>40.54054054054054</v>
      </c>
      <c r="M355" s="370"/>
      <c r="N355" s="367">
        <f>SUM(F355:L355)</f>
        <v>100</v>
      </c>
      <c r="P355" s="115"/>
      <c r="Q355" s="115"/>
      <c r="R355" s="115"/>
      <c r="S355" s="115"/>
      <c r="T355" s="115"/>
      <c r="U355" s="110"/>
      <c r="V355" s="116"/>
      <c r="W355" s="17"/>
    </row>
    <row r="356" spans="1:23" s="15" customFormat="1" ht="10.5" customHeight="1">
      <c r="A356" s="371"/>
      <c r="B356" s="365"/>
      <c r="C356" s="381"/>
      <c r="D356" s="390"/>
      <c r="E356" s="368"/>
      <c r="F356" s="369"/>
      <c r="G356" s="383"/>
      <c r="H356" s="1008"/>
      <c r="I356" s="383"/>
      <c r="J356" s="370"/>
      <c r="K356" s="383"/>
      <c r="L356" s="370"/>
      <c r="M356" s="370"/>
      <c r="N356" s="367"/>
      <c r="P356" s="115"/>
      <c r="Q356" s="115"/>
      <c r="R356" s="115"/>
      <c r="S356" s="115"/>
      <c r="T356" s="115"/>
      <c r="U356" s="110"/>
      <c r="V356" s="116"/>
      <c r="W356" s="17"/>
    </row>
    <row r="357" spans="1:23" s="15" customFormat="1" ht="14.1" customHeight="1">
      <c r="A357" s="371" t="s">
        <v>49</v>
      </c>
      <c r="B357" s="365">
        <f>+'Pivot Table 2-Year Insts.'!Q232</f>
        <v>64.561957379636937</v>
      </c>
      <c r="C357" s="381"/>
      <c r="D357" s="390">
        <f>SUM(F357:J357)</f>
        <v>46.210268948655255</v>
      </c>
      <c r="E357" s="368"/>
      <c r="F357" s="369">
        <f>+'Pivot Table 2-Year Insts.'!Q252</f>
        <v>14.303178484107578</v>
      </c>
      <c r="G357" s="383"/>
      <c r="H357" s="1008">
        <f>+'Pivot Table 2-Year Insts.'!Q255</f>
        <v>4.5232273838630803</v>
      </c>
      <c r="I357" s="383"/>
      <c r="J357" s="370">
        <f>+'Pivot Table 2-Year Insts.'!Q258</f>
        <v>27.383863080684595</v>
      </c>
      <c r="K357" s="383"/>
      <c r="L357" s="370">
        <f>+'Pivot Table 2-Year Insts.'!Q261</f>
        <v>53.789731051344745</v>
      </c>
      <c r="M357" s="370"/>
      <c r="N357" s="367">
        <f>SUM(F357:L357)</f>
        <v>100</v>
      </c>
      <c r="P357" s="115"/>
      <c r="Q357" s="115"/>
      <c r="R357" s="115"/>
      <c r="S357" s="115"/>
      <c r="T357" s="115"/>
      <c r="U357" s="110"/>
      <c r="V357" s="116"/>
      <c r="W357" s="17"/>
    </row>
    <row r="358" spans="1:23" s="15" customFormat="1" ht="14.1" customHeight="1">
      <c r="A358" s="371" t="s">
        <v>50</v>
      </c>
      <c r="B358" s="365">
        <f>+'Pivot Table 2-Year Insts.'!Q284</f>
        <v>46.828046744574294</v>
      </c>
      <c r="C358" s="381"/>
      <c r="D358" s="390">
        <f>SUM(F358:J358)</f>
        <v>47.593582887700528</v>
      </c>
      <c r="E358" s="368"/>
      <c r="F358" s="369">
        <f>+'Pivot Table 2-Year Insts.'!Q304</f>
        <v>25.133689839572192</v>
      </c>
      <c r="G358" s="383"/>
      <c r="H358" s="1008">
        <f>+'Pivot Table 2-Year Insts.'!Q307</f>
        <v>16.934046345811051</v>
      </c>
      <c r="I358" s="383"/>
      <c r="J358" s="370">
        <f>+'Pivot Table 2-Year Insts.'!Q310</f>
        <v>5.525846702317291</v>
      </c>
      <c r="K358" s="383"/>
      <c r="L358" s="370">
        <f>+'Pivot Table 2-Year Insts.'!Q313:Q313</f>
        <v>52.406417112299465</v>
      </c>
      <c r="M358" s="370"/>
      <c r="N358" s="367">
        <f>SUM(F358:L358)</f>
        <v>100</v>
      </c>
      <c r="P358" s="115"/>
      <c r="Q358" s="115"/>
      <c r="R358" s="115"/>
      <c r="S358" s="115"/>
      <c r="T358" s="115"/>
      <c r="U358" s="110"/>
      <c r="V358" s="116"/>
      <c r="W358" s="17"/>
    </row>
    <row r="359" spans="1:23" s="15" customFormat="1" ht="13.5" customHeight="1">
      <c r="A359" s="371" t="s">
        <v>51</v>
      </c>
      <c r="B359" s="365">
        <f>+'Pivot Table 2-Year Insts.'!Q336</f>
        <v>47.555129434324066</v>
      </c>
      <c r="C359" s="381"/>
      <c r="D359" s="390">
        <f>SUM(F359:J359)</f>
        <v>38.608870967741936</v>
      </c>
      <c r="E359" s="368"/>
      <c r="F359" s="369">
        <f>+'Pivot Table 2-Year Insts.'!Q356</f>
        <v>8.568548387096774</v>
      </c>
      <c r="G359" s="383"/>
      <c r="H359" s="1008">
        <f>+'Pivot Table 2-Year Insts.'!Q359</f>
        <v>15.92741935483871</v>
      </c>
      <c r="I359" s="383"/>
      <c r="J359" s="370">
        <f>+'Pivot Table 2-Year Insts.'!Q362</f>
        <v>14.112903225806454</v>
      </c>
      <c r="K359" s="383"/>
      <c r="L359" s="370">
        <f>+'Pivot Table 2-Year Insts.'!Q365</f>
        <v>61.391129032258064</v>
      </c>
      <c r="M359" s="370"/>
      <c r="N359" s="367">
        <f>SUM(F359:L359)</f>
        <v>100</v>
      </c>
      <c r="P359" s="115"/>
      <c r="Q359" s="115"/>
      <c r="R359" s="115"/>
      <c r="S359" s="115"/>
      <c r="T359" s="115"/>
      <c r="U359" s="110"/>
      <c r="V359" s="116"/>
      <c r="W359" s="17"/>
    </row>
    <row r="360" spans="1:23" s="15" customFormat="1" ht="14.1" customHeight="1">
      <c r="A360" s="371" t="s">
        <v>52</v>
      </c>
      <c r="B360" s="365">
        <f>+'Pivot Table 2-Year Insts.'!Q388</f>
        <v>48.447537473233403</v>
      </c>
      <c r="C360" s="381"/>
      <c r="D360" s="390">
        <f>SUM(F360:J360)</f>
        <v>45.856353591160229</v>
      </c>
      <c r="E360" s="368"/>
      <c r="F360" s="369">
        <f>+'Pivot Table 2-Year Insts.'!Q408</f>
        <v>13.480662983425415</v>
      </c>
      <c r="G360" s="383"/>
      <c r="H360" s="1008">
        <f>+'Pivot Table 2-Year Insts.'!Q411</f>
        <v>14.917127071823206</v>
      </c>
      <c r="I360" s="383"/>
      <c r="J360" s="370">
        <f>+'Pivot Table 2-Year Insts.'!Q414</f>
        <v>17.458563535911605</v>
      </c>
      <c r="K360" s="383"/>
      <c r="L360" s="370">
        <f>+'Pivot Table 2-Year Insts.'!Q417</f>
        <v>54.143646408839771</v>
      </c>
      <c r="M360" s="370"/>
      <c r="N360" s="367">
        <f>SUM(F360:L360)</f>
        <v>100</v>
      </c>
      <c r="P360" s="115"/>
      <c r="Q360" s="115"/>
      <c r="R360" s="115"/>
      <c r="S360" s="115"/>
      <c r="T360" s="115"/>
      <c r="U360" s="110"/>
      <c r="V360" s="116"/>
      <c r="W360" s="17"/>
    </row>
    <row r="361" spans="1:23" s="15" customFormat="1" ht="10.5" customHeight="1">
      <c r="A361" s="371"/>
      <c r="B361" s="365"/>
      <c r="C361" s="381"/>
      <c r="D361" s="390"/>
      <c r="E361" s="368"/>
      <c r="F361" s="369"/>
      <c r="G361" s="383"/>
      <c r="H361" s="1008"/>
      <c r="I361" s="383"/>
      <c r="J361" s="370"/>
      <c r="K361" s="383"/>
      <c r="L361" s="370"/>
      <c r="M361" s="370"/>
      <c r="N361" s="367"/>
      <c r="P361" s="115"/>
      <c r="Q361" s="115"/>
      <c r="R361" s="115"/>
      <c r="S361" s="115"/>
      <c r="T361" s="115"/>
      <c r="U361" s="110"/>
      <c r="V361" s="116"/>
      <c r="W361" s="17"/>
    </row>
    <row r="362" spans="1:23" s="15" customFormat="1" ht="14.1" customHeight="1">
      <c r="A362" s="371" t="s">
        <v>53</v>
      </c>
      <c r="B362" s="365">
        <f>+'Pivot Table 2-Year Insts.'!Q440</f>
        <v>81.682322801024768</v>
      </c>
      <c r="C362" s="381"/>
      <c r="D362" s="390">
        <f>SUM(F362:J362)</f>
        <v>58.233141662310508</v>
      </c>
      <c r="E362" s="368"/>
      <c r="F362" s="369">
        <f>+'Pivot Table 2-Year Insts.'!Q460</f>
        <v>28.698379508625194</v>
      </c>
      <c r="G362" s="383"/>
      <c r="H362" s="1008">
        <f>++'Pivot Table 2-Year Insts.'!Q463</f>
        <v>7.3183481442760057</v>
      </c>
      <c r="I362" s="383"/>
      <c r="J362" s="370">
        <f>+'Pivot Table 2-Year Insts.'!Q466</f>
        <v>22.216414009409306</v>
      </c>
      <c r="K362" s="383"/>
      <c r="L362" s="370">
        <f>+'Pivot Table 2-Year Insts.'!Q469</f>
        <v>41.766858337689492</v>
      </c>
      <c r="M362" s="370"/>
      <c r="N362" s="367">
        <f>SUM(F362:L362)</f>
        <v>100</v>
      </c>
      <c r="P362" s="115"/>
      <c r="Q362" s="115"/>
      <c r="R362" s="115"/>
      <c r="S362" s="115"/>
      <c r="T362" s="115"/>
      <c r="U362" s="110"/>
      <c r="V362" s="116"/>
      <c r="W362" s="17"/>
    </row>
    <row r="363" spans="1:23" s="15" customFormat="1" ht="14.1" customHeight="1">
      <c r="A363" s="371" t="s">
        <v>54</v>
      </c>
      <c r="B363" s="365">
        <f>+'Pivot Table 2-Year Insts.'!Q492</f>
        <v>22.910671646360129</v>
      </c>
      <c r="C363" s="381"/>
      <c r="D363" s="390">
        <f>SUM(F363:J363)</f>
        <v>40.138963121325496</v>
      </c>
      <c r="E363" s="368"/>
      <c r="F363" s="369">
        <f>+'Pivot Table 2-Year Insts.'!Q512</f>
        <v>23.623730625334048</v>
      </c>
      <c r="G363" s="383"/>
      <c r="H363" s="1008">
        <f>+'Pivot Table 2-Year Insts.'!Q515</f>
        <v>8.0171031533939061</v>
      </c>
      <c r="I363" s="383"/>
      <c r="J363" s="370">
        <f>+'Pivot Table 2-Year Insts.'!Q518</f>
        <v>8.4981293425975419</v>
      </c>
      <c r="K363" s="383"/>
      <c r="L363" s="370">
        <f>+'Pivot Table 2-Year Insts.'!Q521</f>
        <v>59.861036878674497</v>
      </c>
      <c r="M363" s="370"/>
      <c r="N363" s="367">
        <f>SUM(F363:L363)</f>
        <v>100</v>
      </c>
      <c r="P363" s="115"/>
      <c r="Q363" s="115"/>
      <c r="R363" s="115"/>
      <c r="S363" s="115"/>
      <c r="T363" s="115"/>
      <c r="U363" s="110"/>
      <c r="V363" s="116"/>
      <c r="W363" s="17"/>
    </row>
    <row r="364" spans="1:23" s="15" customFormat="1" ht="14.1" customHeight="1">
      <c r="A364" s="371" t="s">
        <v>55</v>
      </c>
      <c r="B364" s="365">
        <f>+'Pivot Table 2-Year Insts.'!Q544</f>
        <v>39.330605086232097</v>
      </c>
      <c r="C364" s="381"/>
      <c r="D364" s="390">
        <f>SUM(F364:J364)</f>
        <v>46.748420661464138</v>
      </c>
      <c r="E364" s="368"/>
      <c r="F364" s="369">
        <f>+'Pivot Table 2-Year Insts.'!Q564</f>
        <v>22.222222222222221</v>
      </c>
      <c r="G364" s="383"/>
      <c r="H364" s="1008">
        <f>+'Pivot Table 2-Year Insts.'!Q567</f>
        <v>8.2125603864734309</v>
      </c>
      <c r="I364" s="383"/>
      <c r="J364" s="370">
        <f>+'Pivot Table 2-Year Insts.'!Q570</f>
        <v>16.313638052768486</v>
      </c>
      <c r="K364" s="383"/>
      <c r="L364" s="370">
        <f>+'Pivot Table 2-Year Insts.'!Q573</f>
        <v>53.251579338535862</v>
      </c>
      <c r="M364" s="370"/>
      <c r="N364" s="367">
        <f>SUM(F364:L364)</f>
        <v>100</v>
      </c>
      <c r="P364" s="115"/>
      <c r="Q364" s="115"/>
      <c r="R364" s="115"/>
      <c r="S364" s="115"/>
      <c r="T364" s="115"/>
      <c r="U364" s="110"/>
      <c r="V364" s="116"/>
      <c r="W364" s="17"/>
    </row>
    <row r="365" spans="1:23" s="15" customFormat="1" ht="13.5" customHeight="1">
      <c r="A365" s="371" t="s">
        <v>56</v>
      </c>
      <c r="B365" s="365">
        <f>+'Pivot Table 2-Year Insts.'!Q596</f>
        <v>52.159763313609467</v>
      </c>
      <c r="C365" s="381"/>
      <c r="D365" s="390">
        <f>SUM(F365:J365)</f>
        <v>46.284741917186615</v>
      </c>
      <c r="E365" s="368"/>
      <c r="F365" s="369">
        <f>+'Pivot Table 2-Year Insts.'!Q616</f>
        <v>15.314804310833807</v>
      </c>
      <c r="G365" s="383"/>
      <c r="H365" s="1008">
        <f>+'Pivot Table 2-Year Insts.'!Q619</f>
        <v>8.678389109472489</v>
      </c>
      <c r="I365" s="383"/>
      <c r="J365" s="370">
        <f>+'Pivot Table 2-Year Insts.'!Q622</f>
        <v>22.291548496880317</v>
      </c>
      <c r="K365" s="383"/>
      <c r="L365" s="370">
        <f>+'Pivot Table 2-Year Insts.'!Q625</f>
        <v>53.715258082813392</v>
      </c>
      <c r="M365" s="370"/>
      <c r="N365" s="367">
        <f>SUM(F365:L365)</f>
        <v>100</v>
      </c>
      <c r="P365" s="115"/>
      <c r="Q365" s="115"/>
      <c r="R365" s="115"/>
      <c r="S365" s="115"/>
      <c r="T365" s="115"/>
      <c r="U365" s="110"/>
      <c r="V365" s="116"/>
      <c r="W365" s="17"/>
    </row>
    <row r="366" spans="1:23" s="15" customFormat="1" ht="13.5" customHeight="1">
      <c r="A366" s="371"/>
      <c r="B366" s="365"/>
      <c r="C366" s="381"/>
      <c r="D366" s="390"/>
      <c r="E366" s="368"/>
      <c r="F366" s="369"/>
      <c r="G366" s="383"/>
      <c r="H366" s="1008"/>
      <c r="I366" s="383"/>
      <c r="J366" s="370"/>
      <c r="K366" s="383"/>
      <c r="L366" s="370"/>
      <c r="M366" s="370"/>
      <c r="N366" s="367"/>
      <c r="P366" s="115"/>
      <c r="Q366" s="115"/>
      <c r="R366" s="115"/>
      <c r="S366" s="115"/>
      <c r="T366" s="115"/>
      <c r="U366" s="110"/>
      <c r="V366" s="116"/>
      <c r="W366" s="17"/>
    </row>
    <row r="367" spans="1:23" s="15" customFormat="1" ht="14.1" customHeight="1">
      <c r="A367" s="371" t="s">
        <v>57</v>
      </c>
      <c r="B367" s="365">
        <f>+'Pivot Table 2-Year Insts.'!Q648</f>
        <v>0</v>
      </c>
      <c r="C367" s="381"/>
      <c r="D367" s="390">
        <f>SUM(F367:J367)</f>
        <v>0</v>
      </c>
      <c r="E367" s="368"/>
      <c r="F367" s="391">
        <f>+'Pivot Table 2-Year Insts.'!Q668</f>
        <v>0</v>
      </c>
      <c r="G367" s="383"/>
      <c r="H367" s="1008">
        <f>+'Pivot Table 2-Year Insts.'!Q671</f>
        <v>0</v>
      </c>
      <c r="I367" s="383"/>
      <c r="J367" s="370">
        <f>+'Pivot Table 2-Year Insts.'!Q674</f>
        <v>0</v>
      </c>
      <c r="K367" s="383"/>
      <c r="L367" s="370">
        <f>+'Pivot Table 2-Year Insts.'!Q677</f>
        <v>0</v>
      </c>
      <c r="M367" s="370"/>
      <c r="N367" s="367">
        <f>SUM(F367:L367)</f>
        <v>0</v>
      </c>
      <c r="P367" s="115"/>
      <c r="Q367" s="115"/>
      <c r="R367" s="115"/>
      <c r="S367" s="115"/>
      <c r="T367" s="115"/>
      <c r="U367" s="110"/>
      <c r="V367" s="116"/>
      <c r="W367" s="17"/>
    </row>
    <row r="368" spans="1:23" s="15" customFormat="1" ht="14.1" customHeight="1">
      <c r="A368" s="371" t="s">
        <v>58</v>
      </c>
      <c r="B368" s="365">
        <f>+'Pivot Table 2-Year Insts.'!Q700</f>
        <v>65.522745411013574</v>
      </c>
      <c r="C368" s="381"/>
      <c r="D368" s="390">
        <f>SUM(F368:J368)</f>
        <v>56.029232643118149</v>
      </c>
      <c r="E368" s="368"/>
      <c r="F368" s="391">
        <f>+'Pivot Table 2-Year Insts.'!Q720</f>
        <v>20.584652862362972</v>
      </c>
      <c r="G368" s="383"/>
      <c r="H368" s="1008">
        <f>+'Pivot Table 2-Year Insts.'!Q723</f>
        <v>6.9427527405602927</v>
      </c>
      <c r="I368" s="383"/>
      <c r="J368" s="370">
        <f>+'Pivot Table 2-Year Insts.'!Q726</f>
        <v>28.501827040194883</v>
      </c>
      <c r="K368" s="383"/>
      <c r="L368" s="370">
        <f>+'Pivot Table 2-Year Insts.'!Q729</f>
        <v>43.970767356881851</v>
      </c>
      <c r="M368" s="370"/>
      <c r="N368" s="367">
        <f>SUM(F368:L368)</f>
        <v>100</v>
      </c>
      <c r="P368" s="115"/>
      <c r="Q368" s="115"/>
      <c r="R368" s="115"/>
      <c r="S368" s="115"/>
      <c r="T368" s="115"/>
      <c r="U368" s="110"/>
      <c r="V368" s="116"/>
      <c r="W368" s="17"/>
    </row>
    <row r="369" spans="1:23" s="15" customFormat="1" ht="14.1" customHeight="1">
      <c r="A369" s="371" t="s">
        <v>59</v>
      </c>
      <c r="B369" s="365">
        <f>+'Pivot Table 2-Year Insts.'!Q752</f>
        <v>59.994239631336413</v>
      </c>
      <c r="C369" s="381"/>
      <c r="D369" s="390">
        <f>SUM(F369:J369)</f>
        <v>62.746039366298604</v>
      </c>
      <c r="E369" s="368"/>
      <c r="F369" s="391">
        <f>+'Pivot Table 2-Year Insts.'!Q772</f>
        <v>24.915986557849259</v>
      </c>
      <c r="G369" s="383"/>
      <c r="H369" s="1008">
        <f>+'Pivot Table 2-Year Insts.'!Q775</f>
        <v>16.03456553048488</v>
      </c>
      <c r="I369" s="383"/>
      <c r="J369" s="370">
        <f>+'Pivot Table 2-Year Insts.'!Q778</f>
        <v>21.795487277964472</v>
      </c>
      <c r="K369" s="383"/>
      <c r="L369" s="370">
        <f>+'Pivot Table 2-Year Insts.'!Q781</f>
        <v>37.253960633701396</v>
      </c>
      <c r="M369" s="370"/>
      <c r="N369" s="367">
        <f>SUM(F369:L369)</f>
        <v>100</v>
      </c>
      <c r="P369" s="115"/>
      <c r="Q369" s="115"/>
      <c r="R369" s="115"/>
      <c r="S369" s="115"/>
      <c r="T369" s="115"/>
      <c r="U369" s="110"/>
      <c r="V369" s="116"/>
      <c r="W369" s="17"/>
    </row>
    <row r="370" spans="1:23" s="17" customFormat="1" ht="14.1" customHeight="1">
      <c r="A370" s="373" t="s">
        <v>60</v>
      </c>
      <c r="B370" s="374">
        <f>+'Pivot Table 2-Year Insts.'!Q804</f>
        <v>82.581755593803791</v>
      </c>
      <c r="C370" s="385"/>
      <c r="D370" s="376">
        <f>SUM(F370:J370)</f>
        <v>41.558982909545641</v>
      </c>
      <c r="E370" s="377"/>
      <c r="F370" s="392">
        <f>+'Pivot Table 2-Year Insts.'!Q824</f>
        <v>11.213005418924551</v>
      </c>
      <c r="G370" s="393"/>
      <c r="H370" s="1009">
        <f>+'Pivot Table 2-Year Insts.'!Q827</f>
        <v>12.838682784493539</v>
      </c>
      <c r="I370" s="393"/>
      <c r="J370" s="379">
        <f>+'Pivot Table 2-Year Insts.'!Q830</f>
        <v>17.507294706127553</v>
      </c>
      <c r="K370" s="393"/>
      <c r="L370" s="379">
        <f>+'Pivot Table 2-Year Insts.'!Q833</f>
        <v>58.441017090454359</v>
      </c>
      <c r="M370" s="379"/>
      <c r="N370" s="380">
        <f>SUM(F370:L370)</f>
        <v>100</v>
      </c>
      <c r="P370" s="115"/>
      <c r="Q370" s="115"/>
      <c r="R370" s="115"/>
      <c r="S370" s="115"/>
      <c r="T370" s="115"/>
      <c r="U370" s="110"/>
      <c r="V370" s="116"/>
    </row>
    <row r="371" spans="1:23" ht="57" customHeight="1">
      <c r="A371" s="1127" t="s">
        <v>140</v>
      </c>
      <c r="B371" s="1127"/>
      <c r="C371" s="1127"/>
      <c r="D371" s="1128"/>
      <c r="E371" s="1128"/>
      <c r="F371" s="1128"/>
      <c r="G371" s="1128"/>
      <c r="H371" s="1128"/>
      <c r="I371" s="1128"/>
      <c r="J371" s="1128"/>
      <c r="K371" s="1128"/>
      <c r="L371" s="1128"/>
      <c r="M371" s="1128"/>
      <c r="N371" s="1128"/>
      <c r="P371" s="108"/>
      <c r="Q371" s="115"/>
      <c r="R371" s="115"/>
      <c r="S371" s="115"/>
      <c r="T371" s="115"/>
      <c r="U371" s="108"/>
      <c r="V371" s="108"/>
      <c r="W371" s="95"/>
    </row>
    <row r="372" spans="1:23" ht="15" customHeight="1">
      <c r="A372" s="1127" t="s">
        <v>139</v>
      </c>
      <c r="B372" s="1127"/>
      <c r="C372" s="1127"/>
      <c r="D372" s="1128"/>
      <c r="E372" s="1128"/>
      <c r="F372" s="1128"/>
      <c r="G372" s="1128"/>
      <c r="H372" s="1128"/>
      <c r="I372" s="1128"/>
      <c r="J372" s="1128"/>
      <c r="K372" s="1128"/>
      <c r="L372" s="1128"/>
      <c r="M372" s="1128"/>
      <c r="N372" s="1128"/>
      <c r="P372" s="108"/>
      <c r="Q372" s="108"/>
      <c r="R372" s="108"/>
      <c r="S372" s="108"/>
      <c r="T372" s="108"/>
      <c r="U372" s="108"/>
      <c r="V372" s="108"/>
      <c r="W372" s="95"/>
    </row>
    <row r="373" spans="1:23">
      <c r="A373" s="1030"/>
      <c r="B373" s="1004"/>
      <c r="C373" s="1004"/>
      <c r="D373" s="1005"/>
      <c r="E373" s="1005"/>
      <c r="F373" s="1005"/>
      <c r="G373" s="1005"/>
      <c r="H373" s="1010"/>
      <c r="I373" s="1005"/>
      <c r="J373" s="1005"/>
      <c r="K373" s="1005"/>
      <c r="L373" s="1005"/>
      <c r="M373" s="1005"/>
      <c r="N373" s="137" t="s">
        <v>1304</v>
      </c>
      <c r="P373" s="108"/>
      <c r="Q373" s="108"/>
      <c r="R373" s="108"/>
      <c r="S373" s="108"/>
      <c r="T373" s="108"/>
      <c r="U373" s="108"/>
      <c r="V373" s="108"/>
      <c r="W373" s="95"/>
    </row>
    <row r="374" spans="1:23" ht="18">
      <c r="A374" s="360" t="s">
        <v>137</v>
      </c>
      <c r="B374" s="1"/>
      <c r="C374" s="1"/>
      <c r="D374" s="1"/>
      <c r="E374" s="1"/>
      <c r="F374" s="1"/>
      <c r="G374" s="1"/>
      <c r="H374" s="1006"/>
      <c r="I374" s="1"/>
      <c r="J374" s="1"/>
      <c r="K374" s="1"/>
      <c r="L374" s="31"/>
      <c r="M374" s="8"/>
      <c r="N374" s="31"/>
    </row>
    <row r="375" spans="1:23" ht="9" customHeight="1">
      <c r="A375" s="1"/>
      <c r="B375" s="1"/>
      <c r="C375" s="1"/>
      <c r="D375" s="1"/>
      <c r="E375" s="1"/>
      <c r="F375" s="1"/>
      <c r="G375" s="1"/>
      <c r="H375" s="1006"/>
      <c r="I375" s="1"/>
      <c r="J375" s="1"/>
      <c r="K375" s="1"/>
      <c r="L375" s="31"/>
      <c r="M375" s="8"/>
      <c r="N375" s="31"/>
    </row>
    <row r="376" spans="1:23" ht="15.75">
      <c r="A376" s="1" t="s">
        <v>71</v>
      </c>
      <c r="B376" s="1"/>
      <c r="C376" s="1"/>
      <c r="D376" s="1"/>
      <c r="E376" s="1"/>
      <c r="F376" s="1"/>
      <c r="G376" s="1"/>
      <c r="H376" s="1006"/>
      <c r="I376" s="1"/>
      <c r="J376" s="1"/>
      <c r="K376" s="1"/>
      <c r="L376" s="31"/>
      <c r="M376" s="8"/>
      <c r="N376" s="31"/>
    </row>
    <row r="377" spans="1:23" ht="18.75">
      <c r="A377" s="1" t="s">
        <v>81</v>
      </c>
      <c r="B377" s="1"/>
      <c r="C377" s="1"/>
      <c r="D377" s="1"/>
      <c r="E377" s="1"/>
      <c r="F377" s="1"/>
      <c r="G377" s="1"/>
      <c r="H377" s="1006"/>
      <c r="I377" s="1"/>
      <c r="J377" s="1"/>
      <c r="K377" s="1"/>
      <c r="L377" s="31"/>
      <c r="M377" s="8"/>
      <c r="N377" s="31"/>
    </row>
    <row r="378" spans="1:23" ht="15.75">
      <c r="A378" s="1" t="s">
        <v>174</v>
      </c>
      <c r="B378" s="1"/>
      <c r="C378" s="1"/>
      <c r="D378" s="1"/>
      <c r="E378" s="1"/>
      <c r="F378" s="1"/>
      <c r="G378" s="1"/>
      <c r="H378" s="1006"/>
      <c r="I378" s="1"/>
      <c r="J378" s="1"/>
      <c r="K378" s="1"/>
      <c r="L378" s="31"/>
      <c r="M378" s="8"/>
      <c r="N378" s="31"/>
      <c r="P378" s="321" t="s">
        <v>179</v>
      </c>
    </row>
    <row r="379" spans="1:23" ht="9" customHeight="1">
      <c r="A379" s="1"/>
      <c r="B379" s="1"/>
      <c r="C379" s="1"/>
      <c r="D379" s="1"/>
      <c r="E379" s="1"/>
      <c r="F379" s="1"/>
      <c r="G379" s="1"/>
      <c r="H379" s="1006"/>
      <c r="I379" s="1"/>
      <c r="J379" s="1"/>
      <c r="K379" s="1"/>
      <c r="L379" s="31"/>
      <c r="M379" s="8"/>
      <c r="N379" s="31"/>
    </row>
    <row r="380" spans="1:23" ht="63" customHeight="1">
      <c r="A380" s="12"/>
      <c r="B380" s="361" t="s">
        <v>167</v>
      </c>
      <c r="C380" s="362"/>
      <c r="D380" s="361" t="s">
        <v>138</v>
      </c>
      <c r="E380" s="363"/>
      <c r="F380" s="361" t="s">
        <v>80</v>
      </c>
      <c r="G380" s="361"/>
      <c r="H380" s="1007" t="s">
        <v>42</v>
      </c>
      <c r="I380" s="361"/>
      <c r="J380" s="361" t="s">
        <v>36</v>
      </c>
      <c r="K380" s="361"/>
      <c r="L380" s="361" t="s">
        <v>62</v>
      </c>
      <c r="M380" s="361"/>
      <c r="N380" s="361" t="s">
        <v>63</v>
      </c>
      <c r="P380" s="322" t="s">
        <v>34</v>
      </c>
      <c r="Q380" s="322" t="s">
        <v>30</v>
      </c>
      <c r="R380" s="322" t="s">
        <v>31</v>
      </c>
      <c r="S380" s="322" t="s">
        <v>13</v>
      </c>
      <c r="T380" s="323" t="s">
        <v>14</v>
      </c>
      <c r="U380" s="323" t="s">
        <v>35</v>
      </c>
      <c r="V380" s="323" t="s">
        <v>33</v>
      </c>
      <c r="W380" s="324"/>
    </row>
    <row r="381" spans="1:23" s="15" customFormat="1" ht="18" customHeight="1">
      <c r="A381" s="364" t="s">
        <v>45</v>
      </c>
      <c r="B381" s="365">
        <f>+'Pivot Table 2-Year Insts.'!U856</f>
        <v>37.241735537190088</v>
      </c>
      <c r="C381" s="381"/>
      <c r="D381" s="389">
        <f>SUM(F381:J381)</f>
        <v>63.294443991188714</v>
      </c>
      <c r="E381" s="368"/>
      <c r="F381" s="369">
        <f>+'Pivot Table 2-Year Insts.'!U876</f>
        <v>29.599412580566209</v>
      </c>
      <c r="G381" s="370"/>
      <c r="H381" s="1008">
        <f>+'Pivot Table 2-Year Insts.'!U879</f>
        <v>28.628538794158441</v>
      </c>
      <c r="I381" s="369"/>
      <c r="J381" s="370">
        <f>+'Pivot Table 2-Year Insts.'!U882</f>
        <v>5.0664926164640613</v>
      </c>
      <c r="K381" s="369"/>
      <c r="L381" s="370">
        <f>+'Pivot Table 2-Year Insts.'!U885</f>
        <v>36.705556008811293</v>
      </c>
      <c r="M381" s="370"/>
      <c r="N381" s="367">
        <f>SUM(F381:L381)</f>
        <v>100</v>
      </c>
      <c r="P381" s="330">
        <f>+'Pivot Table 2-Year Insts.'!U875</f>
        <v>33.395688580081952</v>
      </c>
      <c r="Q381" s="330">
        <f>+'Pivot Table 2-Year Insts.'!U878</f>
        <v>22.741849278460716</v>
      </c>
      <c r="R381" s="330">
        <f>+'Pivot Table 2-Year Insts.'!U881</f>
        <v>4.730090860502405</v>
      </c>
      <c r="S381" s="330">
        <f>+'Pivot Table 2-Year Insts.'!U884</f>
        <v>39.132371280954928</v>
      </c>
      <c r="T381" s="326">
        <f>SUM(P381:S381)</f>
        <v>100</v>
      </c>
      <c r="U381" s="326">
        <f>SUM(P381:R381)</f>
        <v>60.867628719045079</v>
      </c>
      <c r="V381" s="1058">
        <f>+D381-U381</f>
        <v>2.4268152721436351</v>
      </c>
      <c r="W381" s="1012" t="s">
        <v>45</v>
      </c>
    </row>
    <row r="382" spans="1:23" s="332" customFormat="1" ht="9" customHeight="1">
      <c r="A382" s="371"/>
      <c r="B382" s="365"/>
      <c r="C382" s="381"/>
      <c r="D382" s="390"/>
      <c r="E382" s="368"/>
      <c r="F382" s="369"/>
      <c r="G382" s="383"/>
      <c r="H382" s="1008"/>
      <c r="I382" s="383"/>
      <c r="J382" s="370"/>
      <c r="K382" s="383"/>
      <c r="L382" s="370"/>
      <c r="M382" s="370"/>
      <c r="N382" s="367"/>
      <c r="P382" s="331"/>
      <c r="Q382" s="331"/>
      <c r="R382" s="101"/>
      <c r="S382" s="101"/>
      <c r="T382" s="326"/>
      <c r="U382" s="326"/>
      <c r="V382" s="1058"/>
      <c r="W382" s="1012"/>
    </row>
    <row r="383" spans="1:23" s="15" customFormat="1" ht="14.1" customHeight="1">
      <c r="A383" s="364" t="s">
        <v>46</v>
      </c>
      <c r="B383" s="365">
        <f>+'Pivot Table 2-Year Insts.'!U24</f>
        <v>32.536186280679672</v>
      </c>
      <c r="C383" s="381"/>
      <c r="D383" s="390">
        <f t="shared" ref="D383:D401" si="34">SUM(F383:J383)</f>
        <v>56.67311411992263</v>
      </c>
      <c r="E383" s="368"/>
      <c r="F383" s="369">
        <f>+'Pivot Table 2-Year Insts.'!U44</f>
        <v>28.626692456479692</v>
      </c>
      <c r="G383" s="383"/>
      <c r="H383" s="1008">
        <f>+'Pivot Table 2-Year Insts.'!U47</f>
        <v>11.411992263056092</v>
      </c>
      <c r="I383" s="383"/>
      <c r="J383" s="370">
        <f>+'Pivot Table 2-Year Insts.'!U50</f>
        <v>16.634429400386846</v>
      </c>
      <c r="K383" s="383"/>
      <c r="L383" s="370">
        <f>+'Pivot Table 2-Year Insts.'!U53</f>
        <v>43.32688588007737</v>
      </c>
      <c r="M383" s="370"/>
      <c r="N383" s="367">
        <f t="shared" ref="N383:N401" si="35">SUM(F383:L383)</f>
        <v>100</v>
      </c>
      <c r="P383" s="325">
        <f>+'Pivot Table 2-Year Insts.'!U43</f>
        <v>30.308880308880308</v>
      </c>
      <c r="Q383" s="325">
        <f>+'Pivot Table 2-Year Insts.'!U46</f>
        <v>14.285714285714285</v>
      </c>
      <c r="R383" s="325">
        <f>+'Pivot Table 2-Year Insts.'!U49</f>
        <v>11.003861003861005</v>
      </c>
      <c r="S383" s="325">
        <f>+'Pivot Table 2-Year Insts.'!U52</f>
        <v>44.401544401544399</v>
      </c>
      <c r="T383" s="326">
        <f>SUM(P383:S383)</f>
        <v>100</v>
      </c>
      <c r="U383" s="326">
        <f t="shared" ref="U383:U401" si="36">SUM(P383:R383)</f>
        <v>55.598455598455601</v>
      </c>
      <c r="V383" s="1058">
        <f t="shared" ref="V383:V401" si="37">+D383-U383</f>
        <v>1.074658521467029</v>
      </c>
      <c r="W383" s="1012" t="s">
        <v>46</v>
      </c>
    </row>
    <row r="384" spans="1:23" s="15" customFormat="1" ht="14.1" customHeight="1">
      <c r="A384" s="371" t="s">
        <v>47</v>
      </c>
      <c r="B384" s="365">
        <f>+'Pivot Table 2-Year Insts.'!U76</f>
        <v>0</v>
      </c>
      <c r="C384" s="381"/>
      <c r="D384" s="390">
        <f t="shared" si="34"/>
        <v>0</v>
      </c>
      <c r="E384" s="368"/>
      <c r="F384" s="369">
        <f>+'Pivot Table 2-Year Insts.'!U96</f>
        <v>0</v>
      </c>
      <c r="G384" s="383"/>
      <c r="H384" s="1008">
        <f>+'Pivot Table 2-Year Insts.'!U99</f>
        <v>0</v>
      </c>
      <c r="I384" s="383"/>
      <c r="J384" s="370">
        <f>+'Pivot Table 2-Year Insts.'!U102</f>
        <v>0</v>
      </c>
      <c r="K384" s="383"/>
      <c r="L384" s="370">
        <f>+'Pivot Table 2-Year Insts.'!U105</f>
        <v>0</v>
      </c>
      <c r="M384" s="370"/>
      <c r="N384" s="367">
        <f t="shared" si="35"/>
        <v>0</v>
      </c>
      <c r="P384" s="325">
        <f>+'Pivot Table 2-Year Insts.'!U95</f>
        <v>0</v>
      </c>
      <c r="Q384" s="325">
        <f>+'Pivot Table 2-Year Insts.'!U98</f>
        <v>0</v>
      </c>
      <c r="R384" s="325">
        <f>+'Pivot Table 2-Year Insts.'!U101</f>
        <v>0</v>
      </c>
      <c r="S384" s="325">
        <f>+'Pivot Table 2-Year Insts.'!U104</f>
        <v>0</v>
      </c>
      <c r="T384" s="326">
        <f t="shared" ref="T384:T401" si="38">SUM(P384:S384)</f>
        <v>0</v>
      </c>
      <c r="U384" s="326">
        <f t="shared" si="36"/>
        <v>0</v>
      </c>
      <c r="V384" s="1058">
        <f t="shared" si="37"/>
        <v>0</v>
      </c>
      <c r="W384" s="1012" t="s">
        <v>47</v>
      </c>
    </row>
    <row r="385" spans="1:40" s="15" customFormat="1" ht="13.5" customHeight="1">
      <c r="A385" s="371" t="s">
        <v>61</v>
      </c>
      <c r="B385" s="365">
        <f>+'Pivot Table 2-Year Insts.'!U128</f>
        <v>0</v>
      </c>
      <c r="C385" s="381"/>
      <c r="D385" s="390">
        <f t="shared" si="34"/>
        <v>0</v>
      </c>
      <c r="E385" s="368"/>
      <c r="F385" s="369">
        <f>+'Pivot Table 2-Year Insts.'!U148</f>
        <v>0</v>
      </c>
      <c r="G385" s="383"/>
      <c r="H385" s="1008">
        <f>+'Pivot Table 2-Year Insts.'!U151</f>
        <v>0</v>
      </c>
      <c r="I385" s="383"/>
      <c r="J385" s="370">
        <f>+'Pivot Table 2-Year Insts.'!U112</f>
        <v>0</v>
      </c>
      <c r="K385" s="383"/>
      <c r="L385" s="370">
        <f>+'Pivot Table 2-Year Insts.'!U115</f>
        <v>0</v>
      </c>
      <c r="M385" s="370"/>
      <c r="N385" s="367">
        <f t="shared" si="35"/>
        <v>0</v>
      </c>
      <c r="P385" s="325">
        <f>+'Pivot Table 2-Year Insts.'!U147</f>
        <v>0</v>
      </c>
      <c r="Q385" s="325">
        <f>+'Pivot Table 2-Year Insts.'!U150</f>
        <v>0</v>
      </c>
      <c r="R385" s="325">
        <f>+'Pivot Table 2-Year Insts.'!U153</f>
        <v>0</v>
      </c>
      <c r="S385" s="325">
        <f>+'Pivot Table 2-Year Insts.'!U156</f>
        <v>0</v>
      </c>
      <c r="T385" s="326">
        <f t="shared" si="38"/>
        <v>0</v>
      </c>
      <c r="U385" s="326">
        <f t="shared" si="36"/>
        <v>0</v>
      </c>
      <c r="V385" s="1058">
        <f t="shared" si="37"/>
        <v>0</v>
      </c>
      <c r="W385" s="1012" t="s">
        <v>61</v>
      </c>
    </row>
    <row r="386" spans="1:40" s="15" customFormat="1" ht="14.1" customHeight="1">
      <c r="A386" s="371" t="s">
        <v>48</v>
      </c>
      <c r="B386" s="365">
        <f>+'Pivot Table 2-Year Insts.'!U180</f>
        <v>0</v>
      </c>
      <c r="C386" s="381"/>
      <c r="D386" s="390">
        <f t="shared" si="34"/>
        <v>0</v>
      </c>
      <c r="E386" s="368"/>
      <c r="F386" s="369">
        <f>+'Pivot Table 2-Year Insts.'!U200</f>
        <v>0</v>
      </c>
      <c r="G386" s="383"/>
      <c r="H386" s="1008">
        <f>+'Pivot Table 2-Year Insts.'!U203</f>
        <v>0</v>
      </c>
      <c r="I386" s="383"/>
      <c r="J386" s="370">
        <f>+'Pivot Table 2-Year Insts.'!U206</f>
        <v>0</v>
      </c>
      <c r="K386" s="383"/>
      <c r="L386" s="370">
        <f>+'Pivot Table 2-Year Insts.'!U209</f>
        <v>0</v>
      </c>
      <c r="M386" s="370"/>
      <c r="N386" s="367">
        <f t="shared" si="35"/>
        <v>0</v>
      </c>
      <c r="P386" s="325">
        <f>+'Pivot Table 2-Year Insts.'!U199</f>
        <v>0</v>
      </c>
      <c r="Q386" s="325">
        <f>+'Pivot Table 2-Year Insts.'!U202</f>
        <v>0</v>
      </c>
      <c r="R386" s="325">
        <f>+'Pivot Table 2-Year Insts.'!U205</f>
        <v>0</v>
      </c>
      <c r="S386" s="325">
        <f>+'Pivot Table 2-Year Insts.'!U208</f>
        <v>0</v>
      </c>
      <c r="T386" s="326">
        <f t="shared" si="38"/>
        <v>0</v>
      </c>
      <c r="U386" s="326">
        <f t="shared" si="36"/>
        <v>0</v>
      </c>
      <c r="V386" s="1058">
        <f t="shared" si="37"/>
        <v>0</v>
      </c>
      <c r="W386" s="1012" t="s">
        <v>48</v>
      </c>
    </row>
    <row r="387" spans="1:40" s="15" customFormat="1" ht="14.1" customHeight="1">
      <c r="A387" s="371"/>
      <c r="B387" s="365"/>
      <c r="C387" s="381"/>
      <c r="D387" s="390"/>
      <c r="E387" s="368"/>
      <c r="F387" s="369"/>
      <c r="G387" s="383"/>
      <c r="H387" s="1008"/>
      <c r="I387" s="383"/>
      <c r="J387" s="370"/>
      <c r="K387" s="383"/>
      <c r="L387" s="370"/>
      <c r="M387" s="370"/>
      <c r="N387" s="367"/>
      <c r="P387" s="325"/>
      <c r="Q387" s="325"/>
      <c r="R387" s="325"/>
      <c r="S387" s="325"/>
      <c r="T387" s="326"/>
      <c r="U387" s="326"/>
      <c r="V387" s="1058"/>
      <c r="W387" s="1012"/>
    </row>
    <row r="388" spans="1:40" s="15" customFormat="1" ht="14.1" customHeight="1">
      <c r="A388" s="371" t="s">
        <v>49</v>
      </c>
      <c r="B388" s="365">
        <f>+'Pivot Table 2-Year Insts.'!U232</f>
        <v>38.509491776142006</v>
      </c>
      <c r="C388" s="381"/>
      <c r="D388" s="390">
        <f t="shared" si="34"/>
        <v>65.09054325955735</v>
      </c>
      <c r="E388" s="368"/>
      <c r="F388" s="369">
        <f>+'Pivot Table 2-Year Insts.'!U252</f>
        <v>30.409731113956468</v>
      </c>
      <c r="G388" s="383"/>
      <c r="H388" s="1008">
        <f>+'Pivot Table 2-Year Insts.'!U255</f>
        <v>30.446314249131152</v>
      </c>
      <c r="I388" s="383"/>
      <c r="J388" s="370">
        <f>+'Pivot Table 2-Year Insts.'!U258</f>
        <v>4.2344978964697271</v>
      </c>
      <c r="K388" s="383"/>
      <c r="L388" s="370">
        <f>+'Pivot Table 2-Year Insts.'!U261</f>
        <v>34.909456740442657</v>
      </c>
      <c r="M388" s="370"/>
      <c r="N388" s="367">
        <f t="shared" si="35"/>
        <v>100</v>
      </c>
      <c r="P388" s="325">
        <f>+'Pivot Table 2-Year Insts.'!U251</f>
        <v>33.946421431427432</v>
      </c>
      <c r="Q388" s="325">
        <f>+'Pivot Table 2-Year Insts.'!U254</f>
        <v>23.860455817672932</v>
      </c>
      <c r="R388" s="325">
        <f>+'Pivot Table 2-Year Insts.'!U257</f>
        <v>4.2283086765293882</v>
      </c>
      <c r="S388" s="325">
        <f>+'Pivot Table 2-Year Insts.'!U260</f>
        <v>37.964814074370253</v>
      </c>
      <c r="T388" s="326">
        <f t="shared" si="38"/>
        <v>100</v>
      </c>
      <c r="U388" s="326">
        <f t="shared" si="36"/>
        <v>62.035185925629754</v>
      </c>
      <c r="V388" s="1058">
        <f t="shared" si="37"/>
        <v>3.0553573339275957</v>
      </c>
      <c r="W388" s="1012" t="s">
        <v>49</v>
      </c>
    </row>
    <row r="389" spans="1:40" s="15" customFormat="1" ht="14.1" customHeight="1">
      <c r="A389" s="371" t="s">
        <v>50</v>
      </c>
      <c r="B389" s="365">
        <f>+'Pivot Table 2-Year Insts.'!U284</f>
        <v>22.717311906501095</v>
      </c>
      <c r="C389" s="381"/>
      <c r="D389" s="390">
        <f t="shared" si="34"/>
        <v>44.69453376205788</v>
      </c>
      <c r="E389" s="368"/>
      <c r="F389" s="369">
        <f>+'Pivot Table 2-Year Insts.'!U304</f>
        <v>28.617363344051448</v>
      </c>
      <c r="G389" s="383"/>
      <c r="H389" s="1008">
        <f>+'Pivot Table 2-Year Insts.'!U307</f>
        <v>11.57556270096463</v>
      </c>
      <c r="I389" s="383"/>
      <c r="J389" s="370">
        <f>+'Pivot Table 2-Year Insts.'!U310</f>
        <v>4.501607717041801</v>
      </c>
      <c r="K389" s="383"/>
      <c r="L389" s="370">
        <f>+'Pivot Table 2-Year Insts.'!U313</f>
        <v>55.305466237942127</v>
      </c>
      <c r="M389" s="370"/>
      <c r="N389" s="367">
        <f t="shared" si="35"/>
        <v>100</v>
      </c>
      <c r="P389" s="325">
        <f>+'Pivot Table 2-Year Insts.'!U303</f>
        <v>31.595092024539877</v>
      </c>
      <c r="Q389" s="325">
        <f>+'Pivot Table 2-Year Insts.'!U306</f>
        <v>14.417177914110429</v>
      </c>
      <c r="R389" s="325">
        <f>+'Pivot Table 2-Year Insts.'!U309</f>
        <v>3.3742331288343559</v>
      </c>
      <c r="S389" s="325">
        <f>+'Pivot Table 2-Year Insts.'!U312</f>
        <v>50.613496932515332</v>
      </c>
      <c r="T389" s="326">
        <f t="shared" si="38"/>
        <v>100</v>
      </c>
      <c r="U389" s="326">
        <f t="shared" si="36"/>
        <v>49.386503067484661</v>
      </c>
      <c r="V389" s="1058">
        <f t="shared" si="37"/>
        <v>-4.691969305426781</v>
      </c>
      <c r="W389" s="1012" t="s">
        <v>50</v>
      </c>
      <c r="X389" s="89"/>
    </row>
    <row r="390" spans="1:40" s="15" customFormat="1" ht="13.5" customHeight="1">
      <c r="A390" s="371" t="s">
        <v>51</v>
      </c>
      <c r="B390" s="365">
        <f>+'Pivot Table 2-Year Insts.'!U336</f>
        <v>31.710442024343372</v>
      </c>
      <c r="C390" s="381"/>
      <c r="D390" s="390">
        <f t="shared" si="34"/>
        <v>42.222222222222221</v>
      </c>
      <c r="E390" s="368"/>
      <c r="F390" s="369">
        <f>+'Pivot Table 2-Year Insts.'!U356</f>
        <v>13.333333333333334</v>
      </c>
      <c r="G390" s="383"/>
      <c r="H390" s="1008">
        <f>+'Pivot Table 2-Year Insts.'!U359</f>
        <v>17.171717171717169</v>
      </c>
      <c r="I390" s="383"/>
      <c r="J390" s="370">
        <f>+'Pivot Table 2-Year Insts.'!U362</f>
        <v>11.717171717171718</v>
      </c>
      <c r="K390" s="383"/>
      <c r="L390" s="370">
        <f>+'Pivot Table 2-Year Insts.'!U365</f>
        <v>57.777777777777771</v>
      </c>
      <c r="M390" s="370"/>
      <c r="N390" s="367">
        <f t="shared" si="35"/>
        <v>100</v>
      </c>
      <c r="P390" s="325">
        <f>+'Pivot Table 2-Year Insts.'!U355</f>
        <v>24.603174603174601</v>
      </c>
      <c r="Q390" s="325">
        <f>+'Pivot Table 2-Year Insts.'!U358</f>
        <v>11.904761904761903</v>
      </c>
      <c r="R390" s="325">
        <f>+'Pivot Table 2-Year Insts.'!U361</f>
        <v>10.582010582010582</v>
      </c>
      <c r="S390" s="325">
        <f>+'Pivot Table 2-Year Insts.'!U364</f>
        <v>52.910052910052904</v>
      </c>
      <c r="T390" s="326">
        <f t="shared" si="38"/>
        <v>100</v>
      </c>
      <c r="U390" s="326">
        <f t="shared" si="36"/>
        <v>47.089947089947088</v>
      </c>
      <c r="V390" s="1058">
        <f t="shared" si="37"/>
        <v>-4.867724867724867</v>
      </c>
      <c r="W390" s="1012" t="s">
        <v>51</v>
      </c>
      <c r="X390" s="122"/>
      <c r="Y390" s="123"/>
      <c r="Z390" s="130"/>
      <c r="AA390" s="125"/>
      <c r="AB390" s="122"/>
      <c r="AC390" s="126"/>
      <c r="AD390" s="127"/>
      <c r="AE390" s="126"/>
      <c r="AF390" s="127"/>
      <c r="AG390" s="126"/>
      <c r="AH390" s="127"/>
      <c r="AI390" s="128"/>
      <c r="AJ390" s="124"/>
      <c r="AK390" s="1035"/>
      <c r="AL390" s="1035"/>
      <c r="AM390" s="1035"/>
      <c r="AN390" s="1035"/>
    </row>
    <row r="391" spans="1:40" s="15" customFormat="1" ht="14.1" customHeight="1">
      <c r="A391" s="371" t="s">
        <v>52</v>
      </c>
      <c r="B391" s="365">
        <f>+'Pivot Table 2-Year Insts.'!U388</f>
        <v>0</v>
      </c>
      <c r="C391" s="381"/>
      <c r="D391" s="390">
        <f t="shared" si="34"/>
        <v>0</v>
      </c>
      <c r="E391" s="368"/>
      <c r="F391" s="369">
        <f>+'Pivot Table 2-Year Insts.'!U408</f>
        <v>0</v>
      </c>
      <c r="G391" s="383"/>
      <c r="H391" s="1008">
        <f>+'Pivot Table 2-Year Insts.'!U411</f>
        <v>0</v>
      </c>
      <c r="I391" s="383"/>
      <c r="J391" s="370">
        <f>+'Pivot Table 2-Year Insts.'!U414</f>
        <v>0</v>
      </c>
      <c r="K391" s="383"/>
      <c r="L391" s="370">
        <f>+'Pivot Table 2-Year Insts.'!U417</f>
        <v>0</v>
      </c>
      <c r="M391" s="370"/>
      <c r="N391" s="367">
        <f t="shared" si="35"/>
        <v>0</v>
      </c>
      <c r="P391" s="325">
        <f>+'Pivot Table 2-Year Insts.'!U407</f>
        <v>0</v>
      </c>
      <c r="Q391" s="325">
        <f>+'Pivot Table 2-Year Insts.'!U410</f>
        <v>0</v>
      </c>
      <c r="R391" s="325">
        <f>+'Pivot Table 2-Year Insts.'!U413</f>
        <v>0</v>
      </c>
      <c r="S391" s="325">
        <f>+'Pivot Table 2-Year Insts.'!U416</f>
        <v>0</v>
      </c>
      <c r="T391" s="326">
        <f t="shared" si="38"/>
        <v>0</v>
      </c>
      <c r="U391" s="326">
        <f t="shared" si="36"/>
        <v>0</v>
      </c>
      <c r="V391" s="327">
        <f t="shared" si="37"/>
        <v>0</v>
      </c>
      <c r="W391" s="1012" t="s">
        <v>52</v>
      </c>
    </row>
    <row r="392" spans="1:40" s="15" customFormat="1" ht="9.75" customHeight="1">
      <c r="A392" s="371"/>
      <c r="B392" s="365"/>
      <c r="C392" s="381"/>
      <c r="D392" s="390"/>
      <c r="E392" s="368"/>
      <c r="F392" s="369"/>
      <c r="G392" s="383"/>
      <c r="H392" s="1008"/>
      <c r="I392" s="383"/>
      <c r="J392" s="370"/>
      <c r="K392" s="383"/>
      <c r="L392" s="370"/>
      <c r="M392" s="370"/>
      <c r="N392" s="367"/>
      <c r="P392" s="325"/>
      <c r="Q392" s="325"/>
      <c r="R392" s="325"/>
      <c r="S392" s="325"/>
      <c r="T392" s="326"/>
      <c r="U392" s="326"/>
      <c r="V392" s="327"/>
      <c r="W392" s="1012"/>
    </row>
    <row r="393" spans="1:40" s="15" customFormat="1" ht="14.1" customHeight="1">
      <c r="A393" s="371" t="s">
        <v>53</v>
      </c>
      <c r="B393" s="365">
        <f>+'Pivot Table 2-Year Insts.'!U440</f>
        <v>0</v>
      </c>
      <c r="C393" s="381"/>
      <c r="D393" s="390">
        <f t="shared" si="34"/>
        <v>0</v>
      </c>
      <c r="E393" s="368"/>
      <c r="F393" s="369">
        <f>+'Pivot Table 2-Year Insts.'!U460</f>
        <v>0</v>
      </c>
      <c r="G393" s="383"/>
      <c r="H393" s="1008">
        <f>+'Pivot Table 2-Year Insts.'!U463</f>
        <v>0</v>
      </c>
      <c r="I393" s="383"/>
      <c r="J393" s="370">
        <f>+'Pivot Table 2-Year Insts.'!U466</f>
        <v>0</v>
      </c>
      <c r="K393" s="383"/>
      <c r="L393" s="370">
        <f>+'Pivot Table 2-Year Insts.'!U469</f>
        <v>0</v>
      </c>
      <c r="M393" s="370"/>
      <c r="N393" s="367">
        <f t="shared" si="35"/>
        <v>0</v>
      </c>
      <c r="P393" s="325">
        <f>+'Pivot Table 2-Year Insts.'!U459</f>
        <v>0</v>
      </c>
      <c r="Q393" s="325">
        <f>+'Pivot Table 2-Year Insts.'!U462</f>
        <v>0</v>
      </c>
      <c r="R393" s="325">
        <f>+'Pivot Table 2-Year Insts.'!U465</f>
        <v>0</v>
      </c>
      <c r="S393" s="325">
        <f>+'Pivot Table 2-Year Insts.'!U468</f>
        <v>0</v>
      </c>
      <c r="T393" s="326">
        <f t="shared" si="38"/>
        <v>0</v>
      </c>
      <c r="U393" s="326">
        <f t="shared" si="36"/>
        <v>0</v>
      </c>
      <c r="V393" s="327">
        <f t="shared" si="37"/>
        <v>0</v>
      </c>
      <c r="W393" s="1012" t="s">
        <v>53</v>
      </c>
    </row>
    <row r="394" spans="1:40" s="15" customFormat="1" ht="14.1" customHeight="1">
      <c r="A394" s="371" t="s">
        <v>54</v>
      </c>
      <c r="B394" s="365">
        <f>+'Pivot Table 2-Year Insts.'!U492</f>
        <v>0</v>
      </c>
      <c r="C394" s="381"/>
      <c r="D394" s="390">
        <f t="shared" si="34"/>
        <v>0</v>
      </c>
      <c r="E394" s="368"/>
      <c r="F394" s="369">
        <f>+'Pivot Table 2-Year Insts.'!U512</f>
        <v>0</v>
      </c>
      <c r="G394" s="383"/>
      <c r="H394" s="1008">
        <f>+'Pivot Table 2-Year Insts.'!U515</f>
        <v>0</v>
      </c>
      <c r="I394" s="383"/>
      <c r="J394" s="370">
        <f>+'Pivot Table 2-Year Insts.'!U518</f>
        <v>0</v>
      </c>
      <c r="K394" s="383"/>
      <c r="L394" s="370">
        <f>+'Pivot Table 2-Year Insts.'!U521</f>
        <v>0</v>
      </c>
      <c r="M394" s="370"/>
      <c r="N394" s="367">
        <f t="shared" si="35"/>
        <v>0</v>
      </c>
      <c r="P394" s="325">
        <f>+'Pivot Table 2-Year Insts.'!U511</f>
        <v>0</v>
      </c>
      <c r="Q394" s="325">
        <f>+'Pivot Table 2-Year Insts.'!U514</f>
        <v>0</v>
      </c>
      <c r="R394" s="325">
        <f>+'Pivot Table 2-Year Insts.'!U517</f>
        <v>0</v>
      </c>
      <c r="S394" s="325">
        <f>+'Pivot Table 2-Year Insts.'!U520</f>
        <v>0</v>
      </c>
      <c r="T394" s="326">
        <f t="shared" si="38"/>
        <v>0</v>
      </c>
      <c r="U394" s="326">
        <f t="shared" si="36"/>
        <v>0</v>
      </c>
      <c r="V394" s="327">
        <f t="shared" si="37"/>
        <v>0</v>
      </c>
      <c r="W394" s="1012" t="s">
        <v>54</v>
      </c>
    </row>
    <row r="395" spans="1:40" s="15" customFormat="1" ht="14.1" customHeight="1">
      <c r="A395" s="371" t="s">
        <v>55</v>
      </c>
      <c r="B395" s="365">
        <f>+'Pivot Table 2-Year Insts.'!U544</f>
        <v>0</v>
      </c>
      <c r="C395" s="381"/>
      <c r="D395" s="390">
        <f t="shared" si="34"/>
        <v>0</v>
      </c>
      <c r="E395" s="368"/>
      <c r="F395" s="369">
        <f>+'Pivot Table 2-Year Insts.'!U564</f>
        <v>0</v>
      </c>
      <c r="G395" s="383"/>
      <c r="H395" s="1008">
        <f>+'Pivot Table 2-Year Insts.'!U567</f>
        <v>0</v>
      </c>
      <c r="I395" s="383"/>
      <c r="J395" s="370">
        <f>+'Pivot Table 2-Year Insts.'!U570</f>
        <v>0</v>
      </c>
      <c r="K395" s="383"/>
      <c r="L395" s="370">
        <f>+'Pivot Table 2-Year Insts.'!U573</f>
        <v>0</v>
      </c>
      <c r="M395" s="370"/>
      <c r="N395" s="367">
        <f t="shared" si="35"/>
        <v>0</v>
      </c>
      <c r="P395" s="325">
        <f>+'Pivot Table 2-Year Insts.'!U563</f>
        <v>0</v>
      </c>
      <c r="Q395" s="325">
        <f>+'Pivot Table 2-Year Insts.'!U566</f>
        <v>0</v>
      </c>
      <c r="R395" s="325">
        <f>+'Pivot Table 2-Year Insts.'!U569</f>
        <v>0</v>
      </c>
      <c r="S395" s="325">
        <f>+'Pivot Table 2-Year Insts.'!U572</f>
        <v>0</v>
      </c>
      <c r="T395" s="326">
        <f t="shared" si="38"/>
        <v>0</v>
      </c>
      <c r="U395" s="326">
        <f t="shared" si="36"/>
        <v>0</v>
      </c>
      <c r="V395" s="327">
        <f t="shared" si="37"/>
        <v>0</v>
      </c>
      <c r="W395" s="1012" t="s">
        <v>55</v>
      </c>
    </row>
    <row r="396" spans="1:40" s="15" customFormat="1" ht="13.5" customHeight="1">
      <c r="A396" s="371" t="s">
        <v>56</v>
      </c>
      <c r="B396" s="365">
        <f>+'Pivot Table 2-Year Insts.'!U596</f>
        <v>0</v>
      </c>
      <c r="C396" s="381"/>
      <c r="D396" s="390">
        <f t="shared" si="34"/>
        <v>0</v>
      </c>
      <c r="E396" s="368"/>
      <c r="F396" s="369">
        <f>+'Pivot Table 2-Year Insts.'!U616</f>
        <v>0</v>
      </c>
      <c r="G396" s="383"/>
      <c r="H396" s="1008">
        <f>+'Pivot Table 2-Year Insts.'!U619</f>
        <v>0</v>
      </c>
      <c r="I396" s="383"/>
      <c r="J396" s="370">
        <f>+'Pivot Table 2-Year Insts.'!U622</f>
        <v>0</v>
      </c>
      <c r="K396" s="383"/>
      <c r="L396" s="370">
        <f>+'Pivot Table 2-Year Insts.'!U625</f>
        <v>0</v>
      </c>
      <c r="M396" s="370"/>
      <c r="N396" s="367">
        <f t="shared" si="35"/>
        <v>0</v>
      </c>
      <c r="P396" s="325">
        <f>+'Pivot Table 2-Year Insts.'!U615</f>
        <v>0</v>
      </c>
      <c r="Q396" s="325">
        <f>+'Pivot Table 2-Year Insts.'!U618</f>
        <v>0</v>
      </c>
      <c r="R396" s="325">
        <f>+'Pivot Table 2-Year Insts.'!U621</f>
        <v>0</v>
      </c>
      <c r="S396" s="325">
        <f>+'Pivot Table 2-Year Insts.'!U624</f>
        <v>0</v>
      </c>
      <c r="T396" s="326">
        <f t="shared" si="38"/>
        <v>0</v>
      </c>
      <c r="U396" s="326">
        <f t="shared" si="36"/>
        <v>0</v>
      </c>
      <c r="V396" s="327">
        <f t="shared" si="37"/>
        <v>0</v>
      </c>
      <c r="W396" s="1013" t="s">
        <v>56</v>
      </c>
    </row>
    <row r="397" spans="1:40" s="15" customFormat="1" ht="9.75" customHeight="1">
      <c r="A397" s="371"/>
      <c r="B397" s="365"/>
      <c r="C397" s="381"/>
      <c r="D397" s="390"/>
      <c r="E397" s="368"/>
      <c r="F397" s="369"/>
      <c r="G397" s="383"/>
      <c r="H397" s="1008"/>
      <c r="I397" s="383"/>
      <c r="J397" s="370"/>
      <c r="K397" s="383"/>
      <c r="L397" s="370"/>
      <c r="M397" s="370"/>
      <c r="N397" s="367"/>
      <c r="P397" s="325"/>
      <c r="Q397" s="325"/>
      <c r="R397" s="325"/>
      <c r="S397" s="325"/>
      <c r="T397" s="326"/>
      <c r="U397" s="326"/>
      <c r="V397" s="327"/>
      <c r="W397" s="1013"/>
    </row>
    <row r="398" spans="1:40" s="15" customFormat="1" ht="14.1" customHeight="1">
      <c r="A398" s="371" t="s">
        <v>57</v>
      </c>
      <c r="B398" s="365">
        <f>+'Pivot Table 2-Year Insts.'!U648</f>
        <v>0</v>
      </c>
      <c r="C398" s="381"/>
      <c r="D398" s="390">
        <f t="shared" si="34"/>
        <v>0</v>
      </c>
      <c r="E398" s="368"/>
      <c r="F398" s="391">
        <f>+'Pivot Table 2-Year Insts.'!U668</f>
        <v>0</v>
      </c>
      <c r="G398" s="383"/>
      <c r="H398" s="1008">
        <f>+'Pivot Table 2-Year Insts.'!U671</f>
        <v>0</v>
      </c>
      <c r="I398" s="383"/>
      <c r="J398" s="370">
        <f>+'Pivot Table 2-Year Insts.'!U674</f>
        <v>0</v>
      </c>
      <c r="K398" s="383"/>
      <c r="L398" s="370">
        <f>+'Pivot Table 2-Year Insts.'!U677</f>
        <v>0</v>
      </c>
      <c r="M398" s="370"/>
      <c r="N398" s="367">
        <f t="shared" si="35"/>
        <v>0</v>
      </c>
      <c r="P398" s="325">
        <f>+'Pivot Table 2-Year Insts.'!U667</f>
        <v>0</v>
      </c>
      <c r="Q398" s="325">
        <f>+'Pivot Table 2-Year Insts.'!U670</f>
        <v>0</v>
      </c>
      <c r="R398" s="325">
        <f>+'Pivot Table 2-Year Insts.'!U673</f>
        <v>0</v>
      </c>
      <c r="S398" s="325">
        <f>+'Pivot Table 2-Year Insts.'!U676</f>
        <v>0</v>
      </c>
      <c r="T398" s="326">
        <f t="shared" si="38"/>
        <v>0</v>
      </c>
      <c r="U398" s="326">
        <f t="shared" si="36"/>
        <v>0</v>
      </c>
      <c r="V398" s="327">
        <f t="shared" si="37"/>
        <v>0</v>
      </c>
      <c r="W398" s="1012" t="s">
        <v>57</v>
      </c>
    </row>
    <row r="399" spans="1:40" s="15" customFormat="1" ht="14.1" customHeight="1">
      <c r="A399" s="371" t="s">
        <v>58</v>
      </c>
      <c r="B399" s="365">
        <f>+'Pivot Table 2-Year Insts.'!U700</f>
        <v>0</v>
      </c>
      <c r="C399" s="381"/>
      <c r="D399" s="390">
        <f t="shared" si="34"/>
        <v>0</v>
      </c>
      <c r="E399" s="368"/>
      <c r="F399" s="391">
        <f>+'Pivot Table 2-Year Insts.'!U720</f>
        <v>0</v>
      </c>
      <c r="G399" s="383"/>
      <c r="H399" s="1008">
        <f>+'Pivot Table 2-Year Insts.'!U723</f>
        <v>0</v>
      </c>
      <c r="I399" s="383"/>
      <c r="J399" s="370">
        <f>+'Pivot Table 2-Year Insts.'!U726</f>
        <v>0</v>
      </c>
      <c r="K399" s="383"/>
      <c r="L399" s="370">
        <f>+'Pivot Table 2-Year Insts.'!U729</f>
        <v>0</v>
      </c>
      <c r="M399" s="370"/>
      <c r="N399" s="367">
        <f t="shared" si="35"/>
        <v>0</v>
      </c>
      <c r="P399" s="325">
        <f>+'Pivot Table 2-Year Insts.'!U719</f>
        <v>0</v>
      </c>
      <c r="Q399" s="325">
        <f>+'Pivot Table 2-Year Insts.'!U722</f>
        <v>0</v>
      </c>
      <c r="R399" s="325">
        <f>+'Pivot Table 2-Year Insts.'!U725</f>
        <v>0</v>
      </c>
      <c r="S399" s="325">
        <f>+'Pivot Table 2-Year Insts.'!U728</f>
        <v>0</v>
      </c>
      <c r="T399" s="326">
        <f t="shared" si="38"/>
        <v>0</v>
      </c>
      <c r="U399" s="326">
        <f t="shared" si="36"/>
        <v>0</v>
      </c>
      <c r="V399" s="327">
        <f t="shared" si="37"/>
        <v>0</v>
      </c>
      <c r="W399" s="1012" t="s">
        <v>58</v>
      </c>
    </row>
    <row r="400" spans="1:40" s="15" customFormat="1" ht="14.1" customHeight="1">
      <c r="A400" s="371" t="s">
        <v>59</v>
      </c>
      <c r="B400" s="365">
        <f>+'Pivot Table 2-Year Insts.'!U752</f>
        <v>0</v>
      </c>
      <c r="C400" s="381"/>
      <c r="D400" s="390">
        <f t="shared" si="34"/>
        <v>0</v>
      </c>
      <c r="E400" s="368"/>
      <c r="F400" s="391">
        <f>+'Pivot Table 2-Year Insts.'!U772</f>
        <v>0</v>
      </c>
      <c r="G400" s="383"/>
      <c r="H400" s="1008">
        <f>+'Pivot Table 2-Year Insts.'!U775</f>
        <v>0</v>
      </c>
      <c r="I400" s="383"/>
      <c r="J400" s="370">
        <f>+'Pivot Table 2-Year Insts.'!U778</f>
        <v>0</v>
      </c>
      <c r="K400" s="383"/>
      <c r="L400" s="370">
        <f>+'Pivot Table 2-Year Insts.'!U781</f>
        <v>0</v>
      </c>
      <c r="M400" s="370"/>
      <c r="N400" s="367">
        <f t="shared" si="35"/>
        <v>0</v>
      </c>
      <c r="P400" s="325">
        <f>+'Pivot Table 2-Year Insts.'!U771</f>
        <v>0</v>
      </c>
      <c r="Q400" s="325">
        <f>+'Pivot Table 2-Year Insts.'!U774</f>
        <v>0</v>
      </c>
      <c r="R400" s="325">
        <f>+'Pivot Table 2-Year Insts.'!U777</f>
        <v>0</v>
      </c>
      <c r="S400" s="325">
        <f>+'Pivot Table 2-Year Insts.'!U780</f>
        <v>0</v>
      </c>
      <c r="T400" s="326">
        <f t="shared" si="38"/>
        <v>0</v>
      </c>
      <c r="U400" s="326">
        <f t="shared" si="36"/>
        <v>0</v>
      </c>
      <c r="V400" s="327">
        <f t="shared" si="37"/>
        <v>0</v>
      </c>
      <c r="W400" s="1012" t="s">
        <v>59</v>
      </c>
    </row>
    <row r="401" spans="1:23" s="17" customFormat="1" ht="14.1" customHeight="1">
      <c r="A401" s="373" t="s">
        <v>60</v>
      </c>
      <c r="B401" s="374">
        <f>+'Pivot Table 2-Year Insts.'!U804</f>
        <v>0</v>
      </c>
      <c r="C401" s="385"/>
      <c r="D401" s="376">
        <f t="shared" si="34"/>
        <v>0</v>
      </c>
      <c r="E401" s="377"/>
      <c r="F401" s="392">
        <f>+'Pivot Table 2-Year Insts.'!U824</f>
        <v>0</v>
      </c>
      <c r="G401" s="393"/>
      <c r="H401" s="1009">
        <f>+'Pivot Table 2-Year Insts.'!U827</f>
        <v>0</v>
      </c>
      <c r="I401" s="393"/>
      <c r="J401" s="379">
        <f>+'Pivot Table 2-Year Insts.'!U830</f>
        <v>0</v>
      </c>
      <c r="K401" s="393"/>
      <c r="L401" s="379">
        <f>+'Pivot Table 2-Year Insts.'!U833</f>
        <v>0</v>
      </c>
      <c r="M401" s="379"/>
      <c r="N401" s="380">
        <f t="shared" si="35"/>
        <v>0</v>
      </c>
      <c r="P401" s="325">
        <f>+'Pivot Table 2-Year Insts.'!U823</f>
        <v>0</v>
      </c>
      <c r="Q401" s="325">
        <f>+'Pivot Table 2-Year Insts.'!U826</f>
        <v>0</v>
      </c>
      <c r="R401" s="325">
        <f>+'Pivot Table 2-Year Insts.'!U829</f>
        <v>0</v>
      </c>
      <c r="S401" s="325">
        <f>+'Pivot Table 2-Year Insts.'!U832</f>
        <v>0</v>
      </c>
      <c r="T401" s="326">
        <f t="shared" si="38"/>
        <v>0</v>
      </c>
      <c r="U401" s="326">
        <f t="shared" si="36"/>
        <v>0</v>
      </c>
      <c r="V401" s="327">
        <f t="shared" si="37"/>
        <v>0</v>
      </c>
      <c r="W401" s="1012" t="s">
        <v>60</v>
      </c>
    </row>
    <row r="402" spans="1:23" ht="57" customHeight="1">
      <c r="A402" s="1127" t="s">
        <v>140</v>
      </c>
      <c r="B402" s="1127"/>
      <c r="C402" s="1127"/>
      <c r="D402" s="1128"/>
      <c r="E402" s="1128"/>
      <c r="F402" s="1128"/>
      <c r="G402" s="1128"/>
      <c r="H402" s="1128"/>
      <c r="I402" s="1128"/>
      <c r="J402" s="1128"/>
      <c r="K402" s="1128"/>
      <c r="L402" s="1128"/>
      <c r="M402" s="1128"/>
      <c r="N402" s="1128"/>
      <c r="P402" s="108"/>
      <c r="Q402" s="115"/>
      <c r="R402" s="115"/>
      <c r="S402" s="115"/>
      <c r="T402" s="115"/>
      <c r="U402" s="108"/>
      <c r="V402" s="108"/>
      <c r="W402" s="95"/>
    </row>
    <row r="403" spans="1:23" ht="15" customHeight="1">
      <c r="A403" s="1127" t="s">
        <v>139</v>
      </c>
      <c r="B403" s="1127"/>
      <c r="C403" s="1127"/>
      <c r="D403" s="1128"/>
      <c r="E403" s="1128"/>
      <c r="F403" s="1128"/>
      <c r="G403" s="1128"/>
      <c r="H403" s="1128"/>
      <c r="I403" s="1128"/>
      <c r="J403" s="1128"/>
      <c r="K403" s="1128"/>
      <c r="L403" s="1128"/>
      <c r="M403" s="1128"/>
      <c r="N403" s="1128"/>
      <c r="P403" s="108"/>
      <c r="Q403" s="108"/>
      <c r="R403" s="108"/>
      <c r="S403" s="108"/>
      <c r="T403" s="108"/>
      <c r="U403" s="108"/>
      <c r="V403" s="108"/>
      <c r="W403" s="95"/>
    </row>
    <row r="404" spans="1:23">
      <c r="A404" s="1030"/>
      <c r="B404" s="1004"/>
      <c r="C404" s="1004"/>
      <c r="D404" s="1005"/>
      <c r="E404" s="1005"/>
      <c r="F404" s="1005"/>
      <c r="G404" s="1005"/>
      <c r="H404" s="1010"/>
      <c r="I404" s="1005"/>
      <c r="J404" s="1005"/>
      <c r="K404" s="1005"/>
      <c r="L404" s="1005"/>
      <c r="M404" s="1005"/>
      <c r="N404" s="137" t="s">
        <v>1304</v>
      </c>
      <c r="P404" s="108"/>
      <c r="Q404" s="108"/>
      <c r="R404" s="108"/>
      <c r="S404" s="108"/>
      <c r="T404" s="108"/>
      <c r="U404" s="108"/>
      <c r="V404" s="108"/>
      <c r="W404" s="95"/>
    </row>
    <row r="405" spans="1:23" ht="18">
      <c r="A405" s="360" t="s">
        <v>64</v>
      </c>
      <c r="B405" s="1"/>
      <c r="C405" s="1"/>
      <c r="D405" s="1"/>
      <c r="E405" s="1"/>
      <c r="F405" s="1"/>
      <c r="G405" s="1"/>
      <c r="H405" s="1006"/>
      <c r="I405" s="1"/>
      <c r="J405" s="1"/>
      <c r="K405" s="1"/>
      <c r="L405" s="31"/>
      <c r="M405" s="8"/>
      <c r="N405" s="31"/>
      <c r="P405" s="108"/>
      <c r="Q405" s="108"/>
      <c r="R405" s="108"/>
      <c r="S405" s="108"/>
      <c r="T405" s="108"/>
      <c r="U405" s="108"/>
      <c r="V405" s="108"/>
    </row>
    <row r="406" spans="1:23" ht="8.25" customHeight="1">
      <c r="A406" s="1"/>
      <c r="B406" s="1"/>
      <c r="C406" s="1"/>
      <c r="D406" s="1"/>
      <c r="E406" s="1"/>
      <c r="F406" s="1"/>
      <c r="G406" s="1"/>
      <c r="H406" s="1006"/>
      <c r="I406" s="1"/>
      <c r="J406" s="1"/>
      <c r="K406" s="1"/>
      <c r="L406" s="31"/>
      <c r="M406" s="8"/>
      <c r="N406" s="31"/>
      <c r="P406" s="108"/>
      <c r="Q406" s="108"/>
      <c r="R406" s="108"/>
      <c r="S406" s="108"/>
      <c r="T406" s="108"/>
      <c r="U406" s="108"/>
      <c r="V406" s="108"/>
    </row>
    <row r="407" spans="1:23" ht="15.75">
      <c r="A407" s="1" t="s">
        <v>71</v>
      </c>
      <c r="B407" s="1"/>
      <c r="C407" s="1"/>
      <c r="D407" s="1"/>
      <c r="E407" s="1"/>
      <c r="F407" s="1"/>
      <c r="G407" s="1"/>
      <c r="H407" s="1006"/>
      <c r="I407" s="1"/>
      <c r="J407" s="1"/>
      <c r="K407" s="1"/>
      <c r="L407" s="31"/>
      <c r="M407" s="8"/>
      <c r="N407" s="31"/>
      <c r="P407" s="108"/>
      <c r="Q407" s="108"/>
      <c r="R407" s="108"/>
      <c r="S407" s="108"/>
      <c r="T407" s="108"/>
      <c r="U407" s="108"/>
      <c r="V407" s="108"/>
    </row>
    <row r="408" spans="1:23" ht="18.75">
      <c r="A408" s="1" t="s">
        <v>81</v>
      </c>
      <c r="B408" s="1"/>
      <c r="C408" s="1"/>
      <c r="D408" s="1"/>
      <c r="E408" s="1"/>
      <c r="F408" s="1"/>
      <c r="G408" s="1"/>
      <c r="H408" s="1006"/>
      <c r="I408" s="1"/>
      <c r="J408" s="1"/>
      <c r="K408" s="1"/>
      <c r="L408" s="31"/>
      <c r="M408" s="8"/>
      <c r="N408" s="31"/>
      <c r="P408" s="108"/>
      <c r="Q408" s="108"/>
      <c r="R408" s="108"/>
      <c r="S408" s="108"/>
      <c r="T408" s="108"/>
      <c r="U408" s="108"/>
      <c r="V408" s="108"/>
    </row>
    <row r="409" spans="1:23" ht="15.75">
      <c r="A409" s="1" t="s">
        <v>175</v>
      </c>
      <c r="B409" s="1"/>
      <c r="C409" s="1"/>
      <c r="D409" s="1"/>
      <c r="E409" s="1"/>
      <c r="F409" s="1"/>
      <c r="G409" s="1"/>
      <c r="H409" s="1006"/>
      <c r="I409" s="1"/>
      <c r="J409" s="1"/>
      <c r="K409" s="1"/>
      <c r="L409" s="31"/>
      <c r="M409" s="8"/>
      <c r="N409" s="31"/>
      <c r="P409" s="108"/>
      <c r="Q409" s="108"/>
      <c r="R409" s="108"/>
      <c r="S409" s="108"/>
      <c r="T409" s="108"/>
      <c r="U409" s="108"/>
      <c r="V409" s="108"/>
    </row>
    <row r="410" spans="1:23" ht="8.25" customHeight="1">
      <c r="A410" s="1"/>
      <c r="B410" s="1"/>
      <c r="C410" s="1"/>
      <c r="D410" s="1"/>
      <c r="E410" s="1"/>
      <c r="F410" s="1"/>
      <c r="G410" s="1"/>
      <c r="H410" s="1006"/>
      <c r="I410" s="1"/>
      <c r="J410" s="1"/>
      <c r="K410" s="1"/>
      <c r="L410" s="31"/>
      <c r="M410" s="8"/>
      <c r="N410" s="31"/>
      <c r="P410" s="108"/>
      <c r="Q410" s="108"/>
      <c r="R410" s="108"/>
      <c r="S410" s="108"/>
      <c r="T410" s="108"/>
      <c r="U410" s="108"/>
      <c r="V410" s="108"/>
    </row>
    <row r="411" spans="1:23" ht="63" customHeight="1">
      <c r="A411" s="12"/>
      <c r="B411" s="361" t="s">
        <v>167</v>
      </c>
      <c r="C411" s="362"/>
      <c r="D411" s="361" t="s">
        <v>138</v>
      </c>
      <c r="E411" s="363"/>
      <c r="F411" s="361" t="s">
        <v>80</v>
      </c>
      <c r="G411" s="361"/>
      <c r="H411" s="1007" t="s">
        <v>42</v>
      </c>
      <c r="I411" s="361"/>
      <c r="J411" s="361" t="s">
        <v>36</v>
      </c>
      <c r="K411" s="361"/>
      <c r="L411" s="361" t="s">
        <v>62</v>
      </c>
      <c r="M411" s="361"/>
      <c r="N411" s="361" t="s">
        <v>63</v>
      </c>
      <c r="P411" s="117"/>
      <c r="Q411" s="117"/>
      <c r="R411" s="117"/>
      <c r="S411" s="117"/>
      <c r="T411" s="117"/>
      <c r="U411" s="117"/>
      <c r="V411" s="117"/>
    </row>
    <row r="412" spans="1:23" s="15" customFormat="1" ht="18" customHeight="1">
      <c r="A412" s="364" t="s">
        <v>45</v>
      </c>
      <c r="B412" s="365">
        <f>+'Pivot Table 2-Year Insts.'!S856</f>
        <v>37.611855945241608</v>
      </c>
      <c r="C412" s="381"/>
      <c r="D412" s="389">
        <f>SUM(F412:J412)</f>
        <v>63.669755405292605</v>
      </c>
      <c r="E412" s="368"/>
      <c r="F412" s="369">
        <f>+'Pivot Table 2-Year Insts.'!S876</f>
        <v>29.793805826863679</v>
      </c>
      <c r="G412" s="370"/>
      <c r="H412" s="1008">
        <f>+'Pivot Table 2-Year Insts.'!S879</f>
        <v>29.059186910426583</v>
      </c>
      <c r="I412" s="369"/>
      <c r="J412" s="370">
        <f>+'Pivot Table 2-Year Insts.'!S882</f>
        <v>4.8167626680023377</v>
      </c>
      <c r="K412" s="369"/>
      <c r="L412" s="370">
        <f>+'Pivot Table 2-Year Insts.'!S885</f>
        <v>36.330244594707409</v>
      </c>
      <c r="M412" s="370"/>
      <c r="N412" s="367">
        <f>SUM(F412:L412)</f>
        <v>100.00000000000001</v>
      </c>
      <c r="P412" s="109"/>
      <c r="Q412" s="109"/>
      <c r="R412" s="109"/>
      <c r="S412" s="109"/>
      <c r="T412" s="109"/>
      <c r="U412" s="110"/>
      <c r="V412" s="111"/>
    </row>
    <row r="413" spans="1:23" s="332" customFormat="1" ht="9" customHeight="1">
      <c r="A413" s="371"/>
      <c r="B413" s="365"/>
      <c r="C413" s="381"/>
      <c r="D413" s="390"/>
      <c r="E413" s="368"/>
      <c r="F413" s="369"/>
      <c r="G413" s="383"/>
      <c r="H413" s="1008"/>
      <c r="I413" s="383"/>
      <c r="J413" s="370"/>
      <c r="K413" s="383"/>
      <c r="L413" s="370"/>
      <c r="M413" s="370"/>
      <c r="N413" s="367"/>
      <c r="P413" s="112"/>
      <c r="Q413" s="112"/>
      <c r="R413" s="112"/>
      <c r="S413" s="112"/>
      <c r="T413" s="112"/>
      <c r="U413" s="113"/>
      <c r="V413" s="114"/>
      <c r="W413" s="1031"/>
    </row>
    <row r="414" spans="1:23" s="15" customFormat="1" ht="14.1" customHeight="1">
      <c r="A414" s="364" t="s">
        <v>46</v>
      </c>
      <c r="B414" s="365">
        <f>+'Pivot Table 2-Year Insts.'!S24</f>
        <v>45.437262357414447</v>
      </c>
      <c r="C414" s="381"/>
      <c r="D414" s="390">
        <f>SUM(F414:J414)</f>
        <v>67.782426778242666</v>
      </c>
      <c r="E414" s="368"/>
      <c r="F414" s="369">
        <f>+'Pivot Table 2-Year Insts.'!S44</f>
        <v>37.238493723849366</v>
      </c>
      <c r="G414" s="383"/>
      <c r="H414" s="1008">
        <f>+'Pivot Table 2-Year Insts.'!S47</f>
        <v>12.97071129707113</v>
      </c>
      <c r="I414" s="383"/>
      <c r="J414" s="370">
        <f>+'Pivot Table 2-Year Insts.'!S50</f>
        <v>17.573221757322173</v>
      </c>
      <c r="K414" s="383"/>
      <c r="L414" s="370">
        <f>+'Pivot Table 2-Year Insts.'!S53</f>
        <v>32.21757322175732</v>
      </c>
      <c r="M414" s="370"/>
      <c r="N414" s="367">
        <f>SUM(F414:L414)</f>
        <v>99.999999999999986</v>
      </c>
      <c r="P414" s="115"/>
      <c r="Q414" s="115"/>
      <c r="R414" s="115"/>
      <c r="S414" s="115"/>
      <c r="T414" s="115"/>
      <c r="U414" s="110"/>
      <c r="V414" s="111"/>
    </row>
    <row r="415" spans="1:23" s="15" customFormat="1" ht="14.1" customHeight="1">
      <c r="A415" s="371" t="s">
        <v>47</v>
      </c>
      <c r="B415" s="365">
        <f>+'Pivot Table 2-Year Insts.'!S76</f>
        <v>0</v>
      </c>
      <c r="C415" s="381"/>
      <c r="D415" s="390">
        <f>SUM(F415:J415)</f>
        <v>0</v>
      </c>
      <c r="E415" s="368"/>
      <c r="F415" s="369">
        <f>+'Pivot Table 2-Year Insts.'!S96</f>
        <v>0</v>
      </c>
      <c r="G415" s="383"/>
      <c r="H415" s="1008">
        <f>+'Pivot Table 2-Year Insts.'!S99</f>
        <v>0</v>
      </c>
      <c r="I415" s="383"/>
      <c r="J415" s="370">
        <f>+'Pivot Table 2-Year Insts.'!S102</f>
        <v>0</v>
      </c>
      <c r="K415" s="383"/>
      <c r="L415" s="370">
        <f>+'Pivot Table 2-Year Insts.'!S105</f>
        <v>0</v>
      </c>
      <c r="M415" s="370"/>
      <c r="N415" s="367">
        <f>SUM(F415:L415)</f>
        <v>0</v>
      </c>
      <c r="P415" s="115"/>
      <c r="Q415" s="115"/>
      <c r="R415" s="115"/>
      <c r="S415" s="115"/>
      <c r="T415" s="115"/>
      <c r="U415" s="110"/>
      <c r="V415" s="116"/>
      <c r="W415" s="17"/>
    </row>
    <row r="416" spans="1:23" s="15" customFormat="1" ht="13.5" customHeight="1">
      <c r="A416" s="371" t="s">
        <v>61</v>
      </c>
      <c r="B416" s="365">
        <f>+'Pivot Table 2-Year Insts.'!S128</f>
        <v>0</v>
      </c>
      <c r="C416" s="381"/>
      <c r="D416" s="390">
        <f>SUM(F416:J416)</f>
        <v>0</v>
      </c>
      <c r="E416" s="368"/>
      <c r="F416" s="369">
        <f>+'Pivot Table 2-Year Insts.'!S148</f>
        <v>0</v>
      </c>
      <c r="G416" s="383"/>
      <c r="H416" s="1008">
        <f>+'Pivot Table 2-Year Insts.'!S151</f>
        <v>0</v>
      </c>
      <c r="I416" s="383"/>
      <c r="J416" s="370">
        <f>+'Pivot Table 2-Year Insts.'!S154</f>
        <v>0</v>
      </c>
      <c r="K416" s="383"/>
      <c r="L416" s="370">
        <f>+'Pivot Table 2-Year Insts.'!S157</f>
        <v>0</v>
      </c>
      <c r="M416" s="370"/>
      <c r="N416" s="367">
        <f>SUM(F416:L416)</f>
        <v>0</v>
      </c>
      <c r="P416" s="115"/>
      <c r="Q416" s="115"/>
      <c r="R416" s="115"/>
      <c r="S416" s="115"/>
      <c r="T416" s="115"/>
      <c r="U416" s="110"/>
      <c r="V416" s="116"/>
      <c r="W416" s="17"/>
    </row>
    <row r="417" spans="1:36" s="15" customFormat="1" ht="14.1" customHeight="1">
      <c r="A417" s="371" t="s">
        <v>48</v>
      </c>
      <c r="B417" s="365">
        <f>+'Pivot Table 2-Year Insts.'!S180</f>
        <v>0</v>
      </c>
      <c r="C417" s="381"/>
      <c r="D417" s="390">
        <f>SUM(F417:J417)</f>
        <v>0</v>
      </c>
      <c r="E417" s="368"/>
      <c r="F417" s="369">
        <f>+'Pivot Table 2-Year Insts.'!S200</f>
        <v>0</v>
      </c>
      <c r="G417" s="383"/>
      <c r="H417" s="1008">
        <f>+'Pivot Table 2-Year Insts.'!S203</f>
        <v>0</v>
      </c>
      <c r="I417" s="383"/>
      <c r="J417" s="370">
        <f>+'Pivot Table 2-Year Insts.'!S206</f>
        <v>0</v>
      </c>
      <c r="K417" s="383"/>
      <c r="L417" s="370">
        <f>+'Pivot Table 2-Year Insts.'!S209</f>
        <v>0</v>
      </c>
      <c r="M417" s="370"/>
      <c r="N417" s="367">
        <f>SUM(F417:L417)</f>
        <v>0</v>
      </c>
      <c r="P417" s="115"/>
      <c r="Q417" s="115"/>
      <c r="R417" s="115"/>
      <c r="S417" s="115"/>
      <c r="T417" s="115"/>
      <c r="U417" s="110"/>
      <c r="V417" s="116"/>
      <c r="W417" s="17"/>
    </row>
    <row r="418" spans="1:36" s="15" customFormat="1" ht="9.75" customHeight="1">
      <c r="A418" s="371"/>
      <c r="B418" s="365"/>
      <c r="C418" s="381"/>
      <c r="D418" s="390"/>
      <c r="E418" s="368"/>
      <c r="F418" s="369"/>
      <c r="G418" s="383"/>
      <c r="H418" s="1008"/>
      <c r="I418" s="383"/>
      <c r="J418" s="370"/>
      <c r="K418" s="383"/>
      <c r="L418" s="370"/>
      <c r="M418" s="370"/>
      <c r="N418" s="367"/>
      <c r="P418" s="115"/>
      <c r="Q418" s="115"/>
      <c r="R418" s="115"/>
      <c r="S418" s="115"/>
      <c r="T418" s="115"/>
      <c r="U418" s="110"/>
      <c r="V418" s="116"/>
      <c r="W418" s="17"/>
    </row>
    <row r="419" spans="1:36" s="15" customFormat="1" ht="14.1" customHeight="1">
      <c r="A419" s="371" t="s">
        <v>49</v>
      </c>
      <c r="B419" s="365">
        <f>+'Pivot Table 2-Year Insts.'!S232</f>
        <v>38.509491776142006</v>
      </c>
      <c r="C419" s="381"/>
      <c r="D419" s="390">
        <f>SUM(F419:J419)</f>
        <v>65.09054325955735</v>
      </c>
      <c r="E419" s="368"/>
      <c r="F419" s="369">
        <f>+'Pivot Table 2-Year Insts.'!S252</f>
        <v>30.409731113956468</v>
      </c>
      <c r="G419" s="383"/>
      <c r="H419" s="1008">
        <f>+'Pivot Table 2-Year Insts.'!S255</f>
        <v>30.446314249131152</v>
      </c>
      <c r="I419" s="383"/>
      <c r="J419" s="370">
        <f>+'Pivot Table 2-Year Insts.'!S258</f>
        <v>4.2344978964697271</v>
      </c>
      <c r="K419" s="383"/>
      <c r="L419" s="370">
        <f>+'Pivot Table 2-Year Insts.'!S261</f>
        <v>34.909456740442657</v>
      </c>
      <c r="M419" s="370"/>
      <c r="N419" s="367">
        <f>SUM(F419:L419)</f>
        <v>100</v>
      </c>
      <c r="P419" s="115"/>
      <c r="Q419" s="115"/>
      <c r="R419" s="115"/>
      <c r="S419" s="115"/>
      <c r="T419" s="115"/>
      <c r="U419" s="110"/>
      <c r="V419" s="116"/>
      <c r="W419" s="17"/>
    </row>
    <row r="420" spans="1:36" s="15" customFormat="1" ht="14.1" customHeight="1">
      <c r="A420" s="371" t="s">
        <v>50</v>
      </c>
      <c r="B420" s="365">
        <f>+'Pivot Table 2-Year Insts.'!S284</f>
        <v>22.717311906501095</v>
      </c>
      <c r="C420" s="381"/>
      <c r="D420" s="390">
        <f>SUM(F420:J420)</f>
        <v>44.69453376205788</v>
      </c>
      <c r="E420" s="368"/>
      <c r="F420" s="369">
        <f>+'Pivot Table 2-Year Insts.'!S304</f>
        <v>28.617363344051448</v>
      </c>
      <c r="G420" s="383"/>
      <c r="H420" s="1008">
        <f>+'Pivot Table 2-Year Insts.'!S307</f>
        <v>11.57556270096463</v>
      </c>
      <c r="I420" s="383"/>
      <c r="J420" s="370">
        <f>+'Pivot Table 2-Year Insts.'!S310</f>
        <v>4.501607717041801</v>
      </c>
      <c r="K420" s="383"/>
      <c r="L420" s="370">
        <f>+'Pivot Table 2-Year Insts.'!S313</f>
        <v>55.305466237942127</v>
      </c>
      <c r="M420" s="370"/>
      <c r="N420" s="367">
        <f>SUM(F420:L420)</f>
        <v>100</v>
      </c>
      <c r="P420" s="115"/>
      <c r="Q420" s="115"/>
      <c r="R420" s="115"/>
      <c r="S420" s="115"/>
      <c r="T420" s="115"/>
      <c r="U420" s="110"/>
      <c r="V420" s="116"/>
      <c r="W420" s="17"/>
      <c r="X420" s="89"/>
    </row>
    <row r="421" spans="1:36" s="15" customFormat="1" ht="13.5" customHeight="1">
      <c r="A421" s="371" t="s">
        <v>51</v>
      </c>
      <c r="B421" s="365">
        <f>+'Pivot Table 2-Year Insts.'!S336</f>
        <v>31.710442024343372</v>
      </c>
      <c r="C421" s="381"/>
      <c r="D421" s="390">
        <f>SUM(F421:J421)</f>
        <v>42.222222222222221</v>
      </c>
      <c r="E421" s="368"/>
      <c r="F421" s="369">
        <f>+'Pivot Table 2-Year Insts.'!S356</f>
        <v>13.333333333333334</v>
      </c>
      <c r="G421" s="383"/>
      <c r="H421" s="1008">
        <f>+'Pivot Table 2-Year Insts.'!S359</f>
        <v>17.171717171717169</v>
      </c>
      <c r="I421" s="383"/>
      <c r="J421" s="370">
        <f>+'Pivot Table 2-Year Insts.'!S362</f>
        <v>11.717171717171718</v>
      </c>
      <c r="K421" s="383"/>
      <c r="L421" s="370">
        <f>+'Pivot Table 2-Year Insts.'!S365</f>
        <v>57.777777777777771</v>
      </c>
      <c r="M421" s="370"/>
      <c r="N421" s="367">
        <f>SUM(F421:L421)</f>
        <v>100</v>
      </c>
      <c r="P421" s="115"/>
      <c r="Q421" s="115"/>
      <c r="R421" s="115"/>
      <c r="S421" s="115"/>
      <c r="T421" s="115"/>
      <c r="U421" s="110"/>
      <c r="V421" s="116"/>
      <c r="W421" s="17"/>
      <c r="X421" s="122"/>
      <c r="Y421" s="123"/>
      <c r="Z421" s="130"/>
      <c r="AA421" s="125"/>
      <c r="AB421" s="122"/>
      <c r="AC421" s="126"/>
      <c r="AD421" s="127"/>
      <c r="AE421" s="126"/>
      <c r="AF421" s="127"/>
      <c r="AG421" s="126"/>
      <c r="AH421" s="127"/>
      <c r="AI421" s="128"/>
      <c r="AJ421" s="124"/>
    </row>
    <row r="422" spans="1:36" s="15" customFormat="1" ht="14.1" customHeight="1">
      <c r="A422" s="371" t="s">
        <v>52</v>
      </c>
      <c r="B422" s="365">
        <f>+'Pivot Table 2-Year Insts.'!S388</f>
        <v>0</v>
      </c>
      <c r="C422" s="381"/>
      <c r="D422" s="390">
        <f>SUM(F422:J422)</f>
        <v>0</v>
      </c>
      <c r="E422" s="368"/>
      <c r="F422" s="369">
        <f>+'Pivot Table 2-Year Insts.'!S408</f>
        <v>0</v>
      </c>
      <c r="G422" s="383"/>
      <c r="H422" s="1008">
        <f>+'Pivot Table 2-Year Insts.'!S411</f>
        <v>0</v>
      </c>
      <c r="I422" s="383"/>
      <c r="J422" s="370">
        <f>+'Pivot Table 2-Year Insts.'!S414</f>
        <v>0</v>
      </c>
      <c r="K422" s="383"/>
      <c r="L422" s="370">
        <f>+'Pivot Table 2-Year Insts.'!S417</f>
        <v>0</v>
      </c>
      <c r="M422" s="370"/>
      <c r="N422" s="367">
        <f>SUM(F422:L422)</f>
        <v>0</v>
      </c>
      <c r="P422" s="115"/>
      <c r="Q422" s="115"/>
      <c r="R422" s="115"/>
      <c r="S422" s="115"/>
      <c r="T422" s="115"/>
      <c r="U422" s="110"/>
      <c r="V422" s="116"/>
      <c r="W422" s="17"/>
    </row>
    <row r="423" spans="1:36" s="15" customFormat="1" ht="14.1" customHeight="1">
      <c r="A423" s="371"/>
      <c r="B423" s="365"/>
      <c r="C423" s="381"/>
      <c r="D423" s="390"/>
      <c r="E423" s="368"/>
      <c r="F423" s="369"/>
      <c r="G423" s="383"/>
      <c r="H423" s="1008"/>
      <c r="I423" s="383"/>
      <c r="J423" s="370"/>
      <c r="K423" s="383"/>
      <c r="L423" s="370"/>
      <c r="M423" s="370"/>
      <c r="N423" s="367"/>
      <c r="P423" s="115"/>
      <c r="Q423" s="115"/>
      <c r="R423" s="115"/>
      <c r="S423" s="115"/>
      <c r="T423" s="115"/>
      <c r="U423" s="110"/>
      <c r="V423" s="116"/>
      <c r="W423" s="17"/>
    </row>
    <row r="424" spans="1:36" s="15" customFormat="1" ht="14.1" customHeight="1">
      <c r="A424" s="371" t="s">
        <v>53</v>
      </c>
      <c r="B424" s="365">
        <f>+'Pivot Table 2-Year Insts.'!S440</f>
        <v>0</v>
      </c>
      <c r="C424" s="381"/>
      <c r="D424" s="390">
        <f>SUM(F424:J424)</f>
        <v>0</v>
      </c>
      <c r="E424" s="368"/>
      <c r="F424" s="369">
        <f>+'Pivot Table 2-Year Insts.'!S460</f>
        <v>0</v>
      </c>
      <c r="G424" s="383"/>
      <c r="H424" s="1008">
        <f>+'Pivot Table 2-Year Insts.'!S463</f>
        <v>0</v>
      </c>
      <c r="I424" s="383"/>
      <c r="J424" s="370">
        <f>+'Pivot Table 2-Year Insts.'!S466</f>
        <v>0</v>
      </c>
      <c r="K424" s="383"/>
      <c r="L424" s="370">
        <f>+'Pivot Table 2-Year Insts.'!S469</f>
        <v>0</v>
      </c>
      <c r="M424" s="370"/>
      <c r="N424" s="367">
        <f>SUM(F424:L424)</f>
        <v>0</v>
      </c>
      <c r="P424" s="115"/>
      <c r="Q424" s="115"/>
      <c r="R424" s="115"/>
      <c r="S424" s="115"/>
      <c r="T424" s="115"/>
      <c r="U424" s="110"/>
      <c r="V424" s="116"/>
      <c r="W424" s="17"/>
    </row>
    <row r="425" spans="1:36" s="15" customFormat="1" ht="14.1" customHeight="1">
      <c r="A425" s="371" t="s">
        <v>54</v>
      </c>
      <c r="B425" s="365">
        <f>+'Pivot Table 2-Year Insts.'!S492</f>
        <v>0</v>
      </c>
      <c r="C425" s="381"/>
      <c r="D425" s="390">
        <f>SUM(F425:J425)</f>
        <v>0</v>
      </c>
      <c r="E425" s="368"/>
      <c r="F425" s="369">
        <f>+'Pivot Table 2-Year Insts.'!S512</f>
        <v>0</v>
      </c>
      <c r="G425" s="383"/>
      <c r="H425" s="1008">
        <f>+'Pivot Table 2-Year Insts.'!S515</f>
        <v>0</v>
      </c>
      <c r="I425" s="383"/>
      <c r="J425" s="370">
        <f>+'Pivot Table 2-Year Insts.'!S518</f>
        <v>0</v>
      </c>
      <c r="K425" s="383"/>
      <c r="L425" s="370">
        <f>+'Pivot Table 2-Year Insts.'!S521</f>
        <v>0</v>
      </c>
      <c r="M425" s="370"/>
      <c r="N425" s="367">
        <f>SUM(F425:L425)</f>
        <v>0</v>
      </c>
      <c r="P425" s="115"/>
      <c r="Q425" s="115"/>
      <c r="R425" s="115"/>
      <c r="S425" s="115"/>
      <c r="T425" s="115"/>
      <c r="U425" s="110"/>
      <c r="V425" s="116"/>
      <c r="W425" s="17"/>
    </row>
    <row r="426" spans="1:36" s="15" customFormat="1" ht="14.1" customHeight="1">
      <c r="A426" s="371" t="s">
        <v>55</v>
      </c>
      <c r="B426" s="365">
        <f>+'Pivot Table 2-Year Insts.'!S544</f>
        <v>0</v>
      </c>
      <c r="C426" s="381"/>
      <c r="D426" s="390">
        <f>SUM(F426:J426)</f>
        <v>0</v>
      </c>
      <c r="E426" s="368"/>
      <c r="F426" s="369">
        <f>+'Pivot Table 2-Year Insts.'!S564</f>
        <v>0</v>
      </c>
      <c r="G426" s="383"/>
      <c r="H426" s="1008">
        <f>+'Pivot Table 2-Year Insts.'!S567</f>
        <v>0</v>
      </c>
      <c r="I426" s="383"/>
      <c r="J426" s="370">
        <f>+'Pivot Table 2-Year Insts.'!S570</f>
        <v>0</v>
      </c>
      <c r="K426" s="383"/>
      <c r="L426" s="370">
        <f>+'Pivot Table 2-Year Insts.'!S573</f>
        <v>0</v>
      </c>
      <c r="M426" s="370"/>
      <c r="N426" s="367">
        <f>SUM(F426:L426)</f>
        <v>0</v>
      </c>
      <c r="P426" s="115"/>
      <c r="Q426" s="115"/>
      <c r="R426" s="115"/>
      <c r="S426" s="115"/>
      <c r="T426" s="115"/>
      <c r="U426" s="110"/>
      <c r="V426" s="116"/>
      <c r="W426" s="17"/>
    </row>
    <row r="427" spans="1:36" s="15" customFormat="1" ht="13.5" customHeight="1">
      <c r="A427" s="371" t="s">
        <v>56</v>
      </c>
      <c r="B427" s="365">
        <f>+'Pivot Table 2-Year Insts.'!S596</f>
        <v>0</v>
      </c>
      <c r="C427" s="381"/>
      <c r="D427" s="390">
        <f>SUM(F427:J427)</f>
        <v>0</v>
      </c>
      <c r="E427" s="368"/>
      <c r="F427" s="369">
        <f>+'Pivot Table 2-Year Insts.'!S616</f>
        <v>0</v>
      </c>
      <c r="G427" s="383"/>
      <c r="H427" s="1008">
        <f>+'Pivot Table 2-Year Insts.'!S619</f>
        <v>0</v>
      </c>
      <c r="I427" s="383"/>
      <c r="J427" s="370">
        <f>+'Pivot Table 2-Year Insts.'!S622</f>
        <v>0</v>
      </c>
      <c r="K427" s="383"/>
      <c r="L427" s="370">
        <f>+'Pivot Table 2-Year Insts.'!S625</f>
        <v>0</v>
      </c>
      <c r="M427" s="370"/>
      <c r="N427" s="367">
        <f>SUM(F427:L427)</f>
        <v>0</v>
      </c>
      <c r="P427" s="115"/>
      <c r="Q427" s="115"/>
      <c r="R427" s="115"/>
      <c r="S427" s="115"/>
      <c r="T427" s="115"/>
      <c r="U427" s="110"/>
      <c r="V427" s="116"/>
      <c r="W427" s="17"/>
    </row>
    <row r="428" spans="1:36" s="15" customFormat="1" ht="10.5" customHeight="1">
      <c r="A428" s="371"/>
      <c r="B428" s="365"/>
      <c r="C428" s="381"/>
      <c r="D428" s="390"/>
      <c r="E428" s="368"/>
      <c r="F428" s="369"/>
      <c r="G428" s="383"/>
      <c r="H428" s="1008"/>
      <c r="I428" s="383"/>
      <c r="J428" s="370"/>
      <c r="K428" s="383"/>
      <c r="L428" s="370"/>
      <c r="M428" s="370"/>
      <c r="N428" s="367"/>
      <c r="P428" s="115"/>
      <c r="Q428" s="115"/>
      <c r="R428" s="115"/>
      <c r="S428" s="115"/>
      <c r="T428" s="115"/>
      <c r="U428" s="110"/>
      <c r="V428" s="116"/>
      <c r="W428" s="17"/>
    </row>
    <row r="429" spans="1:36" s="15" customFormat="1" ht="14.1" customHeight="1">
      <c r="A429" s="371" t="s">
        <v>57</v>
      </c>
      <c r="B429" s="365">
        <f>+'Pivot Table 2-Year Insts.'!S648</f>
        <v>0</v>
      </c>
      <c r="C429" s="381"/>
      <c r="D429" s="390">
        <f>SUM(F429:J429)</f>
        <v>0</v>
      </c>
      <c r="E429" s="368"/>
      <c r="F429" s="391">
        <f>+'Pivot Table 2-Year Insts.'!S668</f>
        <v>0</v>
      </c>
      <c r="G429" s="383"/>
      <c r="H429" s="1008">
        <f>+'Pivot Table 2-Year Insts.'!S671</f>
        <v>0</v>
      </c>
      <c r="I429" s="383"/>
      <c r="J429" s="370">
        <f>+'Pivot Table 2-Year Insts.'!S674</f>
        <v>0</v>
      </c>
      <c r="K429" s="383"/>
      <c r="L429" s="370">
        <f>+'Pivot Table 2-Year Insts.'!S677</f>
        <v>0</v>
      </c>
      <c r="M429" s="370"/>
      <c r="N429" s="367">
        <f>SUM(F429:L429)</f>
        <v>0</v>
      </c>
      <c r="P429" s="115"/>
      <c r="Q429" s="115"/>
      <c r="R429" s="115"/>
      <c r="S429" s="115"/>
      <c r="T429" s="115"/>
      <c r="U429" s="110"/>
      <c r="V429" s="116"/>
      <c r="W429" s="17"/>
    </row>
    <row r="430" spans="1:36" s="15" customFormat="1" ht="14.1" customHeight="1">
      <c r="A430" s="371" t="s">
        <v>58</v>
      </c>
      <c r="B430" s="365">
        <f>+'Pivot Table 2-Year Insts.'!S700</f>
        <v>0</v>
      </c>
      <c r="C430" s="381"/>
      <c r="D430" s="390">
        <f>SUM(F430:J430)</f>
        <v>0</v>
      </c>
      <c r="E430" s="368"/>
      <c r="F430" s="391">
        <f>+'Pivot Table 2-Year Insts.'!S720</f>
        <v>0</v>
      </c>
      <c r="G430" s="383"/>
      <c r="H430" s="1008">
        <f>+'Pivot Table 2-Year Insts.'!S723</f>
        <v>0</v>
      </c>
      <c r="I430" s="383"/>
      <c r="J430" s="370">
        <f>+'Pivot Table 2-Year Insts.'!S726</f>
        <v>0</v>
      </c>
      <c r="K430" s="383"/>
      <c r="L430" s="370">
        <f>+'Pivot Table 2-Year Insts.'!S729</f>
        <v>0</v>
      </c>
      <c r="M430" s="370"/>
      <c r="N430" s="367">
        <f>SUM(F430:L430)</f>
        <v>0</v>
      </c>
      <c r="P430" s="115"/>
      <c r="Q430" s="115"/>
      <c r="R430" s="115"/>
      <c r="S430" s="115"/>
      <c r="T430" s="115"/>
      <c r="U430" s="110"/>
      <c r="V430" s="116"/>
      <c r="W430" s="17"/>
    </row>
    <row r="431" spans="1:36" s="15" customFormat="1" ht="14.1" customHeight="1">
      <c r="A431" s="371" t="s">
        <v>59</v>
      </c>
      <c r="B431" s="365">
        <f>+'Pivot Table 2-Year Insts.'!S752</f>
        <v>0</v>
      </c>
      <c r="C431" s="381"/>
      <c r="D431" s="390">
        <f>SUM(F431:J431)</f>
        <v>0</v>
      </c>
      <c r="E431" s="368"/>
      <c r="F431" s="391">
        <f>+'Pivot Table 2-Year Insts.'!S772</f>
        <v>0</v>
      </c>
      <c r="G431" s="383"/>
      <c r="H431" s="1008">
        <f>+'Pivot Table 2-Year Insts.'!S775</f>
        <v>0</v>
      </c>
      <c r="I431" s="383"/>
      <c r="J431" s="370">
        <f>+'Pivot Table 2-Year Insts.'!S778</f>
        <v>0</v>
      </c>
      <c r="K431" s="383"/>
      <c r="L431" s="370">
        <f>+'Pivot Table 2-Year Insts.'!S781</f>
        <v>0</v>
      </c>
      <c r="M431" s="370"/>
      <c r="N431" s="367">
        <f>SUM(F431:L431)</f>
        <v>0</v>
      </c>
      <c r="P431" s="115"/>
      <c r="Q431" s="115"/>
      <c r="R431" s="115"/>
      <c r="S431" s="115"/>
      <c r="T431" s="115"/>
      <c r="U431" s="110"/>
      <c r="V431" s="116"/>
      <c r="W431" s="17"/>
    </row>
    <row r="432" spans="1:36" s="17" customFormat="1" ht="14.1" customHeight="1">
      <c r="A432" s="373" t="s">
        <v>60</v>
      </c>
      <c r="B432" s="374">
        <f>+'Pivot Table 2-Year Insts.'!S804</f>
        <v>0</v>
      </c>
      <c r="C432" s="385"/>
      <c r="D432" s="376">
        <f>SUM(F432:J432)</f>
        <v>0</v>
      </c>
      <c r="E432" s="377"/>
      <c r="F432" s="392">
        <f>+'Pivot Table 2-Year Insts.'!S824</f>
        <v>0</v>
      </c>
      <c r="G432" s="393"/>
      <c r="H432" s="1009">
        <f>+'Pivot Table 2-Year Insts.'!S827</f>
        <v>0</v>
      </c>
      <c r="I432" s="393"/>
      <c r="J432" s="379">
        <f>+'Pivot Table 2-Year Insts.'!S830</f>
        <v>0</v>
      </c>
      <c r="K432" s="393"/>
      <c r="L432" s="379">
        <f>+'Pivot Table 2-Year Insts.'!S833</f>
        <v>0</v>
      </c>
      <c r="M432" s="379"/>
      <c r="N432" s="380">
        <f>SUM(F432:L432)</f>
        <v>0</v>
      </c>
      <c r="P432" s="115"/>
      <c r="Q432" s="115"/>
      <c r="R432" s="115"/>
      <c r="S432" s="115"/>
      <c r="T432" s="115"/>
      <c r="U432" s="110"/>
      <c r="V432" s="116"/>
    </row>
    <row r="433" spans="1:23" ht="60" customHeight="1">
      <c r="A433" s="1127" t="s">
        <v>140</v>
      </c>
      <c r="B433" s="1127"/>
      <c r="C433" s="1127"/>
      <c r="D433" s="1128"/>
      <c r="E433" s="1128"/>
      <c r="F433" s="1128"/>
      <c r="G433" s="1128"/>
      <c r="H433" s="1128"/>
      <c r="I433" s="1128"/>
      <c r="J433" s="1128"/>
      <c r="K433" s="1128"/>
      <c r="L433" s="1128"/>
      <c r="M433" s="1128"/>
      <c r="N433" s="1128"/>
      <c r="P433" s="108"/>
      <c r="Q433" s="115"/>
      <c r="R433" s="115"/>
      <c r="S433" s="115"/>
      <c r="T433" s="115"/>
      <c r="U433" s="108"/>
      <c r="V433" s="108"/>
      <c r="W433" s="95"/>
    </row>
    <row r="434" spans="1:23" ht="13.5" customHeight="1">
      <c r="A434" s="1127" t="s">
        <v>139</v>
      </c>
      <c r="B434" s="1127"/>
      <c r="C434" s="1127"/>
      <c r="D434" s="1128"/>
      <c r="E434" s="1128"/>
      <c r="F434" s="1128"/>
      <c r="G434" s="1128"/>
      <c r="H434" s="1128"/>
      <c r="I434" s="1128"/>
      <c r="J434" s="1128"/>
      <c r="K434" s="1128"/>
      <c r="L434" s="1128"/>
      <c r="M434" s="1128"/>
      <c r="N434" s="1128"/>
      <c r="P434" s="108"/>
      <c r="Q434" s="108"/>
      <c r="R434" s="108"/>
      <c r="S434" s="108"/>
      <c r="T434" s="108"/>
      <c r="U434" s="108"/>
      <c r="V434" s="108"/>
      <c r="W434" s="95"/>
    </row>
    <row r="435" spans="1:23">
      <c r="A435" s="1004"/>
      <c r="B435" s="1004"/>
      <c r="C435" s="1004"/>
      <c r="D435" s="1005"/>
      <c r="E435" s="1005"/>
      <c r="F435" s="1005"/>
      <c r="G435" s="1005"/>
      <c r="H435" s="1010"/>
      <c r="I435" s="1005"/>
      <c r="J435" s="1005"/>
      <c r="K435" s="1005"/>
      <c r="L435" s="1005"/>
      <c r="M435" s="1005"/>
      <c r="N435" s="137" t="s">
        <v>1304</v>
      </c>
      <c r="P435" s="108"/>
      <c r="Q435" s="108"/>
      <c r="R435" s="108"/>
      <c r="S435" s="108"/>
      <c r="T435" s="108"/>
      <c r="U435" s="108"/>
      <c r="V435" s="108"/>
      <c r="W435" s="95"/>
    </row>
    <row r="436" spans="1:23" ht="18">
      <c r="A436" s="360" t="s">
        <v>65</v>
      </c>
      <c r="B436" s="1"/>
      <c r="C436" s="1"/>
      <c r="D436" s="1"/>
      <c r="E436" s="1"/>
      <c r="F436" s="1"/>
      <c r="G436" s="1"/>
      <c r="H436" s="1006"/>
      <c r="I436" s="1"/>
      <c r="J436" s="1"/>
      <c r="K436" s="1"/>
      <c r="L436" s="31"/>
      <c r="M436" s="8"/>
      <c r="N436" s="31"/>
      <c r="P436" s="108"/>
      <c r="Q436" s="108"/>
      <c r="R436" s="108"/>
      <c r="S436" s="108"/>
      <c r="T436" s="108"/>
      <c r="U436" s="108"/>
      <c r="V436" s="108"/>
    </row>
    <row r="437" spans="1:23" ht="8.25" customHeight="1">
      <c r="A437" s="1"/>
      <c r="B437" s="1"/>
      <c r="C437" s="1"/>
      <c r="D437" s="1"/>
      <c r="E437" s="1"/>
      <c r="F437" s="1"/>
      <c r="G437" s="1"/>
      <c r="H437" s="1006"/>
      <c r="I437" s="1"/>
      <c r="J437" s="1"/>
      <c r="K437" s="1"/>
      <c r="L437" s="31"/>
      <c r="M437" s="8"/>
      <c r="N437" s="31"/>
      <c r="P437" s="108"/>
      <c r="Q437" s="108"/>
      <c r="R437" s="108"/>
      <c r="S437" s="108"/>
      <c r="T437" s="108"/>
      <c r="U437" s="108"/>
      <c r="V437" s="108"/>
    </row>
    <row r="438" spans="1:23" ht="15.75">
      <c r="A438" s="1" t="s">
        <v>71</v>
      </c>
      <c r="B438" s="1"/>
      <c r="C438" s="1"/>
      <c r="D438" s="1"/>
      <c r="E438" s="1"/>
      <c r="F438" s="1"/>
      <c r="G438" s="1"/>
      <c r="H438" s="1006"/>
      <c r="I438" s="1"/>
      <c r="J438" s="1"/>
      <c r="K438" s="1"/>
      <c r="L438" s="31"/>
      <c r="M438" s="8"/>
      <c r="N438" s="31"/>
      <c r="P438" s="108"/>
      <c r="Q438" s="108"/>
      <c r="R438" s="108"/>
      <c r="S438" s="108"/>
      <c r="T438" s="108"/>
      <c r="U438" s="108"/>
      <c r="V438" s="108"/>
    </row>
    <row r="439" spans="1:23" ht="18.75">
      <c r="A439" s="1" t="s">
        <v>81</v>
      </c>
      <c r="B439" s="1"/>
      <c r="C439" s="1"/>
      <c r="D439" s="1"/>
      <c r="E439" s="1"/>
      <c r="F439" s="1"/>
      <c r="G439" s="1"/>
      <c r="H439" s="1006"/>
      <c r="I439" s="1"/>
      <c r="J439" s="1"/>
      <c r="K439" s="1"/>
      <c r="L439" s="31"/>
      <c r="M439" s="8"/>
      <c r="N439" s="31"/>
      <c r="P439" s="108"/>
      <c r="Q439" s="108"/>
      <c r="R439" s="108"/>
      <c r="S439" s="108"/>
      <c r="T439" s="108"/>
      <c r="U439" s="108"/>
      <c r="V439" s="108"/>
    </row>
    <row r="440" spans="1:23" ht="15.75">
      <c r="A440" s="1" t="s">
        <v>176</v>
      </c>
      <c r="B440" s="1"/>
      <c r="C440" s="1"/>
      <c r="D440" s="1"/>
      <c r="E440" s="1"/>
      <c r="F440" s="1"/>
      <c r="G440" s="1"/>
      <c r="H440" s="1006"/>
      <c r="I440" s="1"/>
      <c r="J440" s="1"/>
      <c r="K440" s="1"/>
      <c r="L440" s="31"/>
      <c r="M440" s="8"/>
      <c r="N440" s="31"/>
      <c r="O440" s="115"/>
      <c r="P440" s="115"/>
      <c r="Q440" s="115"/>
      <c r="R440" s="115"/>
      <c r="S440" s="115"/>
      <c r="T440" s="115"/>
      <c r="U440" s="115"/>
      <c r="V440" s="115"/>
      <c r="W440" s="115"/>
    </row>
    <row r="441" spans="1:23" ht="9" customHeight="1">
      <c r="A441" s="1"/>
      <c r="B441" s="1"/>
      <c r="C441" s="1"/>
      <c r="D441" s="1"/>
      <c r="E441" s="1"/>
      <c r="F441" s="1"/>
      <c r="G441" s="1"/>
      <c r="H441" s="1006"/>
      <c r="I441" s="1"/>
      <c r="J441" s="1"/>
      <c r="K441" s="1"/>
      <c r="L441" s="31"/>
      <c r="M441" s="8"/>
      <c r="N441" s="31"/>
      <c r="O441" s="115"/>
      <c r="P441" s="115"/>
      <c r="Q441" s="115"/>
      <c r="R441" s="115"/>
      <c r="S441" s="115"/>
      <c r="T441" s="115"/>
      <c r="U441" s="115"/>
      <c r="V441" s="115"/>
      <c r="W441" s="115"/>
    </row>
    <row r="442" spans="1:23" ht="63" customHeight="1">
      <c r="A442" s="12"/>
      <c r="B442" s="361" t="s">
        <v>167</v>
      </c>
      <c r="C442" s="362"/>
      <c r="D442" s="361" t="s">
        <v>138</v>
      </c>
      <c r="E442" s="363"/>
      <c r="F442" s="361" t="s">
        <v>80</v>
      </c>
      <c r="G442" s="361"/>
      <c r="H442" s="1007" t="s">
        <v>42</v>
      </c>
      <c r="I442" s="361"/>
      <c r="J442" s="361" t="s">
        <v>36</v>
      </c>
      <c r="K442" s="361"/>
      <c r="L442" s="361" t="s">
        <v>62</v>
      </c>
      <c r="M442" s="361"/>
      <c r="N442" s="361" t="s">
        <v>63</v>
      </c>
      <c r="O442" s="115"/>
      <c r="P442" s="115"/>
      <c r="Q442" s="115"/>
      <c r="R442" s="115"/>
      <c r="S442" s="115"/>
      <c r="T442" s="115"/>
      <c r="U442" s="115"/>
      <c r="V442" s="115"/>
      <c r="W442" s="115"/>
    </row>
    <row r="443" spans="1:23" s="15" customFormat="1" ht="18" customHeight="1">
      <c r="A443" s="364" t="s">
        <v>45</v>
      </c>
      <c r="B443" s="365">
        <f>+'Pivot Table 2-Year Insts.'!T856</f>
        <v>26.152398871119477</v>
      </c>
      <c r="C443" s="381"/>
      <c r="D443" s="389">
        <f>SUM(F443:J443)</f>
        <v>47.122302158273385</v>
      </c>
      <c r="E443" s="368"/>
      <c r="F443" s="369">
        <f>+'Pivot Table 2-Year Insts.'!T876</f>
        <v>21.223021582733814</v>
      </c>
      <c r="G443" s="370"/>
      <c r="H443" s="1008">
        <f>+'Pivot Table 2-Year Insts.'!T879</f>
        <v>10.071942446043165</v>
      </c>
      <c r="I443" s="369"/>
      <c r="J443" s="370">
        <f>+'Pivot Table 2-Year Insts.'!T882</f>
        <v>15.827338129496402</v>
      </c>
      <c r="K443" s="369"/>
      <c r="L443" s="370">
        <f>+'Pivot Table 2-Year Insts.'!T885</f>
        <v>52.877697841726622</v>
      </c>
      <c r="M443" s="370"/>
      <c r="N443" s="367">
        <f>SUM(F443:L443)</f>
        <v>100</v>
      </c>
      <c r="O443" s="115"/>
      <c r="P443" s="115"/>
      <c r="Q443" s="115"/>
      <c r="R443" s="115"/>
      <c r="S443" s="115"/>
      <c r="T443" s="115"/>
      <c r="U443" s="115"/>
      <c r="V443" s="115"/>
      <c r="W443" s="115"/>
    </row>
    <row r="444" spans="1:23" s="15" customFormat="1" ht="6" customHeight="1">
      <c r="A444" s="371"/>
      <c r="B444" s="365"/>
      <c r="C444" s="381"/>
      <c r="D444" s="390"/>
      <c r="E444" s="368"/>
      <c r="F444" s="369"/>
      <c r="G444" s="383"/>
      <c r="H444" s="1008"/>
      <c r="I444" s="383"/>
      <c r="J444" s="370"/>
      <c r="K444" s="383"/>
      <c r="L444" s="370"/>
      <c r="M444" s="370"/>
      <c r="N444" s="367"/>
      <c r="P444" s="107"/>
      <c r="Q444" s="107"/>
      <c r="R444" s="107"/>
      <c r="S444" s="107"/>
      <c r="T444" s="107"/>
      <c r="U444" s="110"/>
      <c r="V444" s="111"/>
    </row>
    <row r="445" spans="1:23" s="15" customFormat="1" ht="14.1" customHeight="1">
      <c r="A445" s="364" t="s">
        <v>46</v>
      </c>
      <c r="B445" s="365">
        <f>+'Pivot Table 2-Year Insts.'!T24</f>
        <v>26.152398871119477</v>
      </c>
      <c r="C445" s="381"/>
      <c r="D445" s="390">
        <f>SUM(F445:J445)</f>
        <v>47.122302158273385</v>
      </c>
      <c r="E445" s="368"/>
      <c r="F445" s="369">
        <f>+'Pivot Table 2-Year Insts.'!T44</f>
        <v>21.223021582733814</v>
      </c>
      <c r="G445" s="383"/>
      <c r="H445" s="1008">
        <f>+'Pivot Table 2-Year Insts.'!T47</f>
        <v>10.071942446043165</v>
      </c>
      <c r="I445" s="383"/>
      <c r="J445" s="370">
        <f>+'Pivot Table 2-Year Insts.'!T50</f>
        <v>15.827338129496402</v>
      </c>
      <c r="K445" s="383"/>
      <c r="L445" s="370">
        <f>+'Pivot Table 2-Year Insts.'!T53</f>
        <v>52.877697841726622</v>
      </c>
      <c r="M445" s="370"/>
      <c r="N445" s="367">
        <f>SUM(F445:L445)</f>
        <v>100</v>
      </c>
      <c r="P445" s="115"/>
      <c r="Q445" s="115"/>
      <c r="R445" s="115"/>
      <c r="S445" s="115"/>
      <c r="T445" s="115"/>
      <c r="U445" s="110"/>
      <c r="V445" s="111"/>
    </row>
    <row r="446" spans="1:23" s="15" customFormat="1" ht="14.1" customHeight="1">
      <c r="A446" s="371" t="s">
        <v>47</v>
      </c>
      <c r="B446" s="365">
        <f>+'Pivot Table 2-Year Insts.'!T76</f>
        <v>0</v>
      </c>
      <c r="C446" s="381"/>
      <c r="D446" s="390">
        <f>SUM(F446:J446)</f>
        <v>0</v>
      </c>
      <c r="E446" s="368"/>
      <c r="F446" s="369">
        <f>+'Pivot Table 2-Year Insts.'!T96</f>
        <v>0</v>
      </c>
      <c r="G446" s="383"/>
      <c r="H446" s="1008">
        <f>+'Pivot Table 2-Year Insts.'!T99</f>
        <v>0</v>
      </c>
      <c r="I446" s="383"/>
      <c r="J446" s="370">
        <f>+'Pivot Table 2-Year Insts.'!T102</f>
        <v>0</v>
      </c>
      <c r="K446" s="383"/>
      <c r="L446" s="370">
        <f>+'Pivot Table 2-Year Insts.'!T105</f>
        <v>0</v>
      </c>
      <c r="M446" s="370"/>
      <c r="N446" s="367">
        <f>SUM(F446:L446)</f>
        <v>0</v>
      </c>
      <c r="P446" s="115"/>
      <c r="Q446" s="115"/>
      <c r="R446" s="115"/>
      <c r="S446" s="115"/>
      <c r="T446" s="115"/>
      <c r="U446" s="110"/>
      <c r="V446" s="116"/>
      <c r="W446" s="17"/>
    </row>
    <row r="447" spans="1:23" s="15" customFormat="1" ht="13.5" customHeight="1">
      <c r="A447" s="371" t="s">
        <v>61</v>
      </c>
      <c r="B447" s="365">
        <f>+'Pivot Table 2-Year Insts.'!T128</f>
        <v>0</v>
      </c>
      <c r="C447" s="381"/>
      <c r="D447" s="390">
        <f>SUM(F447:J447)</f>
        <v>0</v>
      </c>
      <c r="E447" s="368"/>
      <c r="F447" s="369">
        <f>+'Pivot Table 2-Year Insts.'!T148</f>
        <v>0</v>
      </c>
      <c r="G447" s="383"/>
      <c r="H447" s="1008">
        <f>+'Pivot Table 2-Year Insts.'!T151</f>
        <v>0</v>
      </c>
      <c r="I447" s="383"/>
      <c r="J447" s="370">
        <f>+'Pivot Table 2-Year Insts.'!T154</f>
        <v>0</v>
      </c>
      <c r="K447" s="383"/>
      <c r="L447" s="370">
        <f>+'Pivot Table 2-Year Insts.'!T157</f>
        <v>0</v>
      </c>
      <c r="M447" s="370"/>
      <c r="N447" s="367">
        <f>SUM(F447:L447)</f>
        <v>0</v>
      </c>
      <c r="P447" s="115"/>
      <c r="Q447" s="115"/>
      <c r="R447" s="115"/>
      <c r="S447" s="115"/>
      <c r="T447" s="115"/>
      <c r="U447" s="110"/>
      <c r="V447" s="116"/>
      <c r="W447" s="17"/>
    </row>
    <row r="448" spans="1:23" s="15" customFormat="1" ht="14.1" customHeight="1">
      <c r="A448" s="371" t="s">
        <v>48</v>
      </c>
      <c r="B448" s="365">
        <f>+'Pivot Table 2-Year Insts.'!T180</f>
        <v>0</v>
      </c>
      <c r="C448" s="381"/>
      <c r="D448" s="390">
        <f>SUM(F448:J448)</f>
        <v>0</v>
      </c>
      <c r="E448" s="368"/>
      <c r="F448" s="369">
        <f>+'Pivot Table 2-Year Insts.'!T200</f>
        <v>0</v>
      </c>
      <c r="G448" s="383"/>
      <c r="H448" s="1008">
        <f>+'Pivot Table 2-Year Insts.'!T203</f>
        <v>0</v>
      </c>
      <c r="I448" s="383"/>
      <c r="J448" s="370">
        <f>+'Pivot Table 2-Year Insts.'!T206</f>
        <v>0</v>
      </c>
      <c r="K448" s="383"/>
      <c r="L448" s="370">
        <f>+'Pivot Table 2-Year Insts.'!T209</f>
        <v>0</v>
      </c>
      <c r="M448" s="370"/>
      <c r="N448" s="367">
        <f>SUM(F448:L448)</f>
        <v>0</v>
      </c>
      <c r="P448" s="115"/>
      <c r="Q448" s="115"/>
      <c r="R448" s="115"/>
      <c r="S448" s="115"/>
      <c r="T448" s="115"/>
      <c r="U448" s="110"/>
      <c r="V448" s="116"/>
      <c r="W448" s="17"/>
    </row>
    <row r="449" spans="1:36" s="15" customFormat="1" ht="9" customHeight="1">
      <c r="A449" s="371"/>
      <c r="B449" s="365"/>
      <c r="C449" s="381"/>
      <c r="D449" s="390"/>
      <c r="E449" s="368"/>
      <c r="F449" s="369"/>
      <c r="G449" s="383"/>
      <c r="H449" s="1008"/>
      <c r="I449" s="383"/>
      <c r="J449" s="370"/>
      <c r="K449" s="383"/>
      <c r="L449" s="370"/>
      <c r="M449" s="370"/>
      <c r="N449" s="367"/>
      <c r="P449" s="115"/>
      <c r="Q449" s="115"/>
      <c r="R449" s="115"/>
      <c r="S449" s="115"/>
      <c r="T449" s="115"/>
      <c r="U449" s="110"/>
      <c r="V449" s="116"/>
      <c r="W449" s="17"/>
    </row>
    <row r="450" spans="1:36" s="15" customFormat="1" ht="14.1" customHeight="1">
      <c r="A450" s="371" t="s">
        <v>49</v>
      </c>
      <c r="B450" s="365">
        <f>+'Pivot Table 2-Year Insts.'!T232</f>
        <v>0</v>
      </c>
      <c r="C450" s="381"/>
      <c r="D450" s="390">
        <f>SUM(F450:J450)</f>
        <v>0</v>
      </c>
      <c r="E450" s="368"/>
      <c r="F450" s="369">
        <f>+'Pivot Table 2-Year Insts.'!T252</f>
        <v>0</v>
      </c>
      <c r="G450" s="383"/>
      <c r="H450" s="1008">
        <f>+'Pivot Table 2-Year Insts.'!T255</f>
        <v>0</v>
      </c>
      <c r="I450" s="383"/>
      <c r="J450" s="370">
        <f>+'Pivot Table 2-Year Insts.'!T258</f>
        <v>0</v>
      </c>
      <c r="K450" s="383"/>
      <c r="L450" s="370">
        <f>+'Pivot Table 2-Year Insts.'!T261</f>
        <v>0</v>
      </c>
      <c r="M450" s="370"/>
      <c r="N450" s="367">
        <f>SUM(F450:L450)</f>
        <v>0</v>
      </c>
      <c r="P450" s="115"/>
      <c r="Q450" s="115"/>
      <c r="R450" s="115"/>
      <c r="S450" s="115"/>
      <c r="T450" s="115"/>
      <c r="U450" s="110"/>
      <c r="V450" s="116"/>
      <c r="W450" s="17"/>
    </row>
    <row r="451" spans="1:36" s="15" customFormat="1" ht="14.1" customHeight="1">
      <c r="A451" s="371" t="s">
        <v>50</v>
      </c>
      <c r="B451" s="365">
        <f>+'Pivot Table 2-Year Insts.'!T284</f>
        <v>0</v>
      </c>
      <c r="C451" s="381"/>
      <c r="D451" s="390">
        <f>SUM(F451:J451)</f>
        <v>0</v>
      </c>
      <c r="E451" s="368"/>
      <c r="F451" s="369">
        <f>+'Pivot Table 2-Year Insts.'!T304</f>
        <v>0</v>
      </c>
      <c r="G451" s="383"/>
      <c r="H451" s="1008">
        <f>+'Pivot Table 2-Year Insts.'!T307</f>
        <v>0</v>
      </c>
      <c r="I451" s="383"/>
      <c r="J451" s="370">
        <f>+'Pivot Table 2-Year Insts.'!T310</f>
        <v>0</v>
      </c>
      <c r="K451" s="383"/>
      <c r="L451" s="370">
        <f>+'Pivot Table 2-Year Insts.'!T313</f>
        <v>0</v>
      </c>
      <c r="M451" s="370"/>
      <c r="N451" s="367">
        <f>SUM(F451:L451)</f>
        <v>0</v>
      </c>
      <c r="P451" s="115"/>
      <c r="Q451" s="115"/>
      <c r="R451" s="115"/>
      <c r="S451" s="115"/>
      <c r="T451" s="115"/>
      <c r="U451" s="110"/>
      <c r="V451" s="116"/>
      <c r="W451" s="17"/>
      <c r="X451" s="89"/>
    </row>
    <row r="452" spans="1:36" s="15" customFormat="1" ht="13.5" customHeight="1">
      <c r="A452" s="371" t="s">
        <v>51</v>
      </c>
      <c r="B452" s="365">
        <f>+'Pivot Table 2-Year Insts.'!T336</f>
        <v>0</v>
      </c>
      <c r="C452" s="381"/>
      <c r="D452" s="390">
        <f>SUM(F452:J452)</f>
        <v>0</v>
      </c>
      <c r="E452" s="368"/>
      <c r="F452" s="369">
        <f>+'Pivot Table 2-Year Insts.'!T356</f>
        <v>0</v>
      </c>
      <c r="G452" s="383"/>
      <c r="H452" s="1008">
        <f>+'Pivot Table 2-Year Insts.'!T359</f>
        <v>0</v>
      </c>
      <c r="I452" s="383"/>
      <c r="J452" s="370">
        <f>+'Pivot Table 2-Year Insts.'!T362</f>
        <v>0</v>
      </c>
      <c r="K452" s="383"/>
      <c r="L452" s="370">
        <f>+'Pivot Table 2-Year Insts.'!T365</f>
        <v>0</v>
      </c>
      <c r="M452" s="370"/>
      <c r="N452" s="367">
        <f>SUM(F452:L452)</f>
        <v>0</v>
      </c>
      <c r="P452" s="115"/>
      <c r="Q452" s="115"/>
      <c r="R452" s="115"/>
      <c r="S452" s="115"/>
      <c r="T452" s="115"/>
      <c r="U452" s="110"/>
      <c r="V452" s="116"/>
      <c r="W452" s="17"/>
      <c r="X452" s="122"/>
      <c r="Y452" s="123"/>
      <c r="Z452" s="130"/>
      <c r="AA452" s="125"/>
      <c r="AB452" s="122"/>
      <c r="AC452" s="126"/>
      <c r="AD452" s="127"/>
      <c r="AE452" s="126"/>
      <c r="AF452" s="127"/>
      <c r="AG452" s="126"/>
      <c r="AH452" s="127"/>
      <c r="AI452" s="128"/>
      <c r="AJ452" s="124"/>
    </row>
    <row r="453" spans="1:36" s="15" customFormat="1" ht="14.1" customHeight="1">
      <c r="A453" s="371" t="s">
        <v>52</v>
      </c>
      <c r="B453" s="365">
        <f>+'Pivot Table 2-Year Insts.'!T388</f>
        <v>0</v>
      </c>
      <c r="C453" s="381"/>
      <c r="D453" s="390">
        <f>SUM(F453:J453)</f>
        <v>0</v>
      </c>
      <c r="E453" s="368"/>
      <c r="F453" s="369">
        <f>+'Pivot Table 2-Year Insts.'!T408</f>
        <v>0</v>
      </c>
      <c r="G453" s="383"/>
      <c r="H453" s="1008">
        <f>+'Pivot Table 2-Year Insts.'!T411</f>
        <v>0</v>
      </c>
      <c r="I453" s="383"/>
      <c r="J453" s="370">
        <f>+'Pivot Table 2-Year Insts.'!T414</f>
        <v>0</v>
      </c>
      <c r="K453" s="383"/>
      <c r="L453" s="370">
        <f>+'Pivot Table 2-Year Insts.'!T417</f>
        <v>0</v>
      </c>
      <c r="M453" s="370"/>
      <c r="N453" s="367">
        <f>SUM(F453:L453)</f>
        <v>0</v>
      </c>
      <c r="P453" s="115"/>
      <c r="Q453" s="115"/>
      <c r="R453" s="115"/>
      <c r="S453" s="115"/>
      <c r="T453" s="115"/>
      <c r="U453" s="110"/>
      <c r="V453" s="116"/>
      <c r="W453" s="17"/>
    </row>
    <row r="454" spans="1:36" s="15" customFormat="1" ht="14.1" customHeight="1">
      <c r="A454" s="371"/>
      <c r="B454" s="365"/>
      <c r="C454" s="381"/>
      <c r="D454" s="390"/>
      <c r="E454" s="368"/>
      <c r="F454" s="369"/>
      <c r="G454" s="383"/>
      <c r="H454" s="1008"/>
      <c r="I454" s="383"/>
      <c r="J454" s="370"/>
      <c r="K454" s="383"/>
      <c r="L454" s="370"/>
      <c r="M454" s="370"/>
      <c r="N454" s="367"/>
      <c r="P454" s="115"/>
      <c r="Q454" s="115"/>
      <c r="R454" s="115"/>
      <c r="S454" s="115"/>
      <c r="T454" s="115"/>
      <c r="U454" s="110"/>
      <c r="V454" s="116"/>
      <c r="W454" s="17"/>
    </row>
    <row r="455" spans="1:36" s="15" customFormat="1" ht="14.1" customHeight="1">
      <c r="A455" s="371" t="s">
        <v>53</v>
      </c>
      <c r="B455" s="365">
        <f>+'Pivot Table 2-Year Insts.'!T440</f>
        <v>0</v>
      </c>
      <c r="C455" s="381"/>
      <c r="D455" s="390">
        <f>SUM(F455:J455)</f>
        <v>0</v>
      </c>
      <c r="E455" s="368"/>
      <c r="F455" s="369">
        <f>+'Pivot Table 2-Year Insts.'!T460</f>
        <v>0</v>
      </c>
      <c r="G455" s="383"/>
      <c r="H455" s="1008">
        <f>+'Pivot Table 2-Year Insts.'!T463</f>
        <v>0</v>
      </c>
      <c r="I455" s="383"/>
      <c r="J455" s="370">
        <f>+'Pivot Table 2-Year Insts.'!T466</f>
        <v>0</v>
      </c>
      <c r="K455" s="383"/>
      <c r="L455" s="370">
        <f>+'Pivot Table 2-Year Insts.'!T469</f>
        <v>0</v>
      </c>
      <c r="M455" s="370"/>
      <c r="N455" s="367">
        <f>SUM(F455:L455)</f>
        <v>0</v>
      </c>
      <c r="P455" s="115"/>
      <c r="Q455" s="115"/>
      <c r="R455" s="115"/>
      <c r="S455" s="115"/>
      <c r="T455" s="115"/>
      <c r="U455" s="110"/>
      <c r="V455" s="116"/>
      <c r="W455" s="17"/>
    </row>
    <row r="456" spans="1:36" s="15" customFormat="1" ht="14.1" customHeight="1">
      <c r="A456" s="371" t="s">
        <v>54</v>
      </c>
      <c r="B456" s="365">
        <f>+'Pivot Table 2-Year Insts.'!T492</f>
        <v>0</v>
      </c>
      <c r="C456" s="381"/>
      <c r="D456" s="390">
        <f>SUM(F456:J456)</f>
        <v>0</v>
      </c>
      <c r="E456" s="368"/>
      <c r="F456" s="369">
        <f>+'Pivot Table 2-Year Insts.'!T512</f>
        <v>0</v>
      </c>
      <c r="G456" s="383"/>
      <c r="H456" s="1008">
        <f>+'Pivot Table 2-Year Insts.'!T515</f>
        <v>0</v>
      </c>
      <c r="I456" s="383"/>
      <c r="J456" s="370">
        <f>+'Pivot Table 2-Year Insts.'!T518</f>
        <v>0</v>
      </c>
      <c r="K456" s="383"/>
      <c r="L456" s="370">
        <f>+'Pivot Table 2-Year Insts.'!T521</f>
        <v>0</v>
      </c>
      <c r="M456" s="370"/>
      <c r="N456" s="367">
        <f>SUM(F456:L456)</f>
        <v>0</v>
      </c>
      <c r="P456" s="115"/>
      <c r="Q456" s="115"/>
      <c r="R456" s="115"/>
      <c r="S456" s="115"/>
      <c r="T456" s="115"/>
      <c r="U456" s="110"/>
      <c r="V456" s="116"/>
      <c r="W456" s="17"/>
    </row>
    <row r="457" spans="1:36" s="15" customFormat="1" ht="14.1" customHeight="1">
      <c r="A457" s="371" t="s">
        <v>55</v>
      </c>
      <c r="B457" s="365">
        <f>+'Pivot Table 2-Year Insts.'!T544</f>
        <v>0</v>
      </c>
      <c r="C457" s="381"/>
      <c r="D457" s="390">
        <f>SUM(F457:J457)</f>
        <v>0</v>
      </c>
      <c r="E457" s="368"/>
      <c r="F457" s="369">
        <f>+'Pivot Table 2-Year Insts.'!T564</f>
        <v>0</v>
      </c>
      <c r="G457" s="383"/>
      <c r="H457" s="1008">
        <f>+'Pivot Table 2-Year Insts.'!T567</f>
        <v>0</v>
      </c>
      <c r="I457" s="383"/>
      <c r="J457" s="370">
        <f>+'Pivot Table 2-Year Insts.'!T570</f>
        <v>0</v>
      </c>
      <c r="K457" s="383"/>
      <c r="L457" s="370">
        <f>+'Pivot Table 2-Year Insts.'!T573</f>
        <v>0</v>
      </c>
      <c r="M457" s="370"/>
      <c r="N457" s="367">
        <f>SUM(F457:L457)</f>
        <v>0</v>
      </c>
      <c r="P457" s="115"/>
      <c r="Q457" s="115"/>
      <c r="R457" s="115"/>
      <c r="S457" s="115"/>
      <c r="T457" s="115"/>
      <c r="U457" s="110"/>
      <c r="V457" s="116"/>
      <c r="W457" s="17"/>
    </row>
    <row r="458" spans="1:36" s="15" customFormat="1" ht="13.5" customHeight="1">
      <c r="A458" s="371" t="s">
        <v>56</v>
      </c>
      <c r="B458" s="365">
        <f>+'Pivot Table 2-Year Insts.'!T596</f>
        <v>0</v>
      </c>
      <c r="C458" s="381"/>
      <c r="D458" s="390">
        <f>SUM(F458:J458)</f>
        <v>0</v>
      </c>
      <c r="E458" s="368"/>
      <c r="F458" s="369">
        <f>+'Pivot Table 2-Year Insts.'!T616</f>
        <v>0</v>
      </c>
      <c r="G458" s="383"/>
      <c r="H458" s="1008">
        <f>+'Pivot Table 2-Year Insts.'!T619</f>
        <v>0</v>
      </c>
      <c r="I458" s="383"/>
      <c r="J458" s="370">
        <f>+'Pivot Table 2-Year Insts.'!T622</f>
        <v>0</v>
      </c>
      <c r="K458" s="383"/>
      <c r="L458" s="370">
        <f>+'Pivot Table 2-Year Insts.'!T625</f>
        <v>0</v>
      </c>
      <c r="M458" s="370"/>
      <c r="N458" s="367">
        <f>SUM(F458:L458)</f>
        <v>0</v>
      </c>
      <c r="P458" s="115"/>
      <c r="Q458" s="115"/>
      <c r="R458" s="115"/>
      <c r="S458" s="115"/>
      <c r="T458" s="115"/>
      <c r="U458" s="110"/>
      <c r="V458" s="116"/>
      <c r="W458" s="17"/>
    </row>
    <row r="459" spans="1:36" s="15" customFormat="1" ht="13.5" customHeight="1">
      <c r="A459" s="371"/>
      <c r="B459" s="365"/>
      <c r="C459" s="381"/>
      <c r="D459" s="390"/>
      <c r="E459" s="368"/>
      <c r="F459" s="369"/>
      <c r="G459" s="383"/>
      <c r="H459" s="1008"/>
      <c r="I459" s="383"/>
      <c r="J459" s="370"/>
      <c r="K459" s="383"/>
      <c r="L459" s="370"/>
      <c r="M459" s="370"/>
      <c r="N459" s="367"/>
      <c r="P459" s="115"/>
      <c r="Q459" s="115"/>
      <c r="R459" s="115"/>
      <c r="S459" s="115"/>
      <c r="T459" s="115"/>
      <c r="U459" s="110"/>
      <c r="V459" s="116"/>
      <c r="W459" s="17"/>
    </row>
    <row r="460" spans="1:36" s="15" customFormat="1" ht="14.1" customHeight="1">
      <c r="A460" s="371" t="s">
        <v>57</v>
      </c>
      <c r="B460" s="365">
        <f>+'Pivot Table 2-Year Insts.'!T648</f>
        <v>0</v>
      </c>
      <c r="C460" s="381"/>
      <c r="D460" s="390">
        <f>SUM(F460:J460)</f>
        <v>0</v>
      </c>
      <c r="E460" s="368"/>
      <c r="F460" s="391">
        <f>+'Pivot Table 2-Year Insts.'!T668</f>
        <v>0</v>
      </c>
      <c r="G460" s="383"/>
      <c r="H460" s="1008">
        <f>+'Pivot Table 2-Year Insts.'!T671</f>
        <v>0</v>
      </c>
      <c r="I460" s="383"/>
      <c r="J460" s="370">
        <f>+'Pivot Table 2-Year Insts.'!T674</f>
        <v>0</v>
      </c>
      <c r="K460" s="383"/>
      <c r="L460" s="370">
        <f>+'Pivot Table 2-Year Insts.'!T677</f>
        <v>0</v>
      </c>
      <c r="M460" s="370"/>
      <c r="N460" s="367">
        <f>SUM(F460:L460)</f>
        <v>0</v>
      </c>
      <c r="P460" s="115"/>
      <c r="Q460" s="115"/>
      <c r="R460" s="115"/>
      <c r="S460" s="115"/>
      <c r="T460" s="115"/>
      <c r="U460" s="110"/>
      <c r="V460" s="116"/>
      <c r="W460" s="17"/>
    </row>
    <row r="461" spans="1:36" s="15" customFormat="1" ht="14.1" customHeight="1">
      <c r="A461" s="371" t="s">
        <v>58</v>
      </c>
      <c r="B461" s="365">
        <f>+'Pivot Table 2-Year Insts.'!T700</f>
        <v>0</v>
      </c>
      <c r="C461" s="381"/>
      <c r="D461" s="390">
        <f>SUM(F461:J461)</f>
        <v>0</v>
      </c>
      <c r="E461" s="368"/>
      <c r="F461" s="391">
        <f>+'Pivot Table 2-Year Insts.'!T720</f>
        <v>0</v>
      </c>
      <c r="G461" s="383"/>
      <c r="H461" s="1008">
        <f>+'Pivot Table 2-Year Insts.'!T723</f>
        <v>0</v>
      </c>
      <c r="I461" s="383"/>
      <c r="J461" s="370">
        <f>+'Pivot Table 2-Year Insts.'!T726</f>
        <v>0</v>
      </c>
      <c r="K461" s="383"/>
      <c r="L461" s="370">
        <f>+'Pivot Table 2-Year Insts.'!T729</f>
        <v>0</v>
      </c>
      <c r="M461" s="370"/>
      <c r="N461" s="367">
        <f>SUM(F461:L461)</f>
        <v>0</v>
      </c>
      <c r="P461" s="115"/>
      <c r="Q461" s="115"/>
      <c r="R461" s="115"/>
      <c r="S461" s="115"/>
      <c r="T461" s="115"/>
      <c r="U461" s="110"/>
      <c r="V461" s="116"/>
      <c r="W461" s="17"/>
    </row>
    <row r="462" spans="1:36" s="15" customFormat="1" ht="14.1" customHeight="1">
      <c r="A462" s="371" t="s">
        <v>59</v>
      </c>
      <c r="B462" s="365">
        <f>+'Pivot Table 2-Year Insts.'!T752</f>
        <v>0</v>
      </c>
      <c r="C462" s="381"/>
      <c r="D462" s="390">
        <f>SUM(F462:J462)</f>
        <v>0</v>
      </c>
      <c r="E462" s="368"/>
      <c r="F462" s="391">
        <f>+'Pivot Table 2-Year Insts.'!T772</f>
        <v>0</v>
      </c>
      <c r="G462" s="383"/>
      <c r="H462" s="1008">
        <f>+'Pivot Table 2-Year Insts.'!T775</f>
        <v>0</v>
      </c>
      <c r="I462" s="383"/>
      <c r="J462" s="370">
        <f>+'Pivot Table 2-Year Insts.'!T778</f>
        <v>0</v>
      </c>
      <c r="K462" s="383"/>
      <c r="L462" s="370">
        <f>+'Pivot Table 2-Year Insts.'!T781</f>
        <v>0</v>
      </c>
      <c r="M462" s="370"/>
      <c r="N462" s="367">
        <f>SUM(F462:L462)</f>
        <v>0</v>
      </c>
      <c r="P462" s="115"/>
      <c r="Q462" s="115"/>
      <c r="R462" s="115"/>
      <c r="S462" s="115"/>
      <c r="T462" s="115"/>
      <c r="U462" s="110"/>
      <c r="V462" s="116"/>
      <c r="W462" s="17"/>
    </row>
    <row r="463" spans="1:36" s="17" customFormat="1" ht="14.1" customHeight="1">
      <c r="A463" s="373" t="s">
        <v>60</v>
      </c>
      <c r="B463" s="374">
        <f>+'Pivot Table 2-Year Insts.'!T804</f>
        <v>0</v>
      </c>
      <c r="C463" s="385"/>
      <c r="D463" s="376">
        <f>SUM(F463:J463)</f>
        <v>0</v>
      </c>
      <c r="E463" s="377"/>
      <c r="F463" s="392">
        <f>+'Pivot Table 2-Year Insts.'!T824</f>
        <v>0</v>
      </c>
      <c r="G463" s="393"/>
      <c r="H463" s="1009">
        <f>+'Pivot Table 2-Year Insts.'!T827</f>
        <v>0</v>
      </c>
      <c r="I463" s="393"/>
      <c r="J463" s="379">
        <f>+'Pivot Table 2-Year Insts.'!T830</f>
        <v>0</v>
      </c>
      <c r="K463" s="393"/>
      <c r="L463" s="379">
        <f>+'Pivot Table 2-Year Insts.'!T833</f>
        <v>0</v>
      </c>
      <c r="M463" s="379"/>
      <c r="N463" s="380">
        <f>SUM(F463:L463)</f>
        <v>0</v>
      </c>
      <c r="P463" s="115"/>
      <c r="Q463" s="115"/>
      <c r="R463" s="115"/>
      <c r="S463" s="115"/>
      <c r="T463" s="115"/>
      <c r="U463" s="110"/>
      <c r="V463" s="116"/>
    </row>
    <row r="464" spans="1:36" ht="59.25" customHeight="1">
      <c r="A464" s="1127" t="s">
        <v>140</v>
      </c>
      <c r="B464" s="1127"/>
      <c r="C464" s="1127"/>
      <c r="D464" s="1128"/>
      <c r="E464" s="1128"/>
      <c r="F464" s="1128"/>
      <c r="G464" s="1128"/>
      <c r="H464" s="1128"/>
      <c r="I464" s="1128"/>
      <c r="J464" s="1128"/>
      <c r="K464" s="1128"/>
      <c r="L464" s="1128"/>
      <c r="M464" s="1128"/>
      <c r="N464" s="1128"/>
      <c r="P464" s="108"/>
      <c r="Q464" s="115"/>
      <c r="R464" s="115"/>
      <c r="S464" s="115"/>
      <c r="T464" s="115"/>
      <c r="U464" s="108"/>
      <c r="V464" s="108"/>
      <c r="W464" s="95"/>
    </row>
    <row r="465" spans="1:23" ht="15" customHeight="1">
      <c r="A465" s="1127" t="s">
        <v>139</v>
      </c>
      <c r="B465" s="1127"/>
      <c r="C465" s="1127"/>
      <c r="D465" s="1128"/>
      <c r="E465" s="1128"/>
      <c r="F465" s="1128"/>
      <c r="G465" s="1128"/>
      <c r="H465" s="1128"/>
      <c r="I465" s="1128"/>
      <c r="J465" s="1128"/>
      <c r="K465" s="1128"/>
      <c r="L465" s="1128"/>
      <c r="M465" s="1128"/>
      <c r="N465" s="1128"/>
      <c r="P465" s="108"/>
      <c r="Q465" s="108"/>
      <c r="R465" s="108"/>
      <c r="S465" s="108"/>
      <c r="T465" s="108"/>
      <c r="U465" s="108"/>
      <c r="V465" s="108"/>
      <c r="W465" s="95"/>
    </row>
    <row r="466" spans="1:23">
      <c r="A466" s="1030"/>
      <c r="B466" s="1004"/>
      <c r="C466" s="1004"/>
      <c r="D466" s="1005"/>
      <c r="E466" s="1005"/>
      <c r="F466" s="1005"/>
      <c r="G466" s="1005"/>
      <c r="H466" s="1010"/>
      <c r="I466" s="1005"/>
      <c r="J466" s="1005"/>
      <c r="K466" s="1005"/>
      <c r="L466" s="1005"/>
      <c r="M466" s="1005"/>
      <c r="N466" s="137" t="s">
        <v>1304</v>
      </c>
      <c r="P466" s="108"/>
      <c r="Q466" s="108"/>
      <c r="R466" s="108"/>
      <c r="S466" s="108"/>
      <c r="T466" s="108"/>
      <c r="U466" s="108"/>
      <c r="V466" s="108"/>
      <c r="W466" s="95"/>
    </row>
  </sheetData>
  <mergeCells count="31">
    <mergeCell ref="A29:N29"/>
    <mergeCell ref="A30:N30"/>
    <mergeCell ref="A60:N60"/>
    <mergeCell ref="A123:N123"/>
    <mergeCell ref="A61:N61"/>
    <mergeCell ref="A91:N91"/>
    <mergeCell ref="A92:N92"/>
    <mergeCell ref="A122:N122"/>
    <mergeCell ref="A153:N153"/>
    <mergeCell ref="A154:N154"/>
    <mergeCell ref="A184:N184"/>
    <mergeCell ref="A185:N185"/>
    <mergeCell ref="A310:N310"/>
    <mergeCell ref="A340:N340"/>
    <mergeCell ref="A215:N215"/>
    <mergeCell ref="A216:N216"/>
    <mergeCell ref="A309:N309"/>
    <mergeCell ref="A247:N247"/>
    <mergeCell ref="A248:N248"/>
    <mergeCell ref="A278:N278"/>
    <mergeCell ref="A279:N279"/>
    <mergeCell ref="A217:L217"/>
    <mergeCell ref="A341:N341"/>
    <mergeCell ref="A371:N371"/>
    <mergeCell ref="A372:N372"/>
    <mergeCell ref="A402:N402"/>
    <mergeCell ref="A465:N465"/>
    <mergeCell ref="A403:N403"/>
    <mergeCell ref="A433:N433"/>
    <mergeCell ref="A434:N434"/>
    <mergeCell ref="A464:N464"/>
  </mergeCells>
  <phoneticPr fontId="17" type="noConversion"/>
  <conditionalFormatting sqref="AJ452 AJ390 AJ421">
    <cfRule type="cellIs" dxfId="661" priority="1" stopIfTrue="1" operator="notEqual">
      <formula>100</formula>
    </cfRule>
  </conditionalFormatting>
  <printOptions horizontalCentered="1"/>
  <pageMargins left="0.75" right="0.75" top="0.85" bottom="0.57999999999999996" header="0.85" footer="0.5"/>
  <pageSetup scale="97" firstPageNumber="30" orientation="landscape" useFirstPageNumber="1" r:id="rId1"/>
  <headerFooter alignWithMargins="0">
    <oddHeader>&amp;R&amp;"Arial,Regular"&amp;8SREB-State Data Exchange</oddHeader>
    <oddFooter>&amp;C&amp;"Arial,Regular"&amp;10&amp;P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N466"/>
  <sheetViews>
    <sheetView showZeros="0" view="pageLayout" topLeftCell="A340" zoomScaleNormal="100" workbookViewId="0"/>
  </sheetViews>
  <sheetFormatPr defaultColWidth="9" defaultRowHeight="15"/>
  <cols>
    <col min="1" max="1" width="11" style="25" customWidth="1"/>
    <col min="2" max="2" width="7" style="25" customWidth="1"/>
    <col min="3" max="3" width="5.6640625" style="25" customWidth="1"/>
    <col min="4" max="4" width="7" style="25" customWidth="1"/>
    <col min="5" max="5" width="4.88671875" style="25" customWidth="1"/>
    <col min="6" max="6" width="7.109375" style="25" customWidth="1"/>
    <col min="7" max="7" width="6" style="25" customWidth="1"/>
    <col min="8" max="8" width="6.6640625" style="53" customWidth="1"/>
    <col min="9" max="9" width="4.21875" style="53" customWidth="1"/>
    <col min="10" max="10" width="6.6640625" style="25" customWidth="1"/>
    <col min="11" max="11" width="3" style="25" customWidth="1"/>
    <col min="12" max="12" width="6.33203125" style="25" customWidth="1"/>
    <col min="13" max="13" width="1.109375" style="25" customWidth="1"/>
    <col min="14" max="14" width="6.21875" style="25" customWidth="1"/>
    <col min="15" max="15" width="3" style="25" customWidth="1"/>
    <col min="16" max="16" width="9.6640625" style="105" customWidth="1"/>
    <col min="17" max="17" width="8" style="105" customWidth="1"/>
    <col min="18" max="20" width="8.44140625" style="105" customWidth="1"/>
    <col min="21" max="21" width="10.109375" style="105" customWidth="1"/>
    <col min="22" max="22" width="9" style="105"/>
    <col min="23" max="23" width="11.44140625" style="25" customWidth="1"/>
    <col min="24" max="16384" width="9" style="25"/>
  </cols>
  <sheetData>
    <row r="1" spans="1:35" ht="15.75">
      <c r="A1" s="1" t="s">
        <v>117</v>
      </c>
      <c r="B1" s="1"/>
      <c r="C1" s="1"/>
      <c r="D1" s="1"/>
      <c r="E1" s="1"/>
      <c r="F1" s="1"/>
      <c r="G1" s="1"/>
      <c r="H1" s="1"/>
      <c r="I1" s="1"/>
      <c r="J1" s="1"/>
      <c r="K1" s="1"/>
      <c r="L1" s="31"/>
      <c r="M1" s="8"/>
      <c r="N1" s="31"/>
    </row>
    <row r="2" spans="1:35" ht="9" customHeight="1">
      <c r="A2" s="1"/>
      <c r="B2" s="1"/>
      <c r="C2" s="1"/>
      <c r="D2" s="1"/>
      <c r="E2" s="1"/>
      <c r="F2" s="1"/>
      <c r="G2" s="1"/>
      <c r="H2" s="1"/>
      <c r="I2" s="1"/>
      <c r="J2" s="1"/>
      <c r="K2" s="1"/>
      <c r="L2" s="31"/>
      <c r="M2" s="8"/>
      <c r="N2" s="31"/>
    </row>
    <row r="3" spans="1:35" ht="15.75">
      <c r="A3" s="1" t="s">
        <v>71</v>
      </c>
      <c r="B3" s="1"/>
      <c r="C3" s="1"/>
      <c r="D3" s="1"/>
      <c r="E3" s="1"/>
      <c r="F3" s="1"/>
      <c r="G3" s="1"/>
      <c r="H3" s="1"/>
      <c r="I3" s="1"/>
      <c r="J3" s="1"/>
      <c r="K3" s="1"/>
      <c r="L3" s="31"/>
      <c r="M3" s="8"/>
      <c r="N3" s="31"/>
    </row>
    <row r="4" spans="1:35" ht="18.75">
      <c r="A4" s="1" t="s">
        <v>100</v>
      </c>
      <c r="B4" s="1"/>
      <c r="C4" s="1"/>
      <c r="D4" s="1"/>
      <c r="E4" s="1"/>
      <c r="F4" s="1"/>
      <c r="G4" s="1"/>
      <c r="H4" s="1"/>
      <c r="I4" s="1"/>
      <c r="J4" s="1"/>
      <c r="K4" s="1"/>
      <c r="L4" s="31"/>
      <c r="M4" s="8"/>
      <c r="N4" s="31"/>
      <c r="W4" s="105"/>
      <c r="X4" s="105"/>
      <c r="Y4" s="105"/>
      <c r="Z4" s="95"/>
      <c r="AA4" s="95"/>
      <c r="AB4" s="95"/>
      <c r="AC4" s="95"/>
      <c r="AD4" s="95"/>
    </row>
    <row r="5" spans="1:35" ht="15.75">
      <c r="A5" s="1" t="s">
        <v>225</v>
      </c>
      <c r="B5" s="1"/>
      <c r="C5" s="1"/>
      <c r="D5" s="1"/>
      <c r="E5" s="1"/>
      <c r="F5" s="1"/>
      <c r="G5" s="1"/>
      <c r="H5" s="1"/>
      <c r="I5" s="1"/>
      <c r="J5" s="1"/>
      <c r="K5" s="1"/>
      <c r="L5" s="31"/>
      <c r="M5" s="8"/>
      <c r="N5" s="31"/>
      <c r="W5" s="105"/>
      <c r="X5" s="105"/>
      <c r="Y5" s="105"/>
      <c r="Z5" s="95"/>
      <c r="AA5" s="95"/>
      <c r="AB5" s="95"/>
      <c r="AC5" s="95"/>
      <c r="AD5" s="95"/>
    </row>
    <row r="6" spans="1:35" ht="9" customHeight="1">
      <c r="A6" s="1"/>
      <c r="B6" s="1"/>
      <c r="C6" s="1"/>
      <c r="D6" s="1"/>
      <c r="E6" s="1"/>
      <c r="F6" s="1"/>
      <c r="G6" s="1"/>
      <c r="H6" s="1"/>
      <c r="I6" s="1"/>
      <c r="J6" s="1"/>
      <c r="K6" s="1"/>
      <c r="L6" s="31"/>
      <c r="M6" s="8"/>
      <c r="N6" s="31"/>
      <c r="W6" s="105"/>
      <c r="X6" s="105"/>
      <c r="Y6" s="105"/>
      <c r="Z6" s="95"/>
      <c r="AA6" s="95"/>
      <c r="AB6" s="95"/>
      <c r="AC6" s="95"/>
      <c r="AD6" s="95"/>
      <c r="AE6" s="95"/>
      <c r="AF6" s="95"/>
      <c r="AG6" s="95"/>
      <c r="AH6" s="95"/>
      <c r="AI6" s="95"/>
    </row>
    <row r="7" spans="1:35" ht="67.5" customHeight="1">
      <c r="A7" s="12"/>
      <c r="B7" s="29" t="s">
        <v>167</v>
      </c>
      <c r="C7" s="37"/>
      <c r="D7" s="29" t="s">
        <v>138</v>
      </c>
      <c r="E7" s="38"/>
      <c r="F7" s="29" t="s">
        <v>43</v>
      </c>
      <c r="G7" s="29"/>
      <c r="H7" s="29" t="s">
        <v>42</v>
      </c>
      <c r="I7" s="29"/>
      <c r="J7" s="29" t="s">
        <v>36</v>
      </c>
      <c r="K7" s="29"/>
      <c r="L7" s="29" t="s">
        <v>62</v>
      </c>
      <c r="M7" s="29"/>
      <c r="N7" s="29" t="s">
        <v>63</v>
      </c>
      <c r="W7" s="105"/>
      <c r="X7" s="105"/>
      <c r="Y7" s="105"/>
      <c r="Z7" s="95"/>
      <c r="AA7" s="95"/>
      <c r="AB7" s="95"/>
      <c r="AC7" s="95"/>
      <c r="AD7" s="95"/>
      <c r="AE7" s="95"/>
      <c r="AF7" s="95"/>
      <c r="AG7" s="95"/>
      <c r="AH7" s="95"/>
      <c r="AI7" s="95"/>
    </row>
    <row r="8" spans="1:35" s="15" customFormat="1" ht="18" customHeight="1">
      <c r="A8" s="10" t="s">
        <v>45</v>
      </c>
      <c r="B8" s="21">
        <f>+'Pivot Table 4-Year Insts.'!Q966</f>
        <v>67.927326494120166</v>
      </c>
      <c r="C8" s="22"/>
      <c r="D8" s="50">
        <f>SUM(F8:J8)</f>
        <v>75.447470941066669</v>
      </c>
      <c r="E8" s="23"/>
      <c r="F8" s="33">
        <f>+'Pivot Table 4-Year Insts.'!Q994</f>
        <v>53.170919724398033</v>
      </c>
      <c r="G8" s="5"/>
      <c r="H8" s="5">
        <f>+'Pivot Table 4-Year Insts.'!Q997</f>
        <v>5.2409605932513834</v>
      </c>
      <c r="I8" s="33"/>
      <c r="J8" s="5">
        <f>+'Pivot Table 4-Year Insts.'!Q1000</f>
        <v>17.035590623417249</v>
      </c>
      <c r="K8" s="33"/>
      <c r="L8" s="5">
        <f>+'Pivot Table 4-Year Insts.'!Q1003</f>
        <v>24.552529058933331</v>
      </c>
      <c r="M8" s="5"/>
      <c r="N8" s="39">
        <f>SUM(F8:L8)</f>
        <v>100</v>
      </c>
      <c r="P8" s="105"/>
      <c r="Q8" s="105"/>
      <c r="R8" s="105"/>
      <c r="S8" s="105"/>
      <c r="T8" s="105"/>
      <c r="U8" s="105"/>
      <c r="V8" s="105"/>
      <c r="W8" s="105"/>
      <c r="X8" s="105"/>
      <c r="Y8" s="105"/>
      <c r="Z8" s="95"/>
      <c r="AA8" s="95"/>
      <c r="AB8" s="95"/>
      <c r="AC8" s="95"/>
      <c r="AD8" s="95"/>
      <c r="AE8" s="95"/>
      <c r="AF8" s="95"/>
      <c r="AG8" s="95"/>
      <c r="AH8" s="95"/>
      <c r="AI8" s="95"/>
    </row>
    <row r="9" spans="1:35" s="15" customFormat="1" ht="14.1" customHeight="1">
      <c r="A9" s="2"/>
      <c r="B9" s="21"/>
      <c r="C9" s="22"/>
      <c r="D9" s="51"/>
      <c r="E9" s="23"/>
      <c r="F9" s="33"/>
      <c r="G9" s="63"/>
      <c r="H9" s="5"/>
      <c r="I9" s="63"/>
      <c r="J9" s="5"/>
      <c r="K9" s="63"/>
      <c r="L9" s="5"/>
      <c r="M9" s="5"/>
      <c r="N9" s="39"/>
      <c r="P9" s="105"/>
      <c r="Q9" s="105"/>
      <c r="R9" s="105"/>
      <c r="S9" s="105"/>
      <c r="T9" s="105"/>
      <c r="U9" s="105"/>
      <c r="V9" s="105"/>
      <c r="W9" s="105"/>
      <c r="X9" s="105"/>
      <c r="Y9" s="105"/>
      <c r="Z9" s="95"/>
      <c r="AA9" s="95"/>
      <c r="AB9" s="95"/>
      <c r="AC9" s="95"/>
      <c r="AD9" s="95"/>
      <c r="AE9" s="95"/>
      <c r="AF9" s="95"/>
      <c r="AG9" s="95"/>
      <c r="AH9" s="95"/>
      <c r="AI9" s="95"/>
    </row>
    <row r="10" spans="1:35" s="15" customFormat="1" ht="14.1" customHeight="1">
      <c r="A10" s="10" t="s">
        <v>46</v>
      </c>
      <c r="B10" s="21">
        <f>+'Pivot Table 4-Year Insts.'!Q22</f>
        <v>60.608670686190067</v>
      </c>
      <c r="C10" s="22"/>
      <c r="D10" s="51">
        <f t="shared" ref="D10:D28" si="0">SUM(F10:J10)</f>
        <v>72.098531501657973</v>
      </c>
      <c r="E10" s="23"/>
      <c r="F10" s="33">
        <f>+'Pivot Table 4-Year Insts.'!Q50</f>
        <v>47.998578872572239</v>
      </c>
      <c r="G10" s="63"/>
      <c r="H10" s="5">
        <f>+'Pivot Table 4-Year Insts.'!Q53</f>
        <v>6.1937470393178584</v>
      </c>
      <c r="I10" s="63"/>
      <c r="J10" s="5">
        <f>+'Pivot Table 4-Year Insts.'!Q56</f>
        <v>17.906205589767882</v>
      </c>
      <c r="K10" s="63"/>
      <c r="L10" s="5">
        <f>+'Pivot Table 4-Year Insts.'!Q59</f>
        <v>27.90146849834202</v>
      </c>
      <c r="M10" s="5"/>
      <c r="N10" s="39">
        <f t="shared" ref="N10:N28" si="1">SUM(F10:L10)</f>
        <v>100</v>
      </c>
      <c r="P10" s="105"/>
      <c r="Q10" s="105"/>
      <c r="R10" s="105"/>
      <c r="S10" s="105"/>
      <c r="T10" s="105"/>
      <c r="U10" s="105"/>
      <c r="V10" s="105"/>
      <c r="W10" s="105"/>
      <c r="X10" s="105"/>
      <c r="Y10" s="105"/>
      <c r="Z10" s="95"/>
      <c r="AA10" s="95"/>
      <c r="AB10" s="95"/>
      <c r="AC10" s="95"/>
      <c r="AD10" s="95"/>
      <c r="AE10" s="95"/>
      <c r="AF10" s="95"/>
      <c r="AG10" s="95"/>
      <c r="AH10" s="95"/>
      <c r="AI10" s="95"/>
    </row>
    <row r="11" spans="1:35" s="15" customFormat="1" ht="14.1" customHeight="1">
      <c r="A11" s="2" t="s">
        <v>47</v>
      </c>
      <c r="B11" s="21">
        <f>+'Pivot Table 4-Year Insts.'!Q81</f>
        <v>60.712740644603066</v>
      </c>
      <c r="C11" s="22"/>
      <c r="D11" s="51">
        <f t="shared" si="0"/>
        <v>66.34898013716932</v>
      </c>
      <c r="E11" s="23"/>
      <c r="F11" s="33">
        <f>+'Pivot Table 4-Year Insts.'!Q109</f>
        <v>37.053531664736795</v>
      </c>
      <c r="G11" s="63"/>
      <c r="H11" s="5">
        <f>+'Pivot Table 4-Year Insts.'!Q112</f>
        <v>8.5597220985125144</v>
      </c>
      <c r="I11" s="63"/>
      <c r="J11" s="5">
        <f>+'Pivot Table 4-Year Insts.'!Q115</f>
        <v>20.735726373920013</v>
      </c>
      <c r="K11" s="63"/>
      <c r="L11" s="5">
        <f>+'Pivot Table 4-Year Insts.'!Q118</f>
        <v>33.65101986283068</v>
      </c>
      <c r="M11" s="5"/>
      <c r="N11" s="39">
        <f t="shared" si="1"/>
        <v>100</v>
      </c>
      <c r="P11" s="105"/>
      <c r="Q11" s="105"/>
      <c r="R11" s="105"/>
      <c r="S11" s="105"/>
      <c r="T11" s="105"/>
      <c r="U11" s="105"/>
      <c r="V11" s="105"/>
      <c r="W11" s="105"/>
      <c r="X11" s="105"/>
      <c r="Y11" s="105"/>
      <c r="Z11" s="95"/>
      <c r="AA11" s="95"/>
      <c r="AB11" s="95"/>
      <c r="AC11" s="95"/>
      <c r="AD11" s="95"/>
      <c r="AE11" s="95"/>
      <c r="AF11" s="95"/>
      <c r="AG11" s="95"/>
      <c r="AH11" s="95"/>
      <c r="AI11" s="95"/>
    </row>
    <row r="12" spans="1:35" s="15" customFormat="1" ht="13.5" customHeight="1">
      <c r="A12" s="2" t="s">
        <v>61</v>
      </c>
      <c r="B12" s="21">
        <f>+'Pivot Table 4-Year Insts.'!Q140</f>
        <v>86.997266692698162</v>
      </c>
      <c r="C12" s="22"/>
      <c r="D12" s="51">
        <f t="shared" si="0"/>
        <v>66.943447037701972</v>
      </c>
      <c r="E12" s="23"/>
      <c r="F12" s="33">
        <f>+'Pivot Table 4-Year Insts.'!Q168</f>
        <v>65.709156193895865</v>
      </c>
      <c r="G12" s="63"/>
      <c r="H12" s="5">
        <f>+'Pivot Table 4-Year Insts.'!Q171</f>
        <v>1.2342908438061042</v>
      </c>
      <c r="I12" s="63"/>
      <c r="J12" s="5">
        <f>+'Pivot Table 4-Year Insts.'!Q174</f>
        <v>0</v>
      </c>
      <c r="K12" s="63"/>
      <c r="L12" s="5">
        <f>+'Pivot Table 4-Year Insts.'!Q177</f>
        <v>33.056552962298028</v>
      </c>
      <c r="M12" s="5"/>
      <c r="N12" s="39">
        <f t="shared" si="1"/>
        <v>100</v>
      </c>
      <c r="P12" s="105"/>
      <c r="Q12" s="105"/>
      <c r="R12" s="105"/>
      <c r="S12" s="105"/>
      <c r="T12" s="105"/>
      <c r="U12" s="105"/>
      <c r="V12" s="105"/>
      <c r="W12" s="105"/>
      <c r="X12" s="105"/>
      <c r="Y12" s="105"/>
      <c r="Z12" s="95"/>
      <c r="AA12" s="95"/>
      <c r="AB12" s="95"/>
      <c r="AC12" s="95"/>
      <c r="AD12" s="95"/>
      <c r="AE12" s="95"/>
      <c r="AF12" s="95"/>
      <c r="AG12" s="95"/>
      <c r="AH12" s="95"/>
      <c r="AI12" s="95"/>
    </row>
    <row r="13" spans="1:35" s="15" customFormat="1" ht="13.5" customHeight="1">
      <c r="A13" s="2" t="s">
        <v>48</v>
      </c>
      <c r="B13" s="21">
        <f>+'Pivot Table 4-Year Insts.'!Q199</f>
        <v>55.203749760857093</v>
      </c>
      <c r="C13" s="22"/>
      <c r="D13" s="51">
        <f t="shared" si="0"/>
        <v>73.693178536359966</v>
      </c>
      <c r="E13" s="23"/>
      <c r="F13" s="33">
        <f>+'Pivot Table 4-Year Insts.'!Q227</f>
        <v>61.3845087506498</v>
      </c>
      <c r="G13" s="63"/>
      <c r="H13" s="5">
        <f>+'Pivot Table 4-Year Insts.'!Q230</f>
        <v>4.6958932594004503</v>
      </c>
      <c r="I13" s="63"/>
      <c r="J13" s="5">
        <f>+'Pivot Table 4-Year Insts.'!Q233</f>
        <v>7.6127765263097098</v>
      </c>
      <c r="K13" s="63"/>
      <c r="L13" s="5">
        <f>+'Pivot Table 4-Year Insts.'!Q236</f>
        <v>26.306821463640041</v>
      </c>
      <c r="M13" s="5"/>
      <c r="N13" s="39">
        <f t="shared" si="1"/>
        <v>100</v>
      </c>
      <c r="P13" s="105"/>
      <c r="Q13" s="105"/>
      <c r="R13" s="105"/>
      <c r="S13" s="105"/>
      <c r="T13" s="105"/>
      <c r="U13" s="105"/>
      <c r="V13" s="105"/>
      <c r="W13" s="105"/>
      <c r="X13" s="105"/>
      <c r="Y13" s="105"/>
      <c r="Z13" s="95"/>
      <c r="AA13" s="95"/>
      <c r="AB13" s="95"/>
      <c r="AC13" s="95"/>
      <c r="AD13" s="95"/>
      <c r="AE13" s="95"/>
      <c r="AF13" s="95"/>
      <c r="AG13" s="95"/>
      <c r="AH13" s="95"/>
      <c r="AI13" s="95"/>
    </row>
    <row r="14" spans="1:35" s="15" customFormat="1" ht="13.5" customHeight="1">
      <c r="A14" s="2"/>
      <c r="B14" s="21"/>
      <c r="C14" s="22"/>
      <c r="D14" s="51"/>
      <c r="E14" s="23"/>
      <c r="F14" s="33"/>
      <c r="G14" s="63"/>
      <c r="H14" s="63"/>
      <c r="I14" s="63"/>
      <c r="J14" s="5"/>
      <c r="K14" s="63"/>
      <c r="L14" s="5"/>
      <c r="M14" s="5"/>
      <c r="N14" s="39"/>
      <c r="P14" s="105"/>
      <c r="Q14" s="105"/>
      <c r="R14" s="105"/>
      <c r="S14" s="105"/>
      <c r="T14" s="105"/>
      <c r="U14" s="105"/>
      <c r="V14" s="105"/>
      <c r="W14" s="105"/>
      <c r="X14" s="105"/>
      <c r="Y14" s="105"/>
      <c r="Z14" s="95"/>
      <c r="AA14" s="95"/>
      <c r="AB14" s="95"/>
      <c r="AC14" s="95"/>
      <c r="AD14" s="95"/>
      <c r="AE14" s="95"/>
      <c r="AF14" s="95"/>
      <c r="AG14" s="95"/>
      <c r="AH14" s="95"/>
      <c r="AI14" s="95"/>
    </row>
    <row r="15" spans="1:35" s="15" customFormat="1" ht="14.1" customHeight="1">
      <c r="A15" s="2" t="s">
        <v>49</v>
      </c>
      <c r="B15" s="21">
        <f>+'Pivot Table 4-Year Insts.'!Q258</f>
        <v>56.92293117332197</v>
      </c>
      <c r="C15" s="22"/>
      <c r="D15" s="51">
        <f t="shared" si="0"/>
        <v>78.06440875426479</v>
      </c>
      <c r="E15" s="23"/>
      <c r="F15" s="33">
        <f>+'Pivot Table 4-Year Insts.'!Q286</f>
        <v>51.943080635766002</v>
      </c>
      <c r="G15" s="63"/>
      <c r="H15" s="5">
        <f>+'Pivot Table 4-Year Insts.'!Q289</f>
        <v>7.6350170591661808</v>
      </c>
      <c r="I15" s="63"/>
      <c r="J15" s="5">
        <f>+'Pivot Table 4-Year Insts.'!Q292</f>
        <v>18.486311059332611</v>
      </c>
      <c r="K15" s="63"/>
      <c r="L15" s="5">
        <f>+'Pivot Table 4-Year Insts.'!Q295</f>
        <v>21.93559124573521</v>
      </c>
      <c r="M15" s="5"/>
      <c r="N15" s="39">
        <f t="shared" si="1"/>
        <v>100</v>
      </c>
      <c r="P15" s="105"/>
      <c r="Q15" s="105"/>
      <c r="R15" s="105"/>
      <c r="S15" s="105"/>
      <c r="T15" s="105"/>
      <c r="U15" s="105"/>
      <c r="V15" s="105"/>
      <c r="W15" s="105"/>
      <c r="X15" s="105"/>
      <c r="Y15" s="105"/>
      <c r="Z15" s="95"/>
      <c r="AA15" s="95"/>
      <c r="AB15" s="95"/>
      <c r="AC15" s="95"/>
      <c r="AD15" s="95"/>
      <c r="AE15" s="95"/>
      <c r="AF15" s="95"/>
      <c r="AG15" s="95"/>
      <c r="AH15" s="95"/>
      <c r="AI15" s="95"/>
    </row>
    <row r="16" spans="1:35" s="15" customFormat="1" ht="14.1" customHeight="1">
      <c r="A16" s="2" t="s">
        <v>50</v>
      </c>
      <c r="B16" s="21">
        <f>+'Pivot Table 4-Year Insts.'!Q317</f>
        <v>57.586829436038514</v>
      </c>
      <c r="C16" s="22"/>
      <c r="D16" s="51">
        <f t="shared" si="0"/>
        <v>70.545644547286713</v>
      </c>
      <c r="E16" s="23"/>
      <c r="F16" s="33">
        <f>+'Pivot Table 4-Year Insts.'!Q345</f>
        <v>50.242591624990673</v>
      </c>
      <c r="G16" s="63"/>
      <c r="H16" s="5">
        <f>+'Pivot Table 4-Year Insts.'!Q348</f>
        <v>5.6505187728595949</v>
      </c>
      <c r="I16" s="63"/>
      <c r="J16" s="5">
        <f>+'Pivot Table 4-Year Insts.'!Q351</f>
        <v>14.652534149436441</v>
      </c>
      <c r="K16" s="63"/>
      <c r="L16" s="5">
        <f>+'Pivot Table 4-Year Insts.'!Q354</f>
        <v>29.454355452713294</v>
      </c>
      <c r="M16" s="5"/>
      <c r="N16" s="39">
        <f t="shared" si="1"/>
        <v>100</v>
      </c>
      <c r="P16" s="105"/>
      <c r="Q16" s="105"/>
      <c r="R16" s="105"/>
      <c r="S16" s="105"/>
      <c r="T16" s="105"/>
      <c r="U16" s="105"/>
      <c r="V16" s="105"/>
      <c r="W16" s="105"/>
      <c r="X16" s="105"/>
      <c r="Y16" s="105"/>
      <c r="Z16" s="95"/>
      <c r="AA16" s="95"/>
      <c r="AB16" s="95"/>
      <c r="AC16" s="95"/>
      <c r="AD16" s="95"/>
      <c r="AE16" s="95"/>
      <c r="AF16" s="95"/>
      <c r="AG16" s="95"/>
      <c r="AH16" s="95"/>
      <c r="AI16" s="95"/>
    </row>
    <row r="17" spans="1:35" s="15" customFormat="1" ht="13.5" customHeight="1">
      <c r="A17" s="2" t="s">
        <v>51</v>
      </c>
      <c r="B17" s="21">
        <f>+'Pivot Table 4-Year Insts.'!Q376</f>
        <v>69.445826595347683</v>
      </c>
      <c r="C17" s="22"/>
      <c r="D17" s="51">
        <f t="shared" si="0"/>
        <v>67.280245431505932</v>
      </c>
      <c r="E17" s="23"/>
      <c r="F17" s="33">
        <f>+'Pivot Table 4-Year Insts.'!Q404</f>
        <v>39.704770797207772</v>
      </c>
      <c r="G17" s="63"/>
      <c r="H17" s="5">
        <f>+'Pivot Table 4-Year Insts.'!Q407</f>
        <v>7.3940687386065536</v>
      </c>
      <c r="I17" s="63"/>
      <c r="J17" s="5">
        <f>+'Pivot Table 4-Year Insts.'!Q410</f>
        <v>20.181405895691608</v>
      </c>
      <c r="K17" s="63"/>
      <c r="L17" s="5">
        <f>+'Pivot Table 4-Year Insts.'!Q413</f>
        <v>32.719754568494061</v>
      </c>
      <c r="M17" s="5"/>
      <c r="N17" s="39">
        <f t="shared" si="1"/>
        <v>100</v>
      </c>
      <c r="P17" s="105"/>
      <c r="Q17" s="105"/>
      <c r="R17" s="105"/>
      <c r="S17" s="105"/>
      <c r="T17" s="105"/>
      <c r="U17" s="105"/>
      <c r="V17" s="105"/>
      <c r="W17" s="105"/>
      <c r="X17" s="105"/>
      <c r="Y17" s="105"/>
      <c r="Z17" s="95"/>
      <c r="AA17" s="95"/>
      <c r="AB17" s="95"/>
      <c r="AC17" s="95"/>
      <c r="AD17" s="95"/>
      <c r="AE17" s="95"/>
      <c r="AF17" s="95"/>
      <c r="AG17" s="95"/>
      <c r="AH17" s="95"/>
      <c r="AI17" s="95"/>
    </row>
    <row r="18" spans="1:35" s="15" customFormat="1" ht="13.5" customHeight="1">
      <c r="A18" s="2" t="s">
        <v>52</v>
      </c>
      <c r="B18" s="21">
        <f>+'Pivot Table 4-Year Insts.'!Q435</f>
        <v>65.539342697395327</v>
      </c>
      <c r="C18" s="22"/>
      <c r="D18" s="51">
        <f t="shared" si="0"/>
        <v>80.178848569950489</v>
      </c>
      <c r="E18" s="23"/>
      <c r="F18" s="33">
        <f>+'Pivot Table 4-Year Insts.'!Q463</f>
        <v>60.150764910206192</v>
      </c>
      <c r="G18" s="63"/>
      <c r="H18" s="5">
        <f>+'Pivot Table 4-Year Insts.'!Q466</f>
        <v>3.0152982041238636</v>
      </c>
      <c r="I18" s="63"/>
      <c r="J18" s="5">
        <f>+'Pivot Table 4-Year Insts.'!Q469</f>
        <v>17.012785455620428</v>
      </c>
      <c r="K18" s="63"/>
      <c r="L18" s="5">
        <f>+'Pivot Table 4-Year Insts.'!Q472</f>
        <v>19.821151430049515</v>
      </c>
      <c r="M18" s="5"/>
      <c r="N18" s="39">
        <f t="shared" si="1"/>
        <v>100</v>
      </c>
      <c r="P18" s="105"/>
      <c r="Q18" s="105"/>
      <c r="R18" s="105"/>
      <c r="S18" s="105"/>
      <c r="T18" s="105"/>
      <c r="U18" s="105"/>
      <c r="V18" s="105"/>
      <c r="W18" s="105"/>
      <c r="X18" s="105"/>
      <c r="Y18" s="105"/>
      <c r="Z18" s="95"/>
      <c r="AA18" s="95"/>
      <c r="AB18" s="95"/>
      <c r="AC18" s="95"/>
      <c r="AD18" s="95"/>
      <c r="AE18" s="95"/>
      <c r="AF18" s="95"/>
      <c r="AG18" s="95"/>
      <c r="AH18" s="95"/>
      <c r="AI18" s="95"/>
    </row>
    <row r="19" spans="1:35" s="15" customFormat="1" ht="13.5" customHeight="1">
      <c r="A19" s="2"/>
      <c r="B19" s="21"/>
      <c r="C19" s="22"/>
      <c r="D19" s="51"/>
      <c r="E19" s="23"/>
      <c r="F19" s="33"/>
      <c r="G19" s="63"/>
      <c r="H19" s="5"/>
      <c r="I19" s="63"/>
      <c r="J19" s="5"/>
      <c r="K19" s="63"/>
      <c r="L19" s="5"/>
      <c r="M19" s="5"/>
      <c r="N19" s="39"/>
      <c r="P19" s="105"/>
      <c r="Q19" s="105"/>
      <c r="R19" s="105"/>
      <c r="S19" s="105"/>
      <c r="T19" s="105"/>
      <c r="U19" s="105"/>
      <c r="V19" s="105"/>
      <c r="W19" s="105"/>
      <c r="X19" s="105"/>
      <c r="Y19" s="105"/>
      <c r="Z19" s="95"/>
      <c r="AA19" s="95"/>
      <c r="AB19" s="95"/>
      <c r="AC19" s="95"/>
      <c r="AD19" s="95"/>
      <c r="AE19" s="95"/>
      <c r="AF19" s="95"/>
      <c r="AG19" s="95"/>
      <c r="AH19" s="95"/>
      <c r="AI19" s="95"/>
    </row>
    <row r="20" spans="1:35" s="15" customFormat="1" ht="14.1" customHeight="1">
      <c r="A20" s="2" t="s">
        <v>53</v>
      </c>
      <c r="B20" s="21">
        <f>+'Pivot Table 4-Year Insts.'!Q494</f>
        <v>55.760786227085802</v>
      </c>
      <c r="C20" s="22"/>
      <c r="D20" s="51">
        <f t="shared" si="0"/>
        <v>54.325000000000003</v>
      </c>
      <c r="E20" s="23"/>
      <c r="F20" s="33">
        <f>+'Pivot Table 4-Year Insts.'!Q522</f>
        <v>49.8125</v>
      </c>
      <c r="G20" s="63"/>
      <c r="H20" s="5">
        <f>+'Pivot Table 4-Year Insts.'!Q525</f>
        <v>4.5125000000000002</v>
      </c>
      <c r="I20" s="63"/>
      <c r="J20" s="5">
        <f>+'Pivot Table 4-Year Insts.'!Q528</f>
        <v>0</v>
      </c>
      <c r="K20" s="63"/>
      <c r="L20" s="5">
        <f>+'Pivot Table 4-Year Insts.'!Q531</f>
        <v>45.674999999999997</v>
      </c>
      <c r="M20" s="5"/>
      <c r="N20" s="39">
        <f t="shared" si="1"/>
        <v>100</v>
      </c>
      <c r="P20" s="105"/>
      <c r="Q20" s="105"/>
      <c r="R20" s="105"/>
      <c r="S20" s="105"/>
      <c r="T20" s="105"/>
      <c r="U20" s="105"/>
      <c r="V20" s="105"/>
      <c r="W20" s="105"/>
      <c r="X20" s="105"/>
      <c r="Y20" s="105"/>
      <c r="Z20" s="95"/>
      <c r="AA20" s="95"/>
      <c r="AB20" s="95"/>
      <c r="AC20" s="95"/>
      <c r="AD20" s="95"/>
      <c r="AE20" s="95"/>
      <c r="AF20" s="95"/>
      <c r="AG20" s="95"/>
      <c r="AH20" s="95"/>
      <c r="AI20" s="95"/>
    </row>
    <row r="21" spans="1:35" s="15" customFormat="1" ht="14.1" customHeight="1">
      <c r="A21" s="2" t="s">
        <v>54</v>
      </c>
      <c r="B21" s="21">
        <f>+'Pivot Table 4-Year Insts.'!Q553</f>
        <v>64.891321628926391</v>
      </c>
      <c r="C21" s="22"/>
      <c r="D21" s="51">
        <f t="shared" si="0"/>
        <v>76.889153337300058</v>
      </c>
      <c r="E21" s="23"/>
      <c r="F21" s="33">
        <f>+'Pivot Table 4-Year Insts.'!Q581</f>
        <v>59.157887368310526</v>
      </c>
      <c r="G21" s="63"/>
      <c r="H21" s="5">
        <f>+'Pivot Table 4-Year Insts.'!Q584</f>
        <v>3.2970494557418366</v>
      </c>
      <c r="I21" s="63"/>
      <c r="J21" s="5">
        <f>+'Pivot Table 4-Year Insts.'!Q587</f>
        <v>14.4342165132477</v>
      </c>
      <c r="K21" s="63"/>
      <c r="L21" s="5">
        <f>+'Pivot Table 4-Year Insts.'!Q590</f>
        <v>23.110846662699942</v>
      </c>
      <c r="M21" s="5"/>
      <c r="N21" s="39">
        <f t="shared" si="1"/>
        <v>100</v>
      </c>
      <c r="P21" s="105"/>
      <c r="Q21" s="105"/>
      <c r="R21" s="105"/>
      <c r="S21" s="105"/>
      <c r="T21" s="105"/>
      <c r="U21" s="105"/>
      <c r="V21" s="105"/>
      <c r="W21" s="105"/>
      <c r="X21" s="105"/>
      <c r="Y21" s="105"/>
      <c r="Z21" s="95"/>
      <c r="AA21" s="95"/>
      <c r="AB21" s="95"/>
      <c r="AC21" s="95"/>
      <c r="AD21" s="95"/>
      <c r="AE21" s="95"/>
      <c r="AF21" s="95"/>
      <c r="AG21" s="95"/>
      <c r="AH21" s="95"/>
      <c r="AI21" s="95"/>
    </row>
    <row r="22" spans="1:35" s="15" customFormat="1" ht="14.1" customHeight="1">
      <c r="A22" s="2" t="s">
        <v>55</v>
      </c>
      <c r="B22" s="21">
        <f>+'Pivot Table 4-Year Insts.'!Q612</f>
        <v>50.290427509293679</v>
      </c>
      <c r="C22" s="22"/>
      <c r="D22" s="51">
        <f t="shared" si="0"/>
        <v>73.619773619773611</v>
      </c>
      <c r="E22" s="23"/>
      <c r="F22" s="33">
        <f>+'Pivot Table 4-Year Insts.'!Q640</f>
        <v>43.320243320243321</v>
      </c>
      <c r="G22" s="63"/>
      <c r="H22" s="5">
        <f>+'Pivot Table 4-Year Insts.'!Q643</f>
        <v>5.0435050435050437</v>
      </c>
      <c r="I22" s="63"/>
      <c r="J22" s="5">
        <f>+'Pivot Table 4-Year Insts.'!Q646</f>
        <v>25.256025256025254</v>
      </c>
      <c r="K22" s="63"/>
      <c r="L22" s="5">
        <f>+'Pivot Table 4-Year Insts.'!Q649</f>
        <v>26.380226380226379</v>
      </c>
      <c r="M22" s="5"/>
      <c r="N22" s="39">
        <f t="shared" si="1"/>
        <v>99.999999999999986</v>
      </c>
      <c r="P22" s="105"/>
      <c r="Q22" s="105"/>
      <c r="R22" s="105"/>
      <c r="S22" s="105"/>
      <c r="T22" s="105"/>
      <c r="U22" s="105"/>
      <c r="V22" s="105"/>
      <c r="W22" s="105"/>
      <c r="X22" s="105"/>
      <c r="Y22" s="105"/>
      <c r="Z22" s="95"/>
      <c r="AA22" s="95"/>
      <c r="AB22" s="95"/>
      <c r="AC22" s="95"/>
      <c r="AD22" s="95"/>
      <c r="AE22" s="95"/>
      <c r="AF22" s="95"/>
      <c r="AG22" s="95"/>
      <c r="AH22" s="95"/>
      <c r="AI22" s="95"/>
    </row>
    <row r="23" spans="1:35" s="15" customFormat="1" ht="13.5" customHeight="1">
      <c r="A23" s="2" t="s">
        <v>56</v>
      </c>
      <c r="B23" s="21">
        <f>+'Pivot Table 4-Year Insts.'!Q671</f>
        <v>73.646317684115786</v>
      </c>
      <c r="C23" s="22"/>
      <c r="D23" s="51">
        <f t="shared" si="0"/>
        <v>78.146639511201627</v>
      </c>
      <c r="E23" s="23"/>
      <c r="F23" s="33">
        <f>+'Pivot Table 4-Year Insts.'!Q699</f>
        <v>59.355057705363201</v>
      </c>
      <c r="G23" s="63"/>
      <c r="H23" s="5">
        <f>+'Pivot Table 4-Year Insts.'!Q702</f>
        <v>1.5003394433129666</v>
      </c>
      <c r="I23" s="63"/>
      <c r="J23" s="5">
        <f>+'Pivot Table 4-Year Insts.'!Q705</f>
        <v>17.291242362525459</v>
      </c>
      <c r="K23" s="63"/>
      <c r="L23" s="5">
        <f>+'Pivot Table 4-Year Insts.'!Q708</f>
        <v>21.853360488798369</v>
      </c>
      <c r="M23" s="5"/>
      <c r="N23" s="39">
        <f t="shared" si="1"/>
        <v>100</v>
      </c>
      <c r="P23" s="105"/>
      <c r="Q23" s="105"/>
      <c r="R23" s="105"/>
      <c r="S23" s="105"/>
      <c r="T23" s="105"/>
      <c r="U23" s="105"/>
      <c r="V23" s="105"/>
      <c r="W23" s="105"/>
      <c r="X23" s="105"/>
      <c r="Y23" s="105"/>
      <c r="Z23" s="95"/>
      <c r="AA23" s="95"/>
      <c r="AB23" s="95"/>
      <c r="AC23" s="95"/>
      <c r="AD23" s="95"/>
      <c r="AE23" s="95"/>
      <c r="AF23" s="95"/>
      <c r="AG23" s="95"/>
      <c r="AH23" s="95"/>
      <c r="AI23" s="95"/>
    </row>
    <row r="24" spans="1:35" s="15" customFormat="1" ht="13.5" customHeight="1">
      <c r="A24" s="2"/>
      <c r="B24" s="21"/>
      <c r="C24" s="22"/>
      <c r="D24" s="51"/>
      <c r="E24" s="23"/>
      <c r="F24" s="33"/>
      <c r="G24" s="63"/>
      <c r="H24" s="5"/>
      <c r="I24" s="63"/>
      <c r="J24" s="5"/>
      <c r="K24" s="63"/>
      <c r="L24" s="5"/>
      <c r="M24" s="5"/>
      <c r="N24" s="39"/>
      <c r="P24" s="105"/>
      <c r="Q24" s="105"/>
      <c r="R24" s="105"/>
      <c r="S24" s="105"/>
      <c r="T24" s="105"/>
      <c r="U24" s="105"/>
      <c r="V24" s="105"/>
      <c r="W24" s="105"/>
      <c r="X24" s="105"/>
      <c r="Y24" s="105"/>
      <c r="Z24" s="95"/>
      <c r="AA24" s="95"/>
      <c r="AB24" s="95"/>
      <c r="AC24" s="95"/>
      <c r="AD24" s="95"/>
      <c r="AE24" s="95"/>
      <c r="AF24" s="95"/>
      <c r="AG24" s="95"/>
      <c r="AH24" s="95"/>
      <c r="AI24" s="95"/>
    </row>
    <row r="25" spans="1:35" s="15" customFormat="1" ht="14.1" customHeight="1">
      <c r="A25" s="2" t="s">
        <v>57</v>
      </c>
      <c r="B25" s="21">
        <f>+'Pivot Table 4-Year Insts.'!Q730</f>
        <v>92.370483239007399</v>
      </c>
      <c r="C25" s="22"/>
      <c r="D25" s="51">
        <f t="shared" si="0"/>
        <v>72.734770825969136</v>
      </c>
      <c r="E25" s="23"/>
      <c r="F25" s="139">
        <f>+'Pivot Table 4-Year Insts.'!Q758</f>
        <v>49.351950041239547</v>
      </c>
      <c r="G25" s="63"/>
      <c r="H25" s="5">
        <f>+'Pivot Table 4-Year Insts.'!Q761</f>
        <v>10.097796630140214</v>
      </c>
      <c r="I25" s="63"/>
      <c r="J25" s="5">
        <f>+'Pivot Table 4-Year Insts.'!Q764</f>
        <v>13.285024154589372</v>
      </c>
      <c r="K25" s="63"/>
      <c r="L25" s="5">
        <f>+'Pivot Table 4-Year Insts.'!Q767</f>
        <v>27.265229174030871</v>
      </c>
      <c r="M25" s="5"/>
      <c r="N25" s="39">
        <f t="shared" si="1"/>
        <v>100</v>
      </c>
      <c r="P25" s="105"/>
      <c r="Q25" s="105"/>
      <c r="R25" s="105"/>
      <c r="S25" s="105"/>
      <c r="T25" s="105"/>
      <c r="U25" s="105"/>
      <c r="V25" s="105"/>
      <c r="W25" s="105"/>
      <c r="X25" s="105"/>
      <c r="Y25" s="105"/>
      <c r="Z25" s="95"/>
      <c r="AA25" s="95"/>
      <c r="AB25" s="95"/>
      <c r="AC25" s="95"/>
      <c r="AD25" s="95"/>
      <c r="AE25" s="95"/>
      <c r="AF25" s="95"/>
      <c r="AG25" s="95"/>
      <c r="AH25" s="95"/>
      <c r="AI25" s="95"/>
    </row>
    <row r="26" spans="1:35" s="15" customFormat="1" ht="14.1" customHeight="1">
      <c r="A26" s="2" t="s">
        <v>58</v>
      </c>
      <c r="B26" s="21">
        <f>+'Pivot Table 4-Year Insts.'!Q789</f>
        <v>91.501907734998269</v>
      </c>
      <c r="C26" s="22"/>
      <c r="D26" s="51">
        <f t="shared" si="0"/>
        <v>84.127585833423581</v>
      </c>
      <c r="E26" s="23"/>
      <c r="F26" s="139">
        <f>+'Pivot Table 4-Year Insts.'!Q817</f>
        <v>50.041517744322896</v>
      </c>
      <c r="G26" s="63"/>
      <c r="H26" s="5">
        <f>+'Pivot Table 4-Year Insts.'!Q820</f>
        <v>5.5056139210801831</v>
      </c>
      <c r="I26" s="63"/>
      <c r="J26" s="5">
        <f>+'Pivot Table 4-Year Insts.'!Q823</f>
        <v>28.580454168020509</v>
      </c>
      <c r="K26" s="63"/>
      <c r="L26" s="5">
        <f>+'Pivot Table 4-Year Insts.'!Q826</f>
        <v>15.872414166576409</v>
      </c>
      <c r="M26" s="5"/>
      <c r="N26" s="39">
        <f t="shared" si="1"/>
        <v>99.999999999999986</v>
      </c>
      <c r="P26" s="105"/>
      <c r="Q26" s="105"/>
      <c r="R26" s="105"/>
      <c r="S26" s="105"/>
      <c r="T26" s="105"/>
      <c r="U26" s="105"/>
      <c r="V26" s="105"/>
      <c r="W26" s="105"/>
      <c r="X26" s="105"/>
      <c r="Y26" s="105"/>
      <c r="Z26" s="95"/>
      <c r="AA26" s="95"/>
      <c r="AB26" s="95"/>
      <c r="AC26" s="95"/>
      <c r="AD26" s="95"/>
      <c r="AE26" s="95"/>
      <c r="AF26" s="95"/>
      <c r="AG26" s="95"/>
      <c r="AH26" s="95"/>
      <c r="AI26" s="95"/>
    </row>
    <row r="27" spans="1:35" s="15" customFormat="1" ht="14.1" customHeight="1">
      <c r="A27" s="2" t="s">
        <v>59</v>
      </c>
      <c r="B27" s="21">
        <f>+'Pivot Table 4-Year Insts.'!Q848</f>
        <v>73.386596129450183</v>
      </c>
      <c r="C27" s="22"/>
      <c r="D27" s="51">
        <f t="shared" si="0"/>
        <v>77.564456213910049</v>
      </c>
      <c r="E27" s="23"/>
      <c r="F27" s="139">
        <f>+'Pivot Table 4-Year Insts.'!Q876</f>
        <v>67.615579830078346</v>
      </c>
      <c r="G27" s="63"/>
      <c r="H27" s="5">
        <f>+'Pivot Table 4-Year Insts.'!Q879</f>
        <v>2.53411306042885</v>
      </c>
      <c r="I27" s="63"/>
      <c r="J27" s="5">
        <f>+'Pivot Table 4-Year Insts.'!Q882</f>
        <v>7.4147633234028465</v>
      </c>
      <c r="K27" s="63"/>
      <c r="L27" s="5">
        <f>+'Pivot Table 4-Year Insts.'!Q885</f>
        <v>22.435543786089962</v>
      </c>
      <c r="M27" s="5"/>
      <c r="N27" s="39">
        <f t="shared" si="1"/>
        <v>100.00000000000001</v>
      </c>
      <c r="P27" s="105"/>
      <c r="Q27" s="105"/>
      <c r="R27" s="105"/>
      <c r="S27" s="105"/>
      <c r="T27" s="105"/>
      <c r="U27" s="105"/>
      <c r="V27" s="105"/>
      <c r="W27" s="105"/>
      <c r="X27" s="105"/>
      <c r="Y27" s="105"/>
      <c r="Z27" s="95"/>
      <c r="AA27" s="95"/>
      <c r="AB27" s="95"/>
      <c r="AC27" s="95"/>
      <c r="AD27" s="95"/>
      <c r="AE27" s="95"/>
      <c r="AF27" s="95"/>
      <c r="AG27" s="95"/>
      <c r="AH27" s="95"/>
      <c r="AI27" s="95"/>
    </row>
    <row r="28" spans="1:35" s="17" customFormat="1" ht="14.1" customHeight="1">
      <c r="A28" s="40" t="s">
        <v>60</v>
      </c>
      <c r="B28" s="24">
        <f>+'Pivot Table 4-Year Insts.'!Q907</f>
        <v>96.927345596547127</v>
      </c>
      <c r="C28" s="41"/>
      <c r="D28" s="42">
        <f t="shared" si="0"/>
        <v>75.360474978795594</v>
      </c>
      <c r="E28" s="43"/>
      <c r="F28" s="140">
        <f>+'Pivot Table 4-Year Insts.'!Q935</f>
        <v>47.158608990670061</v>
      </c>
      <c r="G28" s="73"/>
      <c r="H28" s="35">
        <f>+'Pivot Table 4-Year Insts.'!Q938</f>
        <v>4.9830364715860904</v>
      </c>
      <c r="I28" s="73"/>
      <c r="J28" s="35">
        <f>+'Pivot Table 4-Year Insts.'!Q941</f>
        <v>23.21882951653944</v>
      </c>
      <c r="K28" s="73"/>
      <c r="L28" s="35">
        <f>+'Pivot Table 4-Year Insts.'!Q944</f>
        <v>24.639525021204413</v>
      </c>
      <c r="M28" s="35"/>
      <c r="N28" s="45">
        <f t="shared" si="1"/>
        <v>100</v>
      </c>
      <c r="P28" s="105"/>
      <c r="Q28" s="105"/>
      <c r="R28" s="105"/>
      <c r="S28" s="105"/>
      <c r="T28" s="105"/>
      <c r="U28" s="105"/>
      <c r="V28" s="105"/>
      <c r="W28" s="105"/>
      <c r="X28" s="105"/>
      <c r="Y28" s="105"/>
      <c r="Z28" s="95"/>
      <c r="AA28" s="95"/>
      <c r="AB28" s="95"/>
      <c r="AC28" s="95"/>
      <c r="AD28" s="95"/>
      <c r="AE28" s="95"/>
      <c r="AF28" s="95"/>
      <c r="AG28" s="95"/>
      <c r="AH28" s="95"/>
      <c r="AI28" s="95"/>
    </row>
    <row r="29" spans="1:35" ht="60.75" customHeight="1">
      <c r="A29" s="1127" t="s">
        <v>140</v>
      </c>
      <c r="B29" s="1127"/>
      <c r="C29" s="1127"/>
      <c r="D29" s="1128"/>
      <c r="E29" s="1128"/>
      <c r="F29" s="1128"/>
      <c r="G29" s="1128"/>
      <c r="H29" s="1128"/>
      <c r="I29" s="1128"/>
      <c r="J29" s="1128"/>
      <c r="K29" s="1128"/>
      <c r="L29" s="1128"/>
      <c r="M29" s="1128"/>
      <c r="N29" s="1128"/>
      <c r="W29" s="105"/>
      <c r="X29" s="105"/>
      <c r="Y29" s="105"/>
      <c r="Z29" s="95"/>
      <c r="AA29" s="95"/>
      <c r="AB29" s="95"/>
      <c r="AC29" s="95"/>
      <c r="AD29" s="95"/>
      <c r="AE29" s="95"/>
      <c r="AF29" s="95"/>
      <c r="AG29" s="95"/>
      <c r="AH29" s="95"/>
      <c r="AI29" s="95"/>
    </row>
    <row r="30" spans="1:35">
      <c r="A30" s="1127" t="s">
        <v>139</v>
      </c>
      <c r="B30" s="1127"/>
      <c r="C30" s="1127"/>
      <c r="D30" s="1128"/>
      <c r="E30" s="1128"/>
      <c r="F30" s="1128"/>
      <c r="G30" s="1128"/>
      <c r="H30" s="1128"/>
      <c r="I30" s="1128"/>
      <c r="J30" s="1128"/>
      <c r="K30" s="1128"/>
      <c r="L30" s="1128"/>
      <c r="M30" s="1128"/>
      <c r="N30" s="1128"/>
      <c r="P30" s="108"/>
      <c r="Q30" s="108"/>
      <c r="R30" s="108"/>
      <c r="S30" s="108"/>
      <c r="T30" s="108"/>
      <c r="U30" s="108"/>
      <c r="V30" s="108"/>
      <c r="W30" s="95"/>
    </row>
    <row r="31" spans="1:35" ht="12.75" customHeight="1">
      <c r="A31" s="1030" t="s">
        <v>168</v>
      </c>
      <c r="B31" s="1004"/>
      <c r="C31" s="1004"/>
      <c r="D31" s="1005"/>
      <c r="E31" s="1005"/>
      <c r="F31" s="1005"/>
      <c r="G31" s="1005"/>
      <c r="H31" s="1005"/>
      <c r="I31" s="1005"/>
      <c r="J31" s="1005"/>
      <c r="K31" s="1005"/>
      <c r="L31" s="1005"/>
      <c r="M31" s="1005"/>
      <c r="N31" s="137" t="s">
        <v>1303</v>
      </c>
      <c r="P31" s="108"/>
      <c r="Q31" s="108"/>
      <c r="R31" s="108"/>
      <c r="S31" s="108"/>
      <c r="T31" s="108"/>
      <c r="U31" s="108"/>
      <c r="V31" s="108"/>
      <c r="W31" s="95"/>
    </row>
    <row r="32" spans="1:35" ht="15.75">
      <c r="A32" s="1" t="s">
        <v>95</v>
      </c>
      <c r="B32" s="1"/>
      <c r="C32" s="1"/>
      <c r="D32" s="1"/>
      <c r="E32" s="1"/>
      <c r="F32" s="1"/>
      <c r="G32" s="1"/>
      <c r="H32" s="1"/>
      <c r="I32" s="1"/>
      <c r="J32" s="1"/>
      <c r="K32" s="1"/>
      <c r="L32" s="31"/>
      <c r="M32" s="8"/>
      <c r="N32" s="31"/>
      <c r="P32" s="108"/>
      <c r="Q32" s="108"/>
      <c r="R32" s="108"/>
      <c r="S32" s="108"/>
      <c r="T32" s="108"/>
      <c r="U32" s="108"/>
      <c r="V32" s="108"/>
      <c r="W32" s="95"/>
    </row>
    <row r="33" spans="1:23" ht="9" customHeight="1">
      <c r="A33" s="1"/>
      <c r="B33" s="1"/>
      <c r="C33" s="1"/>
      <c r="D33" s="1"/>
      <c r="E33" s="1"/>
      <c r="F33" s="1"/>
      <c r="G33" s="1"/>
      <c r="H33" s="1"/>
      <c r="I33" s="1"/>
      <c r="J33" s="1"/>
      <c r="K33" s="1"/>
      <c r="L33" s="31"/>
      <c r="M33" s="8"/>
      <c r="N33" s="31"/>
      <c r="P33" s="108"/>
      <c r="Q33" s="108"/>
      <c r="R33" s="108"/>
      <c r="S33" s="108"/>
      <c r="T33" s="108"/>
      <c r="U33" s="108"/>
      <c r="V33" s="108"/>
      <c r="W33" s="95"/>
    </row>
    <row r="34" spans="1:23" ht="15.75">
      <c r="A34" s="1" t="s">
        <v>71</v>
      </c>
      <c r="B34" s="1"/>
      <c r="C34" s="1"/>
      <c r="D34" s="1"/>
      <c r="E34" s="1"/>
      <c r="F34" s="1"/>
      <c r="G34" s="1"/>
      <c r="H34" s="1"/>
      <c r="I34" s="1"/>
      <c r="J34" s="1"/>
      <c r="K34" s="1"/>
      <c r="L34" s="31"/>
      <c r="M34" s="8"/>
      <c r="N34" s="31"/>
      <c r="P34" s="108"/>
      <c r="Q34" s="108"/>
      <c r="R34" s="108"/>
      <c r="S34" s="108"/>
      <c r="T34" s="108"/>
      <c r="U34" s="108"/>
      <c r="V34" s="108"/>
      <c r="W34" s="95"/>
    </row>
    <row r="35" spans="1:23" ht="18.75">
      <c r="A35" s="1" t="s">
        <v>100</v>
      </c>
      <c r="B35" s="1"/>
      <c r="C35" s="1"/>
      <c r="D35" s="1"/>
      <c r="E35" s="1"/>
      <c r="F35" s="1"/>
      <c r="G35" s="1"/>
      <c r="H35" s="1"/>
      <c r="I35" s="1"/>
      <c r="J35" s="1"/>
      <c r="K35" s="1"/>
      <c r="L35" s="31"/>
      <c r="M35" s="8"/>
      <c r="N35" s="31"/>
      <c r="P35" s="108"/>
      <c r="Q35" s="108"/>
      <c r="R35" s="108"/>
      <c r="S35" s="108"/>
      <c r="T35" s="108"/>
      <c r="U35" s="108"/>
      <c r="V35" s="108"/>
      <c r="W35" s="95"/>
    </row>
    <row r="36" spans="1:23" ht="15.75">
      <c r="A36" s="1" t="s">
        <v>226</v>
      </c>
      <c r="B36" s="1"/>
      <c r="C36" s="1"/>
      <c r="D36" s="1"/>
      <c r="E36" s="1"/>
      <c r="F36" s="1"/>
      <c r="G36" s="1"/>
      <c r="H36" s="1"/>
      <c r="I36" s="1"/>
      <c r="J36" s="1"/>
      <c r="K36" s="1"/>
      <c r="L36" s="31"/>
      <c r="M36" s="8"/>
      <c r="N36" s="31"/>
      <c r="P36" s="108"/>
      <c r="Q36" s="108"/>
      <c r="R36" s="108"/>
      <c r="S36" s="108"/>
      <c r="T36" s="108"/>
      <c r="U36" s="108"/>
      <c r="V36" s="108"/>
      <c r="W36" s="95"/>
    </row>
    <row r="37" spans="1:23" ht="9" customHeight="1">
      <c r="A37" s="1"/>
      <c r="B37" s="1"/>
      <c r="C37" s="1"/>
      <c r="D37" s="1"/>
      <c r="E37" s="1"/>
      <c r="F37" s="1"/>
      <c r="G37" s="1"/>
      <c r="H37" s="1"/>
      <c r="I37" s="1"/>
      <c r="J37" s="1"/>
      <c r="K37" s="1"/>
      <c r="L37" s="31"/>
      <c r="M37" s="8"/>
      <c r="N37" s="31"/>
      <c r="P37" s="115"/>
      <c r="Q37" s="115"/>
      <c r="R37" s="115"/>
      <c r="S37" s="115"/>
      <c r="T37" s="115"/>
      <c r="U37" s="115"/>
      <c r="V37" s="115"/>
      <c r="W37" s="115"/>
    </row>
    <row r="38" spans="1:23" ht="63" customHeight="1">
      <c r="A38" s="12"/>
      <c r="B38" s="29" t="s">
        <v>167</v>
      </c>
      <c r="C38" s="37"/>
      <c r="D38" s="29" t="s">
        <v>138</v>
      </c>
      <c r="E38" s="38"/>
      <c r="F38" s="29" t="s">
        <v>43</v>
      </c>
      <c r="G38" s="29"/>
      <c r="H38" s="29" t="s">
        <v>42</v>
      </c>
      <c r="I38" s="29"/>
      <c r="J38" s="29" t="s">
        <v>36</v>
      </c>
      <c r="K38" s="29"/>
      <c r="L38" s="29" t="s">
        <v>62</v>
      </c>
      <c r="M38" s="29"/>
      <c r="N38" s="29" t="s">
        <v>63</v>
      </c>
      <c r="P38" s="115"/>
      <c r="Q38" s="115"/>
      <c r="R38" s="115"/>
      <c r="S38" s="115"/>
      <c r="T38" s="115"/>
      <c r="U38" s="115"/>
      <c r="V38" s="115"/>
      <c r="W38" s="115"/>
    </row>
    <row r="39" spans="1:23" s="15" customFormat="1" ht="18" customHeight="1">
      <c r="A39" s="10" t="s">
        <v>45</v>
      </c>
      <c r="B39" s="21">
        <f>+'Pivot Table 4-Year Insts.'!K966</f>
        <v>71.869769717919425</v>
      </c>
      <c r="C39" s="22"/>
      <c r="D39" s="50">
        <f>SUM(F39:J39)</f>
        <v>82.820614972293654</v>
      </c>
      <c r="E39" s="23"/>
      <c r="F39" s="33">
        <f>+'Pivot Table 4-Year Insts.'!K994</f>
        <v>65.917931259280721</v>
      </c>
      <c r="G39" s="5"/>
      <c r="H39" s="5">
        <f>+'Pivot Table 4-Year Insts.'!K997</f>
        <v>4.0701169823621024</v>
      </c>
      <c r="I39" s="33"/>
      <c r="J39" s="5">
        <f>+'Pivot Table 4-Year Insts.'!K1000</f>
        <v>12.832566730650827</v>
      </c>
      <c r="K39" s="33"/>
      <c r="L39" s="5">
        <f>+'Pivot Table 4-Year Insts.'!K1003</f>
        <v>17.179385027706349</v>
      </c>
      <c r="M39" s="5"/>
      <c r="N39" s="39">
        <f>SUM(F39:L39)</f>
        <v>100</v>
      </c>
      <c r="P39" s="109"/>
      <c r="Q39" s="109"/>
      <c r="R39" s="109"/>
      <c r="S39" s="109"/>
      <c r="T39" s="109"/>
      <c r="U39" s="110"/>
      <c r="V39" s="111"/>
    </row>
    <row r="40" spans="1:23" s="332" customFormat="1" ht="9" customHeight="1">
      <c r="A40" s="52"/>
      <c r="B40" s="21"/>
      <c r="C40" s="22"/>
      <c r="D40" s="51"/>
      <c r="E40" s="23"/>
      <c r="F40" s="33"/>
      <c r="G40" s="63"/>
      <c r="H40" s="5"/>
      <c r="I40" s="63"/>
      <c r="J40" s="5"/>
      <c r="K40" s="63"/>
      <c r="L40" s="5"/>
      <c r="M40" s="27"/>
      <c r="N40" s="39"/>
      <c r="P40" s="112"/>
      <c r="Q40" s="112"/>
      <c r="R40" s="112"/>
      <c r="S40" s="112"/>
      <c r="T40" s="112"/>
      <c r="U40" s="113"/>
      <c r="V40" s="114"/>
      <c r="W40" s="1031"/>
    </row>
    <row r="41" spans="1:23" s="15" customFormat="1" ht="14.1" customHeight="1">
      <c r="A41" s="10" t="s">
        <v>46</v>
      </c>
      <c r="B41" s="21">
        <f>+'Pivot Table 4-Year Insts.'!K22</f>
        <v>69.635427394438722</v>
      </c>
      <c r="C41" s="22"/>
      <c r="D41" s="51">
        <f t="shared" ref="D41:D44" si="2">SUM(F41:J41)</f>
        <v>87.340274491244685</v>
      </c>
      <c r="E41" s="23"/>
      <c r="F41" s="33">
        <f>+'Pivot Table 4-Year Insts.'!K50</f>
        <v>61.725035494557503</v>
      </c>
      <c r="G41" s="63"/>
      <c r="H41" s="5">
        <f>+'Pivot Table 4-Year Insts.'!K53</f>
        <v>3.9398958826313302</v>
      </c>
      <c r="I41" s="63"/>
      <c r="J41" s="5">
        <f>+'Pivot Table 4-Year Insts.'!K56</f>
        <v>21.675343114055845</v>
      </c>
      <c r="K41" s="63"/>
      <c r="L41" s="5">
        <f>+'Pivot Table 4-Year Insts.'!K59</f>
        <v>12.659725508755324</v>
      </c>
      <c r="M41" s="5"/>
      <c r="N41" s="39">
        <f>SUM(F41:L41)</f>
        <v>100.00000000000001</v>
      </c>
      <c r="P41" s="115"/>
      <c r="Q41" s="115"/>
      <c r="R41" s="115"/>
      <c r="S41" s="115"/>
      <c r="T41" s="115"/>
      <c r="U41" s="110"/>
      <c r="V41" s="111"/>
    </row>
    <row r="42" spans="1:23" s="15" customFormat="1" ht="14.1" customHeight="1">
      <c r="A42" s="2" t="s">
        <v>47</v>
      </c>
      <c r="B42" s="21">
        <f>+'Pivot Table 4-Year Insts.'!K81</f>
        <v>64.647812166488791</v>
      </c>
      <c r="C42" s="22"/>
      <c r="D42" s="51">
        <f t="shared" si="2"/>
        <v>82.66611638464714</v>
      </c>
      <c r="E42" s="23"/>
      <c r="F42" s="33">
        <f>+'Pivot Table 4-Year Insts.'!K109</f>
        <v>56.582748658687578</v>
      </c>
      <c r="G42" s="63"/>
      <c r="H42" s="5">
        <f>+'Pivot Table 4-Year Insts.'!K112</f>
        <v>9.1621956252579455</v>
      </c>
      <c r="I42" s="63"/>
      <c r="J42" s="5">
        <f>+'Pivot Table 4-Year Insts.'!K115</f>
        <v>16.921172100701611</v>
      </c>
      <c r="K42" s="63"/>
      <c r="L42" s="5">
        <f>+'Pivot Table 4-Year Insts.'!K118</f>
        <v>17.333883615352867</v>
      </c>
      <c r="M42" s="5"/>
      <c r="N42" s="39">
        <f>SUM(F42:L42)</f>
        <v>100</v>
      </c>
      <c r="P42" s="115"/>
      <c r="Q42" s="115"/>
      <c r="R42" s="115"/>
      <c r="S42" s="115"/>
      <c r="T42" s="115"/>
      <c r="U42" s="110"/>
      <c r="V42" s="116"/>
      <c r="W42" s="17"/>
    </row>
    <row r="43" spans="1:23" s="15" customFormat="1" ht="13.5" customHeight="1">
      <c r="A43" s="2" t="s">
        <v>61</v>
      </c>
      <c r="B43" s="21">
        <f>+'Pivot Table 4-Year Insts.'!K140</f>
        <v>86.148571428571429</v>
      </c>
      <c r="C43" s="22"/>
      <c r="D43" s="51">
        <f t="shared" si="2"/>
        <v>71.637039002387908</v>
      </c>
      <c r="E43" s="23"/>
      <c r="F43" s="33">
        <f>+'Pivot Table 4-Year Insts.'!K168</f>
        <v>70.549217299018309</v>
      </c>
      <c r="G43" s="63"/>
      <c r="H43" s="5">
        <f>+'Pivot Table 4-Year Insts.'!K171</f>
        <v>1.0878217033695941</v>
      </c>
      <c r="I43" s="63"/>
      <c r="J43" s="5">
        <f>+'Pivot Table 4-Year Insts.'!K174</f>
        <v>0</v>
      </c>
      <c r="K43" s="63"/>
      <c r="L43" s="5">
        <f>+'Pivot Table 4-Year Insts.'!K177</f>
        <v>28.362960997612095</v>
      </c>
      <c r="M43" s="5"/>
      <c r="N43" s="39">
        <f>SUM(F43:L43)</f>
        <v>100</v>
      </c>
      <c r="P43" s="115"/>
      <c r="Q43" s="115"/>
      <c r="R43" s="115"/>
      <c r="S43" s="115"/>
      <c r="T43" s="115"/>
      <c r="U43" s="110"/>
      <c r="V43" s="116"/>
      <c r="W43" s="17"/>
    </row>
    <row r="44" spans="1:23" s="15" customFormat="1" ht="14.1" customHeight="1">
      <c r="A44" s="2" t="s">
        <v>48</v>
      </c>
      <c r="B44" s="21">
        <f>+'Pivot Table 4-Year Insts.'!K199</f>
        <v>60.199843079337242</v>
      </c>
      <c r="C44" s="22"/>
      <c r="D44" s="51">
        <f t="shared" si="2"/>
        <v>77.900870165216389</v>
      </c>
      <c r="E44" s="23"/>
      <c r="F44" s="33">
        <f>+'Pivot Table 4-Year Insts.'!K227</f>
        <v>66.880055199908</v>
      </c>
      <c r="G44" s="63"/>
      <c r="H44" s="5">
        <f>+'Pivot Table 4-Year Insts.'!K230</f>
        <v>4.051826580289033</v>
      </c>
      <c r="I44" s="63"/>
      <c r="J44" s="5">
        <f>+'Pivot Table 4-Year Insts.'!K233</f>
        <v>6.9689883850193572</v>
      </c>
      <c r="K44" s="63"/>
      <c r="L44" s="5">
        <f>+'Pivot Table 4-Year Insts.'!K236</f>
        <v>22.099129834783611</v>
      </c>
      <c r="M44" s="5"/>
      <c r="N44" s="39">
        <f>SUM(F44:L44)</f>
        <v>100</v>
      </c>
      <c r="P44" s="115"/>
      <c r="Q44" s="115"/>
      <c r="R44" s="115"/>
      <c r="S44" s="115"/>
      <c r="T44" s="115"/>
      <c r="U44" s="110"/>
      <c r="V44" s="116"/>
      <c r="W44" s="17"/>
    </row>
    <row r="45" spans="1:23" s="15" customFormat="1" ht="14.1" customHeight="1">
      <c r="A45" s="2"/>
      <c r="B45" s="21"/>
      <c r="C45" s="22"/>
      <c r="D45" s="51"/>
      <c r="E45" s="23"/>
      <c r="F45" s="33"/>
      <c r="G45" s="63"/>
      <c r="H45" s="63"/>
      <c r="I45" s="63"/>
      <c r="J45" s="5"/>
      <c r="K45" s="63"/>
      <c r="L45" s="5"/>
      <c r="M45" s="5"/>
      <c r="N45" s="39"/>
      <c r="P45" s="115"/>
      <c r="Q45" s="115"/>
      <c r="R45" s="115"/>
      <c r="S45" s="115"/>
      <c r="T45" s="115"/>
      <c r="U45" s="110"/>
      <c r="V45" s="116"/>
      <c r="W45" s="17"/>
    </row>
    <row r="46" spans="1:23" s="15" customFormat="1" ht="14.1" customHeight="1">
      <c r="A46" s="2" t="s">
        <v>49</v>
      </c>
      <c r="B46" s="21">
        <f>+'Pivot Table 4-Year Insts.'!K258</f>
        <v>60.270558917764326</v>
      </c>
      <c r="C46" s="22"/>
      <c r="D46" s="51">
        <f t="shared" ref="D46:D49" si="3">SUM(F46:J46)</f>
        <v>88.068517424689901</v>
      </c>
      <c r="E46" s="23"/>
      <c r="F46" s="33">
        <f>+'Pivot Table 4-Year Insts.'!K286</f>
        <v>69.167158889545192</v>
      </c>
      <c r="G46" s="63"/>
      <c r="H46" s="5">
        <f>+'Pivot Table 4-Year Insts.'!K289</f>
        <v>7.944477259303012</v>
      </c>
      <c r="I46" s="63"/>
      <c r="J46" s="5">
        <f>+'Pivot Table 4-Year Insts.'!K292</f>
        <v>10.956881275841701</v>
      </c>
      <c r="K46" s="63"/>
      <c r="L46" s="5">
        <f>+'Pivot Table 4-Year Insts.'!K295</f>
        <v>11.931482575310099</v>
      </c>
      <c r="M46" s="5"/>
      <c r="N46" s="39">
        <f>SUM(F46:L46)</f>
        <v>100</v>
      </c>
      <c r="P46" s="115"/>
      <c r="Q46" s="115"/>
      <c r="R46" s="115"/>
      <c r="S46" s="115"/>
      <c r="T46" s="115"/>
      <c r="U46" s="110"/>
      <c r="V46" s="116"/>
      <c r="W46" s="17"/>
    </row>
    <row r="47" spans="1:23" s="15" customFormat="1" ht="14.1" customHeight="1">
      <c r="A47" s="2" t="s">
        <v>50</v>
      </c>
      <c r="B47" s="21">
        <f>+'Pivot Table 4-Year Insts.'!K317</f>
        <v>72.164345077841503</v>
      </c>
      <c r="C47" s="22"/>
      <c r="D47" s="51">
        <f t="shared" si="3"/>
        <v>77.956204379562038</v>
      </c>
      <c r="E47" s="23"/>
      <c r="F47" s="33">
        <f>+'Pivot Table 4-Year Insts.'!K345</f>
        <v>55.458231954582317</v>
      </c>
      <c r="G47" s="63"/>
      <c r="H47" s="5">
        <f>+'Pivot Table 4-Year Insts.'!K348</f>
        <v>5.2554744525547443</v>
      </c>
      <c r="I47" s="63"/>
      <c r="J47" s="5">
        <f>+'Pivot Table 4-Year Insts.'!K351</f>
        <v>17.242497972424982</v>
      </c>
      <c r="K47" s="63"/>
      <c r="L47" s="5">
        <f>+'Pivot Table 4-Year Insts.'!K354</f>
        <v>22.043795620437955</v>
      </c>
      <c r="M47" s="5"/>
      <c r="N47" s="39">
        <f>SUM(F47:L47)</f>
        <v>100</v>
      </c>
      <c r="P47" s="115"/>
      <c r="Q47" s="115"/>
      <c r="R47" s="115"/>
      <c r="S47" s="115"/>
      <c r="T47" s="115"/>
      <c r="U47" s="110"/>
      <c r="V47" s="116"/>
      <c r="W47" s="17"/>
    </row>
    <row r="48" spans="1:23" s="15" customFormat="1" ht="13.5" customHeight="1">
      <c r="A48" s="2" t="s">
        <v>51</v>
      </c>
      <c r="B48" s="21">
        <f>+'Pivot Table 4-Year Insts.'!K376</f>
        <v>86.802804023163674</v>
      </c>
      <c r="C48" s="22"/>
      <c r="D48" s="51">
        <f t="shared" si="3"/>
        <v>74.613764044943821</v>
      </c>
      <c r="E48" s="23"/>
      <c r="F48" s="33">
        <f>+'Pivot Table 4-Year Insts.'!K404</f>
        <v>58.374297752808992</v>
      </c>
      <c r="G48" s="63"/>
      <c r="H48" s="5">
        <f>+'Pivot Table 4-Year Insts.'!K407</f>
        <v>3.6867977528089888</v>
      </c>
      <c r="I48" s="63"/>
      <c r="J48" s="5">
        <f>+'Pivot Table 4-Year Insts.'!K410</f>
        <v>12.552668539325843</v>
      </c>
      <c r="K48" s="63"/>
      <c r="L48" s="5">
        <f>+'Pivot Table 4-Year Insts.'!K413</f>
        <v>25.386235955056179</v>
      </c>
      <c r="M48" s="5"/>
      <c r="N48" s="39">
        <f>SUM(F48:L48)</f>
        <v>100</v>
      </c>
      <c r="P48" s="115"/>
      <c r="Q48" s="115"/>
      <c r="R48" s="115"/>
      <c r="S48" s="115"/>
      <c r="T48" s="115"/>
      <c r="U48" s="110"/>
      <c r="V48" s="116"/>
      <c r="W48" s="17"/>
    </row>
    <row r="49" spans="1:23" s="15" customFormat="1" ht="14.1" customHeight="1">
      <c r="A49" s="2" t="s">
        <v>52</v>
      </c>
      <c r="B49" s="21">
        <f>+'Pivot Table 4-Year Insts.'!K435</f>
        <v>134.54603992273019</v>
      </c>
      <c r="C49" s="22"/>
      <c r="D49" s="51">
        <f t="shared" si="3"/>
        <v>90.715482172768603</v>
      </c>
      <c r="E49" s="23"/>
      <c r="F49" s="33">
        <f>+'Pivot Table 4-Year Insts.'!K463</f>
        <v>81.359176836563776</v>
      </c>
      <c r="G49" s="63"/>
      <c r="H49" s="5">
        <f>+'Pivot Table 4-Year Insts.'!K466</f>
        <v>1.316104331179708</v>
      </c>
      <c r="I49" s="63"/>
      <c r="J49" s="5">
        <f>+'Pivot Table 4-Year Insts.'!K469</f>
        <v>8.0402010050251249</v>
      </c>
      <c r="K49" s="63"/>
      <c r="L49" s="5">
        <f>+'Pivot Table 4-Year Insts.'!K472</f>
        <v>9.2845178272313955</v>
      </c>
      <c r="M49" s="5"/>
      <c r="N49" s="39">
        <f>SUM(F49:L49)</f>
        <v>100</v>
      </c>
      <c r="P49" s="115"/>
      <c r="Q49" s="115"/>
      <c r="R49" s="115"/>
      <c r="S49" s="115"/>
      <c r="T49" s="115"/>
      <c r="U49" s="110"/>
      <c r="V49" s="116"/>
      <c r="W49" s="17"/>
    </row>
    <row r="50" spans="1:23" s="15" customFormat="1" ht="14.1" customHeight="1">
      <c r="A50" s="2"/>
      <c r="B50" s="21"/>
      <c r="C50" s="22"/>
      <c r="D50" s="51"/>
      <c r="E50" s="23"/>
      <c r="F50" s="33"/>
      <c r="G50" s="63"/>
      <c r="H50" s="5"/>
      <c r="I50" s="63"/>
      <c r="J50" s="5"/>
      <c r="K50" s="63"/>
      <c r="L50" s="5"/>
      <c r="M50" s="5"/>
      <c r="N50" s="39"/>
      <c r="P50" s="115"/>
      <c r="Q50" s="115"/>
      <c r="R50" s="115"/>
      <c r="S50" s="115"/>
      <c r="T50" s="115"/>
      <c r="U50" s="110"/>
      <c r="V50" s="116"/>
      <c r="W50" s="17"/>
    </row>
    <row r="51" spans="1:23" s="15" customFormat="1" ht="14.1" customHeight="1">
      <c r="A51" s="2" t="s">
        <v>53</v>
      </c>
      <c r="B51" s="21">
        <f>+'Pivot Table 4-Year Insts.'!K494</f>
        <v>49.184866195016916</v>
      </c>
      <c r="C51" s="22"/>
      <c r="D51" s="51">
        <f t="shared" ref="D51:D54" si="4">SUM(F51:J51)</f>
        <v>57.098186366479055</v>
      </c>
      <c r="E51" s="23"/>
      <c r="F51" s="33">
        <f>+'Pivot Table 4-Year Insts.'!K522</f>
        <v>52.68918073796123</v>
      </c>
      <c r="G51" s="63"/>
      <c r="H51" s="5">
        <f>+'Pivot Table 4-Year Insts.'!K525</f>
        <v>4.4090056285178241</v>
      </c>
      <c r="I51" s="63"/>
      <c r="J51" s="5">
        <f>+'Pivot Table 4-Year Insts.'!K528</f>
        <v>0</v>
      </c>
      <c r="K51" s="63"/>
      <c r="L51" s="5">
        <f>+'Pivot Table 4-Year Insts.'!K531</f>
        <v>42.901813633520952</v>
      </c>
      <c r="M51" s="5"/>
      <c r="N51" s="39">
        <f>SUM(F51:L51)</f>
        <v>100</v>
      </c>
      <c r="P51" s="115"/>
      <c r="Q51" s="115"/>
      <c r="R51" s="115"/>
      <c r="S51" s="115"/>
      <c r="T51" s="115"/>
      <c r="U51" s="110"/>
      <c r="V51" s="116"/>
      <c r="W51" s="17"/>
    </row>
    <row r="52" spans="1:23" s="15" customFormat="1" ht="14.1" customHeight="1">
      <c r="A52" s="2" t="s">
        <v>54</v>
      </c>
      <c r="B52" s="21">
        <f>+'Pivot Table 4-Year Insts.'!K553</f>
        <v>66.228555617044833</v>
      </c>
      <c r="C52" s="22"/>
      <c r="D52" s="51">
        <f t="shared" si="4"/>
        <v>85.836640902444117</v>
      </c>
      <c r="E52" s="23"/>
      <c r="F52" s="33">
        <f>+'Pivot Table 4-Year Insts.'!K581</f>
        <v>73.929392103613949</v>
      </c>
      <c r="G52" s="63"/>
      <c r="H52" s="5">
        <f>+'Pivot Table 4-Year Insts.'!K584</f>
        <v>2.4232295801128054</v>
      </c>
      <c r="I52" s="63"/>
      <c r="J52" s="5">
        <f>+'Pivot Table 4-Year Insts.'!K587</f>
        <v>9.4840192187173606</v>
      </c>
      <c r="K52" s="63"/>
      <c r="L52" s="5">
        <f>+'Pivot Table 4-Year Insts.'!K590</f>
        <v>14.16335909755588</v>
      </c>
      <c r="M52" s="5"/>
      <c r="N52" s="39">
        <f>SUM(F52:L52)</f>
        <v>100</v>
      </c>
      <c r="P52" s="115"/>
      <c r="Q52" s="115"/>
      <c r="R52" s="115"/>
      <c r="S52" s="115"/>
      <c r="T52" s="115"/>
      <c r="U52" s="110"/>
      <c r="V52" s="116"/>
      <c r="W52" s="17"/>
    </row>
    <row r="53" spans="1:23" s="15" customFormat="1" ht="14.1" customHeight="1">
      <c r="A53" s="2" t="s">
        <v>55</v>
      </c>
      <c r="B53" s="21">
        <f>+'Pivot Table 4-Year Insts.'!K612</f>
        <v>61.464938014573676</v>
      </c>
      <c r="C53" s="22"/>
      <c r="D53" s="51">
        <f t="shared" si="4"/>
        <v>83.048498845265584</v>
      </c>
      <c r="E53" s="23"/>
      <c r="F53" s="33">
        <f>+'Pivot Table 4-Year Insts.'!K640</f>
        <v>58.137028483448802</v>
      </c>
      <c r="G53" s="63"/>
      <c r="H53" s="5">
        <f>+'Pivot Table 4-Year Insts.'!K643</f>
        <v>3.6181678214010775</v>
      </c>
      <c r="I53" s="63"/>
      <c r="J53" s="5">
        <f>+'Pivot Table 4-Year Insts.'!K646</f>
        <v>21.293302540415702</v>
      </c>
      <c r="K53" s="63"/>
      <c r="L53" s="5">
        <f>+'Pivot Table 4-Year Insts.'!K649</f>
        <v>16.951501154734412</v>
      </c>
      <c r="M53" s="5"/>
      <c r="N53" s="39">
        <f>SUM(F53:L53)</f>
        <v>100</v>
      </c>
      <c r="P53" s="115"/>
      <c r="Q53" s="115"/>
      <c r="R53" s="115"/>
      <c r="S53" s="115"/>
      <c r="T53" s="115"/>
      <c r="U53" s="110"/>
      <c r="V53" s="116"/>
      <c r="W53" s="17"/>
    </row>
    <row r="54" spans="1:23" s="15" customFormat="1" ht="13.5" customHeight="1">
      <c r="A54" s="2" t="s">
        <v>56</v>
      </c>
      <c r="B54" s="21">
        <f>+'Pivot Table 4-Year Insts.'!K671</f>
        <v>76.251805488685605</v>
      </c>
      <c r="C54" s="22"/>
      <c r="D54" s="51">
        <f t="shared" si="4"/>
        <v>83.599052880820835</v>
      </c>
      <c r="E54" s="23"/>
      <c r="F54" s="33">
        <f>+'Pivot Table 4-Year Insts.'!K699</f>
        <v>71.539068666140494</v>
      </c>
      <c r="G54" s="63"/>
      <c r="H54" s="5">
        <f>+'Pivot Table 4-Year Insts.'!K702</f>
        <v>1.1365430149960536</v>
      </c>
      <c r="I54" s="63"/>
      <c r="J54" s="5">
        <f>+'Pivot Table 4-Year Insts.'!K705</f>
        <v>10.923441199684293</v>
      </c>
      <c r="K54" s="63"/>
      <c r="L54" s="5">
        <f>+'Pivot Table 4-Year Insts.'!K708</f>
        <v>16.400947119179161</v>
      </c>
      <c r="M54" s="5"/>
      <c r="N54" s="39">
        <f>SUM(F54:L54)</f>
        <v>100</v>
      </c>
      <c r="P54" s="115"/>
      <c r="Q54" s="115"/>
      <c r="R54" s="115"/>
      <c r="S54" s="115"/>
      <c r="T54" s="115"/>
      <c r="U54" s="110"/>
      <c r="V54" s="116"/>
      <c r="W54" s="17"/>
    </row>
    <row r="55" spans="1:23" s="15" customFormat="1" ht="13.5" customHeight="1">
      <c r="A55" s="2"/>
      <c r="B55" s="21"/>
      <c r="C55" s="22"/>
      <c r="D55" s="51"/>
      <c r="E55" s="23"/>
      <c r="F55" s="33"/>
      <c r="G55" s="63"/>
      <c r="H55" s="5"/>
      <c r="I55" s="63"/>
      <c r="J55" s="5"/>
      <c r="K55" s="63"/>
      <c r="L55" s="5"/>
      <c r="M55" s="5"/>
      <c r="N55" s="39"/>
      <c r="P55" s="115"/>
      <c r="Q55" s="115"/>
      <c r="R55" s="115"/>
      <c r="S55" s="115"/>
      <c r="T55" s="115"/>
      <c r="U55" s="110"/>
      <c r="V55" s="116"/>
      <c r="W55" s="17"/>
    </row>
    <row r="56" spans="1:23" s="15" customFormat="1" ht="14.1" customHeight="1">
      <c r="A56" s="2" t="s">
        <v>57</v>
      </c>
      <c r="B56" s="21">
        <f>+'Pivot Table 4-Year Insts.'!K730</f>
        <v>95.605231143552317</v>
      </c>
      <c r="C56" s="22"/>
      <c r="D56" s="51">
        <f t="shared" ref="D56:D59" si="5">SUM(F56:J56)</f>
        <v>78.447590265627497</v>
      </c>
      <c r="E56" s="23"/>
      <c r="F56" s="139">
        <f>+'Pivot Table 4-Year Insts.'!K758</f>
        <v>55.893112772387468</v>
      </c>
      <c r="G56" s="63"/>
      <c r="H56" s="5">
        <f>+'Pivot Table 4-Year Insts.'!K761</f>
        <v>10.21154763798314</v>
      </c>
      <c r="I56" s="63"/>
      <c r="J56" s="5">
        <f>+'Pivot Table 4-Year Insts.'!K764</f>
        <v>12.342929855256878</v>
      </c>
      <c r="K56" s="63"/>
      <c r="L56" s="5">
        <f>+'Pivot Table 4-Year Insts.'!K767</f>
        <v>21.552409734372517</v>
      </c>
      <c r="M56" s="5"/>
      <c r="N56" s="39">
        <f>SUM(F56:L56)</f>
        <v>100.00000000000001</v>
      </c>
      <c r="P56" s="115"/>
      <c r="Q56" s="115"/>
      <c r="R56" s="115"/>
      <c r="S56" s="115"/>
      <c r="T56" s="115"/>
      <c r="U56" s="110"/>
      <c r="V56" s="116"/>
      <c r="W56" s="17"/>
    </row>
    <row r="57" spans="1:23" s="15" customFormat="1" ht="14.1" customHeight="1">
      <c r="A57" s="2" t="s">
        <v>58</v>
      </c>
      <c r="B57" s="21">
        <f>+'Pivot Table 4-Year Insts.'!K789</f>
        <v>94.360266330754001</v>
      </c>
      <c r="C57" s="22"/>
      <c r="D57" s="51">
        <f t="shared" si="5"/>
        <v>90.31962773666946</v>
      </c>
      <c r="E57" s="23"/>
      <c r="F57" s="139">
        <f>+'Pivot Table 4-Year Insts.'!K817</f>
        <v>66.41620260889465</v>
      </c>
      <c r="G57" s="63"/>
      <c r="H57" s="5">
        <f>+'Pivot Table 4-Year Insts.'!K820</f>
        <v>3.7874742543290867</v>
      </c>
      <c r="I57" s="63"/>
      <c r="J57" s="5">
        <f>+'Pivot Table 4-Year Insts.'!K823</f>
        <v>20.115950873445723</v>
      </c>
      <c r="K57" s="63"/>
      <c r="L57" s="5">
        <f>+'Pivot Table 4-Year Insts.'!K826</f>
        <v>9.6803722633305362</v>
      </c>
      <c r="M57" s="5"/>
      <c r="N57" s="39">
        <f>SUM(F57:L57)</f>
        <v>100</v>
      </c>
      <c r="P57" s="115"/>
      <c r="Q57" s="115"/>
      <c r="R57" s="115"/>
      <c r="S57" s="115"/>
      <c r="T57" s="115"/>
      <c r="U57" s="110"/>
      <c r="V57" s="116"/>
      <c r="W57" s="17"/>
    </row>
    <row r="58" spans="1:23" s="15" customFormat="1" ht="14.1" customHeight="1">
      <c r="A58" s="2" t="s">
        <v>59</v>
      </c>
      <c r="B58" s="21">
        <f>+'Pivot Table 4-Year Insts.'!K848</f>
        <v>70.066608746017948</v>
      </c>
      <c r="C58" s="22"/>
      <c r="D58" s="51">
        <f t="shared" si="5"/>
        <v>82.359262627097635</v>
      </c>
      <c r="E58" s="23"/>
      <c r="F58" s="139">
        <f>+'Pivot Table 4-Year Insts.'!K876</f>
        <v>74.24981400347194</v>
      </c>
      <c r="G58" s="63"/>
      <c r="H58" s="5">
        <f>+'Pivot Table 4-Year Insts.'!K879</f>
        <v>2.9924774737538233</v>
      </c>
      <c r="I58" s="63"/>
      <c r="J58" s="5">
        <f>+'Pivot Table 4-Year Insts.'!K882</f>
        <v>5.1169711498718691</v>
      </c>
      <c r="K58" s="63"/>
      <c r="L58" s="5">
        <f>+'Pivot Table 4-Year Insts.'!K885</f>
        <v>17.640737372902375</v>
      </c>
      <c r="M58" s="5"/>
      <c r="N58" s="39">
        <f>SUM(F58:L58)</f>
        <v>100.00000000000001</v>
      </c>
      <c r="P58" s="115"/>
      <c r="Q58" s="115"/>
      <c r="R58" s="115"/>
      <c r="S58" s="115"/>
      <c r="T58" s="115"/>
      <c r="U58" s="110"/>
      <c r="V58" s="116"/>
      <c r="W58" s="17"/>
    </row>
    <row r="59" spans="1:23" s="17" customFormat="1" ht="14.1" customHeight="1">
      <c r="A59" s="40" t="s">
        <v>60</v>
      </c>
      <c r="B59" s="24">
        <f>+'Pivot Table 4-Year Insts.'!K907</f>
        <v>98.83000688231246</v>
      </c>
      <c r="C59" s="41"/>
      <c r="D59" s="42">
        <f t="shared" si="5"/>
        <v>88.46332404828226</v>
      </c>
      <c r="E59" s="43"/>
      <c r="F59" s="140">
        <f>+'Pivot Table 4-Year Insts.'!K935</f>
        <v>58.054781801299903</v>
      </c>
      <c r="G59" s="73"/>
      <c r="H59" s="35">
        <f>+'Pivot Table 4-Year Insts.'!K938</f>
        <v>3.7604456824512535</v>
      </c>
      <c r="I59" s="73"/>
      <c r="J59" s="35">
        <f>+'Pivot Table 4-Year Insts.'!K941</f>
        <v>26.648096564531105</v>
      </c>
      <c r="K59" s="73"/>
      <c r="L59" s="35">
        <f>+'Pivot Table 4-Year Insts.'!K944</f>
        <v>11.536675951717735</v>
      </c>
      <c r="M59" s="35"/>
      <c r="N59" s="45">
        <f>SUM(F59:L59)</f>
        <v>100</v>
      </c>
      <c r="P59" s="115"/>
      <c r="Q59" s="115"/>
      <c r="R59" s="115"/>
      <c r="S59" s="115"/>
      <c r="T59" s="115"/>
      <c r="U59" s="110"/>
      <c r="V59" s="116"/>
    </row>
    <row r="60" spans="1:23" ht="57" customHeight="1">
      <c r="A60" s="1127" t="s">
        <v>140</v>
      </c>
      <c r="B60" s="1127"/>
      <c r="C60" s="1127"/>
      <c r="D60" s="1128"/>
      <c r="E60" s="1128"/>
      <c r="F60" s="1128"/>
      <c r="G60" s="1128"/>
      <c r="H60" s="1128"/>
      <c r="I60" s="1128"/>
      <c r="J60" s="1128"/>
      <c r="K60" s="1128"/>
      <c r="L60" s="1128"/>
      <c r="M60" s="1128"/>
      <c r="N60" s="1128"/>
      <c r="P60" s="108"/>
      <c r="Q60" s="115"/>
      <c r="R60" s="115"/>
      <c r="S60" s="115"/>
      <c r="T60" s="115"/>
      <c r="U60" s="108"/>
      <c r="V60" s="108"/>
      <c r="W60" s="95"/>
    </row>
    <row r="61" spans="1:23" ht="15" customHeight="1">
      <c r="A61" s="1127" t="s">
        <v>139</v>
      </c>
      <c r="B61" s="1127"/>
      <c r="C61" s="1127"/>
      <c r="D61" s="1128"/>
      <c r="E61" s="1128"/>
      <c r="F61" s="1128"/>
      <c r="G61" s="1128"/>
      <c r="H61" s="1128"/>
      <c r="I61" s="1128"/>
      <c r="J61" s="1128"/>
      <c r="K61" s="1128"/>
      <c r="L61" s="1128"/>
      <c r="M61" s="1128"/>
      <c r="N61" s="1128"/>
      <c r="P61" s="108"/>
      <c r="Q61" s="108"/>
      <c r="R61" s="108"/>
      <c r="S61" s="108"/>
      <c r="T61" s="108"/>
      <c r="U61" s="108"/>
      <c r="V61" s="108"/>
      <c r="W61" s="95"/>
    </row>
    <row r="62" spans="1:23">
      <c r="A62" s="1030" t="s">
        <v>168</v>
      </c>
      <c r="B62" s="1004"/>
      <c r="C62" s="1004"/>
      <c r="D62" s="1005"/>
      <c r="E62" s="1005"/>
      <c r="F62" s="1005"/>
      <c r="G62" s="1005"/>
      <c r="H62" s="1005"/>
      <c r="I62" s="1005"/>
      <c r="J62" s="1005"/>
      <c r="K62" s="1005"/>
      <c r="L62" s="1005"/>
      <c r="M62" s="1005"/>
      <c r="N62" s="137" t="s">
        <v>1303</v>
      </c>
      <c r="P62" s="108"/>
      <c r="Q62" s="108"/>
      <c r="R62" s="108"/>
      <c r="S62" s="108"/>
      <c r="T62" s="108"/>
      <c r="U62" s="108"/>
      <c r="V62" s="108"/>
      <c r="W62" s="95"/>
    </row>
    <row r="63" spans="1:23" ht="15.75">
      <c r="A63" s="1" t="s">
        <v>127</v>
      </c>
      <c r="B63" s="1"/>
      <c r="C63" s="1"/>
      <c r="D63" s="1"/>
      <c r="E63" s="1"/>
      <c r="F63" s="1"/>
      <c r="G63" s="1"/>
      <c r="H63" s="1"/>
      <c r="I63" s="1"/>
      <c r="J63" s="1"/>
      <c r="K63" s="1"/>
      <c r="L63" s="31"/>
      <c r="M63" s="8"/>
      <c r="N63" s="31"/>
      <c r="P63" s="108"/>
      <c r="Q63" s="108"/>
      <c r="R63" s="108"/>
      <c r="S63" s="108"/>
      <c r="T63" s="108"/>
      <c r="U63" s="108"/>
      <c r="V63" s="108"/>
      <c r="W63" s="95"/>
    </row>
    <row r="64" spans="1:23" ht="9" customHeight="1">
      <c r="A64" s="1"/>
      <c r="B64" s="1"/>
      <c r="C64" s="1"/>
      <c r="D64" s="1"/>
      <c r="E64" s="1"/>
      <c r="F64" s="1"/>
      <c r="G64" s="1"/>
      <c r="H64" s="1"/>
      <c r="I64" s="1"/>
      <c r="J64" s="1"/>
      <c r="K64" s="1"/>
      <c r="L64" s="31"/>
      <c r="M64" s="8"/>
      <c r="N64" s="31"/>
      <c r="P64" s="108"/>
      <c r="Q64" s="108"/>
      <c r="R64" s="108"/>
      <c r="S64" s="108"/>
      <c r="T64" s="108"/>
      <c r="U64" s="108"/>
      <c r="V64" s="108"/>
      <c r="W64" s="95"/>
    </row>
    <row r="65" spans="1:23" ht="15.75">
      <c r="A65" s="1" t="s">
        <v>71</v>
      </c>
      <c r="B65" s="1"/>
      <c r="C65" s="1"/>
      <c r="D65" s="1"/>
      <c r="E65" s="1"/>
      <c r="F65" s="1"/>
      <c r="G65" s="1"/>
      <c r="H65" s="1"/>
      <c r="I65" s="1"/>
      <c r="J65" s="1"/>
      <c r="K65" s="1"/>
      <c r="L65" s="31"/>
      <c r="M65" s="8"/>
      <c r="N65" s="31"/>
      <c r="P65" s="108"/>
      <c r="Q65" s="108"/>
      <c r="R65" s="108"/>
      <c r="S65" s="108"/>
      <c r="T65" s="108"/>
      <c r="U65" s="108"/>
      <c r="V65" s="108"/>
      <c r="W65" s="95"/>
    </row>
    <row r="66" spans="1:23" ht="18.75">
      <c r="A66" s="1" t="s">
        <v>100</v>
      </c>
      <c r="B66" s="1"/>
      <c r="C66" s="1"/>
      <c r="D66" s="1"/>
      <c r="E66" s="1"/>
      <c r="F66" s="1"/>
      <c r="G66" s="1"/>
      <c r="H66" s="1"/>
      <c r="I66" s="1"/>
      <c r="J66" s="1"/>
      <c r="K66" s="1"/>
      <c r="L66" s="31"/>
      <c r="M66" s="8"/>
      <c r="N66" s="31"/>
      <c r="P66" s="108"/>
      <c r="Q66" s="108"/>
      <c r="R66" s="108"/>
      <c r="S66" s="108"/>
      <c r="T66" s="108"/>
      <c r="U66" s="108"/>
      <c r="V66" s="108"/>
      <c r="W66" s="95"/>
    </row>
    <row r="67" spans="1:23" ht="15.75">
      <c r="A67" s="1" t="s">
        <v>227</v>
      </c>
      <c r="B67" s="1"/>
      <c r="C67" s="1"/>
      <c r="D67" s="1"/>
      <c r="E67" s="1"/>
      <c r="F67" s="1"/>
      <c r="G67" s="1"/>
      <c r="H67" s="1"/>
      <c r="I67" s="1"/>
      <c r="J67" s="1"/>
      <c r="K67" s="1"/>
      <c r="L67" s="31"/>
      <c r="M67" s="8"/>
      <c r="N67" s="31"/>
      <c r="P67" s="108"/>
      <c r="Q67" s="108"/>
      <c r="R67" s="108"/>
      <c r="S67" s="108"/>
      <c r="T67" s="108"/>
      <c r="U67" s="108"/>
      <c r="V67" s="108"/>
      <c r="W67" s="95"/>
    </row>
    <row r="68" spans="1:23" ht="9" customHeight="1">
      <c r="A68" s="1"/>
      <c r="B68" s="1"/>
      <c r="C68" s="1"/>
      <c r="D68" s="1"/>
      <c r="E68" s="1"/>
      <c r="F68" s="1"/>
      <c r="G68" s="1"/>
      <c r="H68" s="1"/>
      <c r="I68" s="1"/>
      <c r="J68" s="1"/>
      <c r="K68" s="1"/>
      <c r="L68" s="31"/>
      <c r="M68" s="8"/>
      <c r="N68" s="31"/>
      <c r="P68" s="108"/>
      <c r="Q68" s="108"/>
      <c r="R68" s="108"/>
      <c r="S68" s="108"/>
      <c r="T68" s="108"/>
      <c r="U68" s="108"/>
      <c r="V68" s="108"/>
      <c r="W68" s="95"/>
    </row>
    <row r="69" spans="1:23" ht="63" customHeight="1">
      <c r="A69" s="12"/>
      <c r="B69" s="29" t="s">
        <v>167</v>
      </c>
      <c r="C69" s="37"/>
      <c r="D69" s="29" t="s">
        <v>138</v>
      </c>
      <c r="E69" s="38"/>
      <c r="F69" s="29" t="s">
        <v>43</v>
      </c>
      <c r="G69" s="29"/>
      <c r="H69" s="29" t="s">
        <v>42</v>
      </c>
      <c r="I69" s="29"/>
      <c r="J69" s="29" t="s">
        <v>36</v>
      </c>
      <c r="K69" s="29"/>
      <c r="L69" s="29" t="s">
        <v>62</v>
      </c>
      <c r="M69" s="29"/>
      <c r="N69" s="29" t="s">
        <v>63</v>
      </c>
      <c r="P69" s="117"/>
      <c r="Q69" s="117"/>
      <c r="R69" s="117"/>
      <c r="S69" s="117"/>
      <c r="T69" s="117"/>
      <c r="U69" s="117"/>
      <c r="V69" s="117"/>
      <c r="W69" s="95"/>
    </row>
    <row r="70" spans="1:23" s="15" customFormat="1" ht="18" customHeight="1">
      <c r="A70" s="10" t="s">
        <v>45</v>
      </c>
      <c r="B70" s="21">
        <f>+'Pivot Table 4-Year Insts.'!L966</f>
        <v>72.798800599700158</v>
      </c>
      <c r="C70" s="22"/>
      <c r="D70" s="50">
        <f>SUM(F70:J70)</f>
        <v>72.848162475822051</v>
      </c>
      <c r="E70" s="23"/>
      <c r="F70" s="33">
        <f>+'Pivot Table 4-Year Insts.'!L994</f>
        <v>46.318907156673113</v>
      </c>
      <c r="G70" s="5"/>
      <c r="H70" s="5">
        <f>+'Pivot Table 4-Year Insts.'!L997</f>
        <v>6.9572050290135401</v>
      </c>
      <c r="I70" s="33"/>
      <c r="J70" s="5">
        <f>+'Pivot Table 4-Year Insts.'!L1000</f>
        <v>19.572050290135394</v>
      </c>
      <c r="K70" s="33"/>
      <c r="L70" s="5">
        <f>+'Pivot Table 4-Year Insts.'!L1003</f>
        <v>27.151837524177953</v>
      </c>
      <c r="M70" s="5"/>
      <c r="N70" s="39">
        <f>SUM(F70:L70)</f>
        <v>100</v>
      </c>
      <c r="P70" s="109"/>
      <c r="Q70" s="109"/>
      <c r="R70" s="109"/>
      <c r="S70" s="109"/>
      <c r="T70" s="109"/>
      <c r="U70" s="110"/>
      <c r="V70" s="111"/>
    </row>
    <row r="71" spans="1:23" s="332" customFormat="1" ht="9" customHeight="1">
      <c r="A71" s="52"/>
      <c r="B71" s="21"/>
      <c r="C71" s="22"/>
      <c r="D71" s="51"/>
      <c r="E71" s="23"/>
      <c r="F71" s="33"/>
      <c r="G71" s="63"/>
      <c r="H71" s="5"/>
      <c r="I71" s="63"/>
      <c r="J71" s="5"/>
      <c r="K71" s="63"/>
      <c r="L71" s="5"/>
      <c r="M71" s="27"/>
      <c r="N71" s="39"/>
      <c r="P71" s="112"/>
      <c r="Q71" s="112"/>
      <c r="R71" s="112"/>
      <c r="S71" s="112"/>
      <c r="T71" s="112"/>
      <c r="U71" s="113"/>
      <c r="V71" s="114"/>
      <c r="W71" s="1031"/>
    </row>
    <row r="72" spans="1:23" s="15" customFormat="1" ht="14.1" customHeight="1">
      <c r="A72" s="10" t="s">
        <v>46</v>
      </c>
      <c r="B72" s="21">
        <f>+'Pivot Table 4-Year Insts.'!L22</f>
        <v>36.511042773273694</v>
      </c>
      <c r="C72" s="22"/>
      <c r="D72" s="51">
        <f t="shared" ref="D72:D75" si="6">SUM(F72:J72)</f>
        <v>86.523736600306279</v>
      </c>
      <c r="E72" s="23"/>
      <c r="F72" s="33">
        <f>+'Pivot Table 4-Year Insts.'!L50</f>
        <v>43.644716692189895</v>
      </c>
      <c r="G72" s="63"/>
      <c r="H72" s="5">
        <f>+'Pivot Table 4-Year Insts.'!L53</f>
        <v>9.1883614088820824</v>
      </c>
      <c r="I72" s="63"/>
      <c r="J72" s="5">
        <f>+'Pivot Table 4-Year Insts.'!L56</f>
        <v>33.690658499234303</v>
      </c>
      <c r="K72" s="63"/>
      <c r="L72" s="5">
        <f>+'Pivot Table 4-Year Insts.'!L59</f>
        <v>13.476263399693721</v>
      </c>
      <c r="M72" s="5"/>
      <c r="N72" s="39">
        <f>SUM(F72:L72)</f>
        <v>100</v>
      </c>
      <c r="P72" s="115"/>
      <c r="Q72" s="115"/>
      <c r="R72" s="115"/>
      <c r="S72" s="115"/>
      <c r="T72" s="115"/>
      <c r="U72" s="110"/>
      <c r="V72" s="111"/>
    </row>
    <row r="73" spans="1:23" s="15" customFormat="1" ht="14.1" customHeight="1">
      <c r="A73" s="2" t="s">
        <v>47</v>
      </c>
      <c r="B73" s="21">
        <f>+'Pivot Table 4-Year Insts.'!L81</f>
        <v>0</v>
      </c>
      <c r="C73" s="22"/>
      <c r="D73" s="51">
        <f t="shared" si="6"/>
        <v>0</v>
      </c>
      <c r="E73" s="23"/>
      <c r="F73" s="33">
        <f>+'Pivot Table 4-Year Insts.'!L109</f>
        <v>0</v>
      </c>
      <c r="G73" s="63"/>
      <c r="H73" s="5">
        <f>+'Pivot Table 4-Year Insts.'!L112</f>
        <v>0</v>
      </c>
      <c r="I73" s="63"/>
      <c r="J73" s="5">
        <f>+'Pivot Table 4-Year Insts.'!L115</f>
        <v>0</v>
      </c>
      <c r="K73" s="63"/>
      <c r="L73" s="5">
        <f>+'Pivot Table 4-Year Insts.'!L118</f>
        <v>0</v>
      </c>
      <c r="M73" s="5"/>
      <c r="N73" s="39">
        <f>SUM(F73:L73)</f>
        <v>0</v>
      </c>
      <c r="P73" s="115"/>
      <c r="Q73" s="115"/>
      <c r="R73" s="115"/>
      <c r="S73" s="115"/>
      <c r="T73" s="115"/>
      <c r="U73" s="110"/>
      <c r="V73" s="116"/>
      <c r="W73" s="17"/>
    </row>
    <row r="74" spans="1:23" s="15" customFormat="1" ht="13.5" customHeight="1">
      <c r="A74" s="2" t="s">
        <v>61</v>
      </c>
      <c r="B74" s="21">
        <f>+'Pivot Table 4-Year Insts.'!L140</f>
        <v>0</v>
      </c>
      <c r="C74" s="22"/>
      <c r="D74" s="51">
        <f t="shared" si="6"/>
        <v>0</v>
      </c>
      <c r="E74" s="23"/>
      <c r="F74" s="33">
        <f>+'Pivot Table 4-Year Insts.'!L168</f>
        <v>0</v>
      </c>
      <c r="G74" s="63"/>
      <c r="H74" s="5">
        <f>+'Pivot Table 4-Year Insts.'!L171</f>
        <v>0</v>
      </c>
      <c r="I74" s="63"/>
      <c r="J74" s="5">
        <f>+'Pivot Table 4-Year Insts.'!L174</f>
        <v>0</v>
      </c>
      <c r="K74" s="63"/>
      <c r="L74" s="5">
        <f>+'Pivot Table 4-Year Insts.'!L177</f>
        <v>0</v>
      </c>
      <c r="M74" s="5"/>
      <c r="N74" s="39">
        <f>SUM(F74:L74)</f>
        <v>0</v>
      </c>
      <c r="P74" s="115"/>
      <c r="Q74" s="115"/>
      <c r="R74" s="115"/>
      <c r="S74" s="115"/>
      <c r="T74" s="115"/>
      <c r="U74" s="110"/>
      <c r="V74" s="116"/>
      <c r="W74" s="17"/>
    </row>
    <row r="75" spans="1:23" s="15" customFormat="1" ht="14.1" customHeight="1">
      <c r="A75" s="2" t="s">
        <v>48</v>
      </c>
      <c r="B75" s="21">
        <f>+'Pivot Table 4-Year Insts.'!L199</f>
        <v>89.897395422257304</v>
      </c>
      <c r="C75" s="22"/>
      <c r="D75" s="51">
        <f t="shared" si="6"/>
        <v>59.043020193151889</v>
      </c>
      <c r="E75" s="23"/>
      <c r="F75" s="33">
        <f>+'Pivot Table 4-Year Insts.'!L227</f>
        <v>42.230026338893765</v>
      </c>
      <c r="G75" s="63"/>
      <c r="H75" s="5">
        <f>+'Pivot Table 4-Year Insts.'!L230</f>
        <v>6.9798068481123803</v>
      </c>
      <c r="I75" s="63"/>
      <c r="J75" s="5">
        <f>+'Pivot Table 4-Year Insts.'!L233</f>
        <v>9.8331870061457423</v>
      </c>
      <c r="K75" s="63"/>
      <c r="L75" s="5">
        <f>+'Pivot Table 4-Year Insts.'!L236</f>
        <v>40.956979806848118</v>
      </c>
      <c r="M75" s="5"/>
      <c r="N75" s="39">
        <f>SUM(F75:L75)</f>
        <v>100</v>
      </c>
      <c r="P75" s="115"/>
      <c r="Q75" s="115"/>
      <c r="R75" s="115"/>
      <c r="S75" s="115"/>
      <c r="T75" s="115"/>
      <c r="U75" s="110"/>
      <c r="V75" s="116"/>
      <c r="W75" s="17"/>
    </row>
    <row r="76" spans="1:23" s="15" customFormat="1" ht="14.1" customHeight="1">
      <c r="A76" s="2"/>
      <c r="B76" s="21"/>
      <c r="C76" s="22"/>
      <c r="D76" s="51"/>
      <c r="E76" s="23"/>
      <c r="F76" s="33"/>
      <c r="G76" s="63"/>
      <c r="H76" s="63"/>
      <c r="I76" s="63"/>
      <c r="J76" s="5"/>
      <c r="K76" s="63"/>
      <c r="L76" s="5"/>
      <c r="M76" s="5"/>
      <c r="N76" s="39"/>
      <c r="P76" s="115"/>
      <c r="Q76" s="115"/>
      <c r="R76" s="115"/>
      <c r="S76" s="115"/>
      <c r="T76" s="115"/>
      <c r="U76" s="110"/>
      <c r="V76" s="116"/>
      <c r="W76" s="17"/>
    </row>
    <row r="77" spans="1:23" s="15" customFormat="1" ht="14.1" customHeight="1">
      <c r="A77" s="2" t="s">
        <v>49</v>
      </c>
      <c r="B77" s="21">
        <f>+'Pivot Table 4-Year Insts.'!L258</f>
        <v>78.877988963825871</v>
      </c>
      <c r="C77" s="22"/>
      <c r="D77" s="51">
        <f t="shared" ref="D77:D80" si="7">SUM(F77:J77)</f>
        <v>94.792071511853862</v>
      </c>
      <c r="E77" s="23"/>
      <c r="F77" s="33">
        <f>+'Pivot Table 4-Year Insts.'!L286</f>
        <v>79.518072289156621</v>
      </c>
      <c r="G77" s="63"/>
      <c r="H77" s="5">
        <f>+'Pivot Table 4-Year Insts.'!L289</f>
        <v>8.7446560435289555</v>
      </c>
      <c r="I77" s="63"/>
      <c r="J77" s="5">
        <f>+'Pivot Table 4-Year Insts.'!L292</f>
        <v>6.5293431791682854</v>
      </c>
      <c r="K77" s="63"/>
      <c r="L77" s="5">
        <f>+'Pivot Table 4-Year Insts.'!L295</f>
        <v>5.2079284881461332</v>
      </c>
      <c r="M77" s="5"/>
      <c r="N77" s="39">
        <f>SUM(F77:L77)</f>
        <v>100</v>
      </c>
      <c r="P77" s="115"/>
      <c r="Q77" s="115"/>
      <c r="R77" s="115"/>
      <c r="S77" s="115"/>
      <c r="T77" s="115"/>
      <c r="U77" s="110"/>
      <c r="V77" s="116"/>
      <c r="W77" s="17"/>
    </row>
    <row r="78" spans="1:23" s="15" customFormat="1" ht="14.1" customHeight="1">
      <c r="A78" s="2" t="s">
        <v>50</v>
      </c>
      <c r="B78" s="21">
        <f>+'Pivot Table 4-Year Insts.'!L317</f>
        <v>0</v>
      </c>
      <c r="C78" s="22"/>
      <c r="D78" s="51">
        <f t="shared" si="7"/>
        <v>0</v>
      </c>
      <c r="E78" s="23"/>
      <c r="F78" s="33">
        <f>+'Pivot Table 4-Year Insts.'!L345</f>
        <v>0</v>
      </c>
      <c r="G78" s="63"/>
      <c r="H78" s="5">
        <f>+'Pivot Table 4-Year Insts.'!L348</f>
        <v>0</v>
      </c>
      <c r="I78" s="63"/>
      <c r="J78" s="5">
        <f>+'Pivot Table 4-Year Insts.'!L351</f>
        <v>0</v>
      </c>
      <c r="K78" s="63"/>
      <c r="L78" s="5">
        <f>+'Pivot Table 4-Year Insts.'!L354</f>
        <v>0</v>
      </c>
      <c r="M78" s="5"/>
      <c r="N78" s="39">
        <f>SUM(F78:L78)</f>
        <v>0</v>
      </c>
      <c r="P78" s="115"/>
      <c r="Q78" s="115"/>
      <c r="R78" s="115"/>
      <c r="S78" s="115"/>
      <c r="T78" s="115"/>
      <c r="U78" s="110"/>
      <c r="V78" s="116"/>
      <c r="W78" s="17"/>
    </row>
    <row r="79" spans="1:23" s="15" customFormat="1" ht="13.5" customHeight="1">
      <c r="A79" s="2" t="s">
        <v>51</v>
      </c>
      <c r="B79" s="21">
        <f>+'Pivot Table 4-Year Insts.'!L376</f>
        <v>65.80214488947253</v>
      </c>
      <c r="C79" s="22"/>
      <c r="D79" s="51">
        <f t="shared" si="7"/>
        <v>66.339597538666226</v>
      </c>
      <c r="E79" s="23"/>
      <c r="F79" s="33">
        <f>+'Pivot Table 4-Year Insts.'!L404</f>
        <v>36.05521370364211</v>
      </c>
      <c r="G79" s="63"/>
      <c r="H79" s="5">
        <f>+'Pivot Table 4-Year Insts.'!L407</f>
        <v>8.0325960419091977</v>
      </c>
      <c r="I79" s="63"/>
      <c r="J79" s="5">
        <f>+'Pivot Table 4-Year Insts.'!L410</f>
        <v>22.251787793114918</v>
      </c>
      <c r="K79" s="63"/>
      <c r="L79" s="5">
        <f>+'Pivot Table 4-Year Insts.'!L413</f>
        <v>33.660402461333774</v>
      </c>
      <c r="M79" s="5"/>
      <c r="N79" s="39">
        <f>SUM(F79:L79)</f>
        <v>100</v>
      </c>
      <c r="P79" s="115"/>
      <c r="Q79" s="115"/>
      <c r="R79" s="115"/>
      <c r="S79" s="115"/>
      <c r="T79" s="115"/>
      <c r="U79" s="110"/>
      <c r="V79" s="116"/>
      <c r="W79" s="17"/>
    </row>
    <row r="80" spans="1:23" s="15" customFormat="1" ht="14.1" customHeight="1">
      <c r="A80" s="2" t="s">
        <v>52</v>
      </c>
      <c r="B80" s="21">
        <f>+'Pivot Table 4-Year Insts.'!L435</f>
        <v>0</v>
      </c>
      <c r="C80" s="22"/>
      <c r="D80" s="51">
        <f t="shared" si="7"/>
        <v>73.576642335766422</v>
      </c>
      <c r="E80" s="23"/>
      <c r="F80" s="33">
        <f>+'Pivot Table 4-Year Insts.'!L463</f>
        <v>44.708029197080293</v>
      </c>
      <c r="G80" s="63"/>
      <c r="H80" s="5">
        <f>+'Pivot Table 4-Year Insts.'!L466</f>
        <v>5.1094890510948909</v>
      </c>
      <c r="I80" s="63"/>
      <c r="J80" s="5">
        <f>+'Pivot Table 4-Year Insts.'!L469</f>
        <v>23.759124087591239</v>
      </c>
      <c r="K80" s="63"/>
      <c r="L80" s="5">
        <f>+'Pivot Table 4-Year Insts.'!L472</f>
        <v>26.423357664233578</v>
      </c>
      <c r="M80" s="5"/>
      <c r="N80" s="39">
        <f>SUM(F80:L80)</f>
        <v>100</v>
      </c>
      <c r="P80" s="115"/>
      <c r="Q80" s="115"/>
      <c r="R80" s="115"/>
      <c r="S80" s="115"/>
      <c r="T80" s="115"/>
      <c r="U80" s="110"/>
      <c r="V80" s="116"/>
      <c r="W80" s="17"/>
    </row>
    <row r="81" spans="1:23" s="15" customFormat="1" ht="14.1" customHeight="1">
      <c r="A81" s="2"/>
      <c r="B81" s="21"/>
      <c r="C81" s="22"/>
      <c r="D81" s="51"/>
      <c r="E81" s="23"/>
      <c r="F81" s="33"/>
      <c r="G81" s="63"/>
      <c r="H81" s="5"/>
      <c r="I81" s="63"/>
      <c r="J81" s="5"/>
      <c r="K81" s="63"/>
      <c r="L81" s="5"/>
      <c r="M81" s="5"/>
      <c r="N81" s="39"/>
      <c r="P81" s="115"/>
      <c r="Q81" s="115"/>
      <c r="R81" s="115"/>
      <c r="S81" s="115"/>
      <c r="T81" s="115"/>
      <c r="U81" s="110"/>
      <c r="V81" s="116"/>
      <c r="W81" s="17"/>
    </row>
    <row r="82" spans="1:23" s="15" customFormat="1" ht="14.1" customHeight="1">
      <c r="A82" s="2" t="s">
        <v>53</v>
      </c>
      <c r="B82" s="21">
        <f>+'Pivot Table 4-Year Insts.'!L494</f>
        <v>68.887945670628184</v>
      </c>
      <c r="C82" s="22"/>
      <c r="D82" s="51">
        <f t="shared" ref="D82:D85" si="8">SUM(F82:J82)</f>
        <v>57.701786814540974</v>
      </c>
      <c r="E82" s="23"/>
      <c r="F82" s="33">
        <f>+'Pivot Table 4-Year Insts.'!L522</f>
        <v>53.01910043130006</v>
      </c>
      <c r="G82" s="63"/>
      <c r="H82" s="5">
        <f>+'Pivot Table 4-Year Insts.'!L525</f>
        <v>4.6826863832409114</v>
      </c>
      <c r="I82" s="63"/>
      <c r="J82" s="5">
        <f>+'Pivot Table 4-Year Insts.'!L528</f>
        <v>0</v>
      </c>
      <c r="K82" s="63"/>
      <c r="L82" s="5">
        <f>+'Pivot Table 4-Year Insts.'!L531</f>
        <v>42.298213185459026</v>
      </c>
      <c r="M82" s="5"/>
      <c r="N82" s="39">
        <f>SUM(F82:L82)</f>
        <v>100</v>
      </c>
      <c r="P82" s="115"/>
      <c r="Q82" s="115"/>
      <c r="R82" s="115"/>
      <c r="S82" s="115"/>
      <c r="T82" s="115"/>
      <c r="U82" s="110"/>
      <c r="V82" s="116"/>
      <c r="W82" s="17"/>
    </row>
    <row r="83" spans="1:23" s="15" customFormat="1" ht="14.1" customHeight="1">
      <c r="A83" s="2" t="s">
        <v>54</v>
      </c>
      <c r="B83" s="21">
        <f>+'Pivot Table 4-Year Insts.'!L553</f>
        <v>55.534188034188034</v>
      </c>
      <c r="C83" s="22"/>
      <c r="D83" s="51">
        <f t="shared" si="8"/>
        <v>77.106579453636016</v>
      </c>
      <c r="E83" s="23"/>
      <c r="F83" s="33">
        <f>+'Pivot Table 4-Year Insts.'!L581</f>
        <v>55.175067333589844</v>
      </c>
      <c r="G83" s="63"/>
      <c r="H83" s="5">
        <f>+'Pivot Table 4-Year Insts.'!L584</f>
        <v>4.6941131204309352</v>
      </c>
      <c r="I83" s="63"/>
      <c r="J83" s="5">
        <f>+'Pivot Table 4-Year Insts.'!L587</f>
        <v>17.237398999615237</v>
      </c>
      <c r="K83" s="63"/>
      <c r="L83" s="5">
        <f>+'Pivot Table 4-Year Insts.'!L590</f>
        <v>22.893420546363984</v>
      </c>
      <c r="M83" s="5"/>
      <c r="N83" s="39">
        <f>SUM(F83:L83)</f>
        <v>100</v>
      </c>
      <c r="P83" s="115"/>
      <c r="Q83" s="115"/>
      <c r="R83" s="115"/>
      <c r="S83" s="115"/>
      <c r="T83" s="115"/>
      <c r="U83" s="110"/>
      <c r="V83" s="116"/>
      <c r="W83" s="17"/>
    </row>
    <row r="84" spans="1:23" s="15" customFormat="1" ht="14.1" customHeight="1">
      <c r="A84" s="2" t="s">
        <v>55</v>
      </c>
      <c r="B84" s="21">
        <f>+'Pivot Table 4-Year Insts.'!L612</f>
        <v>0</v>
      </c>
      <c r="C84" s="22"/>
      <c r="D84" s="51">
        <f t="shared" si="8"/>
        <v>0</v>
      </c>
      <c r="E84" s="23"/>
      <c r="F84" s="33">
        <f>+'Pivot Table 4-Year Insts.'!L640</f>
        <v>0</v>
      </c>
      <c r="G84" s="63"/>
      <c r="H84" s="5">
        <f>+'Pivot Table 4-Year Insts.'!L643</f>
        <v>0</v>
      </c>
      <c r="I84" s="63"/>
      <c r="J84" s="5">
        <f>+'Pivot Table 4-Year Insts.'!L646</f>
        <v>0</v>
      </c>
      <c r="K84" s="63"/>
      <c r="L84" s="5">
        <f>+'Pivot Table 4-Year Insts.'!L649</f>
        <v>0</v>
      </c>
      <c r="M84" s="5"/>
      <c r="N84" s="39">
        <f>SUM(F84:L84)</f>
        <v>0</v>
      </c>
      <c r="P84" s="115"/>
      <c r="Q84" s="115"/>
      <c r="R84" s="115"/>
      <c r="S84" s="115"/>
      <c r="T84" s="115"/>
      <c r="U84" s="110"/>
      <c r="V84" s="116"/>
      <c r="W84" s="17"/>
    </row>
    <row r="85" spans="1:23" s="15" customFormat="1" ht="13.5" customHeight="1">
      <c r="A85" s="2" t="s">
        <v>56</v>
      </c>
      <c r="B85" s="21">
        <f>+'Pivot Table 4-Year Insts.'!L671</f>
        <v>0</v>
      </c>
      <c r="C85" s="22"/>
      <c r="D85" s="51">
        <f t="shared" si="8"/>
        <v>0</v>
      </c>
      <c r="E85" s="23"/>
      <c r="F85" s="33">
        <f>+'Pivot Table 4-Year Insts.'!L699</f>
        <v>0</v>
      </c>
      <c r="G85" s="63"/>
      <c r="H85" s="5">
        <f>+'Pivot Table 4-Year Insts.'!L702</f>
        <v>0</v>
      </c>
      <c r="I85" s="63"/>
      <c r="J85" s="5">
        <f>+'Pivot Table 4-Year Insts.'!L705</f>
        <v>0</v>
      </c>
      <c r="K85" s="63"/>
      <c r="L85" s="5">
        <f>+'Pivot Table 4-Year Insts.'!L708</f>
        <v>0</v>
      </c>
      <c r="M85" s="5"/>
      <c r="N85" s="39">
        <f>SUM(F85:L85)</f>
        <v>0</v>
      </c>
      <c r="P85" s="115"/>
      <c r="Q85" s="115"/>
      <c r="R85" s="115"/>
      <c r="S85" s="115"/>
      <c r="T85" s="115"/>
      <c r="U85" s="110"/>
      <c r="V85" s="116"/>
      <c r="W85" s="17"/>
    </row>
    <row r="86" spans="1:23" s="15" customFormat="1" ht="13.5" customHeight="1">
      <c r="A86" s="2"/>
      <c r="B86" s="21"/>
      <c r="C86" s="22"/>
      <c r="D86" s="51"/>
      <c r="E86" s="23"/>
      <c r="F86" s="33"/>
      <c r="G86" s="63"/>
      <c r="H86" s="5"/>
      <c r="I86" s="63"/>
      <c r="J86" s="5"/>
      <c r="K86" s="63"/>
      <c r="L86" s="5"/>
      <c r="M86" s="5"/>
      <c r="N86" s="39"/>
      <c r="P86" s="115"/>
      <c r="Q86" s="115"/>
      <c r="R86" s="115"/>
      <c r="S86" s="115"/>
      <c r="T86" s="115"/>
      <c r="U86" s="110"/>
      <c r="V86" s="116"/>
      <c r="W86" s="17"/>
    </row>
    <row r="87" spans="1:23" s="15" customFormat="1" ht="14.1" customHeight="1">
      <c r="A87" s="2" t="s">
        <v>57</v>
      </c>
      <c r="B87" s="21">
        <f>+'Pivot Table 4-Year Insts.'!L730</f>
        <v>95.890410958904098</v>
      </c>
      <c r="C87" s="22"/>
      <c r="D87" s="51">
        <f t="shared" ref="D87:D90" si="9">SUM(F87:J87)</f>
        <v>61.848739495798327</v>
      </c>
      <c r="E87" s="23"/>
      <c r="F87" s="139">
        <f>+'Pivot Table 4-Year Insts.'!L758</f>
        <v>35.798319327731093</v>
      </c>
      <c r="G87" s="63"/>
      <c r="H87" s="5">
        <f>+'Pivot Table 4-Year Insts.'!L761</f>
        <v>11.092436974789916</v>
      </c>
      <c r="I87" s="63"/>
      <c r="J87" s="5">
        <f>+'Pivot Table 4-Year Insts.'!L764</f>
        <v>14.957983193277311</v>
      </c>
      <c r="K87" s="63"/>
      <c r="L87" s="5">
        <f>+'Pivot Table 4-Year Insts.'!L767</f>
        <v>38.15126050420168</v>
      </c>
      <c r="M87" s="5"/>
      <c r="N87" s="39">
        <f>SUM(F87:L87)</f>
        <v>100</v>
      </c>
      <c r="P87" s="115"/>
      <c r="Q87" s="115"/>
      <c r="R87" s="115"/>
      <c r="S87" s="115"/>
      <c r="T87" s="115"/>
      <c r="U87" s="110"/>
      <c r="V87" s="116"/>
      <c r="W87" s="17"/>
    </row>
    <row r="88" spans="1:23" s="15" customFormat="1" ht="14.1" customHeight="1">
      <c r="A88" s="2" t="s">
        <v>58</v>
      </c>
      <c r="B88" s="21">
        <f>+'Pivot Table 4-Year Insts.'!L789</f>
        <v>93.171432301867085</v>
      </c>
      <c r="C88" s="22"/>
      <c r="D88" s="51">
        <f t="shared" si="9"/>
        <v>81.782511210762323</v>
      </c>
      <c r="E88" s="23"/>
      <c r="F88" s="139">
        <f>+'Pivot Table 4-Year Insts.'!L817</f>
        <v>31.30605381165919</v>
      </c>
      <c r="G88" s="63"/>
      <c r="H88" s="5">
        <f>+'Pivot Table 4-Year Insts.'!L820</f>
        <v>9.1227578475336326</v>
      </c>
      <c r="I88" s="63"/>
      <c r="J88" s="5">
        <f>+'Pivot Table 4-Year Insts.'!L823</f>
        <v>41.353699551569505</v>
      </c>
      <c r="K88" s="63"/>
      <c r="L88" s="5">
        <f>+'Pivot Table 4-Year Insts.'!L826</f>
        <v>18.217488789237667</v>
      </c>
      <c r="M88" s="5"/>
      <c r="N88" s="39">
        <f>SUM(F88:L88)</f>
        <v>99.999999999999986</v>
      </c>
      <c r="P88" s="115"/>
      <c r="Q88" s="115"/>
      <c r="R88" s="115"/>
      <c r="S88" s="115"/>
      <c r="T88" s="115"/>
      <c r="U88" s="110"/>
      <c r="V88" s="116"/>
      <c r="W88" s="17"/>
    </row>
    <row r="89" spans="1:23" s="15" customFormat="1" ht="14.1" customHeight="1">
      <c r="A89" s="2" t="s">
        <v>59</v>
      </c>
      <c r="B89" s="21">
        <f>+'Pivot Table 4-Year Insts.'!L848</f>
        <v>69.833658024876371</v>
      </c>
      <c r="C89" s="22"/>
      <c r="D89" s="51">
        <f t="shared" si="9"/>
        <v>70.836909871244643</v>
      </c>
      <c r="E89" s="23"/>
      <c r="F89" s="139">
        <f>+'Pivot Table 4-Year Insts.'!L876</f>
        <v>60.622317596566525</v>
      </c>
      <c r="G89" s="63"/>
      <c r="H89" s="5">
        <f>+'Pivot Table 4-Year Insts.'!L879</f>
        <v>3.8197424892703862</v>
      </c>
      <c r="I89" s="63"/>
      <c r="J89" s="5">
        <f>+'Pivot Table 4-Year Insts.'!L882</f>
        <v>6.3948497854077244</v>
      </c>
      <c r="K89" s="63"/>
      <c r="L89" s="5">
        <f>+'Pivot Table 4-Year Insts.'!L885</f>
        <v>29.163090128755364</v>
      </c>
      <c r="M89" s="5"/>
      <c r="N89" s="39">
        <f>SUM(F89:L89)</f>
        <v>100</v>
      </c>
      <c r="P89" s="115"/>
      <c r="Q89" s="115"/>
      <c r="R89" s="115"/>
      <c r="S89" s="115"/>
      <c r="T89" s="115"/>
      <c r="U89" s="110"/>
      <c r="V89" s="116"/>
      <c r="W89" s="17"/>
    </row>
    <row r="90" spans="1:23" s="17" customFormat="1" ht="14.1" customHeight="1">
      <c r="A90" s="40" t="s">
        <v>60</v>
      </c>
      <c r="B90" s="24">
        <f>+'Pivot Table 4-Year Insts.'!L907</f>
        <v>0</v>
      </c>
      <c r="C90" s="41"/>
      <c r="D90" s="42">
        <f t="shared" si="9"/>
        <v>0</v>
      </c>
      <c r="E90" s="43"/>
      <c r="F90" s="140">
        <f>+'Pivot Table 4-Year Insts.'!L935</f>
        <v>0</v>
      </c>
      <c r="G90" s="73"/>
      <c r="H90" s="35">
        <f>+'Pivot Table 4-Year Insts.'!L938</f>
        <v>0</v>
      </c>
      <c r="I90" s="73"/>
      <c r="J90" s="35">
        <f>+'Pivot Table 4-Year Insts.'!L941</f>
        <v>0</v>
      </c>
      <c r="K90" s="73"/>
      <c r="L90" s="35">
        <f>+'Pivot Table 4-Year Insts.'!L944</f>
        <v>0</v>
      </c>
      <c r="M90" s="35"/>
      <c r="N90" s="45">
        <f>SUM(F90:L90)</f>
        <v>0</v>
      </c>
      <c r="P90" s="115"/>
      <c r="Q90" s="115"/>
      <c r="R90" s="115"/>
      <c r="S90" s="115"/>
      <c r="T90" s="115"/>
      <c r="U90" s="110"/>
      <c r="V90" s="116"/>
    </row>
    <row r="91" spans="1:23" ht="57" customHeight="1">
      <c r="A91" s="1127" t="s">
        <v>140</v>
      </c>
      <c r="B91" s="1127"/>
      <c r="C91" s="1127"/>
      <c r="D91" s="1128"/>
      <c r="E91" s="1128"/>
      <c r="F91" s="1128"/>
      <c r="G91" s="1128"/>
      <c r="H91" s="1128"/>
      <c r="I91" s="1128"/>
      <c r="J91" s="1128"/>
      <c r="K91" s="1128"/>
      <c r="L91" s="1128"/>
      <c r="M91" s="1128"/>
      <c r="N91" s="1128"/>
      <c r="P91" s="108"/>
      <c r="Q91" s="115"/>
      <c r="R91" s="115"/>
      <c r="S91" s="115"/>
      <c r="T91" s="115"/>
      <c r="U91" s="108"/>
      <c r="V91" s="108"/>
      <c r="W91" s="95"/>
    </row>
    <row r="92" spans="1:23" ht="15" customHeight="1">
      <c r="A92" s="1127" t="s">
        <v>139</v>
      </c>
      <c r="B92" s="1127"/>
      <c r="C92" s="1127"/>
      <c r="D92" s="1128"/>
      <c r="E92" s="1128"/>
      <c r="F92" s="1128"/>
      <c r="G92" s="1128"/>
      <c r="H92" s="1128"/>
      <c r="I92" s="1128"/>
      <c r="J92" s="1128"/>
      <c r="K92" s="1128"/>
      <c r="L92" s="1128"/>
      <c r="M92" s="1128"/>
      <c r="N92" s="1128"/>
      <c r="P92" s="108"/>
      <c r="Q92" s="108"/>
      <c r="R92" s="108"/>
      <c r="S92" s="108"/>
      <c r="T92" s="108"/>
      <c r="U92" s="108"/>
      <c r="V92" s="108"/>
      <c r="W92" s="95"/>
    </row>
    <row r="93" spans="1:23">
      <c r="A93" s="1030" t="s">
        <v>168</v>
      </c>
      <c r="B93" s="1004"/>
      <c r="C93" s="1004"/>
      <c r="D93" s="1005"/>
      <c r="E93" s="1005"/>
      <c r="F93" s="1005"/>
      <c r="G93" s="1005"/>
      <c r="H93" s="1005"/>
      <c r="I93" s="1005"/>
      <c r="J93" s="1005"/>
      <c r="K93" s="1005"/>
      <c r="L93" s="1005"/>
      <c r="M93" s="1005"/>
      <c r="N93" s="137" t="s">
        <v>1303</v>
      </c>
      <c r="P93" s="108"/>
      <c r="Q93" s="108"/>
      <c r="R93" s="108"/>
      <c r="S93" s="108"/>
      <c r="T93" s="108"/>
      <c r="U93" s="108"/>
      <c r="V93" s="108"/>
      <c r="W93" s="95"/>
    </row>
    <row r="94" spans="1:23" ht="15.75">
      <c r="A94" s="1" t="s">
        <v>128</v>
      </c>
      <c r="B94" s="1"/>
      <c r="C94" s="1"/>
      <c r="D94" s="1"/>
      <c r="E94" s="1"/>
      <c r="F94" s="1"/>
      <c r="G94" s="1"/>
      <c r="H94" s="1"/>
      <c r="I94" s="1"/>
      <c r="J94" s="1"/>
      <c r="K94" s="1"/>
      <c r="L94" s="31"/>
      <c r="M94" s="8"/>
      <c r="N94" s="31"/>
      <c r="P94" s="108"/>
      <c r="Q94" s="108"/>
      <c r="R94" s="108"/>
      <c r="S94" s="108"/>
      <c r="T94" s="108"/>
      <c r="U94" s="108"/>
      <c r="V94" s="108"/>
      <c r="W94" s="95"/>
    </row>
    <row r="95" spans="1:23" ht="9" customHeight="1">
      <c r="A95" s="1"/>
      <c r="B95" s="1"/>
      <c r="C95" s="1"/>
      <c r="D95" s="1"/>
      <c r="E95" s="1"/>
      <c r="F95" s="1"/>
      <c r="G95" s="1"/>
      <c r="H95" s="1"/>
      <c r="I95" s="1"/>
      <c r="J95" s="1"/>
      <c r="K95" s="1"/>
      <c r="L95" s="31"/>
      <c r="M95" s="8"/>
      <c r="N95" s="31"/>
      <c r="P95" s="108"/>
      <c r="Q95" s="108"/>
      <c r="R95" s="108"/>
      <c r="S95" s="108"/>
      <c r="T95" s="108"/>
      <c r="U95" s="108"/>
      <c r="V95" s="108"/>
      <c r="W95" s="95"/>
    </row>
    <row r="96" spans="1:23" ht="15.75">
      <c r="A96" s="1" t="s">
        <v>71</v>
      </c>
      <c r="B96" s="1"/>
      <c r="C96" s="1"/>
      <c r="D96" s="1"/>
      <c r="E96" s="1"/>
      <c r="F96" s="1"/>
      <c r="G96" s="1"/>
      <c r="H96" s="1"/>
      <c r="I96" s="1"/>
      <c r="J96" s="1"/>
      <c r="K96" s="1"/>
      <c r="L96" s="31"/>
      <c r="M96" s="8"/>
      <c r="N96" s="31"/>
      <c r="P96" s="108"/>
      <c r="Q96" s="108"/>
      <c r="R96" s="108"/>
      <c r="S96" s="108"/>
      <c r="T96" s="108"/>
      <c r="U96" s="108"/>
      <c r="V96" s="108"/>
      <c r="W96" s="95"/>
    </row>
    <row r="97" spans="1:23" ht="18.75">
      <c r="A97" s="1" t="s">
        <v>100</v>
      </c>
      <c r="B97" s="1"/>
      <c r="C97" s="1"/>
      <c r="D97" s="1"/>
      <c r="E97" s="1"/>
      <c r="F97" s="1"/>
      <c r="G97" s="1"/>
      <c r="H97" s="1"/>
      <c r="I97" s="1"/>
      <c r="J97" s="1"/>
      <c r="K97" s="1"/>
      <c r="L97" s="31"/>
      <c r="M97" s="8"/>
      <c r="N97" s="31"/>
      <c r="P97" s="108"/>
      <c r="Q97" s="108"/>
      <c r="R97" s="108"/>
      <c r="S97" s="108"/>
      <c r="T97" s="108"/>
      <c r="U97" s="108"/>
      <c r="V97" s="108"/>
      <c r="W97" s="95"/>
    </row>
    <row r="98" spans="1:23" ht="15.75">
      <c r="A98" s="1" t="s">
        <v>228</v>
      </c>
      <c r="B98" s="1"/>
      <c r="C98" s="1"/>
      <c r="D98" s="1"/>
      <c r="E98" s="1"/>
      <c r="F98" s="1"/>
      <c r="G98" s="1"/>
      <c r="H98" s="1"/>
      <c r="I98" s="1"/>
      <c r="J98" s="1"/>
      <c r="K98" s="1"/>
      <c r="L98" s="31"/>
      <c r="M98" s="8"/>
      <c r="N98" s="31"/>
      <c r="P98" s="108"/>
      <c r="Q98" s="108"/>
      <c r="R98" s="108"/>
      <c r="S98" s="108"/>
      <c r="T98" s="108"/>
      <c r="U98" s="108"/>
      <c r="V98" s="108"/>
      <c r="W98" s="95"/>
    </row>
    <row r="99" spans="1:23" ht="9" customHeight="1">
      <c r="A99" s="1"/>
      <c r="B99" s="1"/>
      <c r="C99" s="1"/>
      <c r="D99" s="1"/>
      <c r="E99" s="1"/>
      <c r="F99" s="1"/>
      <c r="G99" s="1"/>
      <c r="H99" s="1"/>
      <c r="I99" s="1"/>
      <c r="J99" s="1"/>
      <c r="K99" s="1"/>
      <c r="L99" s="31"/>
      <c r="M99" s="8"/>
      <c r="N99" s="31"/>
      <c r="P99" s="108"/>
      <c r="Q99" s="108"/>
      <c r="R99" s="108"/>
      <c r="S99" s="108"/>
      <c r="T99" s="108"/>
      <c r="U99" s="108"/>
      <c r="V99" s="108"/>
      <c r="W99" s="95"/>
    </row>
    <row r="100" spans="1:23" ht="63" customHeight="1">
      <c r="A100" s="12"/>
      <c r="B100" s="29" t="s">
        <v>167</v>
      </c>
      <c r="C100" s="37"/>
      <c r="D100" s="29" t="s">
        <v>138</v>
      </c>
      <c r="E100" s="38"/>
      <c r="F100" s="29" t="s">
        <v>43</v>
      </c>
      <c r="G100" s="29"/>
      <c r="H100" s="29" t="s">
        <v>42</v>
      </c>
      <c r="I100" s="29"/>
      <c r="J100" s="29" t="s">
        <v>36</v>
      </c>
      <c r="K100" s="29"/>
      <c r="L100" s="29" t="s">
        <v>62</v>
      </c>
      <c r="M100" s="29"/>
      <c r="N100" s="29" t="s">
        <v>63</v>
      </c>
      <c r="P100" s="117"/>
      <c r="Q100" s="117"/>
      <c r="R100" s="117"/>
      <c r="S100" s="117"/>
      <c r="T100" s="117"/>
      <c r="U100" s="117"/>
      <c r="V100" s="117"/>
      <c r="W100" s="95"/>
    </row>
    <row r="101" spans="1:23" s="15" customFormat="1" ht="18" customHeight="1">
      <c r="A101" s="10" t="s">
        <v>45</v>
      </c>
      <c r="B101" s="21">
        <f>+'Pivot Table 4-Year Insts.'!M966</f>
        <v>66.013257612617693</v>
      </c>
      <c r="C101" s="22"/>
      <c r="D101" s="50">
        <f>SUM(F101:J101)</f>
        <v>71.83306093321977</v>
      </c>
      <c r="E101" s="23"/>
      <c r="F101" s="33">
        <f>+'Pivot Table 4-Year Insts.'!M994</f>
        <v>44.819410234571031</v>
      </c>
      <c r="G101" s="5"/>
      <c r="H101" s="5">
        <f>+'Pivot Table 4-Year Insts.'!M997</f>
        <v>6.3453879975138694</v>
      </c>
      <c r="I101" s="33"/>
      <c r="J101" s="5">
        <f>+'Pivot Table 4-Year Insts.'!M1000</f>
        <v>20.668262701134875</v>
      </c>
      <c r="K101" s="33"/>
      <c r="L101" s="5">
        <f>+'Pivot Table 4-Year Insts.'!M1003</f>
        <v>28.166939066780234</v>
      </c>
      <c r="M101" s="5"/>
      <c r="N101" s="39">
        <f>SUM(F101:L101)</f>
        <v>100</v>
      </c>
      <c r="P101" s="109"/>
      <c r="Q101" s="109"/>
      <c r="R101" s="109"/>
      <c r="S101" s="109"/>
      <c r="T101" s="109"/>
      <c r="U101" s="110"/>
      <c r="V101" s="111"/>
    </row>
    <row r="102" spans="1:23" s="332" customFormat="1" ht="9" customHeight="1">
      <c r="A102" s="52"/>
      <c r="B102" s="21"/>
      <c r="C102" s="22"/>
      <c r="D102" s="51"/>
      <c r="E102" s="23"/>
      <c r="F102" s="33"/>
      <c r="G102" s="63"/>
      <c r="H102" s="5"/>
      <c r="I102" s="63"/>
      <c r="J102" s="5"/>
      <c r="K102" s="63"/>
      <c r="L102" s="5"/>
      <c r="M102" s="27"/>
      <c r="N102" s="39"/>
      <c r="P102" s="112"/>
      <c r="Q102" s="112"/>
      <c r="R102" s="112"/>
      <c r="S102" s="112"/>
      <c r="T102" s="112"/>
      <c r="U102" s="113"/>
      <c r="V102" s="114"/>
      <c r="W102" s="1031"/>
    </row>
    <row r="103" spans="1:23" s="15" customFormat="1" ht="14.1" customHeight="1">
      <c r="A103" s="10" t="s">
        <v>46</v>
      </c>
      <c r="B103" s="21">
        <f>+'Pivot Table 4-Year Insts.'!M22</f>
        <v>52.642475127954455</v>
      </c>
      <c r="C103" s="22"/>
      <c r="D103" s="51">
        <f t="shared" ref="D103:D106" si="10">SUM(F103:J103)</f>
        <v>52.457941883329696</v>
      </c>
      <c r="E103" s="23"/>
      <c r="F103" s="33">
        <f>+'Pivot Table 4-Year Insts.'!M50</f>
        <v>35.678391959798994</v>
      </c>
      <c r="G103" s="63"/>
      <c r="H103" s="5">
        <f>+'Pivot Table 4-Year Insts.'!M53</f>
        <v>10.006554511688879</v>
      </c>
      <c r="I103" s="63"/>
      <c r="J103" s="5">
        <f>+'Pivot Table 4-Year Insts.'!M56</f>
        <v>6.7729954118418174</v>
      </c>
      <c r="K103" s="63"/>
      <c r="L103" s="5">
        <f>+'Pivot Table 4-Year Insts.'!M59</f>
        <v>47.542058116670312</v>
      </c>
      <c r="M103" s="5"/>
      <c r="N103" s="39">
        <f>SUM(F103:L103)</f>
        <v>100</v>
      </c>
      <c r="P103" s="115"/>
      <c r="Q103" s="115"/>
      <c r="R103" s="115"/>
      <c r="S103" s="115"/>
      <c r="T103" s="115"/>
      <c r="U103" s="110"/>
      <c r="V103" s="111"/>
    </row>
    <row r="104" spans="1:23" s="15" customFormat="1" ht="14.1" customHeight="1">
      <c r="A104" s="2" t="s">
        <v>47</v>
      </c>
      <c r="B104" s="21">
        <f>+'Pivot Table 4-Year Insts.'!M81</f>
        <v>54.306250802207678</v>
      </c>
      <c r="C104" s="22"/>
      <c r="D104" s="51">
        <f t="shared" si="10"/>
        <v>69.321673363271088</v>
      </c>
      <c r="E104" s="23"/>
      <c r="F104" s="33">
        <f>+'Pivot Table 4-Year Insts.'!M109</f>
        <v>35.523516899078231</v>
      </c>
      <c r="G104" s="63"/>
      <c r="H104" s="5">
        <f>+'Pivot Table 4-Year Insts.'!M112</f>
        <v>10.233987237059797</v>
      </c>
      <c r="I104" s="63"/>
      <c r="J104" s="5">
        <f>+'Pivot Table 4-Year Insts.'!M115</f>
        <v>23.564169227133068</v>
      </c>
      <c r="K104" s="63"/>
      <c r="L104" s="5">
        <f>+'Pivot Table 4-Year Insts.'!M118</f>
        <v>30.678326636728904</v>
      </c>
      <c r="M104" s="5"/>
      <c r="N104" s="39">
        <f>SUM(F104:L104)</f>
        <v>100</v>
      </c>
      <c r="P104" s="115"/>
      <c r="Q104" s="115"/>
      <c r="R104" s="115"/>
      <c r="S104" s="115"/>
      <c r="T104" s="115"/>
      <c r="U104" s="110"/>
      <c r="V104" s="116"/>
      <c r="W104" s="17"/>
    </row>
    <row r="105" spans="1:23" s="15" customFormat="1" ht="13.5" customHeight="1">
      <c r="A105" s="2" t="s">
        <v>61</v>
      </c>
      <c r="B105" s="21">
        <f>+'Pivot Table 4-Year Insts.'!M140</f>
        <v>0</v>
      </c>
      <c r="C105" s="22"/>
      <c r="D105" s="51">
        <f t="shared" si="10"/>
        <v>0</v>
      </c>
      <c r="E105" s="23"/>
      <c r="F105" s="33">
        <f>+'Pivot Table 4-Year Insts.'!M168</f>
        <v>0</v>
      </c>
      <c r="G105" s="63"/>
      <c r="H105" s="5">
        <f>+'Pivot Table 4-Year Insts.'!M171</f>
        <v>0</v>
      </c>
      <c r="I105" s="63"/>
      <c r="J105" s="5">
        <f>+'Pivot Table 4-Year Insts.'!M174</f>
        <v>0</v>
      </c>
      <c r="K105" s="63"/>
      <c r="L105" s="5">
        <f>+'Pivot Table 4-Year Insts.'!M177</f>
        <v>0</v>
      </c>
      <c r="M105" s="5"/>
      <c r="N105" s="39">
        <f>SUM(F105:L105)</f>
        <v>0</v>
      </c>
      <c r="P105" s="115"/>
      <c r="Q105" s="115"/>
      <c r="R105" s="115"/>
      <c r="S105" s="115"/>
      <c r="T105" s="115"/>
      <c r="U105" s="110"/>
      <c r="V105" s="116"/>
      <c r="W105" s="17"/>
    </row>
    <row r="106" spans="1:23" s="15" customFormat="1" ht="14.1" customHeight="1">
      <c r="A106" s="2" t="s">
        <v>48</v>
      </c>
      <c r="B106" s="21">
        <f>+'Pivot Table 4-Year Insts.'!M199</f>
        <v>34.326175121335019</v>
      </c>
      <c r="C106" s="22"/>
      <c r="D106" s="51">
        <f t="shared" si="10"/>
        <v>60.25566531086578</v>
      </c>
      <c r="E106" s="23"/>
      <c r="F106" s="33">
        <f>+'Pivot Table 4-Year Insts.'!M227</f>
        <v>44.431532055006777</v>
      </c>
      <c r="G106" s="63"/>
      <c r="H106" s="5">
        <f>+'Pivot Table 4-Year Insts.'!M230</f>
        <v>6.9533217121828388</v>
      </c>
      <c r="I106" s="63"/>
      <c r="J106" s="5">
        <f>+'Pivot Table 4-Year Insts.'!M233</f>
        <v>8.8708115436761581</v>
      </c>
      <c r="K106" s="63"/>
      <c r="L106" s="5">
        <f>+'Pivot Table 4-Year Insts.'!M236</f>
        <v>39.744334689134227</v>
      </c>
      <c r="M106" s="5"/>
      <c r="N106" s="39">
        <f>SUM(F106:L106)</f>
        <v>100</v>
      </c>
      <c r="P106" s="115"/>
      <c r="Q106" s="115"/>
      <c r="R106" s="115"/>
      <c r="S106" s="115"/>
      <c r="T106" s="115"/>
      <c r="U106" s="110"/>
      <c r="V106" s="116"/>
      <c r="W106" s="17"/>
    </row>
    <row r="107" spans="1:23" s="15" customFormat="1" ht="14.1" customHeight="1">
      <c r="A107" s="2"/>
      <c r="B107" s="21"/>
      <c r="C107" s="22"/>
      <c r="D107" s="51"/>
      <c r="E107" s="23"/>
      <c r="F107" s="33"/>
      <c r="G107" s="63"/>
      <c r="H107" s="63"/>
      <c r="I107" s="63"/>
      <c r="J107" s="5"/>
      <c r="K107" s="63"/>
      <c r="L107" s="5"/>
      <c r="M107" s="5"/>
      <c r="N107" s="39"/>
      <c r="P107" s="115"/>
      <c r="Q107" s="115"/>
      <c r="R107" s="115"/>
      <c r="S107" s="115"/>
      <c r="T107" s="115"/>
      <c r="U107" s="110"/>
      <c r="V107" s="116"/>
      <c r="W107" s="17"/>
    </row>
    <row r="108" spans="1:23" s="15" customFormat="1" ht="14.1" customHeight="1">
      <c r="A108" s="2" t="s">
        <v>49</v>
      </c>
      <c r="B108" s="21">
        <f>+'Pivot Table 4-Year Insts.'!M258</f>
        <v>67.821729395457936</v>
      </c>
      <c r="C108" s="22"/>
      <c r="D108" s="51">
        <f t="shared" ref="D108:D111" si="11">SUM(F108:J108)</f>
        <v>75.302625373368969</v>
      </c>
      <c r="E108" s="23"/>
      <c r="F108" s="33">
        <f>+'Pivot Table 4-Year Insts.'!M286</f>
        <v>41.094167583713251</v>
      </c>
      <c r="G108" s="63"/>
      <c r="H108" s="5">
        <f>+'Pivot Table 4-Year Insts.'!M289</f>
        <v>6.6813394120421323</v>
      </c>
      <c r="I108" s="63"/>
      <c r="J108" s="5">
        <f>+'Pivot Table 4-Year Insts.'!M292</f>
        <v>27.527118377613586</v>
      </c>
      <c r="K108" s="63"/>
      <c r="L108" s="5">
        <f>+'Pivot Table 4-Year Insts.'!M295</f>
        <v>24.697374626631031</v>
      </c>
      <c r="M108" s="5"/>
      <c r="N108" s="39">
        <f>SUM(F108:L108)</f>
        <v>100</v>
      </c>
      <c r="P108" s="115"/>
      <c r="Q108" s="115"/>
      <c r="R108" s="115"/>
      <c r="S108" s="115"/>
      <c r="T108" s="115"/>
      <c r="U108" s="110"/>
      <c r="V108" s="116"/>
      <c r="W108" s="17"/>
    </row>
    <row r="109" spans="1:23" s="15" customFormat="1" ht="14.1" customHeight="1">
      <c r="A109" s="2" t="s">
        <v>50</v>
      </c>
      <c r="B109" s="21">
        <f>+'Pivot Table 4-Year Insts.'!M317</f>
        <v>49.874426257902485</v>
      </c>
      <c r="C109" s="22"/>
      <c r="D109" s="51">
        <f t="shared" si="11"/>
        <v>66.157318978989409</v>
      </c>
      <c r="E109" s="23"/>
      <c r="F109" s="33">
        <f>+'Pivot Table 4-Year Insts.'!M345</f>
        <v>47.230421948254907</v>
      </c>
      <c r="G109" s="63"/>
      <c r="H109" s="5">
        <f>+'Pivot Table 4-Year Insts.'!M348</f>
        <v>5.5044278520576491</v>
      </c>
      <c r="I109" s="63"/>
      <c r="J109" s="5">
        <f>+'Pivot Table 4-Year Insts.'!M351</f>
        <v>13.422469178676854</v>
      </c>
      <c r="K109" s="63"/>
      <c r="L109" s="5">
        <f>+'Pivot Table 4-Year Insts.'!M354</f>
        <v>33.842681021010591</v>
      </c>
      <c r="M109" s="5"/>
      <c r="N109" s="39">
        <f>SUM(F109:L109)</f>
        <v>100</v>
      </c>
      <c r="P109" s="115"/>
      <c r="Q109" s="115"/>
      <c r="R109" s="115"/>
      <c r="S109" s="115"/>
      <c r="T109" s="115"/>
      <c r="U109" s="110"/>
      <c r="V109" s="116"/>
      <c r="W109" s="17"/>
    </row>
    <row r="110" spans="1:23" s="15" customFormat="1" ht="13.5" customHeight="1">
      <c r="A110" s="2" t="s">
        <v>51</v>
      </c>
      <c r="B110" s="21">
        <f>+'Pivot Table 4-Year Insts.'!M376</f>
        <v>69.94177583697234</v>
      </c>
      <c r="C110" s="22"/>
      <c r="D110" s="51">
        <f t="shared" si="11"/>
        <v>61.977107180020809</v>
      </c>
      <c r="E110" s="23"/>
      <c r="F110" s="33">
        <f>+'Pivot Table 4-Year Insts.'!M404</f>
        <v>32.278876170655565</v>
      </c>
      <c r="G110" s="63"/>
      <c r="H110" s="5">
        <f>+'Pivot Table 4-Year Insts.'!M407</f>
        <v>9.2819979188345467</v>
      </c>
      <c r="I110" s="63"/>
      <c r="J110" s="5">
        <f>+'Pivot Table 4-Year Insts.'!M410</f>
        <v>20.416233090530696</v>
      </c>
      <c r="K110" s="63"/>
      <c r="L110" s="5">
        <f>+'Pivot Table 4-Year Insts.'!M413</f>
        <v>38.022892819979184</v>
      </c>
      <c r="M110" s="5"/>
      <c r="N110" s="39">
        <f>SUM(F110:L110)</f>
        <v>100</v>
      </c>
      <c r="P110" s="115"/>
      <c r="Q110" s="115"/>
      <c r="R110" s="115"/>
      <c r="S110" s="115"/>
      <c r="T110" s="115"/>
      <c r="U110" s="110"/>
      <c r="V110" s="116"/>
      <c r="W110" s="17"/>
    </row>
    <row r="111" spans="1:23" s="15" customFormat="1" ht="14.1" customHeight="1">
      <c r="A111" s="2" t="s">
        <v>52</v>
      </c>
      <c r="B111" s="21">
        <f>+'Pivot Table 4-Year Insts.'!M435</f>
        <v>0</v>
      </c>
      <c r="C111" s="22"/>
      <c r="D111" s="51">
        <f t="shared" si="11"/>
        <v>84.55635491606715</v>
      </c>
      <c r="E111" s="23"/>
      <c r="F111" s="33">
        <f>+'Pivot Table 4-Year Insts.'!M463</f>
        <v>68.105515587529979</v>
      </c>
      <c r="G111" s="63"/>
      <c r="H111" s="5">
        <f>+'Pivot Table 4-Year Insts.'!M466</f>
        <v>2.5899280575539567</v>
      </c>
      <c r="I111" s="63"/>
      <c r="J111" s="5">
        <f>+'Pivot Table 4-Year Insts.'!M469</f>
        <v>13.860911270983214</v>
      </c>
      <c r="K111" s="63"/>
      <c r="L111" s="5">
        <f>+'Pivot Table 4-Year Insts.'!M472</f>
        <v>15.443645083932852</v>
      </c>
      <c r="M111" s="5"/>
      <c r="N111" s="39">
        <f>SUM(F111:L111)</f>
        <v>100</v>
      </c>
      <c r="P111" s="115"/>
      <c r="Q111" s="115"/>
      <c r="R111" s="115"/>
      <c r="S111" s="115"/>
      <c r="T111" s="115"/>
      <c r="U111" s="110"/>
      <c r="V111" s="116"/>
      <c r="W111" s="17"/>
    </row>
    <row r="112" spans="1:23" s="15" customFormat="1" ht="14.1" customHeight="1">
      <c r="A112" s="2"/>
      <c r="B112" s="21"/>
      <c r="C112" s="22"/>
      <c r="D112" s="51"/>
      <c r="E112" s="23"/>
      <c r="F112" s="33"/>
      <c r="G112" s="63"/>
      <c r="H112" s="5"/>
      <c r="I112" s="63"/>
      <c r="J112" s="5"/>
      <c r="K112" s="63"/>
      <c r="L112" s="5"/>
      <c r="M112" s="5"/>
      <c r="N112" s="39"/>
      <c r="P112" s="115"/>
      <c r="Q112" s="115"/>
      <c r="R112" s="115"/>
      <c r="S112" s="115"/>
      <c r="T112" s="115"/>
      <c r="U112" s="110"/>
      <c r="V112" s="116"/>
      <c r="W112" s="17"/>
    </row>
    <row r="113" spans="1:23" s="15" customFormat="1" ht="14.1" customHeight="1">
      <c r="A113" s="2" t="s">
        <v>53</v>
      </c>
      <c r="B113" s="21">
        <f>+'Pivot Table 4-Year Insts.'!M494</f>
        <v>0</v>
      </c>
      <c r="C113" s="22"/>
      <c r="D113" s="51">
        <f t="shared" ref="D113:D116" si="12">SUM(F113:J113)</f>
        <v>0</v>
      </c>
      <c r="E113" s="23"/>
      <c r="F113" s="33">
        <f>+'Pivot Table 4-Year Insts.'!M522</f>
        <v>0</v>
      </c>
      <c r="G113" s="63"/>
      <c r="H113" s="5">
        <f>+'Pivot Table 4-Year Insts.'!M525</f>
        <v>0</v>
      </c>
      <c r="I113" s="63"/>
      <c r="J113" s="5">
        <f>+'Pivot Table 4-Year Insts.'!M528</f>
        <v>0</v>
      </c>
      <c r="K113" s="63"/>
      <c r="L113" s="5">
        <f>+'Pivot Table 4-Year Insts.'!M531</f>
        <v>0</v>
      </c>
      <c r="M113" s="5"/>
      <c r="N113" s="39">
        <f>SUM(F113:L113)</f>
        <v>0</v>
      </c>
      <c r="P113" s="115"/>
      <c r="Q113" s="115"/>
      <c r="R113" s="115"/>
      <c r="S113" s="115"/>
      <c r="T113" s="115"/>
      <c r="U113" s="110"/>
      <c r="V113" s="116"/>
      <c r="W113" s="17"/>
    </row>
    <row r="114" spans="1:23" s="15" customFormat="1" ht="14.1" customHeight="1">
      <c r="A114" s="2" t="s">
        <v>54</v>
      </c>
      <c r="B114" s="21">
        <f>+'Pivot Table 4-Year Insts.'!M553</f>
        <v>67.334563669918268</v>
      </c>
      <c r="C114" s="22"/>
      <c r="D114" s="51">
        <f t="shared" si="12"/>
        <v>74.087705559906027</v>
      </c>
      <c r="E114" s="23"/>
      <c r="F114" s="33">
        <f>+'Pivot Table 4-Year Insts.'!M581</f>
        <v>54.23649177760376</v>
      </c>
      <c r="G114" s="63"/>
      <c r="H114" s="5">
        <f>+'Pivot Table 4-Year Insts.'!M584</f>
        <v>3.1949882537196559</v>
      </c>
      <c r="I114" s="63"/>
      <c r="J114" s="5">
        <f>+'Pivot Table 4-Year Insts.'!M587</f>
        <v>16.656225528582617</v>
      </c>
      <c r="K114" s="63"/>
      <c r="L114" s="5">
        <f>+'Pivot Table 4-Year Insts.'!M590</f>
        <v>25.912294440093969</v>
      </c>
      <c r="M114" s="5"/>
      <c r="N114" s="39">
        <f>SUM(F114:L114)</f>
        <v>100</v>
      </c>
      <c r="P114" s="115"/>
      <c r="Q114" s="115"/>
      <c r="R114" s="115"/>
      <c r="S114" s="115"/>
      <c r="T114" s="115"/>
      <c r="U114" s="110"/>
      <c r="V114" s="116"/>
      <c r="W114" s="17"/>
    </row>
    <row r="115" spans="1:23" s="15" customFormat="1" ht="14.1" customHeight="1">
      <c r="A115" s="2" t="s">
        <v>55</v>
      </c>
      <c r="B115" s="21">
        <f>+'Pivot Table 4-Year Insts.'!M612</f>
        <v>46.279257465698144</v>
      </c>
      <c r="C115" s="22"/>
      <c r="D115" s="51">
        <f t="shared" si="12"/>
        <v>71.224276246948023</v>
      </c>
      <c r="E115" s="23"/>
      <c r="F115" s="33">
        <f>+'Pivot Table 4-Year Insts.'!M640</f>
        <v>31.426578304848274</v>
      </c>
      <c r="G115" s="63"/>
      <c r="H115" s="5">
        <f>+'Pivot Table 4-Year Insts.'!M643</f>
        <v>7.0805720265085457</v>
      </c>
      <c r="I115" s="63"/>
      <c r="J115" s="5">
        <f>+'Pivot Table 4-Year Insts.'!M646</f>
        <v>32.717125915591211</v>
      </c>
      <c r="K115" s="63"/>
      <c r="L115" s="5">
        <f>+'Pivot Table 4-Year Insts.'!M649</f>
        <v>28.775723753051967</v>
      </c>
      <c r="M115" s="5"/>
      <c r="N115" s="39">
        <f>SUM(F115:L115)</f>
        <v>99.999999999999986</v>
      </c>
      <c r="P115" s="115"/>
      <c r="Q115" s="115"/>
      <c r="R115" s="115"/>
      <c r="S115" s="115"/>
      <c r="T115" s="115"/>
      <c r="U115" s="110"/>
      <c r="V115" s="116"/>
      <c r="W115" s="17"/>
    </row>
    <row r="116" spans="1:23" s="15" customFormat="1" ht="13.5" customHeight="1">
      <c r="A116" s="2" t="s">
        <v>56</v>
      </c>
      <c r="B116" s="21">
        <f>+'Pivot Table 4-Year Insts.'!M671</f>
        <v>73.501498501498503</v>
      </c>
      <c r="C116" s="22"/>
      <c r="D116" s="51">
        <f t="shared" si="12"/>
        <v>79.952429493713893</v>
      </c>
      <c r="E116" s="23"/>
      <c r="F116" s="33">
        <f>+'Pivot Table 4-Year Insts.'!M699</f>
        <v>62.079510703363916</v>
      </c>
      <c r="G116" s="63"/>
      <c r="H116" s="5">
        <f>+'Pivot Table 4-Year Insts.'!M702</f>
        <v>1.1213047910295617</v>
      </c>
      <c r="I116" s="63"/>
      <c r="J116" s="5">
        <f>+'Pivot Table 4-Year Insts.'!M705</f>
        <v>16.751613999320423</v>
      </c>
      <c r="K116" s="63"/>
      <c r="L116" s="5">
        <f>+'Pivot Table 4-Year Insts.'!M708</f>
        <v>20.047570506286103</v>
      </c>
      <c r="M116" s="5"/>
      <c r="N116" s="39">
        <f>SUM(F116:L116)</f>
        <v>100</v>
      </c>
      <c r="P116" s="115"/>
      <c r="Q116" s="115"/>
      <c r="R116" s="115"/>
      <c r="S116" s="115"/>
      <c r="T116" s="115"/>
      <c r="U116" s="110"/>
      <c r="V116" s="116"/>
      <c r="W116" s="17"/>
    </row>
    <row r="117" spans="1:23" s="15" customFormat="1" ht="13.5" customHeight="1">
      <c r="A117" s="2"/>
      <c r="B117" s="21"/>
      <c r="C117" s="22"/>
      <c r="D117" s="51"/>
      <c r="E117" s="23"/>
      <c r="F117" s="33"/>
      <c r="G117" s="63"/>
      <c r="H117" s="5"/>
      <c r="I117" s="63"/>
      <c r="J117" s="5"/>
      <c r="K117" s="63"/>
      <c r="L117" s="5"/>
      <c r="M117" s="5"/>
      <c r="N117" s="39"/>
      <c r="P117" s="115"/>
      <c r="Q117" s="115"/>
      <c r="R117" s="115"/>
      <c r="S117" s="115"/>
      <c r="T117" s="115"/>
      <c r="U117" s="110"/>
      <c r="V117" s="116"/>
      <c r="W117" s="17"/>
    </row>
    <row r="118" spans="1:23" s="15" customFormat="1" ht="14.1" customHeight="1">
      <c r="A118" s="2" t="s">
        <v>57</v>
      </c>
      <c r="B118" s="21">
        <f>+'Pivot Table 4-Year Insts.'!M730</f>
        <v>89.455673190033153</v>
      </c>
      <c r="C118" s="22"/>
      <c r="D118" s="51">
        <f t="shared" ref="D118:D121" si="13">SUM(F118:J118)</f>
        <v>70.579796772265396</v>
      </c>
      <c r="E118" s="23"/>
      <c r="F118" s="139">
        <f>+'Pivot Table 4-Year Insts.'!M758</f>
        <v>46.156604901374777</v>
      </c>
      <c r="G118" s="63"/>
      <c r="H118" s="5">
        <f>+'Pivot Table 4-Year Insts.'!M761</f>
        <v>10.32875074716079</v>
      </c>
      <c r="I118" s="63"/>
      <c r="J118" s="5">
        <f>+'Pivot Table 4-Year Insts.'!M764</f>
        <v>14.094441123729826</v>
      </c>
      <c r="K118" s="63"/>
      <c r="L118" s="5">
        <f>+'Pivot Table 4-Year Insts.'!M767</f>
        <v>29.420203227734611</v>
      </c>
      <c r="M118" s="5"/>
      <c r="N118" s="39">
        <f>SUM(F118:L118)</f>
        <v>100</v>
      </c>
      <c r="P118" s="115"/>
      <c r="Q118" s="115"/>
      <c r="R118" s="115"/>
      <c r="S118" s="115"/>
      <c r="T118" s="115"/>
      <c r="U118" s="110"/>
      <c r="V118" s="116"/>
      <c r="W118" s="17"/>
    </row>
    <row r="119" spans="1:23" s="15" customFormat="1" ht="14.1" customHeight="1">
      <c r="A119" s="2" t="s">
        <v>58</v>
      </c>
      <c r="B119" s="21">
        <f>+'Pivot Table 4-Year Insts.'!M789</f>
        <v>89.230507898759981</v>
      </c>
      <c r="C119" s="22"/>
      <c r="D119" s="51">
        <f t="shared" si="13"/>
        <v>77.684180468303822</v>
      </c>
      <c r="E119" s="23"/>
      <c r="F119" s="139">
        <f>+'Pivot Table 4-Year Insts.'!M817</f>
        <v>37.450028555111366</v>
      </c>
      <c r="G119" s="63"/>
      <c r="H119" s="5">
        <f>+'Pivot Table 4-Year Insts.'!M820</f>
        <v>6.2630877593755949</v>
      </c>
      <c r="I119" s="63"/>
      <c r="J119" s="5">
        <f>+'Pivot Table 4-Year Insts.'!M823</f>
        <v>33.971064153816869</v>
      </c>
      <c r="K119" s="63"/>
      <c r="L119" s="5">
        <f>+'Pivot Table 4-Year Insts.'!M826</f>
        <v>22.315819531696174</v>
      </c>
      <c r="M119" s="5"/>
      <c r="N119" s="39">
        <f>SUM(F119:L119)</f>
        <v>100</v>
      </c>
      <c r="P119" s="115"/>
      <c r="Q119" s="115"/>
      <c r="R119" s="115"/>
      <c r="S119" s="115"/>
      <c r="T119" s="115"/>
      <c r="U119" s="110"/>
      <c r="V119" s="116"/>
      <c r="W119" s="17"/>
    </row>
    <row r="120" spans="1:23" s="15" customFormat="1" ht="14.1" customHeight="1">
      <c r="A120" s="2" t="s">
        <v>59</v>
      </c>
      <c r="B120" s="21">
        <f>+'Pivot Table 4-Year Insts.'!M848</f>
        <v>79.415115837447786</v>
      </c>
      <c r="C120" s="22"/>
      <c r="D120" s="51">
        <f t="shared" si="13"/>
        <v>79.531324725011956</v>
      </c>
      <c r="E120" s="23"/>
      <c r="F120" s="139">
        <f>+'Pivot Table 4-Year Insts.'!M876</f>
        <v>72.262075561932093</v>
      </c>
      <c r="G120" s="63"/>
      <c r="H120" s="5">
        <f>+'Pivot Table 4-Year Insts.'!M879</f>
        <v>1.7216642754662841</v>
      </c>
      <c r="I120" s="63"/>
      <c r="J120" s="5">
        <f>+'Pivot Table 4-Year Insts.'!M882</f>
        <v>5.5475848876135814</v>
      </c>
      <c r="K120" s="63"/>
      <c r="L120" s="5">
        <f>+'Pivot Table 4-Year Insts.'!M885</f>
        <v>20.468675274988044</v>
      </c>
      <c r="M120" s="5"/>
      <c r="N120" s="39">
        <f>SUM(F120:L120)</f>
        <v>100</v>
      </c>
      <c r="P120" s="115"/>
      <c r="Q120" s="115"/>
      <c r="R120" s="115"/>
      <c r="S120" s="115"/>
      <c r="T120" s="115"/>
      <c r="U120" s="110"/>
      <c r="V120" s="116"/>
      <c r="W120" s="17"/>
    </row>
    <row r="121" spans="1:23" s="17" customFormat="1" ht="14.1" customHeight="1">
      <c r="A121" s="40" t="s">
        <v>60</v>
      </c>
      <c r="B121" s="24">
        <f>+'Pivot Table 4-Year Insts.'!M907</f>
        <v>97.726012201885752</v>
      </c>
      <c r="C121" s="41"/>
      <c r="D121" s="42">
        <f t="shared" si="13"/>
        <v>68.95573212258796</v>
      </c>
      <c r="E121" s="43"/>
      <c r="F121" s="140">
        <f>+'Pivot Table 4-Year Insts.'!M935</f>
        <v>45.346197502837683</v>
      </c>
      <c r="G121" s="73"/>
      <c r="H121" s="35">
        <f>+'Pivot Table 4-Year Insts.'!M938</f>
        <v>7.0942111237230421</v>
      </c>
      <c r="I121" s="73"/>
      <c r="J121" s="35">
        <f>+'Pivot Table 4-Year Insts.'!M941</f>
        <v>16.515323496027243</v>
      </c>
      <c r="K121" s="73"/>
      <c r="L121" s="35">
        <f>+'Pivot Table 4-Year Insts.'!M944</f>
        <v>31.044267877412029</v>
      </c>
      <c r="M121" s="35"/>
      <c r="N121" s="45">
        <f>SUM(F121:L121)</f>
        <v>99.999999999999986</v>
      </c>
      <c r="P121" s="115"/>
      <c r="Q121" s="115"/>
      <c r="R121" s="115"/>
      <c r="S121" s="115"/>
      <c r="T121" s="115"/>
      <c r="U121" s="110"/>
      <c r="V121" s="116"/>
    </row>
    <row r="122" spans="1:23" ht="57" customHeight="1">
      <c r="A122" s="1127" t="s">
        <v>140</v>
      </c>
      <c r="B122" s="1127"/>
      <c r="C122" s="1127"/>
      <c r="D122" s="1128"/>
      <c r="E122" s="1128"/>
      <c r="F122" s="1128"/>
      <c r="G122" s="1128"/>
      <c r="H122" s="1128"/>
      <c r="I122" s="1128"/>
      <c r="J122" s="1128"/>
      <c r="K122" s="1128"/>
      <c r="L122" s="1128"/>
      <c r="M122" s="1128"/>
      <c r="N122" s="1128"/>
      <c r="P122" s="108"/>
      <c r="Q122" s="115"/>
      <c r="R122" s="115"/>
      <c r="S122" s="115"/>
      <c r="T122" s="115"/>
      <c r="U122" s="108"/>
      <c r="V122" s="108"/>
      <c r="W122" s="95"/>
    </row>
    <row r="123" spans="1:23" ht="15" customHeight="1">
      <c r="A123" s="1127" t="s">
        <v>139</v>
      </c>
      <c r="B123" s="1127"/>
      <c r="C123" s="1127"/>
      <c r="D123" s="1128"/>
      <c r="E123" s="1128"/>
      <c r="F123" s="1128"/>
      <c r="G123" s="1128"/>
      <c r="H123" s="1128"/>
      <c r="I123" s="1128"/>
      <c r="J123" s="1128"/>
      <c r="K123" s="1128"/>
      <c r="L123" s="1128"/>
      <c r="M123" s="1128"/>
      <c r="N123" s="1128"/>
      <c r="P123" s="108"/>
      <c r="Q123" s="108"/>
      <c r="R123" s="108"/>
      <c r="S123" s="108"/>
      <c r="T123" s="108"/>
      <c r="U123" s="108"/>
      <c r="V123" s="108"/>
      <c r="W123" s="95"/>
    </row>
    <row r="124" spans="1:23">
      <c r="A124" s="1030" t="s">
        <v>168</v>
      </c>
      <c r="B124" s="1004"/>
      <c r="C124" s="1004"/>
      <c r="D124" s="1005"/>
      <c r="E124" s="1005"/>
      <c r="F124" s="1005"/>
      <c r="G124" s="1005"/>
      <c r="H124" s="1005"/>
      <c r="I124" s="1005"/>
      <c r="J124" s="1005"/>
      <c r="K124" s="1005"/>
      <c r="L124" s="1005"/>
      <c r="M124" s="1005"/>
      <c r="N124" s="137" t="s">
        <v>1303</v>
      </c>
      <c r="P124" s="108"/>
      <c r="Q124" s="108"/>
      <c r="R124" s="108"/>
      <c r="S124" s="108"/>
      <c r="T124" s="108"/>
      <c r="U124" s="108"/>
      <c r="V124" s="108"/>
      <c r="W124" s="95"/>
    </row>
    <row r="125" spans="1:23" ht="15.75">
      <c r="A125" s="1" t="s">
        <v>129</v>
      </c>
      <c r="B125" s="1"/>
      <c r="C125" s="1"/>
      <c r="D125" s="1"/>
      <c r="E125" s="1"/>
      <c r="F125" s="1"/>
      <c r="G125" s="1"/>
      <c r="H125" s="1"/>
      <c r="I125" s="1"/>
      <c r="J125" s="1"/>
      <c r="K125" s="1"/>
      <c r="L125" s="31"/>
      <c r="M125" s="8"/>
      <c r="N125" s="31"/>
      <c r="P125" s="108"/>
      <c r="Q125" s="108"/>
      <c r="R125" s="108"/>
      <c r="S125" s="108"/>
      <c r="T125" s="108"/>
      <c r="U125" s="108"/>
      <c r="V125" s="108"/>
      <c r="W125" s="95"/>
    </row>
    <row r="126" spans="1:23" ht="9" customHeight="1">
      <c r="A126" s="1"/>
      <c r="B126" s="1"/>
      <c r="C126" s="1"/>
      <c r="D126" s="1"/>
      <c r="E126" s="1"/>
      <c r="F126" s="1"/>
      <c r="G126" s="1"/>
      <c r="H126" s="1"/>
      <c r="I126" s="1"/>
      <c r="J126" s="1"/>
      <c r="K126" s="1"/>
      <c r="L126" s="31"/>
      <c r="M126" s="8"/>
      <c r="N126" s="31"/>
      <c r="P126" s="108"/>
      <c r="Q126" s="108"/>
      <c r="R126" s="108"/>
      <c r="S126" s="108"/>
      <c r="T126" s="108"/>
      <c r="U126" s="108"/>
      <c r="V126" s="108"/>
      <c r="W126" s="95"/>
    </row>
    <row r="127" spans="1:23" ht="15.75">
      <c r="A127" s="1" t="s">
        <v>71</v>
      </c>
      <c r="B127" s="1"/>
      <c r="C127" s="1"/>
      <c r="D127" s="1"/>
      <c r="E127" s="1"/>
      <c r="F127" s="1"/>
      <c r="G127" s="1"/>
      <c r="H127" s="1"/>
      <c r="I127" s="1"/>
      <c r="J127" s="1"/>
      <c r="K127" s="1"/>
      <c r="L127" s="31"/>
      <c r="M127" s="8"/>
      <c r="N127" s="31"/>
      <c r="P127" s="108"/>
      <c r="Q127" s="108"/>
      <c r="R127" s="108"/>
      <c r="S127" s="108"/>
      <c r="T127" s="108"/>
      <c r="U127" s="108"/>
      <c r="V127" s="108"/>
      <c r="W127" s="95"/>
    </row>
    <row r="128" spans="1:23" ht="18.75">
      <c r="A128" s="1" t="s">
        <v>100</v>
      </c>
      <c r="B128" s="1"/>
      <c r="C128" s="1"/>
      <c r="D128" s="1"/>
      <c r="E128" s="1"/>
      <c r="F128" s="1"/>
      <c r="G128" s="1"/>
      <c r="H128" s="1"/>
      <c r="I128" s="1"/>
      <c r="J128" s="1"/>
      <c r="K128" s="1"/>
      <c r="L128" s="31"/>
      <c r="M128" s="8"/>
      <c r="N128" s="31"/>
      <c r="P128" s="108"/>
      <c r="Q128" s="108"/>
      <c r="R128" s="108"/>
      <c r="S128" s="108"/>
      <c r="T128" s="108"/>
      <c r="U128" s="108"/>
      <c r="V128" s="108"/>
      <c r="W128" s="95"/>
    </row>
    <row r="129" spans="1:23" ht="15.75">
      <c r="A129" s="1" t="s">
        <v>229</v>
      </c>
      <c r="B129" s="1"/>
      <c r="C129" s="1"/>
      <c r="D129" s="1"/>
      <c r="E129" s="1"/>
      <c r="F129" s="1"/>
      <c r="G129" s="1"/>
      <c r="H129" s="1"/>
      <c r="I129" s="1"/>
      <c r="J129" s="1"/>
      <c r="K129" s="1"/>
      <c r="L129" s="31"/>
      <c r="M129" s="8"/>
      <c r="N129" s="31"/>
      <c r="P129" s="108"/>
      <c r="Q129" s="108"/>
      <c r="R129" s="108"/>
      <c r="S129" s="108"/>
      <c r="T129" s="108"/>
      <c r="U129" s="108"/>
      <c r="V129" s="108"/>
      <c r="W129" s="95"/>
    </row>
    <row r="130" spans="1:23" ht="9" customHeight="1">
      <c r="A130" s="1"/>
      <c r="B130" s="1"/>
      <c r="C130" s="1"/>
      <c r="D130" s="1"/>
      <c r="E130" s="1"/>
      <c r="F130" s="1"/>
      <c r="G130" s="1"/>
      <c r="H130" s="1"/>
      <c r="I130" s="1"/>
      <c r="J130" s="1"/>
      <c r="K130" s="1"/>
      <c r="L130" s="31"/>
      <c r="M130" s="8"/>
      <c r="N130" s="31"/>
      <c r="P130" s="108"/>
      <c r="Q130" s="108"/>
      <c r="R130" s="108"/>
      <c r="S130" s="108"/>
      <c r="T130" s="108"/>
      <c r="U130" s="108"/>
      <c r="V130" s="108"/>
      <c r="W130" s="95"/>
    </row>
    <row r="131" spans="1:23" ht="63" customHeight="1">
      <c r="A131" s="12"/>
      <c r="B131" s="29" t="s">
        <v>167</v>
      </c>
      <c r="C131" s="37"/>
      <c r="D131" s="29" t="s">
        <v>138</v>
      </c>
      <c r="E131" s="38"/>
      <c r="F131" s="29" t="s">
        <v>43</v>
      </c>
      <c r="G131" s="29"/>
      <c r="H131" s="29" t="s">
        <v>42</v>
      </c>
      <c r="I131" s="29"/>
      <c r="J131" s="29" t="s">
        <v>36</v>
      </c>
      <c r="K131" s="29"/>
      <c r="L131" s="29" t="s">
        <v>62</v>
      </c>
      <c r="M131" s="29"/>
      <c r="N131" s="29" t="s">
        <v>63</v>
      </c>
      <c r="P131" s="117"/>
      <c r="Q131" s="117"/>
      <c r="R131" s="117"/>
      <c r="S131" s="117"/>
      <c r="T131" s="117"/>
      <c r="U131" s="117"/>
      <c r="V131" s="117"/>
      <c r="W131" s="95"/>
    </row>
    <row r="132" spans="1:23" s="15" customFormat="1" ht="18" customHeight="1">
      <c r="A132" s="10" t="s">
        <v>45</v>
      </c>
      <c r="B132" s="21">
        <f>+'Pivot Table 4-Year Insts.'!N966</f>
        <v>60.358794243209047</v>
      </c>
      <c r="C132" s="22"/>
      <c r="D132" s="50">
        <f>SUM(F132:J132)</f>
        <v>64.569319397012663</v>
      </c>
      <c r="E132" s="23"/>
      <c r="F132" s="33">
        <f>+'Pivot Table 4-Year Insts.'!N994</f>
        <v>40.225602814860814</v>
      </c>
      <c r="G132" s="5"/>
      <c r="H132" s="5">
        <f>+'Pivot Table 4-Year Insts.'!N997</f>
        <v>6.0471213218807138</v>
      </c>
      <c r="I132" s="33"/>
      <c r="J132" s="5">
        <f>+'Pivot Table 4-Year Insts.'!N1000</f>
        <v>18.296595260271136</v>
      </c>
      <c r="K132" s="33"/>
      <c r="L132" s="5">
        <f>+'Pivot Table 4-Year Insts.'!N1003</f>
        <v>35.430680602987344</v>
      </c>
      <c r="M132" s="5"/>
      <c r="N132" s="39">
        <f>SUM(F132:L132)</f>
        <v>100</v>
      </c>
      <c r="P132" s="109"/>
      <c r="Q132" s="109"/>
      <c r="R132" s="109"/>
      <c r="S132" s="109"/>
      <c r="T132" s="109"/>
      <c r="U132" s="110"/>
      <c r="V132" s="111"/>
    </row>
    <row r="133" spans="1:23" s="332" customFormat="1" ht="9" customHeight="1">
      <c r="A133" s="52"/>
      <c r="B133" s="21"/>
      <c r="C133" s="22"/>
      <c r="D133" s="51"/>
      <c r="E133" s="23"/>
      <c r="F133" s="33"/>
      <c r="G133" s="63"/>
      <c r="H133" s="5"/>
      <c r="I133" s="63"/>
      <c r="J133" s="5"/>
      <c r="K133" s="63"/>
      <c r="L133" s="5"/>
      <c r="M133" s="5"/>
      <c r="N133" s="39"/>
      <c r="P133" s="112"/>
      <c r="Q133" s="112"/>
      <c r="R133" s="112"/>
      <c r="S133" s="112"/>
      <c r="T133" s="112"/>
      <c r="U133" s="113"/>
      <c r="V133" s="114"/>
      <c r="W133" s="1031"/>
    </row>
    <row r="134" spans="1:23" s="15" customFormat="1" ht="14.1" customHeight="1">
      <c r="A134" s="10" t="s">
        <v>46</v>
      </c>
      <c r="B134" s="21">
        <f>+'Pivot Table 4-Year Insts.'!N22</f>
        <v>63.066067992302756</v>
      </c>
      <c r="C134" s="22"/>
      <c r="D134" s="51">
        <f t="shared" ref="D134:D137" si="14">SUM(F134:J134)</f>
        <v>59.235150528885271</v>
      </c>
      <c r="E134" s="23"/>
      <c r="F134" s="33">
        <f>+'Pivot Table 4-Year Insts.'!N50</f>
        <v>28.722538649308383</v>
      </c>
      <c r="G134" s="63"/>
      <c r="H134" s="5">
        <f>+'Pivot Table 4-Year Insts.'!N53</f>
        <v>6.3466232709519943</v>
      </c>
      <c r="I134" s="63"/>
      <c r="J134" s="5">
        <f>+'Pivot Table 4-Year Insts.'!N56</f>
        <v>24.165988608624897</v>
      </c>
      <c r="K134" s="63"/>
      <c r="L134" s="5">
        <f>+'Pivot Table 4-Year Insts.'!N59</f>
        <v>40.764849471114729</v>
      </c>
      <c r="M134" s="5"/>
      <c r="N134" s="39">
        <f>SUM(F134:L134)</f>
        <v>100</v>
      </c>
      <c r="P134" s="115"/>
      <c r="Q134" s="115"/>
      <c r="R134" s="115"/>
      <c r="S134" s="115"/>
      <c r="T134" s="115"/>
      <c r="U134" s="110"/>
      <c r="V134" s="111"/>
    </row>
    <row r="135" spans="1:23" s="15" customFormat="1" ht="14.1" customHeight="1">
      <c r="A135" s="2" t="s">
        <v>47</v>
      </c>
      <c r="B135" s="21">
        <f>+'Pivot Table 4-Year Insts.'!N81</f>
        <v>71.704545454545453</v>
      </c>
      <c r="C135" s="22"/>
      <c r="D135" s="51">
        <f t="shared" si="14"/>
        <v>65.174326465927095</v>
      </c>
      <c r="E135" s="23"/>
      <c r="F135" s="33">
        <f>+'Pivot Table 4-Year Insts.'!N109</f>
        <v>34.072900158478603</v>
      </c>
      <c r="G135" s="63"/>
      <c r="H135" s="5">
        <f>+'Pivot Table 4-Year Insts.'!N112</f>
        <v>8.6370839936608554</v>
      </c>
      <c r="I135" s="63"/>
      <c r="J135" s="5">
        <f>+'Pivot Table 4-Year Insts.'!N115</f>
        <v>22.46434231378764</v>
      </c>
      <c r="K135" s="63"/>
      <c r="L135" s="5">
        <f>+'Pivot Table 4-Year Insts.'!N118</f>
        <v>34.825673534072898</v>
      </c>
      <c r="M135" s="5"/>
      <c r="N135" s="39">
        <f>SUM(F135:L135)</f>
        <v>100</v>
      </c>
      <c r="P135" s="115"/>
      <c r="Q135" s="115"/>
      <c r="R135" s="115"/>
      <c r="S135" s="115"/>
      <c r="T135" s="115"/>
      <c r="U135" s="110"/>
      <c r="V135" s="116"/>
      <c r="W135" s="17"/>
    </row>
    <row r="136" spans="1:23" s="15" customFormat="1" ht="13.5" customHeight="1">
      <c r="A136" s="2" t="s">
        <v>61</v>
      </c>
      <c r="B136" s="21">
        <f>+'Pivot Table 4-Year Insts.'!N140</f>
        <v>91.967871485943775</v>
      </c>
      <c r="C136" s="22"/>
      <c r="D136" s="51">
        <f t="shared" si="14"/>
        <v>41.193595342066956</v>
      </c>
      <c r="E136" s="23"/>
      <c r="F136" s="33">
        <f>+'Pivot Table 4-Year Insts.'!N168</f>
        <v>39.155749636098982</v>
      </c>
      <c r="G136" s="63"/>
      <c r="H136" s="5">
        <f>+'Pivot Table 4-Year Insts.'!N171</f>
        <v>2.0378457059679769</v>
      </c>
      <c r="I136" s="63"/>
      <c r="J136" s="5">
        <f>+'Pivot Table 4-Year Insts.'!N174</f>
        <v>0</v>
      </c>
      <c r="K136" s="63"/>
      <c r="L136" s="5">
        <f>+'Pivot Table 4-Year Insts.'!N177</f>
        <v>58.806404657933044</v>
      </c>
      <c r="M136" s="5"/>
      <c r="N136" s="39">
        <f>SUM(F136:L136)</f>
        <v>100</v>
      </c>
      <c r="P136" s="115"/>
      <c r="Q136" s="115"/>
      <c r="R136" s="115"/>
      <c r="S136" s="115"/>
      <c r="T136" s="115"/>
      <c r="U136" s="110"/>
      <c r="V136" s="116"/>
      <c r="W136" s="17"/>
    </row>
    <row r="137" spans="1:23" s="15" customFormat="1" ht="14.1" customHeight="1">
      <c r="A137" s="2" t="s">
        <v>48</v>
      </c>
      <c r="B137" s="21">
        <f>+'Pivot Table 4-Year Insts.'!N199</f>
        <v>57.422615287428933</v>
      </c>
      <c r="C137" s="22"/>
      <c r="D137" s="51">
        <f t="shared" si="14"/>
        <v>62.156215621562161</v>
      </c>
      <c r="E137" s="23"/>
      <c r="F137" s="33">
        <f>+'Pivot Table 4-Year Insts.'!N227</f>
        <v>46.534653465346537</v>
      </c>
      <c r="G137" s="63"/>
      <c r="H137" s="5">
        <f>+'Pivot Table 4-Year Insts.'!N230</f>
        <v>5.5005500550055011</v>
      </c>
      <c r="I137" s="63"/>
      <c r="J137" s="5">
        <f>+'Pivot Table 4-Year Insts.'!N233</f>
        <v>10.121012101210122</v>
      </c>
      <c r="K137" s="63"/>
      <c r="L137" s="5">
        <f>+'Pivot Table 4-Year Insts.'!N236</f>
        <v>37.843784378437846</v>
      </c>
      <c r="M137" s="5"/>
      <c r="N137" s="39">
        <f>SUM(F137:L137)</f>
        <v>100</v>
      </c>
      <c r="P137" s="115"/>
      <c r="Q137" s="115"/>
      <c r="R137" s="115"/>
      <c r="S137" s="115"/>
      <c r="T137" s="115"/>
      <c r="U137" s="110"/>
      <c r="V137" s="116"/>
      <c r="W137" s="17"/>
    </row>
    <row r="138" spans="1:23" s="15" customFormat="1" ht="14.1" customHeight="1">
      <c r="A138" s="2"/>
      <c r="B138" s="21"/>
      <c r="C138" s="22"/>
      <c r="D138" s="51"/>
      <c r="E138" s="23"/>
      <c r="F138" s="33"/>
      <c r="G138" s="63"/>
      <c r="H138" s="63"/>
      <c r="I138" s="63"/>
      <c r="J138" s="5"/>
      <c r="K138" s="63"/>
      <c r="L138" s="5"/>
      <c r="M138" s="5"/>
      <c r="N138" s="39"/>
      <c r="P138" s="115"/>
      <c r="Q138" s="115"/>
      <c r="R138" s="115"/>
      <c r="S138" s="115"/>
      <c r="T138" s="115"/>
      <c r="U138" s="110"/>
      <c r="V138" s="116"/>
      <c r="W138" s="17"/>
    </row>
    <row r="139" spans="1:23" s="15" customFormat="1" ht="14.1" customHeight="1">
      <c r="A139" s="2" t="s">
        <v>49</v>
      </c>
      <c r="B139" s="21">
        <f>+'Pivot Table 4-Year Insts.'!N258</f>
        <v>49.116854605328811</v>
      </c>
      <c r="C139" s="22"/>
      <c r="D139" s="51">
        <f t="shared" ref="D139:D142" si="15">SUM(F139:J139)</f>
        <v>69.951239333604221</v>
      </c>
      <c r="E139" s="23"/>
      <c r="F139" s="33">
        <f>+'Pivot Table 4-Year Insts.'!N286</f>
        <v>41.365298659081674</v>
      </c>
      <c r="G139" s="63"/>
      <c r="H139" s="5">
        <f>+'Pivot Table 4-Year Insts.'!N289</f>
        <v>8.26899634295002</v>
      </c>
      <c r="I139" s="63"/>
      <c r="J139" s="5">
        <f>+'Pivot Table 4-Year Insts.'!N292</f>
        <v>20.316944331572532</v>
      </c>
      <c r="K139" s="63"/>
      <c r="L139" s="5">
        <f>+'Pivot Table 4-Year Insts.'!N295</f>
        <v>30.048760666395776</v>
      </c>
      <c r="M139" s="5"/>
      <c r="N139" s="39">
        <f>SUM(F139:L139)</f>
        <v>100</v>
      </c>
      <c r="P139" s="115"/>
      <c r="Q139" s="115"/>
      <c r="R139" s="115"/>
      <c r="S139" s="115"/>
      <c r="T139" s="115"/>
      <c r="U139" s="110"/>
      <c r="V139" s="116"/>
      <c r="W139" s="17"/>
    </row>
    <row r="140" spans="1:23" s="15" customFormat="1" ht="14.1" customHeight="1">
      <c r="A140" s="2" t="s">
        <v>50</v>
      </c>
      <c r="B140" s="21">
        <f>+'Pivot Table 4-Year Insts.'!N317</f>
        <v>46.408317580340267</v>
      </c>
      <c r="C140" s="22"/>
      <c r="D140" s="51">
        <f t="shared" si="15"/>
        <v>56.687033265444676</v>
      </c>
      <c r="E140" s="23"/>
      <c r="F140" s="33">
        <f>+'Pivot Table 4-Year Insts.'!N345</f>
        <v>40.190088255261372</v>
      </c>
      <c r="G140" s="63"/>
      <c r="H140" s="5">
        <f>+'Pivot Table 4-Year Insts.'!N348</f>
        <v>7.8750848608282427</v>
      </c>
      <c r="I140" s="63"/>
      <c r="J140" s="5">
        <f>+'Pivot Table 4-Year Insts.'!N351</f>
        <v>8.621860149355058</v>
      </c>
      <c r="K140" s="63"/>
      <c r="L140" s="5">
        <f>+'Pivot Table 4-Year Insts.'!N354</f>
        <v>43.312966734555332</v>
      </c>
      <c r="M140" s="5"/>
      <c r="N140" s="39">
        <f>SUM(F140:L140)</f>
        <v>100</v>
      </c>
      <c r="P140" s="115"/>
      <c r="Q140" s="115"/>
      <c r="R140" s="115"/>
      <c r="S140" s="115"/>
      <c r="T140" s="115"/>
      <c r="U140" s="110"/>
      <c r="V140" s="116"/>
      <c r="W140" s="17"/>
    </row>
    <row r="141" spans="1:23" s="15" customFormat="1" ht="13.5" customHeight="1">
      <c r="A141" s="2" t="s">
        <v>51</v>
      </c>
      <c r="B141" s="21">
        <f>+'Pivot Table 4-Year Insts.'!N376</f>
        <v>61.008403361344541</v>
      </c>
      <c r="C141" s="22"/>
      <c r="D141" s="51">
        <f t="shared" si="15"/>
        <v>66.26262626262627</v>
      </c>
      <c r="E141" s="23"/>
      <c r="F141" s="33">
        <f>+'Pivot Table 4-Year Insts.'!N404</f>
        <v>33.884297520661157</v>
      </c>
      <c r="G141" s="63"/>
      <c r="H141" s="5">
        <f>+'Pivot Table 4-Year Insts.'!N407</f>
        <v>8.4848484848484862</v>
      </c>
      <c r="I141" s="63"/>
      <c r="J141" s="5">
        <f>+'Pivot Table 4-Year Insts.'!N410</f>
        <v>23.893480257116622</v>
      </c>
      <c r="K141" s="63"/>
      <c r="L141" s="5">
        <f>+'Pivot Table 4-Year Insts.'!N413</f>
        <v>33.737373737373737</v>
      </c>
      <c r="M141" s="5"/>
      <c r="N141" s="39">
        <f>SUM(F141:L141)</f>
        <v>100</v>
      </c>
      <c r="P141" s="115"/>
      <c r="Q141" s="115"/>
      <c r="R141" s="115"/>
      <c r="S141" s="115"/>
      <c r="T141" s="115"/>
      <c r="U141" s="110"/>
      <c r="V141" s="116"/>
      <c r="W141" s="17"/>
    </row>
    <row r="142" spans="1:23" s="15" customFormat="1" ht="14.1" customHeight="1">
      <c r="A142" s="2" t="s">
        <v>52</v>
      </c>
      <c r="B142" s="21">
        <f>+'Pivot Table 4-Year Insts.'!N435</f>
        <v>62.951807228915655</v>
      </c>
      <c r="C142" s="22"/>
      <c r="D142" s="51">
        <f t="shared" si="15"/>
        <v>70.60546875</v>
      </c>
      <c r="E142" s="23"/>
      <c r="F142" s="33">
        <f>+'Pivot Table 4-Year Insts.'!N463</f>
        <v>43.0419921875</v>
      </c>
      <c r="G142" s="63"/>
      <c r="H142" s="5">
        <f>+'Pivot Table 4-Year Insts.'!N466</f>
        <v>3.857421875</v>
      </c>
      <c r="I142" s="63"/>
      <c r="J142" s="5">
        <f>+'Pivot Table 4-Year Insts.'!N469</f>
        <v>23.7060546875</v>
      </c>
      <c r="K142" s="63"/>
      <c r="L142" s="5">
        <f>+'Pivot Table 4-Year Insts.'!N472</f>
        <v>29.39453125</v>
      </c>
      <c r="M142" s="5"/>
      <c r="N142" s="39">
        <f>SUM(F142:L142)</f>
        <v>100</v>
      </c>
      <c r="P142" s="115"/>
      <c r="Q142" s="115"/>
      <c r="R142" s="115"/>
      <c r="S142" s="115"/>
      <c r="T142" s="115"/>
      <c r="U142" s="110"/>
      <c r="V142" s="116"/>
      <c r="W142" s="17"/>
    </row>
    <row r="143" spans="1:23" s="15" customFormat="1" ht="14.1" customHeight="1">
      <c r="A143" s="2"/>
      <c r="B143" s="21"/>
      <c r="C143" s="22"/>
      <c r="D143" s="51"/>
      <c r="E143" s="23"/>
      <c r="F143" s="33"/>
      <c r="G143" s="63"/>
      <c r="H143" s="5"/>
      <c r="I143" s="63"/>
      <c r="J143" s="5"/>
      <c r="K143" s="63"/>
      <c r="L143" s="5"/>
      <c r="M143" s="5"/>
      <c r="N143" s="39"/>
      <c r="P143" s="115"/>
      <c r="Q143" s="115"/>
      <c r="R143" s="115"/>
      <c r="S143" s="115"/>
      <c r="T143" s="115"/>
      <c r="U143" s="110"/>
      <c r="V143" s="116"/>
      <c r="W143" s="17"/>
    </row>
    <row r="144" spans="1:23" s="15" customFormat="1" ht="14.1" customHeight="1">
      <c r="A144" s="2" t="s">
        <v>53</v>
      </c>
      <c r="B144" s="21">
        <f>+'Pivot Table 4-Year Insts.'!N494</f>
        <v>51.516329704510113</v>
      </c>
      <c r="C144" s="22"/>
      <c r="D144" s="51">
        <f t="shared" ref="D144:D147" si="16">SUM(F144:J144)</f>
        <v>40.830188679245282</v>
      </c>
      <c r="E144" s="23"/>
      <c r="F144" s="33">
        <f>+'Pivot Table 4-Year Insts.'!N522</f>
        <v>36.830188679245282</v>
      </c>
      <c r="G144" s="63"/>
      <c r="H144" s="5">
        <f>+'Pivot Table 4-Year Insts.'!N525</f>
        <v>4</v>
      </c>
      <c r="I144" s="63"/>
      <c r="J144" s="5">
        <f>+'Pivot Table 4-Year Insts.'!N528</f>
        <v>0</v>
      </c>
      <c r="K144" s="63"/>
      <c r="L144" s="5">
        <f>+'Pivot Table 4-Year Insts.'!N531</f>
        <v>59.169811320754718</v>
      </c>
      <c r="M144" s="5"/>
      <c r="N144" s="39">
        <f>SUM(F144:L144)</f>
        <v>100</v>
      </c>
      <c r="P144" s="115"/>
      <c r="Q144" s="115"/>
      <c r="R144" s="115"/>
      <c r="S144" s="115"/>
      <c r="T144" s="115"/>
      <c r="U144" s="110"/>
      <c r="V144" s="116"/>
      <c r="W144" s="17"/>
    </row>
    <row r="145" spans="1:23" s="15" customFormat="1" ht="14.1" customHeight="1">
      <c r="A145" s="2" t="s">
        <v>54</v>
      </c>
      <c r="B145" s="21">
        <f>+'Pivot Table 4-Year Insts.'!N553</f>
        <v>61.46261298274446</v>
      </c>
      <c r="C145" s="22"/>
      <c r="D145" s="51">
        <f t="shared" si="16"/>
        <v>53.208556149732615</v>
      </c>
      <c r="E145" s="23"/>
      <c r="F145" s="33">
        <f>+'Pivot Table 4-Year Insts.'!N581</f>
        <v>34.090909090909086</v>
      </c>
      <c r="G145" s="63"/>
      <c r="H145" s="5">
        <f>+'Pivot Table 4-Year Insts.'!N584</f>
        <v>6.9518716577540109</v>
      </c>
      <c r="I145" s="63"/>
      <c r="J145" s="5">
        <f>+'Pivot Table 4-Year Insts.'!N587</f>
        <v>12.165775401069519</v>
      </c>
      <c r="K145" s="63"/>
      <c r="L145" s="5">
        <f>+'Pivot Table 4-Year Insts.'!N590</f>
        <v>46.791443850267378</v>
      </c>
      <c r="M145" s="5"/>
      <c r="N145" s="39">
        <f>SUM(F145:L145)</f>
        <v>100</v>
      </c>
      <c r="P145" s="115"/>
      <c r="Q145" s="115"/>
      <c r="R145" s="115"/>
      <c r="S145" s="115"/>
      <c r="T145" s="115"/>
      <c r="U145" s="110"/>
      <c r="V145" s="116"/>
      <c r="W145" s="17"/>
    </row>
    <row r="146" spans="1:23" s="15" customFormat="1" ht="14.1" customHeight="1">
      <c r="A146" s="2" t="s">
        <v>55</v>
      </c>
      <c r="B146" s="21">
        <f>+'Pivot Table 4-Year Insts.'!N612</f>
        <v>0</v>
      </c>
      <c r="C146" s="22"/>
      <c r="D146" s="51">
        <f t="shared" si="16"/>
        <v>0</v>
      </c>
      <c r="E146" s="23"/>
      <c r="F146" s="33">
        <f>+'Pivot Table 4-Year Insts.'!N640</f>
        <v>0</v>
      </c>
      <c r="G146" s="63"/>
      <c r="H146" s="5">
        <f>+'Pivot Table 4-Year Insts.'!N643</f>
        <v>0</v>
      </c>
      <c r="I146" s="63"/>
      <c r="J146" s="5">
        <f>+'Pivot Table 4-Year Insts.'!N646</f>
        <v>0</v>
      </c>
      <c r="K146" s="63"/>
      <c r="L146" s="5">
        <f>+'Pivot Table 4-Year Insts.'!N649</f>
        <v>0</v>
      </c>
      <c r="M146" s="5"/>
      <c r="N146" s="39">
        <f>SUM(F146:L146)</f>
        <v>0</v>
      </c>
      <c r="P146" s="115"/>
      <c r="Q146" s="115"/>
      <c r="R146" s="115"/>
      <c r="S146" s="115"/>
      <c r="T146" s="115"/>
      <c r="U146" s="110"/>
      <c r="V146" s="116"/>
      <c r="W146" s="17"/>
    </row>
    <row r="147" spans="1:23" s="15" customFormat="1" ht="13.5" customHeight="1">
      <c r="A147" s="2" t="s">
        <v>56</v>
      </c>
      <c r="B147" s="21">
        <f>+'Pivot Table 4-Year Insts.'!N671</f>
        <v>85.822021116138757</v>
      </c>
      <c r="C147" s="22"/>
      <c r="D147" s="51">
        <f t="shared" si="16"/>
        <v>77.855887521968356</v>
      </c>
      <c r="E147" s="23"/>
      <c r="F147" s="33">
        <f>+'Pivot Table 4-Year Insts.'!N699</f>
        <v>71.177504393673104</v>
      </c>
      <c r="G147" s="63"/>
      <c r="H147" s="5">
        <f>+'Pivot Table 4-Year Insts.'!N702</f>
        <v>0.87873462214411258</v>
      </c>
      <c r="I147" s="63"/>
      <c r="J147" s="5">
        <f>+'Pivot Table 4-Year Insts.'!N705</f>
        <v>5.7996485061511418</v>
      </c>
      <c r="K147" s="63"/>
      <c r="L147" s="5">
        <f>+'Pivot Table 4-Year Insts.'!N708</f>
        <v>22.144112478031637</v>
      </c>
      <c r="M147" s="5"/>
      <c r="N147" s="39">
        <f>SUM(F147:L147)</f>
        <v>100</v>
      </c>
      <c r="P147" s="115"/>
      <c r="Q147" s="115"/>
      <c r="R147" s="115"/>
      <c r="S147" s="115"/>
      <c r="T147" s="115"/>
      <c r="U147" s="110"/>
      <c r="V147" s="116"/>
      <c r="W147" s="17"/>
    </row>
    <row r="148" spans="1:23" s="15" customFormat="1" ht="13.5" customHeight="1">
      <c r="A148" s="2"/>
      <c r="B148" s="21"/>
      <c r="C148" s="22"/>
      <c r="D148" s="51"/>
      <c r="E148" s="23"/>
      <c r="F148" s="33"/>
      <c r="G148" s="63"/>
      <c r="H148" s="5"/>
      <c r="I148" s="63"/>
      <c r="J148" s="5"/>
      <c r="K148" s="63"/>
      <c r="L148" s="5"/>
      <c r="M148" s="5"/>
      <c r="N148" s="39"/>
      <c r="P148" s="115"/>
      <c r="Q148" s="115"/>
      <c r="R148" s="115"/>
      <c r="S148" s="115"/>
      <c r="T148" s="115"/>
      <c r="U148" s="110"/>
      <c r="V148" s="116"/>
      <c r="W148" s="17"/>
    </row>
    <row r="149" spans="1:23" s="15" customFormat="1" ht="14.1" customHeight="1">
      <c r="A149" s="2" t="s">
        <v>57</v>
      </c>
      <c r="B149" s="21">
        <f>+'Pivot Table 4-Year Insts.'!N730</f>
        <v>0</v>
      </c>
      <c r="C149" s="22"/>
      <c r="D149" s="51">
        <f t="shared" ref="D149:D152" si="17">SUM(F149:J149)</f>
        <v>0</v>
      </c>
      <c r="E149" s="23"/>
      <c r="F149" s="139">
        <f>+'Pivot Table 4-Year Insts.'!N758</f>
        <v>0</v>
      </c>
      <c r="G149" s="63"/>
      <c r="H149" s="5">
        <f>+'Pivot Table 4-Year Insts.'!N761</f>
        <v>0</v>
      </c>
      <c r="I149" s="63"/>
      <c r="J149" s="5">
        <f>+'Pivot Table 4-Year Insts.'!N764</f>
        <v>0</v>
      </c>
      <c r="K149" s="63"/>
      <c r="L149" s="5">
        <f>+'Pivot Table 4-Year Insts.'!N767</f>
        <v>0</v>
      </c>
      <c r="M149" s="5"/>
      <c r="N149" s="39">
        <f>SUM(F149:L149)</f>
        <v>0</v>
      </c>
      <c r="P149" s="115"/>
      <c r="Q149" s="115"/>
      <c r="R149" s="115"/>
      <c r="S149" s="115"/>
      <c r="T149" s="115"/>
      <c r="U149" s="110"/>
      <c r="V149" s="116"/>
      <c r="W149" s="17"/>
    </row>
    <row r="150" spans="1:23" s="15" customFormat="1" ht="14.1" customHeight="1">
      <c r="A150" s="2" t="s">
        <v>58</v>
      </c>
      <c r="B150" s="21">
        <f>+'Pivot Table 4-Year Insts.'!N789</f>
        <v>0</v>
      </c>
      <c r="C150" s="22"/>
      <c r="D150" s="51">
        <f t="shared" si="17"/>
        <v>0</v>
      </c>
      <c r="E150" s="23"/>
      <c r="F150" s="139">
        <f>+'Pivot Table 4-Year Insts.'!N817</f>
        <v>0</v>
      </c>
      <c r="G150" s="63"/>
      <c r="H150" s="5">
        <f>+'Pivot Table 4-Year Insts.'!N820</f>
        <v>0</v>
      </c>
      <c r="I150" s="63"/>
      <c r="J150" s="5">
        <f>+'Pivot Table 4-Year Insts.'!N823</f>
        <v>0</v>
      </c>
      <c r="K150" s="63"/>
      <c r="L150" s="5">
        <f>+'Pivot Table 4-Year Insts.'!N826</f>
        <v>0</v>
      </c>
      <c r="M150" s="5"/>
      <c r="N150" s="39">
        <f>SUM(F150:L150)</f>
        <v>0</v>
      </c>
      <c r="P150" s="115"/>
      <c r="Q150" s="115"/>
      <c r="R150" s="115"/>
      <c r="S150" s="115"/>
      <c r="T150" s="115"/>
      <c r="U150" s="110"/>
      <c r="V150" s="116"/>
      <c r="W150" s="17"/>
    </row>
    <row r="151" spans="1:23" s="15" customFormat="1" ht="14.1" customHeight="1">
      <c r="A151" s="2" t="s">
        <v>59</v>
      </c>
      <c r="B151" s="21">
        <f>+'Pivot Table 4-Year Insts.'!N848</f>
        <v>77.701196026758566</v>
      </c>
      <c r="C151" s="22"/>
      <c r="D151" s="51">
        <f t="shared" si="17"/>
        <v>68.066788416384028</v>
      </c>
      <c r="E151" s="23"/>
      <c r="F151" s="139">
        <f>+'Pivot Table 4-Year Insts.'!N876</f>
        <v>52.674145577876338</v>
      </c>
      <c r="G151" s="63"/>
      <c r="H151" s="5">
        <f>+'Pivot Table 4-Year Insts.'!N879</f>
        <v>1.6175319593008088</v>
      </c>
      <c r="I151" s="63"/>
      <c r="J151" s="5">
        <f>+'Pivot Table 4-Year Insts.'!N882</f>
        <v>13.775110879206887</v>
      </c>
      <c r="K151" s="63"/>
      <c r="L151" s="5">
        <f>+'Pivot Table 4-Year Insts.'!N885</f>
        <v>31.933211583615968</v>
      </c>
      <c r="M151" s="5"/>
      <c r="N151" s="39">
        <f>SUM(F151:L151)</f>
        <v>100</v>
      </c>
      <c r="P151" s="115"/>
      <c r="Q151" s="115"/>
      <c r="R151" s="115"/>
      <c r="S151" s="115"/>
      <c r="T151" s="115"/>
      <c r="U151" s="110"/>
      <c r="V151" s="116"/>
      <c r="W151" s="17"/>
    </row>
    <row r="152" spans="1:23" s="17" customFormat="1" ht="14.1" customHeight="1">
      <c r="A152" s="40" t="s">
        <v>60</v>
      </c>
      <c r="B152" s="24">
        <f>+'Pivot Table 4-Year Insts.'!N907</f>
        <v>0</v>
      </c>
      <c r="C152" s="41"/>
      <c r="D152" s="42">
        <f t="shared" si="17"/>
        <v>0</v>
      </c>
      <c r="E152" s="43"/>
      <c r="F152" s="140">
        <f>+'Pivot Table 4-Year Insts.'!N935</f>
        <v>0</v>
      </c>
      <c r="G152" s="73"/>
      <c r="H152" s="35">
        <f>+'Pivot Table 4-Year Insts.'!N938</f>
        <v>0</v>
      </c>
      <c r="I152" s="73"/>
      <c r="J152" s="35">
        <f>+'Pivot Table 4-Year Insts.'!N941</f>
        <v>0</v>
      </c>
      <c r="K152" s="73"/>
      <c r="L152" s="35">
        <f>+'Pivot Table 4-Year Insts.'!N944</f>
        <v>0</v>
      </c>
      <c r="M152" s="35"/>
      <c r="N152" s="45">
        <f>SUM(F152:L152)</f>
        <v>0</v>
      </c>
      <c r="P152" s="115"/>
      <c r="Q152" s="115"/>
      <c r="R152" s="115"/>
      <c r="S152" s="115"/>
      <c r="T152" s="115"/>
      <c r="U152" s="110"/>
      <c r="V152" s="116"/>
    </row>
    <row r="153" spans="1:23" ht="57" customHeight="1">
      <c r="A153" s="1127" t="s">
        <v>140</v>
      </c>
      <c r="B153" s="1127"/>
      <c r="C153" s="1127"/>
      <c r="D153" s="1128"/>
      <c r="E153" s="1128"/>
      <c r="F153" s="1128"/>
      <c r="G153" s="1128"/>
      <c r="H153" s="1128"/>
      <c r="I153" s="1128"/>
      <c r="J153" s="1128"/>
      <c r="K153" s="1128"/>
      <c r="L153" s="1128"/>
      <c r="M153" s="1128"/>
      <c r="N153" s="1128"/>
      <c r="P153" s="108"/>
      <c r="Q153" s="115"/>
      <c r="R153" s="115"/>
      <c r="S153" s="115"/>
      <c r="T153" s="115"/>
      <c r="U153" s="108"/>
      <c r="V153" s="108"/>
      <c r="W153" s="95"/>
    </row>
    <row r="154" spans="1:23" ht="15" customHeight="1">
      <c r="A154" s="1127" t="s">
        <v>139</v>
      </c>
      <c r="B154" s="1127"/>
      <c r="C154" s="1127"/>
      <c r="D154" s="1128"/>
      <c r="E154" s="1128"/>
      <c r="F154" s="1128"/>
      <c r="G154" s="1128"/>
      <c r="H154" s="1128"/>
      <c r="I154" s="1128"/>
      <c r="J154" s="1128"/>
      <c r="K154" s="1128"/>
      <c r="L154" s="1128"/>
      <c r="M154" s="1128"/>
      <c r="N154" s="1128"/>
      <c r="P154" s="108"/>
      <c r="Q154" s="108"/>
      <c r="R154" s="108"/>
      <c r="S154" s="108"/>
      <c r="T154" s="108"/>
      <c r="U154" s="108"/>
      <c r="V154" s="108"/>
      <c r="W154" s="95"/>
    </row>
    <row r="155" spans="1:23">
      <c r="A155" s="1030" t="s">
        <v>168</v>
      </c>
      <c r="B155" s="1004"/>
      <c r="C155" s="1004"/>
      <c r="D155" s="1005"/>
      <c r="E155" s="1005"/>
      <c r="F155" s="1005"/>
      <c r="G155" s="1005"/>
      <c r="H155" s="1005"/>
      <c r="I155" s="1005"/>
      <c r="J155" s="1005"/>
      <c r="K155" s="1005"/>
      <c r="L155" s="1005"/>
      <c r="M155" s="1005"/>
      <c r="N155" s="137" t="s">
        <v>1303</v>
      </c>
      <c r="P155" s="108"/>
      <c r="Q155" s="108"/>
      <c r="R155" s="108"/>
      <c r="S155" s="108"/>
      <c r="T155" s="108"/>
      <c r="U155" s="108"/>
      <c r="V155" s="108"/>
      <c r="W155" s="95"/>
    </row>
    <row r="156" spans="1:23" ht="15.75">
      <c r="A156" s="1" t="s">
        <v>130</v>
      </c>
      <c r="B156" s="1"/>
      <c r="C156" s="1"/>
      <c r="D156" s="1"/>
      <c r="E156" s="1"/>
      <c r="F156" s="1"/>
      <c r="G156" s="1"/>
      <c r="H156" s="1"/>
      <c r="I156" s="1"/>
      <c r="J156" s="1"/>
      <c r="K156" s="1"/>
      <c r="L156" s="31"/>
      <c r="M156" s="8"/>
      <c r="N156" s="31"/>
      <c r="P156" s="108"/>
      <c r="Q156" s="108"/>
      <c r="R156" s="108"/>
      <c r="S156" s="108"/>
      <c r="T156" s="108"/>
      <c r="U156" s="108"/>
      <c r="V156" s="108"/>
      <c r="W156" s="95"/>
    </row>
    <row r="157" spans="1:23" ht="9" customHeight="1">
      <c r="A157" s="1"/>
      <c r="B157" s="1"/>
      <c r="C157" s="1"/>
      <c r="D157" s="1"/>
      <c r="E157" s="1"/>
      <c r="F157" s="1"/>
      <c r="G157" s="1"/>
      <c r="H157" s="1"/>
      <c r="I157" s="1"/>
      <c r="J157" s="1"/>
      <c r="K157" s="1"/>
      <c r="L157" s="31"/>
      <c r="M157" s="8"/>
      <c r="N157" s="31"/>
      <c r="P157" s="108"/>
      <c r="Q157" s="108"/>
      <c r="R157" s="108"/>
      <c r="S157" s="108"/>
      <c r="T157" s="108"/>
      <c r="U157" s="108"/>
      <c r="V157" s="108"/>
      <c r="W157" s="95"/>
    </row>
    <row r="158" spans="1:23" ht="15.75">
      <c r="A158" s="1" t="s">
        <v>71</v>
      </c>
      <c r="B158" s="1"/>
      <c r="C158" s="1"/>
      <c r="D158" s="1"/>
      <c r="E158" s="1"/>
      <c r="F158" s="1"/>
      <c r="G158" s="1"/>
      <c r="H158" s="1"/>
      <c r="I158" s="1"/>
      <c r="J158" s="1"/>
      <c r="K158" s="1"/>
      <c r="L158" s="31"/>
      <c r="M158" s="8"/>
      <c r="N158" s="31"/>
      <c r="P158" s="108"/>
      <c r="Q158" s="108"/>
      <c r="R158" s="108"/>
      <c r="S158" s="108"/>
      <c r="T158" s="108"/>
      <c r="U158" s="108"/>
      <c r="V158" s="108"/>
      <c r="W158" s="95"/>
    </row>
    <row r="159" spans="1:23" ht="18.75">
      <c r="A159" s="1" t="s">
        <v>100</v>
      </c>
      <c r="B159" s="1"/>
      <c r="C159" s="1"/>
      <c r="D159" s="1"/>
      <c r="E159" s="1"/>
      <c r="F159" s="1"/>
      <c r="G159" s="1"/>
      <c r="H159" s="1"/>
      <c r="I159" s="1"/>
      <c r="J159" s="1"/>
      <c r="K159" s="1"/>
      <c r="L159" s="31"/>
      <c r="M159" s="8"/>
      <c r="N159" s="31"/>
      <c r="P159" s="108"/>
      <c r="Q159" s="108"/>
      <c r="R159" s="108"/>
      <c r="S159" s="108"/>
      <c r="T159" s="108"/>
      <c r="U159" s="108"/>
      <c r="V159" s="108"/>
      <c r="W159" s="95"/>
    </row>
    <row r="160" spans="1:23" ht="15.75">
      <c r="A160" s="1" t="s">
        <v>230</v>
      </c>
      <c r="B160" s="1"/>
      <c r="C160" s="1"/>
      <c r="D160" s="1"/>
      <c r="E160" s="1"/>
      <c r="F160" s="1"/>
      <c r="G160" s="1"/>
      <c r="H160" s="1"/>
      <c r="I160" s="1"/>
      <c r="J160" s="1"/>
      <c r="K160" s="1"/>
      <c r="L160" s="31"/>
      <c r="M160" s="8"/>
      <c r="N160" s="31"/>
      <c r="P160" s="108"/>
      <c r="Q160" s="108"/>
      <c r="R160" s="108"/>
      <c r="S160" s="108"/>
      <c r="T160" s="108"/>
      <c r="U160" s="108"/>
      <c r="V160" s="108"/>
      <c r="W160" s="95"/>
    </row>
    <row r="161" spans="1:23" ht="9" customHeight="1">
      <c r="A161" s="1"/>
      <c r="B161" s="1"/>
      <c r="C161" s="1"/>
      <c r="D161" s="1"/>
      <c r="E161" s="1"/>
      <c r="F161" s="1"/>
      <c r="G161" s="1"/>
      <c r="H161" s="1"/>
      <c r="I161" s="1"/>
      <c r="J161" s="1"/>
      <c r="K161" s="1"/>
      <c r="L161" s="31"/>
      <c r="M161" s="8"/>
      <c r="N161" s="31"/>
      <c r="P161" s="108"/>
      <c r="Q161" s="108"/>
      <c r="R161" s="108"/>
      <c r="S161" s="108"/>
      <c r="T161" s="108"/>
      <c r="U161" s="108"/>
      <c r="V161" s="108"/>
      <c r="W161" s="95"/>
    </row>
    <row r="162" spans="1:23" ht="63" customHeight="1">
      <c r="A162" s="12"/>
      <c r="B162" s="29" t="s">
        <v>167</v>
      </c>
      <c r="C162" s="37"/>
      <c r="D162" s="29" t="s">
        <v>138</v>
      </c>
      <c r="E162" s="38"/>
      <c r="F162" s="29" t="s">
        <v>43</v>
      </c>
      <c r="G162" s="29"/>
      <c r="H162" s="29" t="s">
        <v>42</v>
      </c>
      <c r="I162" s="29"/>
      <c r="J162" s="29" t="s">
        <v>36</v>
      </c>
      <c r="K162" s="29"/>
      <c r="L162" s="29" t="s">
        <v>62</v>
      </c>
      <c r="M162" s="29"/>
      <c r="N162" s="29" t="s">
        <v>63</v>
      </c>
      <c r="P162" s="117"/>
      <c r="Q162" s="117"/>
      <c r="R162" s="117"/>
      <c r="S162" s="117"/>
      <c r="T162" s="117"/>
      <c r="U162" s="117"/>
      <c r="V162" s="117"/>
      <c r="W162" s="95"/>
    </row>
    <row r="163" spans="1:23" s="15" customFormat="1" ht="18" customHeight="1">
      <c r="A163" s="10" t="s">
        <v>45</v>
      </c>
      <c r="B163" s="21">
        <f>+'Pivot Table 4-Year Insts.'!O966</f>
        <v>60.023925829927229</v>
      </c>
      <c r="C163" s="22"/>
      <c r="D163" s="50">
        <f>SUM(F163:J163)</f>
        <v>63.859823949510051</v>
      </c>
      <c r="E163" s="23"/>
      <c r="F163" s="33">
        <f>+'Pivot Table 4-Year Insts.'!O994</f>
        <v>37.474395172451977</v>
      </c>
      <c r="G163" s="5"/>
      <c r="H163" s="5">
        <f>+'Pivot Table 4-Year Insts.'!O997</f>
        <v>5.3645573824946027</v>
      </c>
      <c r="I163" s="33"/>
      <c r="J163" s="5">
        <f>+'Pivot Table 4-Year Insts.'!O1000</f>
        <v>21.020871394563471</v>
      </c>
      <c r="K163" s="33"/>
      <c r="L163" s="5">
        <f>+'Pivot Table 4-Year Insts.'!O1003</f>
        <v>36.140176050489956</v>
      </c>
      <c r="M163" s="5"/>
      <c r="N163" s="39">
        <f>SUM(F163:L163)</f>
        <v>100</v>
      </c>
      <c r="P163" s="109"/>
      <c r="Q163" s="109"/>
      <c r="R163" s="109"/>
      <c r="S163" s="109"/>
      <c r="T163" s="109"/>
      <c r="U163" s="110"/>
      <c r="V163" s="111"/>
    </row>
    <row r="164" spans="1:23" s="332" customFormat="1" ht="9" customHeight="1">
      <c r="A164" s="52"/>
      <c r="B164" s="21"/>
      <c r="C164" s="22"/>
      <c r="D164" s="51"/>
      <c r="E164" s="23"/>
      <c r="F164" s="33"/>
      <c r="G164" s="63"/>
      <c r="H164" s="5"/>
      <c r="I164" s="63"/>
      <c r="J164" s="5"/>
      <c r="K164" s="63"/>
      <c r="L164" s="5"/>
      <c r="M164" s="27"/>
      <c r="N164" s="39"/>
      <c r="P164" s="112"/>
      <c r="Q164" s="112"/>
      <c r="R164" s="112"/>
      <c r="S164" s="112"/>
      <c r="T164" s="112"/>
      <c r="U164" s="113"/>
      <c r="V164" s="114"/>
      <c r="W164" s="1031"/>
    </row>
    <row r="165" spans="1:23" s="15" customFormat="1" ht="14.1" customHeight="1">
      <c r="A165" s="10" t="s">
        <v>46</v>
      </c>
      <c r="B165" s="21">
        <f>+'Pivot Table 4-Year Insts.'!O22</f>
        <v>55.572065378900447</v>
      </c>
      <c r="C165" s="22"/>
      <c r="D165" s="51">
        <f t="shared" ref="D165:D168" si="18">SUM(F165:J165)</f>
        <v>49.732620320855609</v>
      </c>
      <c r="E165" s="23"/>
      <c r="F165" s="33">
        <f>+'Pivot Table 4-Year Insts.'!O50</f>
        <v>35.427807486631011</v>
      </c>
      <c r="G165" s="63"/>
      <c r="H165" s="5">
        <f>+'Pivot Table 4-Year Insts.'!O53</f>
        <v>5.213903743315508</v>
      </c>
      <c r="I165" s="63"/>
      <c r="J165" s="5">
        <f>+'Pivot Table 4-Year Insts.'!O56</f>
        <v>9.0909090909090917</v>
      </c>
      <c r="K165" s="63"/>
      <c r="L165" s="5">
        <f>+'Pivot Table 4-Year Insts.'!O59</f>
        <v>50.267379679144383</v>
      </c>
      <c r="M165" s="5"/>
      <c r="N165" s="39">
        <f>SUM(F165:L165)</f>
        <v>100</v>
      </c>
      <c r="P165" s="115"/>
      <c r="Q165" s="115"/>
      <c r="R165" s="115"/>
      <c r="S165" s="115"/>
      <c r="T165" s="115"/>
      <c r="U165" s="110"/>
      <c r="V165" s="111"/>
    </row>
    <row r="166" spans="1:23" s="15" customFormat="1" ht="14.1" customHeight="1">
      <c r="A166" s="2" t="s">
        <v>47</v>
      </c>
      <c r="B166" s="21">
        <f>+'Pivot Table 4-Year Insts.'!O81</f>
        <v>57.679558011049728</v>
      </c>
      <c r="C166" s="22"/>
      <c r="D166" s="51">
        <f t="shared" si="18"/>
        <v>54.78927203065134</v>
      </c>
      <c r="E166" s="23"/>
      <c r="F166" s="33">
        <f>+'Pivot Table 4-Year Insts.'!O109</f>
        <v>26.819923371647509</v>
      </c>
      <c r="G166" s="63"/>
      <c r="H166" s="5">
        <f>+'Pivot Table 4-Year Insts.'!O112</f>
        <v>7.2796934865900385</v>
      </c>
      <c r="I166" s="63"/>
      <c r="J166" s="5">
        <f>+'Pivot Table 4-Year Insts.'!O115</f>
        <v>20.689655172413794</v>
      </c>
      <c r="K166" s="63"/>
      <c r="L166" s="5">
        <f>+'Pivot Table 4-Year Insts.'!O118</f>
        <v>45.21072796934866</v>
      </c>
      <c r="M166" s="5"/>
      <c r="N166" s="39">
        <f>SUM(F166:L166)</f>
        <v>100</v>
      </c>
      <c r="P166" s="115"/>
      <c r="Q166" s="115"/>
      <c r="R166" s="115"/>
      <c r="S166" s="115"/>
      <c r="T166" s="115"/>
      <c r="U166" s="110"/>
      <c r="V166" s="116"/>
      <c r="W166" s="17"/>
    </row>
    <row r="167" spans="1:23" s="15" customFormat="1" ht="13.5" customHeight="1">
      <c r="A167" s="2" t="s">
        <v>61</v>
      </c>
      <c r="B167" s="21">
        <f>+'Pivot Table 4-Year Insts.'!O140</f>
        <v>0</v>
      </c>
      <c r="C167" s="22"/>
      <c r="D167" s="51">
        <f t="shared" si="18"/>
        <v>0</v>
      </c>
      <c r="E167" s="23"/>
      <c r="F167" s="33">
        <f>+'Pivot Table 4-Year Insts.'!O168</f>
        <v>0</v>
      </c>
      <c r="G167" s="63"/>
      <c r="H167" s="5">
        <f>+'Pivot Table 4-Year Insts.'!O171</f>
        <v>0</v>
      </c>
      <c r="I167" s="63"/>
      <c r="J167" s="5">
        <f>+'Pivot Table 4-Year Insts.'!O174</f>
        <v>0</v>
      </c>
      <c r="K167" s="63"/>
      <c r="L167" s="5">
        <f>+'Pivot Table 4-Year Insts.'!O177</f>
        <v>0</v>
      </c>
      <c r="M167" s="5"/>
      <c r="N167" s="39">
        <f>SUM(F167:L167)</f>
        <v>0</v>
      </c>
      <c r="P167" s="115"/>
      <c r="Q167" s="115"/>
      <c r="R167" s="115"/>
      <c r="S167" s="115"/>
      <c r="T167" s="115"/>
      <c r="U167" s="110"/>
      <c r="V167" s="116"/>
      <c r="W167" s="17"/>
    </row>
    <row r="168" spans="1:23" s="15" customFormat="1" ht="14.1" customHeight="1">
      <c r="A168" s="2" t="s">
        <v>48</v>
      </c>
      <c r="B168" s="21">
        <f>+'Pivot Table 4-Year Insts.'!O199</f>
        <v>0</v>
      </c>
      <c r="C168" s="22"/>
      <c r="D168" s="51">
        <f t="shared" si="18"/>
        <v>0</v>
      </c>
      <c r="E168" s="23"/>
      <c r="F168" s="33">
        <f>+'Pivot Table 4-Year Insts.'!O227</f>
        <v>0</v>
      </c>
      <c r="G168" s="63"/>
      <c r="H168" s="5">
        <f>+'Pivot Table 4-Year Insts.'!O230</f>
        <v>0</v>
      </c>
      <c r="I168" s="63"/>
      <c r="J168" s="5">
        <f>+'Pivot Table 4-Year Insts.'!O233</f>
        <v>0</v>
      </c>
      <c r="K168" s="63"/>
      <c r="L168" s="5">
        <f>+'Pivot Table 4-Year Insts.'!O236</f>
        <v>0</v>
      </c>
      <c r="M168" s="5"/>
      <c r="N168" s="39">
        <f>SUM(F168:L168)</f>
        <v>0</v>
      </c>
      <c r="P168" s="115"/>
      <c r="Q168" s="115"/>
      <c r="R168" s="115"/>
      <c r="S168" s="115"/>
      <c r="T168" s="115"/>
      <c r="U168" s="110"/>
      <c r="V168" s="116"/>
      <c r="W168" s="17"/>
    </row>
    <row r="169" spans="1:23" s="15" customFormat="1" ht="14.1" customHeight="1">
      <c r="A169" s="2"/>
      <c r="B169" s="21"/>
      <c r="C169" s="22"/>
      <c r="D169" s="51"/>
      <c r="E169" s="23"/>
      <c r="F169" s="33"/>
      <c r="G169" s="63"/>
      <c r="H169" s="63"/>
      <c r="I169" s="63"/>
      <c r="J169" s="5"/>
      <c r="K169" s="63"/>
      <c r="L169" s="5"/>
      <c r="M169" s="5"/>
      <c r="N169" s="39"/>
      <c r="P169" s="115"/>
      <c r="Q169" s="115"/>
      <c r="R169" s="115"/>
      <c r="S169" s="115"/>
      <c r="T169" s="115"/>
      <c r="U169" s="110"/>
      <c r="V169" s="116"/>
      <c r="W169" s="17"/>
    </row>
    <row r="170" spans="1:23" s="15" customFormat="1" ht="14.1" customHeight="1">
      <c r="A170" s="2" t="s">
        <v>49</v>
      </c>
      <c r="B170" s="21">
        <f>+'Pivot Table 4-Year Insts.'!O258</f>
        <v>50.210589651022865</v>
      </c>
      <c r="C170" s="22"/>
      <c r="D170" s="51">
        <f t="shared" ref="D170:D173" si="19">SUM(F170:J170)</f>
        <v>62.971839424805275</v>
      </c>
      <c r="E170" s="23"/>
      <c r="F170" s="33">
        <f>+'Pivot Table 4-Year Insts.'!O286</f>
        <v>32.74415817855003</v>
      </c>
      <c r="G170" s="63"/>
      <c r="H170" s="5">
        <f>+'Pivot Table 4-Year Insts.'!O289</f>
        <v>7.1000599161174351</v>
      </c>
      <c r="I170" s="63"/>
      <c r="J170" s="5">
        <f>+'Pivot Table 4-Year Insts.'!O292</f>
        <v>23.127621330137806</v>
      </c>
      <c r="K170" s="63"/>
      <c r="L170" s="5">
        <f>+'Pivot Table 4-Year Insts.'!O295</f>
        <v>37.028160575194732</v>
      </c>
      <c r="M170" s="5"/>
      <c r="N170" s="39">
        <f>SUM(F170:L170)</f>
        <v>100</v>
      </c>
      <c r="P170" s="115"/>
      <c r="Q170" s="115"/>
      <c r="R170" s="115"/>
      <c r="S170" s="115"/>
      <c r="T170" s="115"/>
      <c r="U170" s="110"/>
      <c r="V170" s="116"/>
      <c r="W170" s="17"/>
    </row>
    <row r="171" spans="1:23" s="15" customFormat="1" ht="14.1" customHeight="1">
      <c r="A171" s="2" t="s">
        <v>50</v>
      </c>
      <c r="B171" s="21">
        <f>+'Pivot Table 4-Year Insts.'!O317</f>
        <v>0</v>
      </c>
      <c r="C171" s="22"/>
      <c r="D171" s="51">
        <f t="shared" si="19"/>
        <v>0</v>
      </c>
      <c r="E171" s="23"/>
      <c r="F171" s="33">
        <f>+'Pivot Table 4-Year Insts.'!O345</f>
        <v>0</v>
      </c>
      <c r="G171" s="63"/>
      <c r="H171" s="5">
        <f>+'Pivot Table 4-Year Insts.'!O348</f>
        <v>0</v>
      </c>
      <c r="I171" s="63"/>
      <c r="J171" s="5">
        <f>+'Pivot Table 4-Year Insts.'!O351</f>
        <v>0</v>
      </c>
      <c r="K171" s="63"/>
      <c r="L171" s="5">
        <f>+'Pivot Table 4-Year Insts.'!O354</f>
        <v>0</v>
      </c>
      <c r="M171" s="5"/>
      <c r="N171" s="39">
        <f>SUM(F171:L171)</f>
        <v>0</v>
      </c>
      <c r="P171" s="115"/>
      <c r="Q171" s="115"/>
      <c r="R171" s="115"/>
      <c r="S171" s="115"/>
      <c r="T171" s="115"/>
      <c r="U171" s="110"/>
      <c r="V171" s="116"/>
      <c r="W171" s="17"/>
    </row>
    <row r="172" spans="1:23" s="15" customFormat="1" ht="13.5" customHeight="1">
      <c r="A172" s="2" t="s">
        <v>51</v>
      </c>
      <c r="B172" s="21">
        <f>+'Pivot Table 4-Year Insts.'!O376</f>
        <v>56.278366111951584</v>
      </c>
      <c r="C172" s="22"/>
      <c r="D172" s="51">
        <f t="shared" si="19"/>
        <v>42.741935483870968</v>
      </c>
      <c r="E172" s="23"/>
      <c r="F172" s="33">
        <f>+'Pivot Table 4-Year Insts.'!O404</f>
        <v>4.032258064516129</v>
      </c>
      <c r="G172" s="63"/>
      <c r="H172" s="5">
        <f>+'Pivot Table 4-Year Insts.'!O407</f>
        <v>7.795698924731183</v>
      </c>
      <c r="I172" s="63"/>
      <c r="J172" s="5">
        <f>+'Pivot Table 4-Year Insts.'!O410</f>
        <v>30.913978494623656</v>
      </c>
      <c r="K172" s="63"/>
      <c r="L172" s="5">
        <f>+'Pivot Table 4-Year Insts.'!O413</f>
        <v>57.258064516129039</v>
      </c>
      <c r="M172" s="5"/>
      <c r="N172" s="39">
        <f>SUM(F172:L172)</f>
        <v>100</v>
      </c>
      <c r="P172" s="115"/>
      <c r="Q172" s="115"/>
      <c r="R172" s="115"/>
      <c r="S172" s="115"/>
      <c r="T172" s="115"/>
      <c r="U172" s="110"/>
      <c r="V172" s="116"/>
      <c r="W172" s="17"/>
    </row>
    <row r="173" spans="1:23" s="15" customFormat="1" ht="14.1" customHeight="1">
      <c r="A173" s="2" t="s">
        <v>52</v>
      </c>
      <c r="B173" s="21">
        <f>+'Pivot Table 4-Year Insts.'!O435</f>
        <v>0</v>
      </c>
      <c r="C173" s="22"/>
      <c r="D173" s="51">
        <f t="shared" si="19"/>
        <v>0</v>
      </c>
      <c r="E173" s="23"/>
      <c r="F173" s="33">
        <f>+'Pivot Table 4-Year Insts.'!O463</f>
        <v>0</v>
      </c>
      <c r="G173" s="63"/>
      <c r="H173" s="5">
        <f>+'Pivot Table 4-Year Insts.'!O466</f>
        <v>0</v>
      </c>
      <c r="I173" s="63"/>
      <c r="J173" s="5">
        <f>+'Pivot Table 4-Year Insts.'!O469</f>
        <v>0</v>
      </c>
      <c r="K173" s="63"/>
      <c r="L173" s="5">
        <f>+'Pivot Table 4-Year Insts.'!O472</f>
        <v>0</v>
      </c>
      <c r="M173" s="5"/>
      <c r="N173" s="39">
        <f>SUM(F173:L173)</f>
        <v>0</v>
      </c>
      <c r="P173" s="115"/>
      <c r="Q173" s="115"/>
      <c r="R173" s="115"/>
      <c r="S173" s="115"/>
      <c r="T173" s="115"/>
      <c r="U173" s="110"/>
      <c r="V173" s="116"/>
      <c r="W173" s="17"/>
    </row>
    <row r="174" spans="1:23" s="15" customFormat="1" ht="14.1" customHeight="1">
      <c r="A174" s="2"/>
      <c r="B174" s="21"/>
      <c r="C174" s="22"/>
      <c r="D174" s="51"/>
      <c r="E174" s="23"/>
      <c r="F174" s="33"/>
      <c r="G174" s="63"/>
      <c r="H174" s="5"/>
      <c r="I174" s="63"/>
      <c r="J174" s="5"/>
      <c r="K174" s="63"/>
      <c r="L174" s="5"/>
      <c r="M174" s="5"/>
      <c r="N174" s="39"/>
      <c r="P174" s="115"/>
      <c r="Q174" s="115"/>
      <c r="R174" s="115"/>
      <c r="S174" s="115"/>
      <c r="T174" s="115"/>
      <c r="U174" s="110"/>
      <c r="V174" s="116"/>
      <c r="W174" s="17"/>
    </row>
    <row r="175" spans="1:23" s="15" customFormat="1" ht="14.1" customHeight="1">
      <c r="A175" s="2" t="s">
        <v>53</v>
      </c>
      <c r="B175" s="21">
        <f>+'Pivot Table 4-Year Insts.'!O494</f>
        <v>41.17647058823529</v>
      </c>
      <c r="C175" s="22"/>
      <c r="D175" s="51">
        <f t="shared" ref="D175:D178" si="20">SUM(F175:J175)</f>
        <v>45.887445887445885</v>
      </c>
      <c r="E175" s="23"/>
      <c r="F175" s="33">
        <f>+'Pivot Table 4-Year Insts.'!O522</f>
        <v>39.393939393939391</v>
      </c>
      <c r="G175" s="63"/>
      <c r="H175" s="5">
        <f>+'Pivot Table 4-Year Insts.'!O525</f>
        <v>6.4935064935064926</v>
      </c>
      <c r="I175" s="63"/>
      <c r="J175" s="5">
        <f>+'Pivot Table 4-Year Insts.'!O528</f>
        <v>0</v>
      </c>
      <c r="K175" s="63"/>
      <c r="L175" s="5">
        <f>+'Pivot Table 4-Year Insts.'!O531</f>
        <v>54.112554112554115</v>
      </c>
      <c r="M175" s="5"/>
      <c r="N175" s="39">
        <f>SUM(F175:L175)</f>
        <v>100</v>
      </c>
      <c r="P175" s="115"/>
      <c r="Q175" s="115"/>
      <c r="R175" s="115"/>
      <c r="S175" s="115"/>
      <c r="T175" s="115"/>
      <c r="U175" s="110"/>
      <c r="V175" s="116"/>
      <c r="W175" s="17"/>
    </row>
    <row r="176" spans="1:23" s="15" customFormat="1" ht="14.1" customHeight="1">
      <c r="A176" s="2" t="s">
        <v>54</v>
      </c>
      <c r="B176" s="21">
        <f>+'Pivot Table 4-Year Insts.'!O553</f>
        <v>54.894046417759832</v>
      </c>
      <c r="C176" s="22"/>
      <c r="D176" s="51">
        <f t="shared" si="20"/>
        <v>62.990196078431367</v>
      </c>
      <c r="E176" s="23"/>
      <c r="F176" s="33">
        <f>+'Pivot Table 4-Year Insts.'!O581</f>
        <v>36.458333333333329</v>
      </c>
      <c r="G176" s="63"/>
      <c r="H176" s="5">
        <f>+'Pivot Table 4-Year Insts.'!O584</f>
        <v>5.0245098039215685</v>
      </c>
      <c r="I176" s="63"/>
      <c r="J176" s="5">
        <f>+'Pivot Table 4-Year Insts.'!O587</f>
        <v>21.507352941176471</v>
      </c>
      <c r="K176" s="63"/>
      <c r="L176" s="5">
        <f>+'Pivot Table 4-Year Insts.'!O590</f>
        <v>37.009803921568633</v>
      </c>
      <c r="M176" s="5"/>
      <c r="N176" s="39">
        <f>SUM(F176:L176)</f>
        <v>100</v>
      </c>
      <c r="P176" s="115"/>
      <c r="Q176" s="115"/>
      <c r="R176" s="115"/>
      <c r="S176" s="115"/>
      <c r="T176" s="115"/>
      <c r="U176" s="110"/>
      <c r="V176" s="116"/>
      <c r="W176" s="17"/>
    </row>
    <row r="177" spans="1:23" s="15" customFormat="1" ht="14.1" customHeight="1">
      <c r="A177" s="2" t="s">
        <v>55</v>
      </c>
      <c r="B177" s="21">
        <f>+'Pivot Table 4-Year Insts.'!O612</f>
        <v>45.844855188473296</v>
      </c>
      <c r="C177" s="22"/>
      <c r="D177" s="51">
        <f t="shared" si="20"/>
        <v>58.317460317460316</v>
      </c>
      <c r="E177" s="23"/>
      <c r="F177" s="33">
        <f>+'Pivot Table 4-Year Insts.'!O640</f>
        <v>26.126984126984127</v>
      </c>
      <c r="G177" s="63"/>
      <c r="H177" s="5">
        <f>+'Pivot Table 4-Year Insts.'!O643</f>
        <v>6.2222222222222223</v>
      </c>
      <c r="I177" s="63"/>
      <c r="J177" s="5">
        <f>+'Pivot Table 4-Year Insts.'!O646</f>
        <v>25.968253968253968</v>
      </c>
      <c r="K177" s="63"/>
      <c r="L177" s="5">
        <f>+'Pivot Table 4-Year Insts.'!O649</f>
        <v>41.682539682539684</v>
      </c>
      <c r="M177" s="5"/>
      <c r="N177" s="39">
        <f>SUM(F177:L177)</f>
        <v>100</v>
      </c>
      <c r="P177" s="115"/>
      <c r="Q177" s="115"/>
      <c r="R177" s="115"/>
      <c r="S177" s="115"/>
      <c r="T177" s="115"/>
      <c r="U177" s="110"/>
      <c r="V177" s="116"/>
      <c r="W177" s="17"/>
    </row>
    <row r="178" spans="1:23" s="15" customFormat="1" ht="13.5" customHeight="1">
      <c r="A178" s="2" t="s">
        <v>56</v>
      </c>
      <c r="B178" s="21">
        <f>+'Pivot Table 4-Year Insts.'!O671</f>
        <v>73.93225331369662</v>
      </c>
      <c r="C178" s="22"/>
      <c r="D178" s="51">
        <f t="shared" si="20"/>
        <v>66.899070385126166</v>
      </c>
      <c r="E178" s="23"/>
      <c r="F178" s="33">
        <f>+'Pivot Table 4-Year Insts.'!O699</f>
        <v>41.069057104913682</v>
      </c>
      <c r="G178" s="63"/>
      <c r="H178" s="5">
        <f>+'Pivot Table 4-Year Insts.'!O702</f>
        <v>2.6560424966799467</v>
      </c>
      <c r="I178" s="63"/>
      <c r="J178" s="5">
        <f>+'Pivot Table 4-Year Insts.'!O705</f>
        <v>23.173970783532535</v>
      </c>
      <c r="K178" s="63"/>
      <c r="L178" s="5">
        <f>+'Pivot Table 4-Year Insts.'!O708</f>
        <v>33.100929614873834</v>
      </c>
      <c r="M178" s="5"/>
      <c r="N178" s="39">
        <f>SUM(F178:L178)</f>
        <v>100</v>
      </c>
      <c r="P178" s="115"/>
      <c r="Q178" s="115"/>
      <c r="R178" s="115"/>
      <c r="S178" s="115"/>
      <c r="T178" s="115"/>
      <c r="U178" s="110"/>
      <c r="V178" s="116"/>
      <c r="W178" s="17"/>
    </row>
    <row r="179" spans="1:23" s="15" customFormat="1" ht="13.5" customHeight="1">
      <c r="A179" s="2"/>
      <c r="B179" s="21"/>
      <c r="C179" s="22"/>
      <c r="D179" s="51"/>
      <c r="E179" s="23"/>
      <c r="F179" s="33"/>
      <c r="G179" s="63"/>
      <c r="H179" s="5"/>
      <c r="I179" s="63"/>
      <c r="J179" s="5"/>
      <c r="K179" s="63"/>
      <c r="L179" s="5"/>
      <c r="M179" s="5"/>
      <c r="N179" s="39"/>
      <c r="P179" s="115"/>
      <c r="Q179" s="115"/>
      <c r="R179" s="115"/>
      <c r="S179" s="115"/>
      <c r="T179" s="115"/>
      <c r="U179" s="110"/>
      <c r="V179" s="116"/>
      <c r="W179" s="17"/>
    </row>
    <row r="180" spans="1:23" s="15" customFormat="1" ht="14.1" customHeight="1">
      <c r="A180" s="2" t="s">
        <v>57</v>
      </c>
      <c r="B180" s="21">
        <f>+'Pivot Table 4-Year Insts.'!O730</f>
        <v>93.708609271523187</v>
      </c>
      <c r="C180" s="22"/>
      <c r="D180" s="51">
        <f t="shared" ref="D180:D183" si="21">SUM(F180:J180)</f>
        <v>68.374558303886914</v>
      </c>
      <c r="E180" s="23"/>
      <c r="F180" s="139">
        <f>+'Pivot Table 4-Year Insts.'!O758</f>
        <v>50.883392226148402</v>
      </c>
      <c r="G180" s="63"/>
      <c r="H180" s="5">
        <f>+'Pivot Table 4-Year Insts.'!O761</f>
        <v>6.7137809187279158</v>
      </c>
      <c r="I180" s="63"/>
      <c r="J180" s="5">
        <f>+'Pivot Table 4-Year Insts.'!O764</f>
        <v>10.777385159010601</v>
      </c>
      <c r="K180" s="63"/>
      <c r="L180" s="5">
        <f>+'Pivot Table 4-Year Insts.'!O767</f>
        <v>31.625441696113079</v>
      </c>
      <c r="M180" s="5"/>
      <c r="N180" s="39">
        <f>SUM(F180:L180)</f>
        <v>100</v>
      </c>
      <c r="P180" s="115"/>
      <c r="Q180" s="115"/>
      <c r="R180" s="115"/>
      <c r="S180" s="115"/>
      <c r="T180" s="115"/>
      <c r="U180" s="110"/>
      <c r="V180" s="116"/>
      <c r="W180" s="17"/>
    </row>
    <row r="181" spans="1:23" s="15" customFormat="1" ht="14.1" customHeight="1">
      <c r="A181" s="2" t="s">
        <v>58</v>
      </c>
      <c r="B181" s="21">
        <f>+'Pivot Table 4-Year Insts.'!O789</f>
        <v>57.857769973661114</v>
      </c>
      <c r="C181" s="22"/>
      <c r="D181" s="51">
        <f t="shared" si="21"/>
        <v>66.160849772382392</v>
      </c>
      <c r="E181" s="23"/>
      <c r="F181" s="139">
        <f>+'Pivot Table 4-Year Insts.'!O817</f>
        <v>13.808801213960548</v>
      </c>
      <c r="G181" s="63"/>
      <c r="H181" s="5">
        <f>+'Pivot Table 4-Year Insts.'!O820</f>
        <v>12.898330804248861</v>
      </c>
      <c r="I181" s="63"/>
      <c r="J181" s="5">
        <f>+'Pivot Table 4-Year Insts.'!O823</f>
        <v>39.453717754172992</v>
      </c>
      <c r="K181" s="63"/>
      <c r="L181" s="5">
        <f>+'Pivot Table 4-Year Insts.'!O826</f>
        <v>33.839150227617601</v>
      </c>
      <c r="M181" s="5"/>
      <c r="N181" s="39">
        <f>SUM(F181:L181)</f>
        <v>100</v>
      </c>
      <c r="P181" s="115"/>
      <c r="Q181" s="115"/>
      <c r="R181" s="115"/>
      <c r="S181" s="115"/>
      <c r="T181" s="115"/>
      <c r="U181" s="110"/>
      <c r="V181" s="116"/>
      <c r="W181" s="17"/>
    </row>
    <row r="182" spans="1:23" s="15" customFormat="1" ht="14.1" customHeight="1">
      <c r="A182" s="2" t="s">
        <v>59</v>
      </c>
      <c r="B182" s="21">
        <f>+'Pivot Table 4-Year Insts.'!O848</f>
        <v>85.024958402662236</v>
      </c>
      <c r="C182" s="22"/>
      <c r="D182" s="51">
        <f t="shared" si="21"/>
        <v>80.919765166340511</v>
      </c>
      <c r="E182" s="23"/>
      <c r="F182" s="139">
        <f>+'Pivot Table 4-Year Insts.'!O876</f>
        <v>66.438356164383563</v>
      </c>
      <c r="G182" s="63"/>
      <c r="H182" s="5">
        <f>+'Pivot Table 4-Year Insts.'!O879</f>
        <v>0.53816046966731901</v>
      </c>
      <c r="I182" s="63"/>
      <c r="J182" s="5">
        <f>+'Pivot Table 4-Year Insts.'!O882</f>
        <v>13.943248532289628</v>
      </c>
      <c r="K182" s="63"/>
      <c r="L182" s="5">
        <f>+'Pivot Table 4-Year Insts.'!O885</f>
        <v>19.080234833659489</v>
      </c>
      <c r="M182" s="5"/>
      <c r="N182" s="39">
        <f>SUM(F182:L182)</f>
        <v>100</v>
      </c>
      <c r="P182" s="115"/>
      <c r="Q182" s="115"/>
      <c r="R182" s="115"/>
      <c r="S182" s="115"/>
      <c r="T182" s="115"/>
      <c r="U182" s="110"/>
      <c r="V182" s="116"/>
      <c r="W182" s="17"/>
    </row>
    <row r="183" spans="1:23" s="17" customFormat="1" ht="14.1" customHeight="1">
      <c r="A183" s="40" t="s">
        <v>60</v>
      </c>
      <c r="B183" s="24">
        <f>+'Pivot Table 4-Year Insts.'!O907</f>
        <v>93.860322333077519</v>
      </c>
      <c r="C183" s="41"/>
      <c r="D183" s="42">
        <f t="shared" si="21"/>
        <v>62.632869991823384</v>
      </c>
      <c r="E183" s="43"/>
      <c r="F183" s="140">
        <f>+'Pivot Table 4-Year Insts.'!O935</f>
        <v>39.656582174979562</v>
      </c>
      <c r="G183" s="73"/>
      <c r="H183" s="35">
        <f>+'Pivot Table 4-Year Insts.'!O938</f>
        <v>6.6230580539656581</v>
      </c>
      <c r="I183" s="73"/>
      <c r="J183" s="35">
        <f>+'Pivot Table 4-Year Insts.'!O941</f>
        <v>16.353229762878168</v>
      </c>
      <c r="K183" s="73"/>
      <c r="L183" s="35">
        <f>+'Pivot Table 4-Year Insts.'!O944</f>
        <v>37.367130008176616</v>
      </c>
      <c r="M183" s="35"/>
      <c r="N183" s="45">
        <f>SUM(F183:L183)</f>
        <v>100</v>
      </c>
      <c r="P183" s="115"/>
      <c r="Q183" s="115"/>
      <c r="R183" s="115"/>
      <c r="S183" s="115"/>
      <c r="T183" s="115"/>
      <c r="U183" s="110"/>
      <c r="V183" s="116"/>
    </row>
    <row r="184" spans="1:23" ht="57" customHeight="1">
      <c r="A184" s="1127" t="s">
        <v>140</v>
      </c>
      <c r="B184" s="1127"/>
      <c r="C184" s="1127"/>
      <c r="D184" s="1128"/>
      <c r="E184" s="1128"/>
      <c r="F184" s="1128"/>
      <c r="G184" s="1128"/>
      <c r="H184" s="1128"/>
      <c r="I184" s="1128"/>
      <c r="J184" s="1128"/>
      <c r="K184" s="1128"/>
      <c r="L184" s="1128"/>
      <c r="M184" s="1128"/>
      <c r="N184" s="1128"/>
      <c r="P184" s="108"/>
      <c r="Q184" s="115"/>
      <c r="R184" s="115"/>
      <c r="S184" s="115"/>
      <c r="T184" s="115"/>
      <c r="U184" s="108"/>
      <c r="V184" s="108"/>
      <c r="W184" s="95"/>
    </row>
    <row r="185" spans="1:23" ht="15" customHeight="1">
      <c r="A185" s="1127" t="s">
        <v>139</v>
      </c>
      <c r="B185" s="1127"/>
      <c r="C185" s="1127"/>
      <c r="D185" s="1128"/>
      <c r="E185" s="1128"/>
      <c r="F185" s="1128"/>
      <c r="G185" s="1128"/>
      <c r="H185" s="1128"/>
      <c r="I185" s="1128"/>
      <c r="J185" s="1128"/>
      <c r="K185" s="1128"/>
      <c r="L185" s="1128"/>
      <c r="M185" s="1128"/>
      <c r="N185" s="1128"/>
      <c r="P185" s="108"/>
      <c r="Q185" s="108"/>
      <c r="R185" s="108"/>
      <c r="S185" s="108"/>
      <c r="T185" s="108"/>
      <c r="U185" s="108"/>
      <c r="V185" s="108"/>
      <c r="W185" s="95"/>
    </row>
    <row r="186" spans="1:23">
      <c r="A186" s="1030" t="s">
        <v>168</v>
      </c>
      <c r="B186" s="1004"/>
      <c r="C186" s="1004"/>
      <c r="D186" s="1005"/>
      <c r="E186" s="1005"/>
      <c r="F186" s="1005"/>
      <c r="G186" s="1005"/>
      <c r="H186" s="1005"/>
      <c r="I186" s="1005"/>
      <c r="J186" s="1005"/>
      <c r="K186" s="1005"/>
      <c r="L186" s="1005"/>
      <c r="M186" s="1005"/>
      <c r="N186" s="137" t="s">
        <v>1303</v>
      </c>
      <c r="P186" s="108"/>
      <c r="Q186" s="108"/>
      <c r="R186" s="108"/>
      <c r="S186" s="108"/>
      <c r="T186" s="108"/>
      <c r="U186" s="108"/>
      <c r="V186" s="108"/>
      <c r="W186" s="95"/>
    </row>
    <row r="187" spans="1:23" ht="15.75">
      <c r="A187" s="1" t="s">
        <v>131</v>
      </c>
      <c r="B187" s="1"/>
      <c r="C187" s="1"/>
      <c r="D187" s="1"/>
      <c r="E187" s="1"/>
      <c r="F187" s="1"/>
      <c r="G187" s="1"/>
      <c r="H187" s="1"/>
      <c r="I187" s="1"/>
      <c r="J187" s="1"/>
      <c r="K187" s="1"/>
      <c r="L187" s="31"/>
      <c r="M187" s="8"/>
      <c r="N187" s="31"/>
      <c r="P187" s="108"/>
      <c r="Q187" s="108"/>
      <c r="R187" s="108"/>
      <c r="S187" s="108"/>
      <c r="T187" s="108"/>
      <c r="U187" s="108"/>
      <c r="V187" s="108"/>
      <c r="W187" s="95"/>
    </row>
    <row r="188" spans="1:23" ht="9" customHeight="1">
      <c r="A188" s="1"/>
      <c r="B188" s="1"/>
      <c r="C188" s="1"/>
      <c r="D188" s="1"/>
      <c r="E188" s="1"/>
      <c r="F188" s="1"/>
      <c r="G188" s="1"/>
      <c r="H188" s="1"/>
      <c r="I188" s="1"/>
      <c r="J188" s="1"/>
      <c r="K188" s="1"/>
      <c r="L188" s="31"/>
      <c r="M188" s="8"/>
      <c r="N188" s="31"/>
      <c r="P188" s="108"/>
      <c r="Q188" s="108"/>
      <c r="R188" s="108"/>
      <c r="S188" s="108"/>
      <c r="T188" s="108"/>
      <c r="U188" s="108"/>
      <c r="V188" s="108"/>
      <c r="W188" s="95"/>
    </row>
    <row r="189" spans="1:23" ht="15.75">
      <c r="A189" s="1" t="s">
        <v>71</v>
      </c>
      <c r="B189" s="1"/>
      <c r="C189" s="1"/>
      <c r="D189" s="1"/>
      <c r="E189" s="1"/>
      <c r="F189" s="1"/>
      <c r="G189" s="1"/>
      <c r="H189" s="1"/>
      <c r="I189" s="1"/>
      <c r="J189" s="1"/>
      <c r="K189" s="1"/>
      <c r="L189" s="31"/>
      <c r="M189" s="8"/>
      <c r="N189" s="31"/>
      <c r="P189" s="108"/>
      <c r="Q189" s="108"/>
      <c r="R189" s="108"/>
      <c r="S189" s="108"/>
      <c r="T189" s="108"/>
      <c r="U189" s="108"/>
      <c r="V189" s="108"/>
      <c r="W189" s="95"/>
    </row>
    <row r="190" spans="1:23" ht="18.75">
      <c r="A190" s="1" t="s">
        <v>100</v>
      </c>
      <c r="B190" s="1"/>
      <c r="C190" s="1"/>
      <c r="D190" s="1"/>
      <c r="E190" s="1"/>
      <c r="F190" s="1"/>
      <c r="G190" s="1"/>
      <c r="H190" s="1"/>
      <c r="I190" s="1"/>
      <c r="J190" s="1"/>
      <c r="K190" s="1"/>
      <c r="L190" s="31"/>
      <c r="M190" s="8"/>
      <c r="N190" s="31"/>
      <c r="P190" s="108"/>
      <c r="Q190" s="108"/>
      <c r="R190" s="108"/>
      <c r="S190" s="108"/>
      <c r="T190" s="108"/>
      <c r="U190" s="108"/>
      <c r="V190" s="108"/>
      <c r="W190" s="95"/>
    </row>
    <row r="191" spans="1:23" ht="15.75">
      <c r="A191" s="1" t="s">
        <v>231</v>
      </c>
      <c r="B191" s="1"/>
      <c r="C191" s="1"/>
      <c r="D191" s="1"/>
      <c r="E191" s="1"/>
      <c r="F191" s="1"/>
      <c r="G191" s="1"/>
      <c r="H191" s="1"/>
      <c r="I191" s="1"/>
      <c r="J191" s="1"/>
      <c r="K191" s="1"/>
      <c r="L191" s="31"/>
      <c r="M191" s="8"/>
      <c r="N191" s="31"/>
      <c r="P191" s="108"/>
      <c r="Q191" s="108"/>
      <c r="R191" s="108"/>
      <c r="S191" s="108"/>
      <c r="T191" s="108"/>
      <c r="U191" s="108"/>
      <c r="V191" s="108"/>
      <c r="W191" s="95"/>
    </row>
    <row r="192" spans="1:23" ht="9" customHeight="1">
      <c r="A192" s="1"/>
      <c r="B192" s="1"/>
      <c r="C192" s="1"/>
      <c r="D192" s="1"/>
      <c r="E192" s="1"/>
      <c r="F192" s="1"/>
      <c r="G192" s="1"/>
      <c r="H192" s="1"/>
      <c r="I192" s="1"/>
      <c r="J192" s="1"/>
      <c r="K192" s="1"/>
      <c r="L192" s="31"/>
      <c r="M192" s="8"/>
      <c r="N192" s="31"/>
      <c r="P192" s="108"/>
      <c r="Q192" s="108"/>
      <c r="R192" s="108"/>
      <c r="S192" s="108"/>
      <c r="T192" s="108"/>
      <c r="U192" s="108"/>
      <c r="V192" s="108"/>
      <c r="W192" s="95"/>
    </row>
    <row r="193" spans="1:23" ht="63" customHeight="1">
      <c r="A193" s="12"/>
      <c r="B193" s="29" t="s">
        <v>167</v>
      </c>
      <c r="C193" s="37"/>
      <c r="D193" s="29" t="s">
        <v>138</v>
      </c>
      <c r="E193" s="38"/>
      <c r="F193" s="29" t="s">
        <v>43</v>
      </c>
      <c r="G193" s="29"/>
      <c r="H193" s="29" t="s">
        <v>42</v>
      </c>
      <c r="I193" s="29"/>
      <c r="J193" s="29" t="s">
        <v>36</v>
      </c>
      <c r="K193" s="29"/>
      <c r="L193" s="29" t="s">
        <v>62</v>
      </c>
      <c r="M193" s="29"/>
      <c r="N193" s="29" t="s">
        <v>63</v>
      </c>
      <c r="P193" s="117"/>
      <c r="Q193" s="117"/>
      <c r="R193" s="117"/>
      <c r="S193" s="117"/>
      <c r="T193" s="117"/>
      <c r="U193" s="117"/>
      <c r="V193" s="117"/>
      <c r="W193" s="95"/>
    </row>
    <row r="194" spans="1:23" s="15" customFormat="1" ht="18" customHeight="1">
      <c r="A194" s="10" t="s">
        <v>45</v>
      </c>
      <c r="B194" s="21">
        <f>+'Pivot Table 4-Year Insts.'!P966</f>
        <v>57.100407711975677</v>
      </c>
      <c r="C194" s="22"/>
      <c r="D194" s="50">
        <f>SUM(F194:J194)</f>
        <v>64.919810255251861</v>
      </c>
      <c r="E194" s="23"/>
      <c r="F194" s="33">
        <f>+'Pivot Table 4-Year Insts.'!P994</f>
        <v>36.379037723063021</v>
      </c>
      <c r="G194" s="5"/>
      <c r="H194" s="5">
        <f>+'Pivot Table 4-Year Insts.'!P997</f>
        <v>3.3544160831262708</v>
      </c>
      <c r="I194" s="33"/>
      <c r="J194" s="5">
        <f>+'Pivot Table 4-Year Insts.'!P1000</f>
        <v>25.186356449062568</v>
      </c>
      <c r="K194" s="33"/>
      <c r="L194" s="5">
        <f>+'Pivot Table 4-Year Insts.'!P1003</f>
        <v>35.080189744748139</v>
      </c>
      <c r="M194" s="5"/>
      <c r="N194" s="39">
        <f>SUM(F194:L194)</f>
        <v>100</v>
      </c>
      <c r="P194" s="109"/>
      <c r="Q194" s="109"/>
      <c r="R194" s="109"/>
      <c r="S194" s="109"/>
      <c r="T194" s="109"/>
      <c r="U194" s="110"/>
      <c r="V194" s="111"/>
    </row>
    <row r="195" spans="1:23" s="332" customFormat="1" ht="9" customHeight="1">
      <c r="A195" s="52"/>
      <c r="B195" s="21"/>
      <c r="C195" s="22"/>
      <c r="D195" s="51"/>
      <c r="E195" s="23"/>
      <c r="F195" s="33"/>
      <c r="G195" s="63"/>
      <c r="H195" s="5"/>
      <c r="I195" s="63"/>
      <c r="J195" s="5"/>
      <c r="K195" s="63"/>
      <c r="L195" s="5"/>
      <c r="M195" s="27"/>
      <c r="N195" s="39"/>
      <c r="P195" s="112"/>
      <c r="Q195" s="112"/>
      <c r="R195" s="112"/>
      <c r="S195" s="112"/>
      <c r="T195" s="112"/>
      <c r="U195" s="113"/>
      <c r="V195" s="114"/>
      <c r="W195" s="1031"/>
    </row>
    <row r="196" spans="1:23" s="15" customFormat="1" ht="14.1" customHeight="1">
      <c r="A196" s="10" t="s">
        <v>20</v>
      </c>
      <c r="B196" s="21">
        <f>+'Pivot Table 4-Year Insts.'!P22</f>
        <v>0</v>
      </c>
      <c r="C196" s="22"/>
      <c r="D196" s="51">
        <f t="shared" ref="D196:D199" si="22">SUM(F196:J196)</f>
        <v>0</v>
      </c>
      <c r="E196" s="23"/>
      <c r="F196" s="33">
        <f>+'Pivot Table 4-Year Insts.'!P50</f>
        <v>0</v>
      </c>
      <c r="G196" s="63"/>
      <c r="H196" s="5">
        <f>+'Pivot Table 4-Year Insts.'!P53</f>
        <v>0</v>
      </c>
      <c r="I196" s="63"/>
      <c r="J196" s="5">
        <f>+'Pivot Table 4-Year Insts.'!P56</f>
        <v>0</v>
      </c>
      <c r="K196" s="63"/>
      <c r="L196" s="5">
        <f>+'Pivot Table 4-Year Insts.'!P59</f>
        <v>0</v>
      </c>
      <c r="M196" s="5"/>
      <c r="N196" s="39">
        <f>SUM(F196:L196)</f>
        <v>0</v>
      </c>
      <c r="P196" s="115"/>
      <c r="Q196" s="115"/>
      <c r="R196" s="115"/>
      <c r="S196" s="115"/>
      <c r="T196" s="115"/>
      <c r="U196" s="110"/>
      <c r="V196" s="111"/>
    </row>
    <row r="197" spans="1:23" s="15" customFormat="1" ht="14.1" customHeight="1">
      <c r="A197" s="2" t="s">
        <v>47</v>
      </c>
      <c r="B197" s="21">
        <f>+'Pivot Table 4-Year Insts.'!P81</f>
        <v>60.403481012658233</v>
      </c>
      <c r="C197" s="22"/>
      <c r="D197" s="51">
        <f t="shared" si="22"/>
        <v>38.113948919449903</v>
      </c>
      <c r="E197" s="23"/>
      <c r="F197" s="33">
        <f>+'Pivot Table 4-Year Insts.'!P109</f>
        <v>18.729535036018337</v>
      </c>
      <c r="G197" s="63"/>
      <c r="H197" s="5">
        <f>+'Pivot Table 4-Year Insts.'!P112</f>
        <v>3.2743942370661432</v>
      </c>
      <c r="I197" s="63"/>
      <c r="J197" s="5">
        <f>+'Pivot Table 4-Year Insts.'!P115</f>
        <v>16.110019646365423</v>
      </c>
      <c r="K197" s="63"/>
      <c r="L197" s="5">
        <f>+'Pivot Table 4-Year Insts.'!P118</f>
        <v>61.886051080550097</v>
      </c>
      <c r="M197" s="5"/>
      <c r="N197" s="39">
        <f>SUM(F197:L197)</f>
        <v>100</v>
      </c>
      <c r="P197" s="115"/>
      <c r="Q197" s="115"/>
      <c r="R197" s="115"/>
      <c r="S197" s="115"/>
      <c r="T197" s="115"/>
      <c r="U197" s="110"/>
      <c r="V197" s="116"/>
      <c r="W197" s="17"/>
    </row>
    <row r="198" spans="1:23" s="15" customFormat="1" ht="13.5" customHeight="1">
      <c r="A198" s="2" t="s">
        <v>61</v>
      </c>
      <c r="B198" s="21">
        <f>+'Pivot Table 4-Year Insts.'!P143</f>
        <v>0</v>
      </c>
      <c r="C198" s="22"/>
      <c r="D198" s="51">
        <f t="shared" si="22"/>
        <v>0</v>
      </c>
      <c r="E198" s="23"/>
      <c r="F198" s="33">
        <f>+'Pivot Table 4-Year Insts.'!P168</f>
        <v>0</v>
      </c>
      <c r="G198" s="63"/>
      <c r="H198" s="5">
        <f>+'Pivot Table 4-Year Insts.'!P171</f>
        <v>0</v>
      </c>
      <c r="I198" s="63"/>
      <c r="J198" s="5">
        <f>+'Pivot Table 4-Year Insts.'!P174</f>
        <v>0</v>
      </c>
      <c r="K198" s="63"/>
      <c r="L198" s="5">
        <f>+'Pivot Table 4-Year Insts.'!P177</f>
        <v>0</v>
      </c>
      <c r="M198" s="5"/>
      <c r="N198" s="39">
        <f>SUM(F198:L198)</f>
        <v>0</v>
      </c>
      <c r="P198" s="115"/>
      <c r="Q198" s="115"/>
      <c r="R198" s="115"/>
      <c r="S198" s="115"/>
      <c r="T198" s="115"/>
      <c r="U198" s="110"/>
      <c r="V198" s="116"/>
      <c r="W198" s="17"/>
    </row>
    <row r="199" spans="1:23" s="15" customFormat="1" ht="14.1" customHeight="1">
      <c r="A199" s="2" t="s">
        <v>48</v>
      </c>
      <c r="B199" s="21">
        <f>+'Pivot Table 4-Year Insts.'!P199</f>
        <v>81.465517241379317</v>
      </c>
      <c r="C199" s="22"/>
      <c r="D199" s="51">
        <f t="shared" si="22"/>
        <v>92.063492063492063</v>
      </c>
      <c r="E199" s="23"/>
      <c r="F199" s="33">
        <f>+'Pivot Table 4-Year Insts.'!P227</f>
        <v>68.253968253968253</v>
      </c>
      <c r="G199" s="63"/>
      <c r="H199" s="5">
        <f>+'Pivot Table 4-Year Insts.'!P230</f>
        <v>0.52910052910052907</v>
      </c>
      <c r="I199" s="63"/>
      <c r="J199" s="5">
        <f>+'Pivot Table 4-Year Insts.'!P233</f>
        <v>23.280423280423278</v>
      </c>
      <c r="K199" s="63"/>
      <c r="L199" s="5">
        <f>+'Pivot Table 4-Year Insts.'!P236</f>
        <v>7.9365079365079358</v>
      </c>
      <c r="M199" s="5"/>
      <c r="N199" s="39">
        <f>SUM(F199:L199)</f>
        <v>100</v>
      </c>
      <c r="P199" s="115"/>
      <c r="Q199" s="115"/>
      <c r="R199" s="115"/>
      <c r="S199" s="115"/>
      <c r="T199" s="115"/>
      <c r="U199" s="110"/>
      <c r="V199" s="116"/>
      <c r="W199" s="17"/>
    </row>
    <row r="200" spans="1:23" s="15" customFormat="1" ht="14.1" customHeight="1">
      <c r="A200" s="2"/>
      <c r="B200" s="21"/>
      <c r="C200" s="22"/>
      <c r="D200" s="51"/>
      <c r="E200" s="23"/>
      <c r="F200" s="33"/>
      <c r="G200" s="63"/>
      <c r="H200" s="63"/>
      <c r="I200" s="63"/>
      <c r="J200" s="5"/>
      <c r="K200" s="63"/>
      <c r="L200" s="5"/>
      <c r="M200" s="5"/>
      <c r="N200" s="39"/>
      <c r="P200" s="115"/>
      <c r="Q200" s="115"/>
      <c r="R200" s="115"/>
      <c r="S200" s="115"/>
      <c r="T200" s="115"/>
      <c r="U200" s="110"/>
      <c r="V200" s="116"/>
      <c r="W200" s="17"/>
    </row>
    <row r="201" spans="1:23" s="15" customFormat="1" ht="14.1" customHeight="1">
      <c r="A201" s="2" t="s">
        <v>49</v>
      </c>
      <c r="B201" s="21">
        <f>+'Pivot Table 4-Year Insts.'!P258</f>
        <v>4.0572792362768499</v>
      </c>
      <c r="C201" s="22"/>
      <c r="D201" s="51">
        <f t="shared" ref="D201:D204" si="23">SUM(F201:J201)</f>
        <v>35.294117647058826</v>
      </c>
      <c r="E201" s="23"/>
      <c r="F201" s="33">
        <f>+'Pivot Table 4-Year Insts.'!P286</f>
        <v>16.176470588235293</v>
      </c>
      <c r="G201" s="63"/>
      <c r="H201" s="5">
        <f>+'Pivot Table 4-Year Insts.'!P289</f>
        <v>4.4117647058823533</v>
      </c>
      <c r="I201" s="63"/>
      <c r="J201" s="5">
        <f>+'Pivot Table 4-Year Insts.'!P292</f>
        <v>14.705882352941178</v>
      </c>
      <c r="K201" s="63"/>
      <c r="L201" s="5">
        <f>+'Pivot Table 4-Year Insts.'!P295</f>
        <v>64.705882352941174</v>
      </c>
      <c r="M201" s="5"/>
      <c r="N201" s="39">
        <f>SUM(F201:L201)</f>
        <v>100</v>
      </c>
      <c r="P201" s="115"/>
      <c r="Q201" s="115"/>
      <c r="R201" s="115"/>
      <c r="S201" s="115"/>
      <c r="T201" s="115"/>
      <c r="U201" s="110"/>
      <c r="V201" s="116"/>
      <c r="W201" s="17"/>
    </row>
    <row r="202" spans="1:23" s="15" customFormat="1" ht="14.1" customHeight="1">
      <c r="A202" s="2" t="s">
        <v>50</v>
      </c>
      <c r="B202" s="21">
        <f>+'Pivot Table 4-Year Insts.'!P317</f>
        <v>0</v>
      </c>
      <c r="C202" s="22"/>
      <c r="D202" s="51">
        <f t="shared" si="23"/>
        <v>0</v>
      </c>
      <c r="E202" s="23"/>
      <c r="F202" s="33">
        <f>+'Pivot Table 4-Year Insts.'!P345</f>
        <v>0</v>
      </c>
      <c r="G202" s="63"/>
      <c r="H202" s="5">
        <f>+'Pivot Table 4-Year Insts.'!P348</f>
        <v>0</v>
      </c>
      <c r="I202" s="63"/>
      <c r="J202" s="5">
        <f>+'Pivot Table 4-Year Insts.'!P351</f>
        <v>0</v>
      </c>
      <c r="K202" s="63"/>
      <c r="L202" s="5">
        <f>+'Pivot Table 4-Year Insts.'!P354</f>
        <v>0</v>
      </c>
      <c r="M202" s="5"/>
      <c r="N202" s="39">
        <f>SUM(F202:L202)</f>
        <v>0</v>
      </c>
      <c r="P202" s="115"/>
      <c r="Q202" s="115"/>
      <c r="R202" s="115"/>
      <c r="S202" s="115"/>
      <c r="T202" s="115"/>
      <c r="U202" s="110"/>
      <c r="V202" s="116"/>
      <c r="W202" s="17"/>
    </row>
    <row r="203" spans="1:23" s="15" customFormat="1" ht="13.5" customHeight="1">
      <c r="A203" s="2" t="s">
        <v>51</v>
      </c>
      <c r="B203" s="21">
        <f>+'Pivot Table 4-Year Insts.'!P376</f>
        <v>0</v>
      </c>
      <c r="C203" s="22"/>
      <c r="D203" s="51">
        <f t="shared" si="23"/>
        <v>92.5</v>
      </c>
      <c r="E203" s="23"/>
      <c r="F203" s="33">
        <f>+'Pivot Table 4-Year Insts.'!P404</f>
        <v>16.25</v>
      </c>
      <c r="G203" s="63"/>
      <c r="H203" s="5">
        <f>+'Pivot Table 4-Year Insts.'!P407</f>
        <v>20.625</v>
      </c>
      <c r="I203" s="63"/>
      <c r="J203" s="5">
        <f>+'Pivot Table 4-Year Insts.'!P410</f>
        <v>55.625</v>
      </c>
      <c r="K203" s="63"/>
      <c r="L203" s="5">
        <f>+'Pivot Table 4-Year Insts.'!P413</f>
        <v>7.5</v>
      </c>
      <c r="M203" s="5"/>
      <c r="N203" s="39">
        <f>SUM(F203:L203)</f>
        <v>100</v>
      </c>
      <c r="P203" s="115"/>
      <c r="Q203" s="115"/>
      <c r="R203" s="115"/>
      <c r="S203" s="115"/>
      <c r="T203" s="115"/>
      <c r="U203" s="110"/>
      <c r="V203" s="116"/>
      <c r="W203" s="17"/>
    </row>
    <row r="204" spans="1:23" s="15" customFormat="1" ht="14.1" customHeight="1">
      <c r="A204" s="2" t="s">
        <v>52</v>
      </c>
      <c r="B204" s="21">
        <f>+'Pivot Table 4-Year Insts.'!P435</f>
        <v>0</v>
      </c>
      <c r="C204" s="22"/>
      <c r="D204" s="51">
        <f t="shared" si="23"/>
        <v>89.791183294663568</v>
      </c>
      <c r="E204" s="23"/>
      <c r="F204" s="33">
        <f>+'Pivot Table 4-Year Insts.'!P463</f>
        <v>76.798143851508115</v>
      </c>
      <c r="G204" s="63"/>
      <c r="H204" s="5">
        <f>+'Pivot Table 4-Year Insts.'!P466</f>
        <v>0.23201856148491878</v>
      </c>
      <c r="I204" s="63"/>
      <c r="J204" s="5">
        <f>+'Pivot Table 4-Year Insts.'!P469</f>
        <v>12.761020881670534</v>
      </c>
      <c r="K204" s="63"/>
      <c r="L204" s="5">
        <f>+'Pivot Table 4-Year Insts.'!P472</f>
        <v>10.208816705336426</v>
      </c>
      <c r="M204" s="5"/>
      <c r="N204" s="39">
        <f>SUM(F204:L204)</f>
        <v>100</v>
      </c>
      <c r="P204" s="115"/>
      <c r="Q204" s="115"/>
      <c r="R204" s="115"/>
      <c r="S204" s="115"/>
      <c r="T204" s="115"/>
      <c r="U204" s="110"/>
      <c r="V204" s="116"/>
      <c r="W204" s="17"/>
    </row>
    <row r="205" spans="1:23" s="15" customFormat="1" ht="14.1" customHeight="1">
      <c r="A205" s="2"/>
      <c r="B205" s="21"/>
      <c r="C205" s="22"/>
      <c r="D205" s="51"/>
      <c r="E205" s="23"/>
      <c r="F205" s="33"/>
      <c r="G205" s="63"/>
      <c r="H205" s="5"/>
      <c r="I205" s="63"/>
      <c r="J205" s="5"/>
      <c r="K205" s="63"/>
      <c r="L205" s="5"/>
      <c r="M205" s="5"/>
      <c r="N205" s="39"/>
      <c r="P205" s="115"/>
      <c r="Q205" s="115"/>
      <c r="R205" s="115"/>
      <c r="S205" s="115"/>
      <c r="T205" s="115"/>
      <c r="U205" s="110"/>
      <c r="V205" s="116"/>
      <c r="W205" s="17"/>
    </row>
    <row r="206" spans="1:23" s="15" customFormat="1" ht="14.1" customHeight="1">
      <c r="A206" s="2" t="s">
        <v>53</v>
      </c>
      <c r="B206" s="21">
        <f>+'Pivot Table 4-Year Insts.'!P494</f>
        <v>0</v>
      </c>
      <c r="C206" s="22"/>
      <c r="D206" s="51">
        <f t="shared" ref="D206:D209" si="24">SUM(F206:J206)</f>
        <v>0</v>
      </c>
      <c r="E206" s="23"/>
      <c r="F206" s="33">
        <f>+'Pivot Table 4-Year Insts.'!P522</f>
        <v>0</v>
      </c>
      <c r="G206" s="63"/>
      <c r="H206" s="5">
        <f>+'Pivot Table 4-Year Insts.'!P525</f>
        <v>0</v>
      </c>
      <c r="I206" s="63"/>
      <c r="J206" s="5">
        <f>+'Pivot Table 4-Year Insts.'!P528</f>
        <v>0</v>
      </c>
      <c r="K206" s="63"/>
      <c r="L206" s="5">
        <f>+'Pivot Table 4-Year Insts.'!P531</f>
        <v>0</v>
      </c>
      <c r="M206" s="5"/>
      <c r="N206" s="39">
        <f>SUM(F206:L206)</f>
        <v>0</v>
      </c>
      <c r="P206" s="115"/>
      <c r="Q206" s="115"/>
      <c r="R206" s="115"/>
      <c r="S206" s="115"/>
      <c r="T206" s="115"/>
      <c r="U206" s="110"/>
      <c r="V206" s="116"/>
      <c r="W206" s="17"/>
    </row>
    <row r="207" spans="1:23" s="15" customFormat="1" ht="14.1" customHeight="1">
      <c r="A207" s="2" t="s">
        <v>54</v>
      </c>
      <c r="B207" s="21">
        <f>+'Pivot Table 4-Year Insts.'!P553</f>
        <v>71.806674338319908</v>
      </c>
      <c r="C207" s="22"/>
      <c r="D207" s="51">
        <f t="shared" si="24"/>
        <v>68.830128205128204</v>
      </c>
      <c r="E207" s="23"/>
      <c r="F207" s="33">
        <f>+'Pivot Table 4-Year Insts.'!P581</f>
        <v>49.198717948717949</v>
      </c>
      <c r="G207" s="63"/>
      <c r="H207" s="5">
        <f>+'Pivot Table 4-Year Insts.'!P584</f>
        <v>3.6858974358974361</v>
      </c>
      <c r="I207" s="63"/>
      <c r="J207" s="5">
        <f>+'Pivot Table 4-Year Insts.'!P587</f>
        <v>15.945512820512819</v>
      </c>
      <c r="K207" s="63"/>
      <c r="L207" s="5">
        <f>+'Pivot Table 4-Year Insts.'!P590</f>
        <v>31.169871794871796</v>
      </c>
      <c r="M207" s="5"/>
      <c r="N207" s="39">
        <f>SUM(F207:L207)</f>
        <v>100</v>
      </c>
      <c r="P207" s="115"/>
      <c r="Q207" s="115"/>
      <c r="R207" s="115"/>
      <c r="S207" s="115"/>
      <c r="T207" s="115"/>
      <c r="U207" s="110"/>
      <c r="V207" s="116"/>
      <c r="W207" s="17"/>
    </row>
    <row r="208" spans="1:23" s="15" customFormat="1" ht="14.1" customHeight="1">
      <c r="A208" s="2" t="s">
        <v>55</v>
      </c>
      <c r="B208" s="21">
        <f>+'Pivot Table 4-Year Insts.'!P612</f>
        <v>21.679598356914649</v>
      </c>
      <c r="C208" s="22"/>
      <c r="D208" s="51">
        <f t="shared" si="24"/>
        <v>60.631578947368425</v>
      </c>
      <c r="E208" s="23"/>
      <c r="F208" s="33">
        <f>+'Pivot Table 4-Year Insts.'!P640</f>
        <v>26.526315789473685</v>
      </c>
      <c r="G208" s="63"/>
      <c r="H208" s="5">
        <f>+'Pivot Table 4-Year Insts.'!P643</f>
        <v>4.4210526315789469</v>
      </c>
      <c r="I208" s="63"/>
      <c r="J208" s="5">
        <f>+'Pivot Table 4-Year Insts.'!P646</f>
        <v>29.684210526315791</v>
      </c>
      <c r="K208" s="63"/>
      <c r="L208" s="5">
        <f>+'Pivot Table 4-Year Insts.'!P649</f>
        <v>39.368421052631582</v>
      </c>
      <c r="M208" s="5"/>
      <c r="N208" s="39">
        <f>SUM(F208:L208)</f>
        <v>100</v>
      </c>
      <c r="P208" s="115"/>
      <c r="Q208" s="115"/>
      <c r="R208" s="115"/>
      <c r="S208" s="115"/>
      <c r="T208" s="115"/>
      <c r="U208" s="110"/>
      <c r="V208" s="116"/>
      <c r="W208" s="17"/>
    </row>
    <row r="209" spans="1:24" s="15" customFormat="1" ht="13.5" customHeight="1">
      <c r="A209" s="2" t="s">
        <v>56</v>
      </c>
      <c r="B209" s="21">
        <f>+'Pivot Table 4-Year Insts.'!P671</f>
        <v>63.38075880758808</v>
      </c>
      <c r="C209" s="22"/>
      <c r="D209" s="51">
        <f t="shared" si="24"/>
        <v>75.040085515766975</v>
      </c>
      <c r="E209" s="23"/>
      <c r="F209" s="33">
        <f>+'Pivot Table 4-Year Insts.'!P699</f>
        <v>39.657936932121864</v>
      </c>
      <c r="G209" s="63"/>
      <c r="H209" s="5">
        <f>+'Pivot Table 4-Year Insts.'!P702</f>
        <v>1.6568679850347405</v>
      </c>
      <c r="I209" s="63"/>
      <c r="J209" s="5">
        <f>+'Pivot Table 4-Year Insts.'!P705</f>
        <v>33.725280598610368</v>
      </c>
      <c r="K209" s="63"/>
      <c r="L209" s="5">
        <f>+'Pivot Table 4-Year Insts.'!P708</f>
        <v>24.959914484233032</v>
      </c>
      <c r="M209" s="5"/>
      <c r="N209" s="39">
        <f>SUM(F209:L209)</f>
        <v>100</v>
      </c>
      <c r="P209" s="115"/>
      <c r="Q209" s="115"/>
      <c r="R209" s="115"/>
      <c r="S209" s="115"/>
      <c r="T209" s="115"/>
      <c r="U209" s="110"/>
      <c r="V209" s="116"/>
      <c r="W209" s="17"/>
    </row>
    <row r="210" spans="1:24" s="15" customFormat="1" ht="13.5" customHeight="1">
      <c r="A210" s="2"/>
      <c r="B210" s="21"/>
      <c r="C210" s="22"/>
      <c r="D210" s="51"/>
      <c r="E210" s="23"/>
      <c r="F210" s="33"/>
      <c r="G210" s="63"/>
      <c r="H210" s="5"/>
      <c r="I210" s="63"/>
      <c r="J210" s="5"/>
      <c r="K210" s="63"/>
      <c r="L210" s="5"/>
      <c r="M210" s="5"/>
      <c r="N210" s="39"/>
      <c r="P210" s="115"/>
      <c r="Q210" s="115"/>
      <c r="R210" s="115"/>
      <c r="S210" s="115"/>
      <c r="T210" s="115"/>
      <c r="U210" s="110"/>
      <c r="V210" s="116"/>
      <c r="W210" s="17"/>
    </row>
    <row r="211" spans="1:24" s="15" customFormat="1" ht="14.1" customHeight="1">
      <c r="A211" s="2" t="s">
        <v>57</v>
      </c>
      <c r="B211" s="21">
        <f>+'Pivot Table 4-Year Insts.'!P730</f>
        <v>0</v>
      </c>
      <c r="C211" s="22"/>
      <c r="D211" s="51">
        <f t="shared" ref="D211:D214" si="25">SUM(F211:J211)</f>
        <v>0</v>
      </c>
      <c r="E211" s="23"/>
      <c r="F211" s="139">
        <f>+'Pivot Table 4-Year Insts.'!P758</f>
        <v>0</v>
      </c>
      <c r="G211" s="63"/>
      <c r="H211" s="5">
        <f>+'Pivot Table 4-Year Insts.'!P761</f>
        <v>0</v>
      </c>
      <c r="I211" s="63"/>
      <c r="J211" s="5">
        <f>+'Pivot Table 4-Year Insts.'!P764</f>
        <v>0</v>
      </c>
      <c r="K211" s="63"/>
      <c r="L211" s="5">
        <f>+'Pivot Table 4-Year Insts.'!P767</f>
        <v>0</v>
      </c>
      <c r="M211" s="5"/>
      <c r="N211" s="39">
        <f>SUM(F211:L211)</f>
        <v>0</v>
      </c>
      <c r="P211" s="115"/>
      <c r="Q211" s="115"/>
      <c r="R211" s="115"/>
      <c r="S211" s="115"/>
      <c r="T211" s="115"/>
      <c r="U211" s="110"/>
      <c r="V211" s="116"/>
      <c r="W211" s="17"/>
    </row>
    <row r="212" spans="1:24" s="15" customFormat="1" ht="14.1" customHeight="1">
      <c r="A212" s="2" t="s">
        <v>58</v>
      </c>
      <c r="B212" s="21">
        <f>+'Pivot Table 4-Year Insts.'!P789</f>
        <v>98.15789473684211</v>
      </c>
      <c r="C212" s="22"/>
      <c r="D212" s="51">
        <f t="shared" si="25"/>
        <v>88.471849865951754</v>
      </c>
      <c r="E212" s="23"/>
      <c r="F212" s="139">
        <f>+'Pivot Table 4-Year Insts.'!P817</f>
        <v>30.831099195710454</v>
      </c>
      <c r="G212" s="63"/>
      <c r="H212" s="5">
        <f>+'Pivot Table 4-Year Insts.'!P820</f>
        <v>1.3404825737265416</v>
      </c>
      <c r="I212" s="63"/>
      <c r="J212" s="5">
        <f>+'Pivot Table 4-Year Insts.'!P823</f>
        <v>56.300268096514749</v>
      </c>
      <c r="K212" s="63"/>
      <c r="L212" s="5">
        <f>+'Pivot Table 4-Year Insts.'!P826</f>
        <v>11.528150134048257</v>
      </c>
      <c r="M212" s="5"/>
      <c r="N212" s="39">
        <f>SUM(F212:L212)</f>
        <v>100.00000000000001</v>
      </c>
      <c r="P212" s="115"/>
      <c r="Q212" s="115"/>
      <c r="R212" s="115"/>
      <c r="S212" s="115"/>
      <c r="T212" s="115"/>
      <c r="U212" s="110"/>
      <c r="V212" s="116"/>
      <c r="W212" s="17"/>
    </row>
    <row r="213" spans="1:24" s="15" customFormat="1" ht="14.1" customHeight="1">
      <c r="A213" s="2" t="s">
        <v>59</v>
      </c>
      <c r="B213" s="21">
        <f>+'Pivot Table 4-Year Insts.'!P848</f>
        <v>73.425196850393704</v>
      </c>
      <c r="C213" s="22"/>
      <c r="D213" s="51">
        <f t="shared" si="25"/>
        <v>63.270777479892757</v>
      </c>
      <c r="E213" s="23"/>
      <c r="F213" s="139">
        <f>+'Pivot Table 4-Year Insts.'!P876</f>
        <v>47.721179624664877</v>
      </c>
      <c r="G213" s="63"/>
      <c r="H213" s="5">
        <f>+'Pivot Table 4-Year Insts.'!P879</f>
        <v>1.0723860589812333</v>
      </c>
      <c r="I213" s="63"/>
      <c r="J213" s="5">
        <f>+'Pivot Table 4-Year Insts.'!P882</f>
        <v>14.47721179624665</v>
      </c>
      <c r="K213" s="63"/>
      <c r="L213" s="5">
        <f>+'Pivot Table 4-Year Insts.'!P885</f>
        <v>36.729222520107243</v>
      </c>
      <c r="M213" s="5"/>
      <c r="N213" s="39">
        <f>SUM(F213:L213)</f>
        <v>100</v>
      </c>
      <c r="P213" s="115"/>
      <c r="Q213" s="115"/>
      <c r="R213" s="115"/>
      <c r="S213" s="115"/>
      <c r="T213" s="115"/>
      <c r="U213" s="110"/>
      <c r="V213" s="116"/>
      <c r="W213" s="17"/>
    </row>
    <row r="214" spans="1:24" s="17" customFormat="1" ht="14.1" customHeight="1">
      <c r="A214" s="40" t="s">
        <v>60</v>
      </c>
      <c r="B214" s="24">
        <f>+'Pivot Table 4-Year Insts.'!P907</f>
        <v>94.395410414827893</v>
      </c>
      <c r="C214" s="41"/>
      <c r="D214" s="42">
        <f t="shared" si="25"/>
        <v>61.524076671341753</v>
      </c>
      <c r="E214" s="43"/>
      <c r="F214" s="140">
        <f>+'Pivot Table 4-Year Insts.'!P935</f>
        <v>30.995792426367462</v>
      </c>
      <c r="G214" s="73"/>
      <c r="H214" s="35">
        <f>+'Pivot Table 4-Year Insts.'!P938</f>
        <v>4.7685834502103788</v>
      </c>
      <c r="I214" s="73"/>
      <c r="J214" s="35">
        <f>+'Pivot Table 4-Year Insts.'!P941</f>
        <v>25.759700794763909</v>
      </c>
      <c r="K214" s="73"/>
      <c r="L214" s="35">
        <f>+'Pivot Table 4-Year Insts.'!P944</f>
        <v>38.475923328658254</v>
      </c>
      <c r="M214" s="35"/>
      <c r="N214" s="45">
        <f>SUM(F214:L214)</f>
        <v>100</v>
      </c>
      <c r="P214" s="115"/>
      <c r="Q214" s="115"/>
      <c r="R214" s="115"/>
      <c r="S214" s="115"/>
      <c r="T214" s="115"/>
      <c r="U214" s="110"/>
      <c r="V214" s="116"/>
    </row>
    <row r="215" spans="1:24" ht="57" customHeight="1">
      <c r="A215" s="1127" t="s">
        <v>140</v>
      </c>
      <c r="B215" s="1127"/>
      <c r="C215" s="1127"/>
      <c r="D215" s="1128"/>
      <c r="E215" s="1128"/>
      <c r="F215" s="1128"/>
      <c r="G215" s="1128"/>
      <c r="H215" s="1128"/>
      <c r="I215" s="1128"/>
      <c r="J215" s="1128"/>
      <c r="K215" s="1128"/>
      <c r="L215" s="1128"/>
      <c r="M215" s="1128"/>
      <c r="N215" s="1128"/>
      <c r="P215" s="108"/>
      <c r="Q215" s="115"/>
      <c r="R215" s="115"/>
      <c r="S215" s="115"/>
      <c r="T215" s="115"/>
      <c r="U215" s="108"/>
      <c r="V215" s="108"/>
      <c r="W215" s="95"/>
    </row>
    <row r="216" spans="1:24" ht="15" customHeight="1">
      <c r="A216" s="1127" t="s">
        <v>139</v>
      </c>
      <c r="B216" s="1127"/>
      <c r="C216" s="1127"/>
      <c r="D216" s="1128"/>
      <c r="E216" s="1128"/>
      <c r="F216" s="1128"/>
      <c r="G216" s="1128"/>
      <c r="H216" s="1128"/>
      <c r="I216" s="1128"/>
      <c r="J216" s="1128"/>
      <c r="K216" s="1128"/>
      <c r="L216" s="1128"/>
      <c r="M216" s="1128"/>
      <c r="N216" s="1128"/>
      <c r="P216" s="108"/>
      <c r="Q216" s="108"/>
      <c r="R216" s="108"/>
      <c r="S216" s="108"/>
      <c r="T216" s="108"/>
      <c r="U216" s="108"/>
      <c r="V216" s="108"/>
      <c r="W216" s="95"/>
    </row>
    <row r="217" spans="1:24" ht="12.75" customHeight="1">
      <c r="A217" s="1127" t="s">
        <v>21</v>
      </c>
      <c r="B217" s="1127"/>
      <c r="C217" s="1127"/>
      <c r="D217" s="1127"/>
      <c r="E217" s="1127"/>
      <c r="F217" s="1127"/>
      <c r="G217" s="1127"/>
      <c r="H217" s="1127"/>
      <c r="I217" s="1127"/>
      <c r="J217" s="1127"/>
      <c r="K217" s="1127"/>
      <c r="L217" s="1127"/>
    </row>
    <row r="218" spans="1:24">
      <c r="A218" s="1030" t="s">
        <v>168</v>
      </c>
      <c r="B218" s="1004"/>
      <c r="C218" s="1004"/>
      <c r="D218" s="1005"/>
      <c r="E218" s="1005"/>
      <c r="F218" s="1005"/>
      <c r="G218" s="1005"/>
      <c r="H218" s="1005"/>
      <c r="I218" s="1005"/>
      <c r="J218" s="1005"/>
      <c r="K218" s="1005"/>
      <c r="L218" s="1005"/>
      <c r="M218" s="1005"/>
      <c r="N218" s="137" t="s">
        <v>1303</v>
      </c>
      <c r="P218" s="108"/>
      <c r="Q218" s="108"/>
      <c r="R218" s="108"/>
      <c r="S218" s="108"/>
      <c r="T218" s="108"/>
      <c r="U218" s="108"/>
      <c r="V218" s="108"/>
      <c r="W218" s="95"/>
    </row>
    <row r="219" spans="1:24" ht="15.75">
      <c r="A219" s="1" t="s">
        <v>132</v>
      </c>
      <c r="B219" s="1"/>
      <c r="C219" s="1"/>
      <c r="D219" s="1"/>
      <c r="E219" s="1"/>
      <c r="F219" s="1"/>
      <c r="G219" s="1"/>
      <c r="H219" s="1"/>
      <c r="I219" s="1"/>
      <c r="J219" s="1"/>
      <c r="K219" s="1"/>
      <c r="L219" s="31"/>
      <c r="M219" s="8"/>
      <c r="N219" s="31"/>
    </row>
    <row r="220" spans="1:24" ht="9" customHeight="1">
      <c r="A220" s="1"/>
      <c r="B220" s="1"/>
      <c r="C220" s="1"/>
      <c r="D220" s="1"/>
      <c r="E220" s="1"/>
      <c r="F220" s="1"/>
      <c r="G220" s="1"/>
      <c r="H220" s="1"/>
      <c r="I220" s="1"/>
      <c r="J220" s="1"/>
      <c r="K220" s="1"/>
      <c r="L220" s="31"/>
      <c r="M220" s="8"/>
      <c r="N220" s="31"/>
    </row>
    <row r="221" spans="1:24" ht="15.75">
      <c r="A221" s="1" t="s">
        <v>71</v>
      </c>
      <c r="B221" s="1"/>
      <c r="C221" s="1"/>
      <c r="D221" s="1"/>
      <c r="E221" s="1"/>
      <c r="F221" s="1"/>
      <c r="G221" s="1"/>
      <c r="H221" s="1"/>
      <c r="I221" s="1"/>
      <c r="J221" s="1"/>
      <c r="K221" s="1"/>
      <c r="L221" s="31"/>
      <c r="M221" s="8"/>
      <c r="N221" s="31"/>
      <c r="W221" s="105"/>
      <c r="X221" s="105"/>
    </row>
    <row r="222" spans="1:24" ht="18.75">
      <c r="A222" s="1" t="s">
        <v>81</v>
      </c>
      <c r="B222" s="1"/>
      <c r="C222" s="1"/>
      <c r="D222" s="1"/>
      <c r="E222" s="1"/>
      <c r="F222" s="1"/>
      <c r="G222" s="1"/>
      <c r="H222" s="1"/>
      <c r="I222" s="1"/>
      <c r="J222" s="1"/>
      <c r="K222" s="1"/>
      <c r="L222" s="31"/>
      <c r="M222" s="8"/>
      <c r="N222" s="31"/>
      <c r="W222" s="105"/>
      <c r="X222" s="105"/>
    </row>
    <row r="223" spans="1:24" ht="15.75">
      <c r="A223" s="1" t="s">
        <v>234</v>
      </c>
      <c r="B223" s="1"/>
      <c r="C223" s="1"/>
      <c r="D223" s="1"/>
      <c r="E223" s="1"/>
      <c r="F223" s="1"/>
      <c r="G223" s="1"/>
      <c r="H223" s="1"/>
      <c r="I223" s="1"/>
      <c r="J223" s="1"/>
      <c r="K223" s="1"/>
      <c r="L223" s="31"/>
      <c r="M223" s="8"/>
      <c r="N223" s="31"/>
      <c r="W223" s="105"/>
      <c r="X223" s="105"/>
    </row>
    <row r="224" spans="1:24" ht="9" customHeight="1">
      <c r="A224" s="1"/>
      <c r="B224" s="1"/>
      <c r="C224" s="1"/>
      <c r="D224" s="1"/>
      <c r="E224" s="1"/>
      <c r="F224" s="1"/>
      <c r="G224" s="1"/>
      <c r="H224" s="1"/>
      <c r="I224" s="1"/>
      <c r="J224" s="1"/>
      <c r="K224" s="1"/>
      <c r="L224" s="31"/>
      <c r="M224" s="8"/>
      <c r="N224" s="31"/>
      <c r="W224" s="105"/>
      <c r="X224" s="105"/>
    </row>
    <row r="225" spans="1:33" ht="73.5" customHeight="1">
      <c r="A225" s="12"/>
      <c r="B225" s="29" t="s">
        <v>167</v>
      </c>
      <c r="C225" s="37"/>
      <c r="D225" s="29" t="s">
        <v>138</v>
      </c>
      <c r="E225" s="38"/>
      <c r="F225" s="29" t="s">
        <v>80</v>
      </c>
      <c r="G225" s="29"/>
      <c r="H225" s="29" t="s">
        <v>42</v>
      </c>
      <c r="I225" s="29"/>
      <c r="J225" s="29" t="s">
        <v>36</v>
      </c>
      <c r="K225" s="29"/>
      <c r="L225" s="29" t="s">
        <v>62</v>
      </c>
      <c r="M225" s="29"/>
      <c r="N225" s="29" t="s">
        <v>63</v>
      </c>
      <c r="W225" s="105"/>
      <c r="X225" s="105"/>
      <c r="AD225" s="1032"/>
      <c r="AE225" s="95"/>
    </row>
    <row r="226" spans="1:33" s="15" customFormat="1" ht="18" customHeight="1">
      <c r="A226" s="10" t="s">
        <v>45</v>
      </c>
      <c r="B226" s="21">
        <f>+'Pivot Table 2-Year Insts.'!R853</f>
        <v>44.072294693489511</v>
      </c>
      <c r="C226" s="22"/>
      <c r="D226" s="50">
        <f>SUM(F226:J226)</f>
        <v>51.242218719651014</v>
      </c>
      <c r="E226" s="23"/>
      <c r="F226" s="33">
        <f>+'Pivot Table 2-Year Insts.'!R875</f>
        <v>18.445017592459919</v>
      </c>
      <c r="G226" s="5"/>
      <c r="H226" s="33">
        <f>+'Pivot Table 2-Year Insts.'!R878</f>
        <v>14.050882807151613</v>
      </c>
      <c r="I226" s="33"/>
      <c r="J226" s="33">
        <f>+'Pivot Table 2-Year Insts.'!R881</f>
        <v>18.746318320039485</v>
      </c>
      <c r="K226" s="33"/>
      <c r="L226" s="33">
        <f>+'Pivot Table 2-Year Insts.'!R884</f>
        <v>48.757781280348986</v>
      </c>
      <c r="M226" s="5"/>
      <c r="N226" s="39">
        <f>SUM(F226:L226)</f>
        <v>100</v>
      </c>
      <c r="P226" s="105"/>
      <c r="Q226" s="105"/>
      <c r="R226" s="105"/>
      <c r="S226" s="105"/>
      <c r="T226" s="105"/>
      <c r="U226" s="105"/>
      <c r="V226" s="105"/>
      <c r="W226" s="105"/>
      <c r="X226" s="105"/>
      <c r="Y226" s="25"/>
      <c r="Z226" s="25"/>
      <c r="AA226" s="25"/>
      <c r="AB226" s="25"/>
      <c r="AC226" s="25"/>
      <c r="AD226" s="1033"/>
      <c r="AE226" s="1033"/>
      <c r="AF226" s="1033"/>
      <c r="AG226" s="1033"/>
    </row>
    <row r="227" spans="1:33" s="332" customFormat="1" ht="19.5" customHeight="1">
      <c r="A227" s="52"/>
      <c r="B227" s="122"/>
      <c r="C227" s="22"/>
      <c r="D227" s="51"/>
      <c r="E227" s="23"/>
      <c r="F227" s="5"/>
      <c r="G227" s="63"/>
      <c r="H227" s="5"/>
      <c r="I227" s="63"/>
      <c r="J227" s="5"/>
      <c r="K227" s="63"/>
      <c r="L227" s="5"/>
      <c r="M227" s="27"/>
      <c r="N227" s="39"/>
      <c r="P227" s="105"/>
      <c r="Q227" s="105"/>
      <c r="R227" s="105"/>
      <c r="S227" s="105"/>
      <c r="T227" s="105"/>
      <c r="U227" s="105"/>
      <c r="V227" s="105"/>
      <c r="W227" s="105"/>
      <c r="X227" s="105"/>
      <c r="Y227" s="25"/>
      <c r="Z227" s="25"/>
      <c r="AA227" s="25"/>
      <c r="AB227" s="25"/>
      <c r="AC227" s="25"/>
      <c r="AD227" s="1033"/>
      <c r="AE227" s="1033"/>
      <c r="AF227" s="1033"/>
      <c r="AG227" s="1033"/>
    </row>
    <row r="228" spans="1:33" s="15" customFormat="1" ht="14.1" customHeight="1">
      <c r="A228" s="10" t="s">
        <v>46</v>
      </c>
      <c r="B228" s="21">
        <f>+'Pivot Table 2-Year Insts.'!R21</f>
        <v>48.825367840713554</v>
      </c>
      <c r="C228" s="22"/>
      <c r="D228" s="51">
        <f t="shared" ref="D228:D246" si="26">SUM(F228:J228)</f>
        <v>59.313866513233606</v>
      </c>
      <c r="E228" s="23"/>
      <c r="F228" s="33">
        <f>+'Pivot Table 2-Year Insts.'!R43</f>
        <v>17.901323360184122</v>
      </c>
      <c r="G228" s="63"/>
      <c r="H228" s="5">
        <f>+'Pivot Table 2-Year Insts.'!R46</f>
        <v>17.987629459148447</v>
      </c>
      <c r="I228" s="63"/>
      <c r="J228" s="5">
        <f>+'Pivot Table 2-Year Insts.'!R49</f>
        <v>23.424913693901036</v>
      </c>
      <c r="K228" s="63"/>
      <c r="L228" s="5">
        <f>+'Pivot Table 2-Year Insts.'!R52</f>
        <v>40.686133486766394</v>
      </c>
      <c r="M228" s="5"/>
      <c r="N228" s="39">
        <f t="shared" ref="N228:N246" si="27">SUM(F228:L228)</f>
        <v>100</v>
      </c>
      <c r="P228" s="105"/>
      <c r="Q228" s="105"/>
      <c r="R228" s="105"/>
      <c r="S228" s="105"/>
      <c r="T228" s="105"/>
      <c r="U228" s="105"/>
      <c r="V228" s="105"/>
      <c r="W228" s="105"/>
      <c r="X228" s="105"/>
      <c r="Y228" s="25"/>
      <c r="Z228" s="25"/>
      <c r="AA228" s="25"/>
      <c r="AB228" s="25"/>
      <c r="AC228" s="25"/>
      <c r="AD228" s="1033"/>
      <c r="AE228" s="1033"/>
      <c r="AF228" s="1033"/>
      <c r="AG228" s="1033"/>
    </row>
    <row r="229" spans="1:33" s="15" customFormat="1" ht="14.1" customHeight="1">
      <c r="A229" s="2" t="s">
        <v>47</v>
      </c>
      <c r="B229" s="21">
        <f>+'Pivot Table 2-Year Insts.'!R73</f>
        <v>49.356984478935701</v>
      </c>
      <c r="C229" s="22"/>
      <c r="D229" s="51">
        <f t="shared" si="26"/>
        <v>47.499251272836183</v>
      </c>
      <c r="E229" s="23"/>
      <c r="F229" s="33">
        <f>+'Pivot Table 2-Year Insts.'!R95</f>
        <v>19.826295297993411</v>
      </c>
      <c r="G229" s="63"/>
      <c r="H229" s="5">
        <f>+'Pivot Table 2-Year Insts.'!R98</f>
        <v>17.445342917041028</v>
      </c>
      <c r="I229" s="63"/>
      <c r="J229" s="5">
        <f>+'Pivot Table 2-Year Insts.'!R101</f>
        <v>10.227613057801738</v>
      </c>
      <c r="K229" s="63"/>
      <c r="L229" s="5">
        <f>+'Pivot Table 2-Year Insts.'!R104</f>
        <v>52.500748727163824</v>
      </c>
      <c r="M229" s="5"/>
      <c r="N229" s="39">
        <f t="shared" si="27"/>
        <v>100</v>
      </c>
      <c r="P229" s="105"/>
      <c r="Q229" s="105"/>
      <c r="R229" s="105"/>
      <c r="S229" s="105"/>
      <c r="T229" s="105"/>
      <c r="U229" s="105"/>
      <c r="V229" s="105"/>
      <c r="W229" s="105"/>
      <c r="X229" s="105"/>
      <c r="Y229" s="25"/>
      <c r="Z229" s="25"/>
      <c r="AA229" s="25"/>
      <c r="AB229" s="25"/>
      <c r="AC229" s="25"/>
      <c r="AD229" s="1033"/>
      <c r="AE229" s="1033"/>
      <c r="AF229" s="1033"/>
      <c r="AG229" s="1033"/>
    </row>
    <row r="230" spans="1:33" s="15" customFormat="1" ht="13.5" customHeight="1">
      <c r="A230" s="2" t="s">
        <v>61</v>
      </c>
      <c r="B230" s="21">
        <f>+'Pivot Table 2-Year Insts.'!R125</f>
        <v>42.839036755386566</v>
      </c>
      <c r="C230" s="22"/>
      <c r="D230" s="51">
        <f t="shared" si="26"/>
        <v>26.754015215553679</v>
      </c>
      <c r="E230" s="23"/>
      <c r="F230" s="33">
        <f>+'Pivot Table 2-Year Insts.'!R147</f>
        <v>12.383770076077768</v>
      </c>
      <c r="G230" s="63"/>
      <c r="H230" s="5">
        <f>+'Pivot Table 2-Year Insts.'!R150</f>
        <v>0</v>
      </c>
      <c r="I230" s="63"/>
      <c r="J230" s="5">
        <f>+'Pivot Table 2-Year Insts.'!R153</f>
        <v>14.370245139475909</v>
      </c>
      <c r="K230" s="63"/>
      <c r="L230" s="5">
        <f>+'Pivot Table 2-Year Insts.'!R156</f>
        <v>73.245984784446321</v>
      </c>
      <c r="M230" s="5"/>
      <c r="N230" s="39">
        <f t="shared" si="27"/>
        <v>100</v>
      </c>
      <c r="P230" s="105"/>
      <c r="Q230" s="105"/>
      <c r="R230" s="105"/>
      <c r="S230" s="105"/>
      <c r="T230" s="105"/>
      <c r="U230" s="105"/>
      <c r="V230" s="105"/>
      <c r="W230" s="105"/>
      <c r="X230" s="105"/>
      <c r="Y230" s="25"/>
      <c r="Z230" s="25"/>
      <c r="AA230" s="25"/>
      <c r="AB230" s="25"/>
      <c r="AC230" s="25"/>
      <c r="AD230" s="1033"/>
      <c r="AE230" s="1033"/>
      <c r="AF230" s="1033"/>
      <c r="AG230" s="1033"/>
    </row>
    <row r="231" spans="1:33" s="15" customFormat="1" ht="14.1" customHeight="1">
      <c r="A231" s="2" t="s">
        <v>48</v>
      </c>
      <c r="B231" s="21">
        <f>+'Pivot Table 2-Year Insts.'!R177</f>
        <v>43.248772099734161</v>
      </c>
      <c r="C231" s="22"/>
      <c r="D231" s="51">
        <f t="shared" si="26"/>
        <v>63.176656079336425</v>
      </c>
      <c r="E231" s="23"/>
      <c r="F231" s="33">
        <f>+'Pivot Table 2-Year Insts.'!R199</f>
        <v>35.468317985512876</v>
      </c>
      <c r="G231" s="63"/>
      <c r="H231" s="5">
        <f>+'Pivot Table 2-Year Insts.'!R202</f>
        <v>14.839019262847611</v>
      </c>
      <c r="I231" s="63"/>
      <c r="J231" s="5">
        <f>+'Pivot Table 2-Year Insts.'!R205</f>
        <v>12.86931883097594</v>
      </c>
      <c r="K231" s="63"/>
      <c r="L231" s="5">
        <f>+'Pivot Table 2-Year Insts.'!R208</f>
        <v>36.823343920663575</v>
      </c>
      <c r="M231" s="5"/>
      <c r="N231" s="39">
        <f t="shared" si="27"/>
        <v>100</v>
      </c>
      <c r="P231" s="105"/>
      <c r="Q231" s="105"/>
      <c r="R231" s="105"/>
      <c r="S231" s="105"/>
      <c r="T231" s="105"/>
      <c r="U231" s="105"/>
      <c r="V231" s="105"/>
      <c r="W231" s="105"/>
      <c r="X231" s="105"/>
      <c r="Y231" s="25"/>
      <c r="Z231" s="25"/>
      <c r="AA231" s="25"/>
      <c r="AB231" s="25"/>
      <c r="AC231" s="25"/>
      <c r="AD231" s="1033"/>
      <c r="AE231" s="1033"/>
      <c r="AF231" s="1033"/>
      <c r="AG231" s="1033"/>
    </row>
    <row r="232" spans="1:33" s="15" customFormat="1" ht="14.1" customHeight="1">
      <c r="A232" s="2"/>
      <c r="B232" s="21"/>
      <c r="C232" s="22"/>
      <c r="D232" s="51"/>
      <c r="E232" s="23"/>
      <c r="F232" s="33"/>
      <c r="G232" s="63"/>
      <c r="H232" s="5"/>
      <c r="I232" s="63"/>
      <c r="J232" s="5"/>
      <c r="K232" s="63"/>
      <c r="L232" s="5"/>
      <c r="M232" s="5"/>
      <c r="N232" s="39"/>
      <c r="P232" s="105"/>
      <c r="Q232" s="105"/>
      <c r="R232" s="105"/>
      <c r="S232" s="105"/>
      <c r="T232" s="105"/>
      <c r="U232" s="105"/>
      <c r="V232" s="105"/>
      <c r="W232" s="105"/>
      <c r="X232" s="105"/>
      <c r="Y232" s="25"/>
      <c r="Z232" s="25"/>
      <c r="AA232" s="25"/>
      <c r="AB232" s="25"/>
      <c r="AC232" s="25"/>
      <c r="AD232" s="1033"/>
      <c r="AE232" s="1033"/>
      <c r="AF232" s="1033"/>
      <c r="AG232" s="1033"/>
    </row>
    <row r="233" spans="1:33" s="15" customFormat="1" ht="14.1" customHeight="1">
      <c r="A233" s="2" t="s">
        <v>49</v>
      </c>
      <c r="B233" s="21">
        <f>+'Pivot Table 2-Year Insts.'!R229</f>
        <v>50.791324736225086</v>
      </c>
      <c r="C233" s="22"/>
      <c r="D233" s="51">
        <f t="shared" si="26"/>
        <v>45.272442502679084</v>
      </c>
      <c r="E233" s="23"/>
      <c r="F233" s="33">
        <f>+'Pivot Table 2-Year Insts.'!R251</f>
        <v>10.732833237160992</v>
      </c>
      <c r="G233" s="63"/>
      <c r="H233" s="5">
        <f>+'Pivot Table 2-Year Insts.'!R254</f>
        <v>12.521638776687825</v>
      </c>
      <c r="I233" s="63"/>
      <c r="J233" s="5">
        <f>+'Pivot Table 2-Year Insts.'!R257</f>
        <v>22.017970488830269</v>
      </c>
      <c r="K233" s="63"/>
      <c r="L233" s="5">
        <f>+'Pivot Table 2-Year Insts.'!R260</f>
        <v>54.727557497320909</v>
      </c>
      <c r="M233" s="5"/>
      <c r="N233" s="39">
        <f t="shared" si="27"/>
        <v>100</v>
      </c>
      <c r="P233" s="105"/>
      <c r="Q233" s="105"/>
      <c r="R233" s="105"/>
      <c r="S233" s="105"/>
      <c r="T233" s="105"/>
      <c r="U233" s="105"/>
      <c r="V233" s="105"/>
      <c r="W233" s="105"/>
      <c r="X233" s="105"/>
      <c r="Y233" s="25"/>
      <c r="Z233" s="25"/>
      <c r="AA233" s="25"/>
      <c r="AB233" s="25"/>
      <c r="AC233" s="25"/>
      <c r="AD233" s="1033"/>
      <c r="AE233" s="1033"/>
      <c r="AF233" s="1033"/>
      <c r="AG233" s="1033"/>
    </row>
    <row r="234" spans="1:33" s="15" customFormat="1" ht="14.1" customHeight="1">
      <c r="A234" s="2" t="s">
        <v>50</v>
      </c>
      <c r="B234" s="21">
        <f>+'Pivot Table 2-Year Insts.'!R281</f>
        <v>40.322491882670185</v>
      </c>
      <c r="C234" s="22"/>
      <c r="D234" s="51">
        <f t="shared" si="26"/>
        <v>44.370137846321818</v>
      </c>
      <c r="E234" s="23"/>
      <c r="F234" s="33">
        <f>+'Pivot Table 2-Year Insts.'!R303</f>
        <v>20.363040807970521</v>
      </c>
      <c r="G234" s="63"/>
      <c r="H234" s="5">
        <f>+'Pivot Table 2-Year Insts.'!R306</f>
        <v>16.650743824211819</v>
      </c>
      <c r="I234" s="63"/>
      <c r="J234" s="5">
        <f>+'Pivot Table 2-Year Insts.'!R309</f>
        <v>7.3563532141394843</v>
      </c>
      <c r="K234" s="63"/>
      <c r="L234" s="5">
        <f>+'Pivot Table 2-Year Insts.'!R312</f>
        <v>55.629862153678175</v>
      </c>
      <c r="M234" s="5"/>
      <c r="N234" s="39">
        <f t="shared" si="27"/>
        <v>100</v>
      </c>
      <c r="P234" s="105"/>
      <c r="Q234" s="105"/>
      <c r="R234" s="105"/>
      <c r="S234" s="105"/>
      <c r="T234" s="105"/>
      <c r="U234" s="105"/>
      <c r="V234" s="105"/>
      <c r="W234" s="105"/>
      <c r="X234" s="105"/>
      <c r="Y234" s="25"/>
      <c r="Z234" s="25"/>
      <c r="AA234" s="25"/>
      <c r="AB234" s="25"/>
      <c r="AC234" s="25"/>
      <c r="AD234" s="1033"/>
      <c r="AE234" s="1033"/>
      <c r="AF234" s="1033"/>
      <c r="AG234" s="1033"/>
    </row>
    <row r="235" spans="1:33" s="15" customFormat="1" ht="13.5" customHeight="1">
      <c r="A235" s="2" t="s">
        <v>51</v>
      </c>
      <c r="B235" s="21">
        <f>+'Pivot Table 2-Year Insts.'!R333</f>
        <v>46.51592838530722</v>
      </c>
      <c r="C235" s="22"/>
      <c r="D235" s="51">
        <f t="shared" si="26"/>
        <v>47.958077340079512</v>
      </c>
      <c r="E235" s="23"/>
      <c r="F235" s="33">
        <f>+'Pivot Table 2-Year Insts.'!R355</f>
        <v>6.1619082038308637</v>
      </c>
      <c r="G235" s="63"/>
      <c r="H235" s="5">
        <f>+'Pivot Table 2-Year Insts.'!R358</f>
        <v>17.256956993133358</v>
      </c>
      <c r="I235" s="63"/>
      <c r="J235" s="5">
        <f>+'Pivot Table 2-Year Insts.'!R361</f>
        <v>24.539212143115289</v>
      </c>
      <c r="K235" s="63"/>
      <c r="L235" s="5">
        <f>+'Pivot Table 2-Year Insts.'!R364</f>
        <v>52.041922659920495</v>
      </c>
      <c r="M235" s="5"/>
      <c r="N235" s="39">
        <f t="shared" si="27"/>
        <v>100</v>
      </c>
      <c r="P235" s="105"/>
      <c r="Q235" s="105"/>
      <c r="R235" s="105"/>
      <c r="S235" s="105"/>
      <c r="T235" s="105"/>
      <c r="U235" s="105"/>
      <c r="V235" s="105"/>
      <c r="W235" s="105"/>
      <c r="X235" s="105"/>
      <c r="Y235" s="25"/>
      <c r="Z235" s="25"/>
      <c r="AA235" s="25"/>
      <c r="AB235" s="25"/>
      <c r="AC235" s="25"/>
      <c r="AD235" s="1033"/>
      <c r="AE235" s="1033"/>
      <c r="AF235" s="1033"/>
      <c r="AG235" s="1033"/>
    </row>
    <row r="236" spans="1:33" s="15" customFormat="1" ht="13.5" customHeight="1">
      <c r="A236" s="2" t="s">
        <v>52</v>
      </c>
      <c r="B236" s="21">
        <f>+'Pivot Table 2-Year Insts.'!R385</f>
        <v>33.727469358327326</v>
      </c>
      <c r="C236" s="22"/>
      <c r="D236" s="51">
        <f t="shared" si="26"/>
        <v>53.384637309391479</v>
      </c>
      <c r="E236" s="23"/>
      <c r="F236" s="33">
        <f>+'Pivot Table 2-Year Insts.'!R407</f>
        <v>13.68106028217187</v>
      </c>
      <c r="G236" s="63"/>
      <c r="H236" s="5">
        <f>+'Pivot Table 2-Year Insts.'!R410</f>
        <v>20.001425110446057</v>
      </c>
      <c r="I236" s="63"/>
      <c r="J236" s="5">
        <f>+'Pivot Table 2-Year Insts.'!R413</f>
        <v>19.702151916773548</v>
      </c>
      <c r="K236" s="63"/>
      <c r="L236" s="5">
        <f>+'Pivot Table 2-Year Insts.'!R416</f>
        <v>46.615362690608521</v>
      </c>
      <c r="M236" s="5"/>
      <c r="N236" s="39">
        <f t="shared" si="27"/>
        <v>100</v>
      </c>
      <c r="P236" s="105"/>
      <c r="Q236" s="105"/>
      <c r="R236" s="105"/>
      <c r="S236" s="105"/>
      <c r="T236" s="105"/>
      <c r="U236" s="105"/>
      <c r="V236" s="105"/>
      <c r="W236" s="105"/>
      <c r="X236" s="105"/>
      <c r="Y236" s="25"/>
      <c r="Z236" s="25"/>
      <c r="AA236" s="25"/>
      <c r="AB236" s="25"/>
      <c r="AC236" s="25"/>
      <c r="AD236" s="1033"/>
      <c r="AE236" s="1033"/>
      <c r="AF236" s="1033"/>
      <c r="AG236" s="1033"/>
    </row>
    <row r="237" spans="1:33" s="15" customFormat="1" ht="13.5" customHeight="1">
      <c r="A237" s="2"/>
      <c r="B237" s="21"/>
      <c r="C237" s="22"/>
      <c r="D237" s="51"/>
      <c r="E237" s="23"/>
      <c r="F237" s="33"/>
      <c r="G237" s="63"/>
      <c r="H237" s="5"/>
      <c r="I237" s="63"/>
      <c r="J237" s="5"/>
      <c r="K237" s="63"/>
      <c r="L237" s="5"/>
      <c r="M237" s="5"/>
      <c r="N237" s="39"/>
      <c r="P237" s="105"/>
      <c r="Q237" s="105"/>
      <c r="R237" s="105"/>
      <c r="S237" s="105"/>
      <c r="T237" s="105"/>
      <c r="U237" s="105"/>
      <c r="V237" s="105"/>
      <c r="W237" s="105"/>
      <c r="X237" s="105"/>
      <c r="Y237" s="25"/>
      <c r="Z237" s="25"/>
      <c r="AA237" s="25"/>
      <c r="AB237" s="25"/>
      <c r="AC237" s="25"/>
      <c r="AD237" s="1033"/>
      <c r="AE237" s="1033"/>
      <c r="AF237" s="1033"/>
      <c r="AG237" s="1033"/>
    </row>
    <row r="238" spans="1:33" s="15" customFormat="1" ht="14.1" customHeight="1">
      <c r="A238" s="2" t="s">
        <v>53</v>
      </c>
      <c r="B238" s="21">
        <f>+'Pivot Table 2-Year Insts.'!R440</f>
        <v>60.652336575743149</v>
      </c>
      <c r="C238" s="22"/>
      <c r="D238" s="51">
        <f t="shared" si="26"/>
        <v>48.113828270643708</v>
      </c>
      <c r="E238" s="23"/>
      <c r="F238" s="33">
        <f>+'Pivot Table 2-Year Insts.'!R459</f>
        <v>24.772453119859634</v>
      </c>
      <c r="G238" s="63"/>
      <c r="H238" s="33">
        <f>+'Pivot Table 2-Year Insts.'!R462</f>
        <v>0.5208904485140915</v>
      </c>
      <c r="I238" s="63"/>
      <c r="J238" s="33">
        <f>+'Pivot Table 2-Year Insts.'!R465</f>
        <v>22.820484702269987</v>
      </c>
      <c r="K238" s="63"/>
      <c r="L238" s="33">
        <f>+'Pivot Table 2-Year Insts.'!R468</f>
        <v>51.886171729356292</v>
      </c>
      <c r="M238" s="5"/>
      <c r="N238" s="39">
        <f t="shared" si="27"/>
        <v>100</v>
      </c>
      <c r="P238" s="105"/>
      <c r="Q238" s="105"/>
      <c r="R238" s="105"/>
      <c r="S238" s="105"/>
      <c r="T238" s="105"/>
      <c r="U238" s="105"/>
      <c r="V238" s="105"/>
      <c r="W238" s="105"/>
      <c r="X238" s="105"/>
      <c r="Y238" s="25"/>
      <c r="Z238" s="25"/>
      <c r="AA238" s="25"/>
      <c r="AB238" s="25"/>
      <c r="AC238" s="25"/>
      <c r="AD238" s="1033"/>
      <c r="AE238" s="1033"/>
      <c r="AF238" s="1033"/>
      <c r="AG238" s="1033"/>
    </row>
    <row r="239" spans="1:33" s="15" customFormat="1" ht="14.1" customHeight="1">
      <c r="A239" s="2" t="s">
        <v>54</v>
      </c>
      <c r="B239" s="21">
        <f>+'Pivot Table 2-Year Insts.'!R489</f>
        <v>26.475119604292242</v>
      </c>
      <c r="C239" s="22"/>
      <c r="D239" s="51">
        <f t="shared" si="26"/>
        <v>32.736089841755998</v>
      </c>
      <c r="E239" s="23"/>
      <c r="F239" s="33">
        <f>+'Pivot Table 2-Year Insts.'!R511</f>
        <v>19.826442062276673</v>
      </c>
      <c r="G239" s="63"/>
      <c r="H239" s="33">
        <f>+'Pivot Table 2-Year Insts.'!R514</f>
        <v>0</v>
      </c>
      <c r="I239" s="63"/>
      <c r="J239" s="33">
        <f>+'Pivot Table 2-Year Insts.'!R517</f>
        <v>12.909647779479327</v>
      </c>
      <c r="K239" s="63"/>
      <c r="L239" s="33">
        <f>+'Pivot Table 2-Year Insts.'!R520</f>
        <v>67.263910158244002</v>
      </c>
      <c r="M239" s="5"/>
      <c r="N239" s="39">
        <f t="shared" si="27"/>
        <v>100</v>
      </c>
      <c r="P239" s="105"/>
      <c r="Q239" s="105"/>
      <c r="R239" s="105"/>
      <c r="S239" s="105"/>
      <c r="T239" s="105"/>
      <c r="U239" s="105"/>
      <c r="V239" s="105"/>
      <c r="W239" s="105"/>
      <c r="X239" s="105"/>
      <c r="Y239" s="25"/>
      <c r="Z239" s="25"/>
      <c r="AA239" s="25"/>
      <c r="AB239" s="25"/>
      <c r="AC239" s="25"/>
      <c r="AD239" s="1033"/>
      <c r="AE239" s="1033"/>
      <c r="AF239" s="1033"/>
      <c r="AG239" s="1033"/>
    </row>
    <row r="240" spans="1:33" s="15" customFormat="1" ht="14.1" customHeight="1">
      <c r="A240" s="2" t="s">
        <v>55</v>
      </c>
      <c r="B240" s="21">
        <f>+'Pivot Table 2-Year Insts.'!R541</f>
        <v>32.551724137931032</v>
      </c>
      <c r="C240" s="22"/>
      <c r="D240" s="51">
        <f t="shared" si="26"/>
        <v>44.965104685942173</v>
      </c>
      <c r="E240" s="23"/>
      <c r="F240" s="33">
        <f>+'Pivot Table 2-Year Insts.'!R563</f>
        <v>15.790129611166501</v>
      </c>
      <c r="G240" s="63"/>
      <c r="H240" s="33">
        <f>+'Pivot Table 2-Year Insts.'!R566</f>
        <v>11.56530408773679</v>
      </c>
      <c r="I240" s="63"/>
      <c r="J240" s="33">
        <f>+'Pivot Table 2-Year Insts.'!R569</f>
        <v>17.609670987038882</v>
      </c>
      <c r="K240" s="63"/>
      <c r="L240" s="33">
        <f>+'Pivot Table 2-Year Insts.'!R572</f>
        <v>55.034895314057827</v>
      </c>
      <c r="M240" s="5"/>
      <c r="N240" s="39">
        <f t="shared" si="27"/>
        <v>100</v>
      </c>
      <c r="P240" s="105"/>
      <c r="Q240" s="105"/>
      <c r="R240" s="105"/>
      <c r="S240" s="105"/>
      <c r="T240" s="105"/>
      <c r="U240" s="105"/>
      <c r="V240" s="105"/>
      <c r="W240" s="105"/>
      <c r="X240" s="105"/>
      <c r="Y240" s="25"/>
      <c r="Z240" s="25"/>
      <c r="AA240" s="25"/>
      <c r="AB240" s="25"/>
      <c r="AC240" s="25"/>
      <c r="AD240" s="1033"/>
      <c r="AE240" s="1033"/>
      <c r="AF240" s="1033"/>
      <c r="AG240" s="1033"/>
    </row>
    <row r="241" spans="1:33" s="15" customFormat="1" ht="13.5" customHeight="1">
      <c r="A241" s="2" t="s">
        <v>56</v>
      </c>
      <c r="B241" s="21">
        <f>+'Pivot Table 2-Year Insts.'!R593</f>
        <v>49.161034723840594</v>
      </c>
      <c r="C241" s="22"/>
      <c r="D241" s="51">
        <f t="shared" si="26"/>
        <v>44.489215453899021</v>
      </c>
      <c r="E241" s="23"/>
      <c r="F241" s="33">
        <f>+'Pivot Table 2-Year Insts.'!R615</f>
        <v>11.45611124279055</v>
      </c>
      <c r="G241" s="63"/>
      <c r="H241" s="33">
        <f>+'Pivot Table 2-Year Insts.'!R618</f>
        <v>17.982144267993995</v>
      </c>
      <c r="I241" s="63"/>
      <c r="J241" s="33">
        <f>+'Pivot Table 2-Year Insts.'!R621</f>
        <v>15.050959943114481</v>
      </c>
      <c r="K241" s="63"/>
      <c r="L241" s="33">
        <f>+'Pivot Table 2-Year Insts.'!R624</f>
        <v>55.510784546100965</v>
      </c>
      <c r="M241" s="5"/>
      <c r="N241" s="39">
        <f t="shared" si="27"/>
        <v>99.999999999999986</v>
      </c>
      <c r="P241" s="105"/>
      <c r="Q241" s="105"/>
      <c r="R241" s="105"/>
      <c r="S241" s="105"/>
      <c r="T241" s="105"/>
      <c r="U241" s="105"/>
      <c r="V241" s="105"/>
      <c r="W241" s="105"/>
      <c r="X241" s="105"/>
      <c r="Y241" s="25"/>
      <c r="Z241" s="25"/>
      <c r="AA241" s="25"/>
      <c r="AB241" s="25"/>
      <c r="AC241" s="25"/>
      <c r="AD241" s="25"/>
      <c r="AE241" s="1033"/>
      <c r="AF241" s="1033"/>
      <c r="AG241" s="1033"/>
    </row>
    <row r="242" spans="1:33" s="15" customFormat="1" ht="13.5" customHeight="1">
      <c r="A242" s="2"/>
      <c r="B242" s="21"/>
      <c r="C242" s="22"/>
      <c r="D242" s="51"/>
      <c r="E242" s="23"/>
      <c r="F242" s="33"/>
      <c r="G242" s="63"/>
      <c r="H242" s="33"/>
      <c r="I242" s="63"/>
      <c r="J242" s="33"/>
      <c r="K242" s="63"/>
      <c r="L242" s="33"/>
      <c r="M242" s="5"/>
      <c r="N242" s="39"/>
      <c r="P242" s="105"/>
      <c r="Q242" s="105"/>
      <c r="R242" s="105"/>
      <c r="S242" s="105"/>
      <c r="T242" s="105"/>
      <c r="U242" s="105"/>
      <c r="V242" s="105"/>
      <c r="W242" s="105"/>
      <c r="X242" s="105"/>
      <c r="Y242" s="25"/>
      <c r="Z242" s="25"/>
      <c r="AA242" s="25"/>
      <c r="AB242" s="25"/>
      <c r="AC242" s="25"/>
      <c r="AD242" s="25"/>
      <c r="AE242" s="1033"/>
      <c r="AF242" s="1033"/>
      <c r="AG242" s="1033"/>
    </row>
    <row r="243" spans="1:33" s="15" customFormat="1" ht="13.5" customHeight="1">
      <c r="A243" s="2" t="s">
        <v>57</v>
      </c>
      <c r="B243" s="21">
        <f>+'Pivot Table 2-Year Insts.'!R645</f>
        <v>72.38600754620451</v>
      </c>
      <c r="C243" s="22"/>
      <c r="D243" s="51">
        <f t="shared" si="26"/>
        <v>47.345171834967758</v>
      </c>
      <c r="E243" s="23"/>
      <c r="F243" s="33">
        <f>+'Pivot Table 2-Year Insts.'!R667</f>
        <v>11.40560120151957</v>
      </c>
      <c r="G243" s="63"/>
      <c r="H243" s="33">
        <f>+'Pivot Table 2-Year Insts.'!R670</f>
        <v>18.385016344200018</v>
      </c>
      <c r="I243" s="63"/>
      <c r="J243" s="33">
        <f>+'Pivot Table 2-Year Insts.'!R673</f>
        <v>17.554554289248166</v>
      </c>
      <c r="K243" s="63"/>
      <c r="L243" s="33">
        <f>+'Pivot Table 2-Year Insts.'!R676</f>
        <v>52.654828165032242</v>
      </c>
      <c r="M243" s="5"/>
      <c r="N243" s="39">
        <f t="shared" si="27"/>
        <v>100</v>
      </c>
      <c r="P243" s="105"/>
      <c r="Q243" s="105"/>
      <c r="R243" s="105"/>
      <c r="S243" s="105"/>
      <c r="T243" s="105"/>
      <c r="U243" s="105"/>
      <c r="V243" s="105"/>
      <c r="W243" s="105"/>
      <c r="X243" s="105"/>
      <c r="Y243" s="25"/>
      <c r="Z243" s="25"/>
      <c r="AA243" s="25"/>
      <c r="AB243" s="25"/>
      <c r="AC243" s="25"/>
      <c r="AD243" s="25"/>
      <c r="AE243" s="1033"/>
      <c r="AF243" s="1033"/>
      <c r="AG243" s="1033"/>
    </row>
    <row r="244" spans="1:33" s="15" customFormat="1" ht="14.1" customHeight="1">
      <c r="A244" s="2" t="s">
        <v>58</v>
      </c>
      <c r="B244" s="21">
        <f>+'Pivot Table 2-Year Insts.'!R697</f>
        <v>50.585488636778173</v>
      </c>
      <c r="C244" s="22"/>
      <c r="D244" s="51">
        <f t="shared" si="26"/>
        <v>54.366481574962137</v>
      </c>
      <c r="E244" s="23"/>
      <c r="F244" s="33">
        <f>+'Pivot Table 2-Year Insts.'!R719</f>
        <v>11.366914256868824</v>
      </c>
      <c r="G244" s="63"/>
      <c r="H244" s="33">
        <f>+'Pivot Table 2-Year Insts.'!R722</f>
        <v>17.137809187279153</v>
      </c>
      <c r="I244" s="63"/>
      <c r="J244" s="33">
        <f>+'Pivot Table 2-Year Insts.'!R725</f>
        <v>25.86175813081416</v>
      </c>
      <c r="K244" s="63"/>
      <c r="L244" s="33">
        <f>+'Pivot Table 2-Year Insts.'!R728</f>
        <v>45.633518425037863</v>
      </c>
      <c r="M244" s="5"/>
      <c r="N244" s="39">
        <f t="shared" si="27"/>
        <v>100</v>
      </c>
      <c r="P244" s="105"/>
      <c r="Q244" s="105"/>
      <c r="R244" s="105"/>
      <c r="S244" s="105"/>
      <c r="T244" s="105"/>
      <c r="U244" s="105"/>
      <c r="V244" s="105"/>
      <c r="W244" s="105"/>
      <c r="X244" s="105"/>
      <c r="Y244" s="101"/>
      <c r="Z244" s="25"/>
      <c r="AA244" s="25"/>
      <c r="AB244" s="25"/>
      <c r="AC244" s="25"/>
      <c r="AD244" s="25"/>
      <c r="AE244" s="1033"/>
      <c r="AF244" s="1033"/>
      <c r="AG244" s="1033"/>
    </row>
    <row r="245" spans="1:33" s="15" customFormat="1" ht="14.1" customHeight="1">
      <c r="A245" s="2" t="s">
        <v>59</v>
      </c>
      <c r="B245" s="21">
        <f>+'Pivot Table 2-Year Insts.'!R749</f>
        <v>41.96806855446777</v>
      </c>
      <c r="C245" s="22"/>
      <c r="D245" s="51">
        <f t="shared" si="26"/>
        <v>51.44014144755603</v>
      </c>
      <c r="E245" s="23"/>
      <c r="F245" s="33">
        <f>+'Pivot Table 2-Year Insts.'!R771</f>
        <v>15.382421719044087</v>
      </c>
      <c r="G245" s="63"/>
      <c r="H245" s="33">
        <f>+'Pivot Table 2-Year Insts.'!R774</f>
        <v>19.101123595505616</v>
      </c>
      <c r="I245" s="63"/>
      <c r="J245" s="33">
        <f>+'Pivot Table 2-Year Insts.'!R777</f>
        <v>16.956596133006329</v>
      </c>
      <c r="K245" s="63"/>
      <c r="L245" s="33">
        <f>+'Pivot Table 2-Year Insts.'!R780</f>
        <v>48.559858552443963</v>
      </c>
      <c r="M245" s="5"/>
      <c r="N245" s="39">
        <f t="shared" si="27"/>
        <v>100</v>
      </c>
      <c r="P245" s="105"/>
      <c r="Q245" s="105"/>
      <c r="R245" s="105"/>
      <c r="S245" s="105"/>
      <c r="T245" s="105"/>
      <c r="U245" s="105"/>
      <c r="V245" s="105"/>
      <c r="W245" s="105"/>
      <c r="X245" s="105"/>
      <c r="Y245" s="101"/>
      <c r="Z245" s="25"/>
      <c r="AA245" s="25"/>
      <c r="AB245" s="25"/>
      <c r="AC245" s="25"/>
      <c r="AD245" s="25"/>
      <c r="AE245" s="1033"/>
      <c r="AF245" s="1033"/>
      <c r="AG245" s="1033"/>
    </row>
    <row r="246" spans="1:33" s="17" customFormat="1" ht="14.1" customHeight="1">
      <c r="A246" s="40" t="s">
        <v>60</v>
      </c>
      <c r="B246" s="24">
        <f>+'Pivot Table 2-Year Insts.'!R804</f>
        <v>82.196741098370552</v>
      </c>
      <c r="C246" s="41"/>
      <c r="D246" s="42">
        <f t="shared" si="26"/>
        <v>44.548170276325621</v>
      </c>
      <c r="E246" s="43"/>
      <c r="F246" s="44">
        <f>+'Pivot Table 2-Year Insts.'!R823</f>
        <v>9.2233009708737868</v>
      </c>
      <c r="G246" s="73"/>
      <c r="H246" s="44">
        <f>+'Pivot Table 2-Year Insts.'!R826</f>
        <v>15.160567587752055</v>
      </c>
      <c r="I246" s="73"/>
      <c r="J246" s="44">
        <f>+'Pivot Table 2-Year Insts.'!R829</f>
        <v>20.164301717699775</v>
      </c>
      <c r="K246" s="73"/>
      <c r="L246" s="44">
        <f>+'Pivot Table 2-Year Insts.'!R832</f>
        <v>55.451829723674386</v>
      </c>
      <c r="M246" s="35"/>
      <c r="N246" s="45">
        <f t="shared" si="27"/>
        <v>100</v>
      </c>
      <c r="P246" s="105"/>
      <c r="Q246" s="105"/>
      <c r="R246" s="105"/>
      <c r="S246" s="105"/>
      <c r="T246" s="105"/>
      <c r="U246" s="105"/>
      <c r="V246" s="105"/>
      <c r="W246" s="105"/>
      <c r="X246" s="105"/>
      <c r="Y246" s="101"/>
      <c r="Z246" s="25"/>
      <c r="AA246" s="25"/>
      <c r="AB246" s="25"/>
      <c r="AC246" s="25"/>
      <c r="AD246" s="25"/>
      <c r="AE246" s="1033"/>
      <c r="AF246" s="1033"/>
      <c r="AG246" s="1033"/>
    </row>
    <row r="247" spans="1:33" ht="57" customHeight="1">
      <c r="A247" s="1127" t="s">
        <v>140</v>
      </c>
      <c r="B247" s="1127"/>
      <c r="C247" s="1127"/>
      <c r="D247" s="1128"/>
      <c r="E247" s="1128"/>
      <c r="F247" s="1128"/>
      <c r="G247" s="1128"/>
      <c r="H247" s="1128"/>
      <c r="I247" s="1128"/>
      <c r="J247" s="1128"/>
      <c r="K247" s="1128"/>
      <c r="L247" s="1128"/>
      <c r="M247" s="1128"/>
      <c r="N247" s="1128"/>
      <c r="W247" s="105"/>
      <c r="X247" s="105"/>
      <c r="Y247" s="95"/>
    </row>
    <row r="248" spans="1:33" ht="15" customHeight="1">
      <c r="A248" s="1127" t="s">
        <v>139</v>
      </c>
      <c r="B248" s="1127"/>
      <c r="C248" s="1127"/>
      <c r="D248" s="1128"/>
      <c r="E248" s="1128"/>
      <c r="F248" s="1128"/>
      <c r="G248" s="1128"/>
      <c r="H248" s="1128"/>
      <c r="I248" s="1128"/>
      <c r="J248" s="1128"/>
      <c r="K248" s="1128"/>
      <c r="L248" s="1128"/>
      <c r="M248" s="1128"/>
      <c r="N248" s="1128"/>
      <c r="W248" s="105"/>
      <c r="X248" s="105"/>
    </row>
    <row r="249" spans="1:33">
      <c r="A249" s="1030" t="s">
        <v>168</v>
      </c>
      <c r="B249" s="1004"/>
      <c r="C249" s="1004"/>
      <c r="D249" s="1005"/>
      <c r="E249" s="1005"/>
      <c r="F249" s="1005"/>
      <c r="G249" s="1005"/>
      <c r="H249" s="1005"/>
      <c r="I249" s="1005"/>
      <c r="J249" s="1005"/>
      <c r="K249" s="1005"/>
      <c r="L249" s="1005"/>
      <c r="M249" s="1005"/>
      <c r="N249" s="137" t="s">
        <v>1303</v>
      </c>
      <c r="P249" s="108"/>
      <c r="Q249" s="108"/>
      <c r="R249" s="108"/>
      <c r="S249" s="108"/>
      <c r="T249" s="108"/>
      <c r="U249" s="108"/>
      <c r="V249" s="108"/>
      <c r="W249" s="95"/>
    </row>
    <row r="250" spans="1:33" ht="15.75">
      <c r="A250" s="1" t="s">
        <v>133</v>
      </c>
      <c r="B250" s="1"/>
      <c r="C250" s="1"/>
      <c r="D250" s="1"/>
      <c r="E250" s="1"/>
      <c r="F250" s="1"/>
      <c r="G250" s="1"/>
      <c r="H250" s="1"/>
      <c r="I250" s="1"/>
      <c r="J250" s="1"/>
      <c r="K250" s="1"/>
      <c r="L250" s="31"/>
      <c r="M250" s="8"/>
      <c r="N250" s="31"/>
    </row>
    <row r="251" spans="1:33" ht="9" customHeight="1">
      <c r="A251" s="1"/>
      <c r="B251" s="1"/>
      <c r="C251" s="1"/>
      <c r="D251" s="1"/>
      <c r="E251" s="1"/>
      <c r="F251" s="1"/>
      <c r="G251" s="1"/>
      <c r="H251" s="1"/>
      <c r="I251" s="1"/>
      <c r="J251" s="1"/>
      <c r="K251" s="1"/>
      <c r="L251" s="31"/>
      <c r="M251" s="8"/>
      <c r="N251" s="31"/>
    </row>
    <row r="252" spans="1:33" ht="15.75">
      <c r="A252" s="1" t="s">
        <v>71</v>
      </c>
      <c r="B252" s="1"/>
      <c r="C252" s="1"/>
      <c r="D252" s="1"/>
      <c r="E252" s="1"/>
      <c r="F252" s="1"/>
      <c r="G252" s="1"/>
      <c r="H252" s="1"/>
      <c r="I252" s="1"/>
      <c r="J252" s="1"/>
      <c r="K252" s="1"/>
      <c r="L252" s="31"/>
      <c r="M252" s="8"/>
      <c r="N252" s="31"/>
      <c r="P252" s="108"/>
      <c r="Q252" s="108"/>
      <c r="R252" s="108"/>
      <c r="S252" s="108"/>
      <c r="T252" s="108"/>
      <c r="U252" s="108"/>
      <c r="V252" s="108"/>
      <c r="W252" s="95"/>
    </row>
    <row r="253" spans="1:33" ht="18.75">
      <c r="A253" s="1" t="s">
        <v>81</v>
      </c>
      <c r="B253" s="1"/>
      <c r="C253" s="1"/>
      <c r="D253" s="1"/>
      <c r="E253" s="1"/>
      <c r="F253" s="1"/>
      <c r="G253" s="1"/>
      <c r="H253" s="1"/>
      <c r="I253" s="1"/>
      <c r="J253" s="1"/>
      <c r="K253" s="1"/>
      <c r="L253" s="31"/>
      <c r="M253" s="8"/>
      <c r="N253" s="31"/>
      <c r="P253" s="108"/>
      <c r="Q253" s="108"/>
      <c r="R253" s="108"/>
      <c r="S253" s="108"/>
      <c r="T253" s="108"/>
      <c r="U253" s="108"/>
      <c r="V253" s="108"/>
      <c r="W253" s="95"/>
    </row>
    <row r="254" spans="1:33" ht="15.75">
      <c r="A254" s="1" t="s">
        <v>180</v>
      </c>
      <c r="B254" s="1"/>
      <c r="C254" s="1"/>
      <c r="D254" s="1"/>
      <c r="E254" s="1"/>
      <c r="F254" s="1"/>
      <c r="G254" s="1"/>
      <c r="H254" s="1"/>
      <c r="I254" s="1"/>
      <c r="J254" s="1"/>
      <c r="K254" s="1"/>
      <c r="L254" s="31"/>
      <c r="M254" s="8"/>
      <c r="N254" s="31"/>
      <c r="P254" s="108"/>
      <c r="Q254" s="108"/>
      <c r="R254" s="108"/>
      <c r="S254" s="108"/>
      <c r="T254" s="108"/>
      <c r="U254" s="108"/>
      <c r="V254" s="108"/>
      <c r="W254" s="95"/>
    </row>
    <row r="255" spans="1:33" ht="9" customHeight="1">
      <c r="A255" s="1"/>
      <c r="B255" s="1"/>
      <c r="C255" s="1"/>
      <c r="D255" s="1"/>
      <c r="E255" s="1"/>
      <c r="F255" s="1"/>
      <c r="G255" s="1"/>
      <c r="H255" s="1"/>
      <c r="I255" s="1"/>
      <c r="J255" s="1"/>
      <c r="K255" s="1"/>
      <c r="L255" s="31"/>
      <c r="M255" s="8"/>
      <c r="N255" s="31"/>
      <c r="P255" s="108"/>
      <c r="Q255" s="108"/>
      <c r="R255" s="108"/>
      <c r="S255" s="108"/>
      <c r="T255" s="108"/>
      <c r="U255" s="108"/>
      <c r="V255" s="108"/>
      <c r="W255" s="95"/>
    </row>
    <row r="256" spans="1:33" ht="69.75" customHeight="1">
      <c r="A256" s="12"/>
      <c r="B256" s="29" t="s">
        <v>167</v>
      </c>
      <c r="C256" s="37"/>
      <c r="D256" s="29" t="s">
        <v>138</v>
      </c>
      <c r="E256" s="38"/>
      <c r="F256" s="29" t="s">
        <v>80</v>
      </c>
      <c r="G256" s="29"/>
      <c r="H256" s="29" t="s">
        <v>42</v>
      </c>
      <c r="I256" s="29"/>
      <c r="J256" s="29" t="s">
        <v>36</v>
      </c>
      <c r="K256" s="29"/>
      <c r="L256" s="29" t="s">
        <v>62</v>
      </c>
      <c r="M256" s="29"/>
      <c r="N256" s="29" t="s">
        <v>63</v>
      </c>
      <c r="P256" s="117"/>
      <c r="Q256" s="117"/>
      <c r="R256" s="117"/>
      <c r="S256" s="117"/>
      <c r="T256" s="117"/>
      <c r="U256" s="117"/>
      <c r="V256" s="117"/>
      <c r="W256" s="95"/>
    </row>
    <row r="257" spans="1:23" s="15" customFormat="1" ht="18" customHeight="1">
      <c r="A257" s="10" t="s">
        <v>45</v>
      </c>
      <c r="B257" s="21">
        <f>+'Pivot Table 2-Year Insts.'!N853</f>
        <v>43.274080510795855</v>
      </c>
      <c r="C257" s="22"/>
      <c r="D257" s="50">
        <f>SUM(F257:J257)</f>
        <v>57.106687620045406</v>
      </c>
      <c r="E257" s="23"/>
      <c r="F257" s="33">
        <f>+'Pivot Table 2-Year Insts.'!N875</f>
        <v>27.518770735114373</v>
      </c>
      <c r="G257" s="5"/>
      <c r="H257" s="33">
        <f>+'Pivot Table 2-Year Insts.'!N878</f>
        <v>16.182119783481753</v>
      </c>
      <c r="I257" s="33"/>
      <c r="J257" s="33">
        <f>+'Pivot Table 2-Year Insts.'!N881</f>
        <v>13.405797101449277</v>
      </c>
      <c r="K257" s="33"/>
      <c r="L257" s="33">
        <f>+'Pivot Table 2-Year Insts.'!N884</f>
        <v>42.893312379954601</v>
      </c>
      <c r="M257" s="5"/>
      <c r="N257" s="39">
        <f>SUM(F257:L257)</f>
        <v>100</v>
      </c>
      <c r="P257" s="109"/>
      <c r="Q257" s="109"/>
      <c r="R257" s="109"/>
      <c r="S257" s="109"/>
      <c r="T257" s="109"/>
      <c r="U257" s="110"/>
      <c r="V257" s="111"/>
    </row>
    <row r="258" spans="1:23" s="332" customFormat="1" ht="9" customHeight="1">
      <c r="A258" s="52"/>
      <c r="B258" s="122"/>
      <c r="C258" s="22"/>
      <c r="D258" s="51"/>
      <c r="E258" s="23"/>
      <c r="F258" s="5"/>
      <c r="G258" s="63"/>
      <c r="H258" s="5"/>
      <c r="I258" s="63"/>
      <c r="J258" s="5"/>
      <c r="K258" s="63"/>
      <c r="L258" s="5"/>
      <c r="M258" s="27"/>
      <c r="N258" s="39"/>
      <c r="P258" s="112"/>
      <c r="Q258" s="112"/>
      <c r="R258" s="112"/>
      <c r="S258" s="112"/>
      <c r="T258" s="112"/>
      <c r="U258" s="113"/>
      <c r="V258" s="114"/>
      <c r="W258" s="1031"/>
    </row>
    <row r="259" spans="1:23" s="15" customFormat="1" ht="14.1" customHeight="1">
      <c r="A259" s="10" t="s">
        <v>46</v>
      </c>
      <c r="B259" s="21">
        <f>+'Pivot Table 2-Year Insts.'!N21</f>
        <v>0</v>
      </c>
      <c r="C259" s="22"/>
      <c r="D259" s="51">
        <f t="shared" ref="D259:D262" si="28">SUM(F259:J259)</f>
        <v>0</v>
      </c>
      <c r="E259" s="23"/>
      <c r="F259" s="33">
        <f>+'Pivot Table 2-Year Insts.'!N43</f>
        <v>0</v>
      </c>
      <c r="G259" s="63"/>
      <c r="H259" s="5">
        <f>+'Pivot Table 2-Year Insts.'!N46</f>
        <v>0</v>
      </c>
      <c r="I259" s="63"/>
      <c r="J259" s="5">
        <f>+'Pivot Table 2-Year Insts.'!N49</f>
        <v>0</v>
      </c>
      <c r="K259" s="63"/>
      <c r="L259" s="5">
        <f>+'Pivot Table 2-Year Insts.'!N52</f>
        <v>0</v>
      </c>
      <c r="M259" s="5"/>
      <c r="N259" s="39">
        <f t="shared" ref="N259:N262" si="29">SUM(F259:L259)</f>
        <v>0</v>
      </c>
      <c r="P259" s="115"/>
      <c r="Q259" s="115"/>
      <c r="R259" s="115"/>
      <c r="S259" s="115"/>
      <c r="T259" s="115"/>
      <c r="U259" s="110"/>
      <c r="V259" s="111"/>
    </row>
    <row r="260" spans="1:23" s="15" customFormat="1" ht="14.1" customHeight="1">
      <c r="A260" s="2" t="s">
        <v>47</v>
      </c>
      <c r="B260" s="21">
        <f>+'Pivot Table 2-Year Insts.'!N73</f>
        <v>0</v>
      </c>
      <c r="C260" s="22"/>
      <c r="D260" s="51">
        <f t="shared" si="28"/>
        <v>0</v>
      </c>
      <c r="E260" s="23"/>
      <c r="F260" s="33">
        <f>+'Pivot Table 2-Year Insts.'!N95</f>
        <v>0</v>
      </c>
      <c r="G260" s="63"/>
      <c r="H260" s="5">
        <f>+'Pivot Table 2-Year Insts.'!N98</f>
        <v>0</v>
      </c>
      <c r="I260" s="63"/>
      <c r="J260" s="5">
        <f>+'Pivot Table 2-Year Insts.'!N101</f>
        <v>0</v>
      </c>
      <c r="K260" s="63"/>
      <c r="L260" s="5">
        <f>+'Pivot Table 2-Year Insts.'!N104</f>
        <v>0</v>
      </c>
      <c r="M260" s="5"/>
      <c r="N260" s="39">
        <f t="shared" si="29"/>
        <v>0</v>
      </c>
      <c r="P260" s="115"/>
      <c r="Q260" s="115"/>
      <c r="R260" s="115"/>
      <c r="S260" s="115"/>
      <c r="T260" s="115"/>
      <c r="U260" s="110"/>
      <c r="V260" s="116"/>
      <c r="W260" s="17"/>
    </row>
    <row r="261" spans="1:23" s="15" customFormat="1" ht="13.5" customHeight="1">
      <c r="A261" s="2" t="s">
        <v>61</v>
      </c>
      <c r="B261" s="21">
        <f>+'Pivot Table 2-Year Insts.'!N125</f>
        <v>0</v>
      </c>
      <c r="C261" s="22"/>
      <c r="D261" s="51">
        <f t="shared" si="28"/>
        <v>0</v>
      </c>
      <c r="E261" s="23"/>
      <c r="F261" s="33">
        <f>+'Pivot Table 2-Year Insts.'!N147</f>
        <v>0</v>
      </c>
      <c r="G261" s="63"/>
      <c r="H261" s="5">
        <f>+'Pivot Table 2-Year Insts.'!N150</f>
        <v>0</v>
      </c>
      <c r="I261" s="63"/>
      <c r="J261" s="5">
        <f>+'Pivot Table 2-Year Insts.'!N153</f>
        <v>0</v>
      </c>
      <c r="K261" s="63"/>
      <c r="L261" s="5">
        <f>+'Pivot Table 2-Year Insts.'!N156</f>
        <v>0</v>
      </c>
      <c r="M261" s="5"/>
      <c r="N261" s="39">
        <f t="shared" si="29"/>
        <v>0</v>
      </c>
      <c r="P261" s="115"/>
      <c r="Q261" s="115"/>
      <c r="R261" s="115"/>
      <c r="S261" s="115"/>
      <c r="T261" s="115"/>
      <c r="U261" s="110"/>
      <c r="V261" s="116"/>
      <c r="W261" s="17"/>
    </row>
    <row r="262" spans="1:23" s="15" customFormat="1" ht="14.1" customHeight="1">
      <c r="A262" s="2" t="s">
        <v>48</v>
      </c>
      <c r="B262" s="21">
        <f>+'Pivot Table 2-Year Insts.'!N177</f>
        <v>40.468402786447278</v>
      </c>
      <c r="C262" s="22"/>
      <c r="D262" s="51">
        <f t="shared" si="28"/>
        <v>60.180157946692994</v>
      </c>
      <c r="E262" s="23"/>
      <c r="F262" s="33">
        <f>+'Pivot Table 2-Year Insts.'!N199</f>
        <v>33.137956564659426</v>
      </c>
      <c r="G262" s="63"/>
      <c r="H262" s="5">
        <f>+'Pivot Table 2-Year Insts.'!N202</f>
        <v>15.911895360315894</v>
      </c>
      <c r="I262" s="63"/>
      <c r="J262" s="5">
        <f>+'Pivot Table 2-Year Insts.'!N205</f>
        <v>11.13030602171767</v>
      </c>
      <c r="K262" s="63"/>
      <c r="L262" s="5">
        <f>+'Pivot Table 2-Year Insts.'!N208</f>
        <v>39.819842053307006</v>
      </c>
      <c r="M262" s="5"/>
      <c r="N262" s="39">
        <f t="shared" si="29"/>
        <v>100</v>
      </c>
      <c r="P262" s="115"/>
      <c r="Q262" s="115"/>
      <c r="R262" s="115"/>
      <c r="S262" s="115"/>
      <c r="T262" s="115"/>
      <c r="U262" s="110"/>
      <c r="V262" s="116"/>
      <c r="W262" s="17"/>
    </row>
    <row r="263" spans="1:23" s="15" customFormat="1" ht="14.1" customHeight="1">
      <c r="A263" s="2"/>
      <c r="B263" s="21"/>
      <c r="C263" s="22"/>
      <c r="D263" s="51"/>
      <c r="E263" s="23"/>
      <c r="F263" s="33"/>
      <c r="G263" s="63"/>
      <c r="H263" s="5"/>
      <c r="I263" s="63"/>
      <c r="J263" s="5"/>
      <c r="K263" s="63"/>
      <c r="L263" s="5"/>
      <c r="M263" s="5"/>
      <c r="N263" s="39"/>
      <c r="P263" s="115"/>
      <c r="Q263" s="115"/>
      <c r="R263" s="115"/>
      <c r="S263" s="115"/>
      <c r="T263" s="115"/>
      <c r="U263" s="110"/>
      <c r="V263" s="116"/>
      <c r="W263" s="17"/>
    </row>
    <row r="264" spans="1:23" s="15" customFormat="1" ht="14.1" customHeight="1">
      <c r="A264" s="2" t="s">
        <v>49</v>
      </c>
      <c r="B264" s="21">
        <f>+'Pivot Table 2-Year Insts.'!N229</f>
        <v>62.844919786096256</v>
      </c>
      <c r="C264" s="22"/>
      <c r="D264" s="51">
        <f t="shared" ref="D264:D267" si="30">SUM(F264:J264)</f>
        <v>50.714771953710013</v>
      </c>
      <c r="E264" s="23"/>
      <c r="F264" s="33">
        <f>+'Pivot Table 2-Year Insts.'!N251</f>
        <v>11.844792375765827</v>
      </c>
      <c r="G264" s="63"/>
      <c r="H264" s="5">
        <f>+'Pivot Table 2-Year Insts.'!N254</f>
        <v>14.159292035398231</v>
      </c>
      <c r="I264" s="63"/>
      <c r="J264" s="5">
        <f>+'Pivot Table 2-Year Insts.'!N257</f>
        <v>24.710687542545951</v>
      </c>
      <c r="K264" s="63"/>
      <c r="L264" s="5">
        <f>+'Pivot Table 2-Year Insts.'!N260</f>
        <v>49.285228046289994</v>
      </c>
      <c r="M264" s="5"/>
      <c r="N264" s="39">
        <f t="shared" ref="N264:N267" si="31">SUM(F264:L264)</f>
        <v>100</v>
      </c>
      <c r="P264" s="115"/>
      <c r="Q264" s="115"/>
      <c r="R264" s="115"/>
      <c r="S264" s="115"/>
      <c r="T264" s="115"/>
      <c r="U264" s="110"/>
      <c r="V264" s="116"/>
      <c r="W264" s="17"/>
    </row>
    <row r="265" spans="1:23" s="15" customFormat="1" ht="14.1" customHeight="1">
      <c r="A265" s="2" t="s">
        <v>50</v>
      </c>
      <c r="B265" s="21">
        <f>+'Pivot Table 2-Year Insts.'!N281</f>
        <v>0</v>
      </c>
      <c r="C265" s="22"/>
      <c r="D265" s="51">
        <f t="shared" si="30"/>
        <v>0</v>
      </c>
      <c r="E265" s="23"/>
      <c r="F265" s="33">
        <f>+'Pivot Table 2-Year Insts.'!N303</f>
        <v>0</v>
      </c>
      <c r="G265" s="63"/>
      <c r="H265" s="5">
        <f>+'Pivot Table 2-Year Insts.'!N306</f>
        <v>0</v>
      </c>
      <c r="I265" s="63"/>
      <c r="J265" s="5">
        <f>+'Pivot Table 2-Year Insts.'!N309</f>
        <v>0</v>
      </c>
      <c r="K265" s="63"/>
      <c r="L265" s="5">
        <f>+'Pivot Table 2-Year Insts.'!N312</f>
        <v>0</v>
      </c>
      <c r="M265" s="5"/>
      <c r="N265" s="39">
        <f t="shared" si="31"/>
        <v>0</v>
      </c>
      <c r="P265" s="115"/>
      <c r="Q265" s="115"/>
      <c r="R265" s="115"/>
      <c r="S265" s="115"/>
      <c r="T265" s="115"/>
      <c r="U265" s="110"/>
      <c r="V265" s="116"/>
      <c r="W265" s="17"/>
    </row>
    <row r="266" spans="1:23" s="15" customFormat="1" ht="13.5" customHeight="1">
      <c r="A266" s="2" t="s">
        <v>51</v>
      </c>
      <c r="B266" s="21">
        <f>+'Pivot Table 2-Year Insts.'!N333</f>
        <v>0</v>
      </c>
      <c r="C266" s="22"/>
      <c r="D266" s="51">
        <f t="shared" si="30"/>
        <v>0</v>
      </c>
      <c r="E266" s="23"/>
      <c r="F266" s="33">
        <f>+'Pivot Table 2-Year Insts.'!N355</f>
        <v>0</v>
      </c>
      <c r="G266" s="63"/>
      <c r="H266" s="5">
        <f>+'Pivot Table 2-Year Insts.'!N358</f>
        <v>0</v>
      </c>
      <c r="I266" s="63"/>
      <c r="J266" s="5">
        <f>+'Pivot Table 2-Year Insts.'!N361</f>
        <v>0</v>
      </c>
      <c r="K266" s="63"/>
      <c r="L266" s="5">
        <f>+'Pivot Table 2-Year Insts.'!N364</f>
        <v>0</v>
      </c>
      <c r="M266" s="5"/>
      <c r="N266" s="39">
        <f t="shared" si="31"/>
        <v>0</v>
      </c>
      <c r="P266" s="115"/>
      <c r="Q266" s="115"/>
      <c r="R266" s="115"/>
      <c r="S266" s="115"/>
      <c r="T266" s="115"/>
      <c r="U266" s="110"/>
      <c r="V266" s="116"/>
      <c r="W266" s="17"/>
    </row>
    <row r="267" spans="1:23" s="15" customFormat="1" ht="14.1" customHeight="1">
      <c r="A267" s="2" t="s">
        <v>52</v>
      </c>
      <c r="B267" s="21">
        <f>+'Pivot Table 2-Year Insts.'!N385</f>
        <v>0</v>
      </c>
      <c r="C267" s="22"/>
      <c r="D267" s="51">
        <f t="shared" si="30"/>
        <v>0</v>
      </c>
      <c r="E267" s="23"/>
      <c r="F267" s="33">
        <f>+'Pivot Table 2-Year Insts.'!N407</f>
        <v>0</v>
      </c>
      <c r="G267" s="63"/>
      <c r="H267" s="5">
        <f>+'Pivot Table 2-Year Insts.'!N410</f>
        <v>0</v>
      </c>
      <c r="I267" s="63"/>
      <c r="J267" s="5">
        <f>+'Pivot Table 2-Year Insts.'!N413</f>
        <v>0</v>
      </c>
      <c r="K267" s="63"/>
      <c r="L267" s="5">
        <f>+'Pivot Table 2-Year Insts.'!N416</f>
        <v>0</v>
      </c>
      <c r="M267" s="5"/>
      <c r="N267" s="39">
        <f t="shared" si="31"/>
        <v>0</v>
      </c>
      <c r="P267" s="115"/>
      <c r="Q267" s="115"/>
      <c r="R267" s="115"/>
      <c r="S267" s="115"/>
      <c r="T267" s="115"/>
      <c r="U267" s="110"/>
      <c r="V267" s="116"/>
      <c r="W267" s="17"/>
    </row>
    <row r="268" spans="1:23" s="15" customFormat="1" ht="14.1" customHeight="1">
      <c r="A268" s="2"/>
      <c r="B268" s="21"/>
      <c r="C268" s="22"/>
      <c r="D268" s="51"/>
      <c r="E268" s="23"/>
      <c r="F268" s="33"/>
      <c r="G268" s="63"/>
      <c r="H268" s="5"/>
      <c r="I268" s="63"/>
      <c r="J268" s="5"/>
      <c r="K268" s="63"/>
      <c r="L268" s="5"/>
      <c r="M268" s="5"/>
      <c r="N268" s="39"/>
      <c r="P268" s="115"/>
      <c r="Q268" s="115"/>
      <c r="R268" s="115"/>
      <c r="S268" s="115"/>
      <c r="T268" s="115"/>
      <c r="U268" s="110"/>
      <c r="V268" s="116"/>
      <c r="W268" s="17"/>
    </row>
    <row r="269" spans="1:23" s="15" customFormat="1" ht="14.1" customHeight="1">
      <c r="A269" s="2" t="s">
        <v>53</v>
      </c>
      <c r="B269" s="21">
        <f>+'Pivot Table 2-Year Insts.'!N437</f>
        <v>0</v>
      </c>
      <c r="C269" s="22"/>
      <c r="D269" s="51">
        <f t="shared" ref="D269:D272" si="32">SUM(F269:J269)</f>
        <v>0</v>
      </c>
      <c r="E269" s="23"/>
      <c r="F269" s="33">
        <f>+'Pivot Table 2-Year Insts.'!N459</f>
        <v>0</v>
      </c>
      <c r="G269" s="63"/>
      <c r="H269" s="33">
        <f>+'Pivot Table 2-Year Insts.'!N462</f>
        <v>0</v>
      </c>
      <c r="I269" s="63"/>
      <c r="J269" s="33">
        <f>+'Pivot Table 2-Year Insts.'!N465</f>
        <v>0</v>
      </c>
      <c r="K269" s="63"/>
      <c r="L269" s="33">
        <f>+'Pivot Table 2-Year Insts.'!N468</f>
        <v>0</v>
      </c>
      <c r="M269" s="5"/>
      <c r="N269" s="39">
        <f t="shared" ref="N269:N272" si="33">SUM(F269:L269)</f>
        <v>0</v>
      </c>
      <c r="P269" s="1034"/>
      <c r="Q269" s="115"/>
      <c r="R269" s="115"/>
      <c r="S269" s="115"/>
      <c r="T269" s="115"/>
      <c r="U269" s="110"/>
      <c r="V269" s="116"/>
      <c r="W269" s="17"/>
    </row>
    <row r="270" spans="1:23" s="15" customFormat="1" ht="14.1" customHeight="1">
      <c r="A270" s="2" t="s">
        <v>54</v>
      </c>
      <c r="B270" s="21">
        <f>+'Pivot Table 2-Year Insts.'!N489</f>
        <v>0</v>
      </c>
      <c r="C270" s="22"/>
      <c r="D270" s="51">
        <f t="shared" si="32"/>
        <v>0</v>
      </c>
      <c r="E270" s="23"/>
      <c r="F270" s="33">
        <f>+'Pivot Table 2-Year Insts.'!N511</f>
        <v>0</v>
      </c>
      <c r="G270" s="63"/>
      <c r="H270" s="33">
        <f>+'Pivot Table 2-Year Insts.'!N514</f>
        <v>0</v>
      </c>
      <c r="I270" s="63"/>
      <c r="J270" s="33">
        <f>+'Pivot Table 2-Year Insts.'!N517</f>
        <v>0</v>
      </c>
      <c r="K270" s="63"/>
      <c r="L270" s="33">
        <f>+'Pivot Table 2-Year Insts.'!N520</f>
        <v>0</v>
      </c>
      <c r="M270" s="5"/>
      <c r="N270" s="39">
        <f t="shared" si="33"/>
        <v>0</v>
      </c>
      <c r="P270" s="115"/>
      <c r="Q270" s="115"/>
      <c r="R270" s="115"/>
      <c r="S270" s="115"/>
      <c r="T270" s="115"/>
      <c r="U270" s="110"/>
      <c r="V270" s="116"/>
      <c r="W270" s="17"/>
    </row>
    <row r="271" spans="1:23" s="15" customFormat="1" ht="14.1" customHeight="1">
      <c r="A271" s="2" t="s">
        <v>55</v>
      </c>
      <c r="B271" s="21">
        <f>+'Pivot Table 2-Year Insts.'!N541</f>
        <v>28.181321682140908</v>
      </c>
      <c r="C271" s="22"/>
      <c r="D271" s="51">
        <f t="shared" si="32"/>
        <v>46.02713178294573</v>
      </c>
      <c r="E271" s="23"/>
      <c r="F271" s="33">
        <f>+'Pivot Table 2-Year Insts.'!N563</f>
        <v>20.348837209302324</v>
      </c>
      <c r="G271" s="63"/>
      <c r="H271" s="33">
        <f>+'Pivot Table 2-Year Insts.'!N566</f>
        <v>8.9147286821705425</v>
      </c>
      <c r="I271" s="63"/>
      <c r="J271" s="33">
        <f>+'Pivot Table 2-Year Insts.'!N569</f>
        <v>16.763565891472869</v>
      </c>
      <c r="K271" s="63"/>
      <c r="L271" s="33">
        <f>+'Pivot Table 2-Year Insts.'!N572</f>
        <v>53.972868217054263</v>
      </c>
      <c r="M271" s="5"/>
      <c r="N271" s="39">
        <f t="shared" si="33"/>
        <v>100</v>
      </c>
      <c r="P271" s="115"/>
      <c r="Q271" s="115"/>
      <c r="R271" s="115"/>
      <c r="S271" s="115"/>
      <c r="T271" s="115"/>
      <c r="U271" s="110"/>
      <c r="V271" s="116"/>
      <c r="W271" s="17"/>
    </row>
    <row r="272" spans="1:23" s="15" customFormat="1" ht="13.5" customHeight="1">
      <c r="A272" s="2" t="s">
        <v>56</v>
      </c>
      <c r="B272" s="21">
        <f>+'Pivot Table 2-Year Insts.'!N593</f>
        <v>0</v>
      </c>
      <c r="C272" s="22"/>
      <c r="D272" s="51">
        <f t="shared" si="32"/>
        <v>0</v>
      </c>
      <c r="E272" s="23"/>
      <c r="F272" s="33">
        <f>+'Pivot Table 2-Year Insts.'!N615</f>
        <v>0</v>
      </c>
      <c r="G272" s="63"/>
      <c r="H272" s="33">
        <f>+'Pivot Table 2-Year Insts.'!N618</f>
        <v>0</v>
      </c>
      <c r="I272" s="63"/>
      <c r="J272" s="33">
        <f>+'Pivot Table 2-Year Insts.'!N621</f>
        <v>0</v>
      </c>
      <c r="K272" s="63"/>
      <c r="L272" s="33">
        <f>+'Pivot Table 2-Year Insts.'!N624</f>
        <v>0</v>
      </c>
      <c r="M272" s="5"/>
      <c r="N272" s="39">
        <f t="shared" si="33"/>
        <v>0</v>
      </c>
      <c r="P272" s="115"/>
      <c r="Q272" s="115"/>
      <c r="R272" s="115"/>
      <c r="S272" s="115"/>
      <c r="T272" s="115"/>
      <c r="U272" s="110"/>
      <c r="V272" s="116"/>
      <c r="W272" s="17"/>
    </row>
    <row r="273" spans="1:23" s="15" customFormat="1" ht="13.5" customHeight="1">
      <c r="A273" s="2"/>
      <c r="B273" s="21"/>
      <c r="C273" s="22"/>
      <c r="D273" s="51"/>
      <c r="E273" s="23"/>
      <c r="F273" s="33"/>
      <c r="G273" s="63"/>
      <c r="H273" s="33"/>
      <c r="I273" s="63"/>
      <c r="J273" s="33"/>
      <c r="K273" s="63"/>
      <c r="L273" s="33"/>
      <c r="M273" s="5"/>
      <c r="N273" s="39"/>
      <c r="P273" s="115"/>
      <c r="Q273" s="115"/>
      <c r="R273" s="115"/>
      <c r="S273" s="115"/>
      <c r="T273" s="115"/>
      <c r="U273" s="110"/>
      <c r="V273" s="116"/>
      <c r="W273" s="17"/>
    </row>
    <row r="274" spans="1:23" s="15" customFormat="1" ht="14.1" customHeight="1">
      <c r="A274" s="2" t="s">
        <v>57</v>
      </c>
      <c r="B274" s="21">
        <f>+'Pivot Table 2-Year Insts.'!N645</f>
        <v>0</v>
      </c>
      <c r="C274" s="22"/>
      <c r="D274" s="51">
        <f t="shared" ref="D274:D277" si="34">SUM(F274:J274)</f>
        <v>0</v>
      </c>
      <c r="E274" s="23"/>
      <c r="F274" s="33">
        <f>+'Pivot Table 2-Year Insts.'!N667</f>
        <v>0</v>
      </c>
      <c r="G274" s="63"/>
      <c r="H274" s="33">
        <f>+'Pivot Table 2-Year Insts.'!N670</f>
        <v>0</v>
      </c>
      <c r="I274" s="63"/>
      <c r="J274" s="33">
        <f>+'Pivot Table 2-Year Insts.'!N673</f>
        <v>0</v>
      </c>
      <c r="K274" s="63"/>
      <c r="L274" s="33">
        <f>+'Pivot Table 2-Year Insts.'!N676</f>
        <v>0</v>
      </c>
      <c r="M274" s="5"/>
      <c r="N274" s="39">
        <f t="shared" ref="N274:N277" si="35">SUM(F274:L274)</f>
        <v>0</v>
      </c>
      <c r="P274" s="118"/>
      <c r="Q274" s="115"/>
      <c r="R274" s="115"/>
      <c r="S274" s="115"/>
      <c r="T274" s="115"/>
      <c r="U274" s="110"/>
      <c r="V274" s="116"/>
      <c r="W274" s="17"/>
    </row>
    <row r="275" spans="1:23" s="15" customFormat="1" ht="14.1" customHeight="1">
      <c r="A275" s="2" t="s">
        <v>58</v>
      </c>
      <c r="B275" s="21">
        <f>+'Pivot Table 2-Year Insts.'!N697</f>
        <v>60.013189712024619</v>
      </c>
      <c r="C275" s="22"/>
      <c r="D275" s="51">
        <f t="shared" si="34"/>
        <v>49.926739926739934</v>
      </c>
      <c r="E275" s="23"/>
      <c r="F275" s="33">
        <f>+'Pivot Table 2-Year Insts.'!N719</f>
        <v>13.736263736263737</v>
      </c>
      <c r="G275" s="63"/>
      <c r="H275" s="33">
        <f>+'Pivot Table 2-Year Insts.'!N722</f>
        <v>22.710622710622712</v>
      </c>
      <c r="I275" s="63"/>
      <c r="J275" s="33">
        <f>+'Pivot Table 2-Year Insts.'!N725</f>
        <v>13.47985347985348</v>
      </c>
      <c r="K275" s="63"/>
      <c r="L275" s="33">
        <f>+'Pivot Table 2-Year Insts.'!N728</f>
        <v>50.073260073260073</v>
      </c>
      <c r="M275" s="5"/>
      <c r="N275" s="39">
        <f t="shared" si="35"/>
        <v>100</v>
      </c>
      <c r="P275" s="118"/>
      <c r="Q275" s="115"/>
      <c r="R275" s="115"/>
      <c r="S275" s="115"/>
      <c r="T275" s="115"/>
      <c r="U275" s="110"/>
      <c r="V275" s="116"/>
      <c r="W275" s="17"/>
    </row>
    <row r="276" spans="1:23" s="15" customFormat="1" ht="14.1" customHeight="1">
      <c r="A276" s="2" t="s">
        <v>59</v>
      </c>
      <c r="B276" s="21">
        <f>+'Pivot Table 2-Year Insts.'!N749</f>
        <v>0</v>
      </c>
      <c r="C276" s="22"/>
      <c r="D276" s="51">
        <f t="shared" si="34"/>
        <v>0</v>
      </c>
      <c r="E276" s="23"/>
      <c r="F276" s="33">
        <f>+'Pivot Table 2-Year Insts.'!N771</f>
        <v>0</v>
      </c>
      <c r="G276" s="63"/>
      <c r="H276" s="33">
        <f>+'Pivot Table 2-Year Insts.'!N774</f>
        <v>0</v>
      </c>
      <c r="I276" s="63"/>
      <c r="J276" s="33">
        <f>+'Pivot Table 2-Year Insts.'!N777</f>
        <v>0</v>
      </c>
      <c r="K276" s="63"/>
      <c r="L276" s="33">
        <f>+'Pivot Table 2-Year Insts.'!N780</f>
        <v>0</v>
      </c>
      <c r="M276" s="5"/>
      <c r="N276" s="39">
        <f t="shared" si="35"/>
        <v>0</v>
      </c>
      <c r="P276" s="118"/>
      <c r="Q276" s="115"/>
      <c r="R276" s="115"/>
      <c r="S276" s="115"/>
      <c r="T276" s="115"/>
      <c r="U276" s="110"/>
      <c r="V276" s="116"/>
      <c r="W276" s="17"/>
    </row>
    <row r="277" spans="1:23" s="17" customFormat="1" ht="14.1" customHeight="1">
      <c r="A277" s="40" t="s">
        <v>60</v>
      </c>
      <c r="B277" s="24">
        <f>+'Pivot Table 2-Year Insts.'!N801</f>
        <v>0</v>
      </c>
      <c r="C277" s="41"/>
      <c r="D277" s="42">
        <f t="shared" si="34"/>
        <v>0</v>
      </c>
      <c r="E277" s="43"/>
      <c r="F277" s="44">
        <f>+'Pivot Table 2-Year Insts.'!N823</f>
        <v>0</v>
      </c>
      <c r="G277" s="73"/>
      <c r="H277" s="44">
        <f>+'Pivot Table 2-Year Insts.'!N826</f>
        <v>0</v>
      </c>
      <c r="I277" s="73"/>
      <c r="J277" s="44">
        <f>+'Pivot Table 2-Year Insts.'!N829</f>
        <v>0</v>
      </c>
      <c r="K277" s="73"/>
      <c r="L277" s="44">
        <f>+'Pivot Table 2-Year Insts.'!N832</f>
        <v>0</v>
      </c>
      <c r="M277" s="35"/>
      <c r="N277" s="45">
        <f t="shared" si="35"/>
        <v>0</v>
      </c>
      <c r="P277" s="118"/>
      <c r="Q277" s="115"/>
      <c r="R277" s="115"/>
      <c r="S277" s="115"/>
      <c r="T277" s="115"/>
      <c r="U277" s="110"/>
      <c r="V277" s="116"/>
    </row>
    <row r="278" spans="1:23" ht="57" customHeight="1">
      <c r="A278" s="1127" t="s">
        <v>140</v>
      </c>
      <c r="B278" s="1127"/>
      <c r="C278" s="1127"/>
      <c r="D278" s="1128"/>
      <c r="E278" s="1128"/>
      <c r="F278" s="1128"/>
      <c r="G278" s="1128"/>
      <c r="H278" s="1128"/>
      <c r="I278" s="1128"/>
      <c r="J278" s="1128"/>
      <c r="K278" s="1128"/>
      <c r="L278" s="1128"/>
      <c r="M278" s="1128"/>
      <c r="N278" s="1128"/>
      <c r="P278" s="108"/>
      <c r="Q278" s="115"/>
      <c r="R278" s="115"/>
      <c r="S278" s="115"/>
      <c r="T278" s="115"/>
      <c r="U278" s="108"/>
      <c r="V278" s="108"/>
      <c r="W278" s="95"/>
    </row>
    <row r="279" spans="1:23" ht="15" customHeight="1">
      <c r="A279" s="1127" t="s">
        <v>139</v>
      </c>
      <c r="B279" s="1127"/>
      <c r="C279" s="1127"/>
      <c r="D279" s="1128"/>
      <c r="E279" s="1128"/>
      <c r="F279" s="1128"/>
      <c r="G279" s="1128"/>
      <c r="H279" s="1128"/>
      <c r="I279" s="1128"/>
      <c r="J279" s="1128"/>
      <c r="K279" s="1128"/>
      <c r="L279" s="1128"/>
      <c r="M279" s="1128"/>
      <c r="N279" s="1128"/>
      <c r="P279" s="108"/>
      <c r="Q279" s="108"/>
      <c r="R279" s="108"/>
      <c r="S279" s="108"/>
      <c r="T279" s="108"/>
      <c r="U279" s="108"/>
      <c r="V279" s="108"/>
      <c r="W279" s="95"/>
    </row>
    <row r="280" spans="1:23">
      <c r="A280" s="1030"/>
      <c r="B280" s="1004"/>
      <c r="C280" s="1004"/>
      <c r="D280" s="1005"/>
      <c r="E280" s="1005"/>
      <c r="F280" s="1005"/>
      <c r="G280" s="1005"/>
      <c r="H280" s="1005"/>
      <c r="I280" s="1005"/>
      <c r="J280" s="1005"/>
      <c r="K280" s="1005"/>
      <c r="L280" s="1005"/>
      <c r="M280" s="1005"/>
      <c r="N280" s="137" t="s">
        <v>1303</v>
      </c>
      <c r="P280" s="108"/>
      <c r="Q280" s="108"/>
      <c r="R280" s="108"/>
      <c r="S280" s="108"/>
      <c r="T280" s="108"/>
      <c r="U280" s="108"/>
      <c r="V280" s="108"/>
      <c r="W280" s="95"/>
    </row>
    <row r="281" spans="1:23" ht="15.75">
      <c r="A281" s="1" t="s">
        <v>134</v>
      </c>
      <c r="B281" s="1"/>
      <c r="C281" s="1"/>
      <c r="D281" s="1"/>
      <c r="E281" s="1"/>
      <c r="F281" s="1"/>
      <c r="G281" s="1"/>
      <c r="H281" s="1"/>
      <c r="I281" s="1"/>
      <c r="J281" s="1"/>
      <c r="K281" s="1"/>
      <c r="L281" s="31"/>
      <c r="M281" s="8"/>
      <c r="N281" s="31"/>
    </row>
    <row r="282" spans="1:23" ht="9" customHeight="1">
      <c r="A282" s="1"/>
      <c r="B282" s="1"/>
      <c r="C282" s="1"/>
      <c r="D282" s="1"/>
      <c r="E282" s="1"/>
      <c r="F282" s="1"/>
      <c r="G282" s="1"/>
      <c r="H282" s="1"/>
      <c r="I282" s="1"/>
      <c r="J282" s="1"/>
      <c r="K282" s="1"/>
      <c r="L282" s="31"/>
      <c r="M282" s="8"/>
      <c r="N282" s="31"/>
    </row>
    <row r="283" spans="1:23" ht="15.75">
      <c r="A283" s="1" t="s">
        <v>71</v>
      </c>
      <c r="B283" s="1"/>
      <c r="C283" s="1"/>
      <c r="D283" s="1"/>
      <c r="E283" s="1"/>
      <c r="F283" s="1"/>
      <c r="G283" s="1"/>
      <c r="H283" s="1"/>
      <c r="I283" s="1"/>
      <c r="J283" s="1"/>
      <c r="K283" s="1"/>
      <c r="L283" s="31"/>
      <c r="M283" s="8"/>
      <c r="N283" s="31"/>
    </row>
    <row r="284" spans="1:23" ht="18.75">
      <c r="A284" s="1" t="s">
        <v>81</v>
      </c>
      <c r="B284" s="1"/>
      <c r="C284" s="1"/>
      <c r="D284" s="1"/>
      <c r="E284" s="1"/>
      <c r="F284" s="1"/>
      <c r="G284" s="1"/>
      <c r="H284" s="1"/>
      <c r="I284" s="1"/>
      <c r="J284" s="1"/>
      <c r="K284" s="1"/>
      <c r="L284" s="31"/>
      <c r="M284" s="8"/>
      <c r="N284" s="31"/>
    </row>
    <row r="285" spans="1:23" ht="15.75">
      <c r="A285" s="1" t="s">
        <v>181</v>
      </c>
      <c r="B285" s="1"/>
      <c r="C285" s="1"/>
      <c r="D285" s="1"/>
      <c r="E285" s="1"/>
      <c r="F285" s="1"/>
      <c r="G285" s="1"/>
      <c r="H285" s="1"/>
      <c r="I285" s="1"/>
      <c r="J285" s="1"/>
      <c r="K285" s="1"/>
      <c r="L285" s="31"/>
      <c r="M285" s="8"/>
      <c r="N285" s="31"/>
    </row>
    <row r="286" spans="1:23" ht="9" customHeight="1">
      <c r="A286" s="1"/>
      <c r="B286" s="1"/>
      <c r="C286" s="1"/>
      <c r="D286" s="1"/>
      <c r="E286" s="1"/>
      <c r="F286" s="1"/>
      <c r="G286" s="1"/>
      <c r="H286" s="1"/>
      <c r="I286" s="1"/>
      <c r="J286" s="1"/>
      <c r="K286" s="1"/>
      <c r="L286" s="31"/>
      <c r="M286" s="8"/>
      <c r="N286" s="31"/>
    </row>
    <row r="287" spans="1:23" ht="63" customHeight="1">
      <c r="A287" s="12"/>
      <c r="B287" s="29" t="s">
        <v>167</v>
      </c>
      <c r="C287" s="37"/>
      <c r="D287" s="29" t="s">
        <v>138</v>
      </c>
      <c r="E287" s="38"/>
      <c r="F287" s="29" t="s">
        <v>80</v>
      </c>
      <c r="G287" s="29"/>
      <c r="H287" s="29" t="s">
        <v>42</v>
      </c>
      <c r="I287" s="29"/>
      <c r="J287" s="29" t="s">
        <v>36</v>
      </c>
      <c r="K287" s="29"/>
      <c r="L287" s="29" t="s">
        <v>62</v>
      </c>
      <c r="M287" s="29"/>
      <c r="N287" s="29" t="s">
        <v>63</v>
      </c>
      <c r="P287" s="117"/>
      <c r="Q287" s="117"/>
      <c r="R287" s="117"/>
      <c r="S287" s="117"/>
      <c r="T287" s="117"/>
      <c r="U287" s="117"/>
      <c r="V287" s="117"/>
    </row>
    <row r="288" spans="1:23" s="15" customFormat="1" ht="18" customHeight="1">
      <c r="A288" s="10" t="s">
        <v>45</v>
      </c>
      <c r="B288" s="21">
        <f>+'Pivot Table 2-Year Insts.'!O853</f>
        <v>41.940566560511684</v>
      </c>
      <c r="C288" s="22"/>
      <c r="D288" s="50">
        <f>SUM(F288:J288)</f>
        <v>52.715738868813574</v>
      </c>
      <c r="E288" s="23"/>
      <c r="F288" s="33">
        <f>+'Pivot Table 2-Year Insts.'!O875</f>
        <v>16.296025087951097</v>
      </c>
      <c r="G288" s="5"/>
      <c r="H288" s="33">
        <f>+'Pivot Table 2-Year Insts.'!O878</f>
        <v>16.266575399162676</v>
      </c>
      <c r="I288" s="33"/>
      <c r="J288" s="33">
        <f>+'Pivot Table 2-Year Insts.'!O881</f>
        <v>20.153138381699804</v>
      </c>
      <c r="K288" s="33"/>
      <c r="L288" s="33">
        <f>+'Pivot Table 2-Year Insts.'!O884</f>
        <v>47.284261131186426</v>
      </c>
      <c r="M288" s="5"/>
      <c r="N288" s="39">
        <f>SUM(F288:L288)</f>
        <v>100</v>
      </c>
      <c r="P288" s="109"/>
      <c r="Q288" s="109"/>
      <c r="R288" s="109"/>
      <c r="S288" s="109"/>
      <c r="T288" s="109"/>
      <c r="U288" s="110"/>
      <c r="V288" s="111"/>
    </row>
    <row r="289" spans="1:23" s="332" customFormat="1" ht="9" customHeight="1">
      <c r="A289" s="52"/>
      <c r="B289" s="122"/>
      <c r="C289" s="22"/>
      <c r="D289" s="51"/>
      <c r="E289" s="23"/>
      <c r="F289" s="5"/>
      <c r="G289" s="63"/>
      <c r="H289" s="5"/>
      <c r="I289" s="63"/>
      <c r="J289" s="5"/>
      <c r="K289" s="63"/>
      <c r="L289" s="5"/>
      <c r="M289" s="27"/>
      <c r="N289" s="39"/>
      <c r="P289" s="112"/>
      <c r="Q289" s="112"/>
      <c r="R289" s="112"/>
      <c r="S289" s="112"/>
      <c r="T289" s="112"/>
      <c r="U289" s="113"/>
      <c r="V289" s="114"/>
      <c r="W289" s="1031"/>
    </row>
    <row r="290" spans="1:23" s="15" customFormat="1" ht="14.1" customHeight="1">
      <c r="A290" s="10" t="s">
        <v>46</v>
      </c>
      <c r="B290" s="21">
        <f>+'Pivot Table 2-Year Insts.'!O21</f>
        <v>41.729397781299525</v>
      </c>
      <c r="C290" s="22"/>
      <c r="D290" s="51">
        <f t="shared" ref="D290:D293" si="36">SUM(F290:J290)</f>
        <v>63.185378590078329</v>
      </c>
      <c r="E290" s="23"/>
      <c r="F290" s="33">
        <f>+'Pivot Table 2-Year Insts.'!O43</f>
        <v>17.137431758841682</v>
      </c>
      <c r="G290" s="63"/>
      <c r="H290" s="5">
        <f>+'Pivot Table 2-Year Insts.'!O46</f>
        <v>24.21077616900071</v>
      </c>
      <c r="I290" s="63"/>
      <c r="J290" s="5">
        <f>+'Pivot Table 2-Year Insts.'!O49</f>
        <v>21.837170662235934</v>
      </c>
      <c r="K290" s="63"/>
      <c r="L290" s="5">
        <f>+'Pivot Table 2-Year Insts.'!O52</f>
        <v>36.814621409921671</v>
      </c>
      <c r="M290" s="5"/>
      <c r="N290" s="39">
        <f>SUM(F290:L290)</f>
        <v>100</v>
      </c>
      <c r="P290" s="115"/>
      <c r="Q290" s="115"/>
      <c r="R290" s="115"/>
      <c r="S290" s="115"/>
      <c r="T290" s="115"/>
      <c r="U290" s="110"/>
      <c r="V290" s="111"/>
    </row>
    <row r="291" spans="1:23" s="15" customFormat="1" ht="14.1" customHeight="1">
      <c r="A291" s="2" t="s">
        <v>47</v>
      </c>
      <c r="B291" s="21">
        <f>+'Pivot Table 2-Year Insts.'!O73</f>
        <v>40.072482526533783</v>
      </c>
      <c r="C291" s="22"/>
      <c r="D291" s="51">
        <f t="shared" si="36"/>
        <v>47.480620155038764</v>
      </c>
      <c r="E291" s="23"/>
      <c r="F291" s="33">
        <f>+'Pivot Table 2-Year Insts.'!O95</f>
        <v>12.144702842377262</v>
      </c>
      <c r="G291" s="63"/>
      <c r="H291" s="5">
        <f>+'Pivot Table 2-Year Insts.'!O98</f>
        <v>24.677002583979331</v>
      </c>
      <c r="I291" s="63"/>
      <c r="J291" s="5">
        <f>+'Pivot Table 2-Year Insts.'!O101</f>
        <v>10.65891472868217</v>
      </c>
      <c r="K291" s="63"/>
      <c r="L291" s="5">
        <f>+'Pivot Table 2-Year Insts.'!O104</f>
        <v>52.519379844961243</v>
      </c>
      <c r="M291" s="5"/>
      <c r="N291" s="39">
        <f>SUM(F291:L291)</f>
        <v>100</v>
      </c>
      <c r="P291" s="115"/>
      <c r="Q291" s="115"/>
      <c r="R291" s="115"/>
      <c r="S291" s="115"/>
      <c r="T291" s="115"/>
      <c r="U291" s="110"/>
      <c r="V291" s="116"/>
      <c r="W291" s="17"/>
    </row>
    <row r="292" spans="1:23" s="15" customFormat="1" ht="13.5" customHeight="1">
      <c r="A292" s="2" t="s">
        <v>61</v>
      </c>
      <c r="B292" s="21">
        <f>+'Pivot Table 2-Year Insts.'!O125</f>
        <v>39.572773352643011</v>
      </c>
      <c r="C292" s="22"/>
      <c r="D292" s="51">
        <f t="shared" si="36"/>
        <v>23.330283623055809</v>
      </c>
      <c r="E292" s="23"/>
      <c r="F292" s="33">
        <f>+'Pivot Table 2-Year Insts.'!O147</f>
        <v>6.7703568161024696</v>
      </c>
      <c r="G292" s="63"/>
      <c r="H292" s="5">
        <f>+'Pivot Table 2-Year Insts.'!O150</f>
        <v>0</v>
      </c>
      <c r="I292" s="63"/>
      <c r="J292" s="5">
        <f>+'Pivot Table 2-Year Insts.'!O153</f>
        <v>16.559926806953339</v>
      </c>
      <c r="K292" s="63"/>
      <c r="L292" s="5">
        <f>+'Pivot Table 2-Year Insts.'!O156</f>
        <v>76.66971637694418</v>
      </c>
      <c r="M292" s="5"/>
      <c r="N292" s="39">
        <f>SUM(F292:L292)</f>
        <v>99.999999999999986</v>
      </c>
      <c r="P292" s="115"/>
      <c r="Q292" s="115"/>
      <c r="R292" s="115"/>
      <c r="S292" s="115"/>
      <c r="T292" s="115"/>
      <c r="U292" s="110"/>
      <c r="V292" s="116"/>
      <c r="W292" s="17"/>
    </row>
    <row r="293" spans="1:23" s="15" customFormat="1" ht="14.1" customHeight="1">
      <c r="A293" s="2" t="s">
        <v>48</v>
      </c>
      <c r="B293" s="21">
        <f>+'Pivot Table 2-Year Insts.'!O177</f>
        <v>44.828274398098586</v>
      </c>
      <c r="C293" s="22"/>
      <c r="D293" s="51">
        <f t="shared" si="36"/>
        <v>65.331066860935735</v>
      </c>
      <c r="E293" s="23"/>
      <c r="F293" s="33">
        <f>+'Pivot Table 2-Year Insts.'!O199</f>
        <v>36.862554638173876</v>
      </c>
      <c r="G293" s="63"/>
      <c r="H293" s="5">
        <f>+'Pivot Table 2-Year Insts.'!O202</f>
        <v>14.651125141654525</v>
      </c>
      <c r="I293" s="63"/>
      <c r="J293" s="5">
        <f>+'Pivot Table 2-Year Insts.'!O205</f>
        <v>13.817387081107332</v>
      </c>
      <c r="K293" s="63"/>
      <c r="L293" s="5">
        <f>+'Pivot Table 2-Year Insts.'!O208</f>
        <v>34.668933139064272</v>
      </c>
      <c r="M293" s="5"/>
      <c r="N293" s="39">
        <f>SUM(F293:L293)</f>
        <v>100</v>
      </c>
      <c r="P293" s="115"/>
      <c r="Q293" s="115"/>
      <c r="R293" s="115"/>
      <c r="S293" s="115"/>
      <c r="T293" s="115"/>
      <c r="U293" s="110"/>
      <c r="V293" s="116"/>
      <c r="W293" s="17"/>
    </row>
    <row r="294" spans="1:23" s="15" customFormat="1" ht="14.1" customHeight="1">
      <c r="A294" s="2"/>
      <c r="B294" s="21"/>
      <c r="C294" s="22"/>
      <c r="D294" s="51"/>
      <c r="E294" s="23"/>
      <c r="F294" s="33"/>
      <c r="G294" s="63"/>
      <c r="H294" s="5"/>
      <c r="I294" s="63"/>
      <c r="J294" s="5"/>
      <c r="K294" s="63"/>
      <c r="L294" s="5"/>
      <c r="M294" s="5"/>
      <c r="N294" s="39"/>
      <c r="P294" s="115"/>
      <c r="Q294" s="115"/>
      <c r="R294" s="115"/>
      <c r="S294" s="115"/>
      <c r="T294" s="115"/>
      <c r="U294" s="110"/>
      <c r="V294" s="116"/>
      <c r="W294" s="17"/>
    </row>
    <row r="295" spans="1:23" s="15" customFormat="1" ht="14.1" customHeight="1">
      <c r="A295" s="2" t="s">
        <v>49</v>
      </c>
      <c r="B295" s="21">
        <f>+'Pivot Table 2-Year Insts.'!O229</f>
        <v>33.644491191164875</v>
      </c>
      <c r="C295" s="22"/>
      <c r="D295" s="51">
        <f t="shared" ref="D295:D298" si="37">SUM(F295:J295)</f>
        <v>42.711996873778816</v>
      </c>
      <c r="E295" s="23"/>
      <c r="F295" s="33">
        <f>+'Pivot Table 2-Year Insts.'!O251</f>
        <v>9.5349745994529105</v>
      </c>
      <c r="G295" s="63"/>
      <c r="H295" s="5">
        <f>+'Pivot Table 2-Year Insts.'!O254</f>
        <v>15.670183665494333</v>
      </c>
      <c r="I295" s="63"/>
      <c r="J295" s="5">
        <f>+'Pivot Table 2-Year Insts.'!O257</f>
        <v>17.506838608831572</v>
      </c>
      <c r="K295" s="63"/>
      <c r="L295" s="5">
        <f>+'Pivot Table 2-Year Insts.'!O260</f>
        <v>57.288003126221177</v>
      </c>
      <c r="M295" s="5"/>
      <c r="N295" s="39">
        <f>SUM(F295:L295)</f>
        <v>100</v>
      </c>
      <c r="P295" s="115"/>
      <c r="Q295" s="115"/>
      <c r="R295" s="115"/>
      <c r="S295" s="115"/>
      <c r="T295" s="115"/>
      <c r="U295" s="110"/>
      <c r="V295" s="116"/>
      <c r="W295" s="17"/>
    </row>
    <row r="296" spans="1:23" s="15" customFormat="1" ht="14.1" customHeight="1">
      <c r="A296" s="2" t="s">
        <v>50</v>
      </c>
      <c r="B296" s="21">
        <f>+'Pivot Table 2-Year Insts.'!O281</f>
        <v>41.254125412541256</v>
      </c>
      <c r="C296" s="22"/>
      <c r="D296" s="51">
        <f t="shared" si="37"/>
        <v>39.326315789473682</v>
      </c>
      <c r="E296" s="23"/>
      <c r="F296" s="33">
        <f>+'Pivot Table 2-Year Insts.'!O303</f>
        <v>11.536842105263158</v>
      </c>
      <c r="G296" s="63"/>
      <c r="H296" s="5">
        <f>+'Pivot Table 2-Year Insts.'!O306</f>
        <v>17.431578947368422</v>
      </c>
      <c r="I296" s="63"/>
      <c r="J296" s="5">
        <f>+'Pivot Table 2-Year Insts.'!O309</f>
        <v>10.357894736842105</v>
      </c>
      <c r="K296" s="63"/>
      <c r="L296" s="5">
        <f>+'Pivot Table 2-Year Insts.'!O312</f>
        <v>60.673684210526311</v>
      </c>
      <c r="M296" s="5"/>
      <c r="N296" s="39">
        <f>SUM(F296:L296)</f>
        <v>100</v>
      </c>
      <c r="P296" s="115"/>
      <c r="Q296" s="115"/>
      <c r="R296" s="115"/>
      <c r="S296" s="115"/>
      <c r="T296" s="115"/>
      <c r="U296" s="110"/>
      <c r="V296" s="116"/>
      <c r="W296" s="17"/>
    </row>
    <row r="297" spans="1:23" s="15" customFormat="1" ht="13.5" customHeight="1">
      <c r="A297" s="2" t="s">
        <v>51</v>
      </c>
      <c r="B297" s="21">
        <f>+'Pivot Table 2-Year Insts.'!O333</f>
        <v>43.13756782636451</v>
      </c>
      <c r="C297" s="22"/>
      <c r="D297" s="51">
        <f t="shared" si="37"/>
        <v>45.098039215686271</v>
      </c>
      <c r="E297" s="23"/>
      <c r="F297" s="33">
        <f>+'Pivot Table 2-Year Insts.'!O355</f>
        <v>2.8116907140214575</v>
      </c>
      <c r="G297" s="63"/>
      <c r="H297" s="5">
        <f>+'Pivot Table 2-Year Insts.'!O358</f>
        <v>20.976692563817981</v>
      </c>
      <c r="I297" s="63"/>
      <c r="J297" s="5">
        <f>+'Pivot Table 2-Year Insts.'!O361</f>
        <v>21.309655937846834</v>
      </c>
      <c r="K297" s="63"/>
      <c r="L297" s="5">
        <f>+'Pivot Table 2-Year Insts.'!O364</f>
        <v>54.901960784313729</v>
      </c>
      <c r="M297" s="5"/>
      <c r="N297" s="39">
        <f>SUM(F297:L297)</f>
        <v>100</v>
      </c>
      <c r="P297" s="115"/>
      <c r="Q297" s="115"/>
      <c r="R297" s="115"/>
      <c r="S297" s="115"/>
      <c r="T297" s="115"/>
      <c r="U297" s="110"/>
      <c r="V297" s="116"/>
      <c r="W297" s="17"/>
    </row>
    <row r="298" spans="1:23" s="15" customFormat="1" ht="14.1" customHeight="1">
      <c r="A298" s="2" t="s">
        <v>52</v>
      </c>
      <c r="B298" s="21">
        <f>+'Pivot Table 2-Year Insts.'!O385</f>
        <v>31.296965317919074</v>
      </c>
      <c r="C298" s="22"/>
      <c r="D298" s="51">
        <f t="shared" si="37"/>
        <v>53.422601870021936</v>
      </c>
      <c r="E298" s="23"/>
      <c r="F298" s="33">
        <f>+'Pivot Table 2-Year Insts.'!O407</f>
        <v>11.728038785640079</v>
      </c>
      <c r="G298" s="63"/>
      <c r="H298" s="5">
        <f>+'Pivot Table 2-Year Insts.'!O410</f>
        <v>22.394089807226134</v>
      </c>
      <c r="I298" s="63"/>
      <c r="J298" s="5">
        <f>+'Pivot Table 2-Year Insts.'!O413</f>
        <v>19.300473277155721</v>
      </c>
      <c r="K298" s="63"/>
      <c r="L298" s="5">
        <f>+'Pivot Table 2-Year Insts.'!O416</f>
        <v>46.577398129978071</v>
      </c>
      <c r="M298" s="5"/>
      <c r="N298" s="39">
        <f>SUM(F298:L298)</f>
        <v>100</v>
      </c>
      <c r="P298" s="115"/>
      <c r="Q298" s="115"/>
      <c r="R298" s="115"/>
      <c r="S298" s="115"/>
      <c r="T298" s="115"/>
      <c r="U298" s="110"/>
      <c r="V298" s="116"/>
      <c r="W298" s="17"/>
    </row>
    <row r="299" spans="1:23" s="15" customFormat="1" ht="14.1" customHeight="1">
      <c r="A299" s="2"/>
      <c r="B299" s="21"/>
      <c r="C299" s="22"/>
      <c r="D299" s="51"/>
      <c r="E299" s="23"/>
      <c r="F299" s="33"/>
      <c r="G299" s="63"/>
      <c r="H299" s="5"/>
      <c r="I299" s="63"/>
      <c r="J299" s="5"/>
      <c r="K299" s="63"/>
      <c r="L299" s="5"/>
      <c r="M299" s="5"/>
      <c r="N299" s="39"/>
      <c r="P299" s="115"/>
      <c r="Q299" s="115"/>
      <c r="R299" s="115"/>
      <c r="S299" s="115"/>
      <c r="T299" s="115"/>
      <c r="U299" s="110"/>
      <c r="V299" s="116"/>
      <c r="W299" s="17"/>
    </row>
    <row r="300" spans="1:23" s="15" customFormat="1" ht="14.1" customHeight="1">
      <c r="A300" s="2" t="s">
        <v>53</v>
      </c>
      <c r="B300" s="21">
        <f>+'Pivot Table 2-Year Insts.'!O437</f>
        <v>48.324369052544476</v>
      </c>
      <c r="C300" s="22"/>
      <c r="D300" s="51">
        <f t="shared" ref="D300:D303" si="38">SUM(F300:J300)</f>
        <v>48.558789954337897</v>
      </c>
      <c r="E300" s="23"/>
      <c r="F300" s="33">
        <f>+'Pivot Table 2-Year Insts.'!O459</f>
        <v>20.876141552511417</v>
      </c>
      <c r="G300" s="63"/>
      <c r="H300" s="33">
        <f>+'Pivot Table 2-Year Insts.'!O462</f>
        <v>1.1415525114155249</v>
      </c>
      <c r="I300" s="63"/>
      <c r="J300" s="33">
        <f>+'Pivot Table 2-Year Insts.'!O465</f>
        <v>26.541095890410958</v>
      </c>
      <c r="K300" s="63"/>
      <c r="L300" s="33">
        <f>+'Pivot Table 2-Year Insts.'!O468</f>
        <v>51.441210045662103</v>
      </c>
      <c r="M300" s="5"/>
      <c r="N300" s="39">
        <f>SUM(F300:L300)</f>
        <v>100</v>
      </c>
      <c r="P300" s="115"/>
      <c r="Q300" s="115"/>
      <c r="R300" s="115"/>
      <c r="S300" s="115"/>
      <c r="T300" s="115"/>
      <c r="U300" s="110"/>
      <c r="V300" s="116"/>
      <c r="W300" s="17"/>
    </row>
    <row r="301" spans="1:23" s="15" customFormat="1" ht="14.1" customHeight="1">
      <c r="A301" s="2" t="s">
        <v>54</v>
      </c>
      <c r="B301" s="21">
        <f>+'Pivot Table 2-Year Insts.'!O489</f>
        <v>26.909321835622848</v>
      </c>
      <c r="C301" s="22"/>
      <c r="D301" s="51">
        <f t="shared" si="38"/>
        <v>30.580052167432619</v>
      </c>
      <c r="E301" s="23"/>
      <c r="F301" s="33">
        <f>+'Pivot Table 2-Year Insts.'!O511</f>
        <v>14.606881132778538</v>
      </c>
      <c r="G301" s="63"/>
      <c r="H301" s="33">
        <f>+'Pivot Table 2-Year Insts.'!O514</f>
        <v>0</v>
      </c>
      <c r="I301" s="63"/>
      <c r="J301" s="33">
        <f>+'Pivot Table 2-Year Insts.'!O517</f>
        <v>15.973171034654079</v>
      </c>
      <c r="K301" s="63"/>
      <c r="L301" s="33">
        <f>+'Pivot Table 2-Year Insts.'!O520</f>
        <v>69.419947832567388</v>
      </c>
      <c r="M301" s="5"/>
      <c r="N301" s="39">
        <f>SUM(F301:L301)</f>
        <v>100</v>
      </c>
      <c r="P301" s="115"/>
      <c r="Q301" s="115"/>
      <c r="R301" s="115"/>
      <c r="S301" s="115"/>
      <c r="T301" s="115"/>
      <c r="U301" s="110"/>
      <c r="V301" s="116"/>
      <c r="W301" s="17"/>
    </row>
    <row r="302" spans="1:23" s="15" customFormat="1" ht="14.1" customHeight="1">
      <c r="A302" s="2" t="s">
        <v>55</v>
      </c>
      <c r="B302" s="21">
        <f>+'Pivot Table 2-Year Insts.'!O541</f>
        <v>28.093391773432231</v>
      </c>
      <c r="C302" s="22"/>
      <c r="D302" s="51">
        <f t="shared" si="38"/>
        <v>43.864386438643862</v>
      </c>
      <c r="E302" s="23"/>
      <c r="F302" s="33">
        <f>+'Pivot Table 2-Year Insts.'!O563</f>
        <v>9.7209720972097209</v>
      </c>
      <c r="G302" s="63"/>
      <c r="H302" s="33">
        <f>+'Pivot Table 2-Year Insts.'!O566</f>
        <v>17.761776177617762</v>
      </c>
      <c r="I302" s="63"/>
      <c r="J302" s="33">
        <f>+'Pivot Table 2-Year Insts.'!O569</f>
        <v>16.38163816381638</v>
      </c>
      <c r="K302" s="63"/>
      <c r="L302" s="33">
        <f>+'Pivot Table 2-Year Insts.'!O572</f>
        <v>56.135613561356138</v>
      </c>
      <c r="M302" s="5"/>
      <c r="N302" s="39">
        <f>SUM(F302:L302)</f>
        <v>100</v>
      </c>
      <c r="P302" s="115"/>
      <c r="Q302" s="115"/>
      <c r="R302" s="115"/>
      <c r="S302" s="115"/>
      <c r="T302" s="115"/>
      <c r="U302" s="110"/>
      <c r="V302" s="116"/>
      <c r="W302" s="17"/>
    </row>
    <row r="303" spans="1:23" s="15" customFormat="1" ht="13.5" customHeight="1">
      <c r="A303" s="2" t="s">
        <v>56</v>
      </c>
      <c r="B303" s="21">
        <f>+'Pivot Table 2-Year Insts.'!O593</f>
        <v>48.492515285684171</v>
      </c>
      <c r="C303" s="22"/>
      <c r="D303" s="51">
        <f t="shared" si="38"/>
        <v>44.565217391304351</v>
      </c>
      <c r="E303" s="23"/>
      <c r="F303" s="33">
        <f>+'Pivot Table 2-Year Insts.'!O615</f>
        <v>8.9855072463768124</v>
      </c>
      <c r="G303" s="63"/>
      <c r="H303" s="33">
        <f>+'Pivot Table 2-Year Insts.'!O618</f>
        <v>19.289855072463769</v>
      </c>
      <c r="I303" s="63"/>
      <c r="J303" s="33">
        <f>+'Pivot Table 2-Year Insts.'!O621</f>
        <v>16.289855072463769</v>
      </c>
      <c r="K303" s="63"/>
      <c r="L303" s="33">
        <f>+'Pivot Table 2-Year Insts.'!O624</f>
        <v>55.434782608695656</v>
      </c>
      <c r="M303" s="5"/>
      <c r="N303" s="39">
        <f>SUM(F303:L303)</f>
        <v>100</v>
      </c>
      <c r="P303" s="115"/>
      <c r="Q303" s="115"/>
      <c r="R303" s="115"/>
      <c r="S303" s="115"/>
      <c r="T303" s="115"/>
      <c r="U303" s="110"/>
      <c r="V303" s="116"/>
      <c r="W303" s="17"/>
    </row>
    <row r="304" spans="1:23" s="15" customFormat="1" ht="13.5" customHeight="1">
      <c r="A304" s="2"/>
      <c r="B304" s="21"/>
      <c r="C304" s="22"/>
      <c r="D304" s="51"/>
      <c r="E304" s="23"/>
      <c r="F304" s="33"/>
      <c r="G304" s="63"/>
      <c r="H304" s="33"/>
      <c r="I304" s="63"/>
      <c r="J304" s="33"/>
      <c r="K304" s="63"/>
      <c r="L304" s="33"/>
      <c r="M304" s="5"/>
      <c r="N304" s="39"/>
      <c r="P304" s="115"/>
      <c r="Q304" s="115"/>
      <c r="R304" s="115"/>
      <c r="S304" s="115"/>
      <c r="T304" s="115"/>
      <c r="U304" s="110"/>
      <c r="V304" s="116"/>
      <c r="W304" s="17"/>
    </row>
    <row r="305" spans="1:23" s="15" customFormat="1" ht="14.1" customHeight="1">
      <c r="A305" s="2" t="s">
        <v>57</v>
      </c>
      <c r="B305" s="21">
        <f>+'Pivot Table 2-Year Insts.'!O645</f>
        <v>66.406453291699194</v>
      </c>
      <c r="C305" s="22"/>
      <c r="D305" s="51">
        <f t="shared" ref="D305:D308" si="39">SUM(F305:J305)</f>
        <v>44.239811912225711</v>
      </c>
      <c r="E305" s="23"/>
      <c r="F305" s="33">
        <f>+'Pivot Table 2-Year Insts.'!O667</f>
        <v>8.1700626959247646</v>
      </c>
      <c r="G305" s="63"/>
      <c r="H305" s="33">
        <f>+'Pivot Table 2-Year Insts.'!O670</f>
        <v>20.454545454545457</v>
      </c>
      <c r="I305" s="63"/>
      <c r="J305" s="33">
        <f>+'Pivot Table 2-Year Insts.'!O673</f>
        <v>15.615203761755486</v>
      </c>
      <c r="K305" s="63"/>
      <c r="L305" s="33">
        <f>+'Pivot Table 2-Year Insts.'!O676</f>
        <v>55.760188087774296</v>
      </c>
      <c r="M305" s="5"/>
      <c r="N305" s="39">
        <f>SUM(F305:L305)</f>
        <v>100</v>
      </c>
      <c r="P305" s="115"/>
      <c r="Q305" s="115"/>
      <c r="R305" s="115"/>
      <c r="S305" s="115"/>
      <c r="T305" s="115"/>
      <c r="U305" s="110"/>
      <c r="V305" s="116"/>
      <c r="W305" s="17"/>
    </row>
    <row r="306" spans="1:23" s="15" customFormat="1" ht="14.1" customHeight="1">
      <c r="A306" s="2" t="s">
        <v>58</v>
      </c>
      <c r="B306" s="21">
        <f>+'Pivot Table 2-Year Insts.'!O697</f>
        <v>48.461646083207206</v>
      </c>
      <c r="C306" s="22"/>
      <c r="D306" s="51">
        <f t="shared" si="39"/>
        <v>55.566636921946362</v>
      </c>
      <c r="E306" s="23"/>
      <c r="F306" s="33">
        <f>+'Pivot Table 2-Year Insts.'!O719</f>
        <v>9.6162931079733358</v>
      </c>
      <c r="G306" s="63"/>
      <c r="H306" s="33">
        <f>+'Pivot Table 2-Year Insts.'!O722</f>
        <v>18.348118209017901</v>
      </c>
      <c r="I306" s="63"/>
      <c r="J306" s="33">
        <f>+'Pivot Table 2-Year Insts.'!O725</f>
        <v>27.602225604955123</v>
      </c>
      <c r="K306" s="63"/>
      <c r="L306" s="33">
        <f>+'Pivot Table 2-Year Insts.'!O728</f>
        <v>44.433363078053645</v>
      </c>
      <c r="M306" s="5"/>
      <c r="N306" s="39">
        <f>SUM(F306:L306)</f>
        <v>100</v>
      </c>
      <c r="P306" s="115"/>
      <c r="Q306" s="115"/>
      <c r="R306" s="115"/>
      <c r="S306" s="115"/>
      <c r="T306" s="115"/>
      <c r="U306" s="110"/>
      <c r="V306" s="116"/>
      <c r="W306" s="17"/>
    </row>
    <row r="307" spans="1:23" s="15" customFormat="1" ht="14.1" customHeight="1">
      <c r="A307" s="2" t="s">
        <v>59</v>
      </c>
      <c r="B307" s="21">
        <f>+'Pivot Table 2-Year Insts.'!O749</f>
        <v>39.326890471346218</v>
      </c>
      <c r="C307" s="22"/>
      <c r="D307" s="51">
        <f t="shared" si="39"/>
        <v>50.991593015736143</v>
      </c>
      <c r="E307" s="23"/>
      <c r="F307" s="33">
        <f>+'Pivot Table 2-Year Insts.'!O771</f>
        <v>11.942228928648415</v>
      </c>
      <c r="G307" s="63"/>
      <c r="H307" s="33">
        <f>+'Pivot Table 2-Year Insts.'!O774</f>
        <v>22.149170079758569</v>
      </c>
      <c r="I307" s="63"/>
      <c r="J307" s="33">
        <f>+'Pivot Table 2-Year Insts.'!O777</f>
        <v>16.900194007329166</v>
      </c>
      <c r="K307" s="63"/>
      <c r="L307" s="33">
        <f>+'Pivot Table 2-Year Insts.'!O780</f>
        <v>49.00840698426385</v>
      </c>
      <c r="M307" s="5"/>
      <c r="N307" s="39">
        <f>SUM(F307:L307)</f>
        <v>100</v>
      </c>
      <c r="P307" s="115"/>
      <c r="Q307" s="115"/>
      <c r="R307" s="115"/>
      <c r="S307" s="115"/>
      <c r="T307" s="115"/>
      <c r="U307" s="110"/>
      <c r="V307" s="116"/>
      <c r="W307" s="17"/>
    </row>
    <row r="308" spans="1:23" s="17" customFormat="1" ht="14.1" customHeight="1">
      <c r="A308" s="40" t="s">
        <v>60</v>
      </c>
      <c r="B308" s="24">
        <f>+'Pivot Table 2-Year Insts.'!O801</f>
        <v>0</v>
      </c>
      <c r="C308" s="41"/>
      <c r="D308" s="42">
        <f t="shared" si="39"/>
        <v>0</v>
      </c>
      <c r="E308" s="43"/>
      <c r="F308" s="44">
        <f>+'Pivot Table 2-Year Insts.'!O823</f>
        <v>0</v>
      </c>
      <c r="G308" s="73"/>
      <c r="H308" s="44">
        <f>+'Pivot Table 2-Year Insts.'!O826</f>
        <v>0</v>
      </c>
      <c r="I308" s="73"/>
      <c r="J308" s="44">
        <f>+'Pivot Table 2-Year Insts.'!O829</f>
        <v>0</v>
      </c>
      <c r="K308" s="73"/>
      <c r="L308" s="44">
        <f>+'Pivot Table 2-Year Insts.'!O832</f>
        <v>0</v>
      </c>
      <c r="M308" s="35"/>
      <c r="N308" s="45">
        <f>SUM(F308:L308)</f>
        <v>0</v>
      </c>
      <c r="P308" s="115"/>
      <c r="Q308" s="115"/>
      <c r="R308" s="115"/>
      <c r="S308" s="115"/>
      <c r="T308" s="115"/>
      <c r="U308" s="110"/>
      <c r="V308" s="116"/>
    </row>
    <row r="309" spans="1:23" ht="57" customHeight="1">
      <c r="A309" s="1127" t="s">
        <v>140</v>
      </c>
      <c r="B309" s="1127"/>
      <c r="C309" s="1127"/>
      <c r="D309" s="1128"/>
      <c r="E309" s="1128"/>
      <c r="F309" s="1128"/>
      <c r="G309" s="1128"/>
      <c r="H309" s="1128"/>
      <c r="I309" s="1128"/>
      <c r="J309" s="1128"/>
      <c r="K309" s="1128"/>
      <c r="L309" s="1128"/>
      <c r="M309" s="1128"/>
      <c r="N309" s="1128"/>
      <c r="P309" s="108"/>
      <c r="Q309" s="115"/>
      <c r="R309" s="115"/>
      <c r="S309" s="115"/>
      <c r="T309" s="115"/>
      <c r="U309" s="108"/>
      <c r="V309" s="108"/>
      <c r="W309" s="95"/>
    </row>
    <row r="310" spans="1:23" ht="15" customHeight="1">
      <c r="A310" s="1127" t="s">
        <v>139</v>
      </c>
      <c r="B310" s="1127"/>
      <c r="C310" s="1127"/>
      <c r="D310" s="1128"/>
      <c r="E310" s="1128"/>
      <c r="F310" s="1128"/>
      <c r="G310" s="1128"/>
      <c r="H310" s="1128"/>
      <c r="I310" s="1128"/>
      <c r="J310" s="1128"/>
      <c r="K310" s="1128"/>
      <c r="L310" s="1128"/>
      <c r="M310" s="1128"/>
      <c r="N310" s="1128"/>
      <c r="P310" s="108"/>
      <c r="Q310" s="108"/>
      <c r="R310" s="108"/>
      <c r="S310" s="108"/>
      <c r="T310" s="108"/>
      <c r="U310" s="108"/>
      <c r="V310" s="108"/>
      <c r="W310" s="95"/>
    </row>
    <row r="311" spans="1:23">
      <c r="A311" s="1030" t="s">
        <v>168</v>
      </c>
      <c r="B311" s="1004"/>
      <c r="C311" s="1004"/>
      <c r="D311" s="1005"/>
      <c r="E311" s="1005"/>
      <c r="F311" s="1005"/>
      <c r="G311" s="1005"/>
      <c r="H311" s="1005"/>
      <c r="I311" s="1005"/>
      <c r="J311" s="1005"/>
      <c r="K311" s="1005"/>
      <c r="L311" s="1005"/>
      <c r="M311" s="1005"/>
      <c r="N311" s="137" t="s">
        <v>1303</v>
      </c>
      <c r="P311" s="108"/>
      <c r="Q311" s="108"/>
      <c r="R311" s="108"/>
      <c r="S311" s="108"/>
      <c r="T311" s="108"/>
      <c r="U311" s="108"/>
      <c r="V311" s="108"/>
      <c r="W311" s="95"/>
    </row>
    <row r="312" spans="1:23" ht="15.75">
      <c r="A312" s="1" t="s">
        <v>135</v>
      </c>
      <c r="B312" s="1"/>
      <c r="C312" s="1"/>
      <c r="D312" s="1"/>
      <c r="E312" s="1"/>
      <c r="F312" s="1"/>
      <c r="G312" s="1"/>
      <c r="H312" s="1"/>
      <c r="I312" s="1"/>
      <c r="J312" s="1"/>
      <c r="K312" s="1"/>
      <c r="L312" s="31"/>
      <c r="M312" s="8"/>
      <c r="N312" s="31"/>
    </row>
    <row r="313" spans="1:23" ht="9" customHeight="1">
      <c r="A313" s="1"/>
      <c r="B313" s="1"/>
      <c r="C313" s="1"/>
      <c r="D313" s="1"/>
      <c r="E313" s="1"/>
      <c r="F313" s="1"/>
      <c r="G313" s="1"/>
      <c r="H313" s="1"/>
      <c r="I313" s="1"/>
      <c r="J313" s="1"/>
      <c r="K313" s="1"/>
      <c r="L313" s="31"/>
      <c r="M313" s="8"/>
      <c r="N313" s="31"/>
    </row>
    <row r="314" spans="1:23" ht="15.75">
      <c r="A314" s="1" t="s">
        <v>71</v>
      </c>
      <c r="B314" s="1"/>
      <c r="C314" s="1"/>
      <c r="D314" s="1"/>
      <c r="E314" s="1"/>
      <c r="F314" s="1"/>
      <c r="G314" s="1"/>
      <c r="H314" s="1"/>
      <c r="I314" s="1"/>
      <c r="J314" s="1"/>
      <c r="K314" s="1"/>
      <c r="L314" s="31"/>
      <c r="M314" s="8"/>
      <c r="N314" s="31"/>
    </row>
    <row r="315" spans="1:23" ht="18.75">
      <c r="A315" s="1" t="s">
        <v>81</v>
      </c>
      <c r="B315" s="1"/>
      <c r="C315" s="1"/>
      <c r="D315" s="1"/>
      <c r="E315" s="1"/>
      <c r="F315" s="1"/>
      <c r="G315" s="1"/>
      <c r="H315" s="1"/>
      <c r="I315" s="1"/>
      <c r="J315" s="1"/>
      <c r="K315" s="1"/>
      <c r="L315" s="31"/>
      <c r="M315" s="8"/>
      <c r="N315" s="31"/>
    </row>
    <row r="316" spans="1:23" ht="15.75">
      <c r="A316" s="1" t="s">
        <v>182</v>
      </c>
      <c r="B316" s="1"/>
      <c r="C316" s="1"/>
      <c r="D316" s="1"/>
      <c r="E316" s="1"/>
      <c r="F316" s="1"/>
      <c r="G316" s="1"/>
      <c r="H316" s="1"/>
      <c r="I316" s="1"/>
      <c r="J316" s="1"/>
      <c r="K316" s="1"/>
      <c r="L316" s="31"/>
      <c r="M316" s="8"/>
      <c r="N316" s="31"/>
    </row>
    <row r="317" spans="1:23" ht="9" customHeight="1">
      <c r="A317" s="1"/>
      <c r="B317" s="1"/>
      <c r="C317" s="1"/>
      <c r="D317" s="1"/>
      <c r="E317" s="1"/>
      <c r="F317" s="1"/>
      <c r="G317" s="1"/>
      <c r="H317" s="1"/>
      <c r="I317" s="1"/>
      <c r="J317" s="1"/>
      <c r="K317" s="1"/>
      <c r="L317" s="31"/>
      <c r="M317" s="8"/>
      <c r="N317" s="31"/>
    </row>
    <row r="318" spans="1:23" ht="63" customHeight="1">
      <c r="A318" s="12"/>
      <c r="B318" s="29" t="s">
        <v>167</v>
      </c>
      <c r="C318" s="37"/>
      <c r="D318" s="29" t="s">
        <v>138</v>
      </c>
      <c r="E318" s="38"/>
      <c r="F318" s="29" t="s">
        <v>80</v>
      </c>
      <c r="G318" s="29"/>
      <c r="H318" s="29" t="s">
        <v>42</v>
      </c>
      <c r="I318" s="29"/>
      <c r="J318" s="29" t="s">
        <v>36</v>
      </c>
      <c r="K318" s="29"/>
      <c r="L318" s="29" t="s">
        <v>62</v>
      </c>
      <c r="M318" s="29"/>
      <c r="N318" s="29" t="s">
        <v>63</v>
      </c>
      <c r="P318" s="117"/>
      <c r="Q318" s="117"/>
      <c r="R318" s="117"/>
      <c r="S318" s="117"/>
      <c r="T318" s="117"/>
      <c r="U318" s="117"/>
      <c r="V318" s="117"/>
      <c r="W318" s="95"/>
    </row>
    <row r="319" spans="1:23" s="15" customFormat="1" ht="18" customHeight="1">
      <c r="A319" s="10" t="s">
        <v>45</v>
      </c>
      <c r="B319" s="21">
        <f>+'Pivot Table 2-Year Insts.'!P853</f>
        <v>47.168367189477131</v>
      </c>
      <c r="C319" s="22"/>
      <c r="D319" s="50">
        <f>SUM(F319:J319)</f>
        <v>49.334572150176001</v>
      </c>
      <c r="E319" s="23"/>
      <c r="F319" s="33">
        <f>+'Pivot Table 2-Year Insts.'!P875</f>
        <v>18.858369211039427</v>
      </c>
      <c r="G319" s="5"/>
      <c r="H319" s="33">
        <f>+'Pivot Table 2-Year Insts.'!P878</f>
        <v>11.486972794011804</v>
      </c>
      <c r="I319" s="33"/>
      <c r="J319" s="33">
        <f>+'Pivot Table 2-Year Insts.'!P881</f>
        <v>18.989230145124775</v>
      </c>
      <c r="K319" s="33"/>
      <c r="L319" s="33">
        <f>+'Pivot Table 2-Year Insts.'!P884</f>
        <v>50.665427849823999</v>
      </c>
      <c r="M319" s="5"/>
      <c r="N319" s="39">
        <f>SUM(F319:L319)</f>
        <v>100</v>
      </c>
      <c r="P319" s="109"/>
      <c r="Q319" s="109"/>
      <c r="R319" s="109"/>
      <c r="S319" s="109"/>
      <c r="T319" s="109"/>
      <c r="U319" s="110"/>
      <c r="V319" s="111"/>
    </row>
    <row r="320" spans="1:23" s="332" customFormat="1" ht="9" customHeight="1">
      <c r="A320" s="52"/>
      <c r="B320" s="122"/>
      <c r="C320" s="22"/>
      <c r="D320" s="51"/>
      <c r="E320" s="23"/>
      <c r="F320" s="5"/>
      <c r="G320" s="63"/>
      <c r="H320" s="5"/>
      <c r="I320" s="63"/>
      <c r="J320" s="5"/>
      <c r="K320" s="63"/>
      <c r="L320" s="5"/>
      <c r="M320" s="27"/>
      <c r="N320" s="39"/>
      <c r="P320" s="112"/>
      <c r="Q320" s="112"/>
      <c r="R320" s="112"/>
      <c r="S320" s="112"/>
      <c r="T320" s="112"/>
      <c r="U320" s="113"/>
      <c r="V320" s="114"/>
      <c r="W320" s="1031"/>
    </row>
    <row r="321" spans="1:23" s="15" customFormat="1" ht="14.1" customHeight="1">
      <c r="A321" s="10" t="s">
        <v>46</v>
      </c>
      <c r="B321" s="21">
        <f>+'Pivot Table 2-Year Insts.'!P21</f>
        <v>52.637079356232142</v>
      </c>
      <c r="C321" s="22"/>
      <c r="D321" s="51">
        <f t="shared" ref="D321:D324" si="40">SUM(F321:J321)</f>
        <v>54.147250698974837</v>
      </c>
      <c r="E321" s="23"/>
      <c r="F321" s="33">
        <f>+'Pivot Table 2-Year Insts.'!P95</f>
        <v>27.772600186393291</v>
      </c>
      <c r="G321" s="63"/>
      <c r="H321" s="5">
        <f>+'Pivot Table 2-Year Insts.'!P98</f>
        <v>16.216216216216218</v>
      </c>
      <c r="I321" s="63"/>
      <c r="J321" s="5">
        <f>+'Pivot Table 2-Year Insts.'!P101</f>
        <v>10.15843429636533</v>
      </c>
      <c r="K321" s="63"/>
      <c r="L321" s="5">
        <f>+'Pivot Table 2-Year Insts.'!P104</f>
        <v>45.852749301025163</v>
      </c>
      <c r="M321" s="5"/>
      <c r="N321" s="39">
        <f>SUM(F321:L321)</f>
        <v>100</v>
      </c>
      <c r="P321" s="115"/>
      <c r="Q321" s="115"/>
      <c r="R321" s="115"/>
      <c r="S321" s="115"/>
      <c r="T321" s="115"/>
      <c r="U321" s="110"/>
      <c r="V321" s="111"/>
    </row>
    <row r="322" spans="1:23" s="15" customFormat="1" ht="14.1" customHeight="1">
      <c r="A322" s="2" t="s">
        <v>47</v>
      </c>
      <c r="B322" s="21">
        <f>+'Pivot Table 2-Year Insts.'!P73</f>
        <v>72.11021505376344</v>
      </c>
      <c r="C322" s="22"/>
      <c r="D322" s="51">
        <f t="shared" si="40"/>
        <v>54.147250698974837</v>
      </c>
      <c r="E322" s="23"/>
      <c r="F322" s="33">
        <f>+'Pivot Table 2-Year Insts.'!P95</f>
        <v>27.772600186393291</v>
      </c>
      <c r="G322" s="63"/>
      <c r="H322" s="5">
        <f>+'Pivot Table 2-Year Insts.'!P98</f>
        <v>16.216216216216218</v>
      </c>
      <c r="I322" s="63"/>
      <c r="J322" s="5">
        <f>+'Pivot Table 2-Year Insts.'!P101</f>
        <v>10.15843429636533</v>
      </c>
      <c r="K322" s="63"/>
      <c r="L322" s="5">
        <f>+'Pivot Table 2-Year Insts.'!P104</f>
        <v>45.852749301025163</v>
      </c>
      <c r="M322" s="5"/>
      <c r="N322" s="39">
        <f>SUM(F322:L322)</f>
        <v>100</v>
      </c>
      <c r="P322" s="115"/>
      <c r="Q322" s="115"/>
      <c r="R322" s="115"/>
      <c r="S322" s="115"/>
      <c r="T322" s="115"/>
      <c r="U322" s="110"/>
      <c r="V322" s="116"/>
      <c r="W322" s="17"/>
    </row>
    <row r="323" spans="1:23" s="15" customFormat="1" ht="13.5" customHeight="1">
      <c r="A323" s="2" t="s">
        <v>61</v>
      </c>
      <c r="B323" s="21">
        <f>+'Pivot Table 2-Year Insts.'!P125</f>
        <v>46.106483158275985</v>
      </c>
      <c r="C323" s="22"/>
      <c r="D323" s="51">
        <f t="shared" si="40"/>
        <v>29.693637077769047</v>
      </c>
      <c r="E323" s="23"/>
      <c r="F323" s="33">
        <f>+'Pivot Table 2-Year Insts.'!P147</f>
        <v>17.203456402199528</v>
      </c>
      <c r="G323" s="63"/>
      <c r="H323" s="5">
        <f>+'Pivot Table 2-Year Insts.'!P150</f>
        <v>0</v>
      </c>
      <c r="I323" s="63"/>
      <c r="J323" s="5">
        <f>+'Pivot Table 2-Year Insts.'!P153</f>
        <v>12.490180675569521</v>
      </c>
      <c r="K323" s="63"/>
      <c r="L323" s="5">
        <f>+'Pivot Table 2-Year Insts.'!P156</f>
        <v>70.306362922230946</v>
      </c>
      <c r="M323" s="5"/>
      <c r="N323" s="39">
        <f>SUM(F323:L323)</f>
        <v>100</v>
      </c>
      <c r="P323" s="115"/>
      <c r="Q323" s="115"/>
      <c r="R323" s="115"/>
      <c r="S323" s="115"/>
      <c r="T323" s="115"/>
      <c r="U323" s="110"/>
      <c r="V323" s="116"/>
      <c r="W323" s="17"/>
    </row>
    <row r="324" spans="1:23" s="15" customFormat="1" ht="14.1" customHeight="1">
      <c r="A324" s="2" t="s">
        <v>48</v>
      </c>
      <c r="B324" s="21">
        <f>+'Pivot Table 2-Year Insts.'!P177</f>
        <v>47.447558938184521</v>
      </c>
      <c r="C324" s="22"/>
      <c r="D324" s="51">
        <f t="shared" si="40"/>
        <v>61.541471048513301</v>
      </c>
      <c r="E324" s="23"/>
      <c r="F324" s="33">
        <f>+'Pivot Table 2-Year Insts.'!P199</f>
        <v>36.69796557120501</v>
      </c>
      <c r="G324" s="63"/>
      <c r="H324" s="5">
        <f>+'Pivot Table 2-Year Insts.'!P202</f>
        <v>10.68075117370892</v>
      </c>
      <c r="I324" s="63"/>
      <c r="J324" s="5">
        <f>+'Pivot Table 2-Year Insts.'!P205</f>
        <v>14.162754303599373</v>
      </c>
      <c r="K324" s="63"/>
      <c r="L324" s="5">
        <f>+'Pivot Table 2-Year Insts.'!P208</f>
        <v>38.458528951486699</v>
      </c>
      <c r="M324" s="5"/>
      <c r="N324" s="39">
        <f>SUM(F324:L324)</f>
        <v>100</v>
      </c>
      <c r="P324" s="115"/>
      <c r="Q324" s="115"/>
      <c r="R324" s="115"/>
      <c r="S324" s="115"/>
      <c r="T324" s="115"/>
      <c r="U324" s="110"/>
      <c r="V324" s="116"/>
      <c r="W324" s="17"/>
    </row>
    <row r="325" spans="1:23" s="15" customFormat="1" ht="14.1" customHeight="1">
      <c r="A325" s="2"/>
      <c r="B325" s="21"/>
      <c r="C325" s="22"/>
      <c r="D325" s="51"/>
      <c r="E325" s="23"/>
      <c r="F325" s="33"/>
      <c r="G325" s="63"/>
      <c r="H325" s="5"/>
      <c r="I325" s="63"/>
      <c r="J325" s="5"/>
      <c r="K325" s="63"/>
      <c r="L325" s="5"/>
      <c r="M325" s="5"/>
      <c r="N325" s="39"/>
      <c r="P325" s="115"/>
      <c r="Q325" s="115"/>
      <c r="R325" s="115"/>
      <c r="S325" s="115"/>
      <c r="T325" s="115"/>
      <c r="U325" s="110"/>
      <c r="V325" s="116"/>
      <c r="W325" s="17"/>
    </row>
    <row r="326" spans="1:23" s="15" customFormat="1" ht="14.1" customHeight="1">
      <c r="A326" s="2" t="s">
        <v>49</v>
      </c>
      <c r="B326" s="21">
        <f>+'Pivot Table 2-Year Insts.'!P229</f>
        <v>56.643085570307207</v>
      </c>
      <c r="C326" s="22"/>
      <c r="D326" s="51">
        <f t="shared" ref="D326:D329" si="41">SUM(F326:J326)</f>
        <v>43.473053892215567</v>
      </c>
      <c r="E326" s="23"/>
      <c r="F326" s="33">
        <f>+'Pivot Table 2-Year Insts.'!P251</f>
        <v>10.265183917878529</v>
      </c>
      <c r="G326" s="63"/>
      <c r="H326" s="5">
        <f>+'Pivot Table 2-Year Insts.'!P254</f>
        <v>11.171941830624466</v>
      </c>
      <c r="I326" s="63"/>
      <c r="J326" s="5">
        <f>+'Pivot Table 2-Year Insts.'!P257</f>
        <v>22.035928143712574</v>
      </c>
      <c r="K326" s="63"/>
      <c r="L326" s="5">
        <f>+'Pivot Table 2-Year Insts.'!P260</f>
        <v>56.526946107784426</v>
      </c>
      <c r="M326" s="5"/>
      <c r="N326" s="39">
        <f>SUM(F326:L326)</f>
        <v>100</v>
      </c>
      <c r="P326" s="115"/>
      <c r="Q326" s="115"/>
      <c r="R326" s="115"/>
      <c r="S326" s="115"/>
      <c r="T326" s="115"/>
      <c r="U326" s="110"/>
      <c r="V326" s="116"/>
      <c r="W326" s="17"/>
    </row>
    <row r="327" spans="1:23" s="15" customFormat="1" ht="14.1" customHeight="1">
      <c r="A327" s="2" t="s">
        <v>50</v>
      </c>
      <c r="B327" s="21">
        <f>+'Pivot Table 2-Year Insts.'!P281</f>
        <v>39.444693237796685</v>
      </c>
      <c r="C327" s="22"/>
      <c r="D327" s="51">
        <f t="shared" si="41"/>
        <v>47.116257947320619</v>
      </c>
      <c r="E327" s="23"/>
      <c r="F327" s="33">
        <f>+'Pivot Table 2-Year Insts.'!P303</f>
        <v>25.181653042688467</v>
      </c>
      <c r="G327" s="63"/>
      <c r="H327" s="5">
        <f>+'Pivot Table 2-Year Insts.'!P306</f>
        <v>15.940054495912806</v>
      </c>
      <c r="I327" s="63"/>
      <c r="J327" s="5">
        <f>+'Pivot Table 2-Year Insts.'!P309</f>
        <v>5.9945504087193457</v>
      </c>
      <c r="K327" s="63"/>
      <c r="L327" s="5">
        <f>+'Pivot Table 2-Year Insts.'!P312</f>
        <v>52.883742052679381</v>
      </c>
      <c r="M327" s="5"/>
      <c r="N327" s="39">
        <f>SUM(F327:L327)</f>
        <v>100</v>
      </c>
      <c r="P327" s="115"/>
      <c r="Q327" s="115"/>
      <c r="R327" s="115"/>
      <c r="S327" s="115"/>
      <c r="T327" s="115"/>
      <c r="U327" s="110"/>
      <c r="V327" s="116"/>
      <c r="W327" s="17"/>
    </row>
    <row r="328" spans="1:23" s="15" customFormat="1" ht="13.5" customHeight="1">
      <c r="A328" s="2" t="s">
        <v>51</v>
      </c>
      <c r="B328" s="21">
        <f>+'Pivot Table 2-Year Insts.'!P333</f>
        <v>55.802603036876356</v>
      </c>
      <c r="C328" s="22"/>
      <c r="D328" s="51">
        <f t="shared" si="41"/>
        <v>53.109815354713319</v>
      </c>
      <c r="E328" s="23"/>
      <c r="F328" s="33">
        <f>+'Pivot Table 2-Year Insts.'!P355</f>
        <v>8.6491739552964049</v>
      </c>
      <c r="G328" s="63"/>
      <c r="H328" s="5">
        <f>+'Pivot Table 2-Year Insts.'!P358</f>
        <v>13.313896987366375</v>
      </c>
      <c r="I328" s="63"/>
      <c r="J328" s="5">
        <f>+'Pivot Table 2-Year Insts.'!P361</f>
        <v>31.146744412050538</v>
      </c>
      <c r="K328" s="63"/>
      <c r="L328" s="5">
        <f>+'Pivot Table 2-Year Insts.'!P364</f>
        <v>46.890184645286688</v>
      </c>
      <c r="M328" s="5"/>
      <c r="N328" s="39">
        <f>SUM(F328:L328)</f>
        <v>100</v>
      </c>
      <c r="P328" s="115"/>
      <c r="Q328" s="115"/>
      <c r="R328" s="115"/>
      <c r="S328" s="115"/>
      <c r="T328" s="115"/>
      <c r="U328" s="110"/>
      <c r="V328" s="116"/>
      <c r="W328" s="17"/>
    </row>
    <row r="329" spans="1:23" s="15" customFormat="1" ht="14.1" customHeight="1">
      <c r="A329" s="2" t="s">
        <v>52</v>
      </c>
      <c r="B329" s="21">
        <f>+'Pivot Table 2-Year Insts.'!P385</f>
        <v>37.733355360978024</v>
      </c>
      <c r="C329" s="22"/>
      <c r="D329" s="51">
        <f t="shared" si="41"/>
        <v>56.21716287215412</v>
      </c>
      <c r="E329" s="23"/>
      <c r="F329" s="33">
        <f>+'Pivot Table 2-Year Insts.'!P407</f>
        <v>17.950963222416814</v>
      </c>
      <c r="G329" s="63"/>
      <c r="H329" s="5">
        <f>+'Pivot Table 2-Year Insts.'!P410</f>
        <v>16.396672504378284</v>
      </c>
      <c r="I329" s="63"/>
      <c r="J329" s="5">
        <f>+'Pivot Table 2-Year Insts.'!P413</f>
        <v>21.869527145359019</v>
      </c>
      <c r="K329" s="63"/>
      <c r="L329" s="5">
        <f>+'Pivot Table 2-Year Insts.'!P416</f>
        <v>43.782837127845887</v>
      </c>
      <c r="M329" s="5"/>
      <c r="N329" s="39">
        <f>SUM(F329:L329)</f>
        <v>100</v>
      </c>
      <c r="P329" s="115"/>
      <c r="Q329" s="115"/>
      <c r="R329" s="115"/>
      <c r="S329" s="115"/>
      <c r="T329" s="115"/>
      <c r="U329" s="110"/>
      <c r="V329" s="116"/>
      <c r="W329" s="17"/>
    </row>
    <row r="330" spans="1:23" s="15" customFormat="1" ht="14.1" customHeight="1">
      <c r="A330" s="2"/>
      <c r="B330" s="21"/>
      <c r="C330" s="22"/>
      <c r="D330" s="51"/>
      <c r="E330" s="23"/>
      <c r="F330" s="33"/>
      <c r="G330" s="63"/>
      <c r="H330" s="5"/>
      <c r="I330" s="63"/>
      <c r="J330" s="5"/>
      <c r="K330" s="63"/>
      <c r="L330" s="5"/>
      <c r="M330" s="5"/>
      <c r="N330" s="39"/>
      <c r="P330" s="115"/>
      <c r="Q330" s="115"/>
      <c r="R330" s="115"/>
      <c r="S330" s="115"/>
      <c r="T330" s="115"/>
      <c r="U330" s="110"/>
      <c r="V330" s="116"/>
      <c r="W330" s="17"/>
    </row>
    <row r="331" spans="1:23" s="15" customFormat="1" ht="14.1" customHeight="1">
      <c r="A331" s="2" t="s">
        <v>53</v>
      </c>
      <c r="B331" s="21">
        <f>+'Pivot Table 2-Year Insts.'!P437</f>
        <v>66.051764045731915</v>
      </c>
      <c r="C331" s="22"/>
      <c r="D331" s="51">
        <f t="shared" ref="D331:D334" si="42">SUM(F331:J331)</f>
        <v>48.529255601571634</v>
      </c>
      <c r="E331" s="23"/>
      <c r="F331" s="33">
        <f>+'Pivot Table 2-Year Insts.'!P459</f>
        <v>27.673356695338221</v>
      </c>
      <c r="G331" s="63"/>
      <c r="H331" s="33">
        <f>+'Pivot Table 2-Year Insts.'!P462</f>
        <v>0.15928639694170119</v>
      </c>
      <c r="I331" s="63"/>
      <c r="J331" s="33">
        <f>+'Pivot Table 2-Year Insts.'!P465</f>
        <v>20.696612509291707</v>
      </c>
      <c r="K331" s="63"/>
      <c r="L331" s="33">
        <f>+'Pivot Table 2-Year Insts.'!P468</f>
        <v>51.470744398428373</v>
      </c>
      <c r="M331" s="5"/>
      <c r="N331" s="39">
        <f>SUM(F331:L331)</f>
        <v>100</v>
      </c>
      <c r="P331" s="115"/>
      <c r="Q331" s="115"/>
      <c r="R331" s="115"/>
      <c r="S331" s="115"/>
      <c r="T331" s="115"/>
      <c r="U331" s="110"/>
      <c r="V331" s="116"/>
      <c r="W331" s="17"/>
    </row>
    <row r="332" spans="1:23" s="15" customFormat="1" ht="14.1" customHeight="1">
      <c r="A332" s="2" t="s">
        <v>54</v>
      </c>
      <c r="B332" s="21">
        <f>+'Pivot Table 2-Year Insts.'!P489</f>
        <v>26.356844287924169</v>
      </c>
      <c r="C332" s="22"/>
      <c r="D332" s="51">
        <f t="shared" si="42"/>
        <v>33.191808191808192</v>
      </c>
      <c r="E332" s="23"/>
      <c r="F332" s="33">
        <f>+'Pivot Table 2-Year Insts.'!P511</f>
        <v>22.727272727272727</v>
      </c>
      <c r="G332" s="63"/>
      <c r="H332" s="33">
        <f>+'Pivot Table 2-Year Insts.'!P514</f>
        <v>0</v>
      </c>
      <c r="I332" s="63"/>
      <c r="J332" s="33">
        <f>+'Pivot Table 2-Year Insts.'!P517</f>
        <v>10.464535464535464</v>
      </c>
      <c r="K332" s="63"/>
      <c r="L332" s="33">
        <f>+'Pivot Table 2-Year Insts.'!P520</f>
        <v>66.808191808191808</v>
      </c>
      <c r="M332" s="5"/>
      <c r="N332" s="39">
        <f>SUM(F332:L332)</f>
        <v>100</v>
      </c>
      <c r="P332" s="115"/>
      <c r="Q332" s="115"/>
      <c r="R332" s="115"/>
      <c r="S332" s="115"/>
      <c r="T332" s="115"/>
      <c r="U332" s="110"/>
      <c r="V332" s="116"/>
      <c r="W332" s="17"/>
    </row>
    <row r="333" spans="1:23" s="15" customFormat="1" ht="14.1" customHeight="1">
      <c r="A333" s="2" t="s">
        <v>55</v>
      </c>
      <c r="B333" s="21">
        <f>+'Pivot Table 2-Year Insts.'!P541</f>
        <v>36.196319018404907</v>
      </c>
      <c r="C333" s="22"/>
      <c r="D333" s="51">
        <f t="shared" si="42"/>
        <v>57.990314769975782</v>
      </c>
      <c r="E333" s="23"/>
      <c r="F333" s="33">
        <f>+'Pivot Table 2-Year Insts.'!P563</f>
        <v>19.128329297820823</v>
      </c>
      <c r="G333" s="63"/>
      <c r="H333" s="33">
        <f>+'Pivot Table 2-Year Insts.'!P566</f>
        <v>7.5060532687651342</v>
      </c>
      <c r="I333" s="63"/>
      <c r="J333" s="33">
        <f>+'Pivot Table 2-Year Insts.'!P569</f>
        <v>31.35593220338983</v>
      </c>
      <c r="K333" s="63"/>
      <c r="L333" s="33">
        <f>+'Pivot Table 2-Year Insts.'!P572</f>
        <v>42.009685230024211</v>
      </c>
      <c r="M333" s="5"/>
      <c r="N333" s="39">
        <f>SUM(F333:L333)</f>
        <v>100</v>
      </c>
      <c r="P333" s="115"/>
      <c r="Q333" s="115"/>
      <c r="R333" s="115"/>
      <c r="S333" s="115"/>
      <c r="T333" s="115"/>
      <c r="U333" s="110"/>
      <c r="V333" s="116"/>
      <c r="W333" s="17"/>
    </row>
    <row r="334" spans="1:23" s="15" customFormat="1" ht="13.5" customHeight="1">
      <c r="A334" s="2" t="s">
        <v>56</v>
      </c>
      <c r="B334" s="21">
        <f>+'Pivot Table 2-Year Insts.'!P593</f>
        <v>49.993823347745519</v>
      </c>
      <c r="C334" s="22"/>
      <c r="D334" s="51">
        <f t="shared" si="42"/>
        <v>42.599456387447489</v>
      </c>
      <c r="E334" s="23"/>
      <c r="F334" s="33">
        <f>+'Pivot Table 2-Year Insts.'!P615</f>
        <v>13.615023474178404</v>
      </c>
      <c r="G334" s="63"/>
      <c r="H334" s="33">
        <f>+'Pivot Table 2-Year Insts.'!P618</f>
        <v>19.619471213244381</v>
      </c>
      <c r="I334" s="63"/>
      <c r="J334" s="33">
        <f>+'Pivot Table 2-Year Insts.'!P621</f>
        <v>9.3649617000247094</v>
      </c>
      <c r="K334" s="63"/>
      <c r="L334" s="33">
        <f>+'Pivot Table 2-Year Insts.'!P624</f>
        <v>57.400543612552511</v>
      </c>
      <c r="M334" s="5"/>
      <c r="N334" s="39">
        <f>SUM(F334:L334)</f>
        <v>100</v>
      </c>
      <c r="P334" s="115"/>
      <c r="Q334" s="115"/>
      <c r="R334" s="115"/>
      <c r="S334" s="115"/>
      <c r="T334" s="115"/>
      <c r="U334" s="110"/>
      <c r="V334" s="116"/>
      <c r="W334" s="17"/>
    </row>
    <row r="335" spans="1:23" s="15" customFormat="1" ht="13.5" customHeight="1">
      <c r="A335" s="2"/>
      <c r="B335" s="21"/>
      <c r="C335" s="22"/>
      <c r="D335" s="51"/>
      <c r="E335" s="23"/>
      <c r="F335" s="33"/>
      <c r="G335" s="63"/>
      <c r="H335" s="33"/>
      <c r="I335" s="63"/>
      <c r="J335" s="33"/>
      <c r="K335" s="63"/>
      <c r="L335" s="33"/>
      <c r="M335" s="5"/>
      <c r="N335" s="39"/>
      <c r="P335" s="115"/>
      <c r="Q335" s="115"/>
      <c r="R335" s="115"/>
      <c r="S335" s="115"/>
      <c r="T335" s="115"/>
      <c r="U335" s="110"/>
      <c r="V335" s="116"/>
      <c r="W335" s="17"/>
    </row>
    <row r="336" spans="1:23" s="15" customFormat="1" ht="14.1" customHeight="1">
      <c r="A336" s="2" t="s">
        <v>57</v>
      </c>
      <c r="B336" s="21">
        <f>+'Pivot Table 2-Year Insts.'!P645</f>
        <v>78.166268393912716</v>
      </c>
      <c r="C336" s="22"/>
      <c r="D336" s="51">
        <f t="shared" ref="D336:D339" si="43">SUM(F336:J336)</f>
        <v>49.895414320193083</v>
      </c>
      <c r="E336" s="23"/>
      <c r="F336" s="33">
        <f>+'Pivot Table 2-Year Insts.'!P667</f>
        <v>14.062751407884152</v>
      </c>
      <c r="G336" s="63"/>
      <c r="H336" s="33">
        <f>+'Pivot Table 2-Year Insts.'!P670</f>
        <v>16.68543845534996</v>
      </c>
      <c r="I336" s="63"/>
      <c r="J336" s="33">
        <f>+'Pivot Table 2-Year Insts.'!P673</f>
        <v>19.14722445695897</v>
      </c>
      <c r="K336" s="63"/>
      <c r="L336" s="33">
        <f>+'Pivot Table 2-Year Insts.'!P676</f>
        <v>50.104585679806924</v>
      </c>
      <c r="M336" s="5"/>
      <c r="N336" s="39">
        <f>SUM(F336:L336)</f>
        <v>100</v>
      </c>
      <c r="P336" s="115"/>
      <c r="Q336" s="115"/>
      <c r="R336" s="115"/>
      <c r="S336" s="115"/>
      <c r="T336" s="115"/>
      <c r="U336" s="110"/>
      <c r="V336" s="116"/>
      <c r="W336" s="17"/>
    </row>
    <row r="337" spans="1:23" s="15" customFormat="1" ht="14.1" customHeight="1">
      <c r="A337" s="2" t="s">
        <v>58</v>
      </c>
      <c r="B337" s="21">
        <f>+'Pivot Table 2-Year Insts.'!P697</f>
        <v>55.097652750403157</v>
      </c>
      <c r="C337" s="22"/>
      <c r="D337" s="51">
        <f t="shared" si="43"/>
        <v>51.300813008130078</v>
      </c>
      <c r="E337" s="23"/>
      <c r="F337" s="33">
        <f>+'Pivot Table 2-Year Insts.'!P719</f>
        <v>14.243902439024389</v>
      </c>
      <c r="G337" s="63"/>
      <c r="H337" s="33">
        <f>+'Pivot Table 2-Year Insts.'!P722</f>
        <v>13.918699186991871</v>
      </c>
      <c r="I337" s="63"/>
      <c r="J337" s="33">
        <f>+'Pivot Table 2-Year Insts.'!P725</f>
        <v>23.13821138211382</v>
      </c>
      <c r="K337" s="63"/>
      <c r="L337" s="33">
        <f>+'Pivot Table 2-Year Insts.'!P728</f>
        <v>48.699186991869922</v>
      </c>
      <c r="M337" s="5"/>
      <c r="N337" s="39">
        <f>SUM(F337:L337)</f>
        <v>100</v>
      </c>
      <c r="P337" s="115"/>
      <c r="Q337" s="115"/>
      <c r="R337" s="115"/>
      <c r="S337" s="115"/>
      <c r="T337" s="115"/>
      <c r="U337" s="110"/>
      <c r="V337" s="116"/>
      <c r="W337" s="17"/>
    </row>
    <row r="338" spans="1:23" s="15" customFormat="1" ht="14.1" customHeight="1">
      <c r="A338" s="2" t="s">
        <v>59</v>
      </c>
      <c r="B338" s="21">
        <f>+'Pivot Table 2-Year Insts.'!P749</f>
        <v>39.353979353979355</v>
      </c>
      <c r="C338" s="22"/>
      <c r="D338" s="51">
        <f t="shared" si="43"/>
        <v>56.642409883228979</v>
      </c>
      <c r="E338" s="23"/>
      <c r="F338" s="33">
        <f>+'Pivot Table 2-Year Insts.'!P771</f>
        <v>20.206464714841768</v>
      </c>
      <c r="G338" s="63"/>
      <c r="H338" s="33">
        <f>+'Pivot Table 2-Year Insts.'!P774</f>
        <v>17.414114063293283</v>
      </c>
      <c r="I338" s="63"/>
      <c r="J338" s="33">
        <f>+'Pivot Table 2-Year Insts.'!P777</f>
        <v>19.021831105093927</v>
      </c>
      <c r="K338" s="63"/>
      <c r="L338" s="33">
        <f>+'Pivot Table 2-Year Insts.'!P780</f>
        <v>43.357590116771028</v>
      </c>
      <c r="M338" s="5"/>
      <c r="N338" s="39">
        <f>SUM(F338:L338)</f>
        <v>100</v>
      </c>
      <c r="P338" s="115"/>
      <c r="Q338" s="115"/>
      <c r="R338" s="115"/>
      <c r="S338" s="115"/>
      <c r="T338" s="115"/>
      <c r="U338" s="110"/>
      <c r="V338" s="116"/>
      <c r="W338" s="17"/>
    </row>
    <row r="339" spans="1:23" s="17" customFormat="1" ht="14.1" customHeight="1">
      <c r="A339" s="40" t="s">
        <v>60</v>
      </c>
      <c r="B339" s="24">
        <f>+'Pivot Table 2-Year Insts.'!P801</f>
        <v>83.448275862068968</v>
      </c>
      <c r="C339" s="41"/>
      <c r="D339" s="42">
        <f t="shared" si="43"/>
        <v>41.32231404958678</v>
      </c>
      <c r="E339" s="43"/>
      <c r="F339" s="44">
        <f>+'Pivot Table 2-Year Insts.'!P823</f>
        <v>12.396694214876034</v>
      </c>
      <c r="G339" s="73"/>
      <c r="H339" s="44">
        <f>+'Pivot Table 2-Year Insts.'!P826</f>
        <v>17.906336088154269</v>
      </c>
      <c r="I339" s="73"/>
      <c r="J339" s="44">
        <f>+'Pivot Table 2-Year Insts.'!P829</f>
        <v>11.019283746556475</v>
      </c>
      <c r="K339" s="73"/>
      <c r="L339" s="44">
        <f>+'Pivot Table 2-Year Insts.'!P832</f>
        <v>58.677685950413228</v>
      </c>
      <c r="M339" s="35"/>
      <c r="N339" s="45">
        <f>SUM(F339:L339)</f>
        <v>100</v>
      </c>
      <c r="P339" s="115"/>
      <c r="Q339" s="115"/>
      <c r="R339" s="115"/>
      <c r="S339" s="115"/>
      <c r="T339" s="115"/>
      <c r="U339" s="110"/>
      <c r="V339" s="116"/>
    </row>
    <row r="340" spans="1:23" ht="57" customHeight="1">
      <c r="A340" s="1127" t="s">
        <v>140</v>
      </c>
      <c r="B340" s="1127"/>
      <c r="C340" s="1127"/>
      <c r="D340" s="1128"/>
      <c r="E340" s="1128"/>
      <c r="F340" s="1128"/>
      <c r="G340" s="1128"/>
      <c r="H340" s="1128"/>
      <c r="I340" s="1128"/>
      <c r="J340" s="1128"/>
      <c r="K340" s="1128"/>
      <c r="L340" s="1128"/>
      <c r="M340" s="1128"/>
      <c r="N340" s="1128"/>
      <c r="P340" s="108"/>
      <c r="Q340" s="115"/>
      <c r="R340" s="115"/>
      <c r="S340" s="115"/>
      <c r="T340" s="115"/>
      <c r="U340" s="108"/>
      <c r="V340" s="108"/>
      <c r="W340" s="95"/>
    </row>
    <row r="341" spans="1:23" ht="15" customHeight="1">
      <c r="A341" s="1127" t="s">
        <v>139</v>
      </c>
      <c r="B341" s="1127"/>
      <c r="C341" s="1127"/>
      <c r="D341" s="1128"/>
      <c r="E341" s="1128"/>
      <c r="F341" s="1128"/>
      <c r="G341" s="1128"/>
      <c r="H341" s="1128"/>
      <c r="I341" s="1128"/>
      <c r="J341" s="1128"/>
      <c r="K341" s="1128"/>
      <c r="L341" s="1128"/>
      <c r="M341" s="1128"/>
      <c r="N341" s="1128"/>
      <c r="P341" s="108"/>
      <c r="Q341" s="108"/>
      <c r="R341" s="108"/>
      <c r="S341" s="108"/>
      <c r="T341" s="108"/>
      <c r="U341" s="108"/>
      <c r="V341" s="108"/>
      <c r="W341" s="95"/>
    </row>
    <row r="342" spans="1:23">
      <c r="A342" s="1030" t="s">
        <v>168</v>
      </c>
      <c r="B342" s="1004"/>
      <c r="C342" s="1004"/>
      <c r="D342" s="1005"/>
      <c r="E342" s="1005"/>
      <c r="F342" s="1005"/>
      <c r="G342" s="1005"/>
      <c r="H342" s="1005"/>
      <c r="I342" s="1005"/>
      <c r="J342" s="1005"/>
      <c r="K342" s="1005"/>
      <c r="L342" s="1005"/>
      <c r="M342" s="1005"/>
      <c r="N342" s="137" t="s">
        <v>1303</v>
      </c>
      <c r="P342" s="108"/>
      <c r="Q342" s="108"/>
      <c r="R342" s="108"/>
      <c r="S342" s="108"/>
      <c r="T342" s="108"/>
      <c r="U342" s="108"/>
      <c r="V342" s="108"/>
      <c r="W342" s="95"/>
    </row>
    <row r="343" spans="1:23" ht="15.75">
      <c r="A343" s="1" t="s">
        <v>136</v>
      </c>
      <c r="B343" s="1"/>
      <c r="C343" s="1"/>
      <c r="D343" s="1"/>
      <c r="E343" s="1"/>
      <c r="F343" s="1"/>
      <c r="G343" s="1"/>
      <c r="H343" s="1"/>
      <c r="I343" s="1"/>
      <c r="J343" s="1"/>
      <c r="K343" s="1"/>
      <c r="L343" s="31"/>
      <c r="M343" s="8"/>
      <c r="N343" s="31"/>
      <c r="P343" s="108"/>
      <c r="Q343" s="108"/>
      <c r="R343" s="108"/>
      <c r="S343" s="108"/>
      <c r="T343" s="108"/>
      <c r="U343" s="108"/>
      <c r="V343" s="108"/>
      <c r="W343" s="95"/>
    </row>
    <row r="344" spans="1:23" ht="9" customHeight="1">
      <c r="A344" s="1"/>
      <c r="B344" s="1"/>
      <c r="C344" s="1"/>
      <c r="D344" s="1"/>
      <c r="E344" s="1"/>
      <c r="F344" s="1"/>
      <c r="G344" s="1"/>
      <c r="H344" s="1"/>
      <c r="I344" s="1"/>
      <c r="J344" s="1"/>
      <c r="K344" s="1"/>
      <c r="L344" s="31"/>
      <c r="M344" s="8"/>
      <c r="N344" s="31"/>
      <c r="P344" s="108"/>
      <c r="Q344" s="108"/>
      <c r="R344" s="108"/>
      <c r="S344" s="108"/>
      <c r="T344" s="108"/>
      <c r="U344" s="108"/>
      <c r="V344" s="108"/>
      <c r="W344" s="95"/>
    </row>
    <row r="345" spans="1:23" ht="15.75">
      <c r="A345" s="1" t="s">
        <v>71</v>
      </c>
      <c r="B345" s="1"/>
      <c r="C345" s="1"/>
      <c r="D345" s="1"/>
      <c r="E345" s="1"/>
      <c r="F345" s="1"/>
      <c r="G345" s="1"/>
      <c r="H345" s="1"/>
      <c r="I345" s="1"/>
      <c r="J345" s="1"/>
      <c r="K345" s="1"/>
      <c r="L345" s="31"/>
      <c r="M345" s="8"/>
      <c r="N345" s="31"/>
      <c r="P345" s="108"/>
      <c r="Q345" s="108"/>
      <c r="R345" s="108"/>
      <c r="S345" s="108"/>
      <c r="T345" s="108"/>
      <c r="U345" s="108"/>
      <c r="V345" s="108"/>
      <c r="W345" s="95"/>
    </row>
    <row r="346" spans="1:23" ht="18.75">
      <c r="A346" s="1" t="s">
        <v>81</v>
      </c>
      <c r="B346" s="1"/>
      <c r="C346" s="1"/>
      <c r="D346" s="1"/>
      <c r="E346" s="1"/>
      <c r="F346" s="1"/>
      <c r="G346" s="1"/>
      <c r="H346" s="1"/>
      <c r="I346" s="1"/>
      <c r="J346" s="1"/>
      <c r="K346" s="1"/>
      <c r="L346" s="31"/>
      <c r="M346" s="8"/>
      <c r="N346" s="31"/>
      <c r="P346" s="108"/>
      <c r="Q346" s="108"/>
      <c r="R346" s="108"/>
      <c r="S346" s="108"/>
      <c r="T346" s="108"/>
      <c r="U346" s="108"/>
      <c r="V346" s="108"/>
      <c r="W346" s="95"/>
    </row>
    <row r="347" spans="1:23" ht="15.75">
      <c r="A347" s="1" t="s">
        <v>183</v>
      </c>
      <c r="B347" s="1"/>
      <c r="C347" s="1"/>
      <c r="D347" s="1"/>
      <c r="E347" s="1"/>
      <c r="F347" s="1"/>
      <c r="G347" s="1"/>
      <c r="H347" s="1"/>
      <c r="I347" s="1"/>
      <c r="J347" s="1"/>
      <c r="K347" s="1"/>
      <c r="L347" s="31"/>
      <c r="M347" s="8"/>
      <c r="N347" s="31"/>
      <c r="P347" s="108"/>
      <c r="Q347" s="108"/>
      <c r="R347" s="108"/>
      <c r="S347" s="108"/>
      <c r="T347" s="108"/>
      <c r="U347" s="108"/>
      <c r="V347" s="108"/>
      <c r="W347" s="95"/>
    </row>
    <row r="348" spans="1:23" ht="9" customHeight="1">
      <c r="A348" s="1"/>
      <c r="B348" s="1"/>
      <c r="C348" s="1"/>
      <c r="D348" s="1"/>
      <c r="E348" s="1"/>
      <c r="F348" s="1"/>
      <c r="G348" s="1"/>
      <c r="H348" s="1"/>
      <c r="I348" s="1"/>
      <c r="J348" s="1"/>
      <c r="K348" s="1"/>
      <c r="L348" s="31"/>
      <c r="M348" s="8"/>
      <c r="N348" s="31"/>
      <c r="P348" s="108"/>
      <c r="Q348" s="108"/>
      <c r="R348" s="108"/>
      <c r="S348" s="108"/>
      <c r="T348" s="108"/>
      <c r="U348" s="108"/>
      <c r="V348" s="108"/>
      <c r="W348" s="95"/>
    </row>
    <row r="349" spans="1:23" ht="63" customHeight="1">
      <c r="A349" s="12"/>
      <c r="B349" s="29" t="s">
        <v>167</v>
      </c>
      <c r="C349" s="37"/>
      <c r="D349" s="29" t="s">
        <v>138</v>
      </c>
      <c r="E349" s="38"/>
      <c r="F349" s="29" t="s">
        <v>80</v>
      </c>
      <c r="G349" s="29"/>
      <c r="H349" s="29" t="s">
        <v>42</v>
      </c>
      <c r="I349" s="29"/>
      <c r="J349" s="29" t="s">
        <v>36</v>
      </c>
      <c r="K349" s="29"/>
      <c r="L349" s="29" t="s">
        <v>62</v>
      </c>
      <c r="M349" s="29"/>
      <c r="N349" s="29" t="s">
        <v>63</v>
      </c>
      <c r="P349" s="117"/>
      <c r="Q349" s="117"/>
      <c r="R349" s="117"/>
      <c r="S349" s="117"/>
      <c r="T349" s="117"/>
      <c r="U349" s="117"/>
      <c r="V349" s="117"/>
      <c r="W349" s="95"/>
    </row>
    <row r="350" spans="1:23" s="15" customFormat="1" ht="18" customHeight="1">
      <c r="A350" s="10" t="s">
        <v>45</v>
      </c>
      <c r="B350" s="21">
        <f>+'Pivot Table 2-Year Insts.'!Q853</f>
        <v>47.296009208136255</v>
      </c>
      <c r="C350" s="22"/>
      <c r="D350" s="50">
        <f>SUM(F350:J350)</f>
        <v>44.633004832388416</v>
      </c>
      <c r="E350" s="23"/>
      <c r="F350" s="33">
        <f>+'Pivot Table 2-Year Insts.'!Q875</f>
        <v>19.60732087820098</v>
      </c>
      <c r="G350" s="5"/>
      <c r="H350" s="33">
        <f>+'Pivot Table 2-Year Insts.'!Q878</f>
        <v>9.0559719949773605</v>
      </c>
      <c r="I350" s="33"/>
      <c r="J350" s="33">
        <f>+'Pivot Table 2-Year Insts.'!Q881</f>
        <v>15.969711959210075</v>
      </c>
      <c r="K350" s="33"/>
      <c r="L350" s="33">
        <f>+'Pivot Table 2-Year Insts.'!Q884</f>
        <v>55.366995167611591</v>
      </c>
      <c r="M350" s="5"/>
      <c r="N350" s="39">
        <f>SUM(F350:L350)</f>
        <v>100</v>
      </c>
      <c r="P350" s="109"/>
      <c r="Q350" s="109"/>
      <c r="R350" s="109"/>
      <c r="S350" s="109"/>
      <c r="T350" s="109"/>
      <c r="U350" s="110"/>
      <c r="V350" s="111"/>
    </row>
    <row r="351" spans="1:23" s="332" customFormat="1" ht="9" customHeight="1">
      <c r="A351" s="52"/>
      <c r="B351" s="122"/>
      <c r="C351" s="22"/>
      <c r="D351" s="51"/>
      <c r="E351" s="23"/>
      <c r="F351" s="5"/>
      <c r="G351" s="63"/>
      <c r="H351" s="5"/>
      <c r="I351" s="63"/>
      <c r="J351" s="5"/>
      <c r="K351" s="63"/>
      <c r="L351" s="5"/>
      <c r="M351" s="27"/>
      <c r="N351" s="39"/>
      <c r="P351" s="112"/>
      <c r="Q351" s="112"/>
      <c r="R351" s="112"/>
      <c r="S351" s="112"/>
      <c r="T351" s="112"/>
      <c r="U351" s="113"/>
      <c r="V351" s="114"/>
      <c r="W351" s="1031"/>
    </row>
    <row r="352" spans="1:23" s="15" customFormat="1" ht="14.1" customHeight="1">
      <c r="A352" s="10" t="s">
        <v>46</v>
      </c>
      <c r="B352" s="21">
        <f>+'Pivot Table 2-Year Insts.'!Q21</f>
        <v>53.028798411122146</v>
      </c>
      <c r="C352" s="22"/>
      <c r="D352" s="51">
        <f t="shared" ref="D352:D355" si="44">SUM(F352:J352)</f>
        <v>48.361423220973776</v>
      </c>
      <c r="E352" s="23"/>
      <c r="F352" s="33">
        <f>+'Pivot Table 2-Year Insts.'!Q43</f>
        <v>24.250936329588015</v>
      </c>
      <c r="G352" s="63"/>
      <c r="H352" s="5">
        <f>+'Pivot Table 2-Year Insts.'!Q46</f>
        <v>11.329588014981272</v>
      </c>
      <c r="I352" s="63"/>
      <c r="J352" s="5">
        <f>+'Pivot Table 2-Year Insts.'!Q49</f>
        <v>12.780898876404494</v>
      </c>
      <c r="K352" s="63"/>
      <c r="L352" s="5">
        <f>+'Pivot Table 2-Year Insts.'!Q52</f>
        <v>51.638576779026209</v>
      </c>
      <c r="M352" s="5"/>
      <c r="N352" s="39">
        <f>SUM(F352:L352)</f>
        <v>99.999999999999986</v>
      </c>
      <c r="P352" s="115"/>
      <c r="Q352" s="115"/>
      <c r="R352" s="115"/>
      <c r="S352" s="115"/>
      <c r="T352" s="115"/>
      <c r="U352" s="110"/>
      <c r="V352" s="111"/>
    </row>
    <row r="353" spans="1:23" s="15" customFormat="1" ht="14.1" customHeight="1">
      <c r="A353" s="2" t="s">
        <v>47</v>
      </c>
      <c r="B353" s="21">
        <f>+'Pivot Table 2-Year Insts.'!Q73</f>
        <v>49.602640909646652</v>
      </c>
      <c r="C353" s="22"/>
      <c r="D353" s="51">
        <f t="shared" si="44"/>
        <v>45.748089721469071</v>
      </c>
      <c r="E353" s="23"/>
      <c r="F353" s="33">
        <f>+'Pivot Table 2-Year Insts.'!Q95</f>
        <v>20.655656889327091</v>
      </c>
      <c r="G353" s="63"/>
      <c r="H353" s="5">
        <f>+'Pivot Table 2-Year Insts.'!Q98</f>
        <v>15.011091939857039</v>
      </c>
      <c r="I353" s="63"/>
      <c r="J353" s="5">
        <f>+'Pivot Table 2-Year Insts.'!Q101</f>
        <v>10.08134089228494</v>
      </c>
      <c r="K353" s="63"/>
      <c r="L353" s="5">
        <f>+'Pivot Table 2-Year Insts.'!Q104</f>
        <v>54.251910278530936</v>
      </c>
      <c r="M353" s="5"/>
      <c r="N353" s="39">
        <f>SUM(F353:L353)</f>
        <v>100</v>
      </c>
      <c r="P353" s="115"/>
      <c r="Q353" s="115"/>
      <c r="R353" s="115"/>
      <c r="S353" s="115"/>
      <c r="T353" s="115"/>
      <c r="U353" s="110"/>
      <c r="V353" s="116"/>
      <c r="W353" s="17"/>
    </row>
    <row r="354" spans="1:23" s="15" customFormat="1" ht="13.5" customHeight="1">
      <c r="A354" s="2" t="s">
        <v>61</v>
      </c>
      <c r="B354" s="21">
        <f>+'Pivot Table 2-Year Insts.'!Q125</f>
        <v>0</v>
      </c>
      <c r="C354" s="22"/>
      <c r="D354" s="51">
        <f t="shared" si="44"/>
        <v>0</v>
      </c>
      <c r="E354" s="23"/>
      <c r="F354" s="33">
        <f>+'Pivot Table 2-Year Insts.'!Q147</f>
        <v>0</v>
      </c>
      <c r="G354" s="63"/>
      <c r="H354" s="5">
        <f>+'Pivot Table 2-Year Insts.'!Q150</f>
        <v>0</v>
      </c>
      <c r="I354" s="63"/>
      <c r="J354" s="5">
        <f>+'Pivot Table 2-Year Insts.'!Q153</f>
        <v>0</v>
      </c>
      <c r="K354" s="63"/>
      <c r="L354" s="5">
        <f>+'Pivot Table 2-Year Insts.'!Q156</f>
        <v>0</v>
      </c>
      <c r="M354" s="5"/>
      <c r="N354" s="39">
        <f>SUM(F354:L354)</f>
        <v>0</v>
      </c>
      <c r="P354" s="115"/>
      <c r="Q354" s="115"/>
      <c r="R354" s="115"/>
      <c r="S354" s="115"/>
      <c r="T354" s="115"/>
      <c r="U354" s="110"/>
      <c r="V354" s="116"/>
      <c r="W354" s="17"/>
    </row>
    <row r="355" spans="1:23" s="15" customFormat="1" ht="14.1" customHeight="1">
      <c r="A355" s="2" t="s">
        <v>48</v>
      </c>
      <c r="B355" s="21">
        <f>+'Pivot Table 2-Year Insts.'!Q177</f>
        <v>45.899053627760253</v>
      </c>
      <c r="C355" s="22"/>
      <c r="D355" s="51">
        <f t="shared" si="44"/>
        <v>61.512027491408936</v>
      </c>
      <c r="E355" s="23"/>
      <c r="F355" s="33">
        <f>+'Pivot Table 2-Year Insts.'!Q199</f>
        <v>36.082474226804123</v>
      </c>
      <c r="G355" s="63"/>
      <c r="H355" s="5">
        <f>+'Pivot Table 2-Year Insts.'!Q202</f>
        <v>7.5601374570446733</v>
      </c>
      <c r="I355" s="63"/>
      <c r="J355" s="5">
        <f>+'Pivot Table 2-Year Insts.'!Q205</f>
        <v>17.869415807560138</v>
      </c>
      <c r="K355" s="63"/>
      <c r="L355" s="5">
        <f>+'Pivot Table 2-Year Insts.'!Q208</f>
        <v>38.487972508591071</v>
      </c>
      <c r="M355" s="5"/>
      <c r="N355" s="39">
        <f>SUM(F355:L355)</f>
        <v>100</v>
      </c>
      <c r="P355" s="115"/>
      <c r="Q355" s="115"/>
      <c r="R355" s="115"/>
      <c r="S355" s="115"/>
      <c r="T355" s="115"/>
      <c r="U355" s="110"/>
      <c r="V355" s="116"/>
      <c r="W355" s="17"/>
    </row>
    <row r="356" spans="1:23" s="15" customFormat="1" ht="14.1" customHeight="1">
      <c r="A356" s="2"/>
      <c r="B356" s="21"/>
      <c r="C356" s="22"/>
      <c r="D356" s="51"/>
      <c r="E356" s="23"/>
      <c r="F356" s="33"/>
      <c r="G356" s="63"/>
      <c r="H356" s="5"/>
      <c r="I356" s="63"/>
      <c r="J356" s="5"/>
      <c r="K356" s="63"/>
      <c r="L356" s="5"/>
      <c r="M356" s="5"/>
      <c r="N356" s="39"/>
      <c r="P356" s="115"/>
      <c r="Q356" s="115"/>
      <c r="R356" s="115"/>
      <c r="S356" s="115"/>
      <c r="T356" s="115"/>
      <c r="U356" s="110"/>
      <c r="V356" s="116"/>
      <c r="W356" s="17"/>
    </row>
    <row r="357" spans="1:23" s="15" customFormat="1" ht="14.1" customHeight="1">
      <c r="A357" s="2" t="s">
        <v>49</v>
      </c>
      <c r="B357" s="21">
        <f>+'Pivot Table 2-Year Insts.'!Q229</f>
        <v>61.448598130841127</v>
      </c>
      <c r="C357" s="22"/>
      <c r="D357" s="51">
        <f t="shared" ref="D357:D360" si="45">SUM(F357:J357)</f>
        <v>46.641318124207856</v>
      </c>
      <c r="E357" s="23"/>
      <c r="F357" s="33">
        <f>+'Pivot Table 2-Year Insts.'!Q251</f>
        <v>13.941698352344739</v>
      </c>
      <c r="G357" s="63"/>
      <c r="H357" s="5">
        <f>+'Pivot Table 2-Year Insts.'!Q254</f>
        <v>6.2103929024081115</v>
      </c>
      <c r="I357" s="63"/>
      <c r="J357" s="5">
        <f>+'Pivot Table 2-Year Insts.'!Q257</f>
        <v>26.489226869455006</v>
      </c>
      <c r="K357" s="63"/>
      <c r="L357" s="5">
        <f>+'Pivot Table 2-Year Insts.'!Q260</f>
        <v>53.358681875792144</v>
      </c>
      <c r="M357" s="5"/>
      <c r="N357" s="39">
        <f>SUM(F357:L357)</f>
        <v>100</v>
      </c>
      <c r="P357" s="115"/>
      <c r="Q357" s="115"/>
      <c r="R357" s="115"/>
      <c r="S357" s="115"/>
      <c r="T357" s="115"/>
      <c r="U357" s="110"/>
      <c r="V357" s="116"/>
      <c r="W357" s="17"/>
    </row>
    <row r="358" spans="1:23" s="15" customFormat="1" ht="14.1" customHeight="1">
      <c r="A358" s="2" t="s">
        <v>50</v>
      </c>
      <c r="B358" s="21">
        <f>+'Pivot Table 2-Year Insts.'!Q281</f>
        <v>43.875100080064051</v>
      </c>
      <c r="C358" s="22"/>
      <c r="D358" s="51">
        <f t="shared" si="45"/>
        <v>44.160583941605836</v>
      </c>
      <c r="E358" s="23"/>
      <c r="F358" s="33">
        <f>+'Pivot Table 2-Year Insts.'!Q303</f>
        <v>19.89051094890511</v>
      </c>
      <c r="G358" s="63"/>
      <c r="H358" s="5">
        <f>+'Pivot Table 2-Year Insts.'!Q306</f>
        <v>18.978102189781019</v>
      </c>
      <c r="I358" s="63"/>
      <c r="J358" s="5">
        <f>+'Pivot Table 2-Year Insts.'!Q309</f>
        <v>5.2919708029197077</v>
      </c>
      <c r="K358" s="63"/>
      <c r="L358" s="5">
        <f>+'Pivot Table 2-Year Insts.'!Q312</f>
        <v>55.839416058394164</v>
      </c>
      <c r="M358" s="5"/>
      <c r="N358" s="39">
        <f>SUM(F358:L358)</f>
        <v>100</v>
      </c>
      <c r="P358" s="115"/>
      <c r="Q358" s="115"/>
      <c r="R358" s="115"/>
      <c r="S358" s="115"/>
      <c r="T358" s="115"/>
      <c r="U358" s="110"/>
      <c r="V358" s="116"/>
      <c r="W358" s="17"/>
    </row>
    <row r="359" spans="1:23" s="15" customFormat="1" ht="13.5" customHeight="1">
      <c r="A359" s="2" t="s">
        <v>51</v>
      </c>
      <c r="B359" s="21">
        <f>+'Pivot Table 2-Year Insts.'!Q333</f>
        <v>39.783839423571798</v>
      </c>
      <c r="C359" s="22"/>
      <c r="D359" s="51">
        <f t="shared" si="45"/>
        <v>44.243208279430789</v>
      </c>
      <c r="E359" s="23"/>
      <c r="F359" s="33">
        <f>+'Pivot Table 2-Year Insts.'!Q355</f>
        <v>11.254851228978008</v>
      </c>
      <c r="G359" s="63"/>
      <c r="H359" s="5">
        <f>+'Pivot Table 2-Year Insts.'!Q358</f>
        <v>14.747736093143596</v>
      </c>
      <c r="I359" s="63"/>
      <c r="J359" s="5">
        <f>+'Pivot Table 2-Year Insts.'!Q361</f>
        <v>18.240620957309183</v>
      </c>
      <c r="K359" s="63"/>
      <c r="L359" s="5">
        <f>+'Pivot Table 2-Year Insts.'!Q364</f>
        <v>55.756791720569211</v>
      </c>
      <c r="M359" s="5"/>
      <c r="N359" s="39">
        <f>SUM(F359:L359)</f>
        <v>100</v>
      </c>
      <c r="P359" s="115"/>
      <c r="Q359" s="115"/>
      <c r="R359" s="115"/>
      <c r="S359" s="115"/>
      <c r="T359" s="115"/>
      <c r="U359" s="110"/>
      <c r="V359" s="116"/>
      <c r="W359" s="17"/>
    </row>
    <row r="360" spans="1:23" s="15" customFormat="1" ht="14.1" customHeight="1">
      <c r="A360" s="2" t="s">
        <v>52</v>
      </c>
      <c r="B360" s="21">
        <f>+'Pivot Table 2-Year Insts.'!Q385</f>
        <v>44.024122807017548</v>
      </c>
      <c r="C360" s="22"/>
      <c r="D360" s="51">
        <f t="shared" si="45"/>
        <v>36.861768368617682</v>
      </c>
      <c r="E360" s="23"/>
      <c r="F360" s="33">
        <f>+'Pivot Table 2-Year Insts.'!Q407</f>
        <v>10.460772104607722</v>
      </c>
      <c r="G360" s="63"/>
      <c r="H360" s="5">
        <f>+'Pivot Table 2-Year Insts.'!Q410</f>
        <v>14.694894146948942</v>
      </c>
      <c r="I360" s="63"/>
      <c r="J360" s="5">
        <f>+'Pivot Table 2-Year Insts.'!Q413</f>
        <v>11.70610211706102</v>
      </c>
      <c r="K360" s="63"/>
      <c r="L360" s="5">
        <f>+'Pivot Table 2-Year Insts.'!Q416</f>
        <v>63.138231631382311</v>
      </c>
      <c r="M360" s="5"/>
      <c r="N360" s="39">
        <f>SUM(F360:L360)</f>
        <v>100</v>
      </c>
      <c r="P360" s="115"/>
      <c r="Q360" s="115"/>
      <c r="R360" s="115"/>
      <c r="S360" s="115"/>
      <c r="T360" s="115"/>
      <c r="U360" s="110"/>
      <c r="V360" s="116"/>
      <c r="W360" s="17"/>
    </row>
    <row r="361" spans="1:23" s="15" customFormat="1" ht="14.1" customHeight="1">
      <c r="A361" s="2"/>
      <c r="B361" s="21"/>
      <c r="C361" s="22"/>
      <c r="D361" s="51"/>
      <c r="E361" s="23"/>
      <c r="F361" s="33"/>
      <c r="G361" s="63"/>
      <c r="H361" s="5"/>
      <c r="I361" s="63"/>
      <c r="J361" s="5"/>
      <c r="K361" s="63"/>
      <c r="L361" s="5"/>
      <c r="M361" s="5"/>
      <c r="N361" s="39"/>
      <c r="P361" s="115"/>
      <c r="Q361" s="115"/>
      <c r="R361" s="115"/>
      <c r="S361" s="115"/>
      <c r="T361" s="115"/>
      <c r="U361" s="110"/>
      <c r="V361" s="116"/>
      <c r="W361" s="17"/>
    </row>
    <row r="362" spans="1:23" s="15" customFormat="1" ht="14.1" customHeight="1">
      <c r="A362" s="2" t="s">
        <v>53</v>
      </c>
      <c r="B362" s="21">
        <f>+'Pivot Table 2-Year Insts.'!Q437</f>
        <v>77.777777777777786</v>
      </c>
      <c r="C362" s="22"/>
      <c r="D362" s="51">
        <f t="shared" ref="D362:D365" si="46">SUM(F362:J362)</f>
        <v>44.236072807501387</v>
      </c>
      <c r="E362" s="23"/>
      <c r="F362" s="33">
        <f>+'Pivot Table 2-Year Insts.'!Q459</f>
        <v>24.765581908439053</v>
      </c>
      <c r="G362" s="63"/>
      <c r="H362" s="33">
        <f>+'Pivot Table 2-Year Insts.'!Q462</f>
        <v>0</v>
      </c>
      <c r="I362" s="63"/>
      <c r="J362" s="33">
        <f>+'Pivot Table 2-Year Insts.'!Q465</f>
        <v>19.47049089906233</v>
      </c>
      <c r="K362" s="63"/>
      <c r="L362" s="33">
        <f>+'Pivot Table 2-Year Insts.'!Q468</f>
        <v>55.76392719249862</v>
      </c>
      <c r="M362" s="5"/>
      <c r="N362" s="39">
        <f>SUM(F362:L362)</f>
        <v>100</v>
      </c>
      <c r="P362" s="115"/>
      <c r="Q362" s="115"/>
      <c r="R362" s="115"/>
      <c r="S362" s="115"/>
      <c r="T362" s="115"/>
      <c r="U362" s="110"/>
      <c r="V362" s="116"/>
      <c r="W362" s="17"/>
    </row>
    <row r="363" spans="1:23" s="15" customFormat="1" ht="14.1" customHeight="1">
      <c r="A363" s="2" t="s">
        <v>54</v>
      </c>
      <c r="B363" s="21">
        <f>+'Pivot Table 2-Year Insts.'!Q489</f>
        <v>25.788781770376861</v>
      </c>
      <c r="C363" s="22"/>
      <c r="D363" s="51">
        <f t="shared" si="46"/>
        <v>36.61852166525064</v>
      </c>
      <c r="E363" s="23"/>
      <c r="F363" s="33">
        <f>+'Pivot Table 2-Year Insts.'!Q511</f>
        <v>25.148683092608326</v>
      </c>
      <c r="G363" s="63"/>
      <c r="H363" s="33">
        <f>+'Pivot Table 2-Year Insts.'!Q514</f>
        <v>0</v>
      </c>
      <c r="I363" s="63"/>
      <c r="J363" s="33">
        <f>+'Pivot Table 2-Year Insts.'!Q517</f>
        <v>11.469838572642312</v>
      </c>
      <c r="K363" s="63"/>
      <c r="L363" s="33">
        <f>+'Pivot Table 2-Year Insts.'!Q520</f>
        <v>63.38147833474936</v>
      </c>
      <c r="M363" s="5"/>
      <c r="N363" s="39">
        <f>SUM(F363:L363)</f>
        <v>100</v>
      </c>
      <c r="P363" s="115"/>
      <c r="Q363" s="115"/>
      <c r="R363" s="115"/>
      <c r="S363" s="115"/>
      <c r="T363" s="115"/>
      <c r="U363" s="110"/>
      <c r="V363" s="116"/>
      <c r="W363" s="17"/>
    </row>
    <row r="364" spans="1:23" s="15" customFormat="1" ht="14.1" customHeight="1">
      <c r="A364" s="2" t="s">
        <v>55</v>
      </c>
      <c r="B364" s="21">
        <f>+'Pivot Table 2-Year Insts.'!Q541</f>
        <v>41.406021631102021</v>
      </c>
      <c r="C364" s="22"/>
      <c r="D364" s="51">
        <f t="shared" si="46"/>
        <v>42.075538298623371</v>
      </c>
      <c r="E364" s="23"/>
      <c r="F364" s="33">
        <f>+'Pivot Table 2-Year Insts.'!Q563</f>
        <v>20.29650547123191</v>
      </c>
      <c r="G364" s="63"/>
      <c r="H364" s="33">
        <f>+'Pivot Table 2-Year Insts.'!Q566</f>
        <v>6.424285210024709</v>
      </c>
      <c r="I364" s="63"/>
      <c r="J364" s="33">
        <f>+'Pivot Table 2-Year Insts.'!Q569</f>
        <v>15.354747617366748</v>
      </c>
      <c r="K364" s="63"/>
      <c r="L364" s="33">
        <f>+'Pivot Table 2-Year Insts.'!Q572</f>
        <v>57.924461701376629</v>
      </c>
      <c r="M364" s="5"/>
      <c r="N364" s="39">
        <f>SUM(F364:L364)</f>
        <v>100</v>
      </c>
      <c r="P364" s="115"/>
      <c r="Q364" s="115"/>
      <c r="R364" s="115"/>
      <c r="S364" s="115"/>
      <c r="T364" s="115"/>
      <c r="U364" s="110"/>
      <c r="V364" s="116"/>
      <c r="W364" s="17"/>
    </row>
    <row r="365" spans="1:23" s="15" customFormat="1" ht="13.5" customHeight="1">
      <c r="A365" s="2" t="s">
        <v>56</v>
      </c>
      <c r="B365" s="21">
        <f>+'Pivot Table 2-Year Insts.'!Q593</f>
        <v>49.970777323202803</v>
      </c>
      <c r="C365" s="22"/>
      <c r="D365" s="51">
        <f t="shared" si="46"/>
        <v>48.654970760233923</v>
      </c>
      <c r="E365" s="23"/>
      <c r="F365" s="33">
        <f>+'Pivot Table 2-Year Insts.'!Q615</f>
        <v>16.315789473684212</v>
      </c>
      <c r="G365" s="63"/>
      <c r="H365" s="33">
        <f>+'Pivot Table 2-Year Insts.'!Q618</f>
        <v>8.8304093567251467</v>
      </c>
      <c r="I365" s="63"/>
      <c r="J365" s="33">
        <f>+'Pivot Table 2-Year Insts.'!Q621</f>
        <v>23.508771929824562</v>
      </c>
      <c r="K365" s="63"/>
      <c r="L365" s="33">
        <f>+'Pivot Table 2-Year Insts.'!Q624</f>
        <v>51.345029239766085</v>
      </c>
      <c r="M365" s="5"/>
      <c r="N365" s="39">
        <f>SUM(F365:L365)</f>
        <v>100</v>
      </c>
      <c r="P365" s="115"/>
      <c r="Q365" s="115"/>
      <c r="R365" s="115"/>
      <c r="S365" s="115"/>
      <c r="T365" s="115"/>
      <c r="U365" s="110"/>
      <c r="V365" s="116"/>
      <c r="W365" s="17"/>
    </row>
    <row r="366" spans="1:23" s="15" customFormat="1" ht="13.5" customHeight="1">
      <c r="A366" s="2"/>
      <c r="B366" s="21"/>
      <c r="C366" s="22"/>
      <c r="D366" s="51"/>
      <c r="E366" s="23"/>
      <c r="F366" s="33"/>
      <c r="G366" s="63"/>
      <c r="H366" s="33"/>
      <c r="I366" s="63"/>
      <c r="J366" s="33"/>
      <c r="K366" s="63"/>
      <c r="L366" s="33"/>
      <c r="M366" s="5"/>
      <c r="N366" s="39"/>
      <c r="P366" s="115"/>
      <c r="Q366" s="115"/>
      <c r="R366" s="115"/>
      <c r="S366" s="115"/>
      <c r="T366" s="115"/>
      <c r="U366" s="110"/>
      <c r="V366" s="116"/>
      <c r="W366" s="17"/>
    </row>
    <row r="367" spans="1:23" s="15" customFormat="1" ht="14.1" customHeight="1">
      <c r="A367" s="2" t="s">
        <v>57</v>
      </c>
      <c r="B367" s="21">
        <f>+'Pivot Table 2-Year Insts.'!Q642</f>
        <v>0</v>
      </c>
      <c r="C367" s="22"/>
      <c r="D367" s="51">
        <f t="shared" ref="D367:D370" si="47">SUM(F367:J367)</f>
        <v>0</v>
      </c>
      <c r="E367" s="23"/>
      <c r="F367" s="33">
        <f>+'Pivot Table 2-Year Insts.'!Q667</f>
        <v>0</v>
      </c>
      <c r="G367" s="63"/>
      <c r="H367" s="33">
        <f>+'Pivot Table 2-Year Insts.'!Q670</f>
        <v>0</v>
      </c>
      <c r="I367" s="63"/>
      <c r="J367" s="33">
        <f>+'Pivot Table 2-Year Insts.'!Q673</f>
        <v>0</v>
      </c>
      <c r="K367" s="63"/>
      <c r="L367" s="33">
        <f>+'Pivot Table 2-Year Insts.'!Q676</f>
        <v>0</v>
      </c>
      <c r="M367" s="5"/>
      <c r="N367" s="39">
        <f>SUM(F367:L367)</f>
        <v>0</v>
      </c>
      <c r="P367" s="115"/>
      <c r="Q367" s="115"/>
      <c r="R367" s="115"/>
      <c r="S367" s="115"/>
      <c r="T367" s="115"/>
      <c r="U367" s="110"/>
      <c r="V367" s="116"/>
      <c r="W367" s="17"/>
    </row>
    <row r="368" spans="1:23" s="15" customFormat="1" ht="14.1" customHeight="1">
      <c r="A368" s="2" t="s">
        <v>58</v>
      </c>
      <c r="B368" s="21">
        <f>+'Pivot Table 2-Year Insts.'!Q697</f>
        <v>56.207892204042352</v>
      </c>
      <c r="C368" s="22"/>
      <c r="D368" s="51">
        <f t="shared" si="47"/>
        <v>56.121575342465761</v>
      </c>
      <c r="E368" s="23"/>
      <c r="F368" s="33">
        <f>+'Pivot Table 2-Year Insts.'!Q719</f>
        <v>22.003424657534246</v>
      </c>
      <c r="G368" s="63"/>
      <c r="H368" s="33">
        <f>+'Pivot Table 2-Year Insts.'!Q722</f>
        <v>7.8339041095890405</v>
      </c>
      <c r="I368" s="63"/>
      <c r="J368" s="33">
        <f>+'Pivot Table 2-Year Insts.'!Q725</f>
        <v>26.284246575342468</v>
      </c>
      <c r="K368" s="63"/>
      <c r="L368" s="33">
        <f>+'Pivot Table 2-Year Insts.'!Q728</f>
        <v>43.878424657534246</v>
      </c>
      <c r="M368" s="5"/>
      <c r="N368" s="39">
        <f>SUM(F368:L368)</f>
        <v>100</v>
      </c>
      <c r="P368" s="115"/>
      <c r="Q368" s="115"/>
      <c r="R368" s="115"/>
      <c r="S368" s="115"/>
      <c r="T368" s="115"/>
      <c r="U368" s="110"/>
      <c r="V368" s="116"/>
      <c r="W368" s="17"/>
    </row>
    <row r="369" spans="1:25" s="15" customFormat="1" ht="14.1" customHeight="1">
      <c r="A369" s="2" t="s">
        <v>59</v>
      </c>
      <c r="B369" s="21">
        <f>+'Pivot Table 2-Year Insts.'!Q749</f>
        <v>74.006309148264975</v>
      </c>
      <c r="C369" s="22"/>
      <c r="D369" s="51">
        <f t="shared" si="47"/>
        <v>40.110826939471437</v>
      </c>
      <c r="E369" s="23"/>
      <c r="F369" s="33">
        <f>+'Pivot Table 2-Year Insts.'!Q771</f>
        <v>16.837169650468883</v>
      </c>
      <c r="G369" s="63"/>
      <c r="H369" s="33">
        <f>+'Pivot Table 2-Year Insts.'!Q774</f>
        <v>11.295822676896845</v>
      </c>
      <c r="I369" s="63"/>
      <c r="J369" s="33">
        <f>+'Pivot Table 2-Year Insts.'!Q777</f>
        <v>11.977834612105712</v>
      </c>
      <c r="K369" s="63"/>
      <c r="L369" s="33">
        <f>+'Pivot Table 2-Year Insts.'!Q780</f>
        <v>59.889173060528556</v>
      </c>
      <c r="M369" s="5"/>
      <c r="N369" s="39">
        <f>SUM(F369:L369)</f>
        <v>100</v>
      </c>
      <c r="P369" s="115"/>
      <c r="Q369" s="115"/>
      <c r="R369" s="115"/>
      <c r="S369" s="115"/>
      <c r="T369" s="115"/>
      <c r="U369" s="110"/>
      <c r="V369" s="116"/>
      <c r="W369" s="17"/>
    </row>
    <row r="370" spans="1:25" s="17" customFormat="1" ht="14.1" customHeight="1">
      <c r="A370" s="40" t="s">
        <v>60</v>
      </c>
      <c r="B370" s="24">
        <f>+'Pivot Table 2-Year Insts.'!Q801</f>
        <v>81.853281853281857</v>
      </c>
      <c r="C370" s="41"/>
      <c r="D370" s="42">
        <f t="shared" si="47"/>
        <v>45.053995680345572</v>
      </c>
      <c r="E370" s="43"/>
      <c r="F370" s="44">
        <f>+'Pivot Table 2-Year Insts.'!Q823</f>
        <v>8.7257019438444932</v>
      </c>
      <c r="G370" s="73"/>
      <c r="H370" s="44">
        <f>+'Pivot Table 2-Year Insts.'!Q826</f>
        <v>14.730021598272138</v>
      </c>
      <c r="I370" s="73"/>
      <c r="J370" s="44">
        <f>+'Pivot Table 2-Year Insts.'!Q829</f>
        <v>21.598272138228943</v>
      </c>
      <c r="K370" s="73"/>
      <c r="L370" s="44">
        <f>+'Pivot Table 2-Year Insts.'!Q832</f>
        <v>54.946004319654428</v>
      </c>
      <c r="M370" s="35"/>
      <c r="N370" s="45">
        <f>SUM(F370:L370)</f>
        <v>100</v>
      </c>
      <c r="P370" s="115"/>
      <c r="Q370" s="115"/>
      <c r="R370" s="115"/>
      <c r="S370" s="115"/>
      <c r="T370" s="115"/>
      <c r="U370" s="110"/>
      <c r="V370" s="116"/>
    </row>
    <row r="371" spans="1:25" ht="57" customHeight="1">
      <c r="A371" s="1127" t="s">
        <v>140</v>
      </c>
      <c r="B371" s="1127"/>
      <c r="C371" s="1127"/>
      <c r="D371" s="1128"/>
      <c r="E371" s="1128"/>
      <c r="F371" s="1128"/>
      <c r="G371" s="1128"/>
      <c r="H371" s="1128"/>
      <c r="I371" s="1128"/>
      <c r="J371" s="1128"/>
      <c r="K371" s="1128"/>
      <c r="L371" s="1128"/>
      <c r="M371" s="1128"/>
      <c r="N371" s="1128"/>
      <c r="P371" s="108"/>
      <c r="Q371" s="115"/>
      <c r="R371" s="115"/>
      <c r="S371" s="115"/>
      <c r="T371" s="115"/>
      <c r="U371" s="108"/>
      <c r="V371" s="108"/>
      <c r="W371" s="95"/>
    </row>
    <row r="372" spans="1:25" ht="15" customHeight="1">
      <c r="A372" s="1127" t="s">
        <v>139</v>
      </c>
      <c r="B372" s="1127"/>
      <c r="C372" s="1127"/>
      <c r="D372" s="1128"/>
      <c r="E372" s="1128"/>
      <c r="F372" s="1128"/>
      <c r="G372" s="1128"/>
      <c r="H372" s="1128"/>
      <c r="I372" s="1128"/>
      <c r="J372" s="1128"/>
      <c r="K372" s="1128"/>
      <c r="L372" s="1128"/>
      <c r="M372" s="1128"/>
      <c r="N372" s="1128"/>
      <c r="P372" s="108"/>
      <c r="Q372" s="108"/>
      <c r="R372" s="108"/>
      <c r="S372" s="108"/>
      <c r="T372" s="108"/>
      <c r="U372" s="108"/>
      <c r="V372" s="108"/>
      <c r="W372" s="95"/>
    </row>
    <row r="373" spans="1:25">
      <c r="A373" s="1030" t="s">
        <v>168</v>
      </c>
      <c r="B373" s="1004"/>
      <c r="C373" s="1004"/>
      <c r="D373" s="1005"/>
      <c r="E373" s="1005"/>
      <c r="F373" s="1005"/>
      <c r="G373" s="1005"/>
      <c r="H373" s="1005"/>
      <c r="I373" s="1005"/>
      <c r="J373" s="1005"/>
      <c r="K373" s="1005"/>
      <c r="L373" s="1005"/>
      <c r="M373" s="1005"/>
      <c r="N373" s="137" t="s">
        <v>1303</v>
      </c>
      <c r="P373" s="108"/>
      <c r="Q373" s="108"/>
      <c r="R373" s="108"/>
      <c r="S373" s="108"/>
      <c r="T373" s="108"/>
      <c r="U373" s="108"/>
      <c r="V373" s="108"/>
      <c r="W373" s="95"/>
    </row>
    <row r="374" spans="1:25" ht="15.75">
      <c r="A374" s="1" t="s">
        <v>137</v>
      </c>
      <c r="B374" s="1"/>
      <c r="C374" s="1"/>
      <c r="D374" s="1"/>
      <c r="E374" s="1"/>
      <c r="F374" s="1"/>
      <c r="G374" s="1"/>
      <c r="H374" s="1"/>
      <c r="I374" s="1"/>
      <c r="J374" s="1"/>
      <c r="K374" s="1"/>
      <c r="L374" s="31"/>
      <c r="M374" s="8"/>
      <c r="N374" s="31"/>
    </row>
    <row r="375" spans="1:25" ht="9" customHeight="1">
      <c r="A375" s="1"/>
      <c r="B375" s="1"/>
      <c r="C375" s="1"/>
      <c r="D375" s="1"/>
      <c r="E375" s="1"/>
      <c r="F375" s="1"/>
      <c r="G375" s="1"/>
      <c r="H375" s="1"/>
      <c r="I375" s="1"/>
      <c r="J375" s="1"/>
      <c r="K375" s="1"/>
      <c r="L375" s="31"/>
      <c r="M375" s="8"/>
      <c r="N375" s="31"/>
      <c r="W375" s="105"/>
      <c r="X375" s="105"/>
      <c r="Y375" s="105"/>
    </row>
    <row r="376" spans="1:25" ht="15.75">
      <c r="A376" s="1" t="s">
        <v>71</v>
      </c>
      <c r="B376" s="1"/>
      <c r="C376" s="1"/>
      <c r="D376" s="1"/>
      <c r="E376" s="1"/>
      <c r="F376" s="1"/>
      <c r="G376" s="1"/>
      <c r="H376" s="1"/>
      <c r="I376" s="1"/>
      <c r="J376" s="1"/>
      <c r="K376" s="1"/>
      <c r="L376" s="31"/>
      <c r="M376" s="8"/>
      <c r="N376" s="31"/>
      <c r="W376" s="105"/>
      <c r="X376" s="105"/>
      <c r="Y376" s="105"/>
    </row>
    <row r="377" spans="1:25" ht="18.75">
      <c r="A377" s="1" t="s">
        <v>81</v>
      </c>
      <c r="B377" s="1"/>
      <c r="C377" s="1"/>
      <c r="D377" s="1"/>
      <c r="E377" s="1"/>
      <c r="F377" s="1"/>
      <c r="G377" s="1"/>
      <c r="H377" s="1"/>
      <c r="I377" s="1"/>
      <c r="J377" s="1"/>
      <c r="K377" s="1"/>
      <c r="L377" s="31"/>
      <c r="M377" s="8"/>
      <c r="N377" s="31"/>
      <c r="W377" s="105"/>
      <c r="X377" s="105"/>
      <c r="Y377" s="105"/>
    </row>
    <row r="378" spans="1:25" ht="15.75">
      <c r="A378" s="1" t="s">
        <v>1195</v>
      </c>
      <c r="B378" s="1"/>
      <c r="C378" s="1"/>
      <c r="D378" s="1"/>
      <c r="E378" s="1"/>
      <c r="F378" s="1"/>
      <c r="G378" s="1"/>
      <c r="H378" s="1"/>
      <c r="I378" s="1"/>
      <c r="J378" s="1"/>
      <c r="K378" s="1"/>
      <c r="L378" s="31"/>
      <c r="M378" s="8"/>
      <c r="N378" s="31"/>
      <c r="W378" s="105"/>
      <c r="X378" s="105"/>
      <c r="Y378" s="105"/>
    </row>
    <row r="379" spans="1:25" ht="9" customHeight="1">
      <c r="A379" s="1"/>
      <c r="B379" s="1"/>
      <c r="C379" s="1"/>
      <c r="D379" s="1"/>
      <c r="E379" s="1"/>
      <c r="F379" s="1"/>
      <c r="G379" s="1"/>
      <c r="H379" s="1"/>
      <c r="I379" s="1"/>
      <c r="J379" s="1"/>
      <c r="K379" s="1"/>
      <c r="L379" s="31"/>
      <c r="M379" s="8"/>
      <c r="N379" s="31"/>
      <c r="W379" s="105"/>
      <c r="X379" s="105"/>
      <c r="Y379" s="105"/>
    </row>
    <row r="380" spans="1:25" ht="63" customHeight="1">
      <c r="A380" s="12"/>
      <c r="B380" s="29" t="s">
        <v>167</v>
      </c>
      <c r="C380" s="37"/>
      <c r="D380" s="29" t="s">
        <v>138</v>
      </c>
      <c r="E380" s="38"/>
      <c r="F380" s="29" t="s">
        <v>80</v>
      </c>
      <c r="G380" s="29"/>
      <c r="H380" s="29" t="s">
        <v>42</v>
      </c>
      <c r="I380" s="29"/>
      <c r="J380" s="29" t="s">
        <v>36</v>
      </c>
      <c r="K380" s="29"/>
      <c r="L380" s="29" t="s">
        <v>62</v>
      </c>
      <c r="M380" s="29"/>
      <c r="N380" s="29" t="s">
        <v>63</v>
      </c>
      <c r="W380" s="105"/>
      <c r="X380" s="105"/>
      <c r="Y380" s="105"/>
    </row>
    <row r="381" spans="1:25" s="15" customFormat="1" ht="18" customHeight="1">
      <c r="A381" s="10" t="s">
        <v>45</v>
      </c>
      <c r="B381" s="21">
        <f>+'Pivot Table 2-Year Insts.'!U853</f>
        <v>35.735659260202453</v>
      </c>
      <c r="C381" s="22"/>
      <c r="D381" s="50">
        <f>SUM(F381:J381)</f>
        <v>60.867628719045079</v>
      </c>
      <c r="E381" s="23"/>
      <c r="F381" s="33">
        <f>+'Pivot Table 2-Year Insts.'!U875</f>
        <v>33.395688580081952</v>
      </c>
      <c r="G381" s="5"/>
      <c r="H381" s="33">
        <f>+'Pivot Table 2-Year Insts.'!U878</f>
        <v>22.741849278460716</v>
      </c>
      <c r="I381" s="33"/>
      <c r="J381" s="33">
        <f>+'Pivot Table 2-Year Insts.'!U881</f>
        <v>4.730090860502405</v>
      </c>
      <c r="K381" s="33"/>
      <c r="L381" s="33">
        <f>+'Pivot Table 2-Year Insts.'!U884</f>
        <v>39.132371280954928</v>
      </c>
      <c r="M381" s="5"/>
      <c r="N381" s="39">
        <f>SUM(F381:L381)</f>
        <v>100</v>
      </c>
      <c r="P381" s="105"/>
      <c r="Q381" s="105"/>
      <c r="R381" s="105"/>
      <c r="S381" s="105"/>
      <c r="T381" s="105"/>
      <c r="U381" s="105"/>
      <c r="V381" s="105"/>
      <c r="W381" s="105"/>
      <c r="X381" s="105"/>
      <c r="Y381" s="105"/>
    </row>
    <row r="382" spans="1:25" s="332" customFormat="1" ht="9" customHeight="1">
      <c r="A382" s="52"/>
      <c r="B382" s="5"/>
      <c r="C382" s="22"/>
      <c r="D382" s="51"/>
      <c r="E382" s="23"/>
      <c r="F382" s="5"/>
      <c r="G382" s="63"/>
      <c r="H382" s="5"/>
      <c r="I382" s="63"/>
      <c r="J382" s="5"/>
      <c r="K382" s="63"/>
      <c r="L382" s="5"/>
      <c r="M382" s="27"/>
      <c r="N382" s="39"/>
      <c r="P382" s="105"/>
      <c r="Q382" s="105"/>
      <c r="R382" s="105"/>
      <c r="S382" s="105"/>
      <c r="T382" s="105"/>
      <c r="U382" s="105"/>
      <c r="V382" s="105"/>
      <c r="W382" s="105"/>
      <c r="X382" s="105"/>
      <c r="Y382" s="105"/>
    </row>
    <row r="383" spans="1:25" s="15" customFormat="1" ht="14.1" customHeight="1">
      <c r="A383" s="10" t="s">
        <v>46</v>
      </c>
      <c r="B383" s="21">
        <f>+'Pivot Table 2-Year Insts.'!U21</f>
        <v>32.517263025737606</v>
      </c>
      <c r="C383" s="22"/>
      <c r="D383" s="51">
        <f t="shared" ref="D383:D401" si="48">SUM(F383:J383)</f>
        <v>55.598455598455601</v>
      </c>
      <c r="E383" s="23"/>
      <c r="F383" s="33">
        <f>+'Pivot Table 2-Year Insts.'!U43</f>
        <v>30.308880308880308</v>
      </c>
      <c r="G383" s="63"/>
      <c r="H383" s="5">
        <f>+'Pivot Table 2-Year Insts.'!U46</f>
        <v>14.285714285714285</v>
      </c>
      <c r="I383" s="63"/>
      <c r="J383" s="5">
        <f>+'Pivot Table 2-Year Insts.'!U49</f>
        <v>11.003861003861005</v>
      </c>
      <c r="K383" s="63"/>
      <c r="L383" s="5">
        <f>+'Pivot Table 2-Year Insts.'!U52</f>
        <v>44.401544401544399</v>
      </c>
      <c r="M383" s="5"/>
      <c r="N383" s="39">
        <f t="shared" ref="N383:N401" si="49">SUM(F383:L383)</f>
        <v>100</v>
      </c>
      <c r="P383" s="105"/>
      <c r="Q383" s="105"/>
      <c r="R383" s="105"/>
      <c r="S383" s="105"/>
      <c r="T383" s="105"/>
      <c r="U383" s="105"/>
      <c r="V383" s="105"/>
      <c r="W383" s="105"/>
      <c r="X383" s="105"/>
      <c r="Y383" s="105"/>
    </row>
    <row r="384" spans="1:25" s="15" customFormat="1" ht="14.1" customHeight="1">
      <c r="A384" s="2" t="s">
        <v>47</v>
      </c>
      <c r="B384" s="21">
        <f>+'Pivot Table 2-Year Insts.'!U73</f>
        <v>0</v>
      </c>
      <c r="C384" s="22"/>
      <c r="D384" s="51">
        <f t="shared" si="48"/>
        <v>0</v>
      </c>
      <c r="E384" s="23"/>
      <c r="F384" s="33">
        <f>+'Pivot Table 2-Year Insts.'!U95</f>
        <v>0</v>
      </c>
      <c r="G384" s="63"/>
      <c r="H384" s="5">
        <f>+'Pivot Table 2-Year Insts.'!U98</f>
        <v>0</v>
      </c>
      <c r="I384" s="63"/>
      <c r="J384" s="5">
        <f>+'Pivot Table 2-Year Insts.'!U101</f>
        <v>0</v>
      </c>
      <c r="K384" s="63"/>
      <c r="L384" s="5">
        <f>+'Pivot Table 2-Year Insts.'!U104</f>
        <v>0</v>
      </c>
      <c r="M384" s="5"/>
      <c r="N384" s="39">
        <f t="shared" si="49"/>
        <v>0</v>
      </c>
      <c r="P384" s="105"/>
      <c r="Q384" s="105"/>
      <c r="R384" s="105"/>
      <c r="S384" s="105"/>
      <c r="T384" s="105"/>
      <c r="U384" s="105"/>
      <c r="V384" s="105"/>
      <c r="W384" s="105"/>
      <c r="X384" s="105"/>
    </row>
    <row r="385" spans="1:40" s="15" customFormat="1" ht="13.5" customHeight="1">
      <c r="A385" s="2" t="s">
        <v>61</v>
      </c>
      <c r="B385" s="21">
        <f>+'Pivot Table 2-Year Insts.'!U125</f>
        <v>0</v>
      </c>
      <c r="C385" s="22"/>
      <c r="D385" s="51">
        <f t="shared" si="48"/>
        <v>0</v>
      </c>
      <c r="E385" s="23"/>
      <c r="F385" s="33">
        <f>+'Pivot Table 2-Year Insts.'!U147</f>
        <v>0</v>
      </c>
      <c r="G385" s="63"/>
      <c r="H385" s="5">
        <f>+'Pivot Table 2-Year Insts.'!U150</f>
        <v>0</v>
      </c>
      <c r="I385" s="63"/>
      <c r="J385" s="5">
        <f>+'Pivot Table 2-Year Insts.'!U153</f>
        <v>0</v>
      </c>
      <c r="K385" s="63"/>
      <c r="L385" s="5">
        <f>+'Pivot Table 2-Year Insts.'!U156</f>
        <v>0</v>
      </c>
      <c r="M385" s="5"/>
      <c r="N385" s="39">
        <f t="shared" si="49"/>
        <v>0</v>
      </c>
      <c r="P385" s="105"/>
      <c r="Q385" s="105"/>
      <c r="R385" s="105"/>
      <c r="S385" s="105"/>
      <c r="T385" s="105"/>
      <c r="U385" s="105"/>
      <c r="V385" s="105"/>
      <c r="W385" s="105"/>
      <c r="X385" s="105"/>
    </row>
    <row r="386" spans="1:40" s="15" customFormat="1" ht="14.1" customHeight="1">
      <c r="A386" s="2" t="s">
        <v>48</v>
      </c>
      <c r="B386" s="21">
        <f>+'Pivot Table 2-Year Insts.'!U177</f>
        <v>0</v>
      </c>
      <c r="C386" s="22"/>
      <c r="D386" s="51">
        <f t="shared" si="48"/>
        <v>0</v>
      </c>
      <c r="E386" s="23"/>
      <c r="F386" s="33">
        <f>+'Pivot Table 2-Year Insts.'!U199</f>
        <v>0</v>
      </c>
      <c r="G386" s="63"/>
      <c r="H386" s="5">
        <f>+'Pivot Table 2-Year Insts.'!U202</f>
        <v>0</v>
      </c>
      <c r="I386" s="63"/>
      <c r="J386" s="5">
        <f>+'Pivot Table 2-Year Insts.'!U205</f>
        <v>0</v>
      </c>
      <c r="K386" s="63"/>
      <c r="L386" s="5">
        <f>+'Pivot Table 2-Year Insts.'!U208</f>
        <v>0</v>
      </c>
      <c r="M386" s="5"/>
      <c r="N386" s="39">
        <f t="shared" si="49"/>
        <v>0</v>
      </c>
      <c r="P386" s="105"/>
      <c r="Q386" s="105"/>
      <c r="R386" s="105"/>
      <c r="S386" s="105"/>
      <c r="T386" s="105"/>
      <c r="U386" s="105"/>
      <c r="V386" s="105"/>
      <c r="W386" s="105"/>
      <c r="X386" s="105"/>
      <c r="Y386" s="105"/>
      <c r="Z386" s="105"/>
      <c r="AA386" s="105"/>
      <c r="AB386" s="105"/>
    </row>
    <row r="387" spans="1:40" s="15" customFormat="1" ht="14.1" customHeight="1">
      <c r="A387" s="2"/>
      <c r="B387" s="21"/>
      <c r="C387" s="22"/>
      <c r="D387" s="51"/>
      <c r="E387" s="23"/>
      <c r="F387" s="33"/>
      <c r="G387" s="63"/>
      <c r="H387" s="5"/>
      <c r="I387" s="63"/>
      <c r="J387" s="5"/>
      <c r="K387" s="63"/>
      <c r="L387" s="5"/>
      <c r="M387" s="5"/>
      <c r="N387" s="39"/>
      <c r="P387" s="105"/>
      <c r="Q387" s="105"/>
      <c r="R387" s="105"/>
      <c r="S387" s="105"/>
      <c r="T387" s="105"/>
      <c r="U387" s="105"/>
      <c r="V387" s="105"/>
      <c r="W387" s="105"/>
      <c r="X387" s="105"/>
      <c r="Y387" s="105"/>
      <c r="Z387" s="105"/>
      <c r="AA387" s="105"/>
      <c r="AB387" s="105"/>
    </row>
    <row r="388" spans="1:40" s="15" customFormat="1" ht="14.1" customHeight="1">
      <c r="A388" s="2" t="s">
        <v>49</v>
      </c>
      <c r="B388" s="21">
        <f>+'Pivot Table 2-Year Insts.'!U229</f>
        <v>38.077113386366229</v>
      </c>
      <c r="C388" s="22"/>
      <c r="D388" s="51">
        <f t="shared" si="48"/>
        <v>62.035185925629754</v>
      </c>
      <c r="E388" s="23"/>
      <c r="F388" s="33">
        <f>+'Pivot Table 2-Year Insts.'!U251</f>
        <v>33.946421431427432</v>
      </c>
      <c r="G388" s="63"/>
      <c r="H388" s="5">
        <f>+'Pivot Table 2-Year Insts.'!U254</f>
        <v>23.860455817672932</v>
      </c>
      <c r="I388" s="63"/>
      <c r="J388" s="5">
        <f>+'Pivot Table 2-Year Insts.'!U257</f>
        <v>4.2283086765293882</v>
      </c>
      <c r="K388" s="63"/>
      <c r="L388" s="5">
        <f>+'Pivot Table 2-Year Insts.'!U260</f>
        <v>37.964814074370253</v>
      </c>
      <c r="M388" s="5"/>
      <c r="N388" s="39">
        <f t="shared" si="49"/>
        <v>100</v>
      </c>
      <c r="P388" s="105"/>
      <c r="Q388" s="105"/>
      <c r="R388" s="105"/>
      <c r="S388" s="105"/>
      <c r="T388" s="105"/>
      <c r="U388" s="105"/>
      <c r="V388" s="105"/>
      <c r="W388" s="105"/>
      <c r="X388" s="105"/>
      <c r="Y388" s="105"/>
      <c r="Z388" s="105"/>
      <c r="AA388" s="105"/>
      <c r="AB388" s="105"/>
    </row>
    <row r="389" spans="1:40" s="15" customFormat="1" ht="14.1" customHeight="1">
      <c r="A389" s="2" t="s">
        <v>50</v>
      </c>
      <c r="B389" s="21">
        <f>+'Pivot Table 2-Year Insts.'!U281</f>
        <v>15.680615680615681</v>
      </c>
      <c r="C389" s="22"/>
      <c r="D389" s="51">
        <f t="shared" si="48"/>
        <v>49.386503067484661</v>
      </c>
      <c r="E389" s="23"/>
      <c r="F389" s="33">
        <f>+'Pivot Table 2-Year Insts.'!U303</f>
        <v>31.595092024539877</v>
      </c>
      <c r="G389" s="63"/>
      <c r="H389" s="5">
        <f>+'Pivot Table 2-Year Insts.'!U306</f>
        <v>14.417177914110429</v>
      </c>
      <c r="I389" s="63"/>
      <c r="J389" s="5">
        <f>+'Pivot Table 2-Year Insts.'!U309</f>
        <v>3.3742331288343559</v>
      </c>
      <c r="K389" s="63"/>
      <c r="L389" s="5">
        <f>+'Pivot Table 2-Year Insts.'!U312</f>
        <v>50.613496932515332</v>
      </c>
      <c r="M389" s="5"/>
      <c r="N389" s="39">
        <f t="shared" si="49"/>
        <v>100</v>
      </c>
      <c r="P389" s="105"/>
      <c r="Q389" s="105"/>
      <c r="R389" s="105"/>
      <c r="S389" s="105"/>
      <c r="T389" s="105"/>
      <c r="U389" s="105"/>
      <c r="V389" s="105"/>
      <c r="W389" s="105"/>
      <c r="X389" s="105"/>
      <c r="Y389" s="105"/>
      <c r="Z389" s="105"/>
      <c r="AA389" s="105"/>
      <c r="AB389" s="105"/>
    </row>
    <row r="390" spans="1:40" s="15" customFormat="1" ht="13.5" customHeight="1">
      <c r="A390" s="2" t="s">
        <v>51</v>
      </c>
      <c r="B390" s="21">
        <f>+'Pivot Table 2-Year Insts.'!U333</f>
        <v>25.731790333560244</v>
      </c>
      <c r="C390" s="22"/>
      <c r="D390" s="129">
        <f t="shared" si="48"/>
        <v>47.089947089947088</v>
      </c>
      <c r="E390" s="23"/>
      <c r="F390" s="21">
        <f>+'Pivot Table 2-Year Insts.'!U355</f>
        <v>24.603174603174601</v>
      </c>
      <c r="G390" s="63"/>
      <c r="H390" s="121">
        <f>+'Pivot Table 2-Year Insts.'!U358</f>
        <v>11.904761904761903</v>
      </c>
      <c r="I390" s="63"/>
      <c r="J390" s="121">
        <f>+'Pivot Table 2-Year Insts.'!U361</f>
        <v>10.582010582010582</v>
      </c>
      <c r="K390" s="63"/>
      <c r="L390" s="121">
        <f>+'Pivot Table 2-Year Insts.'!U364</f>
        <v>52.910052910052904</v>
      </c>
      <c r="M390" s="5"/>
      <c r="N390" s="120">
        <f t="shared" si="49"/>
        <v>100</v>
      </c>
      <c r="P390" s="105"/>
      <c r="Q390" s="105"/>
      <c r="R390" s="105"/>
      <c r="S390" s="105"/>
      <c r="T390" s="105"/>
      <c r="U390" s="105"/>
      <c r="V390" s="105"/>
      <c r="W390" s="105"/>
      <c r="X390" s="105"/>
      <c r="Y390" s="105"/>
      <c r="Z390" s="105"/>
      <c r="AA390" s="105"/>
      <c r="AB390" s="105"/>
      <c r="AC390" s="126"/>
      <c r="AD390" s="127"/>
      <c r="AE390" s="126"/>
      <c r="AF390" s="127"/>
      <c r="AG390" s="126"/>
      <c r="AH390" s="127"/>
      <c r="AI390" s="128"/>
      <c r="AJ390" s="124"/>
      <c r="AK390" s="1035"/>
      <c r="AL390" s="1035"/>
      <c r="AM390" s="1035"/>
      <c r="AN390" s="1035"/>
    </row>
    <row r="391" spans="1:40" s="15" customFormat="1" ht="14.1" customHeight="1">
      <c r="A391" s="2" t="s">
        <v>52</v>
      </c>
      <c r="B391" s="21">
        <f>+'Pivot Table 2-Year Insts.'!U385</f>
        <v>0</v>
      </c>
      <c r="C391" s="22"/>
      <c r="D391" s="51">
        <f t="shared" si="48"/>
        <v>0</v>
      </c>
      <c r="E391" s="23"/>
      <c r="F391" s="33">
        <f>+'Pivot Table 2-Year Insts.'!U407</f>
        <v>0</v>
      </c>
      <c r="G391" s="63"/>
      <c r="H391" s="5">
        <f>+'Pivot Table 2-Year Insts.'!U410</f>
        <v>0</v>
      </c>
      <c r="I391" s="63"/>
      <c r="J391" s="5">
        <f>+'Pivot Table 2-Year Insts.'!U413</f>
        <v>0</v>
      </c>
      <c r="K391" s="63"/>
      <c r="L391" s="5">
        <f>+'Pivot Table 2-Year Insts.'!U416</f>
        <v>0</v>
      </c>
      <c r="M391" s="5"/>
      <c r="N391" s="39">
        <f t="shared" si="49"/>
        <v>0</v>
      </c>
      <c r="P391" s="105"/>
      <c r="Q391" s="105"/>
      <c r="R391" s="105"/>
      <c r="S391" s="105"/>
      <c r="T391" s="105"/>
      <c r="U391" s="105"/>
      <c r="V391" s="105"/>
      <c r="W391" s="105"/>
      <c r="X391" s="105"/>
      <c r="Y391" s="105"/>
      <c r="Z391" s="105"/>
      <c r="AA391" s="105"/>
      <c r="AB391" s="105"/>
    </row>
    <row r="392" spans="1:40" s="15" customFormat="1" ht="14.1" customHeight="1">
      <c r="A392" s="2"/>
      <c r="B392" s="21"/>
      <c r="C392" s="22"/>
      <c r="D392" s="51"/>
      <c r="E392" s="23"/>
      <c r="F392" s="33"/>
      <c r="G392" s="63"/>
      <c r="H392" s="5"/>
      <c r="I392" s="63"/>
      <c r="J392" s="5"/>
      <c r="K392" s="63"/>
      <c r="L392" s="5"/>
      <c r="M392" s="5"/>
      <c r="N392" s="39"/>
      <c r="P392" s="105"/>
      <c r="Q392" s="105"/>
      <c r="R392" s="105"/>
      <c r="S392" s="105"/>
      <c r="T392" s="105"/>
      <c r="U392" s="105"/>
      <c r="V392" s="105"/>
      <c r="W392" s="105"/>
      <c r="X392" s="105"/>
      <c r="Y392" s="105"/>
      <c r="Z392" s="105"/>
      <c r="AA392" s="105"/>
      <c r="AB392" s="105"/>
    </row>
    <row r="393" spans="1:40" s="15" customFormat="1" ht="14.1" customHeight="1">
      <c r="A393" s="2" t="s">
        <v>53</v>
      </c>
      <c r="B393" s="21">
        <f>+'Pivot Table 2-Year Insts.'!U437</f>
        <v>0</v>
      </c>
      <c r="C393" s="22"/>
      <c r="D393" s="51">
        <f t="shared" si="48"/>
        <v>0</v>
      </c>
      <c r="E393" s="23"/>
      <c r="F393" s="33">
        <f>+'Pivot Table 2-Year Insts.'!U459</f>
        <v>0</v>
      </c>
      <c r="G393" s="63"/>
      <c r="H393" s="33">
        <f>+'Pivot Table 2-Year Insts.'!U462</f>
        <v>0</v>
      </c>
      <c r="I393" s="63"/>
      <c r="J393" s="33">
        <f>+'Pivot Table 2-Year Insts.'!U465</f>
        <v>0</v>
      </c>
      <c r="K393" s="63"/>
      <c r="L393" s="33">
        <f>+'Pivot Table 2-Year Insts.'!U468</f>
        <v>0</v>
      </c>
      <c r="M393" s="5"/>
      <c r="N393" s="39">
        <f t="shared" si="49"/>
        <v>0</v>
      </c>
      <c r="P393" s="105"/>
      <c r="Q393" s="105"/>
      <c r="R393" s="105"/>
      <c r="S393" s="105"/>
      <c r="T393" s="105"/>
      <c r="U393" s="105"/>
      <c r="V393" s="105"/>
      <c r="W393" s="105"/>
      <c r="X393" s="105"/>
      <c r="Y393" s="105"/>
      <c r="Z393" s="105"/>
      <c r="AA393" s="105"/>
      <c r="AB393" s="105"/>
    </row>
    <row r="394" spans="1:40" s="15" customFormat="1" ht="14.1" customHeight="1">
      <c r="A394" s="2" t="s">
        <v>54</v>
      </c>
      <c r="B394" s="21">
        <f>+'Pivot Table 2-Year Insts.'!U489</f>
        <v>0</v>
      </c>
      <c r="C394" s="22"/>
      <c r="D394" s="51">
        <f t="shared" si="48"/>
        <v>0</v>
      </c>
      <c r="E394" s="23"/>
      <c r="F394" s="33">
        <f>+'Pivot Table 2-Year Insts.'!U511</f>
        <v>0</v>
      </c>
      <c r="G394" s="63"/>
      <c r="H394" s="33">
        <f>+'Pivot Table 2-Year Insts.'!U514</f>
        <v>0</v>
      </c>
      <c r="I394" s="63"/>
      <c r="J394" s="33">
        <f>+'Pivot Table 2-Year Insts.'!U517</f>
        <v>0</v>
      </c>
      <c r="K394" s="63"/>
      <c r="L394" s="33">
        <f>+'Pivot Table 2-Year Insts.'!U520</f>
        <v>0</v>
      </c>
      <c r="M394" s="5"/>
      <c r="N394" s="39">
        <f t="shared" si="49"/>
        <v>0</v>
      </c>
      <c r="P394" s="105"/>
      <c r="Q394" s="105"/>
      <c r="R394" s="105"/>
      <c r="S394" s="105"/>
      <c r="T394" s="105"/>
      <c r="U394" s="105"/>
      <c r="V394" s="105"/>
      <c r="W394" s="105"/>
      <c r="X394" s="105"/>
      <c r="Y394" s="105"/>
      <c r="Z394" s="105"/>
      <c r="AA394" s="105"/>
      <c r="AB394" s="105"/>
    </row>
    <row r="395" spans="1:40" s="15" customFormat="1" ht="14.1" customHeight="1">
      <c r="A395" s="2" t="s">
        <v>55</v>
      </c>
      <c r="B395" s="21">
        <f>+'Pivot Table 2-Year Insts.'!U541</f>
        <v>0</v>
      </c>
      <c r="C395" s="22"/>
      <c r="D395" s="51">
        <f t="shared" si="48"/>
        <v>0</v>
      </c>
      <c r="E395" s="23"/>
      <c r="F395" s="33">
        <f>+'Pivot Table 2-Year Insts.'!U563</f>
        <v>0</v>
      </c>
      <c r="G395" s="63"/>
      <c r="H395" s="33">
        <f>+'Pivot Table 2-Year Insts.'!U566</f>
        <v>0</v>
      </c>
      <c r="I395" s="63"/>
      <c r="J395" s="33">
        <f>+'Pivot Table 2-Year Insts.'!U569</f>
        <v>0</v>
      </c>
      <c r="K395" s="63"/>
      <c r="L395" s="33">
        <f>+'Pivot Table 2-Year Insts.'!U572</f>
        <v>0</v>
      </c>
      <c r="M395" s="5"/>
      <c r="N395" s="39">
        <f t="shared" si="49"/>
        <v>0</v>
      </c>
      <c r="P395" s="105"/>
      <c r="Q395" s="105"/>
      <c r="R395" s="105"/>
      <c r="S395" s="105"/>
      <c r="T395" s="105"/>
      <c r="U395" s="105"/>
      <c r="V395" s="105"/>
      <c r="W395" s="105"/>
      <c r="X395" s="105"/>
      <c r="Y395" s="105"/>
      <c r="Z395" s="105"/>
      <c r="AA395" s="105"/>
      <c r="AB395" s="105"/>
    </row>
    <row r="396" spans="1:40" s="15" customFormat="1" ht="13.5" customHeight="1">
      <c r="A396" s="2" t="s">
        <v>56</v>
      </c>
      <c r="B396" s="21">
        <f>+'Pivot Table 2-Year Insts.'!U593</f>
        <v>0</v>
      </c>
      <c r="C396" s="22"/>
      <c r="D396" s="51">
        <f t="shared" si="48"/>
        <v>0</v>
      </c>
      <c r="E396" s="23"/>
      <c r="F396" s="33">
        <f>+'Pivot Table 2-Year Insts.'!U615</f>
        <v>0</v>
      </c>
      <c r="G396" s="63"/>
      <c r="H396" s="33">
        <f>+'Pivot Table 2-Year Insts.'!U618</f>
        <v>0</v>
      </c>
      <c r="I396" s="63"/>
      <c r="J396" s="33">
        <f>+'Pivot Table 2-Year Insts.'!U621</f>
        <v>0</v>
      </c>
      <c r="K396" s="63"/>
      <c r="L396" s="33">
        <f>+'Pivot Table 2-Year Insts.'!U624</f>
        <v>0</v>
      </c>
      <c r="M396" s="5"/>
      <c r="N396" s="39">
        <f t="shared" si="49"/>
        <v>0</v>
      </c>
      <c r="P396" s="105"/>
      <c r="Q396" s="105"/>
      <c r="R396" s="105"/>
      <c r="S396" s="105"/>
      <c r="T396" s="105"/>
      <c r="U396" s="105"/>
      <c r="V396" s="105"/>
      <c r="W396" s="105"/>
      <c r="X396" s="105"/>
      <c r="Y396" s="105"/>
    </row>
    <row r="397" spans="1:40" s="15" customFormat="1" ht="13.5" customHeight="1">
      <c r="A397" s="2"/>
      <c r="B397" s="21"/>
      <c r="C397" s="22"/>
      <c r="D397" s="51"/>
      <c r="E397" s="23"/>
      <c r="F397" s="33"/>
      <c r="G397" s="63"/>
      <c r="H397" s="33"/>
      <c r="I397" s="63"/>
      <c r="J397" s="33"/>
      <c r="K397" s="63"/>
      <c r="L397" s="33"/>
      <c r="M397" s="5"/>
      <c r="N397" s="39"/>
      <c r="P397" s="105"/>
      <c r="Q397" s="105"/>
      <c r="R397" s="105"/>
      <c r="S397" s="105"/>
      <c r="T397" s="105"/>
      <c r="U397" s="105"/>
      <c r="V397" s="105"/>
      <c r="W397" s="105"/>
      <c r="X397" s="105"/>
      <c r="Y397" s="105"/>
    </row>
    <row r="398" spans="1:40" s="15" customFormat="1" ht="14.1" customHeight="1">
      <c r="A398" s="2" t="s">
        <v>57</v>
      </c>
      <c r="B398" s="21">
        <f>+'Pivot Table 2-Year Insts.'!U645</f>
        <v>0</v>
      </c>
      <c r="C398" s="22"/>
      <c r="D398" s="51">
        <f t="shared" si="48"/>
        <v>0</v>
      </c>
      <c r="E398" s="23"/>
      <c r="F398" s="33">
        <f>+'Pivot Table 2-Year Insts.'!U667</f>
        <v>0</v>
      </c>
      <c r="G398" s="63"/>
      <c r="H398" s="33">
        <f>+'Pivot Table 2-Year Insts.'!U670</f>
        <v>0</v>
      </c>
      <c r="I398" s="63"/>
      <c r="J398" s="33">
        <f>+'Pivot Table 2-Year Insts.'!U673</f>
        <v>0</v>
      </c>
      <c r="K398" s="63"/>
      <c r="L398" s="33">
        <f>+'Pivot Table 2-Year Insts.'!U676</f>
        <v>0</v>
      </c>
      <c r="M398" s="5"/>
      <c r="N398" s="39">
        <f t="shared" si="49"/>
        <v>0</v>
      </c>
      <c r="P398" s="105"/>
      <c r="Q398" s="105"/>
      <c r="R398" s="105"/>
      <c r="S398" s="105"/>
      <c r="T398" s="105"/>
      <c r="U398" s="105"/>
      <c r="V398" s="105"/>
      <c r="W398" s="105"/>
      <c r="X398" s="105"/>
      <c r="Y398" s="105"/>
    </row>
    <row r="399" spans="1:40" s="15" customFormat="1" ht="14.1" customHeight="1">
      <c r="A399" s="2" t="s">
        <v>58</v>
      </c>
      <c r="B399" s="21">
        <f>+'Pivot Table 2-Year Insts.'!U697</f>
        <v>0</v>
      </c>
      <c r="C399" s="22"/>
      <c r="D399" s="51">
        <f t="shared" si="48"/>
        <v>0</v>
      </c>
      <c r="E399" s="23"/>
      <c r="F399" s="33">
        <f>+'Pivot Table 2-Year Insts.'!U719</f>
        <v>0</v>
      </c>
      <c r="G399" s="63"/>
      <c r="H399" s="33">
        <f>+'Pivot Table 2-Year Insts.'!U722</f>
        <v>0</v>
      </c>
      <c r="I399" s="63"/>
      <c r="J399" s="33">
        <f>+'Pivot Table 2-Year Insts.'!U725</f>
        <v>0</v>
      </c>
      <c r="K399" s="63"/>
      <c r="L399" s="33">
        <f>+'Pivot Table 2-Year Insts.'!U728</f>
        <v>0</v>
      </c>
      <c r="M399" s="5"/>
      <c r="N399" s="39">
        <f t="shared" si="49"/>
        <v>0</v>
      </c>
      <c r="P399" s="105"/>
      <c r="Q399" s="105"/>
      <c r="R399" s="105"/>
      <c r="S399" s="105"/>
      <c r="T399" s="105"/>
      <c r="U399" s="105"/>
      <c r="V399" s="105"/>
      <c r="W399" s="105"/>
      <c r="X399" s="105"/>
      <c r="Y399" s="105"/>
    </row>
    <row r="400" spans="1:40" s="15" customFormat="1" ht="14.1" customHeight="1">
      <c r="A400" s="2" t="s">
        <v>59</v>
      </c>
      <c r="B400" s="21">
        <f>+'Pivot Table 2-Year Insts.'!U749</f>
        <v>0</v>
      </c>
      <c r="C400" s="22"/>
      <c r="D400" s="51">
        <f t="shared" si="48"/>
        <v>0</v>
      </c>
      <c r="E400" s="23"/>
      <c r="F400" s="33">
        <f>+'Pivot Table 2-Year Insts.'!U771</f>
        <v>0</v>
      </c>
      <c r="G400" s="63"/>
      <c r="H400" s="33">
        <f>+'Pivot Table 2-Year Insts.'!U774</f>
        <v>0</v>
      </c>
      <c r="I400" s="63"/>
      <c r="J400" s="33">
        <f>+'Pivot Table 2-Year Insts.'!U777</f>
        <v>0</v>
      </c>
      <c r="K400" s="63"/>
      <c r="L400" s="33">
        <f>+'Pivot Table 2-Year Insts.'!U780</f>
        <v>0</v>
      </c>
      <c r="M400" s="5"/>
      <c r="N400" s="39">
        <f t="shared" si="49"/>
        <v>0</v>
      </c>
      <c r="P400" s="105"/>
      <c r="Q400" s="105"/>
      <c r="R400" s="105"/>
      <c r="S400" s="105"/>
      <c r="T400" s="105"/>
      <c r="U400" s="105"/>
      <c r="V400" s="105"/>
      <c r="W400" s="105"/>
      <c r="X400" s="105"/>
      <c r="Y400" s="105"/>
    </row>
    <row r="401" spans="1:25" s="17" customFormat="1" ht="14.1" customHeight="1">
      <c r="A401" s="40" t="s">
        <v>60</v>
      </c>
      <c r="B401" s="24">
        <f>+'Pivot Table 2-Year Insts.'!U801</f>
        <v>0</v>
      </c>
      <c r="C401" s="41"/>
      <c r="D401" s="42">
        <f t="shared" si="48"/>
        <v>0</v>
      </c>
      <c r="E401" s="43"/>
      <c r="F401" s="44">
        <f>+'Pivot Table 2-Year Insts.'!U823</f>
        <v>0</v>
      </c>
      <c r="G401" s="73"/>
      <c r="H401" s="44">
        <f>+'Pivot Table 2-Year Insts.'!U826</f>
        <v>0</v>
      </c>
      <c r="I401" s="73"/>
      <c r="J401" s="44">
        <f>+'Pivot Table 2-Year Insts.'!U829</f>
        <v>0</v>
      </c>
      <c r="K401" s="73"/>
      <c r="L401" s="44">
        <f>+'Pivot Table 2-Year Insts.'!U832</f>
        <v>0</v>
      </c>
      <c r="M401" s="35"/>
      <c r="N401" s="45">
        <f t="shared" si="49"/>
        <v>0</v>
      </c>
      <c r="P401" s="105"/>
      <c r="Q401" s="105"/>
      <c r="R401" s="105"/>
      <c r="S401" s="105"/>
      <c r="T401" s="105"/>
      <c r="U401" s="105"/>
      <c r="V401" s="105"/>
      <c r="W401" s="105"/>
      <c r="X401" s="105"/>
      <c r="Y401" s="105"/>
    </row>
    <row r="402" spans="1:25" ht="57" customHeight="1">
      <c r="A402" s="1127" t="s">
        <v>140</v>
      </c>
      <c r="B402" s="1127"/>
      <c r="C402" s="1127"/>
      <c r="D402" s="1128"/>
      <c r="E402" s="1128"/>
      <c r="F402" s="1128"/>
      <c r="G402" s="1128"/>
      <c r="H402" s="1128"/>
      <c r="I402" s="1128"/>
      <c r="J402" s="1128"/>
      <c r="K402" s="1128"/>
      <c r="L402" s="1128"/>
      <c r="M402" s="1128"/>
      <c r="N402" s="1128"/>
      <c r="W402" s="105"/>
      <c r="X402" s="105"/>
      <c r="Y402" s="105"/>
    </row>
    <row r="403" spans="1:25" ht="15" customHeight="1">
      <c r="A403" s="1127" t="s">
        <v>139</v>
      </c>
      <c r="B403" s="1127"/>
      <c r="C403" s="1127"/>
      <c r="D403" s="1128"/>
      <c r="E403" s="1128"/>
      <c r="F403" s="1128"/>
      <c r="G403" s="1128"/>
      <c r="H403" s="1128"/>
      <c r="I403" s="1128"/>
      <c r="J403" s="1128"/>
      <c r="K403" s="1128"/>
      <c r="L403" s="1128"/>
      <c r="M403" s="1128"/>
      <c r="N403" s="1128"/>
      <c r="P403" s="108"/>
      <c r="Q403" s="108"/>
      <c r="R403" s="108"/>
      <c r="S403" s="108"/>
      <c r="T403" s="108"/>
      <c r="U403" s="108"/>
      <c r="V403" s="108"/>
      <c r="W403" s="95"/>
    </row>
    <row r="404" spans="1:25">
      <c r="A404" s="1030" t="s">
        <v>168</v>
      </c>
      <c r="B404" s="1004"/>
      <c r="C404" s="1004"/>
      <c r="D404" s="1005"/>
      <c r="E404" s="1005"/>
      <c r="F404" s="1005"/>
      <c r="G404" s="1005"/>
      <c r="H404" s="1005"/>
      <c r="I404" s="1005"/>
      <c r="J404" s="1005"/>
      <c r="K404" s="1005"/>
      <c r="L404" s="1005"/>
      <c r="M404" s="1005"/>
      <c r="N404" s="137" t="s">
        <v>1303</v>
      </c>
      <c r="P404" s="108"/>
      <c r="Q404" s="108"/>
      <c r="R404" s="108"/>
      <c r="S404" s="108"/>
      <c r="T404" s="108"/>
      <c r="U404" s="108"/>
      <c r="V404" s="108"/>
      <c r="W404" s="95"/>
    </row>
    <row r="405" spans="1:25" ht="15.75">
      <c r="A405" s="1" t="s">
        <v>64</v>
      </c>
      <c r="B405" s="1"/>
      <c r="C405" s="1"/>
      <c r="D405" s="1"/>
      <c r="E405" s="1"/>
      <c r="F405" s="1"/>
      <c r="G405" s="1"/>
      <c r="H405" s="1"/>
      <c r="I405" s="1"/>
      <c r="J405" s="1"/>
      <c r="K405" s="1"/>
      <c r="L405" s="31"/>
      <c r="M405" s="8"/>
      <c r="N405" s="31"/>
      <c r="P405" s="108"/>
      <c r="Q405" s="108"/>
      <c r="R405" s="108"/>
      <c r="S405" s="108"/>
      <c r="T405" s="108"/>
      <c r="U405" s="108"/>
      <c r="V405" s="108"/>
    </row>
    <row r="406" spans="1:25" ht="8.25" customHeight="1">
      <c r="A406" s="1"/>
      <c r="B406" s="1"/>
      <c r="C406" s="1"/>
      <c r="D406" s="1"/>
      <c r="E406" s="1"/>
      <c r="F406" s="1"/>
      <c r="G406" s="1"/>
      <c r="H406" s="1"/>
      <c r="I406" s="1"/>
      <c r="J406" s="1"/>
      <c r="K406" s="1"/>
      <c r="L406" s="31"/>
      <c r="M406" s="8"/>
      <c r="N406" s="31"/>
      <c r="P406" s="108"/>
      <c r="Q406" s="108"/>
      <c r="R406" s="108"/>
      <c r="S406" s="108"/>
      <c r="T406" s="108"/>
      <c r="U406" s="108"/>
      <c r="V406" s="108"/>
    </row>
    <row r="407" spans="1:25" ht="15.75">
      <c r="A407" s="1" t="s">
        <v>71</v>
      </c>
      <c r="B407" s="1"/>
      <c r="C407" s="1"/>
      <c r="D407" s="1"/>
      <c r="E407" s="1"/>
      <c r="F407" s="1"/>
      <c r="G407" s="1"/>
      <c r="H407" s="1"/>
      <c r="I407" s="1"/>
      <c r="J407" s="1"/>
      <c r="K407" s="1"/>
      <c r="L407" s="31"/>
      <c r="M407" s="8"/>
      <c r="N407" s="31"/>
      <c r="P407" s="108"/>
      <c r="Q407" s="108"/>
      <c r="R407" s="108"/>
      <c r="S407" s="108"/>
      <c r="T407" s="108"/>
      <c r="U407" s="108"/>
      <c r="V407" s="108"/>
    </row>
    <row r="408" spans="1:25" ht="18.75">
      <c r="A408" s="1" t="s">
        <v>81</v>
      </c>
      <c r="B408" s="1"/>
      <c r="C408" s="1"/>
      <c r="D408" s="1"/>
      <c r="E408" s="1"/>
      <c r="F408" s="1"/>
      <c r="G408" s="1"/>
      <c r="H408" s="1"/>
      <c r="I408" s="1"/>
      <c r="J408" s="1"/>
      <c r="K408" s="1"/>
      <c r="L408" s="31"/>
      <c r="M408" s="8"/>
      <c r="N408" s="31"/>
      <c r="P408" s="108"/>
      <c r="Q408" s="108"/>
      <c r="R408" s="108"/>
      <c r="S408" s="108"/>
      <c r="T408" s="108"/>
      <c r="U408" s="108"/>
      <c r="V408" s="108"/>
    </row>
    <row r="409" spans="1:25" ht="15.75">
      <c r="A409" s="1" t="s">
        <v>184</v>
      </c>
      <c r="B409" s="1"/>
      <c r="C409" s="1"/>
      <c r="D409" s="1"/>
      <c r="E409" s="1"/>
      <c r="F409" s="1"/>
      <c r="G409" s="1"/>
      <c r="H409" s="1"/>
      <c r="I409" s="1"/>
      <c r="J409" s="1"/>
      <c r="K409" s="1"/>
      <c r="L409" s="31"/>
      <c r="M409" s="8"/>
      <c r="N409" s="31"/>
      <c r="P409" s="108"/>
      <c r="Q409" s="108"/>
      <c r="R409" s="108"/>
      <c r="S409" s="108"/>
      <c r="T409" s="108"/>
      <c r="U409" s="108"/>
      <c r="V409" s="108"/>
    </row>
    <row r="410" spans="1:25" ht="8.25" customHeight="1">
      <c r="A410" s="1"/>
      <c r="B410" s="1"/>
      <c r="C410" s="1"/>
      <c r="D410" s="1"/>
      <c r="E410" s="1"/>
      <c r="F410" s="1"/>
      <c r="G410" s="1"/>
      <c r="H410" s="1"/>
      <c r="I410" s="1"/>
      <c r="J410" s="1"/>
      <c r="K410" s="1"/>
      <c r="L410" s="31"/>
      <c r="M410" s="8"/>
      <c r="N410" s="31"/>
      <c r="P410" s="108"/>
      <c r="Q410" s="108"/>
      <c r="R410" s="108"/>
      <c r="S410" s="108"/>
      <c r="T410" s="108"/>
      <c r="U410" s="108"/>
      <c r="V410" s="108"/>
    </row>
    <row r="411" spans="1:25" ht="63" customHeight="1">
      <c r="A411" s="12"/>
      <c r="B411" s="29" t="s">
        <v>167</v>
      </c>
      <c r="C411" s="37"/>
      <c r="D411" s="29" t="s">
        <v>138</v>
      </c>
      <c r="E411" s="38"/>
      <c r="F411" s="29" t="s">
        <v>80</v>
      </c>
      <c r="G411" s="29"/>
      <c r="H411" s="29" t="s">
        <v>42</v>
      </c>
      <c r="I411" s="29"/>
      <c r="J411" s="29" t="s">
        <v>36</v>
      </c>
      <c r="K411" s="29"/>
      <c r="L411" s="29" t="s">
        <v>62</v>
      </c>
      <c r="M411" s="29"/>
      <c r="N411" s="29" t="s">
        <v>63</v>
      </c>
      <c r="P411" s="117"/>
      <c r="Q411" s="117"/>
      <c r="R411" s="117"/>
      <c r="S411" s="117"/>
      <c r="T411" s="117"/>
      <c r="U411" s="117"/>
      <c r="V411" s="117"/>
    </row>
    <row r="412" spans="1:25" s="15" customFormat="1" ht="18" customHeight="1">
      <c r="A412" s="10" t="s">
        <v>45</v>
      </c>
      <c r="B412" s="21">
        <f>+'Pivot Table 2-Year Insts.'!S853</f>
        <v>36.100240076298221</v>
      </c>
      <c r="C412" s="22"/>
      <c r="D412" s="50">
        <f>SUM(F412:J412)</f>
        <v>61.237132185478728</v>
      </c>
      <c r="E412" s="23"/>
      <c r="F412" s="33">
        <f>+'Pivot Table 2-Year Insts.'!S875</f>
        <v>33.633961920378972</v>
      </c>
      <c r="G412" s="5"/>
      <c r="H412" s="33">
        <f>+'Pivot Table 2-Year Insts.'!S878</f>
        <v>22.984421973216726</v>
      </c>
      <c r="I412" s="33"/>
      <c r="J412" s="33">
        <f>+'Pivot Table 2-Year Insts.'!S881</f>
        <v>4.618748291883028</v>
      </c>
      <c r="K412" s="33"/>
      <c r="L412" s="33">
        <f>+'Pivot Table 2-Year Insts.'!S884</f>
        <v>38.762867814521272</v>
      </c>
      <c r="M412" s="5"/>
      <c r="N412" s="39">
        <f>SUM(F412:L412)</f>
        <v>100</v>
      </c>
      <c r="P412" s="109"/>
      <c r="Q412" s="109"/>
      <c r="R412" s="109"/>
      <c r="S412" s="109"/>
      <c r="T412" s="109"/>
      <c r="U412" s="110"/>
      <c r="V412" s="111"/>
    </row>
    <row r="413" spans="1:25" s="332" customFormat="1" ht="9" customHeight="1">
      <c r="A413" s="52"/>
      <c r="B413" s="5"/>
      <c r="C413" s="22"/>
      <c r="D413" s="51"/>
      <c r="E413" s="23"/>
      <c r="F413" s="5"/>
      <c r="G413" s="63"/>
      <c r="H413" s="5"/>
      <c r="I413" s="63"/>
      <c r="J413" s="5"/>
      <c r="K413" s="63"/>
      <c r="L413" s="5"/>
      <c r="M413" s="27"/>
      <c r="N413" s="39"/>
      <c r="P413" s="112"/>
      <c r="Q413" s="112"/>
      <c r="R413" s="112"/>
      <c r="S413" s="112"/>
      <c r="T413" s="112"/>
      <c r="U413" s="113"/>
      <c r="V413" s="114"/>
      <c r="W413" s="1031"/>
    </row>
    <row r="414" spans="1:25" s="15" customFormat="1" ht="14.1" customHeight="1">
      <c r="A414" s="10" t="s">
        <v>46</v>
      </c>
      <c r="B414" s="21">
        <f>+'Pivot Table 2-Year Insts.'!S21</f>
        <v>45.904436860068259</v>
      </c>
      <c r="C414" s="22"/>
      <c r="D414" s="51">
        <f t="shared" ref="D414:D417" si="50">SUM(F414:J414)</f>
        <v>65.79925650557621</v>
      </c>
      <c r="E414" s="23"/>
      <c r="F414" s="33">
        <f>+'Pivot Table 2-Year Insts.'!S43</f>
        <v>37.174721189591075</v>
      </c>
      <c r="G414" s="63"/>
      <c r="H414" s="5">
        <f>+'Pivot Table 2-Year Insts.'!S46</f>
        <v>16.356877323420075</v>
      </c>
      <c r="I414" s="63"/>
      <c r="J414" s="5">
        <f>+'Pivot Table 2-Year Insts.'!S49</f>
        <v>12.267657992565056</v>
      </c>
      <c r="K414" s="63"/>
      <c r="L414" s="5">
        <f>+'Pivot Table 2-Year Insts.'!S52</f>
        <v>34.20074349442379</v>
      </c>
      <c r="M414" s="5"/>
      <c r="N414" s="39">
        <f>SUM(F414:L414)</f>
        <v>100</v>
      </c>
      <c r="P414" s="115"/>
      <c r="Q414" s="115"/>
      <c r="R414" s="115"/>
      <c r="S414" s="115"/>
      <c r="T414" s="115"/>
      <c r="U414" s="110"/>
      <c r="V414" s="111"/>
    </row>
    <row r="415" spans="1:25" s="15" customFormat="1" ht="14.1" customHeight="1">
      <c r="A415" s="2" t="s">
        <v>47</v>
      </c>
      <c r="B415" s="21">
        <f>+'Pivot Table 2-Year Insts.'!S73</f>
        <v>0</v>
      </c>
      <c r="C415" s="22"/>
      <c r="D415" s="51">
        <f t="shared" si="50"/>
        <v>0</v>
      </c>
      <c r="E415" s="23"/>
      <c r="F415" s="33">
        <f>+'Pivot Table 2-Year Insts.'!S95</f>
        <v>0</v>
      </c>
      <c r="G415" s="63"/>
      <c r="H415" s="5">
        <f>+'Pivot Table 2-Year Insts.'!S98</f>
        <v>0</v>
      </c>
      <c r="I415" s="63"/>
      <c r="J415" s="5">
        <f>+'Pivot Table 2-Year Insts.'!S101</f>
        <v>0</v>
      </c>
      <c r="K415" s="63"/>
      <c r="L415" s="5">
        <f>+'Pivot Table 2-Year Insts.'!S104</f>
        <v>0</v>
      </c>
      <c r="M415" s="5"/>
      <c r="N415" s="39">
        <f>SUM(F415:L415)</f>
        <v>0</v>
      </c>
      <c r="P415" s="115"/>
      <c r="Q415" s="115"/>
      <c r="R415" s="115"/>
      <c r="S415" s="115"/>
      <c r="T415" s="115"/>
      <c r="U415" s="110"/>
      <c r="V415" s="116"/>
      <c r="W415" s="17"/>
    </row>
    <row r="416" spans="1:25" s="15" customFormat="1" ht="13.5" customHeight="1">
      <c r="A416" s="2" t="s">
        <v>61</v>
      </c>
      <c r="B416" s="21">
        <f>+'Pivot Table 2-Year Insts.'!S125</f>
        <v>0</v>
      </c>
      <c r="C416" s="22"/>
      <c r="D416" s="51">
        <f t="shared" si="50"/>
        <v>0</v>
      </c>
      <c r="E416" s="23"/>
      <c r="F416" s="33">
        <f>+'Pivot Table 2-Year Insts.'!S147</f>
        <v>0</v>
      </c>
      <c r="G416" s="63"/>
      <c r="H416" s="5">
        <f>+'Pivot Table 2-Year Insts.'!S150</f>
        <v>0</v>
      </c>
      <c r="I416" s="63"/>
      <c r="J416" s="5">
        <f>+'Pivot Table 2-Year Insts.'!S153</f>
        <v>0</v>
      </c>
      <c r="K416" s="63"/>
      <c r="L416" s="5">
        <f>+'Pivot Table 2-Year Insts.'!S156</f>
        <v>0</v>
      </c>
      <c r="M416" s="5"/>
      <c r="N416" s="39">
        <f>SUM(F416:L416)</f>
        <v>0</v>
      </c>
      <c r="P416" s="115"/>
      <c r="Q416" s="115"/>
      <c r="R416" s="115"/>
      <c r="S416" s="115"/>
      <c r="T416" s="115"/>
      <c r="U416" s="110"/>
      <c r="V416" s="116"/>
      <c r="W416" s="17"/>
    </row>
    <row r="417" spans="1:36" s="15" customFormat="1" ht="14.1" customHeight="1">
      <c r="A417" s="2" t="s">
        <v>48</v>
      </c>
      <c r="B417" s="21">
        <f>+'Pivot Table 2-Year Insts.'!S177</f>
        <v>0</v>
      </c>
      <c r="C417" s="22"/>
      <c r="D417" s="51">
        <f t="shared" si="50"/>
        <v>0</v>
      </c>
      <c r="E417" s="23"/>
      <c r="F417" s="33">
        <f>+'Pivot Table 2-Year Insts.'!S199</f>
        <v>0</v>
      </c>
      <c r="G417" s="63"/>
      <c r="H417" s="5">
        <f>+'Pivot Table 2-Year Insts.'!S202</f>
        <v>0</v>
      </c>
      <c r="I417" s="63"/>
      <c r="J417" s="5">
        <f>+'Pivot Table 2-Year Insts.'!S205</f>
        <v>0</v>
      </c>
      <c r="K417" s="63"/>
      <c r="L417" s="5">
        <f>+'Pivot Table 2-Year Insts.'!S208</f>
        <v>0</v>
      </c>
      <c r="M417" s="5"/>
      <c r="N417" s="39">
        <f>SUM(F417:L417)</f>
        <v>0</v>
      </c>
      <c r="P417" s="115"/>
      <c r="Q417" s="115"/>
      <c r="R417" s="115"/>
      <c r="S417" s="115"/>
      <c r="T417" s="115"/>
      <c r="U417" s="110"/>
      <c r="V417" s="116"/>
      <c r="W417" s="17"/>
    </row>
    <row r="418" spans="1:36" s="15" customFormat="1" ht="14.1" customHeight="1">
      <c r="A418" s="2"/>
      <c r="B418" s="21"/>
      <c r="C418" s="22"/>
      <c r="D418" s="51"/>
      <c r="E418" s="23"/>
      <c r="F418" s="33"/>
      <c r="G418" s="63"/>
      <c r="H418" s="5"/>
      <c r="I418" s="63"/>
      <c r="J418" s="5"/>
      <c r="K418" s="63"/>
      <c r="L418" s="5"/>
      <c r="M418" s="5"/>
      <c r="N418" s="39"/>
      <c r="P418" s="115"/>
      <c r="Q418" s="115"/>
      <c r="R418" s="115"/>
      <c r="S418" s="115"/>
      <c r="T418" s="115"/>
      <c r="U418" s="110"/>
      <c r="V418" s="116"/>
      <c r="W418" s="17"/>
    </row>
    <row r="419" spans="1:36" s="15" customFormat="1" ht="14.1" customHeight="1">
      <c r="A419" s="2" t="s">
        <v>49</v>
      </c>
      <c r="B419" s="21">
        <f>+'Pivot Table 2-Year Insts.'!S229</f>
        <v>38.077113386366229</v>
      </c>
      <c r="C419" s="22"/>
      <c r="D419" s="51">
        <f t="shared" ref="D419:D422" si="51">SUM(F419:J419)</f>
        <v>62.035185925629754</v>
      </c>
      <c r="E419" s="23"/>
      <c r="F419" s="33">
        <f>+'Pivot Table 2-Year Insts.'!S251</f>
        <v>33.946421431427432</v>
      </c>
      <c r="G419" s="63"/>
      <c r="H419" s="5">
        <f>+'Pivot Table 2-Year Insts.'!S254</f>
        <v>23.860455817672932</v>
      </c>
      <c r="I419" s="63"/>
      <c r="J419" s="5">
        <f>+'Pivot Table 2-Year Insts.'!S257</f>
        <v>4.2283086765293882</v>
      </c>
      <c r="K419" s="63"/>
      <c r="L419" s="5">
        <f>+'Pivot Table 2-Year Insts.'!S260</f>
        <v>37.964814074370253</v>
      </c>
      <c r="M419" s="5"/>
      <c r="N419" s="39">
        <f>SUM(F419:L419)</f>
        <v>100</v>
      </c>
      <c r="P419" s="115"/>
      <c r="Q419" s="115"/>
      <c r="R419" s="115"/>
      <c r="S419" s="115"/>
      <c r="T419" s="115"/>
      <c r="U419" s="110"/>
      <c r="V419" s="116"/>
      <c r="W419" s="17"/>
    </row>
    <row r="420" spans="1:36" s="15" customFormat="1" ht="14.1" customHeight="1">
      <c r="A420" s="2" t="s">
        <v>50</v>
      </c>
      <c r="B420" s="21">
        <f>+'Pivot Table 2-Year Insts.'!S281</f>
        <v>15.680615680615681</v>
      </c>
      <c r="C420" s="22"/>
      <c r="D420" s="51">
        <f t="shared" si="51"/>
        <v>49.386503067484661</v>
      </c>
      <c r="E420" s="23"/>
      <c r="F420" s="33">
        <f>+'Pivot Table 2-Year Insts.'!S303</f>
        <v>31.595092024539877</v>
      </c>
      <c r="G420" s="63"/>
      <c r="H420" s="5">
        <f>+'Pivot Table 2-Year Insts.'!S306</f>
        <v>14.417177914110429</v>
      </c>
      <c r="I420" s="63"/>
      <c r="J420" s="5">
        <f>+'Pivot Table 2-Year Insts.'!S309</f>
        <v>3.3742331288343559</v>
      </c>
      <c r="K420" s="63"/>
      <c r="L420" s="5">
        <f>+'Pivot Table 2-Year Insts.'!S312</f>
        <v>50.613496932515332</v>
      </c>
      <c r="M420" s="5"/>
      <c r="N420" s="39">
        <f>SUM(F420:L420)</f>
        <v>100</v>
      </c>
      <c r="P420" s="115"/>
      <c r="Q420" s="115"/>
      <c r="R420" s="115"/>
      <c r="S420" s="115"/>
      <c r="T420" s="115"/>
      <c r="U420" s="110"/>
      <c r="V420" s="116"/>
      <c r="W420" s="17"/>
      <c r="X420" s="89"/>
    </row>
    <row r="421" spans="1:36" s="15" customFormat="1" ht="13.5" customHeight="1">
      <c r="A421" s="2" t="s">
        <v>51</v>
      </c>
      <c r="B421" s="21">
        <f>+'Pivot Table 2-Year Insts.'!S333</f>
        <v>25.731790333560244</v>
      </c>
      <c r="C421" s="22"/>
      <c r="D421" s="129">
        <f t="shared" si="51"/>
        <v>47.089947089947088</v>
      </c>
      <c r="E421" s="23"/>
      <c r="F421" s="21">
        <f>+'Pivot Table 2-Year Insts.'!S355</f>
        <v>24.603174603174601</v>
      </c>
      <c r="G421" s="63"/>
      <c r="H421" s="121">
        <f>+'Pivot Table 2-Year Insts.'!S358</f>
        <v>11.904761904761903</v>
      </c>
      <c r="I421" s="63"/>
      <c r="J421" s="121">
        <f>+'Pivot Table 2-Year Insts.'!S361</f>
        <v>10.582010582010582</v>
      </c>
      <c r="K421" s="63"/>
      <c r="L421" s="121">
        <f>+'Pivot Table 2-Year Insts.'!S364</f>
        <v>52.910052910052904</v>
      </c>
      <c r="M421" s="5"/>
      <c r="N421" s="120">
        <f>SUM(F421:L421)</f>
        <v>100</v>
      </c>
      <c r="P421" s="115"/>
      <c r="Q421" s="115"/>
      <c r="R421" s="115"/>
      <c r="S421" s="115"/>
      <c r="T421" s="115"/>
      <c r="U421" s="110"/>
      <c r="V421" s="116"/>
      <c r="W421" s="17"/>
      <c r="X421" s="122"/>
      <c r="Y421" s="123"/>
      <c r="Z421" s="130"/>
      <c r="AA421" s="125"/>
      <c r="AB421" s="122"/>
      <c r="AC421" s="126"/>
      <c r="AD421" s="127"/>
      <c r="AE421" s="126"/>
      <c r="AF421" s="127"/>
      <c r="AG421" s="126"/>
      <c r="AH421" s="127"/>
      <c r="AI421" s="128"/>
      <c r="AJ421" s="124"/>
    </row>
    <row r="422" spans="1:36" s="15" customFormat="1" ht="14.1" customHeight="1">
      <c r="A422" s="2" t="s">
        <v>52</v>
      </c>
      <c r="B422" s="21">
        <f>+'Pivot Table 2-Year Insts.'!S385</f>
        <v>0</v>
      </c>
      <c r="C422" s="22"/>
      <c r="D422" s="51">
        <f t="shared" si="51"/>
        <v>0</v>
      </c>
      <c r="E422" s="23"/>
      <c r="F422" s="33">
        <f>+'Pivot Table 2-Year Insts.'!S407</f>
        <v>0</v>
      </c>
      <c r="G422" s="63"/>
      <c r="H422" s="5">
        <f>+'Pivot Table 2-Year Insts.'!S410</f>
        <v>0</v>
      </c>
      <c r="I422" s="63"/>
      <c r="J422" s="5">
        <f>+'Pivot Table 2-Year Insts.'!S413</f>
        <v>0</v>
      </c>
      <c r="K422" s="63"/>
      <c r="L422" s="5">
        <f>+'Pivot Table 2-Year Insts.'!S416</f>
        <v>0</v>
      </c>
      <c r="M422" s="5"/>
      <c r="N422" s="39">
        <f>SUM(F422:L422)</f>
        <v>0</v>
      </c>
      <c r="P422" s="115"/>
      <c r="Q422" s="115"/>
      <c r="R422" s="115"/>
      <c r="S422" s="115"/>
      <c r="T422" s="115"/>
      <c r="U422" s="110"/>
      <c r="V422" s="116"/>
      <c r="W422" s="17"/>
    </row>
    <row r="423" spans="1:36" s="15" customFormat="1" ht="14.1" customHeight="1">
      <c r="A423" s="2"/>
      <c r="B423" s="21"/>
      <c r="C423" s="22"/>
      <c r="D423" s="51"/>
      <c r="E423" s="23"/>
      <c r="F423" s="33"/>
      <c r="G423" s="63"/>
      <c r="H423" s="5"/>
      <c r="I423" s="63"/>
      <c r="J423" s="5"/>
      <c r="K423" s="63"/>
      <c r="L423" s="5"/>
      <c r="M423" s="5"/>
      <c r="N423" s="39"/>
      <c r="P423" s="115"/>
      <c r="Q423" s="115"/>
      <c r="R423" s="115"/>
      <c r="S423" s="115"/>
      <c r="T423" s="115"/>
      <c r="U423" s="110"/>
      <c r="V423" s="116"/>
      <c r="W423" s="17"/>
    </row>
    <row r="424" spans="1:36" s="15" customFormat="1" ht="14.1" customHeight="1">
      <c r="A424" s="2" t="s">
        <v>53</v>
      </c>
      <c r="B424" s="21">
        <f>+'Pivot Table 2-Year Insts.'!S437</f>
        <v>0</v>
      </c>
      <c r="C424" s="22"/>
      <c r="D424" s="51">
        <f t="shared" ref="D424:D427" si="52">SUM(F424:J424)</f>
        <v>0</v>
      </c>
      <c r="E424" s="23"/>
      <c r="F424" s="33">
        <f>+'Pivot Table 2-Year Insts.'!S459</f>
        <v>0</v>
      </c>
      <c r="G424" s="63"/>
      <c r="H424" s="33">
        <f>+'Pivot Table 2-Year Insts.'!S462</f>
        <v>0</v>
      </c>
      <c r="I424" s="63"/>
      <c r="J424" s="33">
        <f>+'Pivot Table 2-Year Insts.'!S465</f>
        <v>0</v>
      </c>
      <c r="K424" s="63"/>
      <c r="L424" s="33">
        <f>+'Pivot Table 2-Year Insts.'!S468</f>
        <v>0</v>
      </c>
      <c r="M424" s="5"/>
      <c r="N424" s="39">
        <f>SUM(F424:L424)</f>
        <v>0</v>
      </c>
      <c r="P424" s="115"/>
      <c r="Q424" s="115"/>
      <c r="R424" s="115"/>
      <c r="S424" s="115"/>
      <c r="T424" s="115"/>
      <c r="U424" s="110"/>
      <c r="V424" s="116"/>
      <c r="W424" s="17"/>
    </row>
    <row r="425" spans="1:36" s="15" customFormat="1" ht="14.1" customHeight="1">
      <c r="A425" s="2" t="s">
        <v>54</v>
      </c>
      <c r="B425" s="21">
        <f>+'Pivot Table 2-Year Insts.'!S489</f>
        <v>0</v>
      </c>
      <c r="C425" s="22"/>
      <c r="D425" s="51">
        <f t="shared" si="52"/>
        <v>0</v>
      </c>
      <c r="E425" s="23"/>
      <c r="F425" s="33">
        <f>+'Pivot Table 2-Year Insts.'!S511</f>
        <v>0</v>
      </c>
      <c r="G425" s="63"/>
      <c r="H425" s="33">
        <f>+'Pivot Table 2-Year Insts.'!S514</f>
        <v>0</v>
      </c>
      <c r="I425" s="63"/>
      <c r="J425" s="33">
        <f>+'Pivot Table 2-Year Insts.'!S517</f>
        <v>0</v>
      </c>
      <c r="K425" s="63"/>
      <c r="L425" s="33">
        <f>+'Pivot Table 2-Year Insts.'!S520</f>
        <v>0</v>
      </c>
      <c r="M425" s="5"/>
      <c r="N425" s="39">
        <f>SUM(F425:L425)</f>
        <v>0</v>
      </c>
      <c r="P425" s="115"/>
      <c r="Q425" s="115"/>
      <c r="R425" s="115"/>
      <c r="S425" s="115"/>
      <c r="T425" s="115"/>
      <c r="U425" s="110"/>
      <c r="V425" s="116"/>
      <c r="W425" s="17"/>
    </row>
    <row r="426" spans="1:36" s="15" customFormat="1" ht="14.1" customHeight="1">
      <c r="A426" s="2" t="s">
        <v>55</v>
      </c>
      <c r="B426" s="21">
        <f>+'Pivot Table 2-Year Insts.'!S541</f>
        <v>0</v>
      </c>
      <c r="C426" s="22"/>
      <c r="D426" s="51">
        <f t="shared" si="52"/>
        <v>0</v>
      </c>
      <c r="E426" s="23"/>
      <c r="F426" s="33">
        <f>+'Pivot Table 2-Year Insts.'!S563</f>
        <v>0</v>
      </c>
      <c r="G426" s="63"/>
      <c r="H426" s="33">
        <f>+'Pivot Table 2-Year Insts.'!S566</f>
        <v>0</v>
      </c>
      <c r="I426" s="63"/>
      <c r="J426" s="33">
        <f>+'Pivot Table 2-Year Insts.'!S569</f>
        <v>0</v>
      </c>
      <c r="K426" s="63"/>
      <c r="L426" s="33">
        <f>+'Pivot Table 2-Year Insts.'!S572</f>
        <v>0</v>
      </c>
      <c r="M426" s="5"/>
      <c r="N426" s="39">
        <f>SUM(F426:L426)</f>
        <v>0</v>
      </c>
      <c r="P426" s="115"/>
      <c r="Q426" s="115"/>
      <c r="R426" s="115"/>
      <c r="S426" s="115"/>
      <c r="T426" s="115"/>
      <c r="U426" s="110"/>
      <c r="V426" s="116"/>
      <c r="W426" s="17"/>
    </row>
    <row r="427" spans="1:36" s="15" customFormat="1" ht="13.5" customHeight="1">
      <c r="A427" s="2" t="s">
        <v>56</v>
      </c>
      <c r="B427" s="21">
        <f>+'Pivot Table 2-Year Insts.'!S593</f>
        <v>0</v>
      </c>
      <c r="C427" s="22"/>
      <c r="D427" s="51">
        <f t="shared" si="52"/>
        <v>0</v>
      </c>
      <c r="E427" s="23"/>
      <c r="F427" s="33">
        <f>+'Pivot Table 2-Year Insts.'!S615</f>
        <v>0</v>
      </c>
      <c r="G427" s="63"/>
      <c r="H427" s="33">
        <f>+'Pivot Table 2-Year Insts.'!S618</f>
        <v>0</v>
      </c>
      <c r="I427" s="63"/>
      <c r="J427" s="33">
        <f>+'Pivot Table 2-Year Insts.'!S621</f>
        <v>0</v>
      </c>
      <c r="K427" s="63"/>
      <c r="L427" s="33">
        <f>+'Pivot Table 2-Year Insts.'!S624</f>
        <v>0</v>
      </c>
      <c r="M427" s="5"/>
      <c r="N427" s="39">
        <f>SUM(F427:L427)</f>
        <v>0</v>
      </c>
      <c r="P427" s="115"/>
      <c r="Q427" s="115"/>
      <c r="R427" s="115"/>
      <c r="S427" s="115"/>
      <c r="T427" s="115"/>
      <c r="U427" s="110"/>
      <c r="V427" s="116"/>
      <c r="W427" s="17"/>
    </row>
    <row r="428" spans="1:36" s="15" customFormat="1" ht="13.5" customHeight="1">
      <c r="A428" s="2"/>
      <c r="B428" s="21"/>
      <c r="C428" s="22"/>
      <c r="D428" s="51"/>
      <c r="E428" s="23"/>
      <c r="F428" s="33"/>
      <c r="G428" s="63"/>
      <c r="H428" s="33"/>
      <c r="I428" s="63"/>
      <c r="J428" s="33"/>
      <c r="K428" s="63"/>
      <c r="L428" s="33"/>
      <c r="M428" s="5"/>
      <c r="N428" s="39"/>
      <c r="P428" s="115"/>
      <c r="Q428" s="115"/>
      <c r="R428" s="115"/>
      <c r="S428" s="115"/>
      <c r="T428" s="115"/>
      <c r="U428" s="110"/>
      <c r="V428" s="116"/>
      <c r="W428" s="17"/>
    </row>
    <row r="429" spans="1:36" s="15" customFormat="1" ht="14.1" customHeight="1">
      <c r="A429" s="2" t="s">
        <v>57</v>
      </c>
      <c r="B429" s="21">
        <f>+'Pivot Table 2-Year Insts.'!S645</f>
        <v>0</v>
      </c>
      <c r="C429" s="22"/>
      <c r="D429" s="51">
        <f t="shared" ref="D429:D432" si="53">SUM(F429:J429)</f>
        <v>0</v>
      </c>
      <c r="E429" s="23"/>
      <c r="F429" s="33">
        <f>+'Pivot Table 2-Year Insts.'!S667</f>
        <v>0</v>
      </c>
      <c r="G429" s="63"/>
      <c r="H429" s="33">
        <f>+'Pivot Table 2-Year Insts.'!S670</f>
        <v>0</v>
      </c>
      <c r="I429" s="63"/>
      <c r="J429" s="33">
        <f>+'Pivot Table 2-Year Insts.'!S673</f>
        <v>0</v>
      </c>
      <c r="K429" s="63"/>
      <c r="L429" s="33">
        <f>+'Pivot Table 2-Year Insts.'!S676</f>
        <v>0</v>
      </c>
      <c r="M429" s="5"/>
      <c r="N429" s="39">
        <f>SUM(F429:L429)</f>
        <v>0</v>
      </c>
      <c r="P429" s="115"/>
      <c r="Q429" s="115"/>
      <c r="R429" s="115"/>
      <c r="S429" s="115"/>
      <c r="T429" s="115"/>
      <c r="U429" s="110"/>
      <c r="V429" s="116"/>
      <c r="W429" s="17"/>
    </row>
    <row r="430" spans="1:36" s="15" customFormat="1" ht="14.1" customHeight="1">
      <c r="A430" s="2" t="s">
        <v>58</v>
      </c>
      <c r="B430" s="21">
        <f>+'Pivot Table 2-Year Insts.'!S697</f>
        <v>0</v>
      </c>
      <c r="C430" s="22"/>
      <c r="D430" s="51">
        <f t="shared" si="53"/>
        <v>0</v>
      </c>
      <c r="E430" s="23"/>
      <c r="F430" s="33">
        <f>+'Pivot Table 2-Year Insts.'!S719</f>
        <v>0</v>
      </c>
      <c r="G430" s="63"/>
      <c r="H430" s="33">
        <f>+'Pivot Table 2-Year Insts.'!S722</f>
        <v>0</v>
      </c>
      <c r="I430" s="63"/>
      <c r="J430" s="33">
        <f>+'Pivot Table 2-Year Insts.'!S725</f>
        <v>0</v>
      </c>
      <c r="K430" s="63"/>
      <c r="L430" s="33">
        <f>+'Pivot Table 2-Year Insts.'!S728</f>
        <v>0</v>
      </c>
      <c r="M430" s="5"/>
      <c r="N430" s="39">
        <f>SUM(F430:L430)</f>
        <v>0</v>
      </c>
      <c r="P430" s="115"/>
      <c r="Q430" s="115"/>
      <c r="R430" s="115"/>
      <c r="S430" s="115"/>
      <c r="T430" s="115"/>
      <c r="U430" s="110"/>
      <c r="V430" s="116"/>
      <c r="W430" s="17"/>
    </row>
    <row r="431" spans="1:36" s="15" customFormat="1" ht="14.1" customHeight="1">
      <c r="A431" s="2" t="s">
        <v>59</v>
      </c>
      <c r="B431" s="21">
        <f>+'Pivot Table 2-Year Insts.'!S749</f>
        <v>0</v>
      </c>
      <c r="C431" s="22"/>
      <c r="D431" s="51">
        <f t="shared" si="53"/>
        <v>0</v>
      </c>
      <c r="E431" s="23"/>
      <c r="F431" s="33">
        <f>+'Pivot Table 2-Year Insts.'!S771</f>
        <v>0</v>
      </c>
      <c r="G431" s="63"/>
      <c r="H431" s="33">
        <f>+'Pivot Table 2-Year Insts.'!S774</f>
        <v>0</v>
      </c>
      <c r="I431" s="63"/>
      <c r="J431" s="33">
        <f>+'Pivot Table 2-Year Insts.'!S777</f>
        <v>0</v>
      </c>
      <c r="K431" s="63"/>
      <c r="L431" s="33">
        <f>+'Pivot Table 2-Year Insts.'!S780</f>
        <v>0</v>
      </c>
      <c r="M431" s="5"/>
      <c r="N431" s="39">
        <f>SUM(F431:L431)</f>
        <v>0</v>
      </c>
      <c r="P431" s="115"/>
      <c r="Q431" s="115"/>
      <c r="R431" s="115"/>
      <c r="S431" s="115"/>
      <c r="T431" s="115"/>
      <c r="U431" s="110"/>
      <c r="V431" s="116"/>
      <c r="W431" s="17"/>
    </row>
    <row r="432" spans="1:36" s="17" customFormat="1" ht="14.1" customHeight="1">
      <c r="A432" s="40" t="s">
        <v>60</v>
      </c>
      <c r="B432" s="24">
        <f>+'Pivot Table 2-Year Insts.'!S801</f>
        <v>0</v>
      </c>
      <c r="C432" s="41"/>
      <c r="D432" s="42">
        <f t="shared" si="53"/>
        <v>0</v>
      </c>
      <c r="E432" s="43"/>
      <c r="F432" s="44">
        <f>+'Pivot Table 2-Year Insts.'!S823</f>
        <v>0</v>
      </c>
      <c r="G432" s="73"/>
      <c r="H432" s="44">
        <f>+'Pivot Table 2-Year Insts.'!S826</f>
        <v>0</v>
      </c>
      <c r="I432" s="73"/>
      <c r="J432" s="44">
        <f>+'Pivot Table 2-Year Insts.'!S829</f>
        <v>0</v>
      </c>
      <c r="K432" s="73"/>
      <c r="L432" s="44">
        <f>+'Pivot Table 2-Year Insts.'!S832</f>
        <v>0</v>
      </c>
      <c r="M432" s="35"/>
      <c r="N432" s="45">
        <f>SUM(F432:L432)</f>
        <v>0</v>
      </c>
      <c r="P432" s="115"/>
      <c r="Q432" s="115"/>
      <c r="R432" s="115"/>
      <c r="S432" s="115"/>
      <c r="T432" s="115"/>
      <c r="U432" s="110"/>
      <c r="V432" s="116"/>
    </row>
    <row r="433" spans="1:23" ht="57" customHeight="1">
      <c r="A433" s="1127" t="s">
        <v>140</v>
      </c>
      <c r="B433" s="1127"/>
      <c r="C433" s="1127"/>
      <c r="D433" s="1128"/>
      <c r="E433" s="1128"/>
      <c r="F433" s="1128"/>
      <c r="G433" s="1128"/>
      <c r="H433" s="1128"/>
      <c r="I433" s="1128"/>
      <c r="J433" s="1128"/>
      <c r="K433" s="1128"/>
      <c r="L433" s="1128"/>
      <c r="M433" s="1128"/>
      <c r="N433" s="1128"/>
      <c r="P433" s="108"/>
      <c r="Q433" s="115"/>
      <c r="R433" s="115"/>
      <c r="S433" s="115"/>
      <c r="T433" s="115"/>
      <c r="U433" s="108"/>
      <c r="V433" s="108"/>
      <c r="W433" s="95"/>
    </row>
    <row r="434" spans="1:23" ht="15" customHeight="1">
      <c r="A434" s="1127" t="s">
        <v>139</v>
      </c>
      <c r="B434" s="1127"/>
      <c r="C434" s="1127"/>
      <c r="D434" s="1128"/>
      <c r="E434" s="1128"/>
      <c r="F434" s="1128"/>
      <c r="G434" s="1128"/>
      <c r="H434" s="1128"/>
      <c r="I434" s="1128"/>
      <c r="J434" s="1128"/>
      <c r="K434" s="1128"/>
      <c r="L434" s="1128"/>
      <c r="M434" s="1128"/>
      <c r="N434" s="1128"/>
      <c r="P434" s="108"/>
      <c r="Q434" s="108"/>
      <c r="R434" s="108"/>
      <c r="S434" s="108"/>
      <c r="T434" s="108"/>
      <c r="U434" s="108"/>
      <c r="V434" s="108"/>
      <c r="W434" s="95"/>
    </row>
    <row r="435" spans="1:23">
      <c r="A435" s="1004"/>
      <c r="B435" s="1004"/>
      <c r="C435" s="1004"/>
      <c r="D435" s="1005"/>
      <c r="E435" s="1005"/>
      <c r="F435" s="1005"/>
      <c r="G435" s="1005"/>
      <c r="H435" s="1005"/>
      <c r="I435" s="1005"/>
      <c r="J435" s="1005"/>
      <c r="K435" s="1005"/>
      <c r="L435" s="1005"/>
      <c r="M435" s="1005"/>
      <c r="N435" s="137" t="s">
        <v>1303</v>
      </c>
      <c r="P435" s="108"/>
      <c r="Q435" s="108"/>
      <c r="R435" s="108"/>
      <c r="S435" s="108"/>
      <c r="T435" s="108"/>
      <c r="U435" s="108"/>
      <c r="V435" s="108"/>
      <c r="W435" s="95"/>
    </row>
    <row r="436" spans="1:23" ht="15.75">
      <c r="A436" s="1" t="s">
        <v>65</v>
      </c>
      <c r="B436" s="1"/>
      <c r="C436" s="1"/>
      <c r="D436" s="1"/>
      <c r="E436" s="1"/>
      <c r="F436" s="1"/>
      <c r="G436" s="1"/>
      <c r="H436" s="1"/>
      <c r="I436" s="1"/>
      <c r="J436" s="1"/>
      <c r="K436" s="1"/>
      <c r="L436" s="31"/>
      <c r="M436" s="8"/>
      <c r="N436" s="31"/>
      <c r="P436" s="108"/>
      <c r="Q436" s="108"/>
      <c r="R436" s="108"/>
      <c r="S436" s="108"/>
      <c r="T436" s="108"/>
      <c r="U436" s="108"/>
      <c r="V436" s="108"/>
    </row>
    <row r="437" spans="1:23" ht="8.25" customHeight="1">
      <c r="A437" s="1"/>
      <c r="B437" s="1"/>
      <c r="C437" s="1"/>
      <c r="D437" s="1"/>
      <c r="E437" s="1"/>
      <c r="F437" s="1"/>
      <c r="G437" s="1"/>
      <c r="H437" s="1"/>
      <c r="I437" s="1"/>
      <c r="J437" s="1"/>
      <c r="K437" s="1"/>
      <c r="L437" s="31"/>
      <c r="M437" s="8"/>
      <c r="N437" s="31"/>
      <c r="P437" s="108"/>
      <c r="Q437" s="108"/>
      <c r="R437" s="108"/>
      <c r="S437" s="108"/>
      <c r="T437" s="108"/>
      <c r="U437" s="108"/>
      <c r="V437" s="108"/>
    </row>
    <row r="438" spans="1:23" ht="15.75">
      <c r="A438" s="1" t="s">
        <v>71</v>
      </c>
      <c r="B438" s="1"/>
      <c r="C438" s="1"/>
      <c r="D438" s="1"/>
      <c r="E438" s="1"/>
      <c r="F438" s="1"/>
      <c r="G438" s="1"/>
      <c r="H438" s="1"/>
      <c r="I438" s="1"/>
      <c r="J438" s="1"/>
      <c r="K438" s="1"/>
      <c r="L438" s="31"/>
      <c r="M438" s="8"/>
      <c r="N438" s="31"/>
      <c r="P438" s="108"/>
      <c r="Q438" s="108"/>
      <c r="R438" s="108"/>
      <c r="S438" s="108"/>
      <c r="T438" s="108"/>
      <c r="U438" s="108"/>
      <c r="V438" s="108"/>
    </row>
    <row r="439" spans="1:23" ht="18.75">
      <c r="A439" s="1" t="s">
        <v>81</v>
      </c>
      <c r="B439" s="1"/>
      <c r="C439" s="1"/>
      <c r="D439" s="1"/>
      <c r="E439" s="1"/>
      <c r="F439" s="1"/>
      <c r="G439" s="1"/>
      <c r="H439" s="1"/>
      <c r="I439" s="1"/>
      <c r="J439" s="1"/>
      <c r="K439" s="1"/>
      <c r="L439" s="31"/>
      <c r="M439" s="8"/>
      <c r="N439" s="31"/>
      <c r="P439" s="108"/>
      <c r="Q439" s="108"/>
      <c r="R439" s="108"/>
      <c r="S439" s="108"/>
      <c r="T439" s="108"/>
      <c r="U439" s="108"/>
      <c r="V439" s="108"/>
    </row>
    <row r="440" spans="1:23" ht="15.75">
      <c r="A440" s="1" t="s">
        <v>185</v>
      </c>
      <c r="B440" s="1"/>
      <c r="C440" s="1"/>
      <c r="D440" s="1"/>
      <c r="E440" s="1"/>
      <c r="F440" s="1"/>
      <c r="G440" s="1"/>
      <c r="H440" s="1"/>
      <c r="I440" s="1"/>
      <c r="J440" s="1"/>
      <c r="K440" s="1"/>
      <c r="L440" s="31"/>
      <c r="M440" s="8"/>
      <c r="N440" s="31"/>
      <c r="O440" s="115"/>
      <c r="P440" s="115"/>
      <c r="Q440" s="115"/>
      <c r="R440" s="115"/>
      <c r="S440" s="115"/>
      <c r="T440" s="115"/>
      <c r="U440" s="115"/>
      <c r="V440" s="115"/>
      <c r="W440" s="115"/>
    </row>
    <row r="441" spans="1:23" ht="9" customHeight="1">
      <c r="A441" s="1"/>
      <c r="B441" s="1"/>
      <c r="C441" s="1"/>
      <c r="D441" s="1"/>
      <c r="E441" s="1"/>
      <c r="F441" s="1"/>
      <c r="G441" s="1"/>
      <c r="H441" s="1"/>
      <c r="I441" s="1"/>
      <c r="J441" s="1"/>
      <c r="K441" s="1"/>
      <c r="L441" s="31"/>
      <c r="M441" s="8"/>
      <c r="N441" s="31"/>
      <c r="O441" s="115"/>
      <c r="P441" s="115"/>
      <c r="Q441" s="115"/>
      <c r="R441" s="115"/>
      <c r="S441" s="115"/>
      <c r="T441" s="115"/>
      <c r="U441" s="115"/>
      <c r="V441" s="115"/>
      <c r="W441" s="115"/>
    </row>
    <row r="442" spans="1:23" ht="63" customHeight="1">
      <c r="A442" s="12"/>
      <c r="B442" s="29" t="s">
        <v>167</v>
      </c>
      <c r="C442" s="37"/>
      <c r="D442" s="29" t="s">
        <v>138</v>
      </c>
      <c r="E442" s="38"/>
      <c r="F442" s="29" t="s">
        <v>80</v>
      </c>
      <c r="G442" s="29"/>
      <c r="H442" s="29" t="s">
        <v>42</v>
      </c>
      <c r="I442" s="29"/>
      <c r="J442" s="29" t="s">
        <v>36</v>
      </c>
      <c r="K442" s="29"/>
      <c r="L442" s="29" t="s">
        <v>62</v>
      </c>
      <c r="M442" s="29"/>
      <c r="N442" s="29" t="s">
        <v>63</v>
      </c>
      <c r="O442" s="115"/>
      <c r="P442" s="115"/>
      <c r="Q442" s="115"/>
      <c r="R442" s="115"/>
      <c r="S442" s="115"/>
      <c r="T442" s="115"/>
      <c r="U442" s="115"/>
      <c r="V442" s="115"/>
      <c r="W442" s="115"/>
    </row>
    <row r="443" spans="1:23" s="15" customFormat="1" ht="18" customHeight="1">
      <c r="A443" s="10" t="s">
        <v>45</v>
      </c>
      <c r="B443" s="21">
        <f>+'Pivot Table 2-Year Insts.'!T853</f>
        <v>24.726911618669316</v>
      </c>
      <c r="C443" s="22"/>
      <c r="D443" s="50">
        <f>SUM(F443:J443)</f>
        <v>44.578313253012048</v>
      </c>
      <c r="E443" s="23"/>
      <c r="F443" s="33">
        <f>+'Pivot Table 2-Year Insts.'!T875</f>
        <v>22.891566265060241</v>
      </c>
      <c r="G443" s="5"/>
      <c r="H443" s="33">
        <f>+'Pivot Table 2-Year Insts.'!T878</f>
        <v>12.048192771084338</v>
      </c>
      <c r="I443" s="33"/>
      <c r="J443" s="33">
        <f>+'Pivot Table 2-Year Insts.'!T881</f>
        <v>9.6385542168674707</v>
      </c>
      <c r="K443" s="33"/>
      <c r="L443" s="33">
        <f>+'Pivot Table 2-Year Insts.'!T884</f>
        <v>55.421686746987952</v>
      </c>
      <c r="M443" s="5"/>
      <c r="N443" s="39">
        <f>SUM(F443:L443)</f>
        <v>100</v>
      </c>
      <c r="O443" s="115"/>
      <c r="P443" s="115"/>
      <c r="Q443" s="115"/>
      <c r="R443" s="115"/>
      <c r="S443" s="115"/>
      <c r="T443" s="115"/>
      <c r="U443" s="115"/>
      <c r="V443" s="115"/>
      <c r="W443" s="115"/>
    </row>
    <row r="444" spans="1:23" s="15" customFormat="1" ht="6" customHeight="1">
      <c r="A444" s="52"/>
      <c r="B444" s="5"/>
      <c r="C444" s="22"/>
      <c r="D444" s="51"/>
      <c r="E444" s="23"/>
      <c r="F444" s="5"/>
      <c r="G444" s="63"/>
      <c r="H444" s="5"/>
      <c r="I444" s="63"/>
      <c r="J444" s="5"/>
      <c r="K444" s="63"/>
      <c r="L444" s="5"/>
      <c r="M444" s="27"/>
      <c r="N444" s="39"/>
      <c r="P444" s="107"/>
      <c r="Q444" s="107"/>
      <c r="R444" s="107"/>
      <c r="S444" s="107"/>
      <c r="T444" s="107"/>
      <c r="U444" s="110"/>
      <c r="V444" s="111"/>
    </row>
    <row r="445" spans="1:23" s="15" customFormat="1" ht="14.1" customHeight="1">
      <c r="A445" s="10" t="s">
        <v>46</v>
      </c>
      <c r="B445" s="21">
        <f>+'Pivot Table 2-Year Insts.'!T21</f>
        <v>24.726911618669316</v>
      </c>
      <c r="C445" s="22"/>
      <c r="D445" s="51">
        <f t="shared" ref="D445:D448" si="54">SUM(F445:J445)</f>
        <v>44.578313253012048</v>
      </c>
      <c r="E445" s="23"/>
      <c r="F445" s="33">
        <f>+'Pivot Table 2-Year Insts.'!T43</f>
        <v>22.891566265060241</v>
      </c>
      <c r="G445" s="63"/>
      <c r="H445" s="5">
        <f>+'Pivot Table 2-Year Insts.'!T46</f>
        <v>12.048192771084338</v>
      </c>
      <c r="I445" s="63"/>
      <c r="J445" s="5">
        <f>+'Pivot Table 2-Year Insts.'!T49</f>
        <v>9.6385542168674707</v>
      </c>
      <c r="K445" s="63"/>
      <c r="L445" s="5">
        <f>+'Pivot Table 2-Year Insts.'!T52</f>
        <v>55.421686746987952</v>
      </c>
      <c r="M445" s="5"/>
      <c r="N445" s="39">
        <f>SUM(F445:L445)</f>
        <v>100</v>
      </c>
      <c r="P445" s="115"/>
      <c r="Q445" s="115"/>
      <c r="R445" s="115"/>
      <c r="S445" s="115"/>
      <c r="T445" s="115"/>
      <c r="U445" s="110"/>
      <c r="V445" s="111"/>
    </row>
    <row r="446" spans="1:23" s="15" customFormat="1" ht="14.1" customHeight="1">
      <c r="A446" s="2" t="s">
        <v>47</v>
      </c>
      <c r="B446" s="21">
        <f>+'Pivot Table 2-Year Insts.'!T73</f>
        <v>0</v>
      </c>
      <c r="C446" s="22"/>
      <c r="D446" s="51">
        <f t="shared" si="54"/>
        <v>0</v>
      </c>
      <c r="E446" s="23"/>
      <c r="F446" s="33">
        <f>+'Pivot Table 2-Year Insts.'!T95</f>
        <v>0</v>
      </c>
      <c r="G446" s="63"/>
      <c r="H446" s="5">
        <f>+'Pivot Table 2-Year Insts.'!T98</f>
        <v>0</v>
      </c>
      <c r="I446" s="63"/>
      <c r="J446" s="5">
        <f>+'Pivot Table 2-Year Insts.'!T101</f>
        <v>0</v>
      </c>
      <c r="K446" s="63"/>
      <c r="L446" s="5">
        <f>+'Pivot Table 2-Year Insts.'!T104</f>
        <v>0</v>
      </c>
      <c r="M446" s="5"/>
      <c r="N446" s="39">
        <f>SUM(F446:L446)</f>
        <v>0</v>
      </c>
      <c r="P446" s="115"/>
      <c r="Q446" s="115"/>
      <c r="R446" s="115"/>
      <c r="S446" s="115"/>
      <c r="T446" s="115"/>
      <c r="U446" s="110"/>
      <c r="V446" s="116"/>
      <c r="W446" s="17"/>
    </row>
    <row r="447" spans="1:23" s="15" customFormat="1" ht="13.5" customHeight="1">
      <c r="A447" s="2" t="s">
        <v>61</v>
      </c>
      <c r="B447" s="21">
        <f>+'Pivot Table 2-Year Insts.'!T125</f>
        <v>0</v>
      </c>
      <c r="C447" s="22"/>
      <c r="D447" s="51">
        <f t="shared" si="54"/>
        <v>0</v>
      </c>
      <c r="E447" s="23"/>
      <c r="F447" s="33">
        <f>+'Pivot Table 2-Year Insts.'!T147</f>
        <v>0</v>
      </c>
      <c r="G447" s="63"/>
      <c r="H447" s="5">
        <f>+'Pivot Table 2-Year Insts.'!T150</f>
        <v>0</v>
      </c>
      <c r="I447" s="63"/>
      <c r="J447" s="5">
        <f>+'Pivot Table 2-Year Insts.'!T153</f>
        <v>0</v>
      </c>
      <c r="K447" s="63"/>
      <c r="L447" s="5">
        <f>+'Pivot Table 2-Year Insts.'!T156</f>
        <v>0</v>
      </c>
      <c r="M447" s="5"/>
      <c r="N447" s="39">
        <f>SUM(F447:L447)</f>
        <v>0</v>
      </c>
      <c r="P447" s="115"/>
      <c r="Q447" s="115"/>
      <c r="R447" s="115"/>
      <c r="S447" s="115"/>
      <c r="T447" s="115"/>
      <c r="U447" s="110"/>
      <c r="V447" s="116"/>
      <c r="W447" s="17"/>
    </row>
    <row r="448" spans="1:23" s="15" customFormat="1" ht="14.1" customHeight="1">
      <c r="A448" s="2" t="s">
        <v>48</v>
      </c>
      <c r="B448" s="21">
        <f>+'Pivot Table 2-Year Insts.'!T177</f>
        <v>0</v>
      </c>
      <c r="C448" s="22"/>
      <c r="D448" s="51">
        <f t="shared" si="54"/>
        <v>0</v>
      </c>
      <c r="E448" s="23"/>
      <c r="F448" s="33">
        <f>+'Pivot Table 2-Year Insts.'!T199</f>
        <v>0</v>
      </c>
      <c r="G448" s="63"/>
      <c r="H448" s="5">
        <f>+'Pivot Table 2-Year Insts.'!T202</f>
        <v>0</v>
      </c>
      <c r="I448" s="63"/>
      <c r="J448" s="5">
        <f>+'Pivot Table 2-Year Insts.'!T205</f>
        <v>0</v>
      </c>
      <c r="K448" s="63"/>
      <c r="L448" s="5">
        <f>+'Pivot Table 2-Year Insts.'!T208</f>
        <v>0</v>
      </c>
      <c r="M448" s="5"/>
      <c r="N448" s="39">
        <f>SUM(F448:L448)</f>
        <v>0</v>
      </c>
      <c r="P448" s="115"/>
      <c r="Q448" s="115"/>
      <c r="R448" s="115"/>
      <c r="S448" s="115"/>
      <c r="T448" s="115"/>
      <c r="U448" s="110"/>
      <c r="V448" s="116"/>
      <c r="W448" s="17"/>
    </row>
    <row r="449" spans="1:36" s="15" customFormat="1" ht="14.1" customHeight="1">
      <c r="A449" s="2"/>
      <c r="B449" s="21"/>
      <c r="C449" s="22"/>
      <c r="D449" s="51"/>
      <c r="E449" s="23"/>
      <c r="F449" s="33"/>
      <c r="G449" s="63"/>
      <c r="H449" s="5"/>
      <c r="I449" s="63"/>
      <c r="J449" s="5"/>
      <c r="K449" s="63"/>
      <c r="L449" s="5"/>
      <c r="M449" s="5"/>
      <c r="N449" s="39"/>
      <c r="P449" s="115"/>
      <c r="Q449" s="115"/>
      <c r="R449" s="115"/>
      <c r="S449" s="115"/>
      <c r="T449" s="115"/>
      <c r="U449" s="110"/>
      <c r="V449" s="116"/>
      <c r="W449" s="17"/>
    </row>
    <row r="450" spans="1:36" s="15" customFormat="1" ht="14.1" customHeight="1">
      <c r="A450" s="2" t="s">
        <v>49</v>
      </c>
      <c r="B450" s="21">
        <f>+'Pivot Table 2-Year Insts.'!T229</f>
        <v>0</v>
      </c>
      <c r="C450" s="22"/>
      <c r="D450" s="51">
        <f t="shared" ref="D450:D453" si="55">SUM(F450:J450)</f>
        <v>0</v>
      </c>
      <c r="E450" s="23"/>
      <c r="F450" s="33">
        <f>+'Pivot Table 2-Year Insts.'!T251</f>
        <v>0</v>
      </c>
      <c r="G450" s="63"/>
      <c r="H450" s="5">
        <f>+'Pivot Table 2-Year Insts.'!T254</f>
        <v>0</v>
      </c>
      <c r="I450" s="63"/>
      <c r="J450" s="5">
        <f>+'Pivot Table 2-Year Insts.'!T257</f>
        <v>0</v>
      </c>
      <c r="K450" s="63"/>
      <c r="L450" s="5">
        <f>+'Pivot Table 2-Year Insts.'!T260</f>
        <v>0</v>
      </c>
      <c r="M450" s="5"/>
      <c r="N450" s="39">
        <f>SUM(F450:L450)</f>
        <v>0</v>
      </c>
      <c r="P450" s="115"/>
      <c r="Q450" s="115"/>
      <c r="R450" s="115"/>
      <c r="S450" s="115"/>
      <c r="T450" s="115"/>
      <c r="U450" s="110"/>
      <c r="V450" s="116"/>
      <c r="W450" s="17"/>
    </row>
    <row r="451" spans="1:36" s="15" customFormat="1" ht="14.1" customHeight="1">
      <c r="A451" s="2" t="s">
        <v>50</v>
      </c>
      <c r="B451" s="21">
        <f>+'Pivot Table 2-Year Insts.'!T281</f>
        <v>0</v>
      </c>
      <c r="C451" s="22"/>
      <c r="D451" s="51">
        <f t="shared" si="55"/>
        <v>0</v>
      </c>
      <c r="E451" s="23"/>
      <c r="F451" s="33">
        <f>+'Pivot Table 2-Year Insts.'!T303</f>
        <v>0</v>
      </c>
      <c r="G451" s="63"/>
      <c r="H451" s="5">
        <f>+'Pivot Table 2-Year Insts.'!T306</f>
        <v>0</v>
      </c>
      <c r="I451" s="63"/>
      <c r="J451" s="5">
        <f>+'Pivot Table 2-Year Insts.'!T309</f>
        <v>0</v>
      </c>
      <c r="K451" s="63"/>
      <c r="L451" s="5">
        <f>+'Pivot Table 2-Year Insts.'!T312</f>
        <v>0</v>
      </c>
      <c r="M451" s="5"/>
      <c r="N451" s="39">
        <f>SUM(F451:L451)</f>
        <v>0</v>
      </c>
      <c r="P451" s="115"/>
      <c r="Q451" s="115"/>
      <c r="R451" s="115"/>
      <c r="S451" s="115"/>
      <c r="T451" s="115"/>
      <c r="U451" s="110"/>
      <c r="V451" s="116"/>
      <c r="W451" s="17"/>
      <c r="X451" s="89"/>
    </row>
    <row r="452" spans="1:36" s="15" customFormat="1" ht="13.5" customHeight="1">
      <c r="A452" s="2" t="s">
        <v>51</v>
      </c>
      <c r="B452" s="21">
        <f>+'Pivot Table 2-Year Insts.'!T333</f>
        <v>0</v>
      </c>
      <c r="C452" s="22"/>
      <c r="D452" s="129">
        <f t="shared" si="55"/>
        <v>0</v>
      </c>
      <c r="E452" s="23"/>
      <c r="F452" s="21">
        <f>+'Pivot Table 2-Year Insts.'!T355</f>
        <v>0</v>
      </c>
      <c r="G452" s="63"/>
      <c r="H452" s="121">
        <f>+'Pivot Table 2-Year Insts.'!T358</f>
        <v>0</v>
      </c>
      <c r="I452" s="63"/>
      <c r="J452" s="121">
        <f>+'Pivot Table 2-Year Insts.'!T361</f>
        <v>0</v>
      </c>
      <c r="K452" s="63"/>
      <c r="L452" s="121">
        <f>+'Pivot Table 2-Year Insts.'!T364</f>
        <v>0</v>
      </c>
      <c r="M452" s="5"/>
      <c r="N452" s="120">
        <f>SUM(F452:L452)</f>
        <v>0</v>
      </c>
      <c r="P452" s="115"/>
      <c r="Q452" s="115"/>
      <c r="R452" s="115"/>
      <c r="S452" s="115"/>
      <c r="T452" s="115"/>
      <c r="U452" s="110"/>
      <c r="V452" s="116"/>
      <c r="W452" s="17"/>
      <c r="X452" s="122"/>
      <c r="AC452" s="126"/>
      <c r="AD452" s="127"/>
      <c r="AE452" s="126"/>
      <c r="AF452" s="127"/>
      <c r="AG452" s="126"/>
      <c r="AH452" s="127"/>
      <c r="AI452" s="128"/>
      <c r="AJ452" s="124"/>
    </row>
    <row r="453" spans="1:36" s="15" customFormat="1" ht="14.1" customHeight="1">
      <c r="A453" s="2" t="s">
        <v>52</v>
      </c>
      <c r="B453" s="21">
        <f>+'Pivot Table 2-Year Insts.'!T385</f>
        <v>0</v>
      </c>
      <c r="C453" s="22"/>
      <c r="D453" s="51">
        <f t="shared" si="55"/>
        <v>0</v>
      </c>
      <c r="E453" s="23"/>
      <c r="F453" s="33">
        <f>+'Pivot Table 2-Year Insts.'!T407</f>
        <v>0</v>
      </c>
      <c r="G453" s="63"/>
      <c r="H453" s="5">
        <f>+'Pivot Table 2-Year Insts.'!T410</f>
        <v>0</v>
      </c>
      <c r="I453" s="63"/>
      <c r="J453" s="5">
        <f>+'Pivot Table 2-Year Insts.'!T413</f>
        <v>0</v>
      </c>
      <c r="K453" s="63"/>
      <c r="L453" s="5">
        <f>+'Pivot Table 2-Year Insts.'!T416</f>
        <v>0</v>
      </c>
      <c r="M453" s="5"/>
      <c r="N453" s="39">
        <f>SUM(F453:L453)</f>
        <v>0</v>
      </c>
      <c r="P453" s="115"/>
      <c r="Q453" s="115"/>
      <c r="R453" s="115"/>
      <c r="S453" s="115"/>
      <c r="T453" s="115"/>
      <c r="U453" s="110"/>
      <c r="V453" s="116"/>
      <c r="W453" s="17"/>
    </row>
    <row r="454" spans="1:36" s="15" customFormat="1" ht="14.1" customHeight="1">
      <c r="A454" s="2"/>
      <c r="B454" s="21"/>
      <c r="C454" s="22"/>
      <c r="D454" s="51"/>
      <c r="E454" s="23"/>
      <c r="F454" s="33"/>
      <c r="G454" s="63"/>
      <c r="H454" s="5"/>
      <c r="I454" s="63"/>
      <c r="J454" s="5"/>
      <c r="K454" s="63"/>
      <c r="L454" s="5"/>
      <c r="M454" s="5"/>
      <c r="N454" s="39"/>
      <c r="P454" s="115"/>
      <c r="Q454" s="115"/>
      <c r="R454" s="115"/>
      <c r="S454" s="115"/>
      <c r="T454" s="115"/>
      <c r="U454" s="110"/>
      <c r="V454" s="116"/>
      <c r="W454" s="17"/>
    </row>
    <row r="455" spans="1:36" s="15" customFormat="1" ht="14.1" customHeight="1">
      <c r="A455" s="2" t="s">
        <v>53</v>
      </c>
      <c r="B455" s="21">
        <f>+'Pivot Table 2-Year Insts.'!T437</f>
        <v>0</v>
      </c>
      <c r="C455" s="22"/>
      <c r="D455" s="51">
        <f t="shared" ref="D455:D458" si="56">SUM(F455:J455)</f>
        <v>0</v>
      </c>
      <c r="E455" s="23"/>
      <c r="F455" s="33">
        <f>+'Pivot Table 2-Year Insts.'!T459</f>
        <v>0</v>
      </c>
      <c r="G455" s="63"/>
      <c r="H455" s="33">
        <f>+'Pivot Table 2-Year Insts.'!T462</f>
        <v>0</v>
      </c>
      <c r="I455" s="63"/>
      <c r="J455" s="33">
        <f>+'Pivot Table 2-Year Insts.'!T465</f>
        <v>0</v>
      </c>
      <c r="K455" s="63"/>
      <c r="L455" s="33">
        <f>+'Pivot Table 2-Year Insts.'!T468</f>
        <v>0</v>
      </c>
      <c r="M455" s="5"/>
      <c r="N455" s="39">
        <f>SUM(F455:L455)</f>
        <v>0</v>
      </c>
      <c r="P455" s="115"/>
      <c r="Q455" s="115"/>
      <c r="R455" s="115"/>
      <c r="S455" s="115"/>
      <c r="T455" s="115"/>
      <c r="U455" s="110"/>
      <c r="V455" s="116"/>
      <c r="W455" s="17"/>
    </row>
    <row r="456" spans="1:36" s="15" customFormat="1" ht="14.1" customHeight="1">
      <c r="A456" s="2" t="s">
        <v>54</v>
      </c>
      <c r="B456" s="21">
        <f>+'Pivot Table 2-Year Insts.'!T489</f>
        <v>0</v>
      </c>
      <c r="C456" s="22"/>
      <c r="D456" s="51">
        <f t="shared" si="56"/>
        <v>0</v>
      </c>
      <c r="E456" s="23"/>
      <c r="F456" s="33">
        <f>+'Pivot Table 2-Year Insts.'!T511</f>
        <v>0</v>
      </c>
      <c r="G456" s="63"/>
      <c r="H456" s="33">
        <f>+'Pivot Table 2-Year Insts.'!T514</f>
        <v>0</v>
      </c>
      <c r="I456" s="63"/>
      <c r="J456" s="33">
        <f>+'Pivot Table 2-Year Insts.'!T517</f>
        <v>0</v>
      </c>
      <c r="K456" s="63"/>
      <c r="L456" s="33">
        <f>+'Pivot Table 2-Year Insts.'!T520</f>
        <v>0</v>
      </c>
      <c r="M456" s="5"/>
      <c r="N456" s="39">
        <f>SUM(F456:L456)</f>
        <v>0</v>
      </c>
      <c r="P456" s="115"/>
      <c r="Q456" s="115"/>
      <c r="R456" s="115"/>
      <c r="S456" s="115"/>
      <c r="T456" s="115"/>
      <c r="U456" s="110"/>
      <c r="V456" s="116"/>
      <c r="W456" s="17"/>
    </row>
    <row r="457" spans="1:36" s="15" customFormat="1" ht="14.1" customHeight="1">
      <c r="A457" s="2" t="s">
        <v>55</v>
      </c>
      <c r="B457" s="21">
        <f>+'Pivot Table 2-Year Insts.'!T541</f>
        <v>0</v>
      </c>
      <c r="C457" s="22"/>
      <c r="D457" s="51">
        <f t="shared" si="56"/>
        <v>0</v>
      </c>
      <c r="E457" s="23"/>
      <c r="F457" s="33">
        <f>+'Pivot Table 2-Year Insts.'!T563</f>
        <v>0</v>
      </c>
      <c r="G457" s="63"/>
      <c r="H457" s="33">
        <f>+'Pivot Table 2-Year Insts.'!T566</f>
        <v>0</v>
      </c>
      <c r="I457" s="63"/>
      <c r="J457" s="33">
        <f>+'Pivot Table 2-Year Insts.'!T569</f>
        <v>0</v>
      </c>
      <c r="K457" s="63"/>
      <c r="L457" s="33">
        <f>+'Pivot Table 2-Year Insts.'!T572</f>
        <v>0</v>
      </c>
      <c r="M457" s="5"/>
      <c r="N457" s="39">
        <f>SUM(F457:L457)</f>
        <v>0</v>
      </c>
      <c r="P457" s="115"/>
      <c r="Q457" s="115"/>
      <c r="R457" s="115"/>
      <c r="S457" s="115"/>
      <c r="T457" s="115"/>
      <c r="U457" s="110"/>
      <c r="V457" s="116"/>
      <c r="W457" s="17"/>
    </row>
    <row r="458" spans="1:36" s="15" customFormat="1" ht="13.5" customHeight="1">
      <c r="A458" s="2" t="s">
        <v>56</v>
      </c>
      <c r="B458" s="21">
        <f>+'Pivot Table 2-Year Insts.'!T593</f>
        <v>0</v>
      </c>
      <c r="C458" s="22"/>
      <c r="D458" s="51">
        <f t="shared" si="56"/>
        <v>0</v>
      </c>
      <c r="E458" s="23"/>
      <c r="F458" s="33">
        <f>+'Pivot Table 2-Year Insts.'!T615</f>
        <v>0</v>
      </c>
      <c r="G458" s="63"/>
      <c r="H458" s="33">
        <f>+'Pivot Table 2-Year Insts.'!T618</f>
        <v>0</v>
      </c>
      <c r="I458" s="63"/>
      <c r="J458" s="33">
        <f>+'Pivot Table 2-Year Insts.'!T621</f>
        <v>0</v>
      </c>
      <c r="K458" s="63"/>
      <c r="L458" s="33">
        <f>+'Pivot Table 2-Year Insts.'!T624</f>
        <v>0</v>
      </c>
      <c r="M458" s="5"/>
      <c r="N458" s="39">
        <f>SUM(F458:L458)</f>
        <v>0</v>
      </c>
      <c r="P458" s="115"/>
      <c r="Q458" s="115"/>
      <c r="R458" s="115"/>
      <c r="S458" s="115"/>
      <c r="T458" s="115"/>
      <c r="U458" s="110"/>
      <c r="V458" s="116"/>
      <c r="W458" s="17"/>
    </row>
    <row r="459" spans="1:36" s="15" customFormat="1" ht="13.5" customHeight="1">
      <c r="A459" s="2"/>
      <c r="B459" s="21"/>
      <c r="C459" s="22"/>
      <c r="D459" s="51"/>
      <c r="E459" s="23"/>
      <c r="F459" s="33"/>
      <c r="G459" s="63"/>
      <c r="H459" s="33"/>
      <c r="I459" s="63"/>
      <c r="J459" s="33"/>
      <c r="K459" s="63"/>
      <c r="L459" s="33"/>
      <c r="M459" s="5"/>
      <c r="N459" s="39"/>
      <c r="P459" s="115"/>
      <c r="Q459" s="115"/>
      <c r="R459" s="115"/>
      <c r="S459" s="115"/>
      <c r="T459" s="115"/>
      <c r="U459" s="110"/>
      <c r="V459" s="116"/>
      <c r="W459" s="17"/>
    </row>
    <row r="460" spans="1:36" s="15" customFormat="1" ht="14.1" customHeight="1">
      <c r="A460" s="2" t="s">
        <v>57</v>
      </c>
      <c r="B460" s="21">
        <f>+'Pivot Table 2-Year Insts.'!T645</f>
        <v>0</v>
      </c>
      <c r="C460" s="22"/>
      <c r="D460" s="51">
        <f t="shared" ref="D460:D463" si="57">SUM(F460:J460)</f>
        <v>0</v>
      </c>
      <c r="E460" s="23"/>
      <c r="F460" s="33">
        <f>+'Pivot Table 2-Year Insts.'!T667</f>
        <v>0</v>
      </c>
      <c r="G460" s="63"/>
      <c r="H460" s="33">
        <f>+'Pivot Table 2-Year Insts.'!T670</f>
        <v>0</v>
      </c>
      <c r="I460" s="63"/>
      <c r="J460" s="33">
        <f>+'Pivot Table 2-Year Insts.'!T673</f>
        <v>0</v>
      </c>
      <c r="K460" s="63"/>
      <c r="L460" s="33">
        <f>+'Pivot Table 2-Year Insts.'!T676</f>
        <v>0</v>
      </c>
      <c r="M460" s="5"/>
      <c r="N460" s="39">
        <f>SUM(F460:L460)</f>
        <v>0</v>
      </c>
      <c r="P460" s="115"/>
      <c r="Q460" s="115"/>
      <c r="R460" s="115"/>
      <c r="S460" s="115"/>
      <c r="T460" s="115"/>
      <c r="U460" s="110"/>
      <c r="V460" s="116"/>
      <c r="W460" s="17"/>
    </row>
    <row r="461" spans="1:36" s="15" customFormat="1" ht="14.1" customHeight="1">
      <c r="A461" s="2" t="s">
        <v>58</v>
      </c>
      <c r="B461" s="21">
        <f>+'Pivot Table 2-Year Insts.'!T697</f>
        <v>0</v>
      </c>
      <c r="C461" s="22"/>
      <c r="D461" s="51">
        <f t="shared" si="57"/>
        <v>0</v>
      </c>
      <c r="E461" s="23"/>
      <c r="F461" s="33">
        <f>+'Pivot Table 2-Year Insts.'!T719</f>
        <v>0</v>
      </c>
      <c r="G461" s="63"/>
      <c r="H461" s="33">
        <f>+'Pivot Table 2-Year Insts.'!T722</f>
        <v>0</v>
      </c>
      <c r="I461" s="63"/>
      <c r="J461" s="33">
        <f>+'Pivot Table 2-Year Insts.'!T725</f>
        <v>0</v>
      </c>
      <c r="K461" s="63"/>
      <c r="L461" s="33">
        <f>+'Pivot Table 2-Year Insts.'!T728</f>
        <v>0</v>
      </c>
      <c r="M461" s="5"/>
      <c r="N461" s="39">
        <f>SUM(F461:L461)</f>
        <v>0</v>
      </c>
      <c r="P461" s="115"/>
      <c r="Q461" s="115"/>
      <c r="R461" s="115"/>
      <c r="S461" s="115"/>
      <c r="T461" s="115"/>
      <c r="U461" s="110"/>
      <c r="V461" s="116"/>
      <c r="W461" s="17"/>
    </row>
    <row r="462" spans="1:36" s="15" customFormat="1" ht="14.1" customHeight="1">
      <c r="A462" s="2" t="s">
        <v>59</v>
      </c>
      <c r="B462" s="21">
        <f>+'Pivot Table 2-Year Insts.'!T749</f>
        <v>0</v>
      </c>
      <c r="C462" s="22"/>
      <c r="D462" s="51">
        <f t="shared" si="57"/>
        <v>0</v>
      </c>
      <c r="E462" s="23"/>
      <c r="F462" s="33">
        <f>+'Pivot Table 2-Year Insts.'!T771</f>
        <v>0</v>
      </c>
      <c r="G462" s="63"/>
      <c r="H462" s="33">
        <f>+'Pivot Table 2-Year Insts.'!T774</f>
        <v>0</v>
      </c>
      <c r="I462" s="63"/>
      <c r="J462" s="33">
        <f>+'Pivot Table 2-Year Insts.'!T777</f>
        <v>0</v>
      </c>
      <c r="K462" s="63"/>
      <c r="L462" s="33">
        <f>+'Pivot Table 2-Year Insts.'!T780</f>
        <v>0</v>
      </c>
      <c r="M462" s="5"/>
      <c r="N462" s="39">
        <f>SUM(F462:L462)</f>
        <v>0</v>
      </c>
      <c r="P462" s="115"/>
      <c r="Q462" s="115"/>
      <c r="R462" s="115"/>
      <c r="S462" s="115"/>
      <c r="T462" s="115"/>
      <c r="U462" s="110"/>
      <c r="V462" s="116"/>
      <c r="W462" s="17"/>
    </row>
    <row r="463" spans="1:36" s="17" customFormat="1" ht="14.1" customHeight="1">
      <c r="A463" s="40" t="s">
        <v>60</v>
      </c>
      <c r="B463" s="24">
        <f>+'Pivot Table 2-Year Insts.'!T801</f>
        <v>0</v>
      </c>
      <c r="C463" s="41"/>
      <c r="D463" s="42">
        <f t="shared" si="57"/>
        <v>0</v>
      </c>
      <c r="E463" s="43"/>
      <c r="F463" s="44">
        <f>+'Pivot Table 2-Year Insts.'!T823</f>
        <v>0</v>
      </c>
      <c r="G463" s="73"/>
      <c r="H463" s="44">
        <f>+'Pivot Table 2-Year Insts.'!T826</f>
        <v>0</v>
      </c>
      <c r="I463" s="73"/>
      <c r="J463" s="44">
        <f>+'Pivot Table 2-Year Insts.'!T829</f>
        <v>0</v>
      </c>
      <c r="K463" s="73"/>
      <c r="L463" s="44">
        <f>+'Pivot Table 2-Year Insts.'!T832</f>
        <v>0</v>
      </c>
      <c r="M463" s="35"/>
      <c r="N463" s="45">
        <f>SUM(F463:L463)</f>
        <v>0</v>
      </c>
      <c r="P463" s="115"/>
      <c r="Q463" s="115"/>
      <c r="R463" s="115"/>
      <c r="S463" s="115"/>
      <c r="T463" s="115"/>
      <c r="U463" s="110"/>
      <c r="V463" s="116"/>
    </row>
    <row r="464" spans="1:36" ht="57" customHeight="1">
      <c r="A464" s="1127" t="s">
        <v>140</v>
      </c>
      <c r="B464" s="1127"/>
      <c r="C464" s="1127"/>
      <c r="D464" s="1128"/>
      <c r="E464" s="1128"/>
      <c r="F464" s="1128"/>
      <c r="G464" s="1128"/>
      <c r="H464" s="1128"/>
      <c r="I464" s="1128"/>
      <c r="J464" s="1128"/>
      <c r="K464" s="1128"/>
      <c r="L464" s="1128"/>
      <c r="M464" s="1128"/>
      <c r="N464" s="1128"/>
      <c r="P464" s="108"/>
      <c r="Q464" s="115"/>
      <c r="R464" s="115"/>
      <c r="S464" s="115"/>
      <c r="T464" s="115"/>
      <c r="U464" s="108"/>
      <c r="V464" s="108"/>
      <c r="W464" s="95"/>
    </row>
    <row r="465" spans="1:23" ht="15" customHeight="1">
      <c r="A465" s="1127" t="s">
        <v>139</v>
      </c>
      <c r="B465" s="1127"/>
      <c r="C465" s="1127"/>
      <c r="D465" s="1128"/>
      <c r="E465" s="1128"/>
      <c r="F465" s="1128"/>
      <c r="G465" s="1128"/>
      <c r="H465" s="1128"/>
      <c r="I465" s="1128"/>
      <c r="J465" s="1128"/>
      <c r="K465" s="1128"/>
      <c r="L465" s="1128"/>
      <c r="M465" s="1128"/>
      <c r="N465" s="1128"/>
      <c r="P465" s="108"/>
      <c r="Q465" s="108"/>
      <c r="R465" s="108"/>
      <c r="S465" s="108"/>
      <c r="T465" s="108"/>
      <c r="U465" s="108"/>
      <c r="V465" s="108"/>
      <c r="W465" s="95"/>
    </row>
    <row r="466" spans="1:23">
      <c r="A466" s="1030"/>
      <c r="B466" s="1004"/>
      <c r="C466" s="1004"/>
      <c r="D466" s="1005"/>
      <c r="E466" s="1005"/>
      <c r="F466" s="1005"/>
      <c r="G466" s="1005"/>
      <c r="H466" s="1005"/>
      <c r="I466" s="1005"/>
      <c r="J466" s="1005"/>
      <c r="K466" s="1005"/>
      <c r="L466" s="1005"/>
      <c r="M466" s="1005"/>
      <c r="N466" s="137" t="s">
        <v>1303</v>
      </c>
      <c r="P466" s="108"/>
      <c r="Q466" s="108"/>
      <c r="R466" s="108"/>
      <c r="S466" s="108"/>
      <c r="T466" s="108"/>
      <c r="U466" s="108"/>
      <c r="V466" s="108"/>
      <c r="W466" s="95"/>
    </row>
  </sheetData>
  <mergeCells count="31">
    <mergeCell ref="A465:N465"/>
    <mergeCell ref="A372:N372"/>
    <mergeCell ref="A402:N402"/>
    <mergeCell ref="A403:N403"/>
    <mergeCell ref="A433:N433"/>
    <mergeCell ref="A434:N434"/>
    <mergeCell ref="A464:N464"/>
    <mergeCell ref="A371:N371"/>
    <mergeCell ref="A215:N215"/>
    <mergeCell ref="A216:N216"/>
    <mergeCell ref="A217:L217"/>
    <mergeCell ref="A247:N247"/>
    <mergeCell ref="A248:N248"/>
    <mergeCell ref="A278:N278"/>
    <mergeCell ref="A279:N279"/>
    <mergeCell ref="A309:N309"/>
    <mergeCell ref="A310:N310"/>
    <mergeCell ref="A340:N340"/>
    <mergeCell ref="A341:N341"/>
    <mergeCell ref="A185:N185"/>
    <mergeCell ref="A29:N29"/>
    <mergeCell ref="A30:N30"/>
    <mergeCell ref="A60:N60"/>
    <mergeCell ref="A61:N61"/>
    <mergeCell ref="A91:N91"/>
    <mergeCell ref="A92:N92"/>
    <mergeCell ref="A122:N122"/>
    <mergeCell ref="A123:N123"/>
    <mergeCell ref="A153:N153"/>
    <mergeCell ref="A154:N154"/>
    <mergeCell ref="A184:N184"/>
  </mergeCells>
  <conditionalFormatting sqref="AJ452 N443:N463 AJ421 N412:N432 AJ390 N381:N401 N350:N370 N319:N339 N288:N308 N226:N246 N194:N214 N257:N277">
    <cfRule type="cellIs" dxfId="660" priority="1" stopIfTrue="1" operator="notEqual">
      <formula>100</formula>
    </cfRule>
  </conditionalFormatting>
  <printOptions horizontalCentered="1"/>
  <pageMargins left="0.75" right="0.75" top="0.85" bottom="0.57999999999999996" header="0.85" footer="0.5"/>
  <pageSetup scale="95" firstPageNumber="27" orientation="landscape" useFirstPageNumber="1" r:id="rId1"/>
  <headerFooter alignWithMargins="0">
    <oddHeader>&amp;R&amp;"Arial,Regular"&amp;8SREB-State Data Exchange</oddHeader>
    <oddFooter>&amp;C&amp;"Arial,Regular"&amp;10C-&amp;P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6"/>
  </sheetPr>
  <dimension ref="A1:Q93"/>
  <sheetViews>
    <sheetView showZeros="0" view="pageLayout" topLeftCell="A91" zoomScaleNormal="100" workbookViewId="0"/>
  </sheetViews>
  <sheetFormatPr defaultColWidth="9" defaultRowHeight="15"/>
  <cols>
    <col min="1" max="1" width="10.88671875" style="119" customWidth="1"/>
    <col min="2" max="8" width="12" style="119" customWidth="1"/>
    <col min="9" max="10" width="7.6640625" style="119" customWidth="1"/>
    <col min="11" max="11" width="11.44140625" style="119" bestFit="1" customWidth="1"/>
    <col min="12" max="14" width="7.6640625" style="119" customWidth="1"/>
    <col min="15" max="16384" width="9" style="119"/>
  </cols>
  <sheetData>
    <row r="1" spans="1:17" s="25" customFormat="1" ht="18">
      <c r="A1" s="394" t="s">
        <v>68</v>
      </c>
      <c r="B1" s="4"/>
      <c r="C1" s="4"/>
      <c r="D1" s="4"/>
      <c r="E1" s="4"/>
      <c r="F1" s="31"/>
      <c r="G1" s="31"/>
      <c r="H1" s="31"/>
    </row>
    <row r="2" spans="1:17" s="25" customFormat="1" ht="9.75" customHeight="1">
      <c r="A2" s="4"/>
      <c r="B2" s="4"/>
      <c r="C2" s="4"/>
      <c r="D2" s="4"/>
      <c r="E2" s="4"/>
      <c r="F2" s="31"/>
      <c r="G2" s="31"/>
      <c r="H2" s="31"/>
    </row>
    <row r="3" spans="1:17" s="25" customFormat="1" ht="18" customHeight="1">
      <c r="A3" s="4" t="s">
        <v>98</v>
      </c>
      <c r="B3" s="4"/>
      <c r="C3" s="4"/>
      <c r="D3" s="4"/>
      <c r="E3" s="4"/>
      <c r="F3" s="31"/>
      <c r="G3" s="31"/>
      <c r="H3" s="31"/>
    </row>
    <row r="4" spans="1:17" s="25" customFormat="1" ht="18" customHeight="1">
      <c r="A4" s="4" t="s">
        <v>100</v>
      </c>
      <c r="B4" s="4"/>
      <c r="C4" s="4"/>
      <c r="D4" s="4"/>
      <c r="E4" s="4"/>
      <c r="F4" s="31"/>
      <c r="G4" s="31"/>
      <c r="H4" s="31"/>
    </row>
    <row r="5" spans="1:17" s="25" customFormat="1" ht="18" customHeight="1">
      <c r="A5" s="4" t="s">
        <v>1196</v>
      </c>
      <c r="B5" s="4"/>
      <c r="C5" s="4"/>
      <c r="D5" s="4"/>
      <c r="E5" s="4"/>
      <c r="F5" s="31"/>
      <c r="G5" s="31"/>
      <c r="H5" s="31"/>
    </row>
    <row r="6" spans="1:17" s="25" customFormat="1" ht="9.75" customHeight="1">
      <c r="A6" s="1"/>
      <c r="B6" s="1"/>
      <c r="C6" s="1"/>
      <c r="D6" s="1"/>
      <c r="E6" s="1"/>
      <c r="F6" s="31"/>
      <c r="G6" s="31"/>
      <c r="H6" s="31"/>
    </row>
    <row r="7" spans="1:17" s="1014" customFormat="1" ht="16.5" customHeight="1">
      <c r="A7" s="1134" t="s">
        <v>104</v>
      </c>
      <c r="B7" s="1134"/>
      <c r="C7" s="1134"/>
      <c r="D7" s="1134"/>
      <c r="E7" s="1134"/>
      <c r="F7" s="1134"/>
      <c r="G7" s="1134"/>
      <c r="H7" s="1134"/>
      <c r="J7" s="25"/>
      <c r="K7" s="25"/>
      <c r="L7" s="25"/>
      <c r="M7" s="25"/>
      <c r="N7" s="25"/>
      <c r="O7" s="25"/>
      <c r="P7" s="25"/>
      <c r="Q7" s="25"/>
    </row>
    <row r="8" spans="1:17" s="1014" customFormat="1" ht="16.5" customHeight="1">
      <c r="A8" s="61"/>
      <c r="B8" s="361">
        <v>1</v>
      </c>
      <c r="C8" s="361">
        <v>2</v>
      </c>
      <c r="D8" s="361">
        <v>3</v>
      </c>
      <c r="E8" s="361">
        <v>4</v>
      </c>
      <c r="F8" s="361">
        <v>5</v>
      </c>
      <c r="G8" s="361">
        <v>6</v>
      </c>
      <c r="H8" s="1015" t="s">
        <v>97</v>
      </c>
      <c r="J8" s="25"/>
      <c r="K8" s="25"/>
      <c r="L8" s="25"/>
      <c r="M8" s="25"/>
      <c r="N8" s="25"/>
      <c r="O8" s="25"/>
      <c r="P8" s="25"/>
      <c r="Q8" s="25"/>
    </row>
    <row r="9" spans="1:17" s="25" customFormat="1" ht="18" customHeight="1">
      <c r="A9" s="364" t="s">
        <v>45</v>
      </c>
      <c r="B9" s="101">
        <f>+'Pivot Table 4-Year Insts.'!K1007</f>
        <v>66.333451724460232</v>
      </c>
      <c r="C9" s="101">
        <f>+'Pivot Table 4-Year Insts.'!L1007</f>
        <v>50.942699305067542</v>
      </c>
      <c r="D9" s="101">
        <f>+'Pivot Table 4-Year Insts.'!M1007</f>
        <v>46.694834172482217</v>
      </c>
      <c r="E9" s="101">
        <f>+'Pivot Table 4-Year Insts.'!N1007</f>
        <v>42.054139253088465</v>
      </c>
      <c r="F9" s="101">
        <f>+'Pivot Table 4-Year Insts.'!O1007</f>
        <v>42.6362364230026</v>
      </c>
      <c r="G9" s="101">
        <f>+'Pivot Table 4-Year Insts.'!P1007</f>
        <v>39.748517286272239</v>
      </c>
      <c r="H9" s="337">
        <f>+'Pivot Table 4-Year Insts.'!Q1007</f>
        <v>55.192539347932104</v>
      </c>
      <c r="I9" s="100"/>
      <c r="K9" s="1016"/>
    </row>
    <row r="10" spans="1:17" s="25" customFormat="1" ht="9" customHeight="1">
      <c r="A10" s="364"/>
      <c r="B10" s="101"/>
      <c r="C10" s="101"/>
      <c r="D10" s="101"/>
      <c r="E10" s="101"/>
      <c r="F10" s="101"/>
      <c r="G10" s="101"/>
      <c r="H10" s="131"/>
      <c r="I10" s="100"/>
    </row>
    <row r="11" spans="1:17" s="25" customFormat="1" ht="13.5" customHeight="1">
      <c r="A11" s="364" t="s">
        <v>46</v>
      </c>
      <c r="B11" s="101">
        <f>+'Pivot Table 4-Year Insts.'!K63</f>
        <v>0</v>
      </c>
      <c r="C11" s="101">
        <f>+'Pivot Table 4-Year Insts.'!L63</f>
        <v>0</v>
      </c>
      <c r="D11" s="101">
        <f>+'Pivot Table 4-Year Insts.'!M63</f>
        <v>0</v>
      </c>
      <c r="E11" s="101">
        <f>+'Pivot Table 4-Year Insts.'!N63</f>
        <v>0</v>
      </c>
      <c r="F11" s="101">
        <f>+'Pivot Table 4-Year Insts.'!O63</f>
        <v>0</v>
      </c>
      <c r="G11" s="101">
        <f>+'Pivot Table 4-Year Insts.'!P63</f>
        <v>0</v>
      </c>
      <c r="H11" s="131">
        <f>+'Pivot Table 4-Year Insts.'!Q63</f>
        <v>0</v>
      </c>
      <c r="I11" s="100"/>
      <c r="K11" s="1017"/>
    </row>
    <row r="12" spans="1:17" s="25" customFormat="1" ht="14.1" customHeight="1">
      <c r="A12" s="371" t="s">
        <v>47</v>
      </c>
      <c r="B12" s="101">
        <f>+'Pivot Table 4-Year Insts.'!K122</f>
        <v>60.722450845907638</v>
      </c>
      <c r="C12" s="101">
        <f>+'Pivot Table 4-Year Insts.'!L122</f>
        <v>0</v>
      </c>
      <c r="D12" s="101">
        <f>+'Pivot Table 4-Year Insts.'!M122</f>
        <v>41.641566265060241</v>
      </c>
      <c r="E12" s="101">
        <f>+'Pivot Table 4-Year Insts.'!N122</f>
        <v>40.132122213047069</v>
      </c>
      <c r="F12" s="101">
        <f>+'Pivot Table 4-Year Insts.'!O122</f>
        <v>29.437229437229441</v>
      </c>
      <c r="G12" s="101">
        <f>+'Pivot Table 4-Year Insts.'!P122</f>
        <v>24.246311738293777</v>
      </c>
      <c r="H12" s="131">
        <f>+'Pivot Table 4-Year Insts.'!Q122</f>
        <v>42.14245336348219</v>
      </c>
      <c r="I12" s="100"/>
    </row>
    <row r="13" spans="1:17" s="25" customFormat="1" ht="14.1" customHeight="1">
      <c r="A13" s="371" t="s">
        <v>61</v>
      </c>
      <c r="B13" s="101">
        <f>+'Pivot Table 4-Year Insts.'!K181</f>
        <v>77.605717689100658</v>
      </c>
      <c r="C13" s="101">
        <f>+'Pivot Table 4-Year Insts.'!L181</f>
        <v>0</v>
      </c>
      <c r="D13" s="101">
        <f>+'Pivot Table 4-Year Insts.'!M181</f>
        <v>0</v>
      </c>
      <c r="E13" s="101">
        <f>+'Pivot Table 4-Year Insts.'!N181</f>
        <v>40.233236151603499</v>
      </c>
      <c r="F13" s="101">
        <f>+'Pivot Table 4-Year Insts.'!O181</f>
        <v>0</v>
      </c>
      <c r="G13" s="101">
        <f>+'Pivot Table 4-Year Insts.'!P181</f>
        <v>0</v>
      </c>
      <c r="H13" s="131">
        <f>+'Pivot Table 4-Year Insts.'!Q181</f>
        <v>71.266073194856588</v>
      </c>
      <c r="I13" s="54"/>
    </row>
    <row r="14" spans="1:17" s="25" customFormat="1" ht="14.1" customHeight="1">
      <c r="A14" s="371" t="s">
        <v>48</v>
      </c>
      <c r="B14" s="101">
        <f>+'Pivot Table 4-Year Insts.'!K240</f>
        <v>69.323924028576414</v>
      </c>
      <c r="C14" s="101">
        <f>+'Pivot Table 4-Year Insts.'!L240</f>
        <v>44.34692823954569</v>
      </c>
      <c r="D14" s="101">
        <f>+'Pivot Table 4-Year Insts.'!M240</f>
        <v>50.412147505422986</v>
      </c>
      <c r="E14" s="101">
        <f>+'Pivot Table 4-Year Insts.'!N240</f>
        <v>39.874739039665968</v>
      </c>
      <c r="F14" s="101">
        <f>+'Pivot Table 4-Year Insts.'!O240</f>
        <v>0</v>
      </c>
      <c r="G14" s="101">
        <f>+'Pivot Table 4-Year Insts.'!P240</f>
        <v>0</v>
      </c>
      <c r="H14" s="131">
        <f>+'Pivot Table 4-Year Insts.'!Q240</f>
        <v>64.33193249282904</v>
      </c>
      <c r="I14" s="100"/>
    </row>
    <row r="15" spans="1:17" s="25" customFormat="1" ht="14.1" customHeight="1">
      <c r="A15" s="371"/>
      <c r="B15" s="101"/>
      <c r="C15" s="101"/>
      <c r="D15" s="101"/>
      <c r="E15" s="101"/>
      <c r="F15" s="101"/>
      <c r="G15" s="101"/>
      <c r="H15" s="131"/>
      <c r="I15" s="100"/>
    </row>
    <row r="16" spans="1:17" s="25" customFormat="1" ht="14.1" customHeight="1">
      <c r="A16" s="371" t="s">
        <v>49</v>
      </c>
      <c r="B16" s="101">
        <f>+'Pivot Table 4-Year Insts.'!K299</f>
        <v>71.508718726307805</v>
      </c>
      <c r="C16" s="101">
        <f>+'Pivot Table 4-Year Insts.'!L299</f>
        <v>80</v>
      </c>
      <c r="D16" s="101">
        <f>+'Pivot Table 4-Year Insts.'!M299</f>
        <v>46.570777056656723</v>
      </c>
      <c r="E16" s="101">
        <f>+'Pivot Table 4-Year Insts.'!N299</f>
        <v>42.606261135148891</v>
      </c>
      <c r="F16" s="101">
        <f>+'Pivot Table 4-Year Insts.'!O299</f>
        <v>38.899150350942001</v>
      </c>
      <c r="G16" s="101">
        <f>+'Pivot Table 4-Year Insts.'!P299</f>
        <v>18.840579710144929</v>
      </c>
      <c r="H16" s="131">
        <f>+'Pivot Table 4-Year Insts.'!Q299</f>
        <v>56.026564928642074</v>
      </c>
      <c r="I16" s="100"/>
    </row>
    <row r="17" spans="1:12" s="25" customFormat="1" ht="14.1" customHeight="1">
      <c r="A17" s="371" t="s">
        <v>50</v>
      </c>
      <c r="B17" s="101">
        <f>+'Pivot Table 4-Year Insts.'!K358</f>
        <v>36.54068646355573</v>
      </c>
      <c r="C17" s="101">
        <f>+'Pivot Table 4-Year Insts.'!L358</f>
        <v>0</v>
      </c>
      <c r="D17" s="101">
        <f>+'Pivot Table 4-Year Insts.'!M358</f>
        <v>33.05182977314125</v>
      </c>
      <c r="E17" s="101">
        <f>+'Pivot Table 4-Year Insts.'!N358</f>
        <v>31.183510638297875</v>
      </c>
      <c r="F17" s="101">
        <f>+'Pivot Table 4-Year Insts.'!O358</f>
        <v>0</v>
      </c>
      <c r="G17" s="101">
        <f>+'Pivot Table 4-Year Insts.'!P358</f>
        <v>0</v>
      </c>
      <c r="H17" s="131">
        <f>+'Pivot Table 4-Year Insts.'!Q358</f>
        <v>34.25249430434441</v>
      </c>
      <c r="I17" s="100"/>
    </row>
    <row r="18" spans="1:12" s="25" customFormat="1" ht="14.1" customHeight="1">
      <c r="A18" s="371" t="s">
        <v>51</v>
      </c>
      <c r="B18" s="101">
        <f>+'Pivot Table 4-Year Insts.'!K417</f>
        <v>61.973180076628353</v>
      </c>
      <c r="C18" s="101">
        <f>+'Pivot Table 4-Year Insts.'!L417</f>
        <v>42.69149109913441</v>
      </c>
      <c r="D18" s="101">
        <f>+'Pivot Table 4-Year Insts.'!M417</f>
        <v>37.205162438807299</v>
      </c>
      <c r="E18" s="101">
        <f>+'Pivot Table 4-Year Insts.'!N417</f>
        <v>34.737777777777779</v>
      </c>
      <c r="F18" s="101">
        <f>+'Pivot Table 4-Year Insts.'!O417</f>
        <v>14.084507042253522</v>
      </c>
      <c r="G18" s="101">
        <f>+'Pivot Table 4-Year Insts.'!P417</f>
        <v>0</v>
      </c>
      <c r="H18" s="131">
        <f>+'Pivot Table 4-Year Insts.'!Q417</f>
        <v>43.658614841637252</v>
      </c>
      <c r="I18" s="100"/>
    </row>
    <row r="19" spans="1:12" s="25" customFormat="1" ht="14.1" customHeight="1">
      <c r="A19" s="371" t="s">
        <v>52</v>
      </c>
      <c r="B19" s="101">
        <f>+'Pivot Table 4-Year Insts.'!K476</f>
        <v>0</v>
      </c>
      <c r="C19" s="101">
        <f>+'Pivot Table 4-Year Insts.'!L476</f>
        <v>0</v>
      </c>
      <c r="D19" s="101">
        <f>+'Pivot Table 4-Year Insts.'!M476</f>
        <v>0</v>
      </c>
      <c r="E19" s="101">
        <f>+'Pivot Table 4-Year Insts.'!N476</f>
        <v>0</v>
      </c>
      <c r="F19" s="101">
        <f>+'Pivot Table 4-Year Insts.'!O476</f>
        <v>0</v>
      </c>
      <c r="G19" s="101">
        <f>+'Pivot Table 4-Year Insts.'!P476</f>
        <v>0</v>
      </c>
      <c r="H19" s="131">
        <f>+'Pivot Table 4-Year Insts.'!Q476</f>
        <v>0</v>
      </c>
      <c r="I19" s="100"/>
    </row>
    <row r="20" spans="1:12" s="25" customFormat="1" ht="14.1" customHeight="1">
      <c r="A20" s="371"/>
      <c r="B20" s="101"/>
      <c r="C20" s="101"/>
      <c r="D20" s="101"/>
      <c r="E20" s="101"/>
      <c r="F20" s="101"/>
      <c r="G20" s="101"/>
      <c r="H20" s="131"/>
      <c r="I20" s="100"/>
    </row>
    <row r="21" spans="1:12" s="25" customFormat="1" ht="14.1" customHeight="1">
      <c r="A21" s="371" t="s">
        <v>53</v>
      </c>
      <c r="B21" s="101">
        <f>+'Pivot Table 4-Year Insts.'!K535</f>
        <v>59.364287940168282</v>
      </c>
      <c r="C21" s="101">
        <f>+'Pivot Table 4-Year Insts.'!L535</f>
        <v>52.23688445445768</v>
      </c>
      <c r="D21" s="101">
        <f>+'Pivot Table 4-Year Insts.'!M535</f>
        <v>0</v>
      </c>
      <c r="E21" s="101">
        <f>+'Pivot Table 4-Year Insts.'!N535</f>
        <v>44.868532654792197</v>
      </c>
      <c r="F21" s="101">
        <f>+'Pivot Table 4-Year Insts.'!O535</f>
        <v>42.076502732240442</v>
      </c>
      <c r="G21" s="101">
        <f>+'Pivot Table 4-Year Insts.'!P535</f>
        <v>0</v>
      </c>
      <c r="H21" s="131">
        <f>+'Pivot Table 4-Year Insts.'!Q535</f>
        <v>53.842146392289656</v>
      </c>
      <c r="I21" s="100"/>
      <c r="J21" s="25" t="s">
        <v>37</v>
      </c>
    </row>
    <row r="22" spans="1:12" s="25" customFormat="1" ht="14.1" customHeight="1">
      <c r="A22" s="371" t="s">
        <v>54</v>
      </c>
      <c r="B22" s="101">
        <f>+'Pivot Table 4-Year Insts.'!K594</f>
        <v>73.637270788912573</v>
      </c>
      <c r="C22" s="101">
        <f>+'Pivot Table 4-Year Insts.'!L594</f>
        <v>55.195452576873116</v>
      </c>
      <c r="D22" s="101">
        <f>+'Pivot Table 4-Year Insts.'!M594</f>
        <v>57.812608578848391</v>
      </c>
      <c r="E22" s="101">
        <f>+'Pivot Table 4-Year Insts.'!N594</f>
        <v>40.653280839895018</v>
      </c>
      <c r="F22" s="101">
        <f>+'Pivot Table 4-Year Insts.'!O594</f>
        <v>43.964669738863293</v>
      </c>
      <c r="G22" s="101">
        <f>+'Pivot Table 4-Year Insts.'!P594</f>
        <v>55.670173267326732</v>
      </c>
      <c r="H22" s="131">
        <f>+'Pivot Table 4-Year Insts.'!Q594</f>
        <v>62.070841106965183</v>
      </c>
      <c r="I22" s="100"/>
    </row>
    <row r="23" spans="1:12" s="25" customFormat="1" ht="14.1" customHeight="1">
      <c r="A23" s="371" t="s">
        <v>55</v>
      </c>
      <c r="B23" s="101">
        <f>+'Pivot Table 4-Year Insts.'!K653</f>
        <v>60.638460363525283</v>
      </c>
      <c r="C23" s="101">
        <f>+'Pivot Table 4-Year Insts.'!L653</f>
        <v>0</v>
      </c>
      <c r="D23" s="101">
        <f>+'Pivot Table 4-Year Insts.'!M653</f>
        <v>37.640449438202246</v>
      </c>
      <c r="E23" s="101">
        <f>+'Pivot Table 4-Year Insts.'!N653</f>
        <v>0</v>
      </c>
      <c r="F23" s="101">
        <f>+'Pivot Table 4-Year Insts.'!O653</f>
        <v>36.291436464088399</v>
      </c>
      <c r="G23" s="101">
        <f>+'Pivot Table 4-Year Insts.'!P653</f>
        <v>24.137931034482758</v>
      </c>
      <c r="H23" s="131">
        <f>+'Pivot Table 4-Year Insts.'!Q653</f>
        <v>49.091055341055338</v>
      </c>
      <c r="I23" s="100"/>
    </row>
    <row r="24" spans="1:12" s="25" customFormat="1" ht="14.1" customHeight="1">
      <c r="A24" s="371" t="s">
        <v>56</v>
      </c>
      <c r="B24" s="101">
        <f>+'Pivot Table 4-Year Insts.'!K712</f>
        <v>71.959049106368212</v>
      </c>
      <c r="C24" s="101">
        <f>+'Pivot Table 4-Year Insts.'!L712</f>
        <v>0</v>
      </c>
      <c r="D24" s="101">
        <f>+'Pivot Table 4-Year Insts.'!M712</f>
        <v>60.687285223367695</v>
      </c>
      <c r="E24" s="101">
        <f>+'Pivot Table 4-Year Insts.'!N712</f>
        <v>68.245614035087726</v>
      </c>
      <c r="F24" s="101">
        <f>+'Pivot Table 4-Year Insts.'!O712</f>
        <v>47.503435639028858</v>
      </c>
      <c r="G24" s="101">
        <f>+'Pivot Table 4-Year Insts.'!P712</f>
        <v>44.369063772048847</v>
      </c>
      <c r="H24" s="131">
        <f>+'Pivot Table 4-Year Insts.'!Q712</f>
        <v>61.961240310077514</v>
      </c>
      <c r="I24" s="100"/>
    </row>
    <row r="25" spans="1:12" s="25" customFormat="1" ht="10.5" customHeight="1">
      <c r="A25" s="371"/>
      <c r="B25" s="101"/>
      <c r="C25" s="101"/>
      <c r="D25" s="101"/>
      <c r="E25" s="101"/>
      <c r="F25" s="101"/>
      <c r="G25" s="101"/>
      <c r="H25" s="131"/>
      <c r="I25" s="100"/>
    </row>
    <row r="26" spans="1:12" s="25" customFormat="1" ht="14.1" customHeight="1">
      <c r="A26" s="371" t="s">
        <v>57</v>
      </c>
      <c r="B26" s="101">
        <f>+'Pivot Table 4-Year Insts.'!K771</f>
        <v>54.941460055096414</v>
      </c>
      <c r="C26" s="101">
        <f>+'Pivot Table 4-Year Insts.'!L771</f>
        <v>45.404120443740091</v>
      </c>
      <c r="D26" s="101">
        <f>+'Pivot Table 4-Year Insts.'!M771</f>
        <v>45.304688555600592</v>
      </c>
      <c r="E26" s="101">
        <f>+'Pivot Table 4-Year Insts.'!N771</f>
        <v>0</v>
      </c>
      <c r="F26" s="101">
        <f>+'Pivot Table 4-Year Insts.'!O771</f>
        <v>46.372819100091824</v>
      </c>
      <c r="G26" s="101">
        <f>+'Pivot Table 4-Year Insts.'!P771</f>
        <v>0</v>
      </c>
      <c r="H26" s="131">
        <f>+'Pivot Table 4-Year Insts.'!Q771</f>
        <v>48.984575835475582</v>
      </c>
      <c r="I26" s="100"/>
    </row>
    <row r="27" spans="1:12" s="25" customFormat="1" ht="14.1" customHeight="1">
      <c r="A27" s="371" t="s">
        <v>58</v>
      </c>
      <c r="B27" s="101">
        <f>+'Pivot Table 4-Year Insts.'!K830</f>
        <v>67.281263014424724</v>
      </c>
      <c r="C27" s="101">
        <f>+'Pivot Table 4-Year Insts.'!L830</f>
        <v>40.364188163884677</v>
      </c>
      <c r="D27" s="101">
        <f>+'Pivot Table 4-Year Insts.'!M830</f>
        <v>41.814379084967321</v>
      </c>
      <c r="E27" s="101">
        <f>+'Pivot Table 4-Year Insts.'!N830</f>
        <v>35.833333333333336</v>
      </c>
      <c r="F27" s="101">
        <f>+'Pivot Table 4-Year Insts.'!O830</f>
        <v>23.705408515535098</v>
      </c>
      <c r="G27" s="101">
        <f>+'Pivot Table 4-Year Insts.'!P830</f>
        <v>38.040345821325651</v>
      </c>
      <c r="H27" s="131">
        <f>+'Pivot Table 4-Year Insts.'!Q830</f>
        <v>54.404024316817832</v>
      </c>
      <c r="I27" s="100"/>
    </row>
    <row r="28" spans="1:12" s="25" customFormat="1" ht="14.1" customHeight="1">
      <c r="A28" s="371" t="s">
        <v>59</v>
      </c>
      <c r="B28" s="101">
        <f>+'Pivot Table 4-Year Insts.'!K889</f>
        <v>73.12070913357087</v>
      </c>
      <c r="C28" s="101">
        <f>+'Pivot Table 4-Year Insts.'!L889</f>
        <v>60.97198115546739</v>
      </c>
      <c r="D28" s="101">
        <f>+'Pivot Table 4-Year Insts.'!M889</f>
        <v>69.005433498700683</v>
      </c>
      <c r="E28" s="101">
        <f>+'Pivot Table 4-Year Insts.'!N889</f>
        <v>53.960010386912494</v>
      </c>
      <c r="F28" s="101">
        <f>+'Pivot Table 4-Year Insts.'!O889</f>
        <v>62.274176408076507</v>
      </c>
      <c r="G28" s="101">
        <f>+'Pivot Table 4-Year Insts.'!P889</f>
        <v>41.230769230769234</v>
      </c>
      <c r="H28" s="131">
        <f>+'Pivot Table 4-Year Insts.'!Q889</f>
        <v>66.501490457202578</v>
      </c>
      <c r="I28" s="100"/>
    </row>
    <row r="29" spans="1:12" s="25" customFormat="1" ht="14.1" customHeight="1">
      <c r="A29" s="373" t="s">
        <v>60</v>
      </c>
      <c r="B29" s="1018">
        <f>+'Pivot Table 4-Year Insts.'!K948</f>
        <v>58.089887640449433</v>
      </c>
      <c r="C29" s="1018">
        <f>+'Pivot Table 4-Year Insts.'!L948</f>
        <v>0</v>
      </c>
      <c r="D29" s="1018">
        <f>+'Pivot Table 4-Year Insts.'!M948</f>
        <v>45.111492281303597</v>
      </c>
      <c r="E29" s="1018">
        <f>+'Pivot Table 4-Year Insts.'!N948</f>
        <v>0</v>
      </c>
      <c r="F29" s="1018">
        <f>+'Pivot Table 4-Year Insts.'!O948</f>
        <v>49.953660797034289</v>
      </c>
      <c r="G29" s="1018">
        <f>+'Pivot Table 4-Year Insts.'!P948</f>
        <v>45.228628230616302</v>
      </c>
      <c r="H29" s="1019">
        <f>+'Pivot Table 4-Year Insts.'!Q948</f>
        <v>51.261904761904766</v>
      </c>
      <c r="I29" s="100"/>
    </row>
    <row r="30" spans="1:12" s="25" customFormat="1" ht="14.1" customHeight="1">
      <c r="A30" s="46" t="s">
        <v>82</v>
      </c>
      <c r="B30" s="101"/>
      <c r="C30" s="26"/>
      <c r="D30" s="101"/>
      <c r="E30" s="26"/>
      <c r="F30" s="26"/>
      <c r="G30" s="101"/>
      <c r="H30" s="101"/>
      <c r="I30" s="100"/>
    </row>
    <row r="31" spans="1:12" s="1021" customFormat="1" ht="61.5" customHeight="1">
      <c r="A31" s="1127" t="s">
        <v>69</v>
      </c>
      <c r="B31" s="1135"/>
      <c r="C31" s="1135"/>
      <c r="D31" s="1135"/>
      <c r="E31" s="1135"/>
      <c r="F31" s="1136"/>
      <c r="G31" s="1136"/>
      <c r="H31" s="1136"/>
      <c r="I31" s="1020"/>
      <c r="L31" s="1022"/>
    </row>
    <row r="32" spans="1:12" s="25" customFormat="1">
      <c r="B32" s="101"/>
      <c r="H32" s="137" t="s">
        <v>1304</v>
      </c>
    </row>
    <row r="33" spans="1:15" s="25" customFormat="1" ht="18">
      <c r="A33" s="360" t="s">
        <v>66</v>
      </c>
      <c r="B33" s="1"/>
      <c r="C33" s="1"/>
      <c r="D33" s="1"/>
      <c r="E33" s="1"/>
      <c r="F33" s="1"/>
      <c r="G33" s="240"/>
      <c r="H33" s="240"/>
    </row>
    <row r="34" spans="1:15" s="25" customFormat="1" ht="9.75" customHeight="1">
      <c r="A34" s="1"/>
      <c r="B34" s="1"/>
      <c r="C34" s="1"/>
      <c r="D34" s="1"/>
      <c r="E34" s="1"/>
      <c r="F34" s="1023"/>
    </row>
    <row r="35" spans="1:15" s="25" customFormat="1" ht="18" customHeight="1">
      <c r="A35" s="4" t="s">
        <v>101</v>
      </c>
      <c r="B35" s="4"/>
      <c r="C35" s="4"/>
      <c r="D35" s="4"/>
      <c r="E35" s="4"/>
      <c r="F35" s="4"/>
      <c r="G35" s="58"/>
      <c r="H35" s="58"/>
    </row>
    <row r="36" spans="1:15" s="25" customFormat="1" ht="18" customHeight="1">
      <c r="A36" s="4" t="s">
        <v>102</v>
      </c>
      <c r="B36" s="4"/>
      <c r="C36" s="4"/>
      <c r="D36" s="4"/>
      <c r="E36" s="4"/>
      <c r="F36" s="4"/>
      <c r="G36" s="58"/>
      <c r="H36" s="58"/>
    </row>
    <row r="37" spans="1:15" s="25" customFormat="1" ht="18" customHeight="1">
      <c r="A37" s="4" t="s">
        <v>1197</v>
      </c>
      <c r="B37" s="4"/>
      <c r="C37" s="4"/>
      <c r="D37" s="4"/>
      <c r="E37" s="4"/>
      <c r="F37" s="4"/>
      <c r="K37" s="95"/>
      <c r="L37" s="95"/>
      <c r="M37" s="95"/>
      <c r="N37" s="95"/>
      <c r="O37" s="95"/>
    </row>
    <row r="38" spans="1:15" s="25" customFormat="1" ht="6.75" customHeight="1">
      <c r="A38" s="1"/>
      <c r="B38" s="1"/>
      <c r="C38" s="1"/>
      <c r="D38" s="1"/>
      <c r="E38" s="1"/>
      <c r="F38" s="31"/>
      <c r="K38" s="95"/>
      <c r="L38" s="95"/>
      <c r="M38" s="95"/>
      <c r="N38" s="95"/>
      <c r="O38" s="95"/>
    </row>
    <row r="39" spans="1:15" s="1014" customFormat="1" ht="15.75" customHeight="1">
      <c r="A39" s="62" t="s">
        <v>103</v>
      </c>
      <c r="B39" s="62"/>
      <c r="C39" s="62"/>
      <c r="D39" s="62"/>
      <c r="E39" s="62"/>
      <c r="F39" s="62"/>
      <c r="G39" s="25"/>
      <c r="H39" s="25"/>
      <c r="I39" s="25"/>
      <c r="J39" s="25"/>
      <c r="K39" s="11"/>
      <c r="L39" s="1"/>
      <c r="M39" s="1024"/>
      <c r="N39" s="1025"/>
      <c r="O39" s="1025"/>
    </row>
    <row r="40" spans="1:15" s="1014" customFormat="1" ht="30.75" customHeight="1">
      <c r="A40" s="18"/>
      <c r="B40" s="1026" t="s">
        <v>99</v>
      </c>
      <c r="C40" s="361">
        <v>1</v>
      </c>
      <c r="D40" s="361">
        <v>2</v>
      </c>
      <c r="E40" s="363">
        <v>3</v>
      </c>
      <c r="F40" s="361" t="s">
        <v>97</v>
      </c>
      <c r="G40" s="25"/>
      <c r="H40" s="25"/>
      <c r="I40" s="25"/>
      <c r="J40" s="25"/>
      <c r="K40" s="25"/>
      <c r="L40" s="1027"/>
      <c r="M40" s="1028"/>
      <c r="N40" s="1028"/>
      <c r="O40" s="1025"/>
    </row>
    <row r="41" spans="1:15" s="25" customFormat="1" ht="18" customHeight="1">
      <c r="A41" s="364" t="s">
        <v>45</v>
      </c>
      <c r="B41" s="101">
        <f>+'Pivot Table 2-Year Insts.'!N888</f>
        <v>35.204335288853535</v>
      </c>
      <c r="C41" s="101">
        <f>+'Pivot Table 2-Year Insts.'!O888</f>
        <v>24.223760045458235</v>
      </c>
      <c r="D41" s="101">
        <f>+'Pivot Table 2-Year Insts.'!P888</f>
        <v>23.958070953866422</v>
      </c>
      <c r="E41" s="101">
        <f>+'Pivot Table 2-Year Insts.'!Q888</f>
        <v>27.217443707883639</v>
      </c>
      <c r="F41" s="337">
        <f>+'Pivot Table 2-Year Insts.'!R888</f>
        <v>25.612369384182887</v>
      </c>
      <c r="K41" s="53"/>
      <c r="M41" s="95"/>
      <c r="N41" s="95"/>
      <c r="O41" s="95"/>
    </row>
    <row r="42" spans="1:15" s="25" customFormat="1" ht="6.75" customHeight="1">
      <c r="A42" s="364"/>
      <c r="B42" s="101"/>
      <c r="C42" s="101"/>
      <c r="D42" s="101"/>
      <c r="E42" s="101"/>
      <c r="F42" s="131"/>
    </row>
    <row r="43" spans="1:15" s="25" customFormat="1" ht="13.5" customHeight="1">
      <c r="A43" s="364" t="s">
        <v>46</v>
      </c>
      <c r="B43" s="101">
        <f>+'Pivot Table 2-Year Insts.'!N56</f>
        <v>0</v>
      </c>
      <c r="C43" s="101">
        <f>+'Pivot Table 2-Year Insts.'!O56</f>
        <v>17.063378262116434</v>
      </c>
      <c r="D43" s="101">
        <f>+'Pivot Table 2-Year Insts.'!P56</f>
        <v>16.739638061879745</v>
      </c>
      <c r="E43" s="101">
        <f>+'Pivot Table 2-Year Insts.'!Q56</f>
        <v>30.516684607104409</v>
      </c>
      <c r="F43" s="131">
        <f>+'Pivot Table 2-Year Insts.'!R56</f>
        <v>18.930884643764863</v>
      </c>
      <c r="K43" s="1017"/>
    </row>
    <row r="44" spans="1:15" s="25" customFormat="1" ht="14.1" customHeight="1">
      <c r="A44" s="371" t="s">
        <v>47</v>
      </c>
      <c r="B44" s="101">
        <f>+'Pivot Table 2-Year Insts.'!N108</f>
        <v>0</v>
      </c>
      <c r="C44" s="101">
        <f>+'Pivot Table 2-Year Insts.'!O108</f>
        <v>23.841059602649008</v>
      </c>
      <c r="D44" s="101">
        <f>+'Pivot Table 2-Year Insts.'!P108</f>
        <v>36.983669548511045</v>
      </c>
      <c r="E44" s="101">
        <f>+'Pivot Table 2-Year Insts.'!Q108</f>
        <v>29.492833517089306</v>
      </c>
      <c r="F44" s="131">
        <f>+'Pivot Table 2-Year Insts.'!R108</f>
        <v>29.373685062307821</v>
      </c>
    </row>
    <row r="45" spans="1:15" s="25" customFormat="1" ht="14.1" customHeight="1">
      <c r="A45" s="371" t="s">
        <v>61</v>
      </c>
      <c r="B45" s="101">
        <f>+'Pivot Table 2-Year Insts.'!N160</f>
        <v>0</v>
      </c>
      <c r="C45" s="101">
        <f>+'Pivot Table 2-Year Insts.'!O160</f>
        <v>0</v>
      </c>
      <c r="D45" s="101">
        <f>+'Pivot Table 2-Year Insts.'!P160</f>
        <v>0</v>
      </c>
      <c r="E45" s="101">
        <f>+'Pivot Table 2-Year Insts.'!Q160</f>
        <v>0</v>
      </c>
      <c r="F45" s="131">
        <f>+'Pivot Table 2-Year Insts.'!R160</f>
        <v>0</v>
      </c>
    </row>
    <row r="46" spans="1:15" s="25" customFormat="1" ht="14.1" customHeight="1">
      <c r="A46" s="371" t="s">
        <v>48</v>
      </c>
      <c r="B46" s="101">
        <f>+'Pivot Table 2-Year Insts.'!N212</f>
        <v>39.962735490994412</v>
      </c>
      <c r="C46" s="101">
        <f>+'Pivot Table 2-Year Insts.'!O212</f>
        <v>47.384286269933881</v>
      </c>
      <c r="D46" s="101">
        <f>+'Pivot Table 2-Year Insts.'!P212</f>
        <v>47.09737827715356</v>
      </c>
      <c r="E46" s="101">
        <f>+'Pivot Table 2-Year Insts.'!Q212</f>
        <v>48.582995951417004</v>
      </c>
      <c r="F46" s="131">
        <f>+'Pivot Table 2-Year Insts.'!R212</f>
        <v>44.503498744725171</v>
      </c>
    </row>
    <row r="47" spans="1:15" s="25" customFormat="1" ht="14.1" customHeight="1">
      <c r="A47" s="371"/>
      <c r="B47" s="101"/>
      <c r="C47" s="101"/>
      <c r="D47" s="101"/>
      <c r="E47" s="101"/>
      <c r="F47" s="131"/>
    </row>
    <row r="48" spans="1:15" s="25" customFormat="1" ht="14.1" customHeight="1">
      <c r="A48" s="371" t="s">
        <v>49</v>
      </c>
      <c r="B48" s="101">
        <f>+'Pivot Table 2-Year Insts.'!N264</f>
        <v>20.325526002381896</v>
      </c>
      <c r="C48" s="101">
        <f>+'Pivot Table 2-Year Insts.'!O264</f>
        <v>15.199081163859113</v>
      </c>
      <c r="D48" s="101">
        <f>+'Pivot Table 2-Year Insts.'!P264</f>
        <v>18.330605564648117</v>
      </c>
      <c r="E48" s="101">
        <f>+'Pivot Table 2-Year Insts.'!Q264</f>
        <v>22.685185185185187</v>
      </c>
      <c r="F48" s="131">
        <f>+'Pivot Table 2-Year Insts.'!R264</f>
        <v>18.299428142870536</v>
      </c>
    </row>
    <row r="49" spans="1:12" s="25" customFormat="1" ht="14.1" customHeight="1">
      <c r="A49" s="371" t="s">
        <v>50</v>
      </c>
      <c r="B49" s="101">
        <f>+'Pivot Table 2-Year Insts.'!N316</f>
        <v>0</v>
      </c>
      <c r="C49" s="101">
        <f>+'Pivot Table 2-Year Insts.'!O316</f>
        <v>17.644757433489826</v>
      </c>
      <c r="D49" s="101">
        <f>+'Pivot Table 2-Year Insts.'!P316</f>
        <v>34.101941747572816</v>
      </c>
      <c r="E49" s="101">
        <f>+'Pivot Table 2-Year Insts.'!Q316</f>
        <v>32.359081419624218</v>
      </c>
      <c r="F49" s="131">
        <f>+'Pivot Table 2-Year Insts.'!R316</f>
        <v>28.106219426974143</v>
      </c>
    </row>
    <row r="50" spans="1:12" s="25" customFormat="1" ht="14.1" customHeight="1">
      <c r="A50" s="371" t="s">
        <v>51</v>
      </c>
      <c r="B50" s="101">
        <f>+'Pivot Table 2-Year Insts.'!N368</f>
        <v>0</v>
      </c>
      <c r="C50" s="101">
        <f>+'Pivot Table 2-Year Insts.'!O368</f>
        <v>7.7922077922077921</v>
      </c>
      <c r="D50" s="101">
        <f>+'Pivot Table 2-Year Insts.'!P368</f>
        <v>14.668689934243803</v>
      </c>
      <c r="E50" s="101">
        <f>+'Pivot Table 2-Year Insts.'!Q368</f>
        <v>17.80821917808219</v>
      </c>
      <c r="F50" s="131">
        <f>+'Pivot Table 2-Year Insts.'!R368</f>
        <v>13.116917392451835</v>
      </c>
    </row>
    <row r="51" spans="1:12" s="25" customFormat="1" ht="14.1" customHeight="1">
      <c r="A51" s="371" t="s">
        <v>52</v>
      </c>
      <c r="B51" s="101">
        <f>+'Pivot Table 2-Year Insts.'!N420</f>
        <v>0</v>
      </c>
      <c r="C51" s="101">
        <f>+'Pivot Table 2-Year Insts.'!O420</f>
        <v>21.445686900958467</v>
      </c>
      <c r="D51" s="101">
        <f>+'Pivot Table 2-Year Insts.'!P420</f>
        <v>27.165447250413028</v>
      </c>
      <c r="E51" s="101">
        <f>+'Pivot Table 2-Year Insts.'!Q420</f>
        <v>24.534161490683228</v>
      </c>
      <c r="F51" s="131">
        <f>+'Pivot Table 2-Year Insts.'!R420</f>
        <v>23.561688049705477</v>
      </c>
    </row>
    <row r="52" spans="1:12" s="25" customFormat="1" ht="14.1" customHeight="1">
      <c r="A52" s="371"/>
      <c r="B52" s="101"/>
      <c r="C52" s="101"/>
      <c r="D52" s="101"/>
      <c r="E52" s="101"/>
      <c r="F52" s="131"/>
    </row>
    <row r="53" spans="1:12" s="25" customFormat="1" ht="14.1" customHeight="1">
      <c r="A53" s="371" t="s">
        <v>53</v>
      </c>
      <c r="B53" s="101">
        <f>+'Pivot Table 2-Year Insts.'!N472</f>
        <v>0</v>
      </c>
      <c r="C53" s="101">
        <f>+'Pivot Table 2-Year Insts.'!O472</f>
        <v>0</v>
      </c>
      <c r="D53" s="101">
        <f>+'Pivot Table 2-Year Insts.'!P472</f>
        <v>0</v>
      </c>
      <c r="E53" s="101">
        <f>+'Pivot Table 2-Year Insts.'!Q472</f>
        <v>0</v>
      </c>
      <c r="F53" s="131">
        <f>+'Pivot Table 2-Year Insts.'!R472</f>
        <v>0</v>
      </c>
    </row>
    <row r="54" spans="1:12" s="25" customFormat="1" ht="14.1" customHeight="1">
      <c r="A54" s="371" t="s">
        <v>54</v>
      </c>
      <c r="B54" s="101">
        <f>+'Pivot Table 2-Year Insts.'!N524</f>
        <v>0</v>
      </c>
      <c r="C54" s="101">
        <f>+'Pivot Table 2-Year Insts.'!O524</f>
        <v>0</v>
      </c>
      <c r="D54" s="101">
        <f>+'Pivot Table 2-Year Insts.'!P524</f>
        <v>0</v>
      </c>
      <c r="E54" s="101">
        <f>+'Pivot Table 2-Year Insts.'!Q524</f>
        <v>0</v>
      </c>
      <c r="F54" s="131">
        <f>+'Pivot Table 2-Year Insts.'!R524</f>
        <v>0</v>
      </c>
    </row>
    <row r="55" spans="1:12" s="25" customFormat="1" ht="14.1" customHeight="1">
      <c r="A55" s="371" t="s">
        <v>55</v>
      </c>
      <c r="B55" s="101">
        <f>+'Pivot Table 2-Year Insts.'!N576</f>
        <v>27.263479145473042</v>
      </c>
      <c r="C55" s="101">
        <f>+'Pivot Table 2-Year Insts.'!O576</f>
        <v>19.26303175554224</v>
      </c>
      <c r="D55" s="101">
        <f>+'Pivot Table 2-Year Insts.'!P576</f>
        <v>22.668004012036107</v>
      </c>
      <c r="E55" s="101">
        <f>+'Pivot Table 2-Year Insts.'!Q576</f>
        <v>25.53324968632371</v>
      </c>
      <c r="F55" s="131">
        <f>+'Pivot Table 2-Year Insts.'!R576</f>
        <v>22.936750529038328</v>
      </c>
    </row>
    <row r="56" spans="1:12" s="25" customFormat="1" ht="14.1" customHeight="1">
      <c r="A56" s="371" t="s">
        <v>56</v>
      </c>
      <c r="B56" s="101">
        <f>+'Pivot Table 2-Year Insts.'!N628</f>
        <v>0</v>
      </c>
      <c r="C56" s="101">
        <f>+'Pivot Table 2-Year Insts.'!O628</f>
        <v>21.092369477911646</v>
      </c>
      <c r="D56" s="101">
        <f>+'Pivot Table 2-Year Insts.'!P628</f>
        <v>26.073215696602581</v>
      </c>
      <c r="E56" s="101">
        <f>+'Pivot Table 2-Year Insts.'!Q628</f>
        <v>24.931318681318682</v>
      </c>
      <c r="F56" s="131">
        <f>+'Pivot Table 2-Year Insts.'!R628</f>
        <v>23.227043038856941</v>
      </c>
    </row>
    <row r="57" spans="1:12" s="25" customFormat="1" ht="9.75" customHeight="1">
      <c r="A57" s="371"/>
      <c r="B57" s="101"/>
      <c r="C57" s="101"/>
      <c r="D57" s="101"/>
      <c r="E57" s="101"/>
      <c r="F57" s="131"/>
    </row>
    <row r="58" spans="1:12" s="25" customFormat="1" ht="14.1" customHeight="1">
      <c r="A58" s="371" t="s">
        <v>57</v>
      </c>
      <c r="B58" s="101">
        <f>+'Pivot Table 2-Year Insts.'!N680</f>
        <v>0</v>
      </c>
      <c r="C58" s="101">
        <f>+'Pivot Table 2-Year Insts.'!O680</f>
        <v>18.034369569414945</v>
      </c>
      <c r="D58" s="101">
        <f>+'Pivot Table 2-Year Insts.'!P680</f>
        <v>23.835281800732858</v>
      </c>
      <c r="E58" s="101">
        <f>+'Pivot Table 2-Year Insts.'!Q680</f>
        <v>0</v>
      </c>
      <c r="F58" s="131">
        <f>+'Pivot Table 2-Year Insts.'!R680</f>
        <v>21.081576535288725</v>
      </c>
    </row>
    <row r="59" spans="1:12" s="25" customFormat="1" ht="14.1" customHeight="1">
      <c r="A59" s="371" t="s">
        <v>58</v>
      </c>
      <c r="B59" s="101">
        <f>+'Pivot Table 2-Year Insts.'!N732</f>
        <v>24.045261669024047</v>
      </c>
      <c r="C59" s="101">
        <f>+'Pivot Table 2-Year Insts.'!O732</f>
        <v>16.183073812462254</v>
      </c>
      <c r="D59" s="101">
        <f>+'Pivot Table 2-Year Insts.'!P732</f>
        <v>19.497709146444937</v>
      </c>
      <c r="E59" s="101">
        <f>+'Pivot Table 2-Year Insts.'!Q732</f>
        <v>25.783664459161148</v>
      </c>
      <c r="F59" s="131">
        <f>+'Pivot Table 2-Year Insts.'!R732</f>
        <v>17.611280066353334</v>
      </c>
    </row>
    <row r="60" spans="1:12" s="25" customFormat="1" ht="14.1" customHeight="1">
      <c r="A60" s="371" t="s">
        <v>59</v>
      </c>
      <c r="B60" s="101">
        <f>+'Pivot Table 2-Year Insts.'!N784</f>
        <v>0</v>
      </c>
      <c r="C60" s="101">
        <f>+'Pivot Table 2-Year Insts.'!O784</f>
        <v>24.814287972182708</v>
      </c>
      <c r="D60" s="101">
        <f>+'Pivot Table 2-Year Insts.'!P784</f>
        <v>30.65123789020452</v>
      </c>
      <c r="E60" s="101">
        <f>+'Pivot Table 2-Year Insts.'!Q784</f>
        <v>38.323840520748575</v>
      </c>
      <c r="F60" s="131">
        <f>+'Pivot Table 2-Year Insts.'!R784</f>
        <v>28.21149751596877</v>
      </c>
    </row>
    <row r="61" spans="1:12" s="25" customFormat="1" ht="14.1" customHeight="1">
      <c r="A61" s="373" t="s">
        <v>60</v>
      </c>
      <c r="B61" s="1018">
        <f>+'Pivot Table 2-Year Insts.'!N836</f>
        <v>0</v>
      </c>
      <c r="C61" s="1018">
        <f>+'Pivot Table 2-Year Insts.'!O836</f>
        <v>0</v>
      </c>
      <c r="D61" s="1018">
        <f>+'Pivot Table 2-Year Insts.'!P836</f>
        <v>19.81981981981982</v>
      </c>
      <c r="E61" s="1018">
        <f>+'Pivot Table 2-Year Insts.'!Q836</f>
        <v>20.573183213920164</v>
      </c>
      <c r="F61" s="1019">
        <f>+'Pivot Table 2-Year Insts.'!R836</f>
        <v>20.463489287275909</v>
      </c>
      <c r="G61" s="95"/>
      <c r="H61" s="95"/>
    </row>
    <row r="62" spans="1:12" s="1021" customFormat="1" ht="78.75" customHeight="1">
      <c r="A62" s="1137" t="s">
        <v>70</v>
      </c>
      <c r="B62" s="1138"/>
      <c r="C62" s="1138"/>
      <c r="D62" s="1138"/>
      <c r="E62" s="1138"/>
      <c r="F62" s="1138"/>
      <c r="G62" s="132"/>
      <c r="H62" s="132"/>
      <c r="L62" s="1022"/>
    </row>
    <row r="63" spans="1:12" s="25" customFormat="1">
      <c r="F63" s="137" t="s">
        <v>1304</v>
      </c>
    </row>
    <row r="64" spans="1:12" ht="18">
      <c r="A64" s="360" t="s">
        <v>235</v>
      </c>
      <c r="B64" s="1"/>
      <c r="C64" s="1"/>
      <c r="D64" s="1"/>
      <c r="E64" s="1"/>
      <c r="F64" s="1"/>
    </row>
    <row r="65" spans="1:6" ht="15.75">
      <c r="A65" s="1"/>
      <c r="B65" s="1"/>
      <c r="C65" s="1"/>
      <c r="D65" s="1"/>
      <c r="E65" s="1"/>
      <c r="F65" s="1023"/>
    </row>
    <row r="66" spans="1:6" ht="15.75">
      <c r="A66" s="4" t="s">
        <v>101</v>
      </c>
      <c r="B66" s="4"/>
      <c r="C66" s="4"/>
      <c r="D66" s="4"/>
      <c r="E66" s="4"/>
      <c r="F66" s="4"/>
    </row>
    <row r="67" spans="1:6" ht="18.75">
      <c r="A67" s="4" t="s">
        <v>102</v>
      </c>
      <c r="B67" s="4"/>
      <c r="C67" s="4"/>
      <c r="D67" s="4"/>
      <c r="E67" s="4"/>
      <c r="F67" s="4"/>
    </row>
    <row r="68" spans="1:6" ht="15.75">
      <c r="A68" s="4" t="s">
        <v>1198</v>
      </c>
      <c r="B68" s="4"/>
      <c r="C68" s="4"/>
      <c r="D68" s="4"/>
      <c r="E68" s="4"/>
      <c r="F68" s="4"/>
    </row>
    <row r="69" spans="1:6" ht="15.75">
      <c r="A69" s="436"/>
      <c r="B69" s="1"/>
      <c r="C69" s="1"/>
      <c r="D69" s="1"/>
      <c r="E69" s="31"/>
    </row>
    <row r="70" spans="1:6">
      <c r="A70" s="435"/>
      <c r="B70" s="1029">
        <v>1</v>
      </c>
      <c r="C70" s="1029"/>
      <c r="D70" s="1029">
        <v>2</v>
      </c>
      <c r="E70" s="1029"/>
      <c r="F70" s="1029" t="s">
        <v>97</v>
      </c>
    </row>
    <row r="71" spans="1:6">
      <c r="A71" s="364" t="s">
        <v>45</v>
      </c>
      <c r="B71" s="101">
        <f>+'Pivot Table 2-Year Insts.'!S888</f>
        <v>37.432391060312277</v>
      </c>
      <c r="C71" s="101"/>
      <c r="D71" s="101">
        <f>+'Pivot Table 2-Year Insts.'!T888</f>
        <v>21.721311475409834</v>
      </c>
      <c r="E71" s="101"/>
      <c r="F71" s="337">
        <f>+'Pivot Table 2-Year Insts.'!U888</f>
        <v>37.050682067111424</v>
      </c>
    </row>
    <row r="72" spans="1:6">
      <c r="A72" s="364"/>
      <c r="B72" s="101"/>
      <c r="C72" s="101"/>
      <c r="D72" s="101"/>
      <c r="E72" s="101"/>
      <c r="F72" s="131"/>
    </row>
    <row r="73" spans="1:6">
      <c r="A73" s="364" t="s">
        <v>46</v>
      </c>
      <c r="B73" s="101">
        <f>+'Pivot Table 2-Year Insts.'!S56</f>
        <v>25.818181818181817</v>
      </c>
      <c r="C73" s="101"/>
      <c r="D73" s="101">
        <f>+'Pivot Table 2-Year Insts.'!T56</f>
        <v>21.721311475409834</v>
      </c>
      <c r="E73" s="101"/>
      <c r="F73" s="131">
        <f>+'Pivot Table 2-Year Insts.'!U56</f>
        <v>23.892100192678228</v>
      </c>
    </row>
    <row r="74" spans="1:6">
      <c r="A74" s="371" t="s">
        <v>47</v>
      </c>
      <c r="B74" s="101">
        <f>+'Pivot Table 2-Year Insts.'!S108</f>
        <v>0</v>
      </c>
      <c r="C74" s="101"/>
      <c r="D74" s="101">
        <f>+'Pivot Table 2-Year Insts.'!T108</f>
        <v>0</v>
      </c>
      <c r="E74" s="101"/>
      <c r="F74" s="131">
        <f>+'Pivot Table 2-Year Insts.'!U108</f>
        <v>0</v>
      </c>
    </row>
    <row r="75" spans="1:6">
      <c r="A75" s="371" t="s">
        <v>61</v>
      </c>
      <c r="B75" s="101">
        <f>+'Pivot Table 2-Year Insts.'!S160</f>
        <v>0</v>
      </c>
      <c r="C75" s="101"/>
      <c r="D75" s="101">
        <f>+'Pivot Table 2-Year Insts.'!T160</f>
        <v>0</v>
      </c>
      <c r="E75" s="101"/>
      <c r="F75" s="131">
        <f>+'Pivot Table 2-Year Insts.'!U160</f>
        <v>0</v>
      </c>
    </row>
    <row r="76" spans="1:6">
      <c r="A76" s="371" t="s">
        <v>48</v>
      </c>
      <c r="B76" s="101">
        <f>+'Pivot Table 2-Year Insts.'!S212</f>
        <v>0</v>
      </c>
      <c r="C76" s="101"/>
      <c r="D76" s="101">
        <f>+'Pivot Table 2-Year Insts.'!T212</f>
        <v>0</v>
      </c>
      <c r="E76" s="101"/>
      <c r="F76" s="131">
        <f>+'Pivot Table 2-Year Insts.'!U212</f>
        <v>0</v>
      </c>
    </row>
    <row r="77" spans="1:6">
      <c r="A77" s="371"/>
      <c r="B77" s="101"/>
      <c r="C77" s="101"/>
      <c r="D77" s="101"/>
      <c r="E77" s="101"/>
      <c r="F77" s="131"/>
    </row>
    <row r="78" spans="1:6">
      <c r="A78" s="371" t="s">
        <v>49</v>
      </c>
      <c r="B78" s="101">
        <f>+'Pivot Table 2-Year Insts.'!S264</f>
        <v>38.134385618765762</v>
      </c>
      <c r="C78" s="101"/>
      <c r="D78" s="101">
        <f>+'Pivot Table 2-Year Insts.'!T264</f>
        <v>0</v>
      </c>
      <c r="E78" s="101"/>
      <c r="F78" s="131">
        <f>+'Pivot Table 2-Year Insts.'!U264</f>
        <v>38.134385618765762</v>
      </c>
    </row>
    <row r="79" spans="1:6">
      <c r="A79" s="371" t="s">
        <v>50</v>
      </c>
      <c r="B79" s="101">
        <f>+'Pivot Table 2-Year Insts.'!S316</f>
        <v>45.098039215686278</v>
      </c>
      <c r="C79" s="101"/>
      <c r="D79" s="101">
        <f>+'Pivot Table 2-Year Insts.'!T316</f>
        <v>0</v>
      </c>
      <c r="E79" s="101"/>
      <c r="F79" s="131">
        <f>+'Pivot Table 2-Year Insts.'!U316</f>
        <v>45.098039215686278</v>
      </c>
    </row>
    <row r="80" spans="1:6">
      <c r="A80" s="371" t="s">
        <v>51</v>
      </c>
      <c r="B80" s="101">
        <f>+'Pivot Table 2-Year Insts.'!S368</f>
        <v>13.197969543147209</v>
      </c>
      <c r="C80" s="101"/>
      <c r="D80" s="101">
        <f>+'Pivot Table 2-Year Insts.'!T368</f>
        <v>0</v>
      </c>
      <c r="E80" s="101"/>
      <c r="F80" s="131">
        <f>+'Pivot Table 2-Year Insts.'!U368</f>
        <v>13.197969543147209</v>
      </c>
    </row>
    <row r="81" spans="1:6">
      <c r="A81" s="371" t="s">
        <v>52</v>
      </c>
      <c r="B81" s="101">
        <f>+'Pivot Table 2-Year Insts.'!S420</f>
        <v>0</v>
      </c>
      <c r="C81" s="101"/>
      <c r="D81" s="101">
        <f>+'Pivot Table 2-Year Insts.'!T420</f>
        <v>0</v>
      </c>
      <c r="E81" s="101"/>
      <c r="F81" s="131">
        <f>+'Pivot Table 2-Year Insts.'!U420</f>
        <v>0</v>
      </c>
    </row>
    <row r="82" spans="1:6">
      <c r="A82" s="371"/>
      <c r="B82" s="101"/>
      <c r="C82" s="101"/>
      <c r="D82" s="101"/>
      <c r="E82" s="101"/>
      <c r="F82" s="131"/>
    </row>
    <row r="83" spans="1:6">
      <c r="A83" s="371" t="s">
        <v>53</v>
      </c>
      <c r="B83" s="101">
        <f>+'Pivot Table 2-Year Insts.'!S472</f>
        <v>0</v>
      </c>
      <c r="C83" s="101"/>
      <c r="D83" s="101">
        <f>+'Pivot Table 2-Year Insts.'!T472</f>
        <v>0</v>
      </c>
      <c r="E83" s="101"/>
      <c r="F83" s="131">
        <f>+'Pivot Table 2-Year Insts.'!U472</f>
        <v>0</v>
      </c>
    </row>
    <row r="84" spans="1:6">
      <c r="A84" s="371" t="s">
        <v>54</v>
      </c>
      <c r="B84" s="101">
        <f>+'Pivot Table 2-Year Insts.'!S524</f>
        <v>0</v>
      </c>
      <c r="C84" s="101"/>
      <c r="D84" s="101">
        <f>+'Pivot Table 2-Year Insts.'!T524</f>
        <v>0</v>
      </c>
      <c r="E84" s="101"/>
      <c r="F84" s="131">
        <f>+'Pivot Table 2-Year Insts.'!U524</f>
        <v>0</v>
      </c>
    </row>
    <row r="85" spans="1:6">
      <c r="A85" s="371" t="s">
        <v>55</v>
      </c>
      <c r="B85" s="101">
        <f>+'Pivot Table 2-Year Insts.'!S576</f>
        <v>0</v>
      </c>
      <c r="C85" s="101"/>
      <c r="D85" s="101">
        <f>+'Pivot Table 2-Year Insts.'!T576</f>
        <v>0</v>
      </c>
      <c r="E85" s="101"/>
      <c r="F85" s="131">
        <f>+'Pivot Table 2-Year Insts.'!U576</f>
        <v>0</v>
      </c>
    </row>
    <row r="86" spans="1:6">
      <c r="A86" s="371" t="s">
        <v>56</v>
      </c>
      <c r="B86" s="101">
        <f>+'Pivot Table 2-Year Insts.'!S628</f>
        <v>0</v>
      </c>
      <c r="C86" s="101"/>
      <c r="D86" s="101">
        <f>+'Pivot Table 2-Year Insts.'!T628</f>
        <v>0</v>
      </c>
      <c r="E86" s="101"/>
      <c r="F86" s="131">
        <f>+'Pivot Table 2-Year Insts.'!U628</f>
        <v>0</v>
      </c>
    </row>
    <row r="87" spans="1:6">
      <c r="A87" s="371"/>
      <c r="B87" s="101"/>
      <c r="C87" s="101"/>
      <c r="D87" s="101"/>
      <c r="E87" s="101"/>
      <c r="F87" s="131"/>
    </row>
    <row r="88" spans="1:6">
      <c r="A88" s="371" t="s">
        <v>57</v>
      </c>
      <c r="B88" s="101">
        <f>+'Pivot Table 2-Year Insts.'!S680</f>
        <v>0</v>
      </c>
      <c r="C88" s="101"/>
      <c r="D88" s="101">
        <f>+'Pivot Table 2-Year Insts.'!T680</f>
        <v>0</v>
      </c>
      <c r="E88" s="101"/>
      <c r="F88" s="131">
        <f>+'Pivot Table 2-Year Insts.'!U680</f>
        <v>0</v>
      </c>
    </row>
    <row r="89" spans="1:6">
      <c r="A89" s="371" t="s">
        <v>58</v>
      </c>
      <c r="B89" s="101">
        <f>+'Pivot Table 2-Year Insts.'!S732</f>
        <v>0</v>
      </c>
      <c r="C89" s="101"/>
      <c r="D89" s="101">
        <f>+'Pivot Table 2-Year Insts.'!T732</f>
        <v>0</v>
      </c>
      <c r="E89" s="101"/>
      <c r="F89" s="131">
        <f>+'Pivot Table 2-Year Insts.'!U732</f>
        <v>0</v>
      </c>
    </row>
    <row r="90" spans="1:6">
      <c r="A90" s="371" t="s">
        <v>59</v>
      </c>
      <c r="B90" s="101">
        <f>+'Pivot Table 2-Year Insts.'!S784</f>
        <v>0</v>
      </c>
      <c r="C90" s="101"/>
      <c r="D90" s="101">
        <f>+'Pivot Table 2-Year Insts.'!T784</f>
        <v>0</v>
      </c>
      <c r="E90" s="101"/>
      <c r="F90" s="131">
        <f>+'Pivot Table 2-Year Insts.'!U784</f>
        <v>0</v>
      </c>
    </row>
    <row r="91" spans="1:6">
      <c r="A91" s="373" t="s">
        <v>60</v>
      </c>
      <c r="B91" s="1018">
        <f>+'Pivot Table 2-Year Insts.'!S836</f>
        <v>0</v>
      </c>
      <c r="C91" s="1018"/>
      <c r="D91" s="1018">
        <f>+'Pivot Table 2-Year Insts.'!T836</f>
        <v>0</v>
      </c>
      <c r="E91" s="1018"/>
      <c r="F91" s="1019">
        <f>+'Pivot Table 2-Year Insts.'!U836</f>
        <v>0</v>
      </c>
    </row>
    <row r="92" spans="1:6" ht="73.5" customHeight="1">
      <c r="A92" s="1139" t="s">
        <v>70</v>
      </c>
      <c r="B92" s="1139"/>
      <c r="C92" s="1139"/>
      <c r="D92" s="1139"/>
      <c r="E92" s="1139"/>
      <c r="F92" s="1139"/>
    </row>
    <row r="93" spans="1:6">
      <c r="A93" s="25"/>
      <c r="B93" s="25"/>
      <c r="C93" s="25"/>
      <c r="D93" s="25"/>
      <c r="E93" s="25"/>
      <c r="F93" s="137" t="s">
        <v>1304</v>
      </c>
    </row>
  </sheetData>
  <mergeCells count="4">
    <mergeCell ref="A7:H7"/>
    <mergeCell ref="A31:H31"/>
    <mergeCell ref="A62:F62"/>
    <mergeCell ref="A92:F92"/>
  </mergeCells>
  <phoneticPr fontId="17" type="noConversion"/>
  <pageMargins left="0.5" right="0.51" top="0.9" bottom="0.56999999999999995" header="0.85" footer="0.5"/>
  <pageSetup scale="97" firstPageNumber="45" orientation="landscape" useFirstPageNumber="1" r:id="rId1"/>
  <headerFooter alignWithMargins="0">
    <oddHeader>&amp;R&amp;"Arial,Regular"&amp;8SREB-State Data Exchange</oddHeader>
    <oddFooter>&amp;C&amp;"Arial,Regular"&amp;10&amp;P</oddFooter>
  </headerFooter>
  <rowBreaks count="2" manualBreakCount="2">
    <brk id="32" max="16383" man="1"/>
    <brk id="63" max="7"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Q94"/>
  <sheetViews>
    <sheetView showZeros="0" tabSelected="1" view="pageLayout" topLeftCell="A88" zoomScaleNormal="100" workbookViewId="0"/>
  </sheetViews>
  <sheetFormatPr defaultColWidth="9" defaultRowHeight="15"/>
  <cols>
    <col min="1" max="1" width="10.88671875" style="119" customWidth="1"/>
    <col min="2" max="8" width="12" style="119" customWidth="1"/>
    <col min="9" max="10" width="7.6640625" style="119" customWidth="1"/>
    <col min="11" max="11" width="11.44140625" style="119" bestFit="1" customWidth="1"/>
    <col min="12" max="14" width="7.6640625" style="119" customWidth="1"/>
    <col min="15" max="16384" width="9" style="119"/>
  </cols>
  <sheetData>
    <row r="1" spans="1:17" s="25" customFormat="1" ht="14.25" customHeight="1">
      <c r="A1" s="4" t="s">
        <v>68</v>
      </c>
      <c r="B1" s="4"/>
      <c r="C1" s="4"/>
      <c r="D1" s="4"/>
      <c r="E1" s="4"/>
      <c r="F1" s="31"/>
      <c r="G1" s="31"/>
      <c r="H1" s="31"/>
    </row>
    <row r="2" spans="1:17" s="25" customFormat="1" ht="9.75" customHeight="1">
      <c r="A2" s="4"/>
      <c r="B2" s="4"/>
      <c r="C2" s="4"/>
      <c r="D2" s="4"/>
      <c r="E2" s="4"/>
      <c r="F2" s="31"/>
      <c r="G2" s="31"/>
      <c r="H2" s="31"/>
    </row>
    <row r="3" spans="1:17" s="25" customFormat="1" ht="18" customHeight="1">
      <c r="A3" s="4" t="s">
        <v>98</v>
      </c>
      <c r="B3" s="4"/>
      <c r="C3" s="4"/>
      <c r="D3" s="4"/>
      <c r="E3" s="4"/>
      <c r="F3" s="31"/>
      <c r="G3" s="31"/>
      <c r="H3" s="31"/>
    </row>
    <row r="4" spans="1:17" s="25" customFormat="1" ht="18" customHeight="1">
      <c r="A4" s="4" t="s">
        <v>100</v>
      </c>
      <c r="B4" s="4"/>
      <c r="C4" s="4"/>
      <c r="D4" s="4"/>
      <c r="E4" s="4"/>
      <c r="F4" s="31"/>
      <c r="G4" s="31"/>
      <c r="H4" s="31"/>
    </row>
    <row r="5" spans="1:17" s="25" customFormat="1" ht="18" customHeight="1">
      <c r="A5" s="4" t="s">
        <v>232</v>
      </c>
      <c r="B5" s="4"/>
      <c r="C5" s="4"/>
      <c r="D5" s="4"/>
      <c r="E5" s="4"/>
      <c r="F5" s="31"/>
      <c r="G5" s="31"/>
      <c r="H5" s="31"/>
    </row>
    <row r="6" spans="1:17" s="25" customFormat="1" ht="9.75" customHeight="1">
      <c r="A6" s="1"/>
      <c r="B6" s="1"/>
      <c r="C6" s="1"/>
      <c r="D6" s="1"/>
      <c r="E6" s="1"/>
      <c r="F6" s="31"/>
      <c r="G6" s="31"/>
      <c r="H6" s="31"/>
    </row>
    <row r="7" spans="1:17" s="1014" customFormat="1" ht="16.5" customHeight="1">
      <c r="A7" s="1134" t="s">
        <v>104</v>
      </c>
      <c r="B7" s="1134"/>
      <c r="C7" s="1134"/>
      <c r="D7" s="1134"/>
      <c r="E7" s="1134"/>
      <c r="F7" s="1134"/>
      <c r="G7" s="1134"/>
      <c r="H7" s="1134"/>
      <c r="J7" s="25"/>
      <c r="K7" s="25"/>
      <c r="L7" s="25"/>
      <c r="M7" s="25"/>
      <c r="N7" s="25"/>
      <c r="O7" s="25"/>
      <c r="P7" s="25"/>
      <c r="Q7" s="25"/>
    </row>
    <row r="8" spans="1:17" s="1014" customFormat="1" ht="16.5" customHeight="1">
      <c r="A8" s="61"/>
      <c r="B8" s="361">
        <v>1</v>
      </c>
      <c r="C8" s="361">
        <v>2</v>
      </c>
      <c r="D8" s="361">
        <v>3</v>
      </c>
      <c r="E8" s="361">
        <v>4</v>
      </c>
      <c r="F8" s="361">
        <v>5</v>
      </c>
      <c r="G8" s="361">
        <v>6</v>
      </c>
      <c r="H8" s="1015" t="s">
        <v>97</v>
      </c>
      <c r="J8" s="25"/>
      <c r="K8" s="25"/>
      <c r="L8" s="25"/>
      <c r="M8" s="25"/>
      <c r="N8" s="25"/>
      <c r="O8" s="25"/>
      <c r="P8" s="25"/>
      <c r="Q8" s="25"/>
    </row>
    <row r="9" spans="1:17" s="25" customFormat="1" ht="18" customHeight="1">
      <c r="A9" s="10" t="s">
        <v>45</v>
      </c>
      <c r="B9" s="101">
        <f>+'Pivot Table 4-Year Insts.'!K1006</f>
        <v>67.379526762430558</v>
      </c>
      <c r="C9" s="101">
        <f>+'Pivot Table 4-Year Insts.'!L1006</f>
        <v>52.126476926204511</v>
      </c>
      <c r="D9" s="101">
        <f>+'Pivot Table 4-Year Insts.'!M1006</f>
        <v>47.170853237608732</v>
      </c>
      <c r="E9" s="101">
        <f>+'Pivot Table 4-Year Insts.'!N1006</f>
        <v>41.95491643045645</v>
      </c>
      <c r="F9" s="101">
        <f>+'Pivot Table 4-Year Insts.'!O1006</f>
        <v>43.701899766073581</v>
      </c>
      <c r="G9" s="101">
        <f>+'Pivot Table 4-Year Insts.'!P1006</f>
        <v>38.206075299486599</v>
      </c>
      <c r="H9" s="337">
        <f>+'Pivot Table 4-Year Insts.'!Q1006</f>
        <v>55.938116503397652</v>
      </c>
      <c r="I9" s="100"/>
      <c r="K9" s="1016"/>
    </row>
    <row r="10" spans="1:17" s="25" customFormat="1" ht="18.75" customHeight="1">
      <c r="A10" s="10"/>
      <c r="B10" s="101"/>
      <c r="C10" s="101"/>
      <c r="D10" s="101"/>
      <c r="E10" s="101"/>
      <c r="F10" s="101"/>
      <c r="G10" s="101"/>
      <c r="H10" s="131"/>
      <c r="I10" s="100"/>
    </row>
    <row r="11" spans="1:17" s="25" customFormat="1" ht="13.5" customHeight="1">
      <c r="A11" s="10" t="s">
        <v>46</v>
      </c>
      <c r="B11" s="101">
        <f>+'Pivot Table 4-Year Insts.'!K62</f>
        <v>0</v>
      </c>
      <c r="C11" s="101">
        <f>+'Pivot Table 4-Year Insts.'!L62</f>
        <v>0</v>
      </c>
      <c r="D11" s="101">
        <f>+'Pivot Table 4-Year Insts.'!M62</f>
        <v>0</v>
      </c>
      <c r="E11" s="101">
        <f>+'Pivot Table 4-Year Insts.'!N62</f>
        <v>0</v>
      </c>
      <c r="F11" s="101">
        <f>+'Pivot Table 4-Year Insts.'!O62</f>
        <v>0</v>
      </c>
      <c r="G11" s="101">
        <f>+'Pivot Table 4-Year Insts.'!P62</f>
        <v>0</v>
      </c>
      <c r="H11" s="131">
        <f>+'Pivot Table 4-Year Insts.'!Q62</f>
        <v>0</v>
      </c>
      <c r="I11" s="100"/>
      <c r="K11" s="1017"/>
    </row>
    <row r="12" spans="1:17" s="25" customFormat="1" ht="14.1" customHeight="1">
      <c r="A12" s="2" t="s">
        <v>47</v>
      </c>
      <c r="B12" s="101">
        <f>+'Pivot Table 4-Year Insts.'!K121</f>
        <v>59.640221402214024</v>
      </c>
      <c r="C12" s="101">
        <f>+'Pivot Table 4-Year Insts.'!L121</f>
        <v>0</v>
      </c>
      <c r="D12" s="101">
        <f>+'Pivot Table 4-Year Insts.'!M121</f>
        <v>43.376173999011371</v>
      </c>
      <c r="E12" s="101">
        <f>+'Pivot Table 4-Year Insts.'!N121</f>
        <v>38.599416423509794</v>
      </c>
      <c r="F12" s="101">
        <f>+'Pivot Table 4-Year Insts.'!O121</f>
        <v>27.408993576017131</v>
      </c>
      <c r="G12" s="101">
        <f>+'Pivot Table 4-Year Insts.'!P121</f>
        <v>23.699421965317917</v>
      </c>
      <c r="H12" s="131">
        <f>+'Pivot Table 4-Year Insts.'!Q121</f>
        <v>42.335626911314982</v>
      </c>
      <c r="I12" s="100"/>
    </row>
    <row r="13" spans="1:17" s="25" customFormat="1" ht="14.1" customHeight="1">
      <c r="A13" s="2" t="s">
        <v>61</v>
      </c>
      <c r="B13" s="101">
        <f>+'Pivot Table 4-Year Insts.'!K180</f>
        <v>100</v>
      </c>
      <c r="C13" s="101">
        <f>+'Pivot Table 4-Year Insts.'!L180</f>
        <v>0</v>
      </c>
      <c r="D13" s="101">
        <f>+'Pivot Table 4-Year Insts.'!M180</f>
        <v>0</v>
      </c>
      <c r="E13" s="101">
        <f>+'Pivot Table 4-Year Insts.'!N180</f>
        <v>41.37426900584795</v>
      </c>
      <c r="F13" s="101">
        <f>+'Pivot Table 4-Year Insts.'!O180</f>
        <v>0</v>
      </c>
      <c r="G13" s="101">
        <f>+'Pivot Table 4-Year Insts.'!P180</f>
        <v>0</v>
      </c>
      <c r="H13" s="131">
        <f>+'Pivot Table 4-Year Insts.'!Q180</f>
        <v>89.480587618048276</v>
      </c>
      <c r="I13" s="54"/>
    </row>
    <row r="14" spans="1:17" s="25" customFormat="1" ht="14.1" customHeight="1">
      <c r="A14" s="2" t="s">
        <v>48</v>
      </c>
      <c r="B14" s="101">
        <f>+'Pivot Table 4-Year Insts.'!K239</f>
        <v>68.015734265734267</v>
      </c>
      <c r="C14" s="101">
        <f>+'Pivot Table 4-Year Insts.'!L239</f>
        <v>45.214521452145213</v>
      </c>
      <c r="D14" s="101">
        <f>+'Pivot Table 4-Year Insts.'!M239</f>
        <v>49.184095610204551</v>
      </c>
      <c r="E14" s="101">
        <f>+'Pivot Table 4-Year Insts.'!N239</f>
        <v>39.949109414758269</v>
      </c>
      <c r="F14" s="101">
        <f>+'Pivot Table 4-Year Insts.'!O239</f>
        <v>0</v>
      </c>
      <c r="G14" s="101">
        <f>+'Pivot Table 4-Year Insts.'!P239</f>
        <v>0</v>
      </c>
      <c r="H14" s="131">
        <f>+'Pivot Table 4-Year Insts.'!Q239</f>
        <v>63.450173221927862</v>
      </c>
      <c r="I14" s="100"/>
    </row>
    <row r="15" spans="1:17" s="25" customFormat="1" ht="14.1" customHeight="1">
      <c r="A15" s="2"/>
      <c r="B15" s="101"/>
      <c r="C15" s="101"/>
      <c r="D15" s="101"/>
      <c r="E15" s="101"/>
      <c r="F15" s="101"/>
      <c r="G15" s="101"/>
      <c r="H15" s="131"/>
      <c r="I15" s="100"/>
    </row>
    <row r="16" spans="1:17" s="25" customFormat="1" ht="14.1" customHeight="1">
      <c r="A16" s="2" t="s">
        <v>49</v>
      </c>
      <c r="B16" s="101">
        <f>+'Pivot Table 4-Year Insts.'!K298</f>
        <v>68.347160178685385</v>
      </c>
      <c r="C16" s="101">
        <f>+'Pivot Table 4-Year Insts.'!L298</f>
        <v>79.625501560410157</v>
      </c>
      <c r="D16" s="101">
        <f>+'Pivot Table 4-Year Insts.'!M298</f>
        <v>40.594230437035755</v>
      </c>
      <c r="E16" s="101">
        <f>+'Pivot Table 4-Year Insts.'!N298</f>
        <v>40.843313373253494</v>
      </c>
      <c r="F16" s="101">
        <f>+'Pivot Table 4-Year Insts.'!O298</f>
        <v>40.564879246827672</v>
      </c>
      <c r="G16" s="101">
        <f>+'Pivot Table 4-Year Insts.'!P298</f>
        <v>24.561403508771928</v>
      </c>
      <c r="H16" s="131">
        <f>+'Pivot Table 4-Year Insts.'!Q298</f>
        <v>53.162245290272971</v>
      </c>
      <c r="I16" s="100"/>
    </row>
    <row r="17" spans="1:12" s="25" customFormat="1" ht="14.1" customHeight="1">
      <c r="A17" s="2" t="s">
        <v>50</v>
      </c>
      <c r="B17" s="101">
        <f>+'Pivot Table 4-Year Insts.'!K357</f>
        <v>35.230829420970267</v>
      </c>
      <c r="C17" s="101">
        <f>+'Pivot Table 4-Year Insts.'!L357</f>
        <v>0</v>
      </c>
      <c r="D17" s="101">
        <f>+'Pivot Table 4-Year Insts.'!M357</f>
        <v>32.883126238069508</v>
      </c>
      <c r="E17" s="101">
        <f>+'Pivot Table 4-Year Insts.'!N357</f>
        <v>30.819434372733866</v>
      </c>
      <c r="F17" s="101">
        <f>+'Pivot Table 4-Year Insts.'!O357</f>
        <v>0</v>
      </c>
      <c r="G17" s="101">
        <f>+'Pivot Table 4-Year Insts.'!P357</f>
        <v>0</v>
      </c>
      <c r="H17" s="131">
        <f>+'Pivot Table 4-Year Insts.'!Q357</f>
        <v>33.643307871139157</v>
      </c>
      <c r="I17" s="100"/>
    </row>
    <row r="18" spans="1:12" s="25" customFormat="1" ht="14.1" customHeight="1">
      <c r="A18" s="2" t="s">
        <v>51</v>
      </c>
      <c r="B18" s="101">
        <f>+'Pivot Table 4-Year Insts.'!K416</f>
        <v>61.238170347003148</v>
      </c>
      <c r="C18" s="101">
        <f>+'Pivot Table 4-Year Insts.'!L416</f>
        <v>43.602525756065134</v>
      </c>
      <c r="D18" s="101">
        <f>+'Pivot Table 4-Year Insts.'!M416</f>
        <v>34.482758620689658</v>
      </c>
      <c r="E18" s="101">
        <f>+'Pivot Table 4-Year Insts.'!N416</f>
        <v>34.519823788546255</v>
      </c>
      <c r="F18" s="101">
        <f>+'Pivot Table 4-Year Insts.'!O416</f>
        <v>20.401337792642142</v>
      </c>
      <c r="G18" s="101">
        <f>+'Pivot Table 4-Year Insts.'!P416</f>
        <v>0</v>
      </c>
      <c r="H18" s="131">
        <f>+'Pivot Table 4-Year Insts.'!Q416</f>
        <v>42.834124071255928</v>
      </c>
      <c r="I18" s="100"/>
    </row>
    <row r="19" spans="1:12" s="25" customFormat="1" ht="14.1" customHeight="1">
      <c r="A19" s="2" t="s">
        <v>52</v>
      </c>
      <c r="B19" s="101">
        <f>+'Pivot Table 4-Year Insts.'!K475</f>
        <v>0</v>
      </c>
      <c r="C19" s="101">
        <f>+'Pivot Table 4-Year Insts.'!L475</f>
        <v>0</v>
      </c>
      <c r="D19" s="101">
        <f>+'Pivot Table 4-Year Insts.'!M475</f>
        <v>0</v>
      </c>
      <c r="E19" s="101">
        <f>+'Pivot Table 4-Year Insts.'!N475</f>
        <v>0</v>
      </c>
      <c r="F19" s="101">
        <f>+'Pivot Table 4-Year Insts.'!O475</f>
        <v>0</v>
      </c>
      <c r="G19" s="101">
        <f>+'Pivot Table 4-Year Insts.'!P475</f>
        <v>0</v>
      </c>
      <c r="H19" s="131">
        <f>+'Pivot Table 4-Year Insts.'!Q475</f>
        <v>0</v>
      </c>
      <c r="I19" s="100"/>
    </row>
    <row r="20" spans="1:12" s="25" customFormat="1" ht="14.1" customHeight="1">
      <c r="A20" s="2"/>
      <c r="B20" s="101"/>
      <c r="C20" s="101"/>
      <c r="D20" s="101"/>
      <c r="E20" s="101"/>
      <c r="F20" s="101"/>
      <c r="G20" s="101"/>
      <c r="H20" s="131"/>
      <c r="I20" s="100"/>
    </row>
    <row r="21" spans="1:12" s="25" customFormat="1" ht="14.1" customHeight="1">
      <c r="A21" s="2" t="s">
        <v>53</v>
      </c>
      <c r="B21" s="101">
        <f>+'Pivot Table 4-Year Insts.'!K534</f>
        <v>59.31948208370973</v>
      </c>
      <c r="C21" s="101">
        <f>+'Pivot Table 4-Year Insts.'!L534</f>
        <v>54.148471615720531</v>
      </c>
      <c r="D21" s="101">
        <f>+'Pivot Table 4-Year Insts.'!M534</f>
        <v>0</v>
      </c>
      <c r="E21" s="101">
        <f>+'Pivot Table 4-Year Insts.'!N534</f>
        <v>43.725643024162117</v>
      </c>
      <c r="F21" s="101">
        <f>+'Pivot Table 4-Year Insts.'!O534</f>
        <v>44.791666666666671</v>
      </c>
      <c r="G21" s="101">
        <f>+'Pivot Table 4-Year Insts.'!P534</f>
        <v>0</v>
      </c>
      <c r="H21" s="131">
        <f>+'Pivot Table 4-Year Insts.'!Q534</f>
        <v>54.406278142287398</v>
      </c>
      <c r="I21" s="100"/>
    </row>
    <row r="22" spans="1:12" s="25" customFormat="1" ht="14.1" customHeight="1">
      <c r="A22" s="2" t="s">
        <v>54</v>
      </c>
      <c r="B22" s="101">
        <f>+'Pivot Table 4-Year Insts.'!K593</f>
        <v>74.259377777777772</v>
      </c>
      <c r="C22" s="101">
        <f>+'Pivot Table 4-Year Insts.'!L593</f>
        <v>54.925630252100845</v>
      </c>
      <c r="D22" s="101">
        <f>+'Pivot Table 4-Year Insts.'!M593</f>
        <v>57.850385250412764</v>
      </c>
      <c r="E22" s="101">
        <f>+'Pivot Table 4-Year Insts.'!N593</f>
        <v>40.9</v>
      </c>
      <c r="F22" s="101">
        <f>+'Pivot Table 4-Year Insts.'!O593</f>
        <v>44.655440900562851</v>
      </c>
      <c r="G22" s="101">
        <f>+'Pivot Table 4-Year Insts.'!P593</f>
        <v>54.011764705882356</v>
      </c>
      <c r="H22" s="131">
        <f>+'Pivot Table 4-Year Insts.'!Q593</f>
        <v>62.516484947111465</v>
      </c>
      <c r="I22" s="100"/>
    </row>
    <row r="23" spans="1:12" s="25" customFormat="1" ht="14.1" customHeight="1">
      <c r="A23" s="2" t="s">
        <v>55</v>
      </c>
      <c r="B23" s="101">
        <f>+'Pivot Table 4-Year Insts.'!K652</f>
        <v>61.77144728225278</v>
      </c>
      <c r="C23" s="101">
        <f>+'Pivot Table 4-Year Insts.'!L652</f>
        <v>0</v>
      </c>
      <c r="D23" s="101">
        <f>+'Pivot Table 4-Year Insts.'!M652</f>
        <v>37.613542526837321</v>
      </c>
      <c r="E23" s="101">
        <f>+'Pivot Table 4-Year Insts.'!N652</f>
        <v>0</v>
      </c>
      <c r="F23" s="101">
        <f>+'Pivot Table 4-Year Insts.'!O652</f>
        <v>36.50568181818182</v>
      </c>
      <c r="G23" s="101">
        <f>+'Pivot Table 4-Year Insts.'!P652</f>
        <v>29.969418960244649</v>
      </c>
      <c r="H23" s="131">
        <f>+'Pivot Table 4-Year Insts.'!Q652</f>
        <v>49.772980382078302</v>
      </c>
      <c r="I23" s="100"/>
    </row>
    <row r="24" spans="1:12" s="25" customFormat="1" ht="14.1" customHeight="1">
      <c r="A24" s="2" t="s">
        <v>56</v>
      </c>
      <c r="B24" s="101">
        <f>+'Pivot Table 4-Year Insts.'!K711</f>
        <v>71.978920588769753</v>
      </c>
      <c r="C24" s="101">
        <f>+'Pivot Table 4-Year Insts.'!L711</f>
        <v>0</v>
      </c>
      <c r="D24" s="101">
        <f>+'Pivot Table 4-Year Insts.'!M711</f>
        <v>61.549100968188107</v>
      </c>
      <c r="E24" s="101">
        <f>+'Pivot Table 4-Year Insts.'!N711</f>
        <v>71.869328493647913</v>
      </c>
      <c r="F24" s="101">
        <f>+'Pivot Table 4-Year Insts.'!O711</f>
        <v>48.3640081799591</v>
      </c>
      <c r="G24" s="101">
        <f>+'Pivot Table 4-Year Insts.'!P711</f>
        <v>41.837409120951754</v>
      </c>
      <c r="H24" s="131">
        <f>+'Pivot Table 4-Year Insts.'!Q711</f>
        <v>62.150624244865085</v>
      </c>
      <c r="I24" s="100"/>
    </row>
    <row r="25" spans="1:12" s="25" customFormat="1" ht="14.1" customHeight="1">
      <c r="A25" s="2"/>
      <c r="B25" s="101"/>
      <c r="C25" s="101"/>
      <c r="D25" s="101"/>
      <c r="E25" s="101"/>
      <c r="F25" s="101"/>
      <c r="G25" s="101"/>
      <c r="H25" s="131"/>
      <c r="I25" s="100"/>
    </row>
    <row r="26" spans="1:12" s="25" customFormat="1" ht="14.1" customHeight="1">
      <c r="A26" s="2" t="s">
        <v>57</v>
      </c>
      <c r="B26" s="101">
        <f>+'Pivot Table 4-Year Insts.'!K770</f>
        <v>62.460973370064274</v>
      </c>
      <c r="C26" s="101">
        <f>+'Pivot Table 4-Year Insts.'!L770</f>
        <v>49.67793880837359</v>
      </c>
      <c r="D26" s="101">
        <f>+'Pivot Table 4-Year Insts.'!M770</f>
        <v>52.051175079961062</v>
      </c>
      <c r="E26" s="101">
        <f>+'Pivot Table 4-Year Insts.'!N770</f>
        <v>0</v>
      </c>
      <c r="F26" s="101">
        <f>+'Pivot Table 4-Year Insts.'!O770</f>
        <v>52.003727865796833</v>
      </c>
      <c r="G26" s="101">
        <f>+'Pivot Table 4-Year Insts.'!P770</f>
        <v>0</v>
      </c>
      <c r="H26" s="131">
        <f>+'Pivot Table 4-Year Insts.'!Q770</f>
        <v>55.641763092769715</v>
      </c>
      <c r="I26" s="100"/>
    </row>
    <row r="27" spans="1:12" s="25" customFormat="1" ht="14.1" customHeight="1">
      <c r="A27" s="2" t="s">
        <v>58</v>
      </c>
      <c r="B27" s="101">
        <f>+'Pivot Table 4-Year Insts.'!K829</f>
        <v>68.357515518488896</v>
      </c>
      <c r="C27" s="101">
        <f>+'Pivot Table 4-Year Insts.'!L829</f>
        <v>39.946834219429675</v>
      </c>
      <c r="D27" s="101">
        <f>+'Pivot Table 4-Year Insts.'!M829</f>
        <v>42.652912485283402</v>
      </c>
      <c r="E27" s="101">
        <f>+'Pivot Table 4-Year Insts.'!N829</f>
        <v>40.909090909090914</v>
      </c>
      <c r="F27" s="101">
        <f>+'Pivot Table 4-Year Insts.'!O829</f>
        <v>23.803526448362717</v>
      </c>
      <c r="G27" s="101">
        <f>+'Pivot Table 4-Year Insts.'!P829</f>
        <v>31.914893617021278</v>
      </c>
      <c r="H27" s="131">
        <f>+'Pivot Table 4-Year Insts.'!Q829</f>
        <v>55.674812524002995</v>
      </c>
      <c r="I27" s="100"/>
    </row>
    <row r="28" spans="1:12" s="25" customFormat="1" ht="14.1" customHeight="1">
      <c r="A28" s="2" t="s">
        <v>59</v>
      </c>
      <c r="B28" s="101">
        <f>+'Pivot Table 4-Year Insts.'!K888</f>
        <v>76.27180564435109</v>
      </c>
      <c r="C28" s="101">
        <f>+'Pivot Table 4-Year Insts.'!L888</f>
        <v>62.982325118247452</v>
      </c>
      <c r="D28" s="101">
        <f>+'Pivot Table 4-Year Insts.'!M888</f>
        <v>68.838268792710707</v>
      </c>
      <c r="E28" s="101">
        <f>+'Pivot Table 4-Year Insts.'!N888</f>
        <v>56.977073308802716</v>
      </c>
      <c r="F28" s="101">
        <f>+'Pivot Table 4-Year Insts.'!O888</f>
        <v>63.942307692307686</v>
      </c>
      <c r="G28" s="101">
        <f>+'Pivot Table 4-Year Insts.'!P888</f>
        <v>46.209386281588451</v>
      </c>
      <c r="H28" s="131">
        <f>+'Pivot Table 4-Year Insts.'!Q888</f>
        <v>68.859333812604845</v>
      </c>
      <c r="I28" s="100"/>
    </row>
    <row r="29" spans="1:12" s="25" customFormat="1" ht="14.1" customHeight="1">
      <c r="A29" s="40" t="s">
        <v>60</v>
      </c>
      <c r="B29" s="1018">
        <f>+'Pivot Table 4-Year Insts.'!K947</f>
        <v>57.839721254355403</v>
      </c>
      <c r="C29" s="1018">
        <f>+'Pivot Table 4-Year Insts.'!L944</f>
        <v>0</v>
      </c>
      <c r="D29" s="1018">
        <f>+'Pivot Table 4-Year Insts.'!M947</f>
        <v>50.815064643057895</v>
      </c>
      <c r="E29" s="1018">
        <f>+'Pivot Table 4-Year Insts.'!N947</f>
        <v>0</v>
      </c>
      <c r="F29" s="1018">
        <f>+'Pivot Table 4-Year Insts.'!O947</f>
        <v>44.729849424269261</v>
      </c>
      <c r="G29" s="1018">
        <f>+'Pivot Table 4-Year Insts.'!P947</f>
        <v>39.980916030534353</v>
      </c>
      <c r="H29" s="1019">
        <f>+'Pivot Table 4-Year Insts.'!Q947</f>
        <v>50.17755681818182</v>
      </c>
      <c r="I29" s="100"/>
    </row>
    <row r="30" spans="1:12" s="25" customFormat="1" ht="14.1" customHeight="1">
      <c r="A30" s="46" t="s">
        <v>143</v>
      </c>
      <c r="B30" s="101"/>
      <c r="C30" s="26"/>
      <c r="D30" s="101"/>
      <c r="E30" s="26"/>
      <c r="F30" s="26"/>
      <c r="G30" s="101"/>
      <c r="H30" s="101"/>
      <c r="I30" s="100"/>
    </row>
    <row r="31" spans="1:12" s="25" customFormat="1" ht="14.1" customHeight="1">
      <c r="A31" s="46" t="s">
        <v>82</v>
      </c>
      <c r="B31" s="101"/>
      <c r="C31" s="26"/>
      <c r="D31" s="101"/>
      <c r="E31" s="26"/>
      <c r="F31" s="26"/>
      <c r="G31" s="101"/>
      <c r="H31" s="101"/>
      <c r="I31" s="100"/>
    </row>
    <row r="32" spans="1:12" s="1021" customFormat="1" ht="60" customHeight="1">
      <c r="A32" s="1127" t="s">
        <v>69</v>
      </c>
      <c r="B32" s="1135"/>
      <c r="C32" s="1135"/>
      <c r="D32" s="1135"/>
      <c r="E32" s="1135"/>
      <c r="F32" s="1136"/>
      <c r="G32" s="1136"/>
      <c r="H32" s="1136"/>
      <c r="I32" s="1020"/>
      <c r="L32" s="1022"/>
    </row>
    <row r="33" spans="1:15" s="25" customFormat="1">
      <c r="B33" s="101"/>
      <c r="H33" s="137" t="s">
        <v>1304</v>
      </c>
    </row>
    <row r="34" spans="1:15" s="25" customFormat="1" ht="15.75">
      <c r="A34" s="1" t="s">
        <v>66</v>
      </c>
      <c r="B34" s="1"/>
      <c r="C34" s="1"/>
      <c r="D34" s="1"/>
      <c r="E34" s="1"/>
      <c r="F34" s="1"/>
      <c r="G34" s="240"/>
      <c r="H34" s="240"/>
    </row>
    <row r="35" spans="1:15" s="25" customFormat="1" ht="9.75" customHeight="1">
      <c r="A35" s="1"/>
      <c r="B35" s="1"/>
      <c r="C35" s="1"/>
      <c r="D35" s="1"/>
      <c r="E35" s="1"/>
      <c r="F35" s="1023"/>
    </row>
    <row r="36" spans="1:15" s="25" customFormat="1" ht="18" customHeight="1">
      <c r="A36" s="4" t="s">
        <v>101</v>
      </c>
      <c r="B36" s="4"/>
      <c r="C36" s="4"/>
      <c r="D36" s="4"/>
      <c r="E36" s="4"/>
      <c r="F36" s="4"/>
      <c r="G36" s="58"/>
      <c r="H36" s="58"/>
    </row>
    <row r="37" spans="1:15" s="25" customFormat="1" ht="18" customHeight="1">
      <c r="A37" s="4" t="s">
        <v>102</v>
      </c>
      <c r="B37" s="4"/>
      <c r="C37" s="4"/>
      <c r="D37" s="4"/>
      <c r="E37" s="4"/>
      <c r="F37" s="4"/>
      <c r="G37" s="58"/>
      <c r="H37" s="58"/>
    </row>
    <row r="38" spans="1:15" s="25" customFormat="1" ht="18" customHeight="1">
      <c r="A38" s="4" t="s">
        <v>233</v>
      </c>
      <c r="B38" s="4"/>
      <c r="C38" s="4"/>
      <c r="D38" s="4"/>
      <c r="E38" s="4"/>
      <c r="F38" s="4"/>
      <c r="K38" s="95"/>
      <c r="L38" s="95"/>
      <c r="M38" s="95"/>
      <c r="N38" s="95"/>
      <c r="O38" s="95"/>
    </row>
    <row r="39" spans="1:15" s="25" customFormat="1" ht="6.75" customHeight="1">
      <c r="A39" s="1"/>
      <c r="B39" s="1"/>
      <c r="C39" s="1"/>
      <c r="D39" s="1"/>
      <c r="E39" s="1"/>
      <c r="F39" s="31"/>
      <c r="K39" s="95"/>
      <c r="L39" s="95"/>
      <c r="M39" s="95"/>
      <c r="N39" s="95"/>
      <c r="O39" s="95"/>
    </row>
    <row r="40" spans="1:15" s="1014" customFormat="1" ht="15.75" customHeight="1">
      <c r="A40" s="62" t="s">
        <v>103</v>
      </c>
      <c r="B40" s="62"/>
      <c r="C40" s="62"/>
      <c r="D40" s="62"/>
      <c r="E40" s="62"/>
      <c r="F40" s="62"/>
      <c r="G40" s="25"/>
      <c r="H40" s="25"/>
      <c r="I40" s="25"/>
      <c r="J40" s="25"/>
      <c r="K40" s="11"/>
      <c r="L40" s="1"/>
      <c r="M40" s="1024"/>
      <c r="N40" s="1025"/>
      <c r="O40" s="1025"/>
    </row>
    <row r="41" spans="1:15" s="1014" customFormat="1" ht="30.75" customHeight="1">
      <c r="A41" s="18"/>
      <c r="B41" s="1026" t="s">
        <v>99</v>
      </c>
      <c r="C41" s="361">
        <v>1</v>
      </c>
      <c r="D41" s="361">
        <v>2</v>
      </c>
      <c r="E41" s="363">
        <v>3</v>
      </c>
      <c r="F41" s="361" t="s">
        <v>97</v>
      </c>
      <c r="G41" s="25"/>
      <c r="H41" s="25"/>
      <c r="I41" s="25"/>
      <c r="J41" s="25"/>
      <c r="K41" s="25"/>
      <c r="L41" s="1027"/>
      <c r="M41" s="1028"/>
      <c r="N41" s="1028"/>
      <c r="O41" s="1025"/>
    </row>
    <row r="42" spans="1:15" s="25" customFormat="1" ht="18" customHeight="1">
      <c r="A42" s="10" t="s">
        <v>45</v>
      </c>
      <c r="B42" s="101">
        <f>+'Pivot Table 2-Year Insts.'!N887</f>
        <v>35.189527159046499</v>
      </c>
      <c r="C42" s="101">
        <f>+'Pivot Table 2-Year Insts.'!O887</f>
        <v>22.878999287714539</v>
      </c>
      <c r="D42" s="101">
        <f>+'Pivot Table 2-Year Insts.'!P887</f>
        <v>25.113997777522322</v>
      </c>
      <c r="E42" s="101">
        <f>+'Pivot Table 2-Year Insts.'!Q887</f>
        <v>26.360833510525193</v>
      </c>
      <c r="F42" s="337">
        <f>+'Pivot Table 2-Year Insts.'!R887</f>
        <v>25.117418090892684</v>
      </c>
      <c r="K42" s="53"/>
      <c r="M42" s="95"/>
      <c r="N42" s="95"/>
      <c r="O42" s="95"/>
    </row>
    <row r="43" spans="1:15" s="25" customFormat="1" ht="6.75" customHeight="1">
      <c r="A43" s="10"/>
      <c r="B43" s="101"/>
      <c r="C43" s="101"/>
      <c r="D43" s="101"/>
      <c r="E43" s="101"/>
      <c r="F43" s="131"/>
    </row>
    <row r="44" spans="1:15" s="25" customFormat="1" ht="13.5" customHeight="1">
      <c r="A44" s="10" t="s">
        <v>46</v>
      </c>
      <c r="B44" s="101">
        <f>+'Pivot Table 2-Year Insts.'!N55</f>
        <v>0</v>
      </c>
      <c r="C44" s="101">
        <f>+'Pivot Table 2-Year Insts.'!O55</f>
        <v>19.477503628447025</v>
      </c>
      <c r="D44" s="101">
        <f>+'Pivot Table 2-Year Insts.'!P55</f>
        <v>19.63616907437132</v>
      </c>
      <c r="E44" s="101">
        <f>+'Pivot Table 2-Year Insts.'!Q55</f>
        <v>24.942369755647764</v>
      </c>
      <c r="F44" s="131">
        <f>+'Pivot Table 2-Year Insts.'!R55</f>
        <v>20.473644003055767</v>
      </c>
      <c r="K44" s="1017"/>
    </row>
    <row r="45" spans="1:15" s="25" customFormat="1" ht="14.1" customHeight="1">
      <c r="A45" s="2" t="s">
        <v>47</v>
      </c>
      <c r="B45" s="101">
        <f>+'Pivot Table 2-Year Insts.'!N107</f>
        <v>0</v>
      </c>
      <c r="C45" s="101">
        <f>+'Pivot Table 2-Year Insts.'!O107</f>
        <v>23.410852713178297</v>
      </c>
      <c r="D45" s="101">
        <f>+'Pivot Table 2-Year Insts.'!P107</f>
        <v>39.727361246348586</v>
      </c>
      <c r="E45" s="101">
        <f>+'Pivot Table 2-Year Insts.'!Q107</f>
        <v>27.418492784607164</v>
      </c>
      <c r="F45" s="131">
        <f>+'Pivot Table 2-Year Insts.'!R107</f>
        <v>28.651592672058097</v>
      </c>
    </row>
    <row r="46" spans="1:15" s="25" customFormat="1" ht="14.1" customHeight="1">
      <c r="A46" s="2" t="s">
        <v>61</v>
      </c>
      <c r="B46" s="101">
        <f>+'Pivot Table 2-Year Insts.'!N159</f>
        <v>0</v>
      </c>
      <c r="C46" s="101">
        <f>+'Pivot Table 2-Year Insts.'!O159</f>
        <v>12.937062937062937</v>
      </c>
      <c r="D46" s="101">
        <f>+'Pivot Table 2-Year Insts.'!P159</f>
        <v>27.121001390820581</v>
      </c>
      <c r="E46" s="101">
        <f>+'Pivot Table 2-Year Insts.'!Q159</f>
        <v>0</v>
      </c>
      <c r="F46" s="131">
        <f>+'Pivot Table 2-Year Insts.'!R159</f>
        <v>19.403931515535827</v>
      </c>
    </row>
    <row r="47" spans="1:15" s="25" customFormat="1" ht="14.1" customHeight="1">
      <c r="A47" s="2" t="s">
        <v>48</v>
      </c>
      <c r="B47" s="101">
        <f>+'Pivot Table 2-Year Insts.'!N211</f>
        <v>39.940123834796218</v>
      </c>
      <c r="C47" s="101">
        <f>+'Pivot Table 2-Year Insts.'!O211</f>
        <v>44.83425003716367</v>
      </c>
      <c r="D47" s="101">
        <f>+'Pivot Table 2-Year Insts.'!P211</f>
        <v>46.081504702194358</v>
      </c>
      <c r="E47" s="101">
        <f>+'Pivot Table 2-Year Insts.'!Q211</f>
        <v>46.25</v>
      </c>
      <c r="F47" s="131">
        <f>+'Pivot Table 2-Year Insts.'!R211</f>
        <v>42.99215549784477</v>
      </c>
    </row>
    <row r="48" spans="1:15" s="25" customFormat="1" ht="14.1" customHeight="1">
      <c r="A48" s="2"/>
      <c r="B48" s="101"/>
      <c r="C48" s="101"/>
      <c r="D48" s="101"/>
      <c r="E48" s="101"/>
      <c r="F48" s="131"/>
    </row>
    <row r="49" spans="1:12" s="25" customFormat="1" ht="14.1" customHeight="1">
      <c r="A49" s="2" t="s">
        <v>49</v>
      </c>
      <c r="B49" s="101">
        <f>+'Pivot Table 2-Year Insts.'!N263</f>
        <v>21.680101824352992</v>
      </c>
      <c r="C49" s="101">
        <f>+'Pivot Table 2-Year Insts.'!O263</f>
        <v>16.459041147602868</v>
      </c>
      <c r="D49" s="101">
        <f>+'Pivot Table 2-Year Insts.'!P263</f>
        <v>20.863309352517987</v>
      </c>
      <c r="E49" s="101">
        <f>+'Pivot Table 2-Year Insts.'!Q263</f>
        <v>26.166328600405681</v>
      </c>
      <c r="F49" s="131">
        <f>+'Pivot Table 2-Year Insts.'!R263</f>
        <v>20.13662316476346</v>
      </c>
    </row>
    <row r="50" spans="1:12" s="25" customFormat="1" ht="14.1" customHeight="1">
      <c r="A50" s="2" t="s">
        <v>50</v>
      </c>
      <c r="B50" s="101">
        <f>+'Pivot Table 2-Year Insts.'!N315</f>
        <v>0</v>
      </c>
      <c r="C50" s="101">
        <f>+'Pivot Table 2-Year Insts.'!O315</f>
        <v>16.692728694292416</v>
      </c>
      <c r="D50" s="101">
        <f>+'Pivot Table 2-Year Insts.'!P315</f>
        <v>31.614924522927939</v>
      </c>
      <c r="E50" s="101">
        <f>+'Pivot Table 2-Year Insts.'!Q315</f>
        <v>26.555023923444978</v>
      </c>
      <c r="F50" s="131">
        <f>+'Pivot Table 2-Year Insts.'!R315</f>
        <v>25.404655464775704</v>
      </c>
    </row>
    <row r="51" spans="1:12" s="25" customFormat="1" ht="14.1" customHeight="1">
      <c r="A51" s="2" t="s">
        <v>51</v>
      </c>
      <c r="B51" s="101">
        <f>+'Pivot Table 2-Year Insts.'!N367</f>
        <v>0</v>
      </c>
      <c r="C51" s="101">
        <f>+'Pivot Table 2-Year Insts.'!O367</f>
        <v>6.6711818489671515</v>
      </c>
      <c r="D51" s="101">
        <f>+'Pivot Table 2-Year Insts.'!P367</f>
        <v>12.054965646470956</v>
      </c>
      <c r="E51" s="101">
        <f>+'Pivot Table 2-Year Insts.'!Q367</f>
        <v>13.145539906103288</v>
      </c>
      <c r="F51" s="131">
        <f>+'Pivot Table 2-Year Insts.'!R367</f>
        <v>9.2859785423603398</v>
      </c>
    </row>
    <row r="52" spans="1:12" s="25" customFormat="1" ht="14.1" customHeight="1">
      <c r="A52" s="2" t="s">
        <v>52</v>
      </c>
      <c r="B52" s="101">
        <f>+'Pivot Table 2-Year Insts.'!N419</f>
        <v>0</v>
      </c>
      <c r="C52" s="101">
        <f>+'Pivot Table 2-Year Insts.'!O419</f>
        <v>22.150374033219222</v>
      </c>
      <c r="D52" s="101">
        <f>+'Pivot Table 2-Year Insts.'!P419</f>
        <v>28.083353525563364</v>
      </c>
      <c r="E52" s="101">
        <f>+'Pivot Table 2-Year Insts.'!Q419</f>
        <v>24.420677361853834</v>
      </c>
      <c r="F52" s="131">
        <f>+'Pivot Table 2-Year Insts.'!R419</f>
        <v>24.198807157057654</v>
      </c>
    </row>
    <row r="53" spans="1:12" s="25" customFormat="1" ht="14.1" customHeight="1">
      <c r="A53" s="2"/>
      <c r="B53" s="101"/>
      <c r="C53" s="101"/>
      <c r="D53" s="101"/>
      <c r="E53" s="101"/>
      <c r="F53" s="131"/>
    </row>
    <row r="54" spans="1:12" s="25" customFormat="1" ht="14.1" customHeight="1">
      <c r="A54" s="2" t="s">
        <v>53</v>
      </c>
      <c r="B54" s="101">
        <f>+'Pivot Table 2-Year Insts.'!N471</f>
        <v>0</v>
      </c>
      <c r="C54" s="101">
        <f>+'Pivot Table 2-Year Insts.'!O471</f>
        <v>0</v>
      </c>
      <c r="D54" s="101">
        <f>+'Pivot Table 2-Year Insts.'!P471</f>
        <v>0</v>
      </c>
      <c r="E54" s="101">
        <f>+'Pivot Table 2-Year Insts.'!Q471</f>
        <v>0</v>
      </c>
      <c r="F54" s="131">
        <f>+'Pivot Table 2-Year Insts.'!R471</f>
        <v>0</v>
      </c>
    </row>
    <row r="55" spans="1:12" s="25" customFormat="1" ht="14.1" customHeight="1">
      <c r="A55" s="2" t="s">
        <v>54</v>
      </c>
      <c r="B55" s="101">
        <f>+'Pivot Table 2-Year Insts.'!N523</f>
        <v>0</v>
      </c>
      <c r="C55" s="101">
        <f>+'Pivot Table 2-Year Insts.'!O523</f>
        <v>0</v>
      </c>
      <c r="D55" s="101">
        <f>+'Pivot Table 2-Year Insts.'!P523</f>
        <v>0</v>
      </c>
      <c r="E55" s="101">
        <f>+'Pivot Table 2-Year Insts.'!Q523</f>
        <v>0</v>
      </c>
      <c r="F55" s="131">
        <f>+'Pivot Table 2-Year Insts.'!R523</f>
        <v>0</v>
      </c>
    </row>
    <row r="56" spans="1:12" s="25" customFormat="1" ht="14.1" customHeight="1">
      <c r="A56" s="2" t="s">
        <v>55</v>
      </c>
      <c r="B56" s="101">
        <f>+'Pivot Table 2-Year Insts.'!N575</f>
        <v>25.198412698412696</v>
      </c>
      <c r="C56" s="101">
        <f>+'Pivot Table 2-Year Insts.'!O575</f>
        <v>20.203688411780899</v>
      </c>
      <c r="D56" s="101">
        <f>+'Pivot Table 2-Year Insts.'!P575</f>
        <v>21.599045346062052</v>
      </c>
      <c r="E56" s="101">
        <f>+'Pivot Table 2-Year Insts.'!Q575</f>
        <v>26.964933494558647</v>
      </c>
      <c r="F56" s="131">
        <f>+'Pivot Table 2-Year Insts.'!R575</f>
        <v>23.455104131102765</v>
      </c>
    </row>
    <row r="57" spans="1:12" s="25" customFormat="1" ht="14.1" customHeight="1">
      <c r="A57" s="2" t="s">
        <v>56</v>
      </c>
      <c r="B57" s="101">
        <f>+'Pivot Table 2-Year Insts.'!N627</f>
        <v>0</v>
      </c>
      <c r="C57" s="101">
        <f>+'Pivot Table 2-Year Insts.'!O627</f>
        <v>20.321543408360128</v>
      </c>
      <c r="D57" s="101">
        <f>+'Pivot Table 2-Year Insts.'!P627</f>
        <v>25.223964165733481</v>
      </c>
      <c r="E57" s="101">
        <f>+'Pivot Table 2-Year Insts.'!Q627</f>
        <v>22.293906810035843</v>
      </c>
      <c r="F57" s="131">
        <f>+'Pivot Table 2-Year Insts.'!R627</f>
        <v>22.13283275230178</v>
      </c>
    </row>
    <row r="58" spans="1:12" s="25" customFormat="1" ht="14.1" customHeight="1">
      <c r="A58" s="2"/>
      <c r="B58" s="101"/>
      <c r="C58" s="101"/>
      <c r="D58" s="101"/>
      <c r="E58" s="101"/>
      <c r="F58" s="131"/>
    </row>
    <row r="59" spans="1:12" s="25" customFormat="1" ht="14.1" customHeight="1">
      <c r="A59" s="2" t="s">
        <v>57</v>
      </c>
      <c r="B59" s="101">
        <f>+'Pivot Table 2-Year Insts.'!N679</f>
        <v>0</v>
      </c>
      <c r="C59" s="101">
        <f>+'Pivot Table 2-Year Insts.'!O679</f>
        <v>16.56816390858944</v>
      </c>
      <c r="D59" s="101">
        <f>+'Pivot Table 2-Year Insts.'!P679</f>
        <v>22.661373835001726</v>
      </c>
      <c r="E59" s="101">
        <f>+'Pivot Table 2-Year Insts.'!Q679</f>
        <v>0</v>
      </c>
      <c r="F59" s="131">
        <f>+'Pivot Table 2-Year Insts.'!R679</f>
        <v>19.816007359705612</v>
      </c>
    </row>
    <row r="60" spans="1:12" s="25" customFormat="1" ht="14.1" customHeight="1">
      <c r="A60" s="2" t="s">
        <v>58</v>
      </c>
      <c r="B60" s="101">
        <f>+'Pivot Table 2-Year Insts.'!N731</f>
        <v>23.609958506224064</v>
      </c>
      <c r="C60" s="101">
        <f>+'Pivot Table 2-Year Insts.'!O731</f>
        <v>16.073563452293136</v>
      </c>
      <c r="D60" s="101">
        <f>+'Pivot Table 2-Year Insts.'!P731</f>
        <v>19.820175092672923</v>
      </c>
      <c r="E60" s="101">
        <f>+'Pivot Table 2-Year Insts.'!Q731</f>
        <v>24.37037037037037</v>
      </c>
      <c r="F60" s="131">
        <f>+'Pivot Table 2-Year Insts.'!R731</f>
        <v>17.615845329410529</v>
      </c>
    </row>
    <row r="61" spans="1:12" s="25" customFormat="1" ht="14.1" customHeight="1">
      <c r="A61" s="2" t="s">
        <v>59</v>
      </c>
      <c r="B61" s="101">
        <f>+'Pivot Table 2-Year Insts.'!N783</f>
        <v>0</v>
      </c>
      <c r="C61" s="101">
        <f>+'Pivot Table 2-Year Insts.'!O783</f>
        <v>21.030510585305105</v>
      </c>
      <c r="D61" s="101">
        <f>+'Pivot Table 2-Year Insts.'!P783</f>
        <v>41.973750630994452</v>
      </c>
      <c r="E61" s="101">
        <f>+'Pivot Table 2-Year Insts.'!Q783</f>
        <v>48.512396694214878</v>
      </c>
      <c r="F61" s="131">
        <f>+'Pivot Table 2-Year Insts.'!R783</f>
        <v>31.053811659192824</v>
      </c>
    </row>
    <row r="62" spans="1:12" s="25" customFormat="1" ht="14.1" customHeight="1">
      <c r="A62" s="40" t="s">
        <v>60</v>
      </c>
      <c r="B62" s="1018">
        <f>+'Pivot Table 2-Year Insts.'!N835</f>
        <v>0</v>
      </c>
      <c r="C62" s="1018">
        <f>+'Pivot Table 2-Year Insts.'!O835</f>
        <v>0</v>
      </c>
      <c r="D62" s="1018">
        <f>+'Pivot Table 2-Year Insts.'!P835</f>
        <v>21.965317919075144</v>
      </c>
      <c r="E62" s="1018">
        <f>+'Pivot Table 2-Year Insts.'!Q835</f>
        <v>19.953596287703014</v>
      </c>
      <c r="F62" s="1019">
        <f>+'Pivot Table 2-Year Insts.'!R835</f>
        <v>20.289855072463769</v>
      </c>
      <c r="G62" s="95"/>
      <c r="H62" s="95"/>
    </row>
    <row r="63" spans="1:12" s="1021" customFormat="1" ht="78.75" customHeight="1">
      <c r="A63" s="1137" t="s">
        <v>70</v>
      </c>
      <c r="B63" s="1138"/>
      <c r="C63" s="1138"/>
      <c r="D63" s="1138"/>
      <c r="E63" s="1138"/>
      <c r="F63" s="1138"/>
      <c r="G63" s="132"/>
      <c r="H63" s="132"/>
      <c r="L63" s="1022"/>
    </row>
    <row r="64" spans="1:12" s="25" customFormat="1">
      <c r="F64" s="137" t="s">
        <v>1304</v>
      </c>
    </row>
    <row r="65" spans="1:6" ht="18">
      <c r="A65" s="360" t="s">
        <v>235</v>
      </c>
      <c r="B65" s="1"/>
      <c r="C65" s="1"/>
      <c r="D65" s="1"/>
      <c r="E65" s="1"/>
      <c r="F65" s="1"/>
    </row>
    <row r="66" spans="1:6" ht="15.75">
      <c r="A66" s="1"/>
      <c r="B66" s="1"/>
      <c r="C66" s="1"/>
      <c r="D66" s="1"/>
      <c r="E66" s="1"/>
      <c r="F66" s="1023"/>
    </row>
    <row r="67" spans="1:6" ht="15.75">
      <c r="A67" s="4" t="s">
        <v>101</v>
      </c>
      <c r="B67" s="4"/>
      <c r="C67" s="4"/>
      <c r="D67" s="4"/>
      <c r="E67" s="4"/>
      <c r="F67" s="4"/>
    </row>
    <row r="68" spans="1:6" ht="18.75">
      <c r="A68" s="4" t="s">
        <v>102</v>
      </c>
      <c r="B68" s="4"/>
      <c r="C68" s="4"/>
      <c r="D68" s="4"/>
      <c r="E68" s="4"/>
      <c r="F68" s="4"/>
    </row>
    <row r="69" spans="1:6" ht="15.75">
      <c r="A69" s="4" t="s">
        <v>1198</v>
      </c>
      <c r="B69" s="4"/>
      <c r="C69" s="4"/>
      <c r="D69" s="4"/>
      <c r="E69" s="4"/>
      <c r="F69" s="4"/>
    </row>
    <row r="70" spans="1:6" ht="15.75">
      <c r="A70" s="436"/>
      <c r="B70" s="1"/>
      <c r="C70" s="1"/>
      <c r="D70" s="1"/>
      <c r="E70" s="31"/>
    </row>
    <row r="71" spans="1:6">
      <c r="A71" s="435"/>
      <c r="B71" s="1029">
        <v>1</v>
      </c>
      <c r="C71" s="1029"/>
      <c r="D71" s="1029">
        <v>2</v>
      </c>
      <c r="E71" s="1029"/>
      <c r="F71" s="1029" t="s">
        <v>97</v>
      </c>
    </row>
    <row r="72" spans="1:6">
      <c r="A72" s="364" t="s">
        <v>45</v>
      </c>
      <c r="B72" s="101">
        <f>+'Pivot Table 2-Year Insts.'!S887</f>
        <v>38.841285296981496</v>
      </c>
      <c r="C72" s="101"/>
      <c r="D72" s="101">
        <f>+'Pivot Table 2-Year Insts.'!T887</f>
        <v>33.620689655172413</v>
      </c>
      <c r="E72" s="101"/>
      <c r="F72" s="337">
        <f>+'Pivot Table 2-Year Insts.'!U887</f>
        <v>38.725956960578941</v>
      </c>
    </row>
    <row r="73" spans="1:6">
      <c r="A73" s="364"/>
      <c r="B73" s="101"/>
      <c r="C73" s="101"/>
      <c r="D73" s="101"/>
      <c r="E73" s="101"/>
      <c r="F73" s="131"/>
    </row>
    <row r="74" spans="1:6">
      <c r="A74" s="364" t="s">
        <v>46</v>
      </c>
      <c r="B74" s="101">
        <f>+'Pivot Table 2-Year Insts.'!S55</f>
        <v>64.583333333333343</v>
      </c>
      <c r="C74" s="101"/>
      <c r="D74" s="101">
        <f>+'Pivot Table 2-Year Insts.'!T55</f>
        <v>33.620689655172413</v>
      </c>
      <c r="E74" s="101"/>
      <c r="F74" s="131">
        <f>+'Pivot Table 2-Year Insts.'!U55</f>
        <v>49.364406779661017</v>
      </c>
    </row>
    <row r="75" spans="1:6">
      <c r="A75" s="371" t="s">
        <v>47</v>
      </c>
      <c r="B75" s="101">
        <f>+'Pivot Table 2-Year Insts.'!S107</f>
        <v>0</v>
      </c>
      <c r="C75" s="101"/>
      <c r="D75" s="101">
        <f>+'Pivot Table 2-Year Insts.'!T107</f>
        <v>0</v>
      </c>
      <c r="E75" s="101"/>
      <c r="F75" s="131">
        <f>+'Pivot Table 2-Year Insts.'!U107</f>
        <v>0</v>
      </c>
    </row>
    <row r="76" spans="1:6">
      <c r="A76" s="371" t="s">
        <v>61</v>
      </c>
      <c r="B76" s="101">
        <f>+'Pivot Table 2-Year Insts.'!S159</f>
        <v>0</v>
      </c>
      <c r="C76" s="101"/>
      <c r="D76" s="101">
        <f>+'Pivot Table 2-Year Insts.'!T159</f>
        <v>0</v>
      </c>
      <c r="E76" s="101"/>
      <c r="F76" s="131">
        <f>+'Pivot Table 2-Year Insts.'!U159</f>
        <v>0</v>
      </c>
    </row>
    <row r="77" spans="1:6">
      <c r="A77" s="371" t="s">
        <v>48</v>
      </c>
      <c r="B77" s="101">
        <f>+'Pivot Table 2-Year Insts.'!S211</f>
        <v>0</v>
      </c>
      <c r="C77" s="101"/>
      <c r="D77" s="101">
        <f>+'Pivot Table 2-Year Insts.'!T211</f>
        <v>0</v>
      </c>
      <c r="E77" s="101"/>
      <c r="F77" s="131">
        <f>+'Pivot Table 2-Year Insts.'!U211</f>
        <v>0</v>
      </c>
    </row>
    <row r="78" spans="1:6">
      <c r="A78" s="371"/>
      <c r="B78" s="101"/>
      <c r="C78" s="101"/>
      <c r="D78" s="101"/>
      <c r="E78" s="101"/>
      <c r="F78" s="131"/>
    </row>
    <row r="79" spans="1:6">
      <c r="A79" s="371" t="s">
        <v>49</v>
      </c>
      <c r="B79" s="101">
        <f>+'Pivot Table 2-Year Insts.'!S263</f>
        <v>38.126129958523876</v>
      </c>
      <c r="C79" s="101"/>
      <c r="D79" s="101">
        <f>+'Pivot Table 2-Year Insts.'!T263</f>
        <v>0</v>
      </c>
      <c r="E79" s="101"/>
      <c r="F79" s="131">
        <f>+'Pivot Table 2-Year Insts.'!U263</f>
        <v>38.126129958523876</v>
      </c>
    </row>
    <row r="80" spans="1:6">
      <c r="A80" s="371" t="s">
        <v>50</v>
      </c>
      <c r="B80" s="101">
        <f>+'Pivot Table 2-Year Insts.'!S315</f>
        <v>48.148148148148145</v>
      </c>
      <c r="C80" s="101"/>
      <c r="D80" s="101">
        <f>+'Pivot Table 2-Year Insts.'!T315</f>
        <v>0</v>
      </c>
      <c r="E80" s="101"/>
      <c r="F80" s="131">
        <f>+'Pivot Table 2-Year Insts.'!U315</f>
        <v>48.148148148148145</v>
      </c>
    </row>
    <row r="81" spans="1:6">
      <c r="A81" s="371" t="s">
        <v>51</v>
      </c>
      <c r="B81" s="101">
        <f>+'Pivot Table 2-Year Insts.'!S367</f>
        <v>36.774193548387096</v>
      </c>
      <c r="C81" s="101"/>
      <c r="D81" s="101">
        <f>+'Pivot Table 2-Year Insts.'!T367</f>
        <v>0</v>
      </c>
      <c r="E81" s="101"/>
      <c r="F81" s="131">
        <f>+'Pivot Table 2-Year Insts.'!U367</f>
        <v>36.774193548387096</v>
      </c>
    </row>
    <row r="82" spans="1:6">
      <c r="A82" s="371" t="s">
        <v>52</v>
      </c>
      <c r="B82" s="101">
        <f>+'Pivot Table 2-Year Insts.'!S419</f>
        <v>0</v>
      </c>
      <c r="C82" s="101"/>
      <c r="D82" s="101">
        <f>+'Pivot Table 2-Year Insts.'!T419</f>
        <v>0</v>
      </c>
      <c r="E82" s="101"/>
      <c r="F82" s="131">
        <f>+'Pivot Table 2-Year Insts.'!U419</f>
        <v>0</v>
      </c>
    </row>
    <row r="83" spans="1:6">
      <c r="A83" s="371"/>
      <c r="B83" s="101"/>
      <c r="C83" s="101"/>
      <c r="D83" s="101"/>
      <c r="E83" s="101"/>
      <c r="F83" s="131"/>
    </row>
    <row r="84" spans="1:6">
      <c r="A84" s="371" t="s">
        <v>53</v>
      </c>
      <c r="B84" s="101">
        <f>+'Pivot Table 2-Year Insts.'!S471</f>
        <v>0</v>
      </c>
      <c r="C84" s="101"/>
      <c r="D84" s="101">
        <f>+'Pivot Table 2-Year Insts.'!T471</f>
        <v>0</v>
      </c>
      <c r="E84" s="101"/>
      <c r="F84" s="131">
        <f>+'Pivot Table 2-Year Insts.'!U471</f>
        <v>0</v>
      </c>
    </row>
    <row r="85" spans="1:6">
      <c r="A85" s="371" t="s">
        <v>54</v>
      </c>
      <c r="B85" s="101">
        <f>+'Pivot Table 2-Year Insts.'!S523</f>
        <v>0</v>
      </c>
      <c r="C85" s="101"/>
      <c r="D85" s="101">
        <f>+'Pivot Table 2-Year Insts.'!T523</f>
        <v>0</v>
      </c>
      <c r="E85" s="101"/>
      <c r="F85" s="131">
        <f>+'Pivot Table 2-Year Insts.'!U523</f>
        <v>0</v>
      </c>
    </row>
    <row r="86" spans="1:6">
      <c r="A86" s="371" t="s">
        <v>55</v>
      </c>
      <c r="B86" s="101">
        <f>+'Pivot Table 2-Year Insts.'!S575</f>
        <v>0</v>
      </c>
      <c r="C86" s="101"/>
      <c r="D86" s="101">
        <f>+'Pivot Table 2-Year Insts.'!T575</f>
        <v>0</v>
      </c>
      <c r="E86" s="101"/>
      <c r="F86" s="131">
        <f>+'Pivot Table 2-Year Insts.'!U575</f>
        <v>0</v>
      </c>
    </row>
    <row r="87" spans="1:6">
      <c r="A87" s="371" t="s">
        <v>56</v>
      </c>
      <c r="B87" s="101">
        <f>+'Pivot Table 2-Year Insts.'!S627</f>
        <v>0</v>
      </c>
      <c r="C87" s="101"/>
      <c r="D87" s="101">
        <f>+'Pivot Table 2-Year Insts.'!T627</f>
        <v>0</v>
      </c>
      <c r="E87" s="101"/>
      <c r="F87" s="131">
        <f>+'Pivot Table 2-Year Insts.'!U627</f>
        <v>0</v>
      </c>
    </row>
    <row r="88" spans="1:6">
      <c r="A88" s="371"/>
      <c r="B88" s="101"/>
      <c r="C88" s="101"/>
      <c r="D88" s="101"/>
      <c r="E88" s="101"/>
      <c r="F88" s="131"/>
    </row>
    <row r="89" spans="1:6">
      <c r="A89" s="371" t="s">
        <v>57</v>
      </c>
      <c r="B89" s="101">
        <f>+'Pivot Table 2-Year Insts.'!S679</f>
        <v>0</v>
      </c>
      <c r="C89" s="101"/>
      <c r="D89" s="101">
        <f>+'Pivot Table 2-Year Insts.'!T679</f>
        <v>0</v>
      </c>
      <c r="E89" s="101"/>
      <c r="F89" s="131">
        <f>+'Pivot Table 2-Year Insts.'!U679</f>
        <v>0</v>
      </c>
    </row>
    <row r="90" spans="1:6">
      <c r="A90" s="371" t="s">
        <v>58</v>
      </c>
      <c r="B90" s="101">
        <f>+'Pivot Table 2-Year Insts.'!S731</f>
        <v>0</v>
      </c>
      <c r="C90" s="101"/>
      <c r="D90" s="101">
        <f>+'Pivot Table 2-Year Insts.'!T731</f>
        <v>0</v>
      </c>
      <c r="E90" s="101"/>
      <c r="F90" s="131">
        <f>+'Pivot Table 2-Year Insts.'!U731</f>
        <v>0</v>
      </c>
    </row>
    <row r="91" spans="1:6">
      <c r="A91" s="371" t="s">
        <v>59</v>
      </c>
      <c r="B91" s="101">
        <f>+'Pivot Table 2-Year Insts.'!S783</f>
        <v>0</v>
      </c>
      <c r="C91" s="101"/>
      <c r="D91" s="101">
        <f>+'Pivot Table 2-Year Insts.'!T783</f>
        <v>0</v>
      </c>
      <c r="E91" s="101"/>
      <c r="F91" s="131">
        <f>+'Pivot Table 2-Year Insts.'!U783</f>
        <v>0</v>
      </c>
    </row>
    <row r="92" spans="1:6">
      <c r="A92" s="373" t="s">
        <v>60</v>
      </c>
      <c r="B92" s="1018">
        <f>+'Pivot Table 2-Year Insts.'!S835</f>
        <v>0</v>
      </c>
      <c r="C92" s="1018"/>
      <c r="D92" s="1018">
        <f>+'Pivot Table 2-Year Insts.'!T835</f>
        <v>0</v>
      </c>
      <c r="E92" s="1018"/>
      <c r="F92" s="1019">
        <f>+'Pivot Table 2-Year Insts.'!U835</f>
        <v>0</v>
      </c>
    </row>
    <row r="93" spans="1:6" ht="74.25" customHeight="1">
      <c r="A93" s="1139" t="s">
        <v>70</v>
      </c>
      <c r="B93" s="1139"/>
      <c r="C93" s="1139"/>
      <c r="D93" s="1139"/>
      <c r="E93" s="1139"/>
      <c r="F93" s="1139"/>
    </row>
    <row r="94" spans="1:6">
      <c r="A94" s="25"/>
      <c r="B94" s="25"/>
      <c r="C94" s="25"/>
      <c r="D94" s="25"/>
      <c r="E94" s="25"/>
      <c r="F94" s="137" t="s">
        <v>1304</v>
      </c>
    </row>
  </sheetData>
  <mergeCells count="4">
    <mergeCell ref="A7:H7"/>
    <mergeCell ref="A32:H32"/>
    <mergeCell ref="A63:F63"/>
    <mergeCell ref="A93:F93"/>
  </mergeCells>
  <printOptions horizontalCentered="1"/>
  <pageMargins left="0.5" right="0.51" top="0.9" bottom="0.56999999999999995" header="0.85" footer="0.5"/>
  <pageSetup scale="97" firstPageNumber="42" orientation="landscape" useFirstPageNumber="1" r:id="rId1"/>
  <headerFooter alignWithMargins="0">
    <oddHeader>&amp;R&amp;"Arial,Regular"&amp;8SREB-State Data Exchange</oddHeader>
    <oddFooter>&amp;C&amp;"Arial,Regular"&amp;10C-&amp;P</oddFooter>
  </headerFooter>
  <rowBreaks count="2" manualBreakCount="2">
    <brk id="33" max="16383" man="1"/>
    <brk id="64" max="7"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indexed="17"/>
  </sheetPr>
  <dimension ref="A1:AG1491"/>
  <sheetViews>
    <sheetView workbookViewId="0"/>
  </sheetViews>
  <sheetFormatPr defaultRowHeight="15"/>
  <cols>
    <col min="1" max="1" width="7" style="133" customWidth="1"/>
    <col min="2" max="2" width="22.6640625" style="134" customWidth="1"/>
    <col min="3" max="8" width="9" style="134" customWidth="1"/>
    <col min="9" max="9" width="10.6640625" style="134" customWidth="1"/>
    <col min="10" max="10" width="2" style="133" customWidth="1"/>
    <col min="11" max="11" width="9.21875" style="161" customWidth="1"/>
    <col min="12" max="12" width="9.44140625" style="161" customWidth="1"/>
    <col min="13" max="13" width="8.6640625" style="161" customWidth="1"/>
    <col min="14" max="16" width="8" style="161" customWidth="1"/>
    <col min="17" max="17" width="8.44140625" style="161" customWidth="1"/>
    <col min="18" max="18" width="6.21875" style="161" customWidth="1"/>
    <col min="19" max="19" width="8.21875" style="161" customWidth="1"/>
    <col min="20" max="23" width="6.21875" style="161" customWidth="1"/>
    <col min="24" max="24" width="6.21875" style="150" customWidth="1"/>
    <col min="25" max="25" width="2" style="133" customWidth="1"/>
    <col min="26" max="26" width="6.6640625" style="917" customWidth="1"/>
    <col min="27" max="27" width="8.109375" style="914" bestFit="1" customWidth="1"/>
    <col min="28" max="32" width="6.6640625" style="914" customWidth="1"/>
  </cols>
  <sheetData>
    <row r="1" spans="1:32">
      <c r="A1" s="162"/>
      <c r="B1" s="68"/>
      <c r="C1" s="56" t="s">
        <v>16</v>
      </c>
      <c r="D1" s="57"/>
      <c r="E1" s="57"/>
      <c r="F1" s="57"/>
      <c r="G1" s="57"/>
      <c r="H1" s="57"/>
      <c r="I1" s="190"/>
      <c r="J1" s="145"/>
      <c r="K1" s="459" t="s">
        <v>15</v>
      </c>
      <c r="L1" s="356"/>
      <c r="M1" s="356"/>
      <c r="N1" s="356"/>
      <c r="O1" s="356"/>
      <c r="P1" s="356"/>
      <c r="Q1" s="356"/>
      <c r="R1" s="356"/>
      <c r="S1" s="356"/>
      <c r="T1" s="356"/>
      <c r="U1" s="356"/>
      <c r="V1" s="356"/>
      <c r="W1" s="356"/>
      <c r="X1" s="356"/>
      <c r="Y1" s="145"/>
      <c r="Z1" s="913"/>
    </row>
    <row r="2" spans="1:32">
      <c r="A2" s="1159"/>
      <c r="B2" s="1145"/>
      <c r="C2" s="1146" t="s">
        <v>77</v>
      </c>
      <c r="D2" s="1147" t="s">
        <v>39</v>
      </c>
      <c r="E2" s="1148"/>
      <c r="F2" s="1149"/>
      <c r="G2" s="1148"/>
      <c r="H2" s="1148"/>
      <c r="I2" s="1150"/>
      <c r="J2" s="194"/>
      <c r="K2" s="460"/>
      <c r="L2" s="461"/>
      <c r="M2" s="462"/>
      <c r="N2" s="150"/>
      <c r="O2" s="150"/>
      <c r="P2" s="150"/>
      <c r="Q2" s="150"/>
      <c r="R2" s="461"/>
      <c r="S2" s="461"/>
      <c r="T2" s="462"/>
      <c r="U2" s="150"/>
      <c r="V2" s="150"/>
      <c r="W2" s="150"/>
      <c r="Y2" s="194"/>
      <c r="Z2" s="915"/>
    </row>
    <row r="3" spans="1:32" ht="25.5">
      <c r="A3" s="163"/>
      <c r="B3" s="187"/>
      <c r="C3" s="1151" t="s">
        <v>104</v>
      </c>
      <c r="D3" s="1148"/>
      <c r="E3" s="1148"/>
      <c r="F3" s="1149"/>
      <c r="G3" s="1148"/>
      <c r="H3" s="1150"/>
      <c r="I3" s="1152" t="s">
        <v>78</v>
      </c>
      <c r="J3" s="195"/>
      <c r="K3" s="463"/>
      <c r="L3" s="464"/>
      <c r="M3" s="460"/>
      <c r="N3" s="460"/>
      <c r="O3" s="461"/>
      <c r="P3" s="465"/>
      <c r="Q3" s="466" t="s">
        <v>78</v>
      </c>
      <c r="R3" s="467" t="s">
        <v>104</v>
      </c>
      <c r="S3" s="464"/>
      <c r="T3" s="460"/>
      <c r="U3" s="460"/>
      <c r="V3" s="461"/>
      <c r="W3" s="465"/>
      <c r="X3" s="466"/>
      <c r="Y3" s="195"/>
      <c r="Z3" s="916" t="s">
        <v>11</v>
      </c>
    </row>
    <row r="4" spans="1:32">
      <c r="A4" s="1160" t="s">
        <v>40</v>
      </c>
      <c r="B4" s="1153" t="s">
        <v>96</v>
      </c>
      <c r="C4" s="1154">
        <v>1</v>
      </c>
      <c r="D4" s="1155">
        <v>2</v>
      </c>
      <c r="E4" s="1155">
        <v>3</v>
      </c>
      <c r="F4" s="335">
        <v>4</v>
      </c>
      <c r="G4" s="1155">
        <v>5</v>
      </c>
      <c r="H4" s="1155">
        <v>6</v>
      </c>
      <c r="I4" s="32"/>
      <c r="J4" s="195"/>
      <c r="K4" s="468">
        <v>1</v>
      </c>
      <c r="L4" s="356">
        <v>2</v>
      </c>
      <c r="M4" s="469">
        <v>3</v>
      </c>
      <c r="N4" s="470">
        <v>4</v>
      </c>
      <c r="O4" s="469">
        <v>5</v>
      </c>
      <c r="P4" s="469">
        <v>6</v>
      </c>
      <c r="Q4" s="151"/>
      <c r="R4" s="471">
        <v>1</v>
      </c>
      <c r="S4" s="356">
        <v>2</v>
      </c>
      <c r="T4" s="469">
        <v>3</v>
      </c>
      <c r="U4" s="470">
        <v>4</v>
      </c>
      <c r="V4" s="469">
        <v>5</v>
      </c>
      <c r="W4" s="469">
        <v>6</v>
      </c>
      <c r="X4" s="151" t="s">
        <v>97</v>
      </c>
      <c r="Y4" s="195"/>
      <c r="Z4" s="925">
        <v>1</v>
      </c>
      <c r="AA4" s="923">
        <v>2</v>
      </c>
      <c r="AB4" s="923">
        <v>3</v>
      </c>
      <c r="AC4" s="923">
        <v>4</v>
      </c>
      <c r="AD4" s="923">
        <v>5</v>
      </c>
      <c r="AE4" s="923">
        <v>6</v>
      </c>
      <c r="AF4" s="923" t="s">
        <v>97</v>
      </c>
    </row>
    <row r="5" spans="1:32">
      <c r="A5" s="300" t="s">
        <v>85</v>
      </c>
      <c r="B5" s="295" t="s">
        <v>357</v>
      </c>
      <c r="C5" s="1156">
        <v>12137.5</v>
      </c>
      <c r="D5" s="1157">
        <v>1788.5</v>
      </c>
      <c r="E5" s="1157">
        <v>8694.5</v>
      </c>
      <c r="F5" s="1157">
        <v>3897.5</v>
      </c>
      <c r="G5" s="1157">
        <v>1346</v>
      </c>
      <c r="H5" s="1157"/>
      <c r="I5" s="1158">
        <v>27864</v>
      </c>
      <c r="J5" s="196"/>
      <c r="K5" s="472"/>
      <c r="L5" s="472"/>
      <c r="M5" s="462"/>
      <c r="N5" s="462"/>
      <c r="O5" s="462"/>
      <c r="P5" s="462"/>
      <c r="Q5" s="473"/>
      <c r="R5" s="474"/>
      <c r="S5" s="909"/>
      <c r="T5" s="910"/>
      <c r="U5" s="910"/>
      <c r="V5" s="910"/>
      <c r="W5" s="910"/>
      <c r="X5" s="473"/>
      <c r="Y5" s="196"/>
      <c r="Z5" s="915"/>
      <c r="AA5" s="917"/>
      <c r="AB5" s="917"/>
      <c r="AC5" s="917"/>
      <c r="AD5" s="917"/>
      <c r="AE5" s="917"/>
      <c r="AF5" s="917"/>
    </row>
    <row r="6" spans="1:32">
      <c r="A6" s="164"/>
      <c r="B6" s="148" t="s">
        <v>359</v>
      </c>
      <c r="C6" s="146">
        <v>13105</v>
      </c>
      <c r="D6" s="20">
        <v>1850</v>
      </c>
      <c r="E6" s="20">
        <v>9122</v>
      </c>
      <c r="F6" s="20">
        <v>4241</v>
      </c>
      <c r="G6" s="20">
        <v>1338</v>
      </c>
      <c r="H6" s="20"/>
      <c r="I6" s="135">
        <v>29656</v>
      </c>
      <c r="J6" s="196"/>
      <c r="K6" s="153"/>
      <c r="L6" s="153"/>
      <c r="M6" s="475"/>
      <c r="N6" s="475"/>
      <c r="O6" s="475"/>
      <c r="P6" s="475"/>
      <c r="Q6" s="476"/>
      <c r="R6" s="152"/>
      <c r="S6" s="153"/>
      <c r="T6" s="475"/>
      <c r="U6" s="475"/>
      <c r="V6" s="475"/>
      <c r="W6" s="475"/>
      <c r="X6" s="476"/>
      <c r="Y6" s="196"/>
      <c r="Z6" s="915"/>
      <c r="AA6" s="917"/>
      <c r="AB6" s="917"/>
      <c r="AC6" s="917"/>
      <c r="AD6" s="917"/>
      <c r="AE6" s="917"/>
      <c r="AF6" s="917"/>
    </row>
    <row r="7" spans="1:32">
      <c r="A7" s="164"/>
      <c r="B7" s="148" t="s">
        <v>361</v>
      </c>
      <c r="C7" s="146">
        <v>13835</v>
      </c>
      <c r="D7" s="20">
        <v>1862</v>
      </c>
      <c r="E7" s="20">
        <v>9407</v>
      </c>
      <c r="F7" s="20">
        <v>4866</v>
      </c>
      <c r="G7" s="20">
        <v>1248</v>
      </c>
      <c r="H7" s="20"/>
      <c r="I7" s="135">
        <v>31218</v>
      </c>
      <c r="J7" s="196"/>
      <c r="K7" s="153"/>
      <c r="L7" s="153"/>
      <c r="M7" s="475"/>
      <c r="N7" s="475"/>
      <c r="O7" s="475"/>
      <c r="P7" s="475"/>
      <c r="Q7" s="476"/>
      <c r="R7" s="152"/>
      <c r="S7" s="153"/>
      <c r="T7" s="475"/>
      <c r="U7" s="475"/>
      <c r="V7" s="475"/>
      <c r="W7" s="475"/>
      <c r="X7" s="476"/>
      <c r="Y7" s="196"/>
      <c r="Z7" s="915"/>
      <c r="AA7" s="917"/>
      <c r="AB7" s="917"/>
      <c r="AC7" s="917"/>
      <c r="AD7" s="917"/>
      <c r="AE7" s="917"/>
      <c r="AF7" s="917"/>
    </row>
    <row r="8" spans="1:32">
      <c r="A8" s="164"/>
      <c r="B8" s="148" t="s">
        <v>363</v>
      </c>
      <c r="C8" s="146">
        <v>13917</v>
      </c>
      <c r="D8" s="20">
        <v>1763</v>
      </c>
      <c r="E8" s="20">
        <v>9405</v>
      </c>
      <c r="F8" s="20">
        <v>4314</v>
      </c>
      <c r="G8" s="20">
        <v>1083</v>
      </c>
      <c r="H8" s="20"/>
      <c r="I8" s="135">
        <v>30482</v>
      </c>
      <c r="J8" s="196"/>
      <c r="K8" s="153"/>
      <c r="L8" s="153"/>
      <c r="M8" s="475"/>
      <c r="N8" s="475"/>
      <c r="O8" s="475"/>
      <c r="P8" s="475"/>
      <c r="Q8" s="476"/>
      <c r="R8" s="152"/>
      <c r="S8" s="153"/>
      <c r="T8" s="475"/>
      <c r="U8" s="475"/>
      <c r="V8" s="475"/>
      <c r="W8" s="475"/>
      <c r="X8" s="476"/>
      <c r="Y8" s="196"/>
      <c r="Z8" s="915"/>
      <c r="AA8" s="917"/>
      <c r="AB8" s="917"/>
      <c r="AC8" s="917"/>
      <c r="AD8" s="917"/>
      <c r="AE8" s="917"/>
      <c r="AF8" s="917"/>
    </row>
    <row r="9" spans="1:32">
      <c r="A9" s="164"/>
      <c r="B9" s="148" t="s">
        <v>365</v>
      </c>
      <c r="C9" s="146">
        <v>14233</v>
      </c>
      <c r="D9" s="20">
        <v>1849</v>
      </c>
      <c r="E9" s="20">
        <v>9809</v>
      </c>
      <c r="F9" s="20">
        <v>4366</v>
      </c>
      <c r="G9" s="20">
        <v>1252</v>
      </c>
      <c r="H9" s="20"/>
      <c r="I9" s="135">
        <v>31509</v>
      </c>
      <c r="J9" s="196"/>
      <c r="K9" s="153"/>
      <c r="L9" s="153"/>
      <c r="M9" s="475"/>
      <c r="N9" s="475"/>
      <c r="O9" s="475"/>
      <c r="P9" s="475"/>
      <c r="Q9" s="476"/>
      <c r="R9" s="152"/>
      <c r="S9" s="153"/>
      <c r="T9" s="475"/>
      <c r="U9" s="475"/>
      <c r="V9" s="475"/>
      <c r="W9" s="475"/>
      <c r="X9" s="476"/>
      <c r="Y9" s="196"/>
      <c r="Z9" s="915"/>
      <c r="AA9" s="915"/>
      <c r="AB9" s="915"/>
      <c r="AC9" s="915"/>
      <c r="AD9" s="917"/>
      <c r="AE9" s="917"/>
      <c r="AF9" s="917"/>
    </row>
    <row r="10" spans="1:32">
      <c r="A10" s="164"/>
      <c r="B10" s="148" t="s">
        <v>367</v>
      </c>
      <c r="C10" s="146">
        <v>14466</v>
      </c>
      <c r="D10" s="20">
        <v>1682</v>
      </c>
      <c r="E10" s="20">
        <v>10266</v>
      </c>
      <c r="F10" s="20">
        <v>4158</v>
      </c>
      <c r="G10" s="20">
        <v>1092</v>
      </c>
      <c r="H10" s="20"/>
      <c r="I10" s="135">
        <v>31664</v>
      </c>
      <c r="J10" s="196"/>
      <c r="K10" s="153"/>
      <c r="L10" s="153"/>
      <c r="M10" s="475"/>
      <c r="N10" s="475"/>
      <c r="O10" s="475"/>
      <c r="P10" s="475"/>
      <c r="Q10" s="476"/>
      <c r="R10" s="152"/>
      <c r="S10" s="153"/>
      <c r="T10" s="475"/>
      <c r="U10" s="475"/>
      <c r="V10" s="475"/>
      <c r="W10" s="475"/>
      <c r="X10" s="476"/>
      <c r="Y10" s="196"/>
      <c r="Z10" s="915"/>
      <c r="AA10" s="917"/>
      <c r="AB10" s="917"/>
      <c r="AC10" s="917"/>
      <c r="AD10" s="917"/>
      <c r="AE10" s="917"/>
      <c r="AF10" s="917"/>
    </row>
    <row r="11" spans="1:32">
      <c r="A11" s="164"/>
      <c r="B11" s="149" t="s">
        <v>369</v>
      </c>
      <c r="C11" s="147">
        <v>15862</v>
      </c>
      <c r="D11" s="67">
        <v>1574</v>
      </c>
      <c r="E11" s="67">
        <v>9637</v>
      </c>
      <c r="F11" s="67">
        <v>4131</v>
      </c>
      <c r="G11" s="67">
        <v>1404</v>
      </c>
      <c r="H11" s="67"/>
      <c r="I11" s="136">
        <v>32608</v>
      </c>
      <c r="J11" s="196"/>
      <c r="K11" s="154"/>
      <c r="L11" s="154"/>
      <c r="M11" s="477"/>
      <c r="N11" s="477"/>
      <c r="O11" s="477"/>
      <c r="P11" s="477"/>
      <c r="Q11" s="478"/>
      <c r="R11" s="152"/>
      <c r="S11" s="153"/>
      <c r="T11" s="475"/>
      <c r="U11" s="475"/>
      <c r="V11" s="475"/>
      <c r="W11" s="475"/>
      <c r="X11" s="476"/>
      <c r="Y11" s="196"/>
      <c r="Z11" s="915"/>
      <c r="AA11" s="917"/>
      <c r="AB11" s="917"/>
      <c r="AC11" s="917"/>
      <c r="AD11" s="917"/>
      <c r="AE11" s="917"/>
      <c r="AF11" s="917"/>
    </row>
    <row r="12" spans="1:32">
      <c r="A12" s="164"/>
      <c r="B12" s="148" t="s">
        <v>371</v>
      </c>
      <c r="C12" s="146">
        <v>7364</v>
      </c>
      <c r="D12" s="20">
        <v>518</v>
      </c>
      <c r="E12" s="20">
        <v>3522</v>
      </c>
      <c r="F12" s="20">
        <v>2136</v>
      </c>
      <c r="G12" s="20">
        <v>873</v>
      </c>
      <c r="H12" s="20"/>
      <c r="I12" s="135">
        <v>14413</v>
      </c>
      <c r="J12" s="196"/>
      <c r="K12" s="153"/>
      <c r="L12" s="153"/>
      <c r="M12" s="475"/>
      <c r="N12" s="475"/>
      <c r="O12" s="475"/>
      <c r="P12" s="475"/>
      <c r="Q12" s="476"/>
      <c r="R12" s="152"/>
      <c r="S12" s="153"/>
      <c r="T12" s="475"/>
      <c r="U12" s="475"/>
      <c r="V12" s="475"/>
      <c r="W12" s="475"/>
      <c r="X12" s="476"/>
      <c r="Y12" s="196"/>
      <c r="Z12" s="915"/>
      <c r="AA12" s="917"/>
      <c r="AB12" s="917"/>
      <c r="AC12" s="917"/>
      <c r="AD12" s="917"/>
      <c r="AE12" s="917"/>
      <c r="AF12" s="917"/>
    </row>
    <row r="13" spans="1:32">
      <c r="A13" s="164"/>
      <c r="B13" s="905" t="s">
        <v>1215</v>
      </c>
      <c r="C13" s="906">
        <v>0</v>
      </c>
      <c r="D13" s="907">
        <v>0</v>
      </c>
      <c r="E13" s="907">
        <v>0</v>
      </c>
      <c r="F13" s="907">
        <v>0</v>
      </c>
      <c r="G13" s="907">
        <v>0</v>
      </c>
      <c r="H13" s="907"/>
      <c r="I13" s="908">
        <v>0</v>
      </c>
      <c r="J13" s="196"/>
      <c r="K13" s="153"/>
      <c r="L13" s="153"/>
      <c r="M13" s="475"/>
      <c r="N13" s="475"/>
      <c r="O13" s="475"/>
      <c r="P13" s="475"/>
      <c r="Q13" s="476"/>
      <c r="R13" s="152"/>
      <c r="S13" s="153"/>
      <c r="T13" s="475"/>
      <c r="U13" s="475"/>
      <c r="V13" s="475"/>
      <c r="W13" s="475"/>
      <c r="X13" s="476"/>
      <c r="Y13" s="196"/>
      <c r="Z13" s="915"/>
      <c r="AA13" s="917"/>
      <c r="AB13" s="917"/>
      <c r="AC13" s="917"/>
      <c r="AD13" s="917"/>
      <c r="AE13" s="917"/>
      <c r="AF13" s="917"/>
    </row>
    <row r="14" spans="1:32">
      <c r="A14" s="164"/>
      <c r="B14" s="148" t="s">
        <v>373</v>
      </c>
      <c r="C14" s="146">
        <v>7845</v>
      </c>
      <c r="D14" s="20">
        <v>571</v>
      </c>
      <c r="E14" s="20">
        <v>3555</v>
      </c>
      <c r="F14" s="20">
        <v>2344</v>
      </c>
      <c r="G14" s="20">
        <v>934</v>
      </c>
      <c r="H14" s="20"/>
      <c r="I14" s="135">
        <v>15249</v>
      </c>
      <c r="J14" s="196"/>
      <c r="K14" s="153"/>
      <c r="L14" s="153"/>
      <c r="M14" s="475"/>
      <c r="N14" s="475"/>
      <c r="O14" s="475"/>
      <c r="P14" s="475"/>
      <c r="Q14" s="476"/>
      <c r="R14" s="152"/>
      <c r="S14" s="153"/>
      <c r="T14" s="475"/>
      <c r="U14" s="475"/>
      <c r="V14" s="475"/>
      <c r="W14" s="475"/>
      <c r="X14" s="476"/>
      <c r="Y14" s="196"/>
      <c r="Z14" s="915"/>
      <c r="AA14" s="917"/>
      <c r="AB14" s="917"/>
      <c r="AC14" s="917"/>
      <c r="AD14" s="917"/>
      <c r="AE14" s="917"/>
      <c r="AF14" s="917"/>
    </row>
    <row r="15" spans="1:32">
      <c r="A15" s="164"/>
      <c r="B15" s="149" t="s">
        <v>1217</v>
      </c>
      <c r="C15" s="147">
        <v>0</v>
      </c>
      <c r="D15" s="67">
        <v>0</v>
      </c>
      <c r="E15" s="67">
        <v>0</v>
      </c>
      <c r="F15" s="67">
        <v>0</v>
      </c>
      <c r="G15" s="67">
        <v>0</v>
      </c>
      <c r="H15" s="67"/>
      <c r="I15" s="136">
        <v>0</v>
      </c>
      <c r="J15" s="196"/>
      <c r="K15" s="153"/>
      <c r="L15" s="153"/>
      <c r="M15" s="475"/>
      <c r="N15" s="475"/>
      <c r="O15" s="475"/>
      <c r="P15" s="475"/>
      <c r="Q15" s="476"/>
      <c r="R15" s="152"/>
      <c r="S15" s="153"/>
      <c r="T15" s="475"/>
      <c r="U15" s="475"/>
      <c r="V15" s="475"/>
      <c r="W15" s="475"/>
      <c r="X15" s="476"/>
      <c r="Y15" s="196"/>
      <c r="Z15" s="915"/>
      <c r="AA15" s="917"/>
      <c r="AB15" s="917"/>
      <c r="AC15" s="917"/>
      <c r="AD15" s="917"/>
      <c r="AE15" s="917"/>
      <c r="AF15" s="917"/>
    </row>
    <row r="16" spans="1:32">
      <c r="A16" s="164"/>
      <c r="B16" s="148" t="s">
        <v>375</v>
      </c>
      <c r="C16" s="146">
        <v>7278</v>
      </c>
      <c r="D16" s="20">
        <v>583</v>
      </c>
      <c r="E16" s="20">
        <v>3891</v>
      </c>
      <c r="F16" s="20">
        <v>2621</v>
      </c>
      <c r="G16" s="20">
        <v>1025</v>
      </c>
      <c r="H16" s="20"/>
      <c r="I16" s="135">
        <v>15398</v>
      </c>
      <c r="J16" s="196"/>
      <c r="K16" s="186"/>
      <c r="L16" s="153"/>
      <c r="M16" s="475"/>
      <c r="N16" s="475"/>
      <c r="O16" s="475"/>
      <c r="P16" s="475"/>
      <c r="Q16" s="476"/>
      <c r="R16" s="152"/>
      <c r="S16" s="153"/>
      <c r="T16" s="475"/>
      <c r="U16" s="475"/>
      <c r="V16" s="475"/>
      <c r="W16" s="475"/>
      <c r="X16" s="476"/>
      <c r="Y16" s="196"/>
      <c r="Z16" s="915"/>
      <c r="AA16" s="917"/>
      <c r="AB16" s="917"/>
      <c r="AC16" s="917"/>
      <c r="AD16" s="917"/>
      <c r="AE16" s="917"/>
      <c r="AF16" s="917"/>
    </row>
    <row r="17" spans="1:33">
      <c r="A17" s="164"/>
      <c r="B17" s="148" t="s">
        <v>1219</v>
      </c>
      <c r="C17" s="146">
        <v>0</v>
      </c>
      <c r="D17" s="20">
        <v>0</v>
      </c>
      <c r="E17" s="20">
        <v>0</v>
      </c>
      <c r="F17" s="20">
        <v>0</v>
      </c>
      <c r="G17" s="20">
        <v>0</v>
      </c>
      <c r="H17" s="20"/>
      <c r="I17" s="135">
        <v>0</v>
      </c>
      <c r="J17" s="196"/>
      <c r="K17" s="153"/>
      <c r="L17" s="153"/>
      <c r="M17" s="475"/>
      <c r="N17" s="475"/>
      <c r="O17" s="475"/>
      <c r="P17" s="479"/>
      <c r="Q17" s="475"/>
      <c r="R17" s="152"/>
      <c r="S17" s="153"/>
      <c r="T17" s="475"/>
      <c r="U17" s="475"/>
      <c r="V17" s="475"/>
      <c r="W17" s="475"/>
      <c r="X17" s="476"/>
      <c r="Y17" s="196"/>
      <c r="Z17" s="915"/>
      <c r="AA17" s="917"/>
      <c r="AB17" s="917"/>
      <c r="AC17" s="917"/>
      <c r="AD17" s="917"/>
      <c r="AE17" s="917"/>
      <c r="AF17" s="917"/>
    </row>
    <row r="18" spans="1:33">
      <c r="A18" s="164"/>
      <c r="B18" s="148" t="s">
        <v>377</v>
      </c>
      <c r="C18" s="146">
        <v>8134</v>
      </c>
      <c r="D18" s="20">
        <v>585</v>
      </c>
      <c r="E18" s="20">
        <v>4088</v>
      </c>
      <c r="F18" s="20">
        <v>2528</v>
      </c>
      <c r="G18" s="20">
        <v>777</v>
      </c>
      <c r="H18" s="20"/>
      <c r="I18" s="135">
        <v>16112</v>
      </c>
      <c r="J18" s="196"/>
      <c r="K18" s="166"/>
      <c r="L18" s="155"/>
      <c r="M18" s="155"/>
      <c r="N18" s="155"/>
      <c r="O18" s="155"/>
      <c r="P18" s="156"/>
      <c r="Q18" s="157"/>
      <c r="R18" s="896"/>
      <c r="S18" s="166"/>
      <c r="T18" s="166"/>
      <c r="U18" s="166"/>
      <c r="V18" s="166"/>
      <c r="W18" s="156"/>
      <c r="X18" s="166"/>
      <c r="Y18" s="196"/>
      <c r="Z18" s="915"/>
      <c r="AA18" s="917"/>
      <c r="AB18" s="917"/>
      <c r="AC18" s="917"/>
      <c r="AD18" s="917"/>
      <c r="AE18" s="917"/>
      <c r="AF18" s="917"/>
    </row>
    <row r="19" spans="1:33">
      <c r="A19" s="164"/>
      <c r="B19" s="148" t="s">
        <v>379</v>
      </c>
      <c r="C19" s="146">
        <v>8355</v>
      </c>
      <c r="D19" s="20">
        <v>774</v>
      </c>
      <c r="E19" s="20">
        <v>4326</v>
      </c>
      <c r="F19" s="20">
        <v>2410</v>
      </c>
      <c r="G19" s="20">
        <v>842</v>
      </c>
      <c r="H19" s="20"/>
      <c r="I19" s="135">
        <v>16707</v>
      </c>
      <c r="J19" s="196"/>
      <c r="K19" s="155"/>
      <c r="L19" s="155"/>
      <c r="M19" s="155"/>
      <c r="N19" s="155"/>
      <c r="O19" s="155"/>
      <c r="P19" s="156"/>
      <c r="Q19" s="157"/>
      <c r="R19" s="896"/>
      <c r="S19" s="166"/>
      <c r="T19" s="166"/>
      <c r="U19" s="166"/>
      <c r="V19" s="166"/>
      <c r="W19" s="156"/>
      <c r="X19" s="166"/>
      <c r="Y19" s="196"/>
      <c r="Z19" s="915"/>
      <c r="AA19" s="917"/>
      <c r="AB19" s="917"/>
      <c r="AC19" s="917"/>
      <c r="AD19" s="917"/>
      <c r="AE19" s="917"/>
      <c r="AF19" s="917"/>
    </row>
    <row r="20" spans="1:33">
      <c r="A20" s="164"/>
      <c r="B20" s="148" t="s">
        <v>1221</v>
      </c>
      <c r="C20" s="146">
        <v>8355</v>
      </c>
      <c r="D20" s="20">
        <v>774</v>
      </c>
      <c r="E20" s="20">
        <v>4326</v>
      </c>
      <c r="F20" s="20">
        <v>2410</v>
      </c>
      <c r="G20" s="20">
        <v>842</v>
      </c>
      <c r="H20" s="20"/>
      <c r="I20" s="135">
        <v>16707</v>
      </c>
      <c r="J20" s="196"/>
      <c r="K20" s="155"/>
      <c r="L20" s="155"/>
      <c r="M20" s="155"/>
      <c r="N20" s="155"/>
      <c r="O20" s="155"/>
      <c r="P20" s="156"/>
      <c r="Q20" s="157"/>
      <c r="R20" s="896"/>
      <c r="S20" s="166"/>
      <c r="T20" s="166"/>
      <c r="U20" s="166"/>
      <c r="V20" s="166"/>
      <c r="W20" s="156"/>
      <c r="X20" s="166"/>
      <c r="Y20" s="196"/>
      <c r="Z20" s="915"/>
      <c r="AA20" s="917"/>
      <c r="AB20" s="917"/>
      <c r="AC20" s="917"/>
      <c r="AD20" s="917"/>
      <c r="AE20" s="917"/>
      <c r="AF20" s="917"/>
    </row>
    <row r="21" spans="1:33">
      <c r="A21" s="164"/>
      <c r="B21" s="148" t="s">
        <v>381</v>
      </c>
      <c r="C21" s="146">
        <v>8452</v>
      </c>
      <c r="D21" s="20">
        <v>653</v>
      </c>
      <c r="E21" s="20">
        <v>4577</v>
      </c>
      <c r="F21" s="20">
        <v>2458</v>
      </c>
      <c r="G21" s="20">
        <v>748</v>
      </c>
      <c r="H21" s="20"/>
      <c r="I21" s="135">
        <v>16888</v>
      </c>
      <c r="J21" s="196"/>
      <c r="K21" s="155"/>
      <c r="L21" s="155"/>
      <c r="M21" s="155"/>
      <c r="N21" s="155"/>
      <c r="O21" s="155"/>
      <c r="P21" s="156"/>
      <c r="Q21" s="157"/>
      <c r="R21" s="896"/>
      <c r="S21" s="166"/>
      <c r="T21" s="166"/>
      <c r="U21" s="166"/>
      <c r="V21" s="166"/>
      <c r="W21" s="156"/>
      <c r="X21" s="166"/>
      <c r="Y21" s="196"/>
      <c r="Z21" s="915"/>
      <c r="AA21" s="917"/>
      <c r="AB21" s="917"/>
      <c r="AC21" s="917"/>
      <c r="AD21" s="917"/>
      <c r="AE21" s="917"/>
      <c r="AF21" s="917"/>
    </row>
    <row r="22" spans="1:33">
      <c r="A22" s="164"/>
      <c r="B22" s="148" t="s">
        <v>1223</v>
      </c>
      <c r="C22" s="146">
        <v>8452</v>
      </c>
      <c r="D22" s="20">
        <v>653</v>
      </c>
      <c r="E22" s="20">
        <v>4577</v>
      </c>
      <c r="F22" s="20">
        <v>2458</v>
      </c>
      <c r="G22" s="20">
        <v>748</v>
      </c>
      <c r="H22" s="20"/>
      <c r="I22" s="135">
        <v>16888</v>
      </c>
      <c r="J22" s="196"/>
      <c r="K22" s="166">
        <f>IF(C22&gt;0,(C22/C5)*100,)</f>
        <v>69.635427394438722</v>
      </c>
      <c r="L22" s="166">
        <f t="shared" ref="L22:Q22" si="0">IF(D22&gt;0,(D22/D5)*100,)</f>
        <v>36.511042773273694</v>
      </c>
      <c r="M22" s="166">
        <f t="shared" si="0"/>
        <v>52.642475127954455</v>
      </c>
      <c r="N22" s="166">
        <f t="shared" si="0"/>
        <v>63.066067992302756</v>
      </c>
      <c r="O22" s="166">
        <f t="shared" si="0"/>
        <v>55.572065378900447</v>
      </c>
      <c r="P22" s="166">
        <f t="shared" si="0"/>
        <v>0</v>
      </c>
      <c r="Q22" s="157">
        <f t="shared" si="0"/>
        <v>60.608670686190067</v>
      </c>
      <c r="R22" s="911"/>
      <c r="S22" s="166"/>
      <c r="T22" s="166"/>
      <c r="U22" s="166"/>
      <c r="V22" s="166"/>
      <c r="W22" s="156"/>
      <c r="X22" s="166"/>
      <c r="Y22" s="196"/>
      <c r="Z22" s="915"/>
      <c r="AA22" s="917"/>
      <c r="AB22" s="917"/>
      <c r="AC22" s="917"/>
      <c r="AD22" s="917"/>
      <c r="AE22" s="917"/>
      <c r="AF22" s="917"/>
    </row>
    <row r="23" spans="1:33" s="895" customFormat="1">
      <c r="A23" s="164"/>
      <c r="B23" s="148" t="s">
        <v>1225</v>
      </c>
      <c r="C23" s="146">
        <v>8452</v>
      </c>
      <c r="D23" s="20">
        <v>653</v>
      </c>
      <c r="E23" s="20">
        <v>4577</v>
      </c>
      <c r="F23" s="20">
        <v>2458</v>
      </c>
      <c r="G23" s="20">
        <v>748</v>
      </c>
      <c r="H23" s="20"/>
      <c r="I23" s="135">
        <v>16888</v>
      </c>
      <c r="J23" s="196"/>
      <c r="K23" s="166"/>
      <c r="L23" s="166"/>
      <c r="M23" s="166"/>
      <c r="N23" s="166"/>
      <c r="O23" s="166"/>
      <c r="P23" s="156"/>
      <c r="Q23" s="157"/>
      <c r="R23" s="911"/>
      <c r="S23" s="150"/>
      <c r="T23" s="150"/>
      <c r="U23" s="150"/>
      <c r="V23" s="150"/>
      <c r="W23" s="150"/>
      <c r="X23" s="898"/>
      <c r="Y23" s="196"/>
      <c r="Z23" s="917"/>
      <c r="AA23" s="917"/>
      <c r="AB23" s="917"/>
      <c r="AC23" s="917"/>
      <c r="AD23" s="917"/>
      <c r="AE23" s="917"/>
      <c r="AF23" s="917"/>
      <c r="AG23" s="133"/>
    </row>
    <row r="24" spans="1:33" s="895" customFormat="1">
      <c r="A24" s="164"/>
      <c r="B24" s="148" t="s">
        <v>383</v>
      </c>
      <c r="C24" s="146">
        <v>9391</v>
      </c>
      <c r="D24" s="20">
        <v>628</v>
      </c>
      <c r="E24" s="20">
        <v>5585</v>
      </c>
      <c r="F24" s="20">
        <v>2535</v>
      </c>
      <c r="G24" s="20">
        <v>833</v>
      </c>
      <c r="H24" s="20"/>
      <c r="I24" s="135">
        <v>18972</v>
      </c>
      <c r="J24" s="196"/>
      <c r="K24" s="166"/>
      <c r="L24" s="166"/>
      <c r="M24" s="166"/>
      <c r="N24" s="166"/>
      <c r="O24" s="166"/>
      <c r="P24" s="156"/>
      <c r="Q24" s="157"/>
      <c r="R24" s="896">
        <f t="shared" ref="R24:X26" si="1">+K24+K27</f>
        <v>0</v>
      </c>
      <c r="S24" s="166">
        <f t="shared" si="1"/>
        <v>0</v>
      </c>
      <c r="T24" s="166">
        <f t="shared" si="1"/>
        <v>0</v>
      </c>
      <c r="U24" s="166">
        <f t="shared" si="1"/>
        <v>0</v>
      </c>
      <c r="V24" s="166">
        <f t="shared" si="1"/>
        <v>0</v>
      </c>
      <c r="W24" s="156">
        <f t="shared" si="1"/>
        <v>0</v>
      </c>
      <c r="X24" s="166">
        <f t="shared" si="1"/>
        <v>0</v>
      </c>
      <c r="Y24" s="196"/>
      <c r="Z24" s="915"/>
      <c r="AA24" s="917"/>
      <c r="AB24" s="917"/>
      <c r="AC24" s="917"/>
      <c r="AD24" s="917"/>
      <c r="AE24" s="917"/>
      <c r="AF24" s="917"/>
      <c r="AG24" s="133"/>
    </row>
    <row r="25" spans="1:33" s="895" customFormat="1">
      <c r="A25" s="164"/>
      <c r="B25" s="148" t="s">
        <v>1227</v>
      </c>
      <c r="C25" s="146">
        <v>9391</v>
      </c>
      <c r="D25" s="20">
        <v>628</v>
      </c>
      <c r="E25" s="20">
        <v>5585</v>
      </c>
      <c r="F25" s="20">
        <v>2535</v>
      </c>
      <c r="G25" s="20">
        <v>833</v>
      </c>
      <c r="H25" s="20"/>
      <c r="I25" s="135">
        <v>18972</v>
      </c>
      <c r="J25" s="196"/>
      <c r="K25" s="166">
        <f t="shared" ref="K25:Q25" si="2">IF(C25&gt;0,(C25/C6)*100,)</f>
        <v>71.659671880961469</v>
      </c>
      <c r="L25" s="166">
        <f t="shared" si="2"/>
        <v>33.945945945945944</v>
      </c>
      <c r="M25" s="166">
        <f t="shared" si="2"/>
        <v>61.22560841920631</v>
      </c>
      <c r="N25" s="166">
        <f t="shared" si="2"/>
        <v>59.773638292855459</v>
      </c>
      <c r="O25" s="166">
        <f t="shared" si="2"/>
        <v>62.257100149476827</v>
      </c>
      <c r="P25" s="156">
        <f t="shared" si="2"/>
        <v>0</v>
      </c>
      <c r="Q25" s="157">
        <f t="shared" si="2"/>
        <v>63.973563528459678</v>
      </c>
      <c r="R25" s="896"/>
      <c r="S25" s="166"/>
      <c r="T25" s="166"/>
      <c r="U25" s="166"/>
      <c r="V25" s="166"/>
      <c r="W25" s="156"/>
      <c r="X25" s="166"/>
      <c r="Y25" s="196"/>
      <c r="Z25" s="915"/>
      <c r="AA25" s="917"/>
      <c r="AB25" s="917"/>
      <c r="AC25" s="917"/>
      <c r="AD25" s="917"/>
      <c r="AE25" s="917"/>
      <c r="AF25" s="917"/>
      <c r="AG25" s="133"/>
    </row>
    <row r="26" spans="1:33" s="895" customFormat="1">
      <c r="A26" s="164"/>
      <c r="B26" s="148" t="s">
        <v>1229</v>
      </c>
      <c r="C26" s="146">
        <v>9391</v>
      </c>
      <c r="D26" s="20">
        <v>628</v>
      </c>
      <c r="E26" s="20">
        <v>5585</v>
      </c>
      <c r="F26" s="20">
        <v>2535</v>
      </c>
      <c r="G26" s="20">
        <v>833</v>
      </c>
      <c r="H26" s="20"/>
      <c r="I26" s="135">
        <v>18972</v>
      </c>
      <c r="J26" s="196"/>
      <c r="K26" s="166"/>
      <c r="L26" s="166"/>
      <c r="M26" s="166"/>
      <c r="N26" s="166"/>
      <c r="O26" s="166"/>
      <c r="P26" s="156"/>
      <c r="Q26" s="157"/>
      <c r="R26" s="896">
        <f t="shared" si="1"/>
        <v>0</v>
      </c>
      <c r="S26" s="166">
        <f t="shared" si="1"/>
        <v>0</v>
      </c>
      <c r="T26" s="166">
        <f t="shared" si="1"/>
        <v>0</v>
      </c>
      <c r="U26" s="166">
        <f t="shared" si="1"/>
        <v>0</v>
      </c>
      <c r="V26" s="166">
        <f t="shared" si="1"/>
        <v>0</v>
      </c>
      <c r="W26" s="156">
        <f t="shared" si="1"/>
        <v>0</v>
      </c>
      <c r="X26" s="166">
        <f t="shared" si="1"/>
        <v>0</v>
      </c>
      <c r="Y26" s="196"/>
      <c r="Z26" s="915"/>
      <c r="AA26" s="917"/>
      <c r="AB26" s="917"/>
      <c r="AC26" s="917"/>
      <c r="AD26" s="917"/>
      <c r="AE26" s="917"/>
      <c r="AF26" s="917"/>
      <c r="AG26" s="133"/>
    </row>
    <row r="27" spans="1:33" s="895" customFormat="1">
      <c r="A27" s="164"/>
      <c r="B27" s="148" t="s">
        <v>385</v>
      </c>
      <c r="C27" s="146">
        <v>9891</v>
      </c>
      <c r="D27" s="20">
        <v>805</v>
      </c>
      <c r="E27" s="20">
        <v>6162</v>
      </c>
      <c r="F27" s="20">
        <v>2712</v>
      </c>
      <c r="G27" s="20">
        <v>819</v>
      </c>
      <c r="H27" s="20"/>
      <c r="I27" s="135">
        <v>20389</v>
      </c>
      <c r="J27" s="196"/>
      <c r="K27" s="166"/>
      <c r="L27" s="166"/>
      <c r="M27" s="166"/>
      <c r="N27" s="166"/>
      <c r="O27" s="166"/>
      <c r="P27" s="156"/>
      <c r="Q27" s="157"/>
      <c r="R27" s="152"/>
      <c r="S27" s="153"/>
      <c r="T27" s="475"/>
      <c r="U27" s="475"/>
      <c r="V27" s="475"/>
      <c r="W27" s="475"/>
      <c r="X27" s="476"/>
      <c r="Y27" s="196"/>
      <c r="Z27" s="915"/>
      <c r="AA27" s="917"/>
      <c r="AB27" s="917"/>
      <c r="AC27" s="917"/>
      <c r="AD27" s="917"/>
      <c r="AE27" s="917"/>
      <c r="AF27" s="917"/>
      <c r="AG27" s="133"/>
    </row>
    <row r="28" spans="1:33" s="895" customFormat="1">
      <c r="A28" s="164"/>
      <c r="B28" s="148" t="s">
        <v>1231</v>
      </c>
      <c r="C28" s="146">
        <v>9891</v>
      </c>
      <c r="D28" s="20">
        <v>805</v>
      </c>
      <c r="E28" s="20">
        <v>6162</v>
      </c>
      <c r="F28" s="20">
        <v>2712</v>
      </c>
      <c r="G28" s="20">
        <v>819</v>
      </c>
      <c r="H28" s="20"/>
      <c r="I28" s="135">
        <v>20389</v>
      </c>
      <c r="J28" s="196"/>
      <c r="K28" s="166">
        <f t="shared" ref="K28:Q28" si="3">IF(C28&gt;0,(C28/C7)*100,)</f>
        <v>71.492591254065772</v>
      </c>
      <c r="L28" s="166">
        <f t="shared" si="3"/>
        <v>43.233082706766915</v>
      </c>
      <c r="M28" s="166">
        <f t="shared" si="3"/>
        <v>65.504411608376742</v>
      </c>
      <c r="N28" s="166">
        <f t="shared" si="3"/>
        <v>55.733662145499387</v>
      </c>
      <c r="O28" s="166">
        <f t="shared" si="3"/>
        <v>65.625</v>
      </c>
      <c r="P28" s="166">
        <f t="shared" si="3"/>
        <v>0</v>
      </c>
      <c r="Q28" s="157">
        <f t="shared" si="3"/>
        <v>65.311679159459288</v>
      </c>
      <c r="R28" s="896"/>
      <c r="S28" s="166"/>
      <c r="T28" s="166"/>
      <c r="U28" s="166"/>
      <c r="V28" s="166"/>
      <c r="W28" s="156"/>
      <c r="X28" s="166"/>
      <c r="Y28" s="196"/>
      <c r="Z28" s="915"/>
      <c r="AA28" s="917"/>
      <c r="AB28" s="917"/>
      <c r="AC28" s="917"/>
      <c r="AD28" s="917"/>
      <c r="AE28" s="917"/>
      <c r="AF28" s="917"/>
      <c r="AG28" s="133"/>
    </row>
    <row r="29" spans="1:33" s="895" customFormat="1">
      <c r="A29" s="164"/>
      <c r="B29" s="148" t="s">
        <v>387</v>
      </c>
      <c r="C29" s="146">
        <v>10045</v>
      </c>
      <c r="D29" s="20">
        <v>759</v>
      </c>
      <c r="E29" s="20">
        <v>6026</v>
      </c>
      <c r="F29" s="20">
        <v>2774</v>
      </c>
      <c r="G29" s="20">
        <v>769</v>
      </c>
      <c r="H29" s="20"/>
      <c r="I29" s="135">
        <v>20373</v>
      </c>
      <c r="J29" s="196"/>
      <c r="K29" s="166"/>
      <c r="L29" s="166"/>
      <c r="M29" s="166"/>
      <c r="N29" s="166"/>
      <c r="O29" s="166"/>
      <c r="P29" s="156"/>
      <c r="Q29" s="157"/>
      <c r="R29" s="911"/>
      <c r="S29" s="166"/>
      <c r="T29" s="166"/>
      <c r="U29" s="166"/>
      <c r="V29" s="166"/>
      <c r="W29" s="156"/>
      <c r="X29" s="166"/>
      <c r="Y29" s="196"/>
      <c r="Z29" s="915"/>
      <c r="AA29" s="917"/>
      <c r="AB29" s="917"/>
      <c r="AC29" s="917"/>
      <c r="AD29" s="917"/>
      <c r="AE29" s="917"/>
      <c r="AF29" s="917"/>
      <c r="AG29" s="133"/>
    </row>
    <row r="30" spans="1:33" s="895" customFormat="1">
      <c r="A30" s="164"/>
      <c r="B30" s="148" t="s">
        <v>1233</v>
      </c>
      <c r="C30" s="146">
        <v>10045</v>
      </c>
      <c r="D30" s="20">
        <v>759</v>
      </c>
      <c r="E30" s="20">
        <v>6026</v>
      </c>
      <c r="F30" s="20">
        <v>2774</v>
      </c>
      <c r="G30" s="20">
        <v>769</v>
      </c>
      <c r="H30" s="20"/>
      <c r="I30" s="135">
        <v>20373</v>
      </c>
      <c r="J30" s="196"/>
      <c r="K30" s="166"/>
      <c r="L30" s="166"/>
      <c r="M30" s="166"/>
      <c r="N30" s="166"/>
      <c r="O30" s="166"/>
      <c r="P30" s="156"/>
      <c r="Q30" s="157"/>
      <c r="R30" s="896"/>
      <c r="S30" s="153"/>
      <c r="T30" s="475"/>
      <c r="U30" s="475"/>
      <c r="V30" s="475"/>
      <c r="W30" s="475"/>
      <c r="X30" s="476"/>
      <c r="Y30" s="196"/>
      <c r="Z30" s="915"/>
      <c r="AA30" s="917"/>
      <c r="AB30" s="917"/>
      <c r="AC30" s="917"/>
      <c r="AD30" s="917"/>
      <c r="AE30" s="917"/>
      <c r="AF30" s="917"/>
      <c r="AG30" s="133"/>
    </row>
    <row r="31" spans="1:33" s="895" customFormat="1">
      <c r="A31" s="164"/>
      <c r="B31" s="148" t="s">
        <v>389</v>
      </c>
      <c r="C31" s="146">
        <v>10265</v>
      </c>
      <c r="D31" s="20">
        <v>765</v>
      </c>
      <c r="E31" s="20">
        <v>5785</v>
      </c>
      <c r="F31" s="20">
        <v>2924</v>
      </c>
      <c r="G31" s="20">
        <v>786</v>
      </c>
      <c r="H31" s="20"/>
      <c r="I31" s="135">
        <v>20525</v>
      </c>
      <c r="J31" s="196"/>
      <c r="K31" s="166"/>
      <c r="L31" s="166"/>
      <c r="M31" s="166"/>
      <c r="N31" s="166"/>
      <c r="O31" s="166"/>
      <c r="P31" s="156"/>
      <c r="Q31" s="157"/>
      <c r="R31" s="898"/>
      <c r="S31" s="166"/>
      <c r="T31" s="166"/>
      <c r="U31" s="166"/>
      <c r="V31" s="166"/>
      <c r="W31" s="156"/>
      <c r="X31" s="166"/>
      <c r="Y31" s="196"/>
      <c r="Z31" s="915"/>
      <c r="AA31" s="917"/>
      <c r="AB31" s="917"/>
      <c r="AC31" s="917"/>
      <c r="AD31" s="917"/>
      <c r="AE31" s="917"/>
      <c r="AF31" s="917"/>
      <c r="AG31" s="133"/>
    </row>
    <row r="32" spans="1:33" s="895" customFormat="1">
      <c r="A32" s="164"/>
      <c r="B32" s="148" t="s">
        <v>1235</v>
      </c>
      <c r="C32" s="146">
        <v>10265</v>
      </c>
      <c r="D32" s="20">
        <v>765</v>
      </c>
      <c r="E32" s="20">
        <v>5785</v>
      </c>
      <c r="F32" s="20">
        <v>2924</v>
      </c>
      <c r="G32" s="20">
        <v>786</v>
      </c>
      <c r="H32" s="20"/>
      <c r="I32" s="135">
        <v>20525</v>
      </c>
      <c r="J32" s="196"/>
      <c r="K32" s="166">
        <f t="shared" ref="K32:Q32" si="4">IF(C32&gt;0,(C32/C9)*100,)</f>
        <v>72.121126958476779</v>
      </c>
      <c r="L32" s="166">
        <f t="shared" si="4"/>
        <v>41.373715521903733</v>
      </c>
      <c r="M32" s="166">
        <f t="shared" si="4"/>
        <v>58.976450198797025</v>
      </c>
      <c r="N32" s="166">
        <f t="shared" si="4"/>
        <v>66.972056802565277</v>
      </c>
      <c r="O32" s="166">
        <f t="shared" si="4"/>
        <v>62.779552715654951</v>
      </c>
      <c r="P32" s="166">
        <f t="shared" si="4"/>
        <v>0</v>
      </c>
      <c r="Q32" s="157">
        <f t="shared" si="4"/>
        <v>65.140118696245523</v>
      </c>
      <c r="R32" s="911"/>
      <c r="S32" s="166"/>
      <c r="T32" s="166"/>
      <c r="U32" s="166"/>
      <c r="V32" s="166"/>
      <c r="W32" s="156"/>
      <c r="X32" s="166"/>
      <c r="Y32" s="196"/>
      <c r="Z32" s="915"/>
      <c r="AA32" s="917"/>
      <c r="AB32" s="917"/>
      <c r="AC32" s="917"/>
      <c r="AD32" s="917"/>
      <c r="AE32" s="917"/>
      <c r="AF32" s="917"/>
      <c r="AG32" s="133"/>
    </row>
    <row r="33" spans="1:33" s="895" customFormat="1">
      <c r="A33" s="164"/>
      <c r="B33" s="148" t="s">
        <v>1237</v>
      </c>
      <c r="C33" s="146">
        <v>10265</v>
      </c>
      <c r="D33" s="20">
        <v>765</v>
      </c>
      <c r="E33" s="20">
        <v>5785</v>
      </c>
      <c r="F33" s="20">
        <v>2924</v>
      </c>
      <c r="G33" s="20">
        <v>786</v>
      </c>
      <c r="H33" s="20"/>
      <c r="I33" s="135">
        <v>20525</v>
      </c>
      <c r="J33" s="196"/>
      <c r="K33" s="166"/>
      <c r="L33" s="166"/>
      <c r="M33" s="166"/>
      <c r="N33" s="166"/>
      <c r="O33" s="166"/>
      <c r="P33" s="156"/>
      <c r="Q33" s="157"/>
      <c r="R33" s="896"/>
      <c r="S33" s="166"/>
      <c r="T33" s="166"/>
      <c r="U33" s="166"/>
      <c r="V33" s="166"/>
      <c r="W33" s="156"/>
      <c r="X33" s="166"/>
      <c r="Y33" s="196"/>
      <c r="Z33" s="915"/>
      <c r="AA33" s="917"/>
      <c r="AB33" s="917"/>
      <c r="AC33" s="917"/>
      <c r="AD33" s="917"/>
      <c r="AE33" s="917"/>
      <c r="AF33" s="917"/>
      <c r="AG33" s="133"/>
    </row>
    <row r="34" spans="1:33" s="895" customFormat="1">
      <c r="A34" s="164"/>
      <c r="B34" s="148" t="s">
        <v>391</v>
      </c>
      <c r="C34" s="146">
        <v>10511</v>
      </c>
      <c r="D34" s="20">
        <v>774</v>
      </c>
      <c r="E34" s="20">
        <v>5655</v>
      </c>
      <c r="F34" s="20">
        <v>2842</v>
      </c>
      <c r="G34" s="20">
        <v>653</v>
      </c>
      <c r="H34" s="20"/>
      <c r="I34" s="135">
        <v>20435</v>
      </c>
      <c r="J34" s="196"/>
      <c r="K34" s="166"/>
      <c r="L34" s="166"/>
      <c r="M34" s="166"/>
      <c r="N34" s="166"/>
      <c r="O34" s="166"/>
      <c r="P34" s="156"/>
      <c r="Q34" s="157"/>
      <c r="R34" s="896"/>
      <c r="S34" s="166"/>
      <c r="T34" s="166"/>
      <c r="U34" s="166"/>
      <c r="V34" s="166"/>
      <c r="W34" s="156"/>
      <c r="X34" s="166"/>
      <c r="Y34" s="196"/>
      <c r="Z34" s="915"/>
      <c r="AA34" s="917"/>
      <c r="AB34" s="917"/>
      <c r="AC34" s="917"/>
      <c r="AD34" s="917"/>
      <c r="AE34" s="917"/>
      <c r="AF34" s="917"/>
      <c r="AG34" s="133"/>
    </row>
    <row r="35" spans="1:33" s="895" customFormat="1">
      <c r="A35" s="164"/>
      <c r="B35" s="148" t="s">
        <v>1239</v>
      </c>
      <c r="C35" s="146">
        <v>10511</v>
      </c>
      <c r="D35" s="20">
        <v>774</v>
      </c>
      <c r="E35" s="20">
        <v>5655</v>
      </c>
      <c r="F35" s="20">
        <v>2842</v>
      </c>
      <c r="G35" s="20">
        <v>653</v>
      </c>
      <c r="H35" s="20"/>
      <c r="I35" s="135">
        <v>20435</v>
      </c>
      <c r="J35" s="196"/>
      <c r="K35" s="166">
        <f t="shared" ref="K35:Q35" si="5">IF(C35&gt;0,(C35/C10)*100,)</f>
        <v>72.660030416148217</v>
      </c>
      <c r="L35" s="166">
        <f t="shared" si="5"/>
        <v>46.016646848989303</v>
      </c>
      <c r="M35" s="166">
        <f t="shared" si="5"/>
        <v>55.084745762711862</v>
      </c>
      <c r="N35" s="166">
        <f t="shared" si="5"/>
        <v>68.350168350168346</v>
      </c>
      <c r="O35" s="166">
        <f t="shared" si="5"/>
        <v>59.798534798534796</v>
      </c>
      <c r="P35" s="156">
        <f t="shared" si="5"/>
        <v>0</v>
      </c>
      <c r="Q35" s="157">
        <f t="shared" si="5"/>
        <v>64.53701364325417</v>
      </c>
      <c r="R35" s="896"/>
      <c r="S35" s="166"/>
      <c r="T35" s="166"/>
      <c r="U35" s="166"/>
      <c r="V35" s="166"/>
      <c r="W35" s="156"/>
      <c r="X35" s="166"/>
      <c r="Y35" s="196"/>
      <c r="Z35" s="915"/>
      <c r="AA35" s="917"/>
      <c r="AB35" s="917"/>
      <c r="AC35" s="917"/>
      <c r="AD35" s="917"/>
      <c r="AE35" s="917"/>
      <c r="AF35" s="917"/>
      <c r="AG35" s="133"/>
    </row>
    <row r="36" spans="1:33" s="895" customFormat="1">
      <c r="A36" s="164"/>
      <c r="B36" s="148" t="s">
        <v>1241</v>
      </c>
      <c r="C36" s="146">
        <v>10511</v>
      </c>
      <c r="D36" s="20">
        <v>774</v>
      </c>
      <c r="E36" s="20">
        <v>5655</v>
      </c>
      <c r="F36" s="20">
        <v>2842</v>
      </c>
      <c r="G36" s="20">
        <v>653</v>
      </c>
      <c r="H36" s="20"/>
      <c r="I36" s="135">
        <v>20435</v>
      </c>
      <c r="J36" s="196"/>
      <c r="K36" s="166"/>
      <c r="L36" s="166"/>
      <c r="M36" s="166"/>
      <c r="N36" s="166"/>
      <c r="O36" s="166"/>
      <c r="P36" s="156"/>
      <c r="Q36" s="157"/>
      <c r="R36" s="152"/>
      <c r="S36" s="153"/>
      <c r="T36" s="475"/>
      <c r="U36" s="475"/>
      <c r="V36" s="475"/>
      <c r="W36" s="475"/>
      <c r="X36" s="476"/>
      <c r="Y36" s="196"/>
      <c r="Z36" s="915"/>
      <c r="AA36" s="917"/>
      <c r="AB36" s="917"/>
      <c r="AC36" s="917"/>
      <c r="AD36" s="917"/>
      <c r="AE36" s="917"/>
      <c r="AF36" s="917"/>
    </row>
    <row r="37" spans="1:33" s="895" customFormat="1">
      <c r="A37" s="164"/>
      <c r="B37" s="148" t="s">
        <v>393</v>
      </c>
      <c r="C37" s="146">
        <v>11142</v>
      </c>
      <c r="D37" s="20">
        <v>600</v>
      </c>
      <c r="E37" s="20">
        <v>5505</v>
      </c>
      <c r="F37" s="20">
        <v>2659</v>
      </c>
      <c r="G37" s="20">
        <v>715</v>
      </c>
      <c r="H37" s="20"/>
      <c r="I37" s="135">
        <v>20621</v>
      </c>
      <c r="J37" s="196"/>
      <c r="K37" s="166"/>
      <c r="L37" s="166"/>
      <c r="M37" s="166"/>
      <c r="N37" s="166"/>
      <c r="O37" s="166"/>
      <c r="P37" s="156"/>
      <c r="Q37" s="157"/>
      <c r="R37" s="896"/>
      <c r="S37" s="166"/>
      <c r="T37" s="166"/>
      <c r="U37" s="166"/>
      <c r="V37" s="166"/>
      <c r="W37" s="156"/>
      <c r="X37" s="166"/>
      <c r="Y37" s="196"/>
      <c r="Z37" s="915"/>
      <c r="AA37" s="917"/>
      <c r="AB37" s="917"/>
      <c r="AC37" s="917"/>
      <c r="AD37" s="917"/>
      <c r="AE37" s="917"/>
      <c r="AF37" s="917"/>
    </row>
    <row r="38" spans="1:33" s="895" customFormat="1">
      <c r="A38" s="164"/>
      <c r="B38" s="148" t="s">
        <v>1243</v>
      </c>
      <c r="C38" s="146">
        <v>11142</v>
      </c>
      <c r="D38" s="20">
        <v>600</v>
      </c>
      <c r="E38" s="20">
        <v>5505</v>
      </c>
      <c r="F38" s="20">
        <v>2659</v>
      </c>
      <c r="G38" s="20">
        <v>715</v>
      </c>
      <c r="H38" s="20"/>
      <c r="I38" s="135">
        <v>20621</v>
      </c>
      <c r="J38" s="196"/>
      <c r="K38" s="166">
        <f t="shared" ref="K38:Q38" si="6">IF(C38&gt;0,(C38/C11)*100,)</f>
        <v>70.243348884125581</v>
      </c>
      <c r="L38" s="166">
        <f t="shared" si="6"/>
        <v>38.11944091486658</v>
      </c>
      <c r="M38" s="166">
        <f t="shared" si="6"/>
        <v>57.123586178271246</v>
      </c>
      <c r="N38" s="166">
        <f t="shared" si="6"/>
        <v>64.366981360445408</v>
      </c>
      <c r="O38" s="166">
        <f t="shared" si="6"/>
        <v>50.925925925925931</v>
      </c>
      <c r="P38" s="156">
        <f t="shared" si="6"/>
        <v>0</v>
      </c>
      <c r="Q38" s="157">
        <f t="shared" si="6"/>
        <v>63.23908243375859</v>
      </c>
      <c r="R38" s="911"/>
      <c r="S38" s="166"/>
      <c r="T38" s="166"/>
      <c r="U38" s="166"/>
      <c r="V38" s="166"/>
      <c r="W38" s="156"/>
      <c r="X38" s="166"/>
      <c r="Y38" s="196"/>
      <c r="Z38" s="915"/>
      <c r="AA38" s="917"/>
      <c r="AB38" s="917"/>
      <c r="AC38" s="917"/>
      <c r="AD38" s="917"/>
      <c r="AE38" s="917"/>
      <c r="AF38" s="917"/>
    </row>
    <row r="39" spans="1:33" s="895" customFormat="1">
      <c r="A39" s="164"/>
      <c r="B39" s="149" t="s">
        <v>1245</v>
      </c>
      <c r="C39" s="147">
        <v>11142</v>
      </c>
      <c r="D39" s="67">
        <v>600</v>
      </c>
      <c r="E39" s="67">
        <v>5505</v>
      </c>
      <c r="F39" s="67">
        <v>2659</v>
      </c>
      <c r="G39" s="67">
        <v>715</v>
      </c>
      <c r="H39" s="67"/>
      <c r="I39" s="136">
        <v>20621</v>
      </c>
      <c r="J39" s="897"/>
      <c r="K39" s="158"/>
      <c r="L39" s="158"/>
      <c r="M39" s="158"/>
      <c r="N39" s="158"/>
      <c r="O39" s="158"/>
      <c r="P39" s="159"/>
      <c r="Q39" s="160"/>
      <c r="R39" s="911" t="s">
        <v>9</v>
      </c>
      <c r="S39" s="153"/>
      <c r="T39" s="475"/>
      <c r="U39" s="475"/>
      <c r="V39" s="475"/>
      <c r="W39" s="475"/>
      <c r="X39" s="476"/>
      <c r="Y39" s="196"/>
      <c r="Z39" s="915"/>
      <c r="AA39" s="917"/>
      <c r="AB39" s="917"/>
      <c r="AC39" s="917"/>
      <c r="AD39" s="917"/>
      <c r="AE39" s="917"/>
      <c r="AF39" s="917"/>
    </row>
    <row r="40" spans="1:33">
      <c r="A40" s="164"/>
      <c r="B40" s="148" t="s">
        <v>395</v>
      </c>
      <c r="C40" s="146">
        <v>8667</v>
      </c>
      <c r="D40" s="20">
        <v>584</v>
      </c>
      <c r="E40" s="20">
        <v>4462</v>
      </c>
      <c r="F40" s="20">
        <v>1823</v>
      </c>
      <c r="G40" s="20">
        <v>617</v>
      </c>
      <c r="H40" s="20"/>
      <c r="I40" s="135">
        <v>16153</v>
      </c>
      <c r="J40" s="196"/>
      <c r="K40" s="166">
        <f t="shared" ref="K40:Q40" si="7">IF(C40&gt;0,(C40/C33)*100,)</f>
        <v>84.43253774963469</v>
      </c>
      <c r="L40" s="166">
        <f t="shared" si="7"/>
        <v>76.33986928104575</v>
      </c>
      <c r="M40" s="166">
        <f t="shared" si="7"/>
        <v>77.130509939498708</v>
      </c>
      <c r="N40" s="166">
        <f t="shared" si="7"/>
        <v>62.346101231190154</v>
      </c>
      <c r="O40" s="166">
        <f t="shared" si="7"/>
        <v>78.498727735368959</v>
      </c>
      <c r="P40" s="156">
        <f t="shared" si="7"/>
        <v>0</v>
      </c>
      <c r="Q40" s="157">
        <f t="shared" si="7"/>
        <v>78.699147381242383</v>
      </c>
      <c r="R40" s="896">
        <f>+K40+K43</f>
        <v>89.585971748660512</v>
      </c>
      <c r="S40" s="166">
        <f t="shared" ref="S40:X40" si="8">+L40+L43</f>
        <v>88.496732026143789</v>
      </c>
      <c r="T40" s="166">
        <f t="shared" si="8"/>
        <v>85.998271391529826</v>
      </c>
      <c r="U40" s="166">
        <f t="shared" si="8"/>
        <v>72.845417236662115</v>
      </c>
      <c r="V40" s="166">
        <f t="shared" si="8"/>
        <v>88.549618320610691</v>
      </c>
      <c r="W40" s="156">
        <f t="shared" si="8"/>
        <v>0</v>
      </c>
      <c r="X40" s="166">
        <f t="shared" si="8"/>
        <v>86.109622411693053</v>
      </c>
      <c r="Y40" s="196"/>
      <c r="Z40" s="913">
        <f>+R40+K46</f>
        <v>100.00000000000001</v>
      </c>
      <c r="AA40" s="913">
        <f t="shared" ref="AA40:AF40" si="9">+S40+L46</f>
        <v>100</v>
      </c>
      <c r="AB40" s="913">
        <f t="shared" si="9"/>
        <v>100.00000000000001</v>
      </c>
      <c r="AC40" s="913">
        <f t="shared" si="9"/>
        <v>100</v>
      </c>
      <c r="AD40" s="913">
        <f t="shared" si="9"/>
        <v>100</v>
      </c>
      <c r="AE40" s="913">
        <f t="shared" si="9"/>
        <v>0</v>
      </c>
      <c r="AF40" s="913">
        <f t="shared" si="9"/>
        <v>100</v>
      </c>
    </row>
    <row r="41" spans="1:33" s="895" customFormat="1">
      <c r="A41" s="164"/>
      <c r="B41" s="148" t="s">
        <v>437</v>
      </c>
      <c r="C41" s="146">
        <v>8912</v>
      </c>
      <c r="D41" s="20">
        <v>592</v>
      </c>
      <c r="E41" s="20">
        <v>4454</v>
      </c>
      <c r="F41" s="20">
        <v>1834</v>
      </c>
      <c r="G41" s="20">
        <v>456</v>
      </c>
      <c r="H41" s="20"/>
      <c r="I41" s="135">
        <v>16248</v>
      </c>
      <c r="J41" s="196"/>
      <c r="K41" s="166">
        <f t="shared" ref="K41:Q41" si="10">IF(C41&gt;0,(C41/C36)*100,)</f>
        <v>84.787365616972693</v>
      </c>
      <c r="L41" s="166">
        <f t="shared" si="10"/>
        <v>76.485788113695079</v>
      </c>
      <c r="M41" s="166">
        <f t="shared" si="10"/>
        <v>78.762157382847036</v>
      </c>
      <c r="N41" s="166">
        <f t="shared" si="10"/>
        <v>64.532019704433495</v>
      </c>
      <c r="O41" s="166">
        <f t="shared" si="10"/>
        <v>69.831546707503833</v>
      </c>
      <c r="P41" s="156">
        <f t="shared" si="10"/>
        <v>0</v>
      </c>
      <c r="Q41" s="157">
        <f t="shared" si="10"/>
        <v>79.510643503792508</v>
      </c>
      <c r="R41" s="896">
        <f t="shared" ref="R41:R42" si="11">+K41+K44</f>
        <v>89.801160688802199</v>
      </c>
      <c r="S41" s="166">
        <f t="shared" ref="S41:S42" si="12">+L41+L44</f>
        <v>87.984496124030997</v>
      </c>
      <c r="T41" s="166">
        <f t="shared" ref="T41:T42" si="13">+M41+M44</f>
        <v>87.621573828470375</v>
      </c>
      <c r="U41" s="166">
        <f t="shared" ref="U41:U42" si="14">+N41+N44</f>
        <v>74.524982406755811</v>
      </c>
      <c r="V41" s="166">
        <f t="shared" ref="V41:V42" si="15">+O41+O44</f>
        <v>81.776416539050544</v>
      </c>
      <c r="W41" s="156">
        <f t="shared" ref="W41:W42" si="16">+P41+P44</f>
        <v>0</v>
      </c>
      <c r="X41" s="166">
        <f t="shared" ref="X41" si="17">+Q41+Q44</f>
        <v>86.748226082701251</v>
      </c>
      <c r="Y41" s="196"/>
      <c r="Z41" s="913">
        <f t="shared" ref="Z41:Z42" si="18">+R41+K47</f>
        <v>99.999999999999986</v>
      </c>
      <c r="AA41" s="913">
        <f t="shared" ref="AA41:AA42" si="19">+S41+L47</f>
        <v>99.999999999999986</v>
      </c>
      <c r="AB41" s="913">
        <f t="shared" ref="AB41:AB42" si="20">+T41+M47</f>
        <v>100</v>
      </c>
      <c r="AC41" s="913">
        <f t="shared" ref="AC41:AC42" si="21">+U41+N47</f>
        <v>100</v>
      </c>
      <c r="AD41" s="913">
        <f t="shared" ref="AD41:AD42" si="22">+V41+O47</f>
        <v>100</v>
      </c>
      <c r="AE41" s="913">
        <f t="shared" ref="AE41:AE42" si="23">+W41+P47</f>
        <v>0</v>
      </c>
      <c r="AF41" s="913">
        <f t="shared" ref="AF41:AF42" si="24">+X41+Q47</f>
        <v>100</v>
      </c>
    </row>
    <row r="42" spans="1:33">
      <c r="A42" s="164"/>
      <c r="B42" s="149" t="s">
        <v>435</v>
      </c>
      <c r="C42" s="147">
        <v>9591</v>
      </c>
      <c r="D42" s="67">
        <v>472</v>
      </c>
      <c r="E42" s="67">
        <v>4233</v>
      </c>
      <c r="F42" s="67">
        <v>1642</v>
      </c>
      <c r="G42" s="67">
        <v>497</v>
      </c>
      <c r="H42" s="67"/>
      <c r="I42" s="136">
        <v>16435</v>
      </c>
      <c r="J42" s="897"/>
      <c r="K42" s="158">
        <f t="shared" ref="K42:Q42" si="25">IF(C42&gt;0,(C42/C39)*100,)</f>
        <v>86.07969843834141</v>
      </c>
      <c r="L42" s="158">
        <f t="shared" si="25"/>
        <v>78.666666666666657</v>
      </c>
      <c r="M42" s="158">
        <f t="shared" si="25"/>
        <v>76.893732970027244</v>
      </c>
      <c r="N42" s="158">
        <f t="shared" si="25"/>
        <v>61.752538548326442</v>
      </c>
      <c r="O42" s="158">
        <f t="shared" si="25"/>
        <v>69.510489510489521</v>
      </c>
      <c r="P42" s="159">
        <f t="shared" si="25"/>
        <v>0</v>
      </c>
      <c r="Q42" s="160">
        <f t="shared" si="25"/>
        <v>79.700305513796607</v>
      </c>
      <c r="R42" s="896">
        <f t="shared" si="11"/>
        <v>90.226171243941835</v>
      </c>
      <c r="S42" s="166">
        <f t="shared" si="12"/>
        <v>87.333333333333329</v>
      </c>
      <c r="T42" s="166">
        <f t="shared" si="13"/>
        <v>86.28519527702089</v>
      </c>
      <c r="U42" s="166">
        <f t="shared" si="14"/>
        <v>72.019556224144424</v>
      </c>
      <c r="V42" s="166">
        <f t="shared" si="15"/>
        <v>80.979020979020987</v>
      </c>
      <c r="W42" s="156">
        <f t="shared" si="16"/>
        <v>0</v>
      </c>
      <c r="X42" s="166">
        <f>+Q42+Q45</f>
        <v>86.421609039328828</v>
      </c>
      <c r="Y42" s="196"/>
      <c r="Z42" s="913">
        <f t="shared" si="18"/>
        <v>100</v>
      </c>
      <c r="AA42" s="913">
        <f t="shared" si="19"/>
        <v>100</v>
      </c>
      <c r="AB42" s="913">
        <f t="shared" si="20"/>
        <v>100</v>
      </c>
      <c r="AC42" s="913">
        <f t="shared" si="21"/>
        <v>100</v>
      </c>
      <c r="AD42" s="913">
        <f t="shared" si="22"/>
        <v>100</v>
      </c>
      <c r="AE42" s="913">
        <f t="shared" si="23"/>
        <v>0</v>
      </c>
      <c r="AF42" s="913">
        <f t="shared" si="24"/>
        <v>99.999999999999986</v>
      </c>
    </row>
    <row r="43" spans="1:33">
      <c r="A43" s="164"/>
      <c r="B43" s="148" t="s">
        <v>433</v>
      </c>
      <c r="C43" s="146">
        <v>529</v>
      </c>
      <c r="D43" s="20">
        <v>93</v>
      </c>
      <c r="E43" s="20">
        <v>513</v>
      </c>
      <c r="F43" s="20">
        <v>307</v>
      </c>
      <c r="G43" s="20">
        <v>79</v>
      </c>
      <c r="H43" s="20"/>
      <c r="I43" s="135">
        <v>1521</v>
      </c>
      <c r="J43" s="196"/>
      <c r="K43" s="166">
        <f t="shared" ref="K43:Q43" si="26">IF(C43&gt;0,(C43/C33)*100,)</f>
        <v>5.1534339990258156</v>
      </c>
      <c r="L43" s="166">
        <f t="shared" si="26"/>
        <v>12.156862745098039</v>
      </c>
      <c r="M43" s="166">
        <f t="shared" si="26"/>
        <v>8.8677614520311145</v>
      </c>
      <c r="N43" s="166">
        <f t="shared" si="26"/>
        <v>10.499316005471956</v>
      </c>
      <c r="O43" s="166">
        <f t="shared" si="26"/>
        <v>10.05089058524173</v>
      </c>
      <c r="P43" s="156">
        <f t="shared" si="26"/>
        <v>0</v>
      </c>
      <c r="Q43" s="157">
        <f t="shared" si="26"/>
        <v>7.4104750304506695</v>
      </c>
      <c r="R43" s="896"/>
      <c r="S43" s="166"/>
      <c r="T43" s="166"/>
      <c r="U43" s="166"/>
      <c r="V43" s="166"/>
      <c r="W43" s="156"/>
      <c r="X43" s="166"/>
      <c r="Y43" s="196"/>
      <c r="Z43" s="913"/>
      <c r="AA43" s="921"/>
      <c r="AB43" s="921"/>
      <c r="AC43" s="921"/>
      <c r="AD43" s="921"/>
      <c r="AE43" s="921"/>
      <c r="AF43" s="921"/>
    </row>
    <row r="44" spans="1:33">
      <c r="A44" s="164"/>
      <c r="B44" s="148" t="s">
        <v>431</v>
      </c>
      <c r="C44" s="146">
        <v>527</v>
      </c>
      <c r="D44" s="20">
        <v>89</v>
      </c>
      <c r="E44" s="20">
        <v>501</v>
      </c>
      <c r="F44" s="20">
        <v>284</v>
      </c>
      <c r="G44" s="20">
        <v>78</v>
      </c>
      <c r="H44" s="20"/>
      <c r="I44" s="135">
        <v>1479</v>
      </c>
      <c r="J44" s="196"/>
      <c r="K44" s="166">
        <f t="shared" ref="K44:Q44" si="27">IF(C44&gt;0,(C44/C36)*100,)</f>
        <v>5.0137950718295121</v>
      </c>
      <c r="L44" s="166">
        <f t="shared" si="27"/>
        <v>11.498708010335918</v>
      </c>
      <c r="M44" s="166">
        <f t="shared" si="27"/>
        <v>8.8594164456233422</v>
      </c>
      <c r="N44" s="166">
        <f t="shared" si="27"/>
        <v>9.9929627023223091</v>
      </c>
      <c r="O44" s="166">
        <f t="shared" si="27"/>
        <v>11.944869831546708</v>
      </c>
      <c r="P44" s="156">
        <f t="shared" si="27"/>
        <v>0</v>
      </c>
      <c r="Q44" s="157">
        <f t="shared" si="27"/>
        <v>7.2375825789087358</v>
      </c>
      <c r="R44" s="896"/>
      <c r="S44" s="166"/>
      <c r="T44" s="166"/>
      <c r="U44" s="166"/>
      <c r="V44" s="166"/>
      <c r="W44" s="156"/>
      <c r="X44" s="166"/>
      <c r="Y44" s="196"/>
      <c r="Z44" s="913"/>
      <c r="AA44" s="921"/>
      <c r="AB44" s="921"/>
      <c r="AC44" s="921"/>
      <c r="AD44" s="921"/>
      <c r="AE44" s="921"/>
      <c r="AF44" s="921"/>
    </row>
    <row r="45" spans="1:33">
      <c r="A45" s="894"/>
      <c r="B45" s="149" t="s">
        <v>429</v>
      </c>
      <c r="C45" s="147">
        <v>462</v>
      </c>
      <c r="D45" s="67">
        <v>52</v>
      </c>
      <c r="E45" s="67">
        <v>517</v>
      </c>
      <c r="F45" s="67">
        <v>273</v>
      </c>
      <c r="G45" s="67">
        <v>82</v>
      </c>
      <c r="H45" s="67"/>
      <c r="I45" s="136">
        <v>1386</v>
      </c>
      <c r="J45" s="897"/>
      <c r="K45" s="158">
        <f t="shared" ref="K45:Q45" si="28">IF(C45&gt;0,(C45/C39)*100,)</f>
        <v>4.1464728056004301</v>
      </c>
      <c r="L45" s="158">
        <f t="shared" si="28"/>
        <v>8.6666666666666679</v>
      </c>
      <c r="M45" s="158">
        <f t="shared" si="28"/>
        <v>9.3914623069936418</v>
      </c>
      <c r="N45" s="158">
        <f t="shared" si="28"/>
        <v>10.267017675817977</v>
      </c>
      <c r="O45" s="158">
        <f t="shared" si="28"/>
        <v>11.468531468531468</v>
      </c>
      <c r="P45" s="159">
        <f t="shared" si="28"/>
        <v>0</v>
      </c>
      <c r="Q45" s="160">
        <f t="shared" si="28"/>
        <v>6.7213035255322238</v>
      </c>
      <c r="R45" s="152"/>
      <c r="S45" s="153"/>
      <c r="T45" s="475"/>
      <c r="U45" s="475"/>
      <c r="V45" s="475"/>
      <c r="W45" s="475"/>
      <c r="X45" s="476"/>
      <c r="Y45" s="196"/>
      <c r="Z45" s="913"/>
      <c r="AA45" s="921"/>
      <c r="AB45" s="921"/>
      <c r="AC45" s="921"/>
      <c r="AD45" s="921"/>
      <c r="AE45" s="921"/>
      <c r="AF45" s="921"/>
    </row>
    <row r="46" spans="1:33">
      <c r="A46" s="164"/>
      <c r="B46" s="148" t="s">
        <v>427</v>
      </c>
      <c r="C46" s="146">
        <v>1069</v>
      </c>
      <c r="D46" s="20">
        <v>88</v>
      </c>
      <c r="E46" s="20">
        <v>810</v>
      </c>
      <c r="F46" s="20">
        <v>794</v>
      </c>
      <c r="G46" s="20">
        <v>90</v>
      </c>
      <c r="H46" s="20"/>
      <c r="I46" s="135">
        <v>2851</v>
      </c>
      <c r="J46" s="196"/>
      <c r="K46" s="166">
        <f t="shared" ref="K46:Q46" si="29">IF(C46&gt;0,(C46/C33)*100,)</f>
        <v>10.414028251339504</v>
      </c>
      <c r="L46" s="166">
        <f t="shared" si="29"/>
        <v>11.503267973856209</v>
      </c>
      <c r="M46" s="166">
        <f t="shared" si="29"/>
        <v>14.001728608470183</v>
      </c>
      <c r="N46" s="166">
        <f t="shared" si="29"/>
        <v>27.154582763337892</v>
      </c>
      <c r="O46" s="166">
        <f t="shared" si="29"/>
        <v>11.450381679389313</v>
      </c>
      <c r="P46" s="156">
        <f t="shared" si="29"/>
        <v>0</v>
      </c>
      <c r="Q46" s="157">
        <f t="shared" si="29"/>
        <v>13.890377588306944</v>
      </c>
      <c r="R46" s="896"/>
      <c r="S46" s="166"/>
      <c r="T46" s="166"/>
      <c r="U46" s="166"/>
      <c r="V46" s="166"/>
      <c r="W46" s="156"/>
      <c r="X46" s="166"/>
      <c r="Y46" s="196"/>
      <c r="Z46" s="913"/>
      <c r="AA46" s="921"/>
      <c r="AB46" s="921"/>
      <c r="AC46" s="921"/>
      <c r="AD46" s="921"/>
      <c r="AE46" s="921"/>
      <c r="AF46" s="921"/>
    </row>
    <row r="47" spans="1:33" s="895" customFormat="1">
      <c r="A47" s="164"/>
      <c r="B47" s="148" t="s">
        <v>425</v>
      </c>
      <c r="C47" s="146">
        <v>1072</v>
      </c>
      <c r="D47" s="20">
        <v>93</v>
      </c>
      <c r="E47" s="20">
        <v>700</v>
      </c>
      <c r="F47" s="20">
        <v>724</v>
      </c>
      <c r="G47" s="20">
        <v>119</v>
      </c>
      <c r="H47" s="20"/>
      <c r="I47" s="135">
        <v>2708</v>
      </c>
      <c r="J47" s="196"/>
      <c r="K47" s="166">
        <f t="shared" ref="K47:Q47" si="30">IF(C47&gt;0,(C47/C36)*100,)</f>
        <v>10.198839311197792</v>
      </c>
      <c r="L47" s="166">
        <f t="shared" si="30"/>
        <v>12.015503875968992</v>
      </c>
      <c r="M47" s="166">
        <f t="shared" si="30"/>
        <v>12.37842617152962</v>
      </c>
      <c r="N47" s="166">
        <f t="shared" si="30"/>
        <v>25.475017593244193</v>
      </c>
      <c r="O47" s="166">
        <f t="shared" si="30"/>
        <v>18.223583460949463</v>
      </c>
      <c r="P47" s="156">
        <f t="shared" si="30"/>
        <v>0</v>
      </c>
      <c r="Q47" s="157">
        <f t="shared" si="30"/>
        <v>13.251773917298751</v>
      </c>
      <c r="R47" s="911"/>
      <c r="S47" s="166"/>
      <c r="T47" s="166"/>
      <c r="U47" s="166"/>
      <c r="V47" s="166"/>
      <c r="W47" s="156"/>
      <c r="X47" s="166"/>
      <c r="Y47" s="196"/>
      <c r="Z47" s="913"/>
      <c r="AA47" s="921"/>
      <c r="AB47" s="921"/>
      <c r="AC47" s="921"/>
      <c r="AD47" s="921"/>
      <c r="AE47" s="921"/>
      <c r="AF47" s="921"/>
    </row>
    <row r="48" spans="1:33">
      <c r="A48" s="164"/>
      <c r="B48" s="149" t="s">
        <v>423</v>
      </c>
      <c r="C48" s="147">
        <v>1089</v>
      </c>
      <c r="D48" s="67">
        <v>76</v>
      </c>
      <c r="E48" s="67">
        <v>755</v>
      </c>
      <c r="F48" s="67">
        <v>744</v>
      </c>
      <c r="G48" s="67">
        <v>136</v>
      </c>
      <c r="H48" s="67"/>
      <c r="I48" s="136">
        <v>2800</v>
      </c>
      <c r="J48" s="897"/>
      <c r="K48" s="154">
        <f t="shared" ref="K48:Q48" si="31">IF(C48&gt;0,(C48/C39)*100,)</f>
        <v>9.7738287560581583</v>
      </c>
      <c r="L48" s="154">
        <f t="shared" si="31"/>
        <v>12.666666666666668</v>
      </c>
      <c r="M48" s="426">
        <f t="shared" si="31"/>
        <v>13.71480472297911</v>
      </c>
      <c r="N48" s="426">
        <f t="shared" si="31"/>
        <v>27.980443775855584</v>
      </c>
      <c r="O48" s="426">
        <f t="shared" si="31"/>
        <v>19.02097902097902</v>
      </c>
      <c r="P48" s="426">
        <f t="shared" si="31"/>
        <v>0</v>
      </c>
      <c r="Q48" s="912">
        <f t="shared" si="31"/>
        <v>13.578390960671161</v>
      </c>
      <c r="R48" s="911" t="s">
        <v>10</v>
      </c>
      <c r="S48" s="153"/>
      <c r="T48" s="150"/>
      <c r="U48" s="150"/>
      <c r="V48" s="150"/>
      <c r="W48" s="150"/>
      <c r="X48" s="898"/>
      <c r="Y48" s="196"/>
      <c r="Z48" s="913"/>
      <c r="AA48" s="921"/>
      <c r="AB48" s="921"/>
      <c r="AC48" s="921"/>
      <c r="AD48" s="921"/>
      <c r="AE48" s="921"/>
      <c r="AF48" s="921"/>
    </row>
    <row r="49" spans="1:32">
      <c r="A49" s="164"/>
      <c r="B49" s="148" t="s">
        <v>421</v>
      </c>
      <c r="C49" s="146">
        <v>5076</v>
      </c>
      <c r="D49" s="20">
        <v>368</v>
      </c>
      <c r="E49" s="20">
        <v>1582</v>
      </c>
      <c r="F49" s="20">
        <v>745</v>
      </c>
      <c r="G49" s="20">
        <v>329</v>
      </c>
      <c r="H49" s="20"/>
      <c r="I49" s="135">
        <v>8100</v>
      </c>
      <c r="J49" s="196"/>
      <c r="K49" s="153">
        <f t="shared" ref="K49:Q49" si="32">IF(C49&gt;0,(C49/C20)*100,)</f>
        <v>60.754039497306998</v>
      </c>
      <c r="L49" s="153">
        <f t="shared" si="32"/>
        <v>47.545219638242891</v>
      </c>
      <c r="M49" s="475">
        <f t="shared" si="32"/>
        <v>36.569579288025892</v>
      </c>
      <c r="N49" s="475">
        <f t="shared" si="32"/>
        <v>30.912863070539419</v>
      </c>
      <c r="O49" s="475">
        <f t="shared" si="32"/>
        <v>39.073634204275535</v>
      </c>
      <c r="P49" s="475">
        <f t="shared" si="32"/>
        <v>0</v>
      </c>
      <c r="Q49" s="476">
        <f t="shared" si="32"/>
        <v>48.48267193391991</v>
      </c>
      <c r="R49" s="152">
        <f>+K49+K52+K55</f>
        <v>79.461400359066431</v>
      </c>
      <c r="S49" s="153">
        <f t="shared" ref="S49:X49" si="33">+L49+L52+L55</f>
        <v>75.710594315245473</v>
      </c>
      <c r="T49" s="475">
        <f t="shared" si="33"/>
        <v>43.226999537679148</v>
      </c>
      <c r="U49" s="475">
        <f t="shared" si="33"/>
        <v>52.946058091286304</v>
      </c>
      <c r="V49" s="475">
        <f t="shared" si="33"/>
        <v>46.912114014251785</v>
      </c>
      <c r="W49" s="475">
        <f t="shared" si="33"/>
        <v>0</v>
      </c>
      <c r="X49" s="476">
        <f t="shared" si="33"/>
        <v>64.440055066738495</v>
      </c>
      <c r="Y49" s="196"/>
      <c r="Z49" s="913">
        <f>+R49+K58</f>
        <v>100</v>
      </c>
      <c r="AA49" s="913">
        <f t="shared" ref="AA49:AF49" si="34">+S49+L58</f>
        <v>100</v>
      </c>
      <c r="AB49" s="913">
        <f t="shared" si="34"/>
        <v>100</v>
      </c>
      <c r="AC49" s="913">
        <f t="shared" si="34"/>
        <v>100</v>
      </c>
      <c r="AD49" s="913">
        <f t="shared" si="34"/>
        <v>100</v>
      </c>
      <c r="AE49" s="913">
        <f t="shared" si="34"/>
        <v>0</v>
      </c>
      <c r="AF49" s="913">
        <f t="shared" si="34"/>
        <v>100</v>
      </c>
    </row>
    <row r="50" spans="1:32">
      <c r="A50" s="164"/>
      <c r="B50" s="148" t="s">
        <v>419</v>
      </c>
      <c r="C50" s="146">
        <v>5217</v>
      </c>
      <c r="D50" s="20">
        <v>285</v>
      </c>
      <c r="E50" s="20">
        <v>1633</v>
      </c>
      <c r="F50" s="20">
        <v>706</v>
      </c>
      <c r="G50" s="20">
        <v>265</v>
      </c>
      <c r="H50" s="20"/>
      <c r="I50" s="135">
        <v>8106</v>
      </c>
      <c r="J50" s="196"/>
      <c r="K50" s="153">
        <f t="shared" ref="K50:Q50" si="35">IF(C50&gt;0,(C50/C23)*100,)</f>
        <v>61.725035494557503</v>
      </c>
      <c r="L50" s="153">
        <f t="shared" si="35"/>
        <v>43.644716692189895</v>
      </c>
      <c r="M50" s="475">
        <f t="shared" si="35"/>
        <v>35.678391959798994</v>
      </c>
      <c r="N50" s="475">
        <f t="shared" si="35"/>
        <v>28.722538649308383</v>
      </c>
      <c r="O50" s="475">
        <f t="shared" si="35"/>
        <v>35.427807486631011</v>
      </c>
      <c r="P50" s="475">
        <f t="shared" si="35"/>
        <v>0</v>
      </c>
      <c r="Q50" s="476">
        <f t="shared" si="35"/>
        <v>47.998578872572239</v>
      </c>
      <c r="R50" s="152">
        <f t="shared" ref="R50:R51" si="36">+K50+K53+K56</f>
        <v>87.340274491244685</v>
      </c>
      <c r="S50" s="153">
        <f>+L50+L53+L56</f>
        <v>86.523736600306279</v>
      </c>
      <c r="T50" s="475">
        <f t="shared" ref="T50:T51" si="37">+M50+M53+M56</f>
        <v>52.457941883329696</v>
      </c>
      <c r="U50" s="475">
        <f t="shared" ref="U50:U51" si="38">+N50+N53+N56</f>
        <v>59.235150528885271</v>
      </c>
      <c r="V50" s="475">
        <f t="shared" ref="V50:V51" si="39">+O50+O53+O56</f>
        <v>49.732620320855609</v>
      </c>
      <c r="W50" s="475">
        <f t="shared" ref="W50:W51" si="40">+P50+P53+P56</f>
        <v>0</v>
      </c>
      <c r="X50" s="476">
        <f t="shared" ref="X50:X51" si="41">+Q50+Q53+Q56</f>
        <v>72.098531501657973</v>
      </c>
      <c r="Y50" s="196"/>
      <c r="Z50" s="913">
        <f>+R50+K59</f>
        <v>100.00000000000001</v>
      </c>
      <c r="AA50" s="913">
        <f>+S50+L59</f>
        <v>100</v>
      </c>
      <c r="AB50" s="913">
        <f t="shared" ref="AB50:AF50" si="42">+T50+M59</f>
        <v>100</v>
      </c>
      <c r="AC50" s="913">
        <f t="shared" si="42"/>
        <v>100</v>
      </c>
      <c r="AD50" s="913">
        <f t="shared" si="42"/>
        <v>100</v>
      </c>
      <c r="AE50" s="913">
        <f t="shared" si="42"/>
        <v>0</v>
      </c>
      <c r="AF50" s="913">
        <f t="shared" si="42"/>
        <v>100</v>
      </c>
    </row>
    <row r="51" spans="1:32">
      <c r="A51" s="164"/>
      <c r="B51" s="149" t="s">
        <v>417</v>
      </c>
      <c r="C51" s="147">
        <v>5841</v>
      </c>
      <c r="D51" s="67">
        <v>284</v>
      </c>
      <c r="E51" s="67">
        <v>1585</v>
      </c>
      <c r="F51" s="67">
        <v>756</v>
      </c>
      <c r="G51" s="67">
        <v>306</v>
      </c>
      <c r="H51" s="67"/>
      <c r="I51" s="136">
        <v>8772</v>
      </c>
      <c r="J51" s="897"/>
      <c r="K51" s="154">
        <f t="shared" ref="K51:Q51" si="43">IF(C51&gt;0,(C51/C26)*100,)</f>
        <v>62.197849004365878</v>
      </c>
      <c r="L51" s="154">
        <f t="shared" si="43"/>
        <v>45.222929936305732</v>
      </c>
      <c r="M51" s="477">
        <f t="shared" si="43"/>
        <v>28.379588182632048</v>
      </c>
      <c r="N51" s="477">
        <f t="shared" si="43"/>
        <v>29.822485207100591</v>
      </c>
      <c r="O51" s="477">
        <f t="shared" si="43"/>
        <v>36.734693877551024</v>
      </c>
      <c r="P51" s="477">
        <f t="shared" si="43"/>
        <v>0</v>
      </c>
      <c r="Q51" s="478">
        <f t="shared" si="43"/>
        <v>46.236559139784944</v>
      </c>
      <c r="R51" s="152">
        <f t="shared" si="36"/>
        <v>88.701948674262582</v>
      </c>
      <c r="S51" s="153">
        <f t="shared" ref="S51" si="44">+L51+L54+L57</f>
        <v>88.853503184713375</v>
      </c>
      <c r="T51" s="475">
        <f t="shared" si="37"/>
        <v>46.732318710832587</v>
      </c>
      <c r="U51" s="475">
        <f t="shared" si="38"/>
        <v>54.674556213017752</v>
      </c>
      <c r="V51" s="475">
        <f t="shared" si="39"/>
        <v>54.741896758703483</v>
      </c>
      <c r="W51" s="475">
        <f t="shared" si="40"/>
        <v>0</v>
      </c>
      <c r="X51" s="476">
        <f t="shared" si="41"/>
        <v>70.31414716424203</v>
      </c>
      <c r="Y51" s="196"/>
      <c r="Z51" s="913">
        <f>+R51+K60</f>
        <v>99.999999999999986</v>
      </c>
      <c r="AA51" s="913">
        <f t="shared" ref="AA51:AF51" si="45">+S51+L60</f>
        <v>100</v>
      </c>
      <c r="AB51" s="913">
        <f t="shared" si="45"/>
        <v>100</v>
      </c>
      <c r="AC51" s="913">
        <f t="shared" si="45"/>
        <v>100</v>
      </c>
      <c r="AD51" s="913">
        <f t="shared" si="45"/>
        <v>100</v>
      </c>
      <c r="AE51" s="913">
        <f t="shared" si="45"/>
        <v>0</v>
      </c>
      <c r="AF51" s="913">
        <f t="shared" si="45"/>
        <v>99.999999999999986</v>
      </c>
    </row>
    <row r="52" spans="1:32">
      <c r="A52" s="164"/>
      <c r="B52" s="148" t="s">
        <v>415</v>
      </c>
      <c r="C52" s="146"/>
      <c r="D52" s="20"/>
      <c r="E52" s="20"/>
      <c r="F52" s="20"/>
      <c r="G52" s="20"/>
      <c r="H52" s="20"/>
      <c r="I52" s="135"/>
      <c r="J52" s="196"/>
      <c r="K52" s="153">
        <f t="shared" ref="K52:Q52" si="46">IF(C52&gt;0,(C52/C20)*100,)</f>
        <v>0</v>
      </c>
      <c r="L52" s="153">
        <f t="shared" si="46"/>
        <v>0</v>
      </c>
      <c r="M52" s="475">
        <f t="shared" si="46"/>
        <v>0</v>
      </c>
      <c r="N52" s="475">
        <f t="shared" si="46"/>
        <v>0</v>
      </c>
      <c r="O52" s="475">
        <f t="shared" si="46"/>
        <v>0</v>
      </c>
      <c r="P52" s="475">
        <f t="shared" si="46"/>
        <v>0</v>
      </c>
      <c r="Q52" s="476">
        <f t="shared" si="46"/>
        <v>0</v>
      </c>
      <c r="R52" s="152"/>
      <c r="S52" s="153"/>
      <c r="T52" s="475"/>
      <c r="U52" s="475"/>
      <c r="V52" s="475"/>
      <c r="W52" s="475"/>
      <c r="X52" s="476"/>
      <c r="Y52" s="196"/>
      <c r="Z52" s="913"/>
      <c r="AA52" s="913"/>
      <c r="AB52" s="913"/>
      <c r="AC52" s="921"/>
      <c r="AD52" s="921"/>
      <c r="AE52" s="921"/>
      <c r="AF52" s="921"/>
    </row>
    <row r="53" spans="1:32">
      <c r="A53" s="164"/>
      <c r="B53" s="148" t="s">
        <v>413</v>
      </c>
      <c r="C53" s="146">
        <v>333</v>
      </c>
      <c r="D53" s="20">
        <v>60</v>
      </c>
      <c r="E53" s="20">
        <v>458</v>
      </c>
      <c r="F53" s="20">
        <v>156</v>
      </c>
      <c r="G53" s="20">
        <v>39</v>
      </c>
      <c r="H53" s="20"/>
      <c r="I53" s="135">
        <v>1046</v>
      </c>
      <c r="J53" s="196"/>
      <c r="K53" s="153">
        <f>IF(C53&gt;0,(C53/C23)*100,)</f>
        <v>3.9398958826313302</v>
      </c>
      <c r="L53" s="153">
        <f>IF(D53&gt;0,(D53/D23)*100,)</f>
        <v>9.1883614088820824</v>
      </c>
      <c r="M53" s="475">
        <f t="shared" ref="M53:Q53" si="47">IF(E53&gt;0,(E53/E23)*100,)</f>
        <v>10.006554511688879</v>
      </c>
      <c r="N53" s="475">
        <f t="shared" si="47"/>
        <v>6.3466232709519943</v>
      </c>
      <c r="O53" s="475">
        <f t="shared" si="47"/>
        <v>5.213903743315508</v>
      </c>
      <c r="P53" s="475">
        <f t="shared" si="47"/>
        <v>0</v>
      </c>
      <c r="Q53" s="476">
        <f t="shared" si="47"/>
        <v>6.1937470393178584</v>
      </c>
      <c r="R53" s="152"/>
      <c r="S53" s="153"/>
      <c r="T53" s="475"/>
      <c r="U53" s="475"/>
      <c r="V53" s="475"/>
      <c r="W53" s="475"/>
      <c r="X53" s="476"/>
      <c r="Y53" s="196"/>
      <c r="Z53" s="915"/>
      <c r="AA53" s="917"/>
      <c r="AB53" s="917"/>
      <c r="AC53" s="917"/>
      <c r="AD53" s="917"/>
      <c r="AE53" s="917"/>
      <c r="AF53" s="917"/>
    </row>
    <row r="54" spans="1:32">
      <c r="A54" s="164"/>
      <c r="B54" s="149" t="s">
        <v>409</v>
      </c>
      <c r="C54" s="147">
        <v>354</v>
      </c>
      <c r="D54" s="67">
        <v>56</v>
      </c>
      <c r="E54" s="67">
        <v>448</v>
      </c>
      <c r="F54" s="67">
        <v>162</v>
      </c>
      <c r="G54" s="67">
        <v>33</v>
      </c>
      <c r="H54" s="67"/>
      <c r="I54" s="136">
        <v>1053</v>
      </c>
      <c r="J54" s="196"/>
      <c r="K54" s="154">
        <f t="shared" ref="K54:Q54" si="48">IF(C54&gt;0,(C54/C26)*100,)</f>
        <v>3.7695666063252053</v>
      </c>
      <c r="L54" s="154">
        <f t="shared" si="48"/>
        <v>8.9171974522292992</v>
      </c>
      <c r="M54" s="477">
        <f t="shared" si="48"/>
        <v>8.0214861235452108</v>
      </c>
      <c r="N54" s="477">
        <f t="shared" si="48"/>
        <v>6.390532544378698</v>
      </c>
      <c r="O54" s="477">
        <f t="shared" si="48"/>
        <v>3.961584633853541</v>
      </c>
      <c r="P54" s="477">
        <f t="shared" si="48"/>
        <v>0</v>
      </c>
      <c r="Q54" s="478">
        <f t="shared" si="48"/>
        <v>5.5502846299810251</v>
      </c>
      <c r="R54" s="152"/>
      <c r="S54" s="153"/>
      <c r="T54" s="475"/>
      <c r="U54" s="475"/>
      <c r="V54" s="475"/>
      <c r="W54" s="475"/>
      <c r="X54" s="476"/>
      <c r="Y54" s="196"/>
      <c r="Z54" s="915"/>
      <c r="AA54" s="917"/>
      <c r="AB54" s="917"/>
      <c r="AC54" s="917"/>
      <c r="AD54" s="917"/>
      <c r="AE54" s="917"/>
      <c r="AF54" s="917"/>
    </row>
    <row r="55" spans="1:32">
      <c r="A55" s="164"/>
      <c r="B55" s="148" t="s">
        <v>411</v>
      </c>
      <c r="C55" s="146">
        <v>1563</v>
      </c>
      <c r="D55" s="20">
        <v>218</v>
      </c>
      <c r="E55" s="20">
        <v>288</v>
      </c>
      <c r="F55" s="20">
        <v>531</v>
      </c>
      <c r="G55" s="20">
        <v>66</v>
      </c>
      <c r="H55" s="20"/>
      <c r="I55" s="135">
        <v>2666</v>
      </c>
      <c r="J55" s="196"/>
      <c r="K55" s="153">
        <f t="shared" ref="K55:Q55" si="49">IF(C55&gt;0,(C55/C20)*100,)</f>
        <v>18.707360861759426</v>
      </c>
      <c r="L55" s="153">
        <f t="shared" si="49"/>
        <v>28.165374677002585</v>
      </c>
      <c r="M55" s="475">
        <f t="shared" si="49"/>
        <v>6.6574202496532591</v>
      </c>
      <c r="N55" s="475">
        <f t="shared" si="49"/>
        <v>22.033195020746888</v>
      </c>
      <c r="O55" s="475">
        <f t="shared" si="49"/>
        <v>7.8384798099762465</v>
      </c>
      <c r="P55" s="475">
        <f t="shared" si="49"/>
        <v>0</v>
      </c>
      <c r="Q55" s="476">
        <f t="shared" si="49"/>
        <v>15.957383132818578</v>
      </c>
      <c r="R55" s="152"/>
      <c r="S55" s="153"/>
      <c r="T55" s="475"/>
      <c r="U55" s="475"/>
      <c r="V55" s="475"/>
      <c r="W55" s="475"/>
      <c r="X55" s="476"/>
      <c r="Y55" s="196"/>
      <c r="Z55" s="915"/>
      <c r="AA55" s="917"/>
      <c r="AB55" s="917"/>
      <c r="AC55" s="917"/>
      <c r="AD55" s="917"/>
      <c r="AE55" s="917"/>
      <c r="AF55" s="917"/>
    </row>
    <row r="56" spans="1:32">
      <c r="A56" s="164"/>
      <c r="B56" s="148" t="s">
        <v>407</v>
      </c>
      <c r="C56" s="146">
        <v>1832</v>
      </c>
      <c r="D56" s="20">
        <v>220</v>
      </c>
      <c r="E56" s="20">
        <v>310</v>
      </c>
      <c r="F56" s="20">
        <v>594</v>
      </c>
      <c r="G56" s="20">
        <v>68</v>
      </c>
      <c r="H56" s="20"/>
      <c r="I56" s="135">
        <v>3024</v>
      </c>
      <c r="J56" s="196"/>
      <c r="K56" s="153">
        <f>IF(C56&gt;0,(C56/C23)*100,)</f>
        <v>21.675343114055845</v>
      </c>
      <c r="L56" s="153">
        <f>IF(D56&gt;0,(D56/D23)*100,)</f>
        <v>33.690658499234303</v>
      </c>
      <c r="M56" s="475">
        <f t="shared" ref="M56:Q56" si="50">IF(E56&gt;0,(E56/E23)*100,)</f>
        <v>6.7729954118418174</v>
      </c>
      <c r="N56" s="475">
        <f t="shared" si="50"/>
        <v>24.165988608624897</v>
      </c>
      <c r="O56" s="475">
        <f t="shared" si="50"/>
        <v>9.0909090909090917</v>
      </c>
      <c r="P56" s="475">
        <f t="shared" si="50"/>
        <v>0</v>
      </c>
      <c r="Q56" s="476">
        <f t="shared" si="50"/>
        <v>17.906205589767882</v>
      </c>
      <c r="R56" s="152"/>
      <c r="S56" s="153"/>
      <c r="T56" s="475"/>
      <c r="U56" s="475"/>
      <c r="V56" s="475"/>
      <c r="W56" s="475"/>
      <c r="X56" s="476"/>
      <c r="Y56" s="196"/>
      <c r="Z56" s="915"/>
      <c r="AA56" s="917"/>
      <c r="AB56" s="917"/>
      <c r="AC56" s="917"/>
      <c r="AD56" s="917"/>
      <c r="AE56" s="917"/>
      <c r="AF56" s="917"/>
    </row>
    <row r="57" spans="1:32">
      <c r="A57" s="164"/>
      <c r="B57" s="149" t="s">
        <v>405</v>
      </c>
      <c r="C57" s="147">
        <v>2135</v>
      </c>
      <c r="D57" s="67">
        <v>218</v>
      </c>
      <c r="E57" s="67">
        <v>577</v>
      </c>
      <c r="F57" s="67">
        <v>468</v>
      </c>
      <c r="G57" s="67">
        <v>117</v>
      </c>
      <c r="H57" s="67"/>
      <c r="I57" s="136">
        <v>3515</v>
      </c>
      <c r="J57" s="897"/>
      <c r="K57" s="154">
        <f t="shared" ref="K57:Q57" si="51">IF(C57&gt;0,(C57/C26)*100,)</f>
        <v>22.734533063571504</v>
      </c>
      <c r="L57" s="154">
        <f t="shared" si="51"/>
        <v>34.71337579617834</v>
      </c>
      <c r="M57" s="477">
        <f t="shared" si="51"/>
        <v>10.331244404655326</v>
      </c>
      <c r="N57" s="477">
        <f t="shared" si="51"/>
        <v>18.461538461538463</v>
      </c>
      <c r="O57" s="477">
        <f t="shared" si="51"/>
        <v>14.045618247298918</v>
      </c>
      <c r="P57" s="477">
        <f t="shared" si="51"/>
        <v>0</v>
      </c>
      <c r="Q57" s="478">
        <f t="shared" si="51"/>
        <v>18.527303394476068</v>
      </c>
      <c r="R57" s="152"/>
      <c r="S57" s="153"/>
      <c r="T57" s="475"/>
      <c r="U57" s="475"/>
      <c r="V57" s="475"/>
      <c r="W57" s="475"/>
      <c r="X57" s="476"/>
      <c r="Y57" s="196"/>
      <c r="Z57" s="915"/>
      <c r="AA57" s="917"/>
      <c r="AB57" s="917"/>
      <c r="AC57" s="917"/>
      <c r="AD57" s="917"/>
      <c r="AE57" s="917"/>
      <c r="AF57" s="917"/>
    </row>
    <row r="58" spans="1:32">
      <c r="A58" s="164"/>
      <c r="B58" s="148" t="s">
        <v>401</v>
      </c>
      <c r="C58" s="146">
        <v>1716</v>
      </c>
      <c r="D58" s="20">
        <v>188</v>
      </c>
      <c r="E58" s="20">
        <v>2456</v>
      </c>
      <c r="F58" s="20">
        <v>1134</v>
      </c>
      <c r="G58" s="20">
        <v>447</v>
      </c>
      <c r="H58" s="20"/>
      <c r="I58" s="135">
        <v>5941</v>
      </c>
      <c r="J58" s="196"/>
      <c r="K58" s="153">
        <f t="shared" ref="K58:Q58" si="52">IF(C58&gt;0,(C58/C20)*100,)</f>
        <v>20.538599640933572</v>
      </c>
      <c r="L58" s="153">
        <f t="shared" si="52"/>
        <v>24.289405684754524</v>
      </c>
      <c r="M58" s="475">
        <f t="shared" si="52"/>
        <v>56.773000462320852</v>
      </c>
      <c r="N58" s="475">
        <f t="shared" si="52"/>
        <v>47.053941908713689</v>
      </c>
      <c r="O58" s="475">
        <f t="shared" si="52"/>
        <v>53.087885985748215</v>
      </c>
      <c r="P58" s="475">
        <f t="shared" si="52"/>
        <v>0</v>
      </c>
      <c r="Q58" s="476">
        <f t="shared" si="52"/>
        <v>35.559944933261505</v>
      </c>
      <c r="R58" s="152"/>
      <c r="S58" s="153"/>
      <c r="T58" s="475"/>
      <c r="U58" s="475"/>
      <c r="V58" s="475"/>
      <c r="W58" s="475"/>
      <c r="X58" s="476"/>
      <c r="Y58" s="196"/>
      <c r="Z58" s="915"/>
      <c r="AA58" s="917"/>
      <c r="AB58" s="917"/>
      <c r="AC58" s="917"/>
      <c r="AD58" s="917"/>
      <c r="AE58" s="917"/>
      <c r="AF58" s="917"/>
    </row>
    <row r="59" spans="1:32">
      <c r="A59" s="164"/>
      <c r="B59" s="148" t="s">
        <v>399</v>
      </c>
      <c r="C59" s="146">
        <v>1070</v>
      </c>
      <c r="D59" s="20">
        <v>88</v>
      </c>
      <c r="E59" s="20">
        <v>2176</v>
      </c>
      <c r="F59" s="20">
        <v>1002</v>
      </c>
      <c r="G59" s="20">
        <v>376</v>
      </c>
      <c r="H59" s="20"/>
      <c r="I59" s="135">
        <v>4712</v>
      </c>
      <c r="J59" s="196"/>
      <c r="K59" s="153">
        <f t="shared" ref="K59:Q59" si="53">IF(C59&gt;0,(C59/C23)*100,)</f>
        <v>12.659725508755324</v>
      </c>
      <c r="L59" s="153">
        <f t="shared" si="53"/>
        <v>13.476263399693721</v>
      </c>
      <c r="M59" s="475">
        <f t="shared" si="53"/>
        <v>47.542058116670312</v>
      </c>
      <c r="N59" s="475">
        <f t="shared" si="53"/>
        <v>40.764849471114729</v>
      </c>
      <c r="O59" s="475">
        <f t="shared" si="53"/>
        <v>50.267379679144383</v>
      </c>
      <c r="P59" s="475">
        <f t="shared" si="53"/>
        <v>0</v>
      </c>
      <c r="Q59" s="476">
        <f t="shared" si="53"/>
        <v>27.90146849834202</v>
      </c>
      <c r="R59" s="152"/>
      <c r="S59" s="153"/>
      <c r="T59" s="475"/>
      <c r="U59" s="475"/>
      <c r="V59" s="475"/>
      <c r="W59" s="475"/>
      <c r="X59" s="476"/>
      <c r="Y59" s="196"/>
      <c r="Z59" s="915"/>
      <c r="AA59" s="917"/>
      <c r="AB59" s="917"/>
      <c r="AC59" s="917"/>
      <c r="AD59" s="917"/>
      <c r="AE59" s="917"/>
      <c r="AF59" s="917"/>
    </row>
    <row r="60" spans="1:32">
      <c r="A60" s="164"/>
      <c r="B60" s="149" t="s">
        <v>397</v>
      </c>
      <c r="C60" s="147">
        <v>1061</v>
      </c>
      <c r="D60" s="67">
        <v>70</v>
      </c>
      <c r="E60" s="67">
        <v>2975</v>
      </c>
      <c r="F60" s="67">
        <v>1149</v>
      </c>
      <c r="G60" s="67">
        <v>377</v>
      </c>
      <c r="H60" s="67"/>
      <c r="I60" s="136">
        <v>5632</v>
      </c>
      <c r="J60" s="897"/>
      <c r="K60" s="154">
        <f t="shared" ref="K60:Q60" si="54">IF(C60&gt;0,(C60/C26)*100,)</f>
        <v>11.298051325737408</v>
      </c>
      <c r="L60" s="154">
        <f t="shared" si="54"/>
        <v>11.146496815286625</v>
      </c>
      <c r="M60" s="477">
        <f t="shared" si="54"/>
        <v>53.267681289167413</v>
      </c>
      <c r="N60" s="477">
        <f t="shared" si="54"/>
        <v>45.325443786982248</v>
      </c>
      <c r="O60" s="477">
        <f t="shared" si="54"/>
        <v>45.258103241296524</v>
      </c>
      <c r="P60" s="900">
        <f t="shared" si="54"/>
        <v>0</v>
      </c>
      <c r="Q60" s="477">
        <f t="shared" si="54"/>
        <v>29.685852835757959</v>
      </c>
      <c r="R60" s="152"/>
      <c r="S60" s="153"/>
      <c r="T60" s="475"/>
      <c r="U60" s="475"/>
      <c r="V60" s="475"/>
      <c r="W60" s="475"/>
      <c r="X60" s="476"/>
      <c r="Y60" s="196"/>
      <c r="Z60" s="915"/>
      <c r="AA60" s="917"/>
      <c r="AB60" s="917"/>
      <c r="AC60" s="917"/>
      <c r="AD60" s="917"/>
      <c r="AE60" s="917"/>
      <c r="AF60" s="917"/>
    </row>
    <row r="61" spans="1:32">
      <c r="A61" s="164"/>
      <c r="B61" s="148" t="s">
        <v>403</v>
      </c>
      <c r="C61" s="146"/>
      <c r="D61" s="20"/>
      <c r="E61" s="20"/>
      <c r="F61" s="20"/>
      <c r="G61" s="20"/>
      <c r="H61" s="20"/>
      <c r="I61" s="135"/>
      <c r="J61" s="196"/>
      <c r="K61" s="166">
        <f t="shared" ref="K61:P61" si="55">IF(C61&gt;0,(C61/C13)*100,)</f>
        <v>0</v>
      </c>
      <c r="L61" s="155">
        <f t="shared" si="55"/>
        <v>0</v>
      </c>
      <c r="M61" s="155">
        <f t="shared" si="55"/>
        <v>0</v>
      </c>
      <c r="N61" s="155">
        <f t="shared" si="55"/>
        <v>0</v>
      </c>
      <c r="O61" s="155">
        <f t="shared" si="55"/>
        <v>0</v>
      </c>
      <c r="P61" s="156">
        <f t="shared" si="55"/>
        <v>0</v>
      </c>
      <c r="Q61" s="157">
        <f>IF(I61&gt;0,(I61/I13)*100,)</f>
        <v>0</v>
      </c>
      <c r="R61" s="896"/>
      <c r="S61" s="166"/>
      <c r="T61" s="166"/>
      <c r="U61" s="166"/>
      <c r="V61" s="166"/>
      <c r="W61" s="156"/>
      <c r="X61" s="166"/>
      <c r="Y61" s="196"/>
      <c r="Z61" s="915"/>
      <c r="AA61" s="917"/>
      <c r="AB61" s="917"/>
      <c r="AC61" s="917"/>
      <c r="AD61" s="917"/>
      <c r="AE61" s="917"/>
      <c r="AF61" s="917"/>
    </row>
    <row r="62" spans="1:32">
      <c r="A62" s="164"/>
      <c r="B62" s="148" t="s">
        <v>441</v>
      </c>
      <c r="C62" s="146"/>
      <c r="D62" s="20"/>
      <c r="E62" s="20"/>
      <c r="F62" s="20"/>
      <c r="G62" s="20"/>
      <c r="H62" s="20"/>
      <c r="I62" s="135"/>
      <c r="J62" s="196"/>
      <c r="K62" s="166">
        <f t="shared" ref="K62:Q62" si="56">IF(C62&gt;0,(C62/C15)*100,)</f>
        <v>0</v>
      </c>
      <c r="L62" s="155">
        <f t="shared" si="56"/>
        <v>0</v>
      </c>
      <c r="M62" s="155">
        <f t="shared" si="56"/>
        <v>0</v>
      </c>
      <c r="N62" s="155">
        <f t="shared" si="56"/>
        <v>0</v>
      </c>
      <c r="O62" s="155">
        <f t="shared" si="56"/>
        <v>0</v>
      </c>
      <c r="P62" s="156">
        <f t="shared" si="56"/>
        <v>0</v>
      </c>
      <c r="Q62" s="157">
        <f t="shared" si="56"/>
        <v>0</v>
      </c>
      <c r="R62" s="896"/>
      <c r="S62" s="166"/>
      <c r="T62" s="166"/>
      <c r="U62" s="166"/>
      <c r="V62" s="166"/>
      <c r="W62" s="156"/>
      <c r="X62" s="166"/>
      <c r="Y62" s="196"/>
      <c r="Z62" s="915"/>
      <c r="AA62" s="917"/>
      <c r="AB62" s="917"/>
      <c r="AC62" s="917"/>
      <c r="AD62" s="917"/>
      <c r="AE62" s="917"/>
      <c r="AF62" s="917"/>
    </row>
    <row r="63" spans="1:32">
      <c r="A63" s="1161"/>
      <c r="B63" s="149" t="s">
        <v>439</v>
      </c>
      <c r="C63" s="147"/>
      <c r="D63" s="67"/>
      <c r="E63" s="67"/>
      <c r="F63" s="67"/>
      <c r="G63" s="67"/>
      <c r="H63" s="67"/>
      <c r="I63" s="136"/>
      <c r="J63" s="897"/>
      <c r="K63" s="158">
        <f t="shared" ref="K63:Q63" si="57">IF(C63&gt;0,(C63/C17)*100,)</f>
        <v>0</v>
      </c>
      <c r="L63" s="158">
        <f t="shared" si="57"/>
        <v>0</v>
      </c>
      <c r="M63" s="158">
        <f t="shared" si="57"/>
        <v>0</v>
      </c>
      <c r="N63" s="158">
        <f t="shared" si="57"/>
        <v>0</v>
      </c>
      <c r="O63" s="158">
        <f t="shared" si="57"/>
        <v>0</v>
      </c>
      <c r="P63" s="159">
        <f t="shared" si="57"/>
        <v>0</v>
      </c>
      <c r="Q63" s="160">
        <f t="shared" si="57"/>
        <v>0</v>
      </c>
      <c r="R63" s="427"/>
      <c r="S63" s="158"/>
      <c r="T63" s="158"/>
      <c r="U63" s="158"/>
      <c r="V63" s="158"/>
      <c r="W63" s="159"/>
      <c r="X63" s="158"/>
      <c r="Y63" s="897"/>
      <c r="Z63" s="918"/>
      <c r="AA63" s="919"/>
      <c r="AB63" s="919"/>
      <c r="AC63" s="919"/>
      <c r="AD63" s="919"/>
      <c r="AE63" s="919"/>
      <c r="AF63" s="919"/>
    </row>
    <row r="64" spans="1:32">
      <c r="A64" s="144" t="s">
        <v>124</v>
      </c>
      <c r="B64" s="1144" t="s">
        <v>357</v>
      </c>
      <c r="C64" s="1162">
        <v>3748</v>
      </c>
      <c r="D64" s="1163"/>
      <c r="E64" s="1163">
        <v>7791</v>
      </c>
      <c r="F64" s="1163">
        <v>3520</v>
      </c>
      <c r="G64" s="1163">
        <v>905</v>
      </c>
      <c r="H64" s="1163">
        <v>2528</v>
      </c>
      <c r="I64" s="1164">
        <v>18492</v>
      </c>
      <c r="J64" s="196"/>
      <c r="K64" s="472"/>
      <c r="L64" s="472"/>
      <c r="M64" s="462"/>
      <c r="N64" s="462"/>
      <c r="O64" s="462"/>
      <c r="P64" s="462"/>
      <c r="Q64" s="473"/>
      <c r="R64" s="474"/>
      <c r="S64" s="909"/>
      <c r="T64" s="910"/>
      <c r="U64" s="910"/>
      <c r="V64" s="910"/>
      <c r="W64" s="910"/>
      <c r="X64" s="473"/>
      <c r="Y64" s="196"/>
      <c r="Z64" s="915"/>
      <c r="AA64" s="917"/>
      <c r="AB64" s="917"/>
      <c r="AC64" s="917"/>
      <c r="AD64" s="917"/>
      <c r="AE64" s="917"/>
      <c r="AF64" s="917"/>
    </row>
    <row r="65" spans="1:32">
      <c r="A65" s="165"/>
      <c r="B65" s="1143" t="s">
        <v>359</v>
      </c>
      <c r="C65" s="1165">
        <v>4110</v>
      </c>
      <c r="D65" s="1166"/>
      <c r="E65" s="1166">
        <v>8578</v>
      </c>
      <c r="F65" s="20">
        <v>3533</v>
      </c>
      <c r="G65" s="1166">
        <v>895</v>
      </c>
      <c r="H65" s="1166">
        <v>2482</v>
      </c>
      <c r="I65" s="1167">
        <v>19598</v>
      </c>
      <c r="J65" s="196"/>
      <c r="K65" s="153"/>
      <c r="L65" s="153"/>
      <c r="M65" s="475"/>
      <c r="N65" s="475"/>
      <c r="O65" s="475"/>
      <c r="P65" s="475"/>
      <c r="Q65" s="476"/>
      <c r="R65" s="152"/>
      <c r="S65" s="153"/>
      <c r="T65" s="475"/>
      <c r="U65" s="475"/>
      <c r="V65" s="475"/>
      <c r="W65" s="475"/>
      <c r="X65" s="476"/>
      <c r="Y65" s="196"/>
      <c r="Z65" s="915"/>
      <c r="AA65" s="917"/>
      <c r="AB65" s="917"/>
      <c r="AC65" s="917"/>
      <c r="AD65" s="917"/>
      <c r="AE65" s="917"/>
      <c r="AF65" s="917"/>
    </row>
    <row r="66" spans="1:32">
      <c r="A66" s="165"/>
      <c r="B66" s="1143" t="s">
        <v>361</v>
      </c>
      <c r="C66" s="1165">
        <v>4026</v>
      </c>
      <c r="D66" s="1166"/>
      <c r="E66" s="1166">
        <v>7443</v>
      </c>
      <c r="F66" s="20">
        <v>3579</v>
      </c>
      <c r="G66" s="1166">
        <v>882</v>
      </c>
      <c r="H66" s="1166">
        <v>2421</v>
      </c>
      <c r="I66" s="1167">
        <v>18351</v>
      </c>
      <c r="J66" s="196"/>
      <c r="K66" s="153"/>
      <c r="L66" s="153"/>
      <c r="M66" s="475"/>
      <c r="N66" s="475"/>
      <c r="O66" s="475"/>
      <c r="P66" s="475"/>
      <c r="Q66" s="476"/>
      <c r="R66" s="152"/>
      <c r="S66" s="153"/>
      <c r="T66" s="475"/>
      <c r="U66" s="475"/>
      <c r="V66" s="475"/>
      <c r="W66" s="475"/>
      <c r="X66" s="476"/>
      <c r="Y66" s="196"/>
      <c r="Z66" s="915"/>
      <c r="AA66" s="917"/>
      <c r="AB66" s="917"/>
      <c r="AC66" s="917"/>
      <c r="AD66" s="917"/>
      <c r="AE66" s="917"/>
      <c r="AF66" s="917"/>
    </row>
    <row r="67" spans="1:32">
      <c r="A67" s="165"/>
      <c r="B67" s="1143" t="s">
        <v>363</v>
      </c>
      <c r="C67" s="1165">
        <v>4163</v>
      </c>
      <c r="D67" s="1166"/>
      <c r="E67" s="1166">
        <v>6960</v>
      </c>
      <c r="F67" s="20">
        <v>4029</v>
      </c>
      <c r="G67" s="1166">
        <v>892</v>
      </c>
      <c r="H67" s="1166">
        <v>2476</v>
      </c>
      <c r="I67" s="1167">
        <v>18520</v>
      </c>
      <c r="J67" s="196"/>
      <c r="K67" s="153"/>
      <c r="L67" s="153"/>
      <c r="M67" s="475"/>
      <c r="N67" s="475"/>
      <c r="O67" s="475"/>
      <c r="P67" s="475"/>
      <c r="Q67" s="476"/>
      <c r="R67" s="152"/>
      <c r="S67" s="153"/>
      <c r="T67" s="475"/>
      <c r="U67" s="475"/>
      <c r="V67" s="475"/>
      <c r="W67" s="475"/>
      <c r="X67" s="476"/>
      <c r="Y67" s="196"/>
      <c r="Z67" s="915"/>
      <c r="AA67" s="917"/>
      <c r="AB67" s="917"/>
      <c r="AC67" s="917"/>
      <c r="AD67" s="917"/>
      <c r="AE67" s="917"/>
      <c r="AF67" s="917"/>
    </row>
    <row r="68" spans="1:32">
      <c r="A68" s="165"/>
      <c r="B68" s="1143" t="s">
        <v>365</v>
      </c>
      <c r="C68" s="1165">
        <v>4322</v>
      </c>
      <c r="D68" s="1166"/>
      <c r="E68" s="1166">
        <v>7307</v>
      </c>
      <c r="F68" s="20">
        <v>3736</v>
      </c>
      <c r="G68" s="1166">
        <v>932</v>
      </c>
      <c r="H68" s="1166">
        <v>2780</v>
      </c>
      <c r="I68" s="1167">
        <v>19077</v>
      </c>
      <c r="J68" s="196"/>
      <c r="K68" s="153"/>
      <c r="L68" s="153"/>
      <c r="M68" s="475"/>
      <c r="N68" s="475"/>
      <c r="O68" s="475"/>
      <c r="P68" s="475"/>
      <c r="Q68" s="476"/>
      <c r="R68" s="152"/>
      <c r="S68" s="153"/>
      <c r="T68" s="475"/>
      <c r="U68" s="475"/>
      <c r="V68" s="475"/>
      <c r="W68" s="475"/>
      <c r="X68" s="476"/>
      <c r="Y68" s="196"/>
      <c r="Z68" s="915"/>
      <c r="AA68" s="915"/>
      <c r="AB68" s="915"/>
      <c r="AC68" s="915"/>
      <c r="AD68" s="917"/>
      <c r="AE68" s="917"/>
      <c r="AF68" s="917"/>
    </row>
    <row r="69" spans="1:32">
      <c r="A69" s="165"/>
      <c r="B69" s="1143" t="s">
        <v>367</v>
      </c>
      <c r="C69" s="1165">
        <v>4165</v>
      </c>
      <c r="D69" s="1166"/>
      <c r="E69" s="1166">
        <v>6935</v>
      </c>
      <c r="F69" s="20">
        <v>4078</v>
      </c>
      <c r="G69" s="1166">
        <v>1024</v>
      </c>
      <c r="H69" s="1166">
        <v>2917</v>
      </c>
      <c r="I69" s="1167">
        <v>19119</v>
      </c>
      <c r="J69" s="196"/>
      <c r="K69" s="153"/>
      <c r="L69" s="153"/>
      <c r="M69" s="475"/>
      <c r="N69" s="475"/>
      <c r="O69" s="475"/>
      <c r="P69" s="475"/>
      <c r="Q69" s="476"/>
      <c r="R69" s="152"/>
      <c r="S69" s="153"/>
      <c r="T69" s="475"/>
      <c r="U69" s="475"/>
      <c r="V69" s="475"/>
      <c r="W69" s="475"/>
      <c r="X69" s="476"/>
      <c r="Y69" s="196"/>
      <c r="Z69" s="915"/>
      <c r="AA69" s="917"/>
      <c r="AB69" s="917"/>
      <c r="AC69" s="917"/>
      <c r="AD69" s="917"/>
      <c r="AE69" s="917"/>
      <c r="AF69" s="917"/>
    </row>
    <row r="70" spans="1:32">
      <c r="A70" s="165"/>
      <c r="B70" s="1143" t="s">
        <v>369</v>
      </c>
      <c r="C70" s="1165">
        <v>5191</v>
      </c>
      <c r="D70" s="1166"/>
      <c r="E70" s="1166">
        <v>7254</v>
      </c>
      <c r="F70" s="20">
        <v>4052</v>
      </c>
      <c r="G70" s="1166">
        <v>1027</v>
      </c>
      <c r="H70" s="1166">
        <v>2860</v>
      </c>
      <c r="I70" s="1167">
        <v>20384</v>
      </c>
      <c r="J70" s="196"/>
      <c r="K70" s="154"/>
      <c r="L70" s="154"/>
      <c r="M70" s="477"/>
      <c r="N70" s="477"/>
      <c r="O70" s="477"/>
      <c r="P70" s="477"/>
      <c r="Q70" s="478"/>
      <c r="R70" s="152"/>
      <c r="S70" s="153"/>
      <c r="T70" s="475"/>
      <c r="U70" s="475"/>
      <c r="V70" s="475"/>
      <c r="W70" s="475"/>
      <c r="X70" s="476"/>
      <c r="Y70" s="196"/>
      <c r="Z70" s="915"/>
      <c r="AA70" s="917"/>
      <c r="AB70" s="917"/>
      <c r="AC70" s="917"/>
      <c r="AD70" s="917"/>
      <c r="AE70" s="917"/>
      <c r="AF70" s="917"/>
    </row>
    <row r="71" spans="1:32">
      <c r="A71" s="165"/>
      <c r="B71" s="1143" t="s">
        <v>371</v>
      </c>
      <c r="C71" s="1165">
        <v>2200</v>
      </c>
      <c r="D71" s="1166"/>
      <c r="E71" s="1166">
        <v>4208</v>
      </c>
      <c r="F71" s="20">
        <v>2173</v>
      </c>
      <c r="G71" s="1166">
        <v>511</v>
      </c>
      <c r="H71" s="1166">
        <v>661</v>
      </c>
      <c r="I71" s="1167">
        <v>9753</v>
      </c>
      <c r="J71" s="196"/>
      <c r="K71" s="153"/>
      <c r="L71" s="153"/>
      <c r="M71" s="475"/>
      <c r="N71" s="475"/>
      <c r="O71" s="475"/>
      <c r="P71" s="475"/>
      <c r="Q71" s="476"/>
      <c r="R71" s="152"/>
      <c r="S71" s="153"/>
      <c r="T71" s="475"/>
      <c r="U71" s="475"/>
      <c r="V71" s="475"/>
      <c r="W71" s="475"/>
      <c r="X71" s="476"/>
      <c r="Y71" s="196"/>
      <c r="Z71" s="915"/>
      <c r="AA71" s="917"/>
      <c r="AB71" s="917"/>
      <c r="AC71" s="917"/>
      <c r="AD71" s="917"/>
      <c r="AE71" s="917"/>
      <c r="AF71" s="917"/>
    </row>
    <row r="72" spans="1:32">
      <c r="A72" s="165"/>
      <c r="B72" s="1143" t="s">
        <v>1215</v>
      </c>
      <c r="C72" s="1165">
        <v>2200</v>
      </c>
      <c r="D72" s="1166"/>
      <c r="E72" s="1166">
        <v>4208</v>
      </c>
      <c r="F72" s="20">
        <v>2173</v>
      </c>
      <c r="G72" s="1166">
        <v>511</v>
      </c>
      <c r="H72" s="1166">
        <v>661</v>
      </c>
      <c r="I72" s="1167">
        <v>9753</v>
      </c>
      <c r="J72" s="196"/>
      <c r="K72" s="153"/>
      <c r="L72" s="153"/>
      <c r="M72" s="475"/>
      <c r="N72" s="475"/>
      <c r="O72" s="475"/>
      <c r="P72" s="475"/>
      <c r="Q72" s="476"/>
      <c r="R72" s="152"/>
      <c r="S72" s="153"/>
      <c r="T72" s="475"/>
      <c r="U72" s="475"/>
      <c r="V72" s="475"/>
      <c r="W72" s="475"/>
      <c r="X72" s="476"/>
      <c r="Y72" s="196"/>
      <c r="Z72" s="915"/>
      <c r="AA72" s="917"/>
      <c r="AB72" s="917"/>
      <c r="AC72" s="917"/>
      <c r="AD72" s="917"/>
      <c r="AE72" s="917"/>
      <c r="AF72" s="917"/>
    </row>
    <row r="73" spans="1:32">
      <c r="A73" s="165"/>
      <c r="B73" s="1143" t="s">
        <v>373</v>
      </c>
      <c r="C73" s="1165">
        <v>2168</v>
      </c>
      <c r="D73" s="1166"/>
      <c r="E73" s="1166">
        <v>4046</v>
      </c>
      <c r="F73" s="20">
        <v>2399</v>
      </c>
      <c r="G73" s="1166">
        <v>467</v>
      </c>
      <c r="H73" s="1166">
        <v>1384</v>
      </c>
      <c r="I73" s="1167">
        <v>10464</v>
      </c>
      <c r="J73" s="196"/>
      <c r="K73" s="153"/>
      <c r="L73" s="153"/>
      <c r="M73" s="475"/>
      <c r="N73" s="475"/>
      <c r="O73" s="475"/>
      <c r="P73" s="475"/>
      <c r="Q73" s="476"/>
      <c r="R73" s="152"/>
      <c r="S73" s="153"/>
      <c r="T73" s="475"/>
      <c r="U73" s="475"/>
      <c r="V73" s="475"/>
      <c r="W73" s="475"/>
      <c r="X73" s="476"/>
      <c r="Y73" s="196"/>
      <c r="Z73" s="915"/>
      <c r="AA73" s="917"/>
      <c r="AB73" s="917"/>
      <c r="AC73" s="917"/>
      <c r="AD73" s="917"/>
      <c r="AE73" s="917"/>
      <c r="AF73" s="917"/>
    </row>
    <row r="74" spans="1:32">
      <c r="A74" s="165"/>
      <c r="B74" s="1143" t="s">
        <v>1217</v>
      </c>
      <c r="C74" s="1165">
        <v>2168</v>
      </c>
      <c r="D74" s="1166"/>
      <c r="E74" s="1166">
        <v>4046</v>
      </c>
      <c r="F74" s="20">
        <v>2399</v>
      </c>
      <c r="G74" s="1166">
        <v>467</v>
      </c>
      <c r="H74" s="1166">
        <v>1384</v>
      </c>
      <c r="I74" s="1167">
        <v>10464</v>
      </c>
      <c r="J74" s="196"/>
      <c r="K74" s="153"/>
      <c r="L74" s="153"/>
      <c r="M74" s="475"/>
      <c r="N74" s="475"/>
      <c r="O74" s="475"/>
      <c r="P74" s="475"/>
      <c r="Q74" s="476"/>
      <c r="R74" s="152"/>
      <c r="S74" s="153"/>
      <c r="T74" s="475"/>
      <c r="U74" s="475"/>
      <c r="V74" s="475"/>
      <c r="W74" s="475"/>
      <c r="X74" s="476"/>
      <c r="Y74" s="196"/>
      <c r="Z74" s="915"/>
      <c r="AA74" s="917"/>
      <c r="AB74" s="917"/>
      <c r="AC74" s="917"/>
      <c r="AD74" s="917"/>
      <c r="AE74" s="917"/>
      <c r="AF74" s="917"/>
    </row>
    <row r="75" spans="1:32">
      <c r="A75" s="165"/>
      <c r="B75" s="1143" t="s">
        <v>375</v>
      </c>
      <c r="C75" s="1165">
        <v>2187</v>
      </c>
      <c r="D75" s="1166"/>
      <c r="E75" s="1166">
        <v>3984</v>
      </c>
      <c r="F75" s="20">
        <v>2422</v>
      </c>
      <c r="G75" s="1166">
        <v>462</v>
      </c>
      <c r="H75" s="1166">
        <v>1559</v>
      </c>
      <c r="I75" s="1167">
        <v>10614</v>
      </c>
      <c r="J75" s="196"/>
      <c r="K75" s="186"/>
      <c r="L75" s="153"/>
      <c r="M75" s="475"/>
      <c r="N75" s="475"/>
      <c r="O75" s="475"/>
      <c r="P75" s="475"/>
      <c r="Q75" s="476"/>
      <c r="R75" s="152"/>
      <c r="S75" s="153"/>
      <c r="T75" s="475"/>
      <c r="U75" s="475"/>
      <c r="V75" s="475"/>
      <c r="W75" s="475"/>
      <c r="X75" s="476"/>
      <c r="Y75" s="196"/>
      <c r="Z75" s="915"/>
      <c r="AA75" s="917"/>
      <c r="AB75" s="917"/>
      <c r="AC75" s="917"/>
      <c r="AD75" s="917"/>
      <c r="AE75" s="917"/>
      <c r="AF75" s="917"/>
    </row>
    <row r="76" spans="1:32">
      <c r="A76" s="165"/>
      <c r="B76" s="1143" t="s">
        <v>1219</v>
      </c>
      <c r="C76" s="1165">
        <v>2187</v>
      </c>
      <c r="D76" s="1166"/>
      <c r="E76" s="1166">
        <v>3984</v>
      </c>
      <c r="F76" s="20">
        <v>2422</v>
      </c>
      <c r="G76" s="1166">
        <v>462</v>
      </c>
      <c r="H76" s="1166">
        <v>1559</v>
      </c>
      <c r="I76" s="1167">
        <v>10614</v>
      </c>
      <c r="J76" s="196"/>
      <c r="K76" s="153"/>
      <c r="L76" s="153"/>
      <c r="M76" s="475"/>
      <c r="N76" s="475"/>
      <c r="O76" s="475"/>
      <c r="P76" s="479"/>
      <c r="Q76" s="475"/>
      <c r="R76" s="152"/>
      <c r="S76" s="153"/>
      <c r="T76" s="475"/>
      <c r="U76" s="475"/>
      <c r="V76" s="475"/>
      <c r="W76" s="475"/>
      <c r="X76" s="476"/>
      <c r="Y76" s="196"/>
      <c r="Z76" s="915"/>
      <c r="AA76" s="917"/>
      <c r="AB76" s="917"/>
      <c r="AC76" s="917"/>
      <c r="AD76" s="917"/>
      <c r="AE76" s="917"/>
      <c r="AF76" s="917"/>
    </row>
    <row r="77" spans="1:32">
      <c r="A77" s="165"/>
      <c r="B77" s="1143" t="s">
        <v>377</v>
      </c>
      <c r="C77" s="1165">
        <v>2157</v>
      </c>
      <c r="D77" s="1166"/>
      <c r="E77" s="1166">
        <v>4051</v>
      </c>
      <c r="F77" s="20">
        <v>2367</v>
      </c>
      <c r="G77" s="1166">
        <v>528</v>
      </c>
      <c r="H77" s="1166">
        <v>1732</v>
      </c>
      <c r="I77" s="1167">
        <v>10835</v>
      </c>
      <c r="J77" s="196"/>
      <c r="K77" s="166"/>
      <c r="L77" s="155"/>
      <c r="M77" s="155"/>
      <c r="N77" s="155"/>
      <c r="O77" s="155"/>
      <c r="P77" s="156"/>
      <c r="Q77" s="157"/>
      <c r="R77" s="896"/>
      <c r="S77" s="166"/>
      <c r="T77" s="166"/>
      <c r="U77" s="166"/>
      <c r="V77" s="166"/>
      <c r="W77" s="156"/>
      <c r="X77" s="166"/>
      <c r="Y77" s="196"/>
      <c r="Z77" s="915"/>
      <c r="AA77" s="917"/>
      <c r="AB77" s="917"/>
      <c r="AC77" s="917"/>
      <c r="AD77" s="917"/>
      <c r="AE77" s="917"/>
      <c r="AF77" s="917"/>
    </row>
    <row r="78" spans="1:32">
      <c r="A78" s="165"/>
      <c r="B78" s="1143" t="s">
        <v>379</v>
      </c>
      <c r="C78" s="1165">
        <v>2277</v>
      </c>
      <c r="D78" s="1166"/>
      <c r="E78" s="1166">
        <v>4538</v>
      </c>
      <c r="F78" s="20">
        <v>2528</v>
      </c>
      <c r="G78" s="1166">
        <v>679</v>
      </c>
      <c r="H78" s="1166">
        <v>1505</v>
      </c>
      <c r="I78" s="1167">
        <v>11527</v>
      </c>
      <c r="J78" s="196"/>
      <c r="K78" s="155"/>
      <c r="L78" s="155"/>
      <c r="M78" s="155"/>
      <c r="N78" s="155"/>
      <c r="O78" s="155"/>
      <c r="P78" s="156"/>
      <c r="Q78" s="157"/>
      <c r="R78" s="896"/>
      <c r="S78" s="166"/>
      <c r="T78" s="166"/>
      <c r="U78" s="166"/>
      <c r="V78" s="166"/>
      <c r="W78" s="156"/>
      <c r="X78" s="166"/>
      <c r="Y78" s="196"/>
      <c r="Z78" s="915"/>
      <c r="AA78" s="917"/>
      <c r="AB78" s="917"/>
      <c r="AC78" s="917"/>
      <c r="AD78" s="917"/>
      <c r="AE78" s="917"/>
      <c r="AF78" s="917"/>
    </row>
    <row r="79" spans="1:32">
      <c r="A79" s="165"/>
      <c r="B79" s="1143" t="s">
        <v>1221</v>
      </c>
      <c r="C79" s="1165">
        <v>2277</v>
      </c>
      <c r="D79" s="1166"/>
      <c r="E79" s="1166">
        <v>4538</v>
      </c>
      <c r="F79" s="20">
        <v>2528</v>
      </c>
      <c r="G79" s="1166">
        <v>679</v>
      </c>
      <c r="H79" s="1166">
        <v>1505</v>
      </c>
      <c r="I79" s="1167">
        <v>11527</v>
      </c>
      <c r="J79" s="196"/>
      <c r="K79" s="155"/>
      <c r="L79" s="155"/>
      <c r="M79" s="155"/>
      <c r="N79" s="155"/>
      <c r="O79" s="155"/>
      <c r="P79" s="156"/>
      <c r="Q79" s="157"/>
      <c r="R79" s="896"/>
      <c r="S79" s="166"/>
      <c r="T79" s="166"/>
      <c r="U79" s="166"/>
      <c r="V79" s="166"/>
      <c r="W79" s="156"/>
      <c r="X79" s="166"/>
      <c r="Y79" s="196"/>
      <c r="Z79" s="915"/>
      <c r="AA79" s="917"/>
      <c r="AB79" s="917"/>
      <c r="AC79" s="917"/>
      <c r="AD79" s="917"/>
      <c r="AE79" s="917"/>
      <c r="AF79" s="917"/>
    </row>
    <row r="80" spans="1:32">
      <c r="A80" s="165"/>
      <c r="B80" s="1143" t="s">
        <v>381</v>
      </c>
      <c r="C80" s="1165">
        <v>2423</v>
      </c>
      <c r="D80" s="1166"/>
      <c r="E80" s="1166">
        <v>4231</v>
      </c>
      <c r="F80" s="20">
        <v>2524</v>
      </c>
      <c r="G80" s="1166">
        <v>522</v>
      </c>
      <c r="H80" s="1166">
        <v>1527</v>
      </c>
      <c r="I80" s="1167">
        <v>11227</v>
      </c>
      <c r="J80" s="196"/>
      <c r="K80" s="155"/>
      <c r="L80" s="155"/>
      <c r="M80" s="155"/>
      <c r="N80" s="155"/>
      <c r="O80" s="155"/>
      <c r="P80" s="156"/>
      <c r="Q80" s="157"/>
      <c r="R80" s="896"/>
      <c r="S80" s="166"/>
      <c r="T80" s="166"/>
      <c r="U80" s="166"/>
      <c r="V80" s="166"/>
      <c r="W80" s="156"/>
      <c r="X80" s="166"/>
      <c r="Y80" s="196"/>
      <c r="Z80" s="915"/>
      <c r="AA80" s="917"/>
      <c r="AB80" s="917"/>
      <c r="AC80" s="917"/>
      <c r="AD80" s="917"/>
      <c r="AE80" s="917"/>
      <c r="AF80" s="917"/>
    </row>
    <row r="81" spans="1:33">
      <c r="A81" s="165"/>
      <c r="B81" s="1143" t="s">
        <v>1223</v>
      </c>
      <c r="C81" s="1165">
        <v>2423</v>
      </c>
      <c r="D81" s="1166"/>
      <c r="E81" s="1166">
        <v>4231</v>
      </c>
      <c r="F81" s="20">
        <v>2524</v>
      </c>
      <c r="G81" s="1166">
        <v>522</v>
      </c>
      <c r="H81" s="1166">
        <v>1527</v>
      </c>
      <c r="I81" s="1167">
        <v>11227</v>
      </c>
      <c r="J81" s="196"/>
      <c r="K81" s="166">
        <f t="shared" ref="K81:L81" si="58">IF(C81&gt;0,(C81/C64)*100,)</f>
        <v>64.647812166488791</v>
      </c>
      <c r="L81" s="166">
        <f t="shared" si="58"/>
        <v>0</v>
      </c>
      <c r="M81" s="166">
        <f t="shared" ref="M81" si="59">IF(E81&gt;0,(E81/E64)*100,)</f>
        <v>54.306250802207678</v>
      </c>
      <c r="N81" s="166">
        <f t="shared" ref="N81" si="60">IF(F81&gt;0,(F81/F64)*100,)</f>
        <v>71.704545454545453</v>
      </c>
      <c r="O81" s="166">
        <f t="shared" ref="O81" si="61">IF(G81&gt;0,(G81/G64)*100,)</f>
        <v>57.679558011049728</v>
      </c>
      <c r="P81" s="166">
        <f t="shared" ref="P81" si="62">IF(H81&gt;0,(H81/H64)*100,)</f>
        <v>60.403481012658233</v>
      </c>
      <c r="Q81" s="157">
        <f t="shared" ref="Q81" si="63">IF(I81&gt;0,(I81/I64)*100,)</f>
        <v>60.712740644603066</v>
      </c>
      <c r="R81" s="911"/>
      <c r="S81" s="166"/>
      <c r="T81" s="166"/>
      <c r="U81" s="166"/>
      <c r="V81" s="166"/>
      <c r="W81" s="156"/>
      <c r="X81" s="166"/>
      <c r="Y81" s="196"/>
      <c r="Z81" s="915"/>
      <c r="AA81" s="917"/>
      <c r="AB81" s="917"/>
      <c r="AC81" s="917"/>
      <c r="AD81" s="917"/>
      <c r="AE81" s="917"/>
      <c r="AF81" s="917"/>
    </row>
    <row r="82" spans="1:33">
      <c r="A82" s="165"/>
      <c r="B82" s="1143" t="s">
        <v>1225</v>
      </c>
      <c r="C82" s="1165">
        <v>2423</v>
      </c>
      <c r="D82" s="1166"/>
      <c r="E82" s="1166">
        <v>4231</v>
      </c>
      <c r="F82" s="20">
        <v>2524</v>
      </c>
      <c r="G82" s="1166">
        <v>522</v>
      </c>
      <c r="H82" s="1166">
        <v>1527</v>
      </c>
      <c r="I82" s="1167">
        <v>11227</v>
      </c>
      <c r="J82" s="196"/>
      <c r="K82" s="166"/>
      <c r="L82" s="166"/>
      <c r="M82" s="166"/>
      <c r="N82" s="166"/>
      <c r="O82" s="166"/>
      <c r="P82" s="156"/>
      <c r="Q82" s="157"/>
      <c r="R82" s="911"/>
      <c r="S82" s="150"/>
      <c r="T82" s="150"/>
      <c r="U82" s="150"/>
      <c r="V82" s="150"/>
      <c r="W82" s="150"/>
      <c r="X82" s="898"/>
      <c r="Y82" s="196"/>
      <c r="AA82" s="917"/>
      <c r="AB82" s="917"/>
      <c r="AC82" s="917"/>
      <c r="AD82" s="917"/>
      <c r="AE82" s="917"/>
      <c r="AF82" s="917"/>
      <c r="AG82" s="133"/>
    </row>
    <row r="83" spans="1:33">
      <c r="A83" s="165"/>
      <c r="B83" s="1143" t="s">
        <v>383</v>
      </c>
      <c r="C83" s="1165">
        <v>2666</v>
      </c>
      <c r="D83" s="1166"/>
      <c r="E83" s="1166">
        <v>4632</v>
      </c>
      <c r="F83" s="20">
        <v>2437</v>
      </c>
      <c r="G83" s="1166">
        <v>486</v>
      </c>
      <c r="H83" s="1166">
        <v>1486</v>
      </c>
      <c r="I83" s="1167">
        <v>11707</v>
      </c>
      <c r="J83" s="196"/>
      <c r="K83" s="166"/>
      <c r="L83" s="166"/>
      <c r="M83" s="166"/>
      <c r="N83" s="166"/>
      <c r="O83" s="166"/>
      <c r="P83" s="156"/>
      <c r="Q83" s="157"/>
      <c r="R83" s="896">
        <f t="shared" ref="R83" si="64">+K83+K86</f>
        <v>0</v>
      </c>
      <c r="S83" s="166">
        <f t="shared" ref="S83" si="65">+L83+L86</f>
        <v>0</v>
      </c>
      <c r="T83" s="166">
        <f t="shared" ref="T83" si="66">+M83+M86</f>
        <v>0</v>
      </c>
      <c r="U83" s="166">
        <f t="shared" ref="U83" si="67">+N83+N86</f>
        <v>0</v>
      </c>
      <c r="V83" s="166">
        <f t="shared" ref="V83" si="68">+O83+O86</f>
        <v>0</v>
      </c>
      <c r="W83" s="156">
        <f t="shared" ref="W83" si="69">+P83+P86</f>
        <v>0</v>
      </c>
      <c r="X83" s="166">
        <f t="shared" ref="X83" si="70">+Q83+Q86</f>
        <v>0</v>
      </c>
      <c r="Y83" s="196"/>
      <c r="Z83" s="915"/>
      <c r="AA83" s="917"/>
      <c r="AB83" s="917"/>
      <c r="AC83" s="917"/>
      <c r="AD83" s="917"/>
      <c r="AE83" s="917"/>
      <c r="AF83" s="917"/>
      <c r="AG83" s="133"/>
    </row>
    <row r="84" spans="1:33">
      <c r="A84" s="165"/>
      <c r="B84" s="1143" t="s">
        <v>1227</v>
      </c>
      <c r="C84" s="1165">
        <v>2666</v>
      </c>
      <c r="D84" s="1166"/>
      <c r="E84" s="1166">
        <v>4632</v>
      </c>
      <c r="F84" s="20">
        <v>2437</v>
      </c>
      <c r="G84" s="1166">
        <v>486</v>
      </c>
      <c r="H84" s="1166">
        <v>1486</v>
      </c>
      <c r="I84" s="1167">
        <v>11707</v>
      </c>
      <c r="J84" s="196"/>
      <c r="K84" s="166">
        <f t="shared" ref="K84:L84" si="71">IF(C84&gt;0,(C84/C65)*100,)</f>
        <v>64.866180048661803</v>
      </c>
      <c r="L84" s="166">
        <f t="shared" si="71"/>
        <v>0</v>
      </c>
      <c r="M84" s="166">
        <f t="shared" ref="M84" si="72">IF(E84&gt;0,(E84/E65)*100,)</f>
        <v>53.998601072511079</v>
      </c>
      <c r="N84" s="166">
        <f t="shared" ref="N84" si="73">IF(F84&gt;0,(F84/F65)*100,)</f>
        <v>68.978205491084069</v>
      </c>
      <c r="O84" s="166">
        <f t="shared" ref="O84" si="74">IF(G84&gt;0,(G84/G65)*100,)</f>
        <v>54.30167597765363</v>
      </c>
      <c r="P84" s="156">
        <f t="shared" ref="P84" si="75">IF(H84&gt;0,(H84/H65)*100,)</f>
        <v>59.871071716357768</v>
      </c>
      <c r="Q84" s="157">
        <f t="shared" ref="Q84" si="76">IF(I84&gt;0,(I84/I65)*100,)</f>
        <v>59.735687315032152</v>
      </c>
      <c r="R84" s="896"/>
      <c r="S84" s="166"/>
      <c r="T84" s="166"/>
      <c r="U84" s="166"/>
      <c r="V84" s="166"/>
      <c r="W84" s="156"/>
      <c r="X84" s="166"/>
      <c r="Y84" s="196"/>
      <c r="Z84" s="915"/>
      <c r="AA84" s="917"/>
      <c r="AB84" s="917"/>
      <c r="AC84" s="917"/>
      <c r="AD84" s="917"/>
      <c r="AE84" s="917"/>
      <c r="AF84" s="917"/>
      <c r="AG84" s="133"/>
    </row>
    <row r="85" spans="1:33">
      <c r="A85" s="165"/>
      <c r="B85" s="1143" t="s">
        <v>1229</v>
      </c>
      <c r="C85" s="1165">
        <v>2666</v>
      </c>
      <c r="D85" s="1166"/>
      <c r="E85" s="1166">
        <v>4632</v>
      </c>
      <c r="F85" s="20">
        <v>2437</v>
      </c>
      <c r="G85" s="1166">
        <v>486</v>
      </c>
      <c r="H85" s="1166">
        <v>1486</v>
      </c>
      <c r="I85" s="1167">
        <v>11707</v>
      </c>
      <c r="J85" s="196"/>
      <c r="K85" s="166"/>
      <c r="L85" s="166"/>
      <c r="M85" s="166"/>
      <c r="N85" s="166"/>
      <c r="O85" s="166"/>
      <c r="P85" s="156"/>
      <c r="Q85" s="157"/>
      <c r="R85" s="896">
        <f t="shared" ref="R85" si="77">+K85+K88</f>
        <v>0</v>
      </c>
      <c r="S85" s="166">
        <f t="shared" ref="S85" si="78">+L85+L88</f>
        <v>0</v>
      </c>
      <c r="T85" s="166">
        <f t="shared" ref="T85" si="79">+M85+M88</f>
        <v>0</v>
      </c>
      <c r="U85" s="166">
        <f t="shared" ref="U85" si="80">+N85+N88</f>
        <v>0</v>
      </c>
      <c r="V85" s="166">
        <f t="shared" ref="V85" si="81">+O85+O88</f>
        <v>0</v>
      </c>
      <c r="W85" s="156">
        <f t="shared" ref="W85" si="82">+P85+P88</f>
        <v>0</v>
      </c>
      <c r="X85" s="166">
        <f t="shared" ref="X85" si="83">+Q85+Q88</f>
        <v>0</v>
      </c>
      <c r="Y85" s="196"/>
      <c r="Z85" s="915"/>
      <c r="AA85" s="917"/>
      <c r="AB85" s="917"/>
      <c r="AC85" s="917"/>
      <c r="AD85" s="917"/>
      <c r="AE85" s="917"/>
      <c r="AF85" s="917"/>
      <c r="AG85" s="133"/>
    </row>
    <row r="86" spans="1:33">
      <c r="A86" s="165"/>
      <c r="B86" s="1143" t="s">
        <v>385</v>
      </c>
      <c r="C86" s="1165">
        <v>2726</v>
      </c>
      <c r="D86" s="1166"/>
      <c r="E86" s="1166">
        <v>4551</v>
      </c>
      <c r="F86" s="20">
        <v>2467</v>
      </c>
      <c r="G86" s="1166">
        <v>543</v>
      </c>
      <c r="H86" s="1166">
        <v>1493</v>
      </c>
      <c r="I86" s="1167">
        <v>11780</v>
      </c>
      <c r="J86" s="196"/>
      <c r="K86" s="166"/>
      <c r="L86" s="166"/>
      <c r="M86" s="166"/>
      <c r="N86" s="166"/>
      <c r="O86" s="166"/>
      <c r="P86" s="156"/>
      <c r="Q86" s="157"/>
      <c r="R86" s="152"/>
      <c r="S86" s="153"/>
      <c r="T86" s="475"/>
      <c r="U86" s="475"/>
      <c r="V86" s="475"/>
      <c r="W86" s="475"/>
      <c r="X86" s="476"/>
      <c r="Y86" s="196"/>
      <c r="Z86" s="915"/>
      <c r="AA86" s="917"/>
      <c r="AB86" s="917"/>
      <c r="AC86" s="917"/>
      <c r="AD86" s="917"/>
      <c r="AE86" s="917"/>
      <c r="AF86" s="917"/>
      <c r="AG86" s="133"/>
    </row>
    <row r="87" spans="1:33">
      <c r="A87" s="165"/>
      <c r="B87" s="1143" t="s">
        <v>1231</v>
      </c>
      <c r="C87" s="1165">
        <v>2726</v>
      </c>
      <c r="D87" s="1166"/>
      <c r="E87" s="1166">
        <v>4551</v>
      </c>
      <c r="F87" s="20">
        <v>2467</v>
      </c>
      <c r="G87" s="1166">
        <v>543</v>
      </c>
      <c r="H87" s="1166">
        <v>1493</v>
      </c>
      <c r="I87" s="1167">
        <v>11780</v>
      </c>
      <c r="J87" s="196"/>
      <c r="K87" s="166">
        <f t="shared" ref="K87:L87" si="84">IF(C87&gt;0,(C87/C66)*100,)</f>
        <v>67.709885742672625</v>
      </c>
      <c r="L87" s="166">
        <f t="shared" si="84"/>
        <v>0</v>
      </c>
      <c r="M87" s="166">
        <f t="shared" ref="M87" si="85">IF(E87&gt;0,(E87/E66)*100,)</f>
        <v>61.144699717855701</v>
      </c>
      <c r="N87" s="166">
        <f t="shared" ref="N87" si="86">IF(F87&gt;0,(F87/F66)*100,)</f>
        <v>68.929868678401789</v>
      </c>
      <c r="O87" s="166">
        <f t="shared" ref="O87" si="87">IF(G87&gt;0,(G87/G66)*100,)</f>
        <v>61.564625850340136</v>
      </c>
      <c r="P87" s="166">
        <f t="shared" ref="P87" si="88">IF(H87&gt;0,(H87/H66)*100,)</f>
        <v>61.668731928954976</v>
      </c>
      <c r="Q87" s="157">
        <f t="shared" ref="Q87" si="89">IF(I87&gt;0,(I87/I66)*100,)</f>
        <v>64.192687047027405</v>
      </c>
      <c r="R87" s="896"/>
      <c r="S87" s="166"/>
      <c r="T87" s="166"/>
      <c r="U87" s="166"/>
      <c r="V87" s="166"/>
      <c r="W87" s="156"/>
      <c r="X87" s="166"/>
      <c r="Y87" s="196"/>
      <c r="Z87" s="915"/>
      <c r="AA87" s="917"/>
      <c r="AB87" s="917"/>
      <c r="AC87" s="917"/>
      <c r="AD87" s="917"/>
      <c r="AE87" s="917"/>
      <c r="AF87" s="917"/>
      <c r="AG87" s="133"/>
    </row>
    <row r="88" spans="1:33">
      <c r="A88" s="165"/>
      <c r="B88" s="1143" t="s">
        <v>387</v>
      </c>
      <c r="C88" s="1165">
        <v>2879</v>
      </c>
      <c r="D88" s="1166"/>
      <c r="E88" s="1166">
        <v>4243</v>
      </c>
      <c r="F88" s="20">
        <v>2866</v>
      </c>
      <c r="G88" s="1166">
        <v>619</v>
      </c>
      <c r="H88" s="1166">
        <v>1641</v>
      </c>
      <c r="I88" s="1167">
        <v>12248</v>
      </c>
      <c r="J88" s="196"/>
      <c r="K88" s="166"/>
      <c r="L88" s="166"/>
      <c r="M88" s="166"/>
      <c r="N88" s="166"/>
      <c r="O88" s="166"/>
      <c r="P88" s="156"/>
      <c r="Q88" s="157"/>
      <c r="R88" s="911"/>
      <c r="S88" s="166"/>
      <c r="T88" s="166"/>
      <c r="U88" s="166"/>
      <c r="V88" s="166"/>
      <c r="W88" s="156"/>
      <c r="X88" s="166"/>
      <c r="Y88" s="196"/>
      <c r="Z88" s="915"/>
      <c r="AA88" s="917"/>
      <c r="AB88" s="917"/>
      <c r="AC88" s="917"/>
      <c r="AD88" s="917"/>
      <c r="AE88" s="917"/>
      <c r="AF88" s="917"/>
      <c r="AG88" s="133"/>
    </row>
    <row r="89" spans="1:33">
      <c r="A89" s="165"/>
      <c r="B89" s="1143" t="s">
        <v>1233</v>
      </c>
      <c r="C89" s="1165">
        <v>2879</v>
      </c>
      <c r="D89" s="1166"/>
      <c r="E89" s="1166">
        <v>4243</v>
      </c>
      <c r="F89" s="20">
        <v>2866</v>
      </c>
      <c r="G89" s="1166">
        <v>619</v>
      </c>
      <c r="H89" s="1166">
        <v>1641</v>
      </c>
      <c r="I89" s="1167">
        <v>12248</v>
      </c>
      <c r="J89" s="196"/>
      <c r="K89" s="166"/>
      <c r="L89" s="166"/>
      <c r="M89" s="166"/>
      <c r="N89" s="166"/>
      <c r="O89" s="166"/>
      <c r="P89" s="156"/>
      <c r="Q89" s="157"/>
      <c r="R89" s="896"/>
      <c r="S89" s="153"/>
      <c r="T89" s="475"/>
      <c r="U89" s="475"/>
      <c r="V89" s="475"/>
      <c r="W89" s="475"/>
      <c r="X89" s="476"/>
      <c r="Y89" s="196"/>
      <c r="Z89" s="915"/>
      <c r="AA89" s="917"/>
      <c r="AB89" s="917"/>
      <c r="AC89" s="917"/>
      <c r="AD89" s="917"/>
      <c r="AE89" s="917"/>
      <c r="AF89" s="917"/>
      <c r="AG89" s="133"/>
    </row>
    <row r="90" spans="1:33">
      <c r="A90" s="165"/>
      <c r="B90" s="1143" t="s">
        <v>389</v>
      </c>
      <c r="C90" s="1165">
        <v>2979</v>
      </c>
      <c r="D90" s="1166"/>
      <c r="E90" s="1166">
        <v>4446</v>
      </c>
      <c r="F90" s="20">
        <v>2798</v>
      </c>
      <c r="G90" s="1166">
        <v>666</v>
      </c>
      <c r="H90" s="1166">
        <v>1892</v>
      </c>
      <c r="I90" s="1167">
        <v>12781</v>
      </c>
      <c r="J90" s="196"/>
      <c r="K90" s="166"/>
      <c r="L90" s="166"/>
      <c r="M90" s="166"/>
      <c r="N90" s="166"/>
      <c r="O90" s="166"/>
      <c r="P90" s="156"/>
      <c r="Q90" s="157"/>
      <c r="R90" s="898"/>
      <c r="S90" s="166"/>
      <c r="T90" s="166"/>
      <c r="U90" s="166"/>
      <c r="V90" s="166"/>
      <c r="W90" s="156"/>
      <c r="X90" s="166"/>
      <c r="Y90" s="196"/>
      <c r="Z90" s="915"/>
      <c r="AA90" s="917"/>
      <c r="AB90" s="917"/>
      <c r="AC90" s="917"/>
      <c r="AD90" s="917"/>
      <c r="AE90" s="917"/>
      <c r="AF90" s="917"/>
      <c r="AG90" s="133"/>
    </row>
    <row r="91" spans="1:33">
      <c r="A91" s="165"/>
      <c r="B91" s="1143" t="s">
        <v>1235</v>
      </c>
      <c r="C91" s="1165">
        <v>2979</v>
      </c>
      <c r="D91" s="1166"/>
      <c r="E91" s="1166">
        <v>4446</v>
      </c>
      <c r="F91" s="20">
        <v>2798</v>
      </c>
      <c r="G91" s="1166">
        <v>666</v>
      </c>
      <c r="H91" s="1166">
        <v>1892</v>
      </c>
      <c r="I91" s="1167">
        <v>12781</v>
      </c>
      <c r="J91" s="196"/>
      <c r="K91" s="166">
        <f t="shared" ref="K91:L91" si="90">IF(C91&gt;0,(C91/C68)*100,)</f>
        <v>68.926422952336878</v>
      </c>
      <c r="L91" s="166">
        <f t="shared" si="90"/>
        <v>0</v>
      </c>
      <c r="M91" s="166">
        <f t="shared" ref="M91" si="91">IF(E91&gt;0,(E91/E68)*100,)</f>
        <v>60.845764335568632</v>
      </c>
      <c r="N91" s="166">
        <f t="shared" ref="N91" si="92">IF(F91&gt;0,(F91/F68)*100,)</f>
        <v>74.892933618843685</v>
      </c>
      <c r="O91" s="166">
        <f t="shared" ref="O91" si="93">IF(G91&gt;0,(G91/G68)*100,)</f>
        <v>71.459227467811161</v>
      </c>
      <c r="P91" s="166">
        <f t="shared" ref="P91" si="94">IF(H91&gt;0,(H91/H68)*100,)</f>
        <v>68.057553956834539</v>
      </c>
      <c r="Q91" s="157">
        <f t="shared" ref="Q91" si="95">IF(I91&gt;0,(I91/I68)*100,)</f>
        <v>66.996907270535203</v>
      </c>
      <c r="R91" s="911"/>
      <c r="S91" s="166"/>
      <c r="T91" s="166"/>
      <c r="U91" s="166"/>
      <c r="V91" s="166"/>
      <c r="W91" s="156"/>
      <c r="X91" s="166"/>
      <c r="Y91" s="196"/>
      <c r="Z91" s="915"/>
      <c r="AA91" s="917"/>
      <c r="AB91" s="917"/>
      <c r="AC91" s="917"/>
      <c r="AD91" s="917"/>
      <c r="AE91" s="917"/>
      <c r="AF91" s="917"/>
      <c r="AG91" s="133"/>
    </row>
    <row r="92" spans="1:33">
      <c r="A92" s="165"/>
      <c r="B92" s="1143" t="s">
        <v>1237</v>
      </c>
      <c r="C92" s="1165">
        <v>2979</v>
      </c>
      <c r="D92" s="1166"/>
      <c r="E92" s="1166">
        <v>4446</v>
      </c>
      <c r="F92" s="20">
        <v>2798</v>
      </c>
      <c r="G92" s="1166">
        <v>666</v>
      </c>
      <c r="H92" s="1166">
        <v>1892</v>
      </c>
      <c r="I92" s="1167">
        <v>12781</v>
      </c>
      <c r="J92" s="196"/>
      <c r="K92" s="166"/>
      <c r="L92" s="166"/>
      <c r="M92" s="166"/>
      <c r="N92" s="166"/>
      <c r="O92" s="166"/>
      <c r="P92" s="156"/>
      <c r="Q92" s="157"/>
      <c r="R92" s="896"/>
      <c r="S92" s="166"/>
      <c r="T92" s="166"/>
      <c r="U92" s="166"/>
      <c r="V92" s="166"/>
      <c r="W92" s="156"/>
      <c r="X92" s="166"/>
      <c r="Y92" s="196"/>
      <c r="Z92" s="915"/>
      <c r="AA92" s="917"/>
      <c r="AB92" s="917"/>
      <c r="AC92" s="917"/>
      <c r="AD92" s="917"/>
      <c r="AE92" s="917"/>
      <c r="AF92" s="917"/>
      <c r="AG92" s="133"/>
    </row>
    <row r="93" spans="1:33">
      <c r="A93" s="165"/>
      <c r="B93" s="1143" t="s">
        <v>391</v>
      </c>
      <c r="C93" s="1165">
        <v>2888</v>
      </c>
      <c r="D93" s="1166"/>
      <c r="E93" s="1166">
        <v>4066</v>
      </c>
      <c r="F93" s="20">
        <v>2987</v>
      </c>
      <c r="G93" s="1166">
        <v>743</v>
      </c>
      <c r="H93" s="1166">
        <v>2137</v>
      </c>
      <c r="I93" s="1167">
        <v>12821</v>
      </c>
      <c r="J93" s="196"/>
      <c r="K93" s="166"/>
      <c r="L93" s="166"/>
      <c r="M93" s="166"/>
      <c r="N93" s="166"/>
      <c r="O93" s="166"/>
      <c r="P93" s="156"/>
      <c r="Q93" s="157"/>
      <c r="R93" s="896"/>
      <c r="S93" s="166"/>
      <c r="T93" s="166"/>
      <c r="U93" s="166"/>
      <c r="V93" s="166"/>
      <c r="W93" s="156"/>
      <c r="X93" s="166"/>
      <c r="Y93" s="196"/>
      <c r="Z93" s="915"/>
      <c r="AA93" s="917"/>
      <c r="AB93" s="917"/>
      <c r="AC93" s="917"/>
      <c r="AD93" s="917"/>
      <c r="AE93" s="917"/>
      <c r="AF93" s="917"/>
      <c r="AG93" s="133"/>
    </row>
    <row r="94" spans="1:33">
      <c r="A94" s="165"/>
      <c r="B94" s="1143" t="s">
        <v>1239</v>
      </c>
      <c r="C94" s="1165">
        <v>2888</v>
      </c>
      <c r="D94" s="1166"/>
      <c r="E94" s="1166">
        <v>4066</v>
      </c>
      <c r="F94" s="20">
        <v>2987</v>
      </c>
      <c r="G94" s="1166">
        <v>743</v>
      </c>
      <c r="H94" s="1166">
        <v>2137</v>
      </c>
      <c r="I94" s="1167">
        <v>12821</v>
      </c>
      <c r="J94" s="196"/>
      <c r="K94" s="166">
        <f t="shared" ref="K94:L94" si="96">IF(C94&gt;0,(C94/C69)*100,)</f>
        <v>69.339735894357744</v>
      </c>
      <c r="L94" s="166">
        <f t="shared" si="96"/>
        <v>0</v>
      </c>
      <c r="M94" s="166">
        <f t="shared" ref="M94" si="97">IF(E94&gt;0,(E94/E69)*100,)</f>
        <v>58.630136986301373</v>
      </c>
      <c r="N94" s="166">
        <f t="shared" ref="N94" si="98">IF(F94&gt;0,(F94/F69)*100,)</f>
        <v>73.246689553702794</v>
      </c>
      <c r="O94" s="166">
        <f t="shared" ref="O94" si="99">IF(G94&gt;0,(G94/G69)*100,)</f>
        <v>72.55859375</v>
      </c>
      <c r="P94" s="156">
        <f t="shared" ref="P94" si="100">IF(H94&gt;0,(H94/H69)*100,)</f>
        <v>73.260198834418915</v>
      </c>
      <c r="Q94" s="157">
        <f t="shared" ref="Q94" si="101">IF(I94&gt;0,(I94/I69)*100,)</f>
        <v>67.058946597625408</v>
      </c>
      <c r="R94" s="896"/>
      <c r="S94" s="166"/>
      <c r="T94" s="166"/>
      <c r="U94" s="166"/>
      <c r="V94" s="166"/>
      <c r="W94" s="156"/>
      <c r="X94" s="166"/>
      <c r="Y94" s="196"/>
      <c r="Z94" s="915"/>
      <c r="AA94" s="917"/>
      <c r="AB94" s="917"/>
      <c r="AC94" s="917"/>
      <c r="AD94" s="917"/>
      <c r="AE94" s="917"/>
      <c r="AF94" s="917"/>
      <c r="AG94" s="133"/>
    </row>
    <row r="95" spans="1:33">
      <c r="A95" s="165"/>
      <c r="B95" s="1143" t="s">
        <v>1241</v>
      </c>
      <c r="C95" s="1165">
        <v>2888</v>
      </c>
      <c r="D95" s="1166"/>
      <c r="E95" s="1166">
        <v>4066</v>
      </c>
      <c r="F95" s="20">
        <v>2987</v>
      </c>
      <c r="G95" s="1166">
        <v>743</v>
      </c>
      <c r="H95" s="1166">
        <v>2137</v>
      </c>
      <c r="I95" s="1167">
        <v>12821</v>
      </c>
      <c r="J95" s="196"/>
      <c r="K95" s="166"/>
      <c r="L95" s="166"/>
      <c r="M95" s="166"/>
      <c r="N95" s="166"/>
      <c r="O95" s="166"/>
      <c r="P95" s="156"/>
      <c r="Q95" s="157"/>
      <c r="R95" s="152"/>
      <c r="S95" s="153"/>
      <c r="T95" s="475"/>
      <c r="U95" s="475"/>
      <c r="V95" s="475"/>
      <c r="W95" s="475"/>
      <c r="X95" s="476"/>
      <c r="Y95" s="196"/>
      <c r="Z95" s="915"/>
      <c r="AA95" s="917"/>
      <c r="AB95" s="917"/>
      <c r="AC95" s="917"/>
      <c r="AD95" s="917"/>
      <c r="AE95" s="917"/>
      <c r="AF95" s="917"/>
      <c r="AG95" s="895"/>
    </row>
    <row r="96" spans="1:33">
      <c r="A96" s="165"/>
      <c r="B96" s="1143" t="s">
        <v>393</v>
      </c>
      <c r="C96" s="1165">
        <v>3770</v>
      </c>
      <c r="D96" s="1166"/>
      <c r="E96" s="1166">
        <v>4254</v>
      </c>
      <c r="F96" s="20">
        <v>3129</v>
      </c>
      <c r="G96" s="1166">
        <v>691</v>
      </c>
      <c r="H96" s="1166">
        <v>2109</v>
      </c>
      <c r="I96" s="1167">
        <v>13953</v>
      </c>
      <c r="J96" s="196"/>
      <c r="K96" s="166"/>
      <c r="L96" s="166"/>
      <c r="M96" s="166"/>
      <c r="N96" s="166"/>
      <c r="O96" s="166"/>
      <c r="P96" s="156"/>
      <c r="Q96" s="157"/>
      <c r="R96" s="896"/>
      <c r="S96" s="166"/>
      <c r="T96" s="166"/>
      <c r="U96" s="166"/>
      <c r="V96" s="166"/>
      <c r="W96" s="156"/>
      <c r="X96" s="166"/>
      <c r="Y96" s="196"/>
      <c r="Z96" s="915"/>
      <c r="AA96" s="917"/>
      <c r="AB96" s="917"/>
      <c r="AC96" s="917"/>
      <c r="AD96" s="917"/>
      <c r="AE96" s="917"/>
      <c r="AF96" s="917"/>
      <c r="AG96" s="895"/>
    </row>
    <row r="97" spans="1:33">
      <c r="A97" s="165"/>
      <c r="B97" s="1143" t="s">
        <v>1243</v>
      </c>
      <c r="C97" s="1165">
        <v>3770</v>
      </c>
      <c r="D97" s="1166"/>
      <c r="E97" s="1166">
        <v>4254</v>
      </c>
      <c r="F97" s="20">
        <v>3129</v>
      </c>
      <c r="G97" s="1166">
        <v>691</v>
      </c>
      <c r="H97" s="1166">
        <v>2109</v>
      </c>
      <c r="I97" s="1167">
        <v>13953</v>
      </c>
      <c r="J97" s="196"/>
      <c r="K97" s="166">
        <f t="shared" ref="K97:L97" si="102">IF(C97&gt;0,(C97/C70)*100,)</f>
        <v>72.625698324022352</v>
      </c>
      <c r="L97" s="166">
        <f t="shared" si="102"/>
        <v>0</v>
      </c>
      <c r="M97" s="166">
        <f t="shared" ref="M97" si="103">IF(E97&gt;0,(E97/E70)*100,)</f>
        <v>58.6435070306038</v>
      </c>
      <c r="N97" s="166">
        <f t="shared" ref="N97" si="104">IF(F97&gt;0,(F97/F70)*100,)</f>
        <v>77.221125370187565</v>
      </c>
      <c r="O97" s="166">
        <f t="shared" ref="O97" si="105">IF(G97&gt;0,(G97/G70)*100,)</f>
        <v>67.283349561830576</v>
      </c>
      <c r="P97" s="156">
        <f t="shared" ref="P97" si="106">IF(H97&gt;0,(H97/H70)*100,)</f>
        <v>73.741258741258747</v>
      </c>
      <c r="Q97" s="157">
        <f t="shared" ref="Q97" si="107">IF(I97&gt;0,(I97/I70)*100,)</f>
        <v>68.450745682888538</v>
      </c>
      <c r="R97" s="911"/>
      <c r="S97" s="166"/>
      <c r="T97" s="166"/>
      <c r="U97" s="166"/>
      <c r="V97" s="166"/>
      <c r="W97" s="156"/>
      <c r="X97" s="166"/>
      <c r="Y97" s="196"/>
      <c r="Z97" s="915"/>
      <c r="AA97" s="917"/>
      <c r="AB97" s="917"/>
      <c r="AC97" s="917"/>
      <c r="AD97" s="917"/>
      <c r="AE97" s="917"/>
      <c r="AF97" s="917"/>
      <c r="AG97" s="895"/>
    </row>
    <row r="98" spans="1:33">
      <c r="A98" s="165"/>
      <c r="B98" s="1143" t="s">
        <v>1245</v>
      </c>
      <c r="C98" s="1165">
        <v>3770</v>
      </c>
      <c r="D98" s="1166"/>
      <c r="E98" s="1166">
        <v>4254</v>
      </c>
      <c r="F98" s="20">
        <v>3129</v>
      </c>
      <c r="G98" s="1166">
        <v>691</v>
      </c>
      <c r="H98" s="1166">
        <v>2109</v>
      </c>
      <c r="I98" s="1167">
        <v>13953</v>
      </c>
      <c r="J98" s="897"/>
      <c r="K98" s="158"/>
      <c r="L98" s="158"/>
      <c r="M98" s="158"/>
      <c r="N98" s="158"/>
      <c r="O98" s="158"/>
      <c r="P98" s="159"/>
      <c r="Q98" s="160"/>
      <c r="R98" s="911" t="s">
        <v>9</v>
      </c>
      <c r="S98" s="153"/>
      <c r="T98" s="475"/>
      <c r="U98" s="475"/>
      <c r="V98" s="475"/>
      <c r="W98" s="475"/>
      <c r="X98" s="476"/>
      <c r="Y98" s="196"/>
      <c r="Z98" s="915"/>
      <c r="AA98" s="917"/>
      <c r="AB98" s="917"/>
      <c r="AC98" s="917"/>
      <c r="AD98" s="917"/>
      <c r="AE98" s="917"/>
      <c r="AF98" s="917"/>
      <c r="AG98" s="895"/>
    </row>
    <row r="99" spans="1:33">
      <c r="A99" s="165"/>
      <c r="B99" s="1143" t="s">
        <v>395</v>
      </c>
      <c r="C99" s="1165">
        <v>2477</v>
      </c>
      <c r="D99" s="1166"/>
      <c r="E99" s="1166">
        <v>3060</v>
      </c>
      <c r="F99" s="20">
        <v>1835</v>
      </c>
      <c r="G99" s="1166">
        <v>320</v>
      </c>
      <c r="H99" s="1166">
        <v>1243</v>
      </c>
      <c r="I99" s="1167">
        <v>8935</v>
      </c>
      <c r="J99" s="196"/>
      <c r="K99" s="166">
        <f t="shared" ref="K99:L99" si="108">IF(C99&gt;0,(C99/C92)*100,)</f>
        <v>83.148707620006718</v>
      </c>
      <c r="L99" s="166">
        <f t="shared" si="108"/>
        <v>0</v>
      </c>
      <c r="M99" s="166">
        <f t="shared" ref="M99" si="109">IF(E99&gt;0,(E99/E92)*100,)</f>
        <v>68.825910931174079</v>
      </c>
      <c r="N99" s="166">
        <f t="shared" ref="N99" si="110">IF(F99&gt;0,(F99/F92)*100,)</f>
        <v>65.582558970693356</v>
      </c>
      <c r="O99" s="166">
        <f t="shared" ref="O99" si="111">IF(G99&gt;0,(G99/G92)*100,)</f>
        <v>48.048048048048045</v>
      </c>
      <c r="P99" s="156">
        <f t="shared" ref="P99" si="112">IF(H99&gt;0,(H99/H92)*100,)</f>
        <v>65.697674418604649</v>
      </c>
      <c r="Q99" s="157">
        <f t="shared" ref="Q99" si="113">IF(I99&gt;0,(I99/I92)*100,)</f>
        <v>69.908457867146552</v>
      </c>
      <c r="R99" s="896">
        <f>+K99+K102</f>
        <v>86.169855656260495</v>
      </c>
      <c r="S99" s="166">
        <f t="shared" ref="S99:S101" si="114">+L99+L102</f>
        <v>0</v>
      </c>
      <c r="T99" s="166">
        <f t="shared" ref="T99:T101" si="115">+M99+M102</f>
        <v>73.661718398560495</v>
      </c>
      <c r="U99" s="166">
        <f t="shared" ref="U99:U101" si="116">+N99+N102</f>
        <v>70.26447462473196</v>
      </c>
      <c r="V99" s="166">
        <f t="shared" ref="V99:V101" si="117">+O99+O102</f>
        <v>53.003003003003002</v>
      </c>
      <c r="W99" s="156">
        <f t="shared" ref="W99:W101" si="118">+P99+P102</f>
        <v>69.080338266384771</v>
      </c>
      <c r="X99" s="166">
        <f t="shared" ref="X99:X101" si="119">+Q99+Q102</f>
        <v>74.078710586026133</v>
      </c>
      <c r="Y99" s="196"/>
      <c r="Z99" s="913">
        <f>+R99+K105</f>
        <v>100</v>
      </c>
      <c r="AA99" s="913">
        <f t="shared" ref="AA99:AA101" si="120">+S99+L105</f>
        <v>0</v>
      </c>
      <c r="AB99" s="913">
        <f t="shared" ref="AB99:AB101" si="121">+T99+M105</f>
        <v>99.999999999999986</v>
      </c>
      <c r="AC99" s="913">
        <f t="shared" ref="AC99:AC101" si="122">+U99+N105</f>
        <v>100</v>
      </c>
      <c r="AD99" s="913">
        <f t="shared" ref="AD99:AD101" si="123">+V99+O105</f>
        <v>100</v>
      </c>
      <c r="AE99" s="913">
        <f t="shared" ref="AE99:AE101" si="124">+W99+P105</f>
        <v>100</v>
      </c>
      <c r="AF99" s="913">
        <f t="shared" ref="AF99:AF101" si="125">+X99+Q105</f>
        <v>100</v>
      </c>
    </row>
    <row r="100" spans="1:33">
      <c r="A100" s="165"/>
      <c r="B100" s="1143" t="s">
        <v>437</v>
      </c>
      <c r="C100" s="1165">
        <v>2382</v>
      </c>
      <c r="D100" s="1166"/>
      <c r="E100" s="1166">
        <v>2867</v>
      </c>
      <c r="F100" s="20">
        <v>2006</v>
      </c>
      <c r="G100" s="1166">
        <v>311</v>
      </c>
      <c r="H100" s="1166">
        <v>1248</v>
      </c>
      <c r="I100" s="1167">
        <v>8814</v>
      </c>
      <c r="J100" s="196"/>
      <c r="K100" s="166">
        <f t="shared" ref="K100:L100" si="126">IF(C100&gt;0,(C100/C95)*100,)</f>
        <v>82.479224376731295</v>
      </c>
      <c r="L100" s="166">
        <f t="shared" si="126"/>
        <v>0</v>
      </c>
      <c r="M100" s="166">
        <f t="shared" ref="M100" si="127">IF(E100&gt;0,(E100/E95)*100,)</f>
        <v>70.511559272011809</v>
      </c>
      <c r="N100" s="166">
        <f t="shared" ref="N100" si="128">IF(F100&gt;0,(F100/F95)*100,)</f>
        <v>67.157683294275188</v>
      </c>
      <c r="O100" s="166">
        <f t="shared" ref="O100" si="129">IF(G100&gt;0,(G100/G95)*100,)</f>
        <v>41.857335127860026</v>
      </c>
      <c r="P100" s="156">
        <f t="shared" ref="P100" si="130">IF(H100&gt;0,(H100/H95)*100,)</f>
        <v>58.399625643425367</v>
      </c>
      <c r="Q100" s="157">
        <f t="shared" ref="Q100" si="131">IF(I100&gt;0,(I100/I95)*100,)</f>
        <v>68.746587629670074</v>
      </c>
      <c r="R100" s="896">
        <f t="shared" ref="R100:R101" si="132">+K100+K103</f>
        <v>85.041551246537395</v>
      </c>
      <c r="S100" s="166">
        <f t="shared" si="114"/>
        <v>0</v>
      </c>
      <c r="T100" s="166">
        <f t="shared" si="115"/>
        <v>75.627151992129853</v>
      </c>
      <c r="U100" s="166">
        <f t="shared" si="116"/>
        <v>71.0077000334784</v>
      </c>
      <c r="V100" s="166">
        <f t="shared" si="117"/>
        <v>45.087483176312247</v>
      </c>
      <c r="W100" s="156">
        <f t="shared" si="118"/>
        <v>61.815629386991112</v>
      </c>
      <c r="X100" s="166">
        <f t="shared" si="119"/>
        <v>72.599641213633888</v>
      </c>
      <c r="Y100" s="196"/>
      <c r="Z100" s="913">
        <f t="shared" ref="Z100:Z101" si="133">+R100+K106</f>
        <v>100</v>
      </c>
      <c r="AA100" s="913">
        <f t="shared" si="120"/>
        <v>0</v>
      </c>
      <c r="AB100" s="913">
        <f t="shared" si="121"/>
        <v>100</v>
      </c>
      <c r="AC100" s="913">
        <f t="shared" si="122"/>
        <v>100</v>
      </c>
      <c r="AD100" s="913">
        <f t="shared" si="123"/>
        <v>100</v>
      </c>
      <c r="AE100" s="913">
        <f t="shared" si="124"/>
        <v>100</v>
      </c>
      <c r="AF100" s="913">
        <f t="shared" si="125"/>
        <v>100</v>
      </c>
      <c r="AG100" s="895"/>
    </row>
    <row r="101" spans="1:33">
      <c r="A101" s="165"/>
      <c r="B101" s="1143" t="s">
        <v>435</v>
      </c>
      <c r="C101" s="1165">
        <v>3143</v>
      </c>
      <c r="D101" s="1166"/>
      <c r="E101" s="1166">
        <v>2903</v>
      </c>
      <c r="F101" s="20">
        <v>1934</v>
      </c>
      <c r="G101" s="1166">
        <v>282</v>
      </c>
      <c r="H101" s="1166">
        <v>1223</v>
      </c>
      <c r="I101" s="1167">
        <v>9485</v>
      </c>
      <c r="J101" s="897"/>
      <c r="K101" s="158">
        <f t="shared" ref="K101:L101" si="134">IF(C101&gt;0,(C101/C98)*100,)</f>
        <v>83.368700265251988</v>
      </c>
      <c r="L101" s="158">
        <f t="shared" si="134"/>
        <v>0</v>
      </c>
      <c r="M101" s="158">
        <f t="shared" ref="M101" si="135">IF(E101&gt;0,(E101/E98)*100,)</f>
        <v>68.241654913023041</v>
      </c>
      <c r="N101" s="158">
        <f t="shared" ref="N101" si="136">IF(F101&gt;0,(F101/F98)*100,)</f>
        <v>61.808884627676576</v>
      </c>
      <c r="O101" s="158">
        <f t="shared" ref="O101" si="137">IF(G101&gt;0,(G101/G98)*100,)</f>
        <v>40.810419681620843</v>
      </c>
      <c r="P101" s="159">
        <f t="shared" ref="P101" si="138">IF(H101&gt;0,(H101/H98)*100,)</f>
        <v>57.989568515884301</v>
      </c>
      <c r="Q101" s="160">
        <f t="shared" ref="Q101" si="139">IF(I101&gt;0,(I101/I98)*100,)</f>
        <v>67.978212570773309</v>
      </c>
      <c r="R101" s="896">
        <f t="shared" si="132"/>
        <v>89.734748010610076</v>
      </c>
      <c r="S101" s="166">
        <f t="shared" si="114"/>
        <v>0</v>
      </c>
      <c r="T101" s="166">
        <f t="shared" si="115"/>
        <v>78.185237423601322</v>
      </c>
      <c r="U101" s="166">
        <f t="shared" si="116"/>
        <v>71.588366890380314</v>
      </c>
      <c r="V101" s="166">
        <f t="shared" si="117"/>
        <v>47.467438494934882</v>
      </c>
      <c r="W101" s="156">
        <f t="shared" si="118"/>
        <v>62.636320531057365</v>
      </c>
      <c r="X101" s="166">
        <f t="shared" si="119"/>
        <v>75.954991758044869</v>
      </c>
      <c r="Y101" s="196"/>
      <c r="Z101" s="913">
        <f t="shared" si="133"/>
        <v>100</v>
      </c>
      <c r="AA101" s="913">
        <f t="shared" si="120"/>
        <v>0</v>
      </c>
      <c r="AB101" s="913">
        <f t="shared" si="121"/>
        <v>100</v>
      </c>
      <c r="AC101" s="913">
        <f t="shared" si="122"/>
        <v>100</v>
      </c>
      <c r="AD101" s="913">
        <f t="shared" si="123"/>
        <v>100</v>
      </c>
      <c r="AE101" s="913">
        <f t="shared" si="124"/>
        <v>100</v>
      </c>
      <c r="AF101" s="913">
        <f t="shared" si="125"/>
        <v>100</v>
      </c>
    </row>
    <row r="102" spans="1:33">
      <c r="A102" s="165"/>
      <c r="B102" s="1143" t="s">
        <v>433</v>
      </c>
      <c r="C102" s="1165">
        <v>90</v>
      </c>
      <c r="D102" s="1166"/>
      <c r="E102" s="1166">
        <v>215</v>
      </c>
      <c r="F102" s="20">
        <v>131</v>
      </c>
      <c r="G102" s="1166">
        <v>33</v>
      </c>
      <c r="H102" s="1166">
        <v>64</v>
      </c>
      <c r="I102" s="1167">
        <v>533</v>
      </c>
      <c r="J102" s="196"/>
      <c r="K102" s="166">
        <f t="shared" ref="K102:L102" si="140">IF(C102&gt;0,(C102/C92)*100,)</f>
        <v>3.0211480362537766</v>
      </c>
      <c r="L102" s="166">
        <f t="shared" si="140"/>
        <v>0</v>
      </c>
      <c r="M102" s="166">
        <f t="shared" ref="M102" si="141">IF(E102&gt;0,(E102/E92)*100,)</f>
        <v>4.8358074673864149</v>
      </c>
      <c r="N102" s="166">
        <f t="shared" ref="N102" si="142">IF(F102&gt;0,(F102/F92)*100,)</f>
        <v>4.6819156540385984</v>
      </c>
      <c r="O102" s="166">
        <f t="shared" ref="O102" si="143">IF(G102&gt;0,(G102/G92)*100,)</f>
        <v>4.954954954954955</v>
      </c>
      <c r="P102" s="156">
        <f t="shared" ref="P102" si="144">IF(H102&gt;0,(H102/H92)*100,)</f>
        <v>3.382663847780127</v>
      </c>
      <c r="Q102" s="157">
        <f t="shared" ref="Q102" si="145">IF(I102&gt;0,(I102/I92)*100,)</f>
        <v>4.1702527188795875</v>
      </c>
      <c r="R102" s="896"/>
      <c r="S102" s="166"/>
      <c r="T102" s="166"/>
      <c r="U102" s="166"/>
      <c r="V102" s="166"/>
      <c r="W102" s="156"/>
      <c r="X102" s="166"/>
      <c r="Y102" s="196"/>
      <c r="Z102" s="913"/>
      <c r="AA102" s="921"/>
      <c r="AB102" s="921"/>
      <c r="AC102" s="921"/>
      <c r="AD102" s="921"/>
      <c r="AE102" s="921"/>
      <c r="AF102" s="921"/>
    </row>
    <row r="103" spans="1:33">
      <c r="A103" s="165"/>
      <c r="B103" s="1143" t="s">
        <v>431</v>
      </c>
      <c r="C103" s="1165">
        <v>74</v>
      </c>
      <c r="D103" s="1166"/>
      <c r="E103" s="1166">
        <v>208</v>
      </c>
      <c r="F103" s="20">
        <v>115</v>
      </c>
      <c r="G103" s="1166">
        <v>24</v>
      </c>
      <c r="H103" s="1166">
        <v>73</v>
      </c>
      <c r="I103" s="1167">
        <v>494</v>
      </c>
      <c r="J103" s="196"/>
      <c r="K103" s="166">
        <f t="shared" ref="K103:L103" si="146">IF(C103&gt;0,(C103/C95)*100,)</f>
        <v>2.5623268698060944</v>
      </c>
      <c r="L103" s="166">
        <f t="shared" si="146"/>
        <v>0</v>
      </c>
      <c r="M103" s="166">
        <f t="shared" ref="M103" si="147">IF(E103&gt;0,(E103/E95)*100,)</f>
        <v>5.1155927201180518</v>
      </c>
      <c r="N103" s="166">
        <f t="shared" ref="N103" si="148">IF(F103&gt;0,(F103/F95)*100,)</f>
        <v>3.8500167392032139</v>
      </c>
      <c r="O103" s="166">
        <f t="shared" ref="O103" si="149">IF(G103&gt;0,(G103/G95)*100,)</f>
        <v>3.2301480484522207</v>
      </c>
      <c r="P103" s="156">
        <f t="shared" ref="P103" si="150">IF(H103&gt;0,(H103/H95)*100,)</f>
        <v>3.4160037435657467</v>
      </c>
      <c r="Q103" s="157">
        <f t="shared" ref="Q103" si="151">IF(I103&gt;0,(I103/I95)*100,)</f>
        <v>3.8530535839638094</v>
      </c>
      <c r="R103" s="896"/>
      <c r="S103" s="166"/>
      <c r="T103" s="166"/>
      <c r="U103" s="166"/>
      <c r="V103" s="166"/>
      <c r="W103" s="156"/>
      <c r="X103" s="166"/>
      <c r="Y103" s="196"/>
      <c r="Z103" s="913"/>
      <c r="AA103" s="921"/>
      <c r="AB103" s="921"/>
      <c r="AC103" s="921"/>
      <c r="AD103" s="921"/>
      <c r="AE103" s="921"/>
      <c r="AF103" s="921"/>
    </row>
    <row r="104" spans="1:33">
      <c r="A104" s="165"/>
      <c r="B104" s="1143" t="s">
        <v>429</v>
      </c>
      <c r="C104" s="1165">
        <v>240</v>
      </c>
      <c r="D104" s="1166"/>
      <c r="E104" s="1166">
        <v>423</v>
      </c>
      <c r="F104" s="20">
        <v>306</v>
      </c>
      <c r="G104" s="1166">
        <v>46</v>
      </c>
      <c r="H104" s="1166">
        <v>98</v>
      </c>
      <c r="I104" s="1167">
        <v>1113</v>
      </c>
      <c r="J104" s="897"/>
      <c r="K104" s="158">
        <f t="shared" ref="K104:L104" si="152">IF(C104&gt;0,(C104/C98)*100,)</f>
        <v>6.3660477453580899</v>
      </c>
      <c r="L104" s="158">
        <f t="shared" si="152"/>
        <v>0</v>
      </c>
      <c r="M104" s="158">
        <f t="shared" ref="M104" si="153">IF(E104&gt;0,(E104/E98)*100,)</f>
        <v>9.9435825105782794</v>
      </c>
      <c r="N104" s="158">
        <f t="shared" ref="N104" si="154">IF(F104&gt;0,(F104/F98)*100,)</f>
        <v>9.7794822627037394</v>
      </c>
      <c r="O104" s="158">
        <f t="shared" ref="O104" si="155">IF(G104&gt;0,(G104/G98)*100,)</f>
        <v>6.6570188133140373</v>
      </c>
      <c r="P104" s="159">
        <f t="shared" ref="P104" si="156">IF(H104&gt;0,(H104/H98)*100,)</f>
        <v>4.6467520151730675</v>
      </c>
      <c r="Q104" s="160">
        <f t="shared" ref="Q104" si="157">IF(I104&gt;0,(I104/I98)*100,)</f>
        <v>7.9767791872715543</v>
      </c>
      <c r="R104" s="152"/>
      <c r="S104" s="153"/>
      <c r="T104" s="475"/>
      <c r="U104" s="475"/>
      <c r="V104" s="475"/>
      <c r="W104" s="475"/>
      <c r="X104" s="476"/>
      <c r="Y104" s="196"/>
      <c r="Z104" s="913"/>
      <c r="AA104" s="921"/>
      <c r="AB104" s="921"/>
      <c r="AC104" s="921"/>
      <c r="AD104" s="921"/>
      <c r="AE104" s="921"/>
      <c r="AF104" s="921"/>
    </row>
    <row r="105" spans="1:33">
      <c r="A105" s="165"/>
      <c r="B105" s="1143" t="s">
        <v>427</v>
      </c>
      <c r="C105" s="1165">
        <v>412</v>
      </c>
      <c r="D105" s="1166"/>
      <c r="E105" s="1166">
        <v>1171</v>
      </c>
      <c r="F105" s="20">
        <v>832</v>
      </c>
      <c r="G105" s="1166">
        <v>313</v>
      </c>
      <c r="H105" s="1166">
        <v>585</v>
      </c>
      <c r="I105" s="1167">
        <v>3313</v>
      </c>
      <c r="J105" s="196"/>
      <c r="K105" s="166">
        <f t="shared" ref="K105:L105" si="158">IF(C105&gt;0,(C105/C92)*100,)</f>
        <v>13.830144343739509</v>
      </c>
      <c r="L105" s="166">
        <f t="shared" si="158"/>
        <v>0</v>
      </c>
      <c r="M105" s="166">
        <f t="shared" ref="M105" si="159">IF(E105&gt;0,(E105/E92)*100,)</f>
        <v>26.338281601439494</v>
      </c>
      <c r="N105" s="166">
        <f t="shared" ref="N105" si="160">IF(F105&gt;0,(F105/F92)*100,)</f>
        <v>29.735525375268047</v>
      </c>
      <c r="O105" s="166">
        <f t="shared" ref="O105" si="161">IF(G105&gt;0,(G105/G92)*100,)</f>
        <v>46.996996996996998</v>
      </c>
      <c r="P105" s="156">
        <f t="shared" ref="P105" si="162">IF(H105&gt;0,(H105/H92)*100,)</f>
        <v>30.919661733615222</v>
      </c>
      <c r="Q105" s="157">
        <f t="shared" ref="Q105" si="163">IF(I105&gt;0,(I105/I92)*100,)</f>
        <v>25.92128941397387</v>
      </c>
      <c r="R105" s="896"/>
      <c r="S105" s="166"/>
      <c r="T105" s="166"/>
      <c r="U105" s="166"/>
      <c r="V105" s="166"/>
      <c r="W105" s="156"/>
      <c r="X105" s="166"/>
      <c r="Y105" s="196"/>
      <c r="Z105" s="913"/>
      <c r="AA105" s="921"/>
      <c r="AB105" s="921"/>
      <c r="AC105" s="921"/>
      <c r="AD105" s="921"/>
      <c r="AE105" s="921"/>
      <c r="AF105" s="921"/>
    </row>
    <row r="106" spans="1:33">
      <c r="A106" s="165"/>
      <c r="B106" s="1143" t="s">
        <v>425</v>
      </c>
      <c r="C106" s="1165">
        <v>432</v>
      </c>
      <c r="D106" s="1166"/>
      <c r="E106" s="1166">
        <v>991</v>
      </c>
      <c r="F106" s="20">
        <v>866</v>
      </c>
      <c r="G106" s="1166">
        <v>408</v>
      </c>
      <c r="H106" s="1166">
        <v>816</v>
      </c>
      <c r="I106" s="1167">
        <v>3513</v>
      </c>
      <c r="J106" s="196"/>
      <c r="K106" s="166">
        <f t="shared" ref="K106:L106" si="164">IF(C106&gt;0,(C106/C95)*100,)</f>
        <v>14.958448753462603</v>
      </c>
      <c r="L106" s="166">
        <f t="shared" si="164"/>
        <v>0</v>
      </c>
      <c r="M106" s="166">
        <f t="shared" ref="M106" si="165">IF(E106&gt;0,(E106/E95)*100,)</f>
        <v>24.372848007870143</v>
      </c>
      <c r="N106" s="166">
        <f t="shared" ref="N106" si="166">IF(F106&gt;0,(F106/F95)*100,)</f>
        <v>28.992299966521596</v>
      </c>
      <c r="O106" s="166">
        <f t="shared" ref="O106" si="167">IF(G106&gt;0,(G106/G95)*100,)</f>
        <v>54.912516823687753</v>
      </c>
      <c r="P106" s="156">
        <f t="shared" ref="P106" si="168">IF(H106&gt;0,(H106/H95)*100,)</f>
        <v>38.184370613008888</v>
      </c>
      <c r="Q106" s="157">
        <f t="shared" ref="Q106" si="169">IF(I106&gt;0,(I106/I95)*100,)</f>
        <v>27.40035878636612</v>
      </c>
      <c r="R106" s="911"/>
      <c r="S106" s="166"/>
      <c r="T106" s="166"/>
      <c r="U106" s="166"/>
      <c r="V106" s="166"/>
      <c r="W106" s="156"/>
      <c r="X106" s="166"/>
      <c r="Y106" s="196"/>
      <c r="Z106" s="913"/>
      <c r="AA106" s="921"/>
      <c r="AB106" s="921"/>
      <c r="AC106" s="921"/>
      <c r="AD106" s="921"/>
      <c r="AE106" s="921"/>
      <c r="AF106" s="921"/>
      <c r="AG106" s="895"/>
    </row>
    <row r="107" spans="1:33">
      <c r="A107" s="165"/>
      <c r="B107" s="1143" t="s">
        <v>423</v>
      </c>
      <c r="C107" s="1165">
        <v>387</v>
      </c>
      <c r="D107" s="1166"/>
      <c r="E107" s="1166">
        <v>928</v>
      </c>
      <c r="F107" s="20">
        <v>889</v>
      </c>
      <c r="G107" s="1166">
        <v>363</v>
      </c>
      <c r="H107" s="1166">
        <v>788</v>
      </c>
      <c r="I107" s="1167">
        <v>3355</v>
      </c>
      <c r="J107" s="897"/>
      <c r="K107" s="154">
        <f t="shared" ref="K107:L107" si="170">IF(C107&gt;0,(C107/C98)*100,)</f>
        <v>10.26525198938992</v>
      </c>
      <c r="L107" s="154">
        <f t="shared" si="170"/>
        <v>0</v>
      </c>
      <c r="M107" s="426">
        <f t="shared" ref="M107" si="171">IF(E107&gt;0,(E107/E98)*100,)</f>
        <v>21.814762576398682</v>
      </c>
      <c r="N107" s="426">
        <f t="shared" ref="N107" si="172">IF(F107&gt;0,(F107/F98)*100,)</f>
        <v>28.411633109619689</v>
      </c>
      <c r="O107" s="426">
        <f t="shared" ref="O107" si="173">IF(G107&gt;0,(G107/G98)*100,)</f>
        <v>52.532561505065125</v>
      </c>
      <c r="P107" s="426">
        <f t="shared" ref="P107" si="174">IF(H107&gt;0,(H107/H98)*100,)</f>
        <v>37.363679468942628</v>
      </c>
      <c r="Q107" s="912">
        <f t="shared" ref="Q107" si="175">IF(I107&gt;0,(I107/I98)*100,)</f>
        <v>24.045008241955134</v>
      </c>
      <c r="R107" s="911" t="s">
        <v>10</v>
      </c>
      <c r="S107" s="153"/>
      <c r="T107" s="150"/>
      <c r="U107" s="150"/>
      <c r="V107" s="150"/>
      <c r="W107" s="150"/>
      <c r="X107" s="898"/>
      <c r="Y107" s="196"/>
      <c r="Z107" s="913"/>
      <c r="AA107" s="921"/>
      <c r="AB107" s="921"/>
      <c r="AC107" s="921"/>
      <c r="AD107" s="921"/>
      <c r="AE107" s="921"/>
      <c r="AF107" s="921"/>
    </row>
    <row r="108" spans="1:33">
      <c r="A108" s="165"/>
      <c r="B108" s="1143" t="s">
        <v>421</v>
      </c>
      <c r="C108" s="1165">
        <v>1302</v>
      </c>
      <c r="D108" s="1166"/>
      <c r="E108" s="1166">
        <v>1594</v>
      </c>
      <c r="F108" s="20">
        <v>877</v>
      </c>
      <c r="G108" s="1166">
        <v>130</v>
      </c>
      <c r="H108" s="1166">
        <v>296</v>
      </c>
      <c r="I108" s="1167">
        <v>4199</v>
      </c>
      <c r="J108" s="196"/>
      <c r="K108" s="153">
        <f t="shared" ref="K108:L108" si="176">IF(C108&gt;0,(C108/C79)*100,)</f>
        <v>57.180500658761524</v>
      </c>
      <c r="L108" s="153">
        <f t="shared" si="176"/>
        <v>0</v>
      </c>
      <c r="M108" s="475">
        <f t="shared" ref="M108" si="177">IF(E108&gt;0,(E108/E79)*100,)</f>
        <v>35.125605993829886</v>
      </c>
      <c r="N108" s="475">
        <f t="shared" ref="N108" si="178">IF(F108&gt;0,(F108/F79)*100,)</f>
        <v>34.691455696202532</v>
      </c>
      <c r="O108" s="475">
        <f t="shared" ref="O108" si="179">IF(G108&gt;0,(G108/G79)*100,)</f>
        <v>19.145802650957293</v>
      </c>
      <c r="P108" s="475">
        <f t="shared" ref="P108" si="180">IF(H108&gt;0,(H108/H79)*100,)</f>
        <v>19.667774086378735</v>
      </c>
      <c r="Q108" s="476">
        <f t="shared" ref="Q108" si="181">IF(I108&gt;0,(I108/I79)*100,)</f>
        <v>36.427518001214537</v>
      </c>
      <c r="R108" s="152">
        <f>+K108+K111+K114</f>
        <v>84.760649978041272</v>
      </c>
      <c r="S108" s="153">
        <f t="shared" ref="S108" si="182">+L108+L111+L114</f>
        <v>0</v>
      </c>
      <c r="T108" s="475">
        <f t="shared" ref="T108:T110" si="183">+M108+M111+M114</f>
        <v>70.229175848391364</v>
      </c>
      <c r="U108" s="475">
        <f t="shared" ref="U108:U110" si="184">+N108+N111+N114</f>
        <v>63.409810126582279</v>
      </c>
      <c r="V108" s="475">
        <f t="shared" ref="V108:V110" si="185">+O108+O111+O114</f>
        <v>45.508100147275414</v>
      </c>
      <c r="W108" s="475">
        <f t="shared" ref="W108:W110" si="186">+P108+P111+P114</f>
        <v>38.006644518272424</v>
      </c>
      <c r="X108" s="476">
        <f t="shared" ref="X108:X110" si="187">+Q108+Q111+Q114</f>
        <v>65.940834562331915</v>
      </c>
      <c r="Y108" s="196"/>
      <c r="Z108" s="913">
        <f>+R108+K117</f>
        <v>99.999999999999986</v>
      </c>
      <c r="AA108" s="913">
        <f t="shared" ref="AA108" si="188">+S108+L117</f>
        <v>0</v>
      </c>
      <c r="AB108" s="913">
        <f t="shared" ref="AB108:AB110" si="189">+T108+M117</f>
        <v>100</v>
      </c>
      <c r="AC108" s="913">
        <f t="shared" ref="AC108:AC110" si="190">+U108+N117</f>
        <v>100</v>
      </c>
      <c r="AD108" s="913">
        <f t="shared" ref="AD108:AD110" si="191">+V108+O117</f>
        <v>100</v>
      </c>
      <c r="AE108" s="913">
        <f t="shared" ref="AE108:AE110" si="192">+W108+P117</f>
        <v>100</v>
      </c>
      <c r="AF108" s="913">
        <f t="shared" ref="AF108:AF110" si="193">+X108+Q117</f>
        <v>100</v>
      </c>
    </row>
    <row r="109" spans="1:33">
      <c r="A109" s="165"/>
      <c r="B109" s="1143" t="s">
        <v>419</v>
      </c>
      <c r="C109" s="1165">
        <v>1371</v>
      </c>
      <c r="D109" s="1166"/>
      <c r="E109" s="1166">
        <v>1503</v>
      </c>
      <c r="F109" s="20">
        <v>860</v>
      </c>
      <c r="G109" s="1166">
        <v>140</v>
      </c>
      <c r="H109" s="1166">
        <v>286</v>
      </c>
      <c r="I109" s="1167">
        <v>4160</v>
      </c>
      <c r="J109" s="196"/>
      <c r="K109" s="153">
        <f t="shared" ref="K109:L109" si="194">IF(C109&gt;0,(C109/C82)*100,)</f>
        <v>56.582748658687578</v>
      </c>
      <c r="L109" s="153">
        <f t="shared" si="194"/>
        <v>0</v>
      </c>
      <c r="M109" s="475">
        <f t="shared" ref="M109" si="195">IF(E109&gt;0,(E109/E82)*100,)</f>
        <v>35.523516899078231</v>
      </c>
      <c r="N109" s="475">
        <f t="shared" ref="N109" si="196">IF(F109&gt;0,(F109/F82)*100,)</f>
        <v>34.072900158478603</v>
      </c>
      <c r="O109" s="475">
        <f t="shared" ref="O109" si="197">IF(G109&gt;0,(G109/G82)*100,)</f>
        <v>26.819923371647509</v>
      </c>
      <c r="P109" s="475">
        <f t="shared" ref="P109" si="198">IF(H109&gt;0,(H109/H82)*100,)</f>
        <v>18.729535036018337</v>
      </c>
      <c r="Q109" s="476">
        <f t="shared" ref="Q109" si="199">IF(I109&gt;0,(I109/I82)*100,)</f>
        <v>37.053531664736795</v>
      </c>
      <c r="R109" s="152">
        <f t="shared" ref="R109:R110" si="200">+K109+K112+K115</f>
        <v>82.66611638464714</v>
      </c>
      <c r="S109" s="153">
        <f>+L109+L112+L115</f>
        <v>0</v>
      </c>
      <c r="T109" s="475">
        <f t="shared" si="183"/>
        <v>69.321673363271088</v>
      </c>
      <c r="U109" s="475">
        <f t="shared" si="184"/>
        <v>65.174326465927095</v>
      </c>
      <c r="V109" s="475">
        <f t="shared" si="185"/>
        <v>54.78927203065134</v>
      </c>
      <c r="W109" s="475">
        <f t="shared" si="186"/>
        <v>38.113948919449903</v>
      </c>
      <c r="X109" s="476">
        <f t="shared" si="187"/>
        <v>66.34898013716932</v>
      </c>
      <c r="Y109" s="196"/>
      <c r="Z109" s="913">
        <f>+R109+K118</f>
        <v>100</v>
      </c>
      <c r="AA109" s="913">
        <f>+S109+L118</f>
        <v>0</v>
      </c>
      <c r="AB109" s="913">
        <f t="shared" si="189"/>
        <v>100</v>
      </c>
      <c r="AC109" s="913">
        <f t="shared" si="190"/>
        <v>100</v>
      </c>
      <c r="AD109" s="913">
        <f t="shared" si="191"/>
        <v>100</v>
      </c>
      <c r="AE109" s="913">
        <f t="shared" si="192"/>
        <v>100</v>
      </c>
      <c r="AF109" s="913">
        <f t="shared" si="193"/>
        <v>100</v>
      </c>
    </row>
    <row r="110" spans="1:33">
      <c r="A110" s="165"/>
      <c r="B110" s="1143" t="s">
        <v>417</v>
      </c>
      <c r="C110" s="1165">
        <v>1549</v>
      </c>
      <c r="D110" s="1166"/>
      <c r="E110" s="1166">
        <v>1691</v>
      </c>
      <c r="F110" s="20">
        <v>912</v>
      </c>
      <c r="G110" s="1166">
        <v>123</v>
      </c>
      <c r="H110" s="1166">
        <v>302</v>
      </c>
      <c r="I110" s="1167">
        <v>4577</v>
      </c>
      <c r="J110" s="897"/>
      <c r="K110" s="154">
        <f t="shared" ref="K110:L110" si="201">IF(C110&gt;0,(C110/C85)*100,)</f>
        <v>58.102025506376599</v>
      </c>
      <c r="L110" s="154">
        <f t="shared" si="201"/>
        <v>0</v>
      </c>
      <c r="M110" s="477">
        <f t="shared" ref="M110" si="202">IF(E110&gt;0,(E110/E85)*100,)</f>
        <v>36.50690846286701</v>
      </c>
      <c r="N110" s="477">
        <f t="shared" ref="N110" si="203">IF(F110&gt;0,(F110/F85)*100,)</f>
        <v>37.423061140746825</v>
      </c>
      <c r="O110" s="477">
        <f t="shared" ref="O110" si="204">IF(G110&gt;0,(G110/G85)*100,)</f>
        <v>25.308641975308642</v>
      </c>
      <c r="P110" s="477">
        <f t="shared" ref="P110" si="205">IF(H110&gt;0,(H110/H85)*100,)</f>
        <v>20.323014804845222</v>
      </c>
      <c r="Q110" s="478">
        <f t="shared" ref="Q110" si="206">IF(I110&gt;0,(I110/I85)*100,)</f>
        <v>39.096267190569748</v>
      </c>
      <c r="R110" s="152">
        <f t="shared" si="200"/>
        <v>79.932483120780205</v>
      </c>
      <c r="S110" s="153">
        <f t="shared" ref="S110" si="207">+L110+L113+L116</f>
        <v>0</v>
      </c>
      <c r="T110" s="475">
        <f t="shared" si="183"/>
        <v>63.924870466321245</v>
      </c>
      <c r="U110" s="475">
        <f t="shared" si="184"/>
        <v>65.367254821501859</v>
      </c>
      <c r="V110" s="475">
        <f t="shared" si="185"/>
        <v>53.086419753086417</v>
      </c>
      <c r="W110" s="475">
        <f t="shared" si="186"/>
        <v>44.885598923283979</v>
      </c>
      <c r="X110" s="476">
        <f t="shared" si="187"/>
        <v>65.003843854104389</v>
      </c>
      <c r="Y110" s="196"/>
      <c r="Z110" s="913">
        <f>+R110+K119</f>
        <v>100.00000000000001</v>
      </c>
      <c r="AA110" s="913">
        <f t="shared" ref="AA110" si="208">+S110+L119</f>
        <v>0</v>
      </c>
      <c r="AB110" s="913">
        <f t="shared" si="189"/>
        <v>100</v>
      </c>
      <c r="AC110" s="913">
        <f t="shared" si="190"/>
        <v>100.00000000000001</v>
      </c>
      <c r="AD110" s="913">
        <f t="shared" si="191"/>
        <v>100</v>
      </c>
      <c r="AE110" s="913">
        <f t="shared" si="192"/>
        <v>100</v>
      </c>
      <c r="AF110" s="913">
        <f t="shared" si="193"/>
        <v>100</v>
      </c>
    </row>
    <row r="111" spans="1:33">
      <c r="A111" s="165"/>
      <c r="B111" s="1143" t="s">
        <v>415</v>
      </c>
      <c r="C111" s="1165">
        <v>236</v>
      </c>
      <c r="D111" s="1166"/>
      <c r="E111" s="1166">
        <v>482</v>
      </c>
      <c r="F111" s="20">
        <v>204</v>
      </c>
      <c r="G111" s="1166">
        <v>49</v>
      </c>
      <c r="H111" s="1166">
        <v>55</v>
      </c>
      <c r="I111" s="1167">
        <v>1026</v>
      </c>
      <c r="J111" s="196"/>
      <c r="K111" s="153">
        <f t="shared" ref="K111:L111" si="209">IF(C111&gt;0,(C111/C79)*100,)</f>
        <v>10.364514712340799</v>
      </c>
      <c r="L111" s="153">
        <f t="shared" si="209"/>
        <v>0</v>
      </c>
      <c r="M111" s="475">
        <f t="shared" ref="M111" si="210">IF(E111&gt;0,(E111/E79)*100,)</f>
        <v>10.621419127368885</v>
      </c>
      <c r="N111" s="475">
        <f t="shared" ref="N111" si="211">IF(F111&gt;0,(F111/F79)*100,)</f>
        <v>8.0696202531645564</v>
      </c>
      <c r="O111" s="475">
        <f t="shared" ref="O111" si="212">IF(G111&gt;0,(G111/G79)*100,)</f>
        <v>7.216494845360824</v>
      </c>
      <c r="P111" s="475">
        <f t="shared" ref="P111" si="213">IF(H111&gt;0,(H111/H79)*100,)</f>
        <v>3.6544850498338874</v>
      </c>
      <c r="Q111" s="476">
        <f t="shared" ref="Q111" si="214">IF(I111&gt;0,(I111/I79)*100,)</f>
        <v>8.90084150255921</v>
      </c>
      <c r="R111" s="152"/>
      <c r="S111" s="153"/>
      <c r="T111" s="475"/>
      <c r="U111" s="475"/>
      <c r="V111" s="475"/>
      <c r="W111" s="475"/>
      <c r="X111" s="476"/>
      <c r="Y111" s="196"/>
      <c r="Z111" s="913"/>
      <c r="AA111" s="913"/>
      <c r="AB111" s="913"/>
      <c r="AC111" s="921"/>
      <c r="AD111" s="921"/>
      <c r="AE111" s="921"/>
      <c r="AF111" s="921"/>
    </row>
    <row r="112" spans="1:33">
      <c r="A112" s="165"/>
      <c r="B112" s="1143" t="s">
        <v>413</v>
      </c>
      <c r="C112" s="1165">
        <v>222</v>
      </c>
      <c r="D112" s="1166"/>
      <c r="E112" s="1166">
        <v>433</v>
      </c>
      <c r="F112" s="20">
        <v>218</v>
      </c>
      <c r="G112" s="1166">
        <v>38</v>
      </c>
      <c r="H112" s="1166">
        <v>50</v>
      </c>
      <c r="I112" s="1167">
        <v>961</v>
      </c>
      <c r="J112" s="196"/>
      <c r="K112" s="153">
        <f t="shared" ref="K112:L112" si="215">IF(C112&gt;0,(C112/C82)*100,)</f>
        <v>9.1621956252579455</v>
      </c>
      <c r="L112" s="153">
        <f t="shared" si="215"/>
        <v>0</v>
      </c>
      <c r="M112" s="475">
        <f t="shared" ref="M112" si="216">IF(E112&gt;0,(E112/E82)*100,)</f>
        <v>10.233987237059797</v>
      </c>
      <c r="N112" s="475">
        <f t="shared" ref="N112" si="217">IF(F112&gt;0,(F112/F82)*100,)</f>
        <v>8.6370839936608554</v>
      </c>
      <c r="O112" s="475">
        <f t="shared" ref="O112" si="218">IF(G112&gt;0,(G112/G82)*100,)</f>
        <v>7.2796934865900385</v>
      </c>
      <c r="P112" s="475">
        <f t="shared" ref="P112" si="219">IF(H112&gt;0,(H112/H82)*100,)</f>
        <v>3.2743942370661432</v>
      </c>
      <c r="Q112" s="476">
        <f t="shared" ref="Q112" si="220">IF(I112&gt;0,(I112/I82)*100,)</f>
        <v>8.5597220985125144</v>
      </c>
      <c r="R112" s="152"/>
      <c r="S112" s="153"/>
      <c r="T112" s="475"/>
      <c r="U112" s="475"/>
      <c r="V112" s="475"/>
      <c r="W112" s="475"/>
      <c r="X112" s="476"/>
      <c r="Y112" s="196"/>
      <c r="Z112" s="915"/>
      <c r="AA112" s="917"/>
      <c r="AB112" s="917"/>
      <c r="AC112" s="917"/>
      <c r="AD112" s="917"/>
      <c r="AE112" s="917"/>
      <c r="AF112" s="917"/>
    </row>
    <row r="113" spans="1:32">
      <c r="A113" s="165"/>
      <c r="B113" s="1143" t="s">
        <v>409</v>
      </c>
      <c r="C113" s="1165">
        <v>125</v>
      </c>
      <c r="D113" s="1166"/>
      <c r="E113" s="1166">
        <v>288</v>
      </c>
      <c r="F113" s="20">
        <v>114</v>
      </c>
      <c r="G113" s="1166">
        <v>33</v>
      </c>
      <c r="H113" s="1166">
        <v>124</v>
      </c>
      <c r="I113" s="1167">
        <v>684</v>
      </c>
      <c r="J113" s="196"/>
      <c r="K113" s="154">
        <f t="shared" ref="K113:L113" si="221">IF(C113&gt;0,(C113/C85)*100,)</f>
        <v>4.6886721680420109</v>
      </c>
      <c r="L113" s="154">
        <f t="shared" si="221"/>
        <v>0</v>
      </c>
      <c r="M113" s="477">
        <f t="shared" ref="M113" si="222">IF(E113&gt;0,(E113/E85)*100,)</f>
        <v>6.2176165803108807</v>
      </c>
      <c r="N113" s="477">
        <f t="shared" ref="N113" si="223">IF(F113&gt;0,(F113/F85)*100,)</f>
        <v>4.6778826425933531</v>
      </c>
      <c r="O113" s="477">
        <f t="shared" ref="O113" si="224">IF(G113&gt;0,(G113/G85)*100,)</f>
        <v>6.7901234567901234</v>
      </c>
      <c r="P113" s="477">
        <f t="shared" ref="P113" si="225">IF(H113&gt;0,(H113/H85)*100,)</f>
        <v>8.3445491251682373</v>
      </c>
      <c r="Q113" s="478">
        <f t="shared" ref="Q113" si="226">IF(I113&gt;0,(I113/I85)*100,)</f>
        <v>5.8426582386606309</v>
      </c>
      <c r="R113" s="152"/>
      <c r="S113" s="153"/>
      <c r="T113" s="475"/>
      <c r="U113" s="475"/>
      <c r="V113" s="475"/>
      <c r="W113" s="475"/>
      <c r="X113" s="476"/>
      <c r="Y113" s="196"/>
      <c r="Z113" s="915"/>
      <c r="AA113" s="917"/>
      <c r="AB113" s="917"/>
      <c r="AC113" s="917"/>
      <c r="AD113" s="917"/>
      <c r="AE113" s="917"/>
      <c r="AF113" s="917"/>
    </row>
    <row r="114" spans="1:32">
      <c r="A114" s="165"/>
      <c r="B114" s="1143" t="s">
        <v>411</v>
      </c>
      <c r="C114" s="1165">
        <v>392</v>
      </c>
      <c r="D114" s="1166"/>
      <c r="E114" s="1166">
        <v>1111</v>
      </c>
      <c r="F114" s="20">
        <v>522</v>
      </c>
      <c r="G114" s="1166">
        <v>130</v>
      </c>
      <c r="H114" s="1166">
        <v>221</v>
      </c>
      <c r="I114" s="1167">
        <v>2376</v>
      </c>
      <c r="J114" s="196"/>
      <c r="K114" s="153">
        <f t="shared" ref="K114:L114" si="227">IF(C114&gt;0,(C114/C79)*100,)</f>
        <v>17.215634606938952</v>
      </c>
      <c r="L114" s="153">
        <f t="shared" si="227"/>
        <v>0</v>
      </c>
      <c r="M114" s="475">
        <f t="shared" ref="M114" si="228">IF(E114&gt;0,(E114/E79)*100,)</f>
        <v>24.482150727192593</v>
      </c>
      <c r="N114" s="475">
        <f t="shared" ref="N114" si="229">IF(F114&gt;0,(F114/F79)*100,)</f>
        <v>20.648734177215189</v>
      </c>
      <c r="O114" s="475">
        <f t="shared" ref="O114" si="230">IF(G114&gt;0,(G114/G79)*100,)</f>
        <v>19.145802650957293</v>
      </c>
      <c r="P114" s="475">
        <f t="shared" ref="P114" si="231">IF(H114&gt;0,(H114/H79)*100,)</f>
        <v>14.6843853820598</v>
      </c>
      <c r="Q114" s="476">
        <f t="shared" ref="Q114" si="232">IF(I114&gt;0,(I114/I79)*100,)</f>
        <v>20.612475058558168</v>
      </c>
      <c r="R114" s="152"/>
      <c r="S114" s="153"/>
      <c r="T114" s="475"/>
      <c r="U114" s="475"/>
      <c r="V114" s="475"/>
      <c r="W114" s="475"/>
      <c r="X114" s="476"/>
      <c r="Y114" s="196"/>
      <c r="Z114" s="915"/>
      <c r="AA114" s="917"/>
      <c r="AB114" s="917"/>
      <c r="AC114" s="917"/>
      <c r="AD114" s="917"/>
      <c r="AE114" s="917"/>
      <c r="AF114" s="917"/>
    </row>
    <row r="115" spans="1:32">
      <c r="A115" s="165"/>
      <c r="B115" s="1143" t="s">
        <v>407</v>
      </c>
      <c r="C115" s="1165">
        <v>410</v>
      </c>
      <c r="D115" s="1166"/>
      <c r="E115" s="1166">
        <v>997</v>
      </c>
      <c r="F115" s="20">
        <v>567</v>
      </c>
      <c r="G115" s="1166">
        <v>108</v>
      </c>
      <c r="H115" s="1166">
        <v>246</v>
      </c>
      <c r="I115" s="1167">
        <v>2328</v>
      </c>
      <c r="J115" s="196"/>
      <c r="K115" s="153">
        <f t="shared" ref="K115:L115" si="233">IF(C115&gt;0,(C115/C82)*100,)</f>
        <v>16.921172100701611</v>
      </c>
      <c r="L115" s="153">
        <f t="shared" si="233"/>
        <v>0</v>
      </c>
      <c r="M115" s="475">
        <f t="shared" ref="M115" si="234">IF(E115&gt;0,(E115/E82)*100,)</f>
        <v>23.564169227133068</v>
      </c>
      <c r="N115" s="475">
        <f t="shared" ref="N115" si="235">IF(F115&gt;0,(F115/F82)*100,)</f>
        <v>22.46434231378764</v>
      </c>
      <c r="O115" s="475">
        <f t="shared" ref="O115" si="236">IF(G115&gt;0,(G115/G82)*100,)</f>
        <v>20.689655172413794</v>
      </c>
      <c r="P115" s="475">
        <f t="shared" ref="P115" si="237">IF(H115&gt;0,(H115/H82)*100,)</f>
        <v>16.110019646365423</v>
      </c>
      <c r="Q115" s="476">
        <f t="shared" ref="Q115" si="238">IF(I115&gt;0,(I115/I82)*100,)</f>
        <v>20.735726373920013</v>
      </c>
      <c r="R115" s="152"/>
      <c r="S115" s="153"/>
      <c r="T115" s="475"/>
      <c r="U115" s="475"/>
      <c r="V115" s="475"/>
      <c r="W115" s="475"/>
      <c r="X115" s="476"/>
      <c r="Y115" s="196"/>
      <c r="Z115" s="915"/>
      <c r="AA115" s="917"/>
      <c r="AB115" s="917"/>
      <c r="AC115" s="917"/>
      <c r="AD115" s="917"/>
      <c r="AE115" s="917"/>
      <c r="AF115" s="917"/>
    </row>
    <row r="116" spans="1:32">
      <c r="A116" s="165"/>
      <c r="B116" s="1143" t="s">
        <v>405</v>
      </c>
      <c r="C116" s="1165">
        <v>457</v>
      </c>
      <c r="D116" s="1166"/>
      <c r="E116" s="1166">
        <v>982</v>
      </c>
      <c r="F116" s="20">
        <v>567</v>
      </c>
      <c r="G116" s="1166">
        <v>102</v>
      </c>
      <c r="H116" s="1166">
        <v>241</v>
      </c>
      <c r="I116" s="1167">
        <v>2349</v>
      </c>
      <c r="J116" s="897"/>
      <c r="K116" s="154">
        <f t="shared" ref="K116:L116" si="239">IF(C116&gt;0,(C116/C85)*100,)</f>
        <v>17.141785446361592</v>
      </c>
      <c r="L116" s="154">
        <f t="shared" si="239"/>
        <v>0</v>
      </c>
      <c r="M116" s="477">
        <f t="shared" ref="M116" si="240">IF(E116&gt;0,(E116/E85)*100,)</f>
        <v>21.200345423143354</v>
      </c>
      <c r="N116" s="477">
        <f t="shared" ref="N116" si="241">IF(F116&gt;0,(F116/F85)*100,)</f>
        <v>23.266311038161675</v>
      </c>
      <c r="O116" s="477">
        <f t="shared" ref="O116" si="242">IF(G116&gt;0,(G116/G85)*100,)</f>
        <v>20.987654320987652</v>
      </c>
      <c r="P116" s="477">
        <f t="shared" ref="P116" si="243">IF(H116&gt;0,(H116/H85)*100,)</f>
        <v>16.218034993270525</v>
      </c>
      <c r="Q116" s="478">
        <f t="shared" ref="Q116" si="244">IF(I116&gt;0,(I116/I85)*100,)</f>
        <v>20.064918424874005</v>
      </c>
      <c r="R116" s="152"/>
      <c r="S116" s="153"/>
      <c r="T116" s="475"/>
      <c r="U116" s="475"/>
      <c r="V116" s="475"/>
      <c r="W116" s="475"/>
      <c r="X116" s="476"/>
      <c r="Y116" s="196"/>
      <c r="Z116" s="915"/>
      <c r="AA116" s="917"/>
      <c r="AB116" s="917"/>
      <c r="AC116" s="917"/>
      <c r="AD116" s="917"/>
      <c r="AE116" s="917"/>
      <c r="AF116" s="917"/>
    </row>
    <row r="117" spans="1:32">
      <c r="A117" s="165"/>
      <c r="B117" s="1143" t="s">
        <v>401</v>
      </c>
      <c r="C117" s="1165">
        <v>347</v>
      </c>
      <c r="D117" s="1166"/>
      <c r="E117" s="1166">
        <v>1351</v>
      </c>
      <c r="F117" s="20">
        <v>925</v>
      </c>
      <c r="G117" s="1166">
        <v>370</v>
      </c>
      <c r="H117" s="1166">
        <v>933</v>
      </c>
      <c r="I117" s="1167">
        <v>3926</v>
      </c>
      <c r="J117" s="196"/>
      <c r="K117" s="153">
        <f t="shared" ref="K117:L117" si="245">IF(C117&gt;0,(C117/C79)*100,)</f>
        <v>15.239350021958717</v>
      </c>
      <c r="L117" s="153">
        <f t="shared" si="245"/>
        <v>0</v>
      </c>
      <c r="M117" s="475">
        <f t="shared" ref="M117" si="246">IF(E117&gt;0,(E117/E79)*100,)</f>
        <v>29.77082415160864</v>
      </c>
      <c r="N117" s="475">
        <f t="shared" ref="N117" si="247">IF(F117&gt;0,(F117/F79)*100,)</f>
        <v>36.590189873417721</v>
      </c>
      <c r="O117" s="475">
        <f t="shared" ref="O117" si="248">IF(G117&gt;0,(G117/G79)*100,)</f>
        <v>54.491899852724593</v>
      </c>
      <c r="P117" s="475">
        <f t="shared" ref="P117" si="249">IF(H117&gt;0,(H117/H79)*100,)</f>
        <v>61.993355481727576</v>
      </c>
      <c r="Q117" s="476">
        <f t="shared" ref="Q117" si="250">IF(I117&gt;0,(I117/I79)*100,)</f>
        <v>34.059165437668085</v>
      </c>
      <c r="R117" s="152"/>
      <c r="S117" s="153"/>
      <c r="T117" s="475"/>
      <c r="U117" s="475"/>
      <c r="V117" s="475"/>
      <c r="W117" s="475"/>
      <c r="X117" s="476"/>
      <c r="Y117" s="196"/>
      <c r="Z117" s="915"/>
      <c r="AA117" s="917"/>
      <c r="AB117" s="917"/>
      <c r="AC117" s="917"/>
      <c r="AD117" s="917"/>
      <c r="AE117" s="917"/>
      <c r="AF117" s="917"/>
    </row>
    <row r="118" spans="1:32">
      <c r="A118" s="165"/>
      <c r="B118" s="1143" t="s">
        <v>399</v>
      </c>
      <c r="C118" s="1165">
        <v>420</v>
      </c>
      <c r="D118" s="1166"/>
      <c r="E118" s="1166">
        <v>1298</v>
      </c>
      <c r="F118" s="20">
        <v>879</v>
      </c>
      <c r="G118" s="1166">
        <v>236</v>
      </c>
      <c r="H118" s="1166">
        <v>945</v>
      </c>
      <c r="I118" s="1167">
        <v>3778</v>
      </c>
      <c r="J118" s="196"/>
      <c r="K118" s="153">
        <f t="shared" ref="K118:L118" si="251">IF(C118&gt;0,(C118/C82)*100,)</f>
        <v>17.333883615352867</v>
      </c>
      <c r="L118" s="153">
        <f t="shared" si="251"/>
        <v>0</v>
      </c>
      <c r="M118" s="475">
        <f t="shared" ref="M118" si="252">IF(E118&gt;0,(E118/E82)*100,)</f>
        <v>30.678326636728904</v>
      </c>
      <c r="N118" s="475">
        <f t="shared" ref="N118" si="253">IF(F118&gt;0,(F118/F82)*100,)</f>
        <v>34.825673534072898</v>
      </c>
      <c r="O118" s="475">
        <f t="shared" ref="O118" si="254">IF(G118&gt;0,(G118/G82)*100,)</f>
        <v>45.21072796934866</v>
      </c>
      <c r="P118" s="475">
        <f t="shared" ref="P118" si="255">IF(H118&gt;0,(H118/H82)*100,)</f>
        <v>61.886051080550097</v>
      </c>
      <c r="Q118" s="476">
        <f t="shared" ref="Q118" si="256">IF(I118&gt;0,(I118/I82)*100,)</f>
        <v>33.65101986283068</v>
      </c>
      <c r="R118" s="152"/>
      <c r="S118" s="153"/>
      <c r="T118" s="475"/>
      <c r="U118" s="475"/>
      <c r="V118" s="475"/>
      <c r="W118" s="475"/>
      <c r="X118" s="476"/>
      <c r="Y118" s="196"/>
      <c r="Z118" s="915"/>
      <c r="AA118" s="917"/>
      <c r="AB118" s="917"/>
      <c r="AC118" s="917"/>
      <c r="AD118" s="917"/>
      <c r="AE118" s="917"/>
      <c r="AF118" s="917"/>
    </row>
    <row r="119" spans="1:32">
      <c r="A119" s="165"/>
      <c r="B119" s="1143" t="s">
        <v>397</v>
      </c>
      <c r="C119" s="1165">
        <v>535</v>
      </c>
      <c r="D119" s="1166"/>
      <c r="E119" s="1166">
        <v>1671</v>
      </c>
      <c r="F119" s="20">
        <v>844</v>
      </c>
      <c r="G119" s="1166">
        <v>228</v>
      </c>
      <c r="H119" s="1166">
        <v>819</v>
      </c>
      <c r="I119" s="1167">
        <v>4097</v>
      </c>
      <c r="J119" s="897"/>
      <c r="K119" s="154">
        <f t="shared" ref="K119:L119" si="257">IF(C119&gt;0,(C119/C85)*100,)</f>
        <v>20.067516879219806</v>
      </c>
      <c r="L119" s="154">
        <f t="shared" si="257"/>
        <v>0</v>
      </c>
      <c r="M119" s="477">
        <f t="shared" ref="M119" si="258">IF(E119&gt;0,(E119/E85)*100,)</f>
        <v>36.075129533678755</v>
      </c>
      <c r="N119" s="477">
        <f t="shared" ref="N119" si="259">IF(F119&gt;0,(F119/F85)*100,)</f>
        <v>34.632745178498155</v>
      </c>
      <c r="O119" s="477">
        <f t="shared" ref="O119" si="260">IF(G119&gt;0,(G119/G85)*100,)</f>
        <v>46.913580246913575</v>
      </c>
      <c r="P119" s="900">
        <f t="shared" ref="P119" si="261">IF(H119&gt;0,(H119/H85)*100,)</f>
        <v>55.114401076716014</v>
      </c>
      <c r="Q119" s="477">
        <f t="shared" ref="Q119" si="262">IF(I119&gt;0,(I119/I85)*100,)</f>
        <v>34.996156145895618</v>
      </c>
      <c r="R119" s="152"/>
      <c r="S119" s="153"/>
      <c r="T119" s="475"/>
      <c r="U119" s="475"/>
      <c r="V119" s="475"/>
      <c r="W119" s="475"/>
      <c r="X119" s="476"/>
      <c r="Y119" s="196"/>
      <c r="Z119" s="915"/>
      <c r="AA119" s="917"/>
      <c r="AB119" s="917"/>
      <c r="AC119" s="917"/>
      <c r="AD119" s="917"/>
      <c r="AE119" s="917"/>
      <c r="AF119" s="917"/>
    </row>
    <row r="120" spans="1:32">
      <c r="A120" s="165"/>
      <c r="B120" s="1143" t="s">
        <v>403</v>
      </c>
      <c r="C120" s="1165">
        <v>1317</v>
      </c>
      <c r="D120" s="1166"/>
      <c r="E120" s="1166">
        <v>1676</v>
      </c>
      <c r="F120" s="20">
        <v>801</v>
      </c>
      <c r="G120" s="1166">
        <v>175</v>
      </c>
      <c r="H120" s="1166">
        <v>323</v>
      </c>
      <c r="I120" s="1167">
        <v>4292</v>
      </c>
      <c r="J120" s="196"/>
      <c r="K120" s="166">
        <f t="shared" ref="K120:L120" si="263">IF(C120&gt;0,(C120/C72)*100,)</f>
        <v>59.86363636363636</v>
      </c>
      <c r="L120" s="155">
        <f t="shared" si="263"/>
        <v>0</v>
      </c>
      <c r="M120" s="155">
        <f t="shared" ref="M120" si="264">IF(E120&gt;0,(E120/E72)*100,)</f>
        <v>39.828897338403038</v>
      </c>
      <c r="N120" s="155">
        <f t="shared" ref="N120" si="265">IF(F120&gt;0,(F120/F72)*100,)</f>
        <v>36.861481822365391</v>
      </c>
      <c r="O120" s="155">
        <f t="shared" ref="O120" si="266">IF(G120&gt;0,(G120/G72)*100,)</f>
        <v>34.246575342465754</v>
      </c>
      <c r="P120" s="156">
        <f t="shared" ref="P120" si="267">IF(H120&gt;0,(H120/H72)*100,)</f>
        <v>48.865355521936458</v>
      </c>
      <c r="Q120" s="157">
        <f>IF(I120&gt;0,(I120/I72)*100,)</f>
        <v>44.006972213677841</v>
      </c>
      <c r="R120" s="896"/>
      <c r="S120" s="166"/>
      <c r="T120" s="166"/>
      <c r="U120" s="166"/>
      <c r="V120" s="166"/>
      <c r="W120" s="156"/>
      <c r="X120" s="166"/>
      <c r="Y120" s="196"/>
      <c r="Z120" s="915"/>
      <c r="AA120" s="917"/>
      <c r="AB120" s="917"/>
      <c r="AC120" s="917"/>
      <c r="AD120" s="917"/>
      <c r="AE120" s="917"/>
      <c r="AF120" s="917"/>
    </row>
    <row r="121" spans="1:32">
      <c r="A121" s="165"/>
      <c r="B121" s="1143" t="s">
        <v>441</v>
      </c>
      <c r="C121" s="1165">
        <v>1293</v>
      </c>
      <c r="D121" s="1166"/>
      <c r="E121" s="1166">
        <v>1755</v>
      </c>
      <c r="F121" s="20">
        <v>926</v>
      </c>
      <c r="G121" s="1166">
        <v>128</v>
      </c>
      <c r="H121" s="1166">
        <v>328</v>
      </c>
      <c r="I121" s="1167">
        <v>4430</v>
      </c>
      <c r="J121" s="196"/>
      <c r="K121" s="166">
        <f t="shared" ref="K121:L121" si="268">IF(C121&gt;0,(C121/C74)*100,)</f>
        <v>59.640221402214024</v>
      </c>
      <c r="L121" s="155">
        <f t="shared" si="268"/>
        <v>0</v>
      </c>
      <c r="M121" s="155">
        <f t="shared" ref="M121" si="269">IF(E121&gt;0,(E121/E74)*100,)</f>
        <v>43.376173999011371</v>
      </c>
      <c r="N121" s="155">
        <f t="shared" ref="N121" si="270">IF(F121&gt;0,(F121/F74)*100,)</f>
        <v>38.599416423509794</v>
      </c>
      <c r="O121" s="155">
        <f t="shared" ref="O121" si="271">IF(G121&gt;0,(G121/G74)*100,)</f>
        <v>27.408993576017131</v>
      </c>
      <c r="P121" s="156">
        <f t="shared" ref="P121" si="272">IF(H121&gt;0,(H121/H74)*100,)</f>
        <v>23.699421965317917</v>
      </c>
      <c r="Q121" s="157">
        <f t="shared" ref="Q121" si="273">IF(I121&gt;0,(I121/I74)*100,)</f>
        <v>42.335626911314982</v>
      </c>
      <c r="R121" s="896"/>
      <c r="S121" s="166"/>
      <c r="T121" s="166"/>
      <c r="U121" s="166"/>
      <c r="V121" s="166"/>
      <c r="W121" s="156"/>
      <c r="X121" s="166"/>
      <c r="Y121" s="196"/>
      <c r="Z121" s="915"/>
      <c r="AA121" s="917"/>
      <c r="AB121" s="917"/>
      <c r="AC121" s="917"/>
      <c r="AD121" s="917"/>
      <c r="AE121" s="917"/>
      <c r="AF121" s="917"/>
    </row>
    <row r="122" spans="1:32">
      <c r="A122" s="165"/>
      <c r="B122" s="1143" t="s">
        <v>439</v>
      </c>
      <c r="C122" s="1165">
        <v>1328</v>
      </c>
      <c r="D122" s="1166"/>
      <c r="E122" s="1166">
        <v>1659</v>
      </c>
      <c r="F122" s="20">
        <v>972</v>
      </c>
      <c r="G122" s="1166">
        <v>136</v>
      </c>
      <c r="H122" s="1166">
        <v>378</v>
      </c>
      <c r="I122" s="1167">
        <v>4473</v>
      </c>
      <c r="J122" s="897"/>
      <c r="K122" s="158">
        <f t="shared" ref="K122:L122" si="274">IF(C122&gt;0,(C122/C76)*100,)</f>
        <v>60.722450845907638</v>
      </c>
      <c r="L122" s="158">
        <f t="shared" si="274"/>
        <v>0</v>
      </c>
      <c r="M122" s="158">
        <f t="shared" ref="M122" si="275">IF(E122&gt;0,(E122/E76)*100,)</f>
        <v>41.641566265060241</v>
      </c>
      <c r="N122" s="158">
        <f t="shared" ref="N122" si="276">IF(F122&gt;0,(F122/F76)*100,)</f>
        <v>40.132122213047069</v>
      </c>
      <c r="O122" s="158">
        <f t="shared" ref="O122" si="277">IF(G122&gt;0,(G122/G76)*100,)</f>
        <v>29.437229437229441</v>
      </c>
      <c r="P122" s="159">
        <f t="shared" ref="P122" si="278">IF(H122&gt;0,(H122/H76)*100,)</f>
        <v>24.246311738293777</v>
      </c>
      <c r="Q122" s="160">
        <f t="shared" ref="Q122" si="279">IF(I122&gt;0,(I122/I76)*100,)</f>
        <v>42.14245336348219</v>
      </c>
      <c r="R122" s="427"/>
      <c r="S122" s="158"/>
      <c r="T122" s="158"/>
      <c r="U122" s="158"/>
      <c r="V122" s="158"/>
      <c r="W122" s="159"/>
      <c r="X122" s="158"/>
      <c r="Y122" s="897"/>
      <c r="Z122" s="918"/>
      <c r="AA122" s="919"/>
      <c r="AB122" s="919"/>
      <c r="AC122" s="919"/>
      <c r="AD122" s="919"/>
      <c r="AE122" s="919"/>
      <c r="AF122" s="919"/>
    </row>
    <row r="123" spans="1:32">
      <c r="A123" s="943" t="s">
        <v>86</v>
      </c>
      <c r="B123" s="1144" t="s">
        <v>357</v>
      </c>
      <c r="C123" s="1162">
        <v>4375</v>
      </c>
      <c r="D123" s="1163"/>
      <c r="E123" s="1163"/>
      <c r="F123" s="1163">
        <v>747</v>
      </c>
      <c r="G123" s="1163"/>
      <c r="H123" s="1163"/>
      <c r="I123" s="1164">
        <v>5122</v>
      </c>
      <c r="J123" s="196"/>
      <c r="K123" s="472"/>
      <c r="L123" s="472"/>
      <c r="M123" s="462"/>
      <c r="N123" s="462"/>
      <c r="O123" s="462"/>
      <c r="P123" s="462"/>
      <c r="Q123" s="473"/>
      <c r="R123" s="474"/>
      <c r="S123" s="909"/>
      <c r="T123" s="910"/>
      <c r="U123" s="910"/>
      <c r="V123" s="910"/>
      <c r="W123" s="910"/>
      <c r="X123" s="473"/>
      <c r="Y123" s="196"/>
      <c r="Z123" s="915"/>
      <c r="AA123" s="917"/>
      <c r="AB123" s="917"/>
      <c r="AC123" s="917"/>
      <c r="AD123" s="917"/>
      <c r="AE123" s="917"/>
      <c r="AF123" s="917"/>
    </row>
    <row r="124" spans="1:32">
      <c r="A124" s="165"/>
      <c r="B124" s="1143" t="s">
        <v>359</v>
      </c>
      <c r="C124" s="1165">
        <v>3845</v>
      </c>
      <c r="D124" s="1166"/>
      <c r="E124" s="1166"/>
      <c r="F124" s="20">
        <v>1160</v>
      </c>
      <c r="G124" s="1166"/>
      <c r="H124" s="1166"/>
      <c r="I124" s="1167">
        <v>5005</v>
      </c>
      <c r="J124" s="196"/>
      <c r="K124" s="153"/>
      <c r="L124" s="153"/>
      <c r="M124" s="475"/>
      <c r="N124" s="475"/>
      <c r="O124" s="475"/>
      <c r="P124" s="475"/>
      <c r="Q124" s="476"/>
      <c r="R124" s="152"/>
      <c r="S124" s="153"/>
      <c r="T124" s="475"/>
      <c r="U124" s="475"/>
      <c r="V124" s="475"/>
      <c r="W124" s="475"/>
      <c r="X124" s="476"/>
      <c r="Y124" s="196"/>
      <c r="Z124" s="915"/>
      <c r="AA124" s="917"/>
      <c r="AB124" s="917"/>
      <c r="AC124" s="917"/>
      <c r="AD124" s="917"/>
      <c r="AE124" s="917"/>
      <c r="AF124" s="917"/>
    </row>
    <row r="125" spans="1:32">
      <c r="A125" s="165"/>
      <c r="B125" s="1143" t="s">
        <v>361</v>
      </c>
      <c r="C125" s="1165">
        <v>4172</v>
      </c>
      <c r="D125" s="1166"/>
      <c r="E125" s="1166"/>
      <c r="F125" s="20">
        <v>828</v>
      </c>
      <c r="G125" s="1166"/>
      <c r="H125" s="1166"/>
      <c r="I125" s="1167">
        <v>5000</v>
      </c>
      <c r="J125" s="196"/>
      <c r="K125" s="153"/>
      <c r="L125" s="153"/>
      <c r="M125" s="475"/>
      <c r="N125" s="475"/>
      <c r="O125" s="475"/>
      <c r="P125" s="475"/>
      <c r="Q125" s="476"/>
      <c r="R125" s="152"/>
      <c r="S125" s="153"/>
      <c r="T125" s="475"/>
      <c r="U125" s="475"/>
      <c r="V125" s="475"/>
      <c r="W125" s="475"/>
      <c r="X125" s="476"/>
      <c r="Y125" s="196"/>
      <c r="Z125" s="915"/>
      <c r="AA125" s="917"/>
      <c r="AB125" s="917"/>
      <c r="AC125" s="917"/>
      <c r="AD125" s="917"/>
      <c r="AE125" s="917"/>
      <c r="AF125" s="917"/>
    </row>
    <row r="126" spans="1:32">
      <c r="A126" s="165"/>
      <c r="B126" s="1143" t="s">
        <v>363</v>
      </c>
      <c r="C126" s="1165">
        <v>4425</v>
      </c>
      <c r="D126" s="1166"/>
      <c r="E126" s="1166"/>
      <c r="F126" s="20">
        <v>1006</v>
      </c>
      <c r="G126" s="1166"/>
      <c r="H126" s="1166"/>
      <c r="I126" s="1167">
        <v>5431</v>
      </c>
      <c r="J126" s="196"/>
      <c r="K126" s="153"/>
      <c r="L126" s="153"/>
      <c r="M126" s="475"/>
      <c r="N126" s="475"/>
      <c r="O126" s="475"/>
      <c r="P126" s="475"/>
      <c r="Q126" s="476"/>
      <c r="R126" s="152"/>
      <c r="S126" s="153"/>
      <c r="T126" s="475"/>
      <c r="U126" s="475"/>
      <c r="V126" s="475"/>
      <c r="W126" s="475"/>
      <c r="X126" s="476"/>
      <c r="Y126" s="196"/>
      <c r="Z126" s="915"/>
      <c r="AA126" s="917"/>
      <c r="AB126" s="917"/>
      <c r="AC126" s="917"/>
      <c r="AD126" s="917"/>
      <c r="AE126" s="917"/>
      <c r="AF126" s="917"/>
    </row>
    <row r="127" spans="1:32">
      <c r="A127" s="165"/>
      <c r="B127" s="1143" t="s">
        <v>365</v>
      </c>
      <c r="C127" s="1165">
        <v>4298</v>
      </c>
      <c r="D127" s="1166"/>
      <c r="E127" s="1166"/>
      <c r="F127" s="20">
        <v>924</v>
      </c>
      <c r="G127" s="1166"/>
      <c r="H127" s="1166"/>
      <c r="I127" s="1167">
        <v>5222</v>
      </c>
      <c r="J127" s="196"/>
      <c r="K127" s="153"/>
      <c r="L127" s="153"/>
      <c r="M127" s="475"/>
      <c r="N127" s="475"/>
      <c r="O127" s="475"/>
      <c r="P127" s="475"/>
      <c r="Q127" s="476"/>
      <c r="R127" s="152"/>
      <c r="S127" s="153"/>
      <c r="T127" s="475"/>
      <c r="U127" s="475"/>
      <c r="V127" s="475"/>
      <c r="W127" s="475"/>
      <c r="X127" s="476"/>
      <c r="Y127" s="196"/>
      <c r="Z127" s="915"/>
      <c r="AA127" s="915"/>
      <c r="AB127" s="915"/>
      <c r="AC127" s="915"/>
      <c r="AD127" s="917"/>
      <c r="AE127" s="917"/>
      <c r="AF127" s="917"/>
    </row>
    <row r="128" spans="1:32">
      <c r="A128" s="165"/>
      <c r="B128" s="1143" t="s">
        <v>367</v>
      </c>
      <c r="C128" s="1165">
        <v>4705</v>
      </c>
      <c r="D128" s="1166"/>
      <c r="E128" s="1166"/>
      <c r="F128" s="20">
        <v>976</v>
      </c>
      <c r="G128" s="1166"/>
      <c r="H128" s="1166"/>
      <c r="I128" s="1167">
        <v>5681</v>
      </c>
      <c r="J128" s="196"/>
      <c r="K128" s="153"/>
      <c r="L128" s="153"/>
      <c r="M128" s="475"/>
      <c r="N128" s="475"/>
      <c r="O128" s="475"/>
      <c r="P128" s="475"/>
      <c r="Q128" s="476"/>
      <c r="R128" s="152"/>
      <c r="S128" s="153"/>
      <c r="T128" s="475"/>
      <c r="U128" s="475"/>
      <c r="V128" s="475"/>
      <c r="W128" s="475"/>
      <c r="X128" s="476"/>
      <c r="Y128" s="196"/>
      <c r="Z128" s="915"/>
      <c r="AA128" s="917"/>
      <c r="AB128" s="917"/>
      <c r="AC128" s="917"/>
      <c r="AD128" s="917"/>
      <c r="AE128" s="917"/>
      <c r="AF128" s="917"/>
    </row>
    <row r="129" spans="1:33">
      <c r="A129" s="165"/>
      <c r="B129" s="1143" t="s">
        <v>369</v>
      </c>
      <c r="C129" s="1165">
        <v>4232</v>
      </c>
      <c r="D129" s="1166"/>
      <c r="E129" s="1166"/>
      <c r="F129" s="20">
        <v>1131</v>
      </c>
      <c r="G129" s="1166"/>
      <c r="H129" s="1166"/>
      <c r="I129" s="1167">
        <v>5363</v>
      </c>
      <c r="J129" s="196"/>
      <c r="K129" s="154"/>
      <c r="L129" s="154"/>
      <c r="M129" s="477"/>
      <c r="N129" s="477"/>
      <c r="O129" s="477"/>
      <c r="P129" s="477"/>
      <c r="Q129" s="478"/>
      <c r="R129" s="152"/>
      <c r="S129" s="153"/>
      <c r="T129" s="475"/>
      <c r="U129" s="475"/>
      <c r="V129" s="475"/>
      <c r="W129" s="475"/>
      <c r="X129" s="476"/>
      <c r="Y129" s="196"/>
      <c r="Z129" s="915"/>
      <c r="AA129" s="917"/>
      <c r="AB129" s="917"/>
      <c r="AC129" s="917"/>
      <c r="AD129" s="917"/>
      <c r="AE129" s="917"/>
      <c r="AF129" s="917"/>
    </row>
    <row r="130" spans="1:33">
      <c r="A130" s="165"/>
      <c r="B130" s="1143" t="s">
        <v>371</v>
      </c>
      <c r="C130" s="1165">
        <v>3870</v>
      </c>
      <c r="D130" s="1166"/>
      <c r="E130" s="1166"/>
      <c r="F130" s="20">
        <v>632</v>
      </c>
      <c r="G130" s="1166"/>
      <c r="H130" s="1166"/>
      <c r="I130" s="1167">
        <v>4502</v>
      </c>
      <c r="J130" s="196"/>
      <c r="K130" s="153"/>
      <c r="L130" s="153"/>
      <c r="M130" s="475"/>
      <c r="N130" s="475"/>
      <c r="O130" s="475"/>
      <c r="P130" s="475"/>
      <c r="Q130" s="476"/>
      <c r="R130" s="152"/>
      <c r="S130" s="153"/>
      <c r="T130" s="475"/>
      <c r="U130" s="475"/>
      <c r="V130" s="475"/>
      <c r="W130" s="475"/>
      <c r="X130" s="476"/>
      <c r="Y130" s="196"/>
      <c r="Z130" s="915"/>
      <c r="AA130" s="917"/>
      <c r="AB130" s="917"/>
      <c r="AC130" s="917"/>
      <c r="AD130" s="917"/>
      <c r="AE130" s="917"/>
      <c r="AF130" s="917"/>
    </row>
    <row r="131" spans="1:33">
      <c r="A131" s="165"/>
      <c r="B131" s="1143" t="s">
        <v>1215</v>
      </c>
      <c r="C131" s="1165">
        <v>3870</v>
      </c>
      <c r="D131" s="1166"/>
      <c r="E131" s="1166"/>
      <c r="F131" s="20">
        <v>632</v>
      </c>
      <c r="G131" s="1166"/>
      <c r="H131" s="1166"/>
      <c r="I131" s="1167">
        <v>4502</v>
      </c>
      <c r="J131" s="196"/>
      <c r="K131" s="153"/>
      <c r="L131" s="153"/>
      <c r="M131" s="475"/>
      <c r="N131" s="475"/>
      <c r="O131" s="475"/>
      <c r="P131" s="475"/>
      <c r="Q131" s="476"/>
      <c r="R131" s="152"/>
      <c r="S131" s="153"/>
      <c r="T131" s="475"/>
      <c r="U131" s="475"/>
      <c r="V131" s="475"/>
      <c r="W131" s="475"/>
      <c r="X131" s="476"/>
      <c r="Y131" s="196"/>
      <c r="Z131" s="915"/>
      <c r="AA131" s="917"/>
      <c r="AB131" s="917"/>
      <c r="AC131" s="917"/>
      <c r="AD131" s="917"/>
      <c r="AE131" s="917"/>
      <c r="AF131" s="917"/>
    </row>
    <row r="132" spans="1:33">
      <c r="A132" s="165"/>
      <c r="B132" s="1143" t="s">
        <v>373</v>
      </c>
      <c r="C132" s="1165">
        <v>3128</v>
      </c>
      <c r="D132" s="1166"/>
      <c r="E132" s="1166"/>
      <c r="F132" s="20">
        <v>684</v>
      </c>
      <c r="G132" s="1166"/>
      <c r="H132" s="1166"/>
      <c r="I132" s="1167">
        <v>3812</v>
      </c>
      <c r="J132" s="196"/>
      <c r="K132" s="153"/>
      <c r="L132" s="153"/>
      <c r="M132" s="475"/>
      <c r="N132" s="475"/>
      <c r="O132" s="475"/>
      <c r="P132" s="475"/>
      <c r="Q132" s="476"/>
      <c r="R132" s="152"/>
      <c r="S132" s="153"/>
      <c r="T132" s="475"/>
      <c r="U132" s="475"/>
      <c r="V132" s="475"/>
      <c r="W132" s="475"/>
      <c r="X132" s="476"/>
      <c r="Y132" s="196"/>
      <c r="Z132" s="915"/>
      <c r="AA132" s="917"/>
      <c r="AB132" s="917"/>
      <c r="AC132" s="917"/>
      <c r="AD132" s="917"/>
      <c r="AE132" s="917"/>
      <c r="AF132" s="917"/>
    </row>
    <row r="133" spans="1:33">
      <c r="A133" s="165"/>
      <c r="B133" s="1143" t="s">
        <v>1217</v>
      </c>
      <c r="C133" s="1165">
        <v>3128</v>
      </c>
      <c r="D133" s="1166"/>
      <c r="E133" s="1166"/>
      <c r="F133" s="20">
        <v>684</v>
      </c>
      <c r="G133" s="1166"/>
      <c r="H133" s="1166"/>
      <c r="I133" s="1167">
        <v>3812</v>
      </c>
      <c r="J133" s="196"/>
      <c r="K133" s="153"/>
      <c r="L133" s="153"/>
      <c r="M133" s="475"/>
      <c r="N133" s="475"/>
      <c r="O133" s="475"/>
      <c r="P133" s="475"/>
      <c r="Q133" s="476"/>
      <c r="R133" s="152"/>
      <c r="S133" s="153"/>
      <c r="T133" s="475"/>
      <c r="U133" s="475"/>
      <c r="V133" s="475"/>
      <c r="W133" s="475"/>
      <c r="X133" s="476"/>
      <c r="Y133" s="196"/>
      <c r="Z133" s="915"/>
      <c r="AA133" s="917"/>
      <c r="AB133" s="917"/>
      <c r="AC133" s="917"/>
      <c r="AD133" s="917"/>
      <c r="AE133" s="917"/>
      <c r="AF133" s="917"/>
    </row>
    <row r="134" spans="1:33">
      <c r="A134" s="165"/>
      <c r="B134" s="1143" t="s">
        <v>375</v>
      </c>
      <c r="C134" s="1165">
        <v>3358</v>
      </c>
      <c r="D134" s="1166"/>
      <c r="E134" s="1166"/>
      <c r="F134" s="20">
        <v>686</v>
      </c>
      <c r="G134" s="1166"/>
      <c r="H134" s="1166"/>
      <c r="I134" s="1167">
        <v>4044</v>
      </c>
      <c r="J134" s="196"/>
      <c r="K134" s="186"/>
      <c r="L134" s="153"/>
      <c r="M134" s="475"/>
      <c r="N134" s="475"/>
      <c r="O134" s="475"/>
      <c r="P134" s="475"/>
      <c r="Q134" s="476"/>
      <c r="R134" s="152"/>
      <c r="S134" s="153"/>
      <c r="T134" s="475"/>
      <c r="U134" s="475"/>
      <c r="V134" s="475"/>
      <c r="W134" s="475"/>
      <c r="X134" s="476"/>
      <c r="Y134" s="196"/>
      <c r="Z134" s="915"/>
      <c r="AA134" s="917"/>
      <c r="AB134" s="917"/>
      <c r="AC134" s="917"/>
      <c r="AD134" s="917"/>
      <c r="AE134" s="917"/>
      <c r="AF134" s="917"/>
    </row>
    <row r="135" spans="1:33">
      <c r="A135" s="165"/>
      <c r="B135" s="1143" t="s">
        <v>1219</v>
      </c>
      <c r="C135" s="1165">
        <v>3358</v>
      </c>
      <c r="D135" s="1166"/>
      <c r="E135" s="1166"/>
      <c r="F135" s="20">
        <v>686</v>
      </c>
      <c r="G135" s="1166"/>
      <c r="H135" s="1166"/>
      <c r="I135" s="1167">
        <v>4044</v>
      </c>
      <c r="J135" s="196"/>
      <c r="K135" s="153"/>
      <c r="L135" s="153"/>
      <c r="M135" s="475"/>
      <c r="N135" s="475"/>
      <c r="O135" s="475"/>
      <c r="P135" s="479"/>
      <c r="Q135" s="475"/>
      <c r="R135" s="152"/>
      <c r="S135" s="153"/>
      <c r="T135" s="475"/>
      <c r="U135" s="475"/>
      <c r="V135" s="475"/>
      <c r="W135" s="475"/>
      <c r="X135" s="476"/>
      <c r="Y135" s="196"/>
      <c r="Z135" s="915"/>
      <c r="AA135" s="917"/>
      <c r="AB135" s="917"/>
      <c r="AC135" s="917"/>
      <c r="AD135" s="917"/>
      <c r="AE135" s="917"/>
      <c r="AF135" s="917"/>
    </row>
    <row r="136" spans="1:33">
      <c r="A136" s="165"/>
      <c r="B136" s="1143" t="s">
        <v>377</v>
      </c>
      <c r="C136" s="1165">
        <v>3712</v>
      </c>
      <c r="D136" s="1166"/>
      <c r="E136" s="1166"/>
      <c r="F136" s="20">
        <v>761</v>
      </c>
      <c r="G136" s="1166"/>
      <c r="H136" s="1166"/>
      <c r="I136" s="1167">
        <v>4473</v>
      </c>
      <c r="J136" s="196"/>
      <c r="K136" s="166"/>
      <c r="L136" s="155"/>
      <c r="M136" s="155"/>
      <c r="N136" s="155"/>
      <c r="O136" s="155"/>
      <c r="P136" s="156"/>
      <c r="Q136" s="157"/>
      <c r="R136" s="896"/>
      <c r="S136" s="166"/>
      <c r="T136" s="166"/>
      <c r="U136" s="166"/>
      <c r="V136" s="166"/>
      <c r="W136" s="156"/>
      <c r="X136" s="166"/>
      <c r="Y136" s="196"/>
      <c r="Z136" s="915"/>
      <c r="AA136" s="917"/>
      <c r="AB136" s="917"/>
      <c r="AC136" s="917"/>
      <c r="AD136" s="917"/>
      <c r="AE136" s="917"/>
      <c r="AF136" s="917"/>
    </row>
    <row r="137" spans="1:33">
      <c r="A137" s="165"/>
      <c r="B137" s="1143" t="s">
        <v>379</v>
      </c>
      <c r="C137" s="1165">
        <v>3794</v>
      </c>
      <c r="D137" s="1166"/>
      <c r="E137" s="1166"/>
      <c r="F137" s="20">
        <v>597</v>
      </c>
      <c r="G137" s="1166"/>
      <c r="H137" s="1166"/>
      <c r="I137" s="1167">
        <v>4391</v>
      </c>
      <c r="J137" s="196"/>
      <c r="K137" s="155"/>
      <c r="L137" s="155"/>
      <c r="M137" s="155"/>
      <c r="N137" s="155"/>
      <c r="O137" s="155"/>
      <c r="P137" s="156"/>
      <c r="Q137" s="157"/>
      <c r="R137" s="896"/>
      <c r="S137" s="166"/>
      <c r="T137" s="166"/>
      <c r="U137" s="166"/>
      <c r="V137" s="166"/>
      <c r="W137" s="156"/>
      <c r="X137" s="166"/>
      <c r="Y137" s="196"/>
      <c r="Z137" s="915"/>
      <c r="AA137" s="917"/>
      <c r="AB137" s="917"/>
      <c r="AC137" s="917"/>
      <c r="AD137" s="917"/>
      <c r="AE137" s="917"/>
      <c r="AF137" s="917"/>
    </row>
    <row r="138" spans="1:33">
      <c r="A138" s="165"/>
      <c r="B138" s="1143" t="s">
        <v>1221</v>
      </c>
      <c r="C138" s="1165">
        <v>3794</v>
      </c>
      <c r="D138" s="1166"/>
      <c r="E138" s="1166"/>
      <c r="F138" s="20">
        <v>597</v>
      </c>
      <c r="G138" s="1166"/>
      <c r="H138" s="1166"/>
      <c r="I138" s="1167">
        <v>4391</v>
      </c>
      <c r="J138" s="196"/>
      <c r="K138" s="155"/>
      <c r="L138" s="155"/>
      <c r="M138" s="155"/>
      <c r="N138" s="155"/>
      <c r="O138" s="155"/>
      <c r="P138" s="156"/>
      <c r="Q138" s="157"/>
      <c r="R138" s="896"/>
      <c r="S138" s="166"/>
      <c r="T138" s="166"/>
      <c r="U138" s="166"/>
      <c r="V138" s="166"/>
      <c r="W138" s="156"/>
      <c r="X138" s="166"/>
      <c r="Y138" s="196"/>
      <c r="Z138" s="915"/>
      <c r="AA138" s="917"/>
      <c r="AB138" s="917"/>
      <c r="AC138" s="917"/>
      <c r="AD138" s="917"/>
      <c r="AE138" s="917"/>
      <c r="AF138" s="917"/>
    </row>
    <row r="139" spans="1:33">
      <c r="A139" s="165"/>
      <c r="B139" s="1143" t="s">
        <v>381</v>
      </c>
      <c r="C139" s="1165">
        <v>3769</v>
      </c>
      <c r="D139" s="1166"/>
      <c r="E139" s="1166"/>
      <c r="F139" s="20">
        <v>687</v>
      </c>
      <c r="G139" s="1166"/>
      <c r="H139" s="1166"/>
      <c r="I139" s="1167">
        <v>4456</v>
      </c>
      <c r="J139" s="196"/>
      <c r="K139" s="155"/>
      <c r="L139" s="155"/>
      <c r="M139" s="155"/>
      <c r="N139" s="155"/>
      <c r="O139" s="155"/>
      <c r="P139" s="156"/>
      <c r="Q139" s="157"/>
      <c r="R139" s="896"/>
      <c r="S139" s="166"/>
      <c r="T139" s="166"/>
      <c r="U139" s="166"/>
      <c r="V139" s="166"/>
      <c r="W139" s="156"/>
      <c r="X139" s="166"/>
      <c r="Y139" s="196"/>
      <c r="Z139" s="915"/>
      <c r="AA139" s="917"/>
      <c r="AB139" s="917"/>
      <c r="AC139" s="917"/>
      <c r="AD139" s="917"/>
      <c r="AE139" s="917"/>
      <c r="AF139" s="917"/>
    </row>
    <row r="140" spans="1:33">
      <c r="A140" s="165"/>
      <c r="B140" s="1143" t="s">
        <v>1223</v>
      </c>
      <c r="C140" s="1165">
        <v>3769</v>
      </c>
      <c r="D140" s="1166"/>
      <c r="E140" s="1166"/>
      <c r="F140" s="20">
        <v>687</v>
      </c>
      <c r="G140" s="1166"/>
      <c r="H140" s="1166"/>
      <c r="I140" s="1167">
        <v>4456</v>
      </c>
      <c r="J140" s="196"/>
      <c r="K140" s="166">
        <f t="shared" ref="K140:L140" si="280">IF(C140&gt;0,(C140/C123)*100,)</f>
        <v>86.148571428571429</v>
      </c>
      <c r="L140" s="166">
        <f t="shared" si="280"/>
        <v>0</v>
      </c>
      <c r="M140" s="166">
        <f t="shared" ref="M140" si="281">IF(E140&gt;0,(E140/E123)*100,)</f>
        <v>0</v>
      </c>
      <c r="N140" s="166">
        <f t="shared" ref="N140" si="282">IF(F140&gt;0,(F140/F123)*100,)</f>
        <v>91.967871485943775</v>
      </c>
      <c r="O140" s="166">
        <f t="shared" ref="O140" si="283">IF(G140&gt;0,(G140/G123)*100,)</f>
        <v>0</v>
      </c>
      <c r="P140" s="166">
        <f t="shared" ref="P140" si="284">IF(H140&gt;0,(H140/H123)*100,)</f>
        <v>0</v>
      </c>
      <c r="Q140" s="157">
        <f t="shared" ref="Q140" si="285">IF(I140&gt;0,(I140/I123)*100,)</f>
        <v>86.997266692698162</v>
      </c>
      <c r="R140" s="911"/>
      <c r="S140" s="166"/>
      <c r="T140" s="166"/>
      <c r="U140" s="166"/>
      <c r="V140" s="166"/>
      <c r="W140" s="156"/>
      <c r="X140" s="166"/>
      <c r="Y140" s="196"/>
      <c r="Z140" s="915"/>
      <c r="AA140" s="917"/>
      <c r="AB140" s="917"/>
      <c r="AC140" s="917"/>
      <c r="AD140" s="917"/>
      <c r="AE140" s="917"/>
      <c r="AF140" s="917"/>
    </row>
    <row r="141" spans="1:33">
      <c r="A141" s="165"/>
      <c r="B141" s="1143" t="s">
        <v>1225</v>
      </c>
      <c r="C141" s="1165">
        <v>3769</v>
      </c>
      <c r="D141" s="1166"/>
      <c r="E141" s="1166"/>
      <c r="F141" s="20">
        <v>687</v>
      </c>
      <c r="G141" s="1166"/>
      <c r="H141" s="1166"/>
      <c r="I141" s="1167">
        <v>4456</v>
      </c>
      <c r="J141" s="196"/>
      <c r="K141" s="166"/>
      <c r="L141" s="166"/>
      <c r="M141" s="166"/>
      <c r="N141" s="166"/>
      <c r="O141" s="166"/>
      <c r="P141" s="156"/>
      <c r="Q141" s="157"/>
      <c r="R141" s="911"/>
      <c r="S141" s="150"/>
      <c r="T141" s="150"/>
      <c r="U141" s="150"/>
      <c r="V141" s="150"/>
      <c r="W141" s="150"/>
      <c r="X141" s="898"/>
      <c r="Y141" s="196"/>
      <c r="AA141" s="917"/>
      <c r="AB141" s="917"/>
      <c r="AC141" s="917"/>
      <c r="AD141" s="917"/>
      <c r="AE141" s="917"/>
      <c r="AF141" s="917"/>
      <c r="AG141" s="133"/>
    </row>
    <row r="142" spans="1:33">
      <c r="A142" s="165"/>
      <c r="B142" s="1143" t="s">
        <v>383</v>
      </c>
      <c r="C142" s="1165">
        <v>3830</v>
      </c>
      <c r="D142" s="1166"/>
      <c r="E142" s="1166"/>
      <c r="F142" s="20">
        <v>885</v>
      </c>
      <c r="G142" s="1166"/>
      <c r="H142" s="1166"/>
      <c r="I142" s="1167">
        <v>4715</v>
      </c>
      <c r="J142" s="196"/>
      <c r="K142" s="166"/>
      <c r="L142" s="166"/>
      <c r="M142" s="166"/>
      <c r="N142" s="166"/>
      <c r="O142" s="166"/>
      <c r="P142" s="156"/>
      <c r="Q142" s="157"/>
      <c r="R142" s="896">
        <f t="shared" ref="R142" si="286">+K142+K145</f>
        <v>0</v>
      </c>
      <c r="S142" s="166">
        <f t="shared" ref="S142" si="287">+L142+L145</f>
        <v>0</v>
      </c>
      <c r="T142" s="166">
        <f t="shared" ref="T142" si="288">+M142+M145</f>
        <v>0</v>
      </c>
      <c r="U142" s="166">
        <f t="shared" ref="U142" si="289">+N142+N145</f>
        <v>0</v>
      </c>
      <c r="V142" s="166">
        <f t="shared" ref="V142" si="290">+O142+O145</f>
        <v>0</v>
      </c>
      <c r="W142" s="156">
        <f t="shared" ref="W142" si="291">+P142+P145</f>
        <v>0</v>
      </c>
      <c r="X142" s="166">
        <f t="shared" ref="X142" si="292">+Q142+Q145</f>
        <v>0</v>
      </c>
      <c r="Y142" s="196"/>
      <c r="Z142" s="915"/>
      <c r="AA142" s="917"/>
      <c r="AB142" s="917"/>
      <c r="AC142" s="917"/>
      <c r="AD142" s="917"/>
      <c r="AE142" s="917"/>
      <c r="AF142" s="917"/>
      <c r="AG142" s="133"/>
    </row>
    <row r="143" spans="1:33">
      <c r="A143" s="165"/>
      <c r="B143" s="1143" t="s">
        <v>1227</v>
      </c>
      <c r="C143" s="1165">
        <v>3830</v>
      </c>
      <c r="D143" s="1166"/>
      <c r="E143" s="1166"/>
      <c r="F143" s="20">
        <v>885</v>
      </c>
      <c r="G143" s="1166"/>
      <c r="H143" s="1166"/>
      <c r="I143" s="1167">
        <v>4715</v>
      </c>
      <c r="J143" s="196"/>
      <c r="K143" s="936">
        <f t="shared" ref="K143:L143" si="293">IF(C143&gt;0,(C143/C124)*100,)</f>
        <v>99.609882964889465</v>
      </c>
      <c r="L143" s="166">
        <f t="shared" si="293"/>
        <v>0</v>
      </c>
      <c r="M143" s="166">
        <f t="shared" ref="M143" si="294">IF(E143&gt;0,(E143/E124)*100,)</f>
        <v>0</v>
      </c>
      <c r="N143" s="166">
        <f t="shared" ref="N143" si="295">IF(F143&gt;0,(F143/F124)*100,)</f>
        <v>76.293103448275872</v>
      </c>
      <c r="O143" s="166">
        <f t="shared" ref="O143" si="296">IF(G143&gt;0,(G143/G124)*100,)</f>
        <v>0</v>
      </c>
      <c r="P143" s="156">
        <f t="shared" ref="P143" si="297">IF(H143&gt;0,(H143/H124)*100,)</f>
        <v>0</v>
      </c>
      <c r="Q143" s="157">
        <f t="shared" ref="Q143" si="298">IF(I143&gt;0,(I143/I124)*100,)</f>
        <v>94.205794205794206</v>
      </c>
      <c r="R143" s="896"/>
      <c r="S143" s="166"/>
      <c r="T143" s="166"/>
      <c r="U143" s="166"/>
      <c r="V143" s="166"/>
      <c r="W143" s="156"/>
      <c r="X143" s="166"/>
      <c r="Y143" s="196"/>
      <c r="Z143" s="938"/>
      <c r="AA143" s="917"/>
      <c r="AB143" s="917"/>
      <c r="AC143" s="917"/>
      <c r="AD143" s="917"/>
      <c r="AE143" s="917"/>
      <c r="AF143" s="917"/>
      <c r="AG143" s="133"/>
    </row>
    <row r="144" spans="1:33">
      <c r="A144" s="165"/>
      <c r="B144" s="1143" t="s">
        <v>1229</v>
      </c>
      <c r="C144" s="1165">
        <v>3830</v>
      </c>
      <c r="D144" s="1166"/>
      <c r="E144" s="1166"/>
      <c r="F144" s="20">
        <v>885</v>
      </c>
      <c r="G144" s="1166"/>
      <c r="H144" s="1166"/>
      <c r="I144" s="1167">
        <v>4715</v>
      </c>
      <c r="J144" s="196"/>
      <c r="K144" s="166"/>
      <c r="L144" s="166"/>
      <c r="M144" s="166"/>
      <c r="N144" s="166"/>
      <c r="O144" s="166"/>
      <c r="P144" s="156"/>
      <c r="Q144" s="157"/>
      <c r="R144" s="896">
        <f t="shared" ref="R144" si="299">+K144+K147</f>
        <v>0</v>
      </c>
      <c r="S144" s="166">
        <f t="shared" ref="S144" si="300">+L144+L147</f>
        <v>0</v>
      </c>
      <c r="T144" s="166">
        <f t="shared" ref="T144" si="301">+M144+M147</f>
        <v>0</v>
      </c>
      <c r="U144" s="166">
        <f t="shared" ref="U144" si="302">+N144+N147</f>
        <v>0</v>
      </c>
      <c r="V144" s="166">
        <f t="shared" ref="V144" si="303">+O144+O147</f>
        <v>0</v>
      </c>
      <c r="W144" s="156">
        <f t="shared" ref="W144" si="304">+P144+P147</f>
        <v>0</v>
      </c>
      <c r="X144" s="166">
        <f t="shared" ref="X144" si="305">+Q144+Q147</f>
        <v>0</v>
      </c>
      <c r="Y144" s="196"/>
      <c r="Z144" s="915"/>
      <c r="AA144" s="917"/>
      <c r="AB144" s="917"/>
      <c r="AC144" s="917"/>
      <c r="AD144" s="917"/>
      <c r="AE144" s="917"/>
      <c r="AF144" s="917"/>
      <c r="AG144" s="133"/>
    </row>
    <row r="145" spans="1:33">
      <c r="A145" s="165"/>
      <c r="B145" s="1143" t="s">
        <v>385</v>
      </c>
      <c r="C145" s="1165">
        <v>3567</v>
      </c>
      <c r="D145" s="1166"/>
      <c r="E145" s="1166"/>
      <c r="F145" s="20">
        <v>818</v>
      </c>
      <c r="G145" s="1166"/>
      <c r="H145" s="1166"/>
      <c r="I145" s="1167">
        <v>4385</v>
      </c>
      <c r="J145" s="196"/>
      <c r="K145" s="166"/>
      <c r="L145" s="166"/>
      <c r="M145" s="166"/>
      <c r="N145" s="166"/>
      <c r="O145" s="166"/>
      <c r="P145" s="156"/>
      <c r="Q145" s="157"/>
      <c r="R145" s="152"/>
      <c r="S145" s="153"/>
      <c r="T145" s="475"/>
      <c r="U145" s="475"/>
      <c r="V145" s="475"/>
      <c r="W145" s="475"/>
      <c r="X145" s="476"/>
      <c r="Y145" s="196"/>
      <c r="Z145" s="915"/>
      <c r="AA145" s="917"/>
      <c r="AB145" s="917"/>
      <c r="AC145" s="917"/>
      <c r="AD145" s="917"/>
      <c r="AE145" s="917"/>
      <c r="AF145" s="917"/>
      <c r="AG145" s="133"/>
    </row>
    <row r="146" spans="1:33">
      <c r="A146" s="165"/>
      <c r="B146" s="1143" t="s">
        <v>1231</v>
      </c>
      <c r="C146" s="1165">
        <v>3567</v>
      </c>
      <c r="D146" s="1166"/>
      <c r="E146" s="1166"/>
      <c r="F146" s="20">
        <v>818</v>
      </c>
      <c r="G146" s="1166"/>
      <c r="H146" s="1166"/>
      <c r="I146" s="1167">
        <v>4385</v>
      </c>
      <c r="J146" s="196"/>
      <c r="K146" s="166">
        <f t="shared" ref="K146:L146" si="306">IF(C146&gt;0,(C146/C125)*100,)</f>
        <v>85.49856184084372</v>
      </c>
      <c r="L146" s="166">
        <f t="shared" si="306"/>
        <v>0</v>
      </c>
      <c r="M146" s="166">
        <f t="shared" ref="M146" si="307">IF(E146&gt;0,(E146/E125)*100,)</f>
        <v>0</v>
      </c>
      <c r="N146" s="166">
        <f t="shared" ref="N146" si="308">IF(F146&gt;0,(F146/F125)*100,)</f>
        <v>98.792270531400959</v>
      </c>
      <c r="O146" s="166">
        <f t="shared" ref="O146" si="309">IF(G146&gt;0,(G146/G125)*100,)</f>
        <v>0</v>
      </c>
      <c r="P146" s="166">
        <f t="shared" ref="P146" si="310">IF(H146&gt;0,(H146/H125)*100,)</f>
        <v>0</v>
      </c>
      <c r="Q146" s="157">
        <f t="shared" ref="Q146" si="311">IF(I146&gt;0,(I146/I125)*100,)</f>
        <v>87.7</v>
      </c>
      <c r="R146" s="896"/>
      <c r="S146" s="166"/>
      <c r="T146" s="166"/>
      <c r="U146" s="166"/>
      <c r="V146" s="166"/>
      <c r="W146" s="156"/>
      <c r="X146" s="166"/>
      <c r="Y146" s="196"/>
      <c r="Z146" s="915"/>
      <c r="AA146" s="917"/>
      <c r="AB146" s="917"/>
      <c r="AC146" s="917"/>
      <c r="AD146" s="917"/>
      <c r="AE146" s="917"/>
      <c r="AF146" s="917"/>
      <c r="AG146" s="133"/>
    </row>
    <row r="147" spans="1:33">
      <c r="A147" s="165"/>
      <c r="B147" s="1143" t="s">
        <v>387</v>
      </c>
      <c r="C147" s="1165">
        <v>3910</v>
      </c>
      <c r="D147" s="1166"/>
      <c r="E147" s="1166"/>
      <c r="F147" s="20">
        <v>799</v>
      </c>
      <c r="G147" s="1166"/>
      <c r="H147" s="1166"/>
      <c r="I147" s="1167">
        <v>4709</v>
      </c>
      <c r="J147" s="196"/>
      <c r="K147" s="166"/>
      <c r="L147" s="166"/>
      <c r="M147" s="166"/>
      <c r="N147" s="166"/>
      <c r="O147" s="166"/>
      <c r="P147" s="156"/>
      <c r="Q147" s="157"/>
      <c r="R147" s="911"/>
      <c r="S147" s="166"/>
      <c r="T147" s="166"/>
      <c r="U147" s="166"/>
      <c r="V147" s="166"/>
      <c r="W147" s="156"/>
      <c r="X147" s="166"/>
      <c r="Y147" s="196"/>
      <c r="Z147" s="915"/>
      <c r="AA147" s="917"/>
      <c r="AB147" s="917"/>
      <c r="AC147" s="917"/>
      <c r="AD147" s="917"/>
      <c r="AE147" s="917"/>
      <c r="AF147" s="917"/>
      <c r="AG147" s="133"/>
    </row>
    <row r="148" spans="1:33">
      <c r="A148" s="165"/>
      <c r="B148" s="1143" t="s">
        <v>1233</v>
      </c>
      <c r="C148" s="1165">
        <v>3910</v>
      </c>
      <c r="D148" s="1166"/>
      <c r="E148" s="1166"/>
      <c r="F148" s="20">
        <v>799</v>
      </c>
      <c r="G148" s="1166"/>
      <c r="H148" s="1166"/>
      <c r="I148" s="1167">
        <v>4709</v>
      </c>
      <c r="J148" s="196"/>
      <c r="K148" s="166"/>
      <c r="L148" s="166"/>
      <c r="M148" s="166"/>
      <c r="N148" s="166"/>
      <c r="O148" s="166"/>
      <c r="P148" s="156"/>
      <c r="Q148" s="157"/>
      <c r="R148" s="896"/>
      <c r="S148" s="153"/>
      <c r="T148" s="475"/>
      <c r="U148" s="475"/>
      <c r="V148" s="475"/>
      <c r="W148" s="475"/>
      <c r="X148" s="476"/>
      <c r="Y148" s="196"/>
      <c r="Z148" s="915"/>
      <c r="AA148" s="917"/>
      <c r="AB148" s="917"/>
      <c r="AC148" s="917"/>
      <c r="AD148" s="917"/>
      <c r="AE148" s="917"/>
      <c r="AF148" s="917"/>
      <c r="AG148" s="133"/>
    </row>
    <row r="149" spans="1:33">
      <c r="A149" s="165"/>
      <c r="B149" s="1143" t="s">
        <v>389</v>
      </c>
      <c r="C149" s="1165">
        <v>3835</v>
      </c>
      <c r="D149" s="1166"/>
      <c r="E149" s="1166"/>
      <c r="F149" s="20">
        <v>721</v>
      </c>
      <c r="G149" s="1166"/>
      <c r="H149" s="1166"/>
      <c r="I149" s="1167">
        <v>4556</v>
      </c>
      <c r="J149" s="196"/>
      <c r="K149" s="166"/>
      <c r="L149" s="166"/>
      <c r="M149" s="166"/>
      <c r="N149" s="166"/>
      <c r="O149" s="166"/>
      <c r="P149" s="156"/>
      <c r="Q149" s="157"/>
      <c r="R149" s="898"/>
      <c r="S149" s="166"/>
      <c r="T149" s="166"/>
      <c r="U149" s="166"/>
      <c r="V149" s="166"/>
      <c r="W149" s="156"/>
      <c r="X149" s="166"/>
      <c r="Y149" s="196"/>
      <c r="Z149" s="915"/>
      <c r="AA149" s="917"/>
      <c r="AB149" s="917"/>
      <c r="AC149" s="917"/>
      <c r="AD149" s="917"/>
      <c r="AE149" s="917"/>
      <c r="AF149" s="917"/>
      <c r="AG149" s="133"/>
    </row>
    <row r="150" spans="1:33">
      <c r="A150" s="165"/>
      <c r="B150" s="1143" t="s">
        <v>1235</v>
      </c>
      <c r="C150" s="1165">
        <v>3835</v>
      </c>
      <c r="D150" s="1166"/>
      <c r="E150" s="1166"/>
      <c r="F150" s="20">
        <v>721</v>
      </c>
      <c r="G150" s="1166"/>
      <c r="H150" s="1166"/>
      <c r="I150" s="1167">
        <v>4556</v>
      </c>
      <c r="J150" s="196"/>
      <c r="K150" s="166">
        <f t="shared" ref="K150:L150" si="312">IF(C150&gt;0,(C150/C127)*100,)</f>
        <v>89.227547696603068</v>
      </c>
      <c r="L150" s="166">
        <f t="shared" si="312"/>
        <v>0</v>
      </c>
      <c r="M150" s="166">
        <f t="shared" ref="M150" si="313">IF(E150&gt;0,(E150/E127)*100,)</f>
        <v>0</v>
      </c>
      <c r="N150" s="166">
        <f t="shared" ref="N150" si="314">IF(F150&gt;0,(F150/F127)*100,)</f>
        <v>78.030303030303031</v>
      </c>
      <c r="O150" s="166">
        <f t="shared" ref="O150" si="315">IF(G150&gt;0,(G150/G127)*100,)</f>
        <v>0</v>
      </c>
      <c r="P150" s="166">
        <f t="shared" ref="P150" si="316">IF(H150&gt;0,(H150/H127)*100,)</f>
        <v>0</v>
      </c>
      <c r="Q150" s="157">
        <f t="shared" ref="Q150" si="317">IF(I150&gt;0,(I150/I127)*100,)</f>
        <v>87.246265798544613</v>
      </c>
      <c r="R150" s="911"/>
      <c r="S150" s="166"/>
      <c r="T150" s="166"/>
      <c r="U150" s="166"/>
      <c r="V150" s="166"/>
      <c r="W150" s="156"/>
      <c r="X150" s="166"/>
      <c r="Y150" s="196"/>
      <c r="Z150" s="915"/>
      <c r="AA150" s="917"/>
      <c r="AB150" s="917"/>
      <c r="AC150" s="917"/>
      <c r="AD150" s="917"/>
      <c r="AE150" s="917"/>
      <c r="AF150" s="917"/>
      <c r="AG150" s="133"/>
    </row>
    <row r="151" spans="1:33">
      <c r="A151" s="165"/>
      <c r="B151" s="1143" t="s">
        <v>1237</v>
      </c>
      <c r="C151" s="1165">
        <v>3835</v>
      </c>
      <c r="D151" s="1166"/>
      <c r="E151" s="1166"/>
      <c r="F151" s="20">
        <v>721</v>
      </c>
      <c r="G151" s="1166"/>
      <c r="H151" s="1166"/>
      <c r="I151" s="1167">
        <v>4556</v>
      </c>
      <c r="J151" s="196"/>
      <c r="K151" s="166"/>
      <c r="L151" s="166"/>
      <c r="M151" s="166"/>
      <c r="N151" s="166"/>
      <c r="O151" s="166"/>
      <c r="P151" s="156"/>
      <c r="Q151" s="157"/>
      <c r="R151" s="896"/>
      <c r="S151" s="166"/>
      <c r="T151" s="166"/>
      <c r="U151" s="166"/>
      <c r="V151" s="166"/>
      <c r="W151" s="156"/>
      <c r="X151" s="166"/>
      <c r="Y151" s="196"/>
      <c r="Z151" s="915"/>
      <c r="AA151" s="917"/>
      <c r="AB151" s="917"/>
      <c r="AC151" s="917"/>
      <c r="AD151" s="917"/>
      <c r="AE151" s="917"/>
      <c r="AF151" s="917"/>
      <c r="AG151" s="133"/>
    </row>
    <row r="152" spans="1:33">
      <c r="A152" s="165"/>
      <c r="B152" s="1143" t="s">
        <v>391</v>
      </c>
      <c r="C152" s="1165">
        <v>4212</v>
      </c>
      <c r="D152" s="1166"/>
      <c r="E152" s="1166"/>
      <c r="F152" s="20">
        <v>739</v>
      </c>
      <c r="G152" s="1166"/>
      <c r="H152" s="1166"/>
      <c r="I152" s="1167">
        <v>4951</v>
      </c>
      <c r="J152" s="196"/>
      <c r="K152" s="166"/>
      <c r="L152" s="166"/>
      <c r="M152" s="166"/>
      <c r="N152" s="166"/>
      <c r="O152" s="166"/>
      <c r="P152" s="156"/>
      <c r="Q152" s="157"/>
      <c r="R152" s="896"/>
      <c r="S152" s="166"/>
      <c r="T152" s="166"/>
      <c r="U152" s="166"/>
      <c r="V152" s="166"/>
      <c r="W152" s="156"/>
      <c r="X152" s="166"/>
      <c r="Y152" s="196"/>
      <c r="Z152" s="915"/>
      <c r="AA152" s="917"/>
      <c r="AB152" s="917"/>
      <c r="AC152" s="917"/>
      <c r="AD152" s="917"/>
      <c r="AE152" s="917"/>
      <c r="AF152" s="917"/>
      <c r="AG152" s="133"/>
    </row>
    <row r="153" spans="1:33">
      <c r="A153" s="165"/>
      <c r="B153" s="1143" t="s">
        <v>1239</v>
      </c>
      <c r="C153" s="1165">
        <v>4212</v>
      </c>
      <c r="D153" s="1166"/>
      <c r="E153" s="1166"/>
      <c r="F153" s="20">
        <v>739</v>
      </c>
      <c r="G153" s="1166"/>
      <c r="H153" s="1166"/>
      <c r="I153" s="1167">
        <v>4951</v>
      </c>
      <c r="J153" s="196"/>
      <c r="K153" s="166">
        <f t="shared" ref="K153:L153" si="318">IF(C153&gt;0,(C153/C128)*100,)</f>
        <v>89.521785334750277</v>
      </c>
      <c r="L153" s="166">
        <f t="shared" si="318"/>
        <v>0</v>
      </c>
      <c r="M153" s="166">
        <f t="shared" ref="M153" si="319">IF(E153&gt;0,(E153/E128)*100,)</f>
        <v>0</v>
      </c>
      <c r="N153" s="166">
        <f t="shared" ref="N153" si="320">IF(F153&gt;0,(F153/F128)*100,)</f>
        <v>75.717213114754102</v>
      </c>
      <c r="O153" s="166">
        <f t="shared" ref="O153" si="321">IF(G153&gt;0,(G153/G128)*100,)</f>
        <v>0</v>
      </c>
      <c r="P153" s="156">
        <f t="shared" ref="P153" si="322">IF(H153&gt;0,(H153/H128)*100,)</f>
        <v>0</v>
      </c>
      <c r="Q153" s="157">
        <f t="shared" ref="Q153" si="323">IF(I153&gt;0,(I153/I128)*100,)</f>
        <v>87.150149621545509</v>
      </c>
      <c r="R153" s="896"/>
      <c r="S153" s="166"/>
      <c r="T153" s="166"/>
      <c r="U153" s="166"/>
      <c r="V153" s="166"/>
      <c r="W153" s="156"/>
      <c r="X153" s="166"/>
      <c r="Y153" s="196"/>
      <c r="Z153" s="915"/>
      <c r="AA153" s="917"/>
      <c r="AB153" s="917"/>
      <c r="AC153" s="917"/>
      <c r="AD153" s="917"/>
      <c r="AE153" s="917"/>
      <c r="AF153" s="917"/>
      <c r="AG153" s="133"/>
    </row>
    <row r="154" spans="1:33">
      <c r="A154" s="165"/>
      <c r="B154" s="1143" t="s">
        <v>1241</v>
      </c>
      <c r="C154" s="1165">
        <v>4212</v>
      </c>
      <c r="D154" s="1166"/>
      <c r="E154" s="1166"/>
      <c r="F154" s="20">
        <v>739</v>
      </c>
      <c r="G154" s="1166"/>
      <c r="H154" s="1166"/>
      <c r="I154" s="1167">
        <v>4951</v>
      </c>
      <c r="J154" s="196"/>
      <c r="K154" s="166"/>
      <c r="L154" s="166"/>
      <c r="M154" s="166"/>
      <c r="N154" s="166"/>
      <c r="O154" s="166"/>
      <c r="P154" s="156"/>
      <c r="Q154" s="157"/>
      <c r="R154" s="152"/>
      <c r="S154" s="153"/>
      <c r="T154" s="475"/>
      <c r="U154" s="475"/>
      <c r="V154" s="475"/>
      <c r="W154" s="475"/>
      <c r="X154" s="476"/>
      <c r="Y154" s="196"/>
      <c r="Z154" s="915"/>
      <c r="AA154" s="917"/>
      <c r="AB154" s="917"/>
      <c r="AC154" s="917"/>
      <c r="AD154" s="917"/>
      <c r="AE154" s="917"/>
      <c r="AF154" s="917"/>
      <c r="AG154" s="895"/>
    </row>
    <row r="155" spans="1:33">
      <c r="A155" s="165"/>
      <c r="B155" s="1143" t="s">
        <v>393</v>
      </c>
      <c r="C155" s="1165">
        <v>3719</v>
      </c>
      <c r="D155" s="1166"/>
      <c r="E155" s="1166"/>
      <c r="F155" s="20">
        <v>887</v>
      </c>
      <c r="G155" s="1166"/>
      <c r="H155" s="1166"/>
      <c r="I155" s="1167">
        <v>4606</v>
      </c>
      <c r="J155" s="196"/>
      <c r="K155" s="166"/>
      <c r="L155" s="166"/>
      <c r="M155" s="166"/>
      <c r="N155" s="166"/>
      <c r="O155" s="166"/>
      <c r="P155" s="156"/>
      <c r="Q155" s="157"/>
      <c r="R155" s="896"/>
      <c r="S155" s="166"/>
      <c r="T155" s="166"/>
      <c r="U155" s="166"/>
      <c r="V155" s="166"/>
      <c r="W155" s="156"/>
      <c r="X155" s="166"/>
      <c r="Y155" s="196"/>
      <c r="Z155" s="915"/>
      <c r="AA155" s="917"/>
      <c r="AB155" s="917"/>
      <c r="AC155" s="917"/>
      <c r="AD155" s="917"/>
      <c r="AE155" s="917"/>
      <c r="AF155" s="917"/>
      <c r="AG155" s="895"/>
    </row>
    <row r="156" spans="1:33">
      <c r="A156" s="165"/>
      <c r="B156" s="1143" t="s">
        <v>1243</v>
      </c>
      <c r="C156" s="1165">
        <v>3719</v>
      </c>
      <c r="D156" s="1166"/>
      <c r="E156" s="1166"/>
      <c r="F156" s="20">
        <v>887</v>
      </c>
      <c r="G156" s="1166"/>
      <c r="H156" s="1166"/>
      <c r="I156" s="1167">
        <v>4606</v>
      </c>
      <c r="J156" s="196"/>
      <c r="K156" s="166">
        <f t="shared" ref="K156:L156" si="324">IF(C156&gt;0,(C156/C129)*100,)</f>
        <v>87.878071833648391</v>
      </c>
      <c r="L156" s="166">
        <f t="shared" si="324"/>
        <v>0</v>
      </c>
      <c r="M156" s="166">
        <f t="shared" ref="M156" si="325">IF(E156&gt;0,(E156/E129)*100,)</f>
        <v>0</v>
      </c>
      <c r="N156" s="166">
        <f t="shared" ref="N156" si="326">IF(F156&gt;0,(F156/F129)*100,)</f>
        <v>78.426171529619808</v>
      </c>
      <c r="O156" s="166">
        <f t="shared" ref="O156" si="327">IF(G156&gt;0,(G156/G129)*100,)</f>
        <v>0</v>
      </c>
      <c r="P156" s="156">
        <f t="shared" ref="P156" si="328">IF(H156&gt;0,(H156/H129)*100,)</f>
        <v>0</v>
      </c>
      <c r="Q156" s="157">
        <f t="shared" ref="Q156" si="329">IF(I156&gt;0,(I156/I129)*100,)</f>
        <v>85.884765989185155</v>
      </c>
      <c r="R156" s="911"/>
      <c r="S156" s="166"/>
      <c r="T156" s="166"/>
      <c r="U156" s="166"/>
      <c r="V156" s="166"/>
      <c r="W156" s="156"/>
      <c r="X156" s="166"/>
      <c r="Y156" s="196"/>
      <c r="Z156" s="915"/>
      <c r="AA156" s="917"/>
      <c r="AB156" s="917"/>
      <c r="AC156" s="917"/>
      <c r="AD156" s="917"/>
      <c r="AE156" s="917"/>
      <c r="AF156" s="917"/>
      <c r="AG156" s="895"/>
    </row>
    <row r="157" spans="1:33">
      <c r="A157" s="165"/>
      <c r="B157" s="1143" t="s">
        <v>1245</v>
      </c>
      <c r="C157" s="1165">
        <v>3719</v>
      </c>
      <c r="D157" s="1166"/>
      <c r="E157" s="1166"/>
      <c r="F157" s="20">
        <v>887</v>
      </c>
      <c r="G157" s="1166"/>
      <c r="H157" s="1166"/>
      <c r="I157" s="1167">
        <v>4606</v>
      </c>
      <c r="J157" s="897"/>
      <c r="K157" s="158"/>
      <c r="L157" s="158"/>
      <c r="M157" s="158"/>
      <c r="N157" s="158"/>
      <c r="O157" s="158"/>
      <c r="P157" s="159"/>
      <c r="Q157" s="160"/>
      <c r="R157" s="911" t="s">
        <v>9</v>
      </c>
      <c r="S157" s="153"/>
      <c r="T157" s="475"/>
      <c r="U157" s="475"/>
      <c r="V157" s="475"/>
      <c r="W157" s="475"/>
      <c r="X157" s="476"/>
      <c r="Y157" s="196"/>
      <c r="Z157" s="915"/>
      <c r="AA157" s="917"/>
      <c r="AB157" s="917"/>
      <c r="AC157" s="917"/>
      <c r="AD157" s="917"/>
      <c r="AE157" s="917"/>
      <c r="AF157" s="917"/>
      <c r="AG157" s="895"/>
    </row>
    <row r="158" spans="1:33">
      <c r="A158" s="165"/>
      <c r="B158" s="1143" t="s">
        <v>395</v>
      </c>
      <c r="C158" s="1165">
        <v>3408</v>
      </c>
      <c r="D158" s="1166"/>
      <c r="E158" s="1166"/>
      <c r="F158" s="20">
        <v>473</v>
      </c>
      <c r="G158" s="1166"/>
      <c r="H158" s="1166"/>
      <c r="I158" s="1167">
        <v>3881</v>
      </c>
      <c r="J158" s="196"/>
      <c r="K158" s="166">
        <f t="shared" ref="K158:L158" si="330">IF(C158&gt;0,(C158/C151)*100,)</f>
        <v>88.865710560625814</v>
      </c>
      <c r="L158" s="166">
        <f t="shared" si="330"/>
        <v>0</v>
      </c>
      <c r="M158" s="166">
        <f t="shared" ref="M158" si="331">IF(E158&gt;0,(E158/E151)*100,)</f>
        <v>0</v>
      </c>
      <c r="N158" s="166">
        <f t="shared" ref="N158" si="332">IF(F158&gt;0,(F158/F151)*100,)</f>
        <v>65.603328710124828</v>
      </c>
      <c r="O158" s="166">
        <f t="shared" ref="O158" si="333">IF(G158&gt;0,(G158/G151)*100,)</f>
        <v>0</v>
      </c>
      <c r="P158" s="156">
        <f t="shared" ref="P158" si="334">IF(H158&gt;0,(H158/H151)*100,)</f>
        <v>0</v>
      </c>
      <c r="Q158" s="157">
        <f t="shared" ref="Q158" si="335">IF(I158&gt;0,(I158/I151)*100,)</f>
        <v>85.184372256365236</v>
      </c>
      <c r="R158" s="896">
        <f>+K158+K161</f>
        <v>88.865710560625814</v>
      </c>
      <c r="S158" s="166">
        <f t="shared" ref="S158:S160" si="336">+L158+L161</f>
        <v>0</v>
      </c>
      <c r="T158" s="166">
        <f t="shared" ref="T158:T160" si="337">+M158+M161</f>
        <v>0</v>
      </c>
      <c r="U158" s="166">
        <f t="shared" ref="U158:U160" si="338">+N158+N161</f>
        <v>65.603328710124828</v>
      </c>
      <c r="V158" s="166">
        <f t="shared" ref="V158:V160" si="339">+O158+O161</f>
        <v>0</v>
      </c>
      <c r="W158" s="156">
        <f t="shared" ref="W158:W160" si="340">+P158+P161</f>
        <v>0</v>
      </c>
      <c r="X158" s="166">
        <f t="shared" ref="X158:X160" si="341">+Q158+Q161</f>
        <v>85.184372256365236</v>
      </c>
      <c r="Y158" s="196"/>
      <c r="Z158" s="913">
        <f>+R158+K164</f>
        <v>100</v>
      </c>
      <c r="AA158" s="913">
        <f t="shared" ref="AA158:AA160" si="342">+S158+L164</f>
        <v>0</v>
      </c>
      <c r="AB158" s="913">
        <f t="shared" ref="AB158:AB160" si="343">+T158+M164</f>
        <v>0</v>
      </c>
      <c r="AC158" s="913">
        <f t="shared" ref="AC158:AC160" si="344">+U158+N164</f>
        <v>100</v>
      </c>
      <c r="AD158" s="913">
        <f t="shared" ref="AD158:AD160" si="345">+V158+O164</f>
        <v>0</v>
      </c>
      <c r="AE158" s="913">
        <f t="shared" ref="AE158:AE160" si="346">+W158+P164</f>
        <v>0</v>
      </c>
      <c r="AF158" s="913">
        <f t="shared" ref="AF158:AF160" si="347">+X158+Q164</f>
        <v>100</v>
      </c>
    </row>
    <row r="159" spans="1:33">
      <c r="A159" s="165"/>
      <c r="B159" s="1143" t="s">
        <v>437</v>
      </c>
      <c r="C159" s="1165">
        <v>3505</v>
      </c>
      <c r="D159" s="1166"/>
      <c r="E159" s="1166"/>
      <c r="F159" s="20">
        <v>492</v>
      </c>
      <c r="G159" s="1166"/>
      <c r="H159" s="1166"/>
      <c r="I159" s="1167">
        <v>3997</v>
      </c>
      <c r="J159" s="196"/>
      <c r="K159" s="166">
        <f t="shared" ref="K159:L159" si="348">IF(C159&gt;0,(C159/C154)*100,)</f>
        <v>83.214624881291542</v>
      </c>
      <c r="L159" s="166">
        <f t="shared" si="348"/>
        <v>0</v>
      </c>
      <c r="M159" s="166">
        <f t="shared" ref="M159" si="349">IF(E159&gt;0,(E159/E154)*100,)</f>
        <v>0</v>
      </c>
      <c r="N159" s="166">
        <f t="shared" ref="N159" si="350">IF(F159&gt;0,(F159/F154)*100,)</f>
        <v>66.576454668470902</v>
      </c>
      <c r="O159" s="166">
        <f t="shared" ref="O159" si="351">IF(G159&gt;0,(G159/G154)*100,)</f>
        <v>0</v>
      </c>
      <c r="P159" s="156">
        <f t="shared" ref="P159" si="352">IF(H159&gt;0,(H159/H154)*100,)</f>
        <v>0</v>
      </c>
      <c r="Q159" s="157">
        <f t="shared" ref="Q159" si="353">IF(I159&gt;0,(I159/I154)*100,)</f>
        <v>80.731165421127045</v>
      </c>
      <c r="R159" s="896">
        <f t="shared" ref="R159:R160" si="354">+K159+K162</f>
        <v>83.214624881291542</v>
      </c>
      <c r="S159" s="166">
        <f t="shared" si="336"/>
        <v>0</v>
      </c>
      <c r="T159" s="166">
        <f t="shared" si="337"/>
        <v>0</v>
      </c>
      <c r="U159" s="166">
        <f t="shared" si="338"/>
        <v>66.576454668470902</v>
      </c>
      <c r="V159" s="166">
        <f t="shared" si="339"/>
        <v>0</v>
      </c>
      <c r="W159" s="156">
        <f t="shared" si="340"/>
        <v>0</v>
      </c>
      <c r="X159" s="166">
        <f t="shared" si="341"/>
        <v>80.731165421127045</v>
      </c>
      <c r="Y159" s="196"/>
      <c r="Z159" s="913">
        <f t="shared" ref="Z159:Z160" si="355">+R159+K165</f>
        <v>100</v>
      </c>
      <c r="AA159" s="913">
        <f t="shared" si="342"/>
        <v>0</v>
      </c>
      <c r="AB159" s="913">
        <f t="shared" si="343"/>
        <v>0</v>
      </c>
      <c r="AC159" s="913">
        <f t="shared" si="344"/>
        <v>100</v>
      </c>
      <c r="AD159" s="913">
        <f t="shared" si="345"/>
        <v>0</v>
      </c>
      <c r="AE159" s="913">
        <f t="shared" si="346"/>
        <v>0</v>
      </c>
      <c r="AF159" s="913">
        <f t="shared" si="347"/>
        <v>100</v>
      </c>
      <c r="AG159" s="895"/>
    </row>
    <row r="160" spans="1:33">
      <c r="A160" s="165"/>
      <c r="B160" s="1143" t="s">
        <v>435</v>
      </c>
      <c r="C160" s="1165">
        <v>3113</v>
      </c>
      <c r="D160" s="1166"/>
      <c r="E160" s="1166"/>
      <c r="F160" s="20">
        <v>625</v>
      </c>
      <c r="G160" s="1166"/>
      <c r="H160" s="1166"/>
      <c r="I160" s="1167">
        <v>3738</v>
      </c>
      <c r="J160" s="897"/>
      <c r="K160" s="158">
        <f t="shared" ref="K160:L160" si="356">IF(C160&gt;0,(C160/C157)*100,)</f>
        <v>83.705297122882499</v>
      </c>
      <c r="L160" s="158">
        <f t="shared" si="356"/>
        <v>0</v>
      </c>
      <c r="M160" s="158">
        <f t="shared" ref="M160" si="357">IF(E160&gt;0,(E160/E157)*100,)</f>
        <v>0</v>
      </c>
      <c r="N160" s="158">
        <f t="shared" ref="N160" si="358">IF(F160&gt;0,(F160/F157)*100,)</f>
        <v>70.462232243517477</v>
      </c>
      <c r="O160" s="158">
        <f t="shared" ref="O160" si="359">IF(G160&gt;0,(G160/G157)*100,)</f>
        <v>0</v>
      </c>
      <c r="P160" s="159">
        <f t="shared" ref="P160" si="360">IF(H160&gt;0,(H160/H157)*100,)</f>
        <v>0</v>
      </c>
      <c r="Q160" s="160">
        <f t="shared" ref="Q160" si="361">IF(I160&gt;0,(I160/I157)*100,)</f>
        <v>81.155015197568389</v>
      </c>
      <c r="R160" s="896">
        <f t="shared" si="354"/>
        <v>83.705297122882499</v>
      </c>
      <c r="S160" s="166">
        <f t="shared" si="336"/>
        <v>0</v>
      </c>
      <c r="T160" s="166">
        <f t="shared" si="337"/>
        <v>0</v>
      </c>
      <c r="U160" s="166">
        <f t="shared" si="338"/>
        <v>70.462232243517477</v>
      </c>
      <c r="V160" s="166">
        <f t="shared" si="339"/>
        <v>0</v>
      </c>
      <c r="W160" s="156">
        <f t="shared" si="340"/>
        <v>0</v>
      </c>
      <c r="X160" s="166">
        <f t="shared" si="341"/>
        <v>81.155015197568389</v>
      </c>
      <c r="Y160" s="196"/>
      <c r="Z160" s="913">
        <f t="shared" si="355"/>
        <v>100</v>
      </c>
      <c r="AA160" s="913">
        <f t="shared" si="342"/>
        <v>0</v>
      </c>
      <c r="AB160" s="913">
        <f t="shared" si="343"/>
        <v>0</v>
      </c>
      <c r="AC160" s="913">
        <f t="shared" si="344"/>
        <v>100</v>
      </c>
      <c r="AD160" s="913">
        <f t="shared" si="345"/>
        <v>0</v>
      </c>
      <c r="AE160" s="913">
        <f t="shared" si="346"/>
        <v>0</v>
      </c>
      <c r="AF160" s="913">
        <f t="shared" si="347"/>
        <v>100</v>
      </c>
    </row>
    <row r="161" spans="1:33">
      <c r="A161" s="165"/>
      <c r="B161" s="1143" t="s">
        <v>433</v>
      </c>
      <c r="C161" s="1165"/>
      <c r="D161" s="1166"/>
      <c r="E161" s="1166"/>
      <c r="F161" s="20"/>
      <c r="G161" s="1166"/>
      <c r="H161" s="1166"/>
      <c r="I161" s="1167"/>
      <c r="J161" s="196"/>
      <c r="K161" s="166">
        <f t="shared" ref="K161:L161" si="362">IF(C161&gt;0,(C161/C151)*100,)</f>
        <v>0</v>
      </c>
      <c r="L161" s="166">
        <f t="shared" si="362"/>
        <v>0</v>
      </c>
      <c r="M161" s="166">
        <f t="shared" ref="M161" si="363">IF(E161&gt;0,(E161/E151)*100,)</f>
        <v>0</v>
      </c>
      <c r="N161" s="166">
        <f t="shared" ref="N161" si="364">IF(F161&gt;0,(F161/F151)*100,)</f>
        <v>0</v>
      </c>
      <c r="O161" s="166">
        <f t="shared" ref="O161" si="365">IF(G161&gt;0,(G161/G151)*100,)</f>
        <v>0</v>
      </c>
      <c r="P161" s="156">
        <f t="shared" ref="P161" si="366">IF(H161&gt;0,(H161/H151)*100,)</f>
        <v>0</v>
      </c>
      <c r="Q161" s="157">
        <f t="shared" ref="Q161" si="367">IF(I161&gt;0,(I161/I151)*100,)</f>
        <v>0</v>
      </c>
      <c r="R161" s="896"/>
      <c r="S161" s="166"/>
      <c r="T161" s="166"/>
      <c r="U161" s="166"/>
      <c r="V161" s="166"/>
      <c r="W161" s="156"/>
      <c r="X161" s="166"/>
      <c r="Y161" s="196"/>
      <c r="Z161" s="913"/>
      <c r="AA161" s="921"/>
      <c r="AB161" s="921"/>
      <c r="AC161" s="921"/>
      <c r="AD161" s="921"/>
      <c r="AE161" s="921"/>
      <c r="AF161" s="921"/>
    </row>
    <row r="162" spans="1:33">
      <c r="A162" s="165"/>
      <c r="B162" s="1143" t="s">
        <v>431</v>
      </c>
      <c r="C162" s="1165"/>
      <c r="D162" s="1166"/>
      <c r="E162" s="1166"/>
      <c r="F162" s="20"/>
      <c r="G162" s="1166"/>
      <c r="H162" s="1166"/>
      <c r="I162" s="1167"/>
      <c r="J162" s="196"/>
      <c r="K162" s="166">
        <f t="shared" ref="K162:L162" si="368">IF(C162&gt;0,(C162/C154)*100,)</f>
        <v>0</v>
      </c>
      <c r="L162" s="166">
        <f t="shared" si="368"/>
        <v>0</v>
      </c>
      <c r="M162" s="166">
        <f t="shared" ref="M162" si="369">IF(E162&gt;0,(E162/E154)*100,)</f>
        <v>0</v>
      </c>
      <c r="N162" s="166">
        <f t="shared" ref="N162" si="370">IF(F162&gt;0,(F162/F154)*100,)</f>
        <v>0</v>
      </c>
      <c r="O162" s="166">
        <f t="shared" ref="O162" si="371">IF(G162&gt;0,(G162/G154)*100,)</f>
        <v>0</v>
      </c>
      <c r="P162" s="156">
        <f t="shared" ref="P162" si="372">IF(H162&gt;0,(H162/H154)*100,)</f>
        <v>0</v>
      </c>
      <c r="Q162" s="157">
        <f t="shared" ref="Q162" si="373">IF(I162&gt;0,(I162/I154)*100,)</f>
        <v>0</v>
      </c>
      <c r="R162" s="896"/>
      <c r="S162" s="166"/>
      <c r="T162" s="166"/>
      <c r="U162" s="166"/>
      <c r="V162" s="166"/>
      <c r="W162" s="156"/>
      <c r="X162" s="166"/>
      <c r="Y162" s="196"/>
      <c r="Z162" s="913"/>
      <c r="AA162" s="921"/>
      <c r="AB162" s="921"/>
      <c r="AC162" s="921"/>
      <c r="AD162" s="921"/>
      <c r="AE162" s="921"/>
      <c r="AF162" s="921"/>
    </row>
    <row r="163" spans="1:33">
      <c r="A163" s="165"/>
      <c r="B163" s="1143" t="s">
        <v>429</v>
      </c>
      <c r="C163" s="1165"/>
      <c r="D163" s="1166"/>
      <c r="E163" s="1166"/>
      <c r="F163" s="20"/>
      <c r="G163" s="1166"/>
      <c r="H163" s="1166"/>
      <c r="I163" s="1167"/>
      <c r="J163" s="897"/>
      <c r="K163" s="158">
        <f t="shared" ref="K163:L163" si="374">IF(C163&gt;0,(C163/C157)*100,)</f>
        <v>0</v>
      </c>
      <c r="L163" s="158">
        <f t="shared" si="374"/>
        <v>0</v>
      </c>
      <c r="M163" s="158">
        <f t="shared" ref="M163" si="375">IF(E163&gt;0,(E163/E157)*100,)</f>
        <v>0</v>
      </c>
      <c r="N163" s="158">
        <f t="shared" ref="N163" si="376">IF(F163&gt;0,(F163/F157)*100,)</f>
        <v>0</v>
      </c>
      <c r="O163" s="158">
        <f t="shared" ref="O163" si="377">IF(G163&gt;0,(G163/G157)*100,)</f>
        <v>0</v>
      </c>
      <c r="P163" s="159">
        <f t="shared" ref="P163" si="378">IF(H163&gt;0,(H163/H157)*100,)</f>
        <v>0</v>
      </c>
      <c r="Q163" s="160">
        <f t="shared" ref="Q163" si="379">IF(I163&gt;0,(I163/I157)*100,)</f>
        <v>0</v>
      </c>
      <c r="R163" s="152"/>
      <c r="S163" s="153"/>
      <c r="T163" s="475"/>
      <c r="U163" s="475"/>
      <c r="V163" s="475"/>
      <c r="W163" s="475"/>
      <c r="X163" s="476"/>
      <c r="Y163" s="196"/>
      <c r="Z163" s="913"/>
      <c r="AA163" s="921"/>
      <c r="AB163" s="921"/>
      <c r="AC163" s="921"/>
      <c r="AD163" s="921"/>
      <c r="AE163" s="921"/>
      <c r="AF163" s="921"/>
    </row>
    <row r="164" spans="1:33">
      <c r="A164" s="165"/>
      <c r="B164" s="1143" t="s">
        <v>427</v>
      </c>
      <c r="C164" s="1165">
        <v>427</v>
      </c>
      <c r="D164" s="1166"/>
      <c r="E164" s="1166"/>
      <c r="F164" s="20">
        <v>248</v>
      </c>
      <c r="G164" s="1166"/>
      <c r="H164" s="1166"/>
      <c r="I164" s="1167">
        <v>675</v>
      </c>
      <c r="J164" s="196"/>
      <c r="K164" s="166">
        <f t="shared" ref="K164:L164" si="380">IF(C164&gt;0,(C164/C151)*100,)</f>
        <v>11.134289439374186</v>
      </c>
      <c r="L164" s="166">
        <f t="shared" si="380"/>
        <v>0</v>
      </c>
      <c r="M164" s="166">
        <f t="shared" ref="M164" si="381">IF(E164&gt;0,(E164/E151)*100,)</f>
        <v>0</v>
      </c>
      <c r="N164" s="166">
        <f t="shared" ref="N164" si="382">IF(F164&gt;0,(F164/F151)*100,)</f>
        <v>34.396671289875172</v>
      </c>
      <c r="O164" s="166">
        <f t="shared" ref="O164" si="383">IF(G164&gt;0,(G164/G151)*100,)</f>
        <v>0</v>
      </c>
      <c r="P164" s="156">
        <f t="shared" ref="P164" si="384">IF(H164&gt;0,(H164/H151)*100,)</f>
        <v>0</v>
      </c>
      <c r="Q164" s="157">
        <f t="shared" ref="Q164" si="385">IF(I164&gt;0,(I164/I151)*100,)</f>
        <v>14.815627743634769</v>
      </c>
      <c r="R164" s="896"/>
      <c r="S164" s="166"/>
      <c r="T164" s="166"/>
      <c r="U164" s="166"/>
      <c r="V164" s="166"/>
      <c r="W164" s="156"/>
      <c r="X164" s="166"/>
      <c r="Y164" s="196"/>
      <c r="Z164" s="913"/>
      <c r="AA164" s="921"/>
      <c r="AB164" s="921"/>
      <c r="AC164" s="921"/>
      <c r="AD164" s="921"/>
      <c r="AE164" s="921"/>
      <c r="AF164" s="921"/>
    </row>
    <row r="165" spans="1:33">
      <c r="A165" s="165"/>
      <c r="B165" s="1143" t="s">
        <v>425</v>
      </c>
      <c r="C165" s="1165">
        <v>707</v>
      </c>
      <c r="D165" s="1166"/>
      <c r="E165" s="1166"/>
      <c r="F165" s="20">
        <v>247</v>
      </c>
      <c r="G165" s="1166"/>
      <c r="H165" s="1166"/>
      <c r="I165" s="1167">
        <v>954</v>
      </c>
      <c r="J165" s="196"/>
      <c r="K165" s="166">
        <f t="shared" ref="K165:L165" si="386">IF(C165&gt;0,(C165/C154)*100,)</f>
        <v>16.785375118708451</v>
      </c>
      <c r="L165" s="166">
        <f t="shared" si="386"/>
        <v>0</v>
      </c>
      <c r="M165" s="166">
        <f t="shared" ref="M165" si="387">IF(E165&gt;0,(E165/E154)*100,)</f>
        <v>0</v>
      </c>
      <c r="N165" s="166">
        <f t="shared" ref="N165" si="388">IF(F165&gt;0,(F165/F154)*100,)</f>
        <v>33.423545331529091</v>
      </c>
      <c r="O165" s="166">
        <f t="shared" ref="O165" si="389">IF(G165&gt;0,(G165/G154)*100,)</f>
        <v>0</v>
      </c>
      <c r="P165" s="156">
        <f t="shared" ref="P165" si="390">IF(H165&gt;0,(H165/H154)*100,)</f>
        <v>0</v>
      </c>
      <c r="Q165" s="157">
        <f t="shared" ref="Q165" si="391">IF(I165&gt;0,(I165/I154)*100,)</f>
        <v>19.268834578872955</v>
      </c>
      <c r="R165" s="911"/>
      <c r="S165" s="166"/>
      <c r="T165" s="166"/>
      <c r="U165" s="166"/>
      <c r="V165" s="166"/>
      <c r="W165" s="156"/>
      <c r="X165" s="166"/>
      <c r="Y165" s="196"/>
      <c r="Z165" s="913"/>
      <c r="AA165" s="921"/>
      <c r="AB165" s="921"/>
      <c r="AC165" s="921"/>
      <c r="AD165" s="921"/>
      <c r="AE165" s="921"/>
      <c r="AF165" s="921"/>
      <c r="AG165" s="895"/>
    </row>
    <row r="166" spans="1:33">
      <c r="A166" s="165"/>
      <c r="B166" s="1143" t="s">
        <v>423</v>
      </c>
      <c r="C166" s="1165">
        <v>606</v>
      </c>
      <c r="D166" s="1166"/>
      <c r="E166" s="1166"/>
      <c r="F166" s="20">
        <v>262</v>
      </c>
      <c r="G166" s="1166"/>
      <c r="H166" s="1166"/>
      <c r="I166" s="1167">
        <v>868</v>
      </c>
      <c r="J166" s="897"/>
      <c r="K166" s="154">
        <f t="shared" ref="K166:L166" si="392">IF(C166&gt;0,(C166/C157)*100,)</f>
        <v>16.294702877117505</v>
      </c>
      <c r="L166" s="154">
        <f t="shared" si="392"/>
        <v>0</v>
      </c>
      <c r="M166" s="426">
        <f t="shared" ref="M166" si="393">IF(E166&gt;0,(E166/E157)*100,)</f>
        <v>0</v>
      </c>
      <c r="N166" s="426">
        <f t="shared" ref="N166" si="394">IF(F166&gt;0,(F166/F157)*100,)</f>
        <v>29.537767756482523</v>
      </c>
      <c r="O166" s="426">
        <f t="shared" ref="O166" si="395">IF(G166&gt;0,(G166/G157)*100,)</f>
        <v>0</v>
      </c>
      <c r="P166" s="426">
        <f t="shared" ref="P166" si="396">IF(H166&gt;0,(H166/H157)*100,)</f>
        <v>0</v>
      </c>
      <c r="Q166" s="912">
        <f t="shared" ref="Q166" si="397">IF(I166&gt;0,(I166/I157)*100,)</f>
        <v>18.844984802431611</v>
      </c>
      <c r="R166" s="911" t="s">
        <v>10</v>
      </c>
      <c r="S166" s="153"/>
      <c r="T166" s="150"/>
      <c r="U166" s="150"/>
      <c r="V166" s="150"/>
      <c r="W166" s="150"/>
      <c r="X166" s="898"/>
      <c r="Y166" s="196"/>
      <c r="Z166" s="913"/>
      <c r="AA166" s="921"/>
      <c r="AB166" s="921"/>
      <c r="AC166" s="921"/>
      <c r="AD166" s="921"/>
      <c r="AE166" s="921"/>
      <c r="AF166" s="921"/>
    </row>
    <row r="167" spans="1:33">
      <c r="A167" s="165"/>
      <c r="B167" s="1143" t="s">
        <v>421</v>
      </c>
      <c r="C167" s="1165">
        <v>2592</v>
      </c>
      <c r="D167" s="1166"/>
      <c r="E167" s="1166"/>
      <c r="F167" s="20">
        <v>204</v>
      </c>
      <c r="G167" s="1166"/>
      <c r="H167" s="1166"/>
      <c r="I167" s="1167">
        <v>2796</v>
      </c>
      <c r="J167" s="196"/>
      <c r="K167" s="153">
        <f t="shared" ref="K167:L167" si="398">IF(C167&gt;0,(C167/C138)*100,)</f>
        <v>68.318397469688989</v>
      </c>
      <c r="L167" s="153">
        <f t="shared" si="398"/>
        <v>0</v>
      </c>
      <c r="M167" s="475">
        <f t="shared" ref="M167" si="399">IF(E167&gt;0,(E167/E138)*100,)</f>
        <v>0</v>
      </c>
      <c r="N167" s="475">
        <f t="shared" ref="N167" si="400">IF(F167&gt;0,(F167/F138)*100,)</f>
        <v>34.170854271356781</v>
      </c>
      <c r="O167" s="475">
        <f t="shared" ref="O167" si="401">IF(G167&gt;0,(G167/G138)*100,)</f>
        <v>0</v>
      </c>
      <c r="P167" s="475">
        <f t="shared" ref="P167" si="402">IF(H167&gt;0,(H167/H138)*100,)</f>
        <v>0</v>
      </c>
      <c r="Q167" s="476">
        <f t="shared" ref="Q167" si="403">IF(I167&gt;0,(I167/I138)*100,)</f>
        <v>63.675700296060121</v>
      </c>
      <c r="R167" s="152">
        <f>+K167+K170+K173</f>
        <v>69.715340010542974</v>
      </c>
      <c r="S167" s="153">
        <f t="shared" ref="S167" si="404">+L167+L170+L173</f>
        <v>0</v>
      </c>
      <c r="T167" s="475">
        <f t="shared" ref="T167:T169" si="405">+M167+M170+M173</f>
        <v>0</v>
      </c>
      <c r="U167" s="475">
        <f t="shared" ref="U167:U169" si="406">+N167+N170+N173</f>
        <v>34.673366834170849</v>
      </c>
      <c r="V167" s="475">
        <f t="shared" ref="V167:V169" si="407">+O167+O170+O173</f>
        <v>0</v>
      </c>
      <c r="W167" s="475">
        <f t="shared" ref="W167:W169" si="408">+P167+P170+P173</f>
        <v>0</v>
      </c>
      <c r="X167" s="476">
        <f t="shared" ref="X167:X169" si="409">+Q167+Q170+Q173</f>
        <v>64.951036210430431</v>
      </c>
      <c r="Y167" s="196"/>
      <c r="Z167" s="913">
        <f>+R167+K176</f>
        <v>100.00000000000001</v>
      </c>
      <c r="AA167" s="913">
        <f t="shared" ref="AA167" si="410">+S167+L176</f>
        <v>0</v>
      </c>
      <c r="AB167" s="913">
        <f t="shared" ref="AB167:AB169" si="411">+T167+M176</f>
        <v>0</v>
      </c>
      <c r="AC167" s="913">
        <f t="shared" ref="AC167:AC169" si="412">+U167+N176</f>
        <v>100</v>
      </c>
      <c r="AD167" s="913">
        <f t="shared" ref="AD167:AD169" si="413">+V167+O176</f>
        <v>0</v>
      </c>
      <c r="AE167" s="913">
        <f t="shared" ref="AE167:AE169" si="414">+W167+P176</f>
        <v>0</v>
      </c>
      <c r="AF167" s="913">
        <f t="shared" ref="AF167:AF169" si="415">+X167+Q176</f>
        <v>100</v>
      </c>
    </row>
    <row r="168" spans="1:33">
      <c r="A168" s="165"/>
      <c r="B168" s="1143" t="s">
        <v>419</v>
      </c>
      <c r="C168" s="1165">
        <v>2659</v>
      </c>
      <c r="D168" s="1166"/>
      <c r="E168" s="1166"/>
      <c r="F168" s="20">
        <v>269</v>
      </c>
      <c r="G168" s="1166"/>
      <c r="H168" s="1166"/>
      <c r="I168" s="1167">
        <v>2928</v>
      </c>
      <c r="J168" s="196"/>
      <c r="K168" s="153">
        <f t="shared" ref="K168:L168" si="416">IF(C168&gt;0,(C168/C141)*100,)</f>
        <v>70.549217299018309</v>
      </c>
      <c r="L168" s="153">
        <f t="shared" si="416"/>
        <v>0</v>
      </c>
      <c r="M168" s="475">
        <f t="shared" ref="M168" si="417">IF(E168&gt;0,(E168/E141)*100,)</f>
        <v>0</v>
      </c>
      <c r="N168" s="475">
        <f t="shared" ref="N168" si="418">IF(F168&gt;0,(F168/F141)*100,)</f>
        <v>39.155749636098982</v>
      </c>
      <c r="O168" s="475">
        <f t="shared" ref="O168" si="419">IF(G168&gt;0,(G168/G141)*100,)</f>
        <v>0</v>
      </c>
      <c r="P168" s="475">
        <f t="shared" ref="P168" si="420">IF(H168&gt;0,(H168/H141)*100,)</f>
        <v>0</v>
      </c>
      <c r="Q168" s="476">
        <f t="shared" ref="Q168" si="421">IF(I168&gt;0,(I168/I141)*100,)</f>
        <v>65.709156193895865</v>
      </c>
      <c r="R168" s="152">
        <f t="shared" ref="R168:R169" si="422">+K168+K171+K174</f>
        <v>71.637039002387908</v>
      </c>
      <c r="S168" s="153">
        <f>+L168+L171+L174</f>
        <v>0</v>
      </c>
      <c r="T168" s="475">
        <f t="shared" si="405"/>
        <v>0</v>
      </c>
      <c r="U168" s="475">
        <f t="shared" si="406"/>
        <v>41.193595342066956</v>
      </c>
      <c r="V168" s="475">
        <f t="shared" si="407"/>
        <v>0</v>
      </c>
      <c r="W168" s="475">
        <f t="shared" si="408"/>
        <v>0</v>
      </c>
      <c r="X168" s="476">
        <f t="shared" si="409"/>
        <v>66.943447037701972</v>
      </c>
      <c r="Y168" s="196"/>
      <c r="Z168" s="913">
        <f>+R168+K177</f>
        <v>100</v>
      </c>
      <c r="AA168" s="913">
        <f>+S168+L177</f>
        <v>0</v>
      </c>
      <c r="AB168" s="913">
        <f t="shared" si="411"/>
        <v>0</v>
      </c>
      <c r="AC168" s="913">
        <f t="shared" si="412"/>
        <v>100</v>
      </c>
      <c r="AD168" s="913">
        <f t="shared" si="413"/>
        <v>0</v>
      </c>
      <c r="AE168" s="913">
        <f t="shared" si="414"/>
        <v>0</v>
      </c>
      <c r="AF168" s="913">
        <f t="shared" si="415"/>
        <v>100</v>
      </c>
    </row>
    <row r="169" spans="1:33">
      <c r="A169" s="165"/>
      <c r="B169" s="1143" t="s">
        <v>417</v>
      </c>
      <c r="C169" s="1165">
        <v>2755</v>
      </c>
      <c r="D169" s="1166"/>
      <c r="E169" s="1166"/>
      <c r="F169" s="20">
        <v>306</v>
      </c>
      <c r="G169" s="1166"/>
      <c r="H169" s="1166"/>
      <c r="I169" s="1167">
        <v>3061</v>
      </c>
      <c r="J169" s="897"/>
      <c r="K169" s="154">
        <f t="shared" ref="K169:L169" si="423">IF(C169&gt;0,(C169/C144)*100,)</f>
        <v>71.932114882506525</v>
      </c>
      <c r="L169" s="154">
        <f t="shared" si="423"/>
        <v>0</v>
      </c>
      <c r="M169" s="477">
        <f t="shared" ref="M169" si="424">IF(E169&gt;0,(E169/E144)*100,)</f>
        <v>0</v>
      </c>
      <c r="N169" s="477">
        <f t="shared" ref="N169" si="425">IF(F169&gt;0,(F169/F144)*100,)</f>
        <v>34.576271186440678</v>
      </c>
      <c r="O169" s="477">
        <f t="shared" ref="O169" si="426">IF(G169&gt;0,(G169/G144)*100,)</f>
        <v>0</v>
      </c>
      <c r="P169" s="477">
        <f t="shared" ref="P169" si="427">IF(H169&gt;0,(H169/H144)*100,)</f>
        <v>0</v>
      </c>
      <c r="Q169" s="478">
        <f t="shared" ref="Q169" si="428">IF(I169&gt;0,(I169/I144)*100,)</f>
        <v>64.920466595970311</v>
      </c>
      <c r="R169" s="152">
        <f t="shared" si="422"/>
        <v>72.637075718015666</v>
      </c>
      <c r="S169" s="153">
        <f t="shared" ref="S169" si="429">+L169+L172+L175</f>
        <v>0</v>
      </c>
      <c r="T169" s="475">
        <f t="shared" si="405"/>
        <v>0</v>
      </c>
      <c r="U169" s="475">
        <f t="shared" si="406"/>
        <v>37.06214689265537</v>
      </c>
      <c r="V169" s="475">
        <f t="shared" si="407"/>
        <v>0</v>
      </c>
      <c r="W169" s="475">
        <f t="shared" si="408"/>
        <v>0</v>
      </c>
      <c r="X169" s="476">
        <f t="shared" si="409"/>
        <v>65.959703075291628</v>
      </c>
      <c r="Y169" s="196"/>
      <c r="Z169" s="913">
        <f>+R169+K178</f>
        <v>100</v>
      </c>
      <c r="AA169" s="913">
        <f t="shared" ref="AA169" si="430">+S169+L178</f>
        <v>0</v>
      </c>
      <c r="AB169" s="913">
        <f t="shared" si="411"/>
        <v>0</v>
      </c>
      <c r="AC169" s="913">
        <f t="shared" si="412"/>
        <v>100</v>
      </c>
      <c r="AD169" s="913">
        <f t="shared" si="413"/>
        <v>0</v>
      </c>
      <c r="AE169" s="913">
        <f t="shared" si="414"/>
        <v>0</v>
      </c>
      <c r="AF169" s="913">
        <f t="shared" si="415"/>
        <v>100</v>
      </c>
    </row>
    <row r="170" spans="1:33">
      <c r="A170" s="165"/>
      <c r="B170" s="1143" t="s">
        <v>415</v>
      </c>
      <c r="C170" s="1165">
        <v>53</v>
      </c>
      <c r="D170" s="1166"/>
      <c r="E170" s="1166"/>
      <c r="F170" s="20">
        <v>3</v>
      </c>
      <c r="G170" s="1166"/>
      <c r="H170" s="1166"/>
      <c r="I170" s="1167">
        <v>56</v>
      </c>
      <c r="J170" s="196"/>
      <c r="K170" s="153">
        <f t="shared" ref="K170:L170" si="431">IF(C170&gt;0,(C170/C138)*100,)</f>
        <v>1.39694254085398</v>
      </c>
      <c r="L170" s="153">
        <f t="shared" si="431"/>
        <v>0</v>
      </c>
      <c r="M170" s="475">
        <f t="shared" ref="M170" si="432">IF(E170&gt;0,(E170/E138)*100,)</f>
        <v>0</v>
      </c>
      <c r="N170" s="475">
        <f t="shared" ref="N170" si="433">IF(F170&gt;0,(F170/F138)*100,)</f>
        <v>0.50251256281407031</v>
      </c>
      <c r="O170" s="475">
        <f t="shared" ref="O170" si="434">IF(G170&gt;0,(G170/G138)*100,)</f>
        <v>0</v>
      </c>
      <c r="P170" s="475">
        <f t="shared" ref="P170" si="435">IF(H170&gt;0,(H170/H138)*100,)</f>
        <v>0</v>
      </c>
      <c r="Q170" s="476">
        <f t="shared" ref="Q170" si="436">IF(I170&gt;0,(I170/I138)*100,)</f>
        <v>1.2753359143703029</v>
      </c>
      <c r="R170" s="152"/>
      <c r="S170" s="153"/>
      <c r="T170" s="475"/>
      <c r="U170" s="475"/>
      <c r="V170" s="475"/>
      <c r="W170" s="475"/>
      <c r="X170" s="476"/>
      <c r="Y170" s="196"/>
      <c r="Z170" s="913"/>
      <c r="AA170" s="913"/>
      <c r="AB170" s="913"/>
      <c r="AC170" s="921"/>
      <c r="AD170" s="921"/>
      <c r="AE170" s="921"/>
      <c r="AF170" s="921"/>
    </row>
    <row r="171" spans="1:33">
      <c r="A171" s="165"/>
      <c r="B171" s="1143" t="s">
        <v>413</v>
      </c>
      <c r="C171" s="1165">
        <v>41</v>
      </c>
      <c r="D171" s="1166"/>
      <c r="E171" s="1166"/>
      <c r="F171" s="20">
        <v>14</v>
      </c>
      <c r="G171" s="1166"/>
      <c r="H171" s="1166"/>
      <c r="I171" s="1167">
        <v>55</v>
      </c>
      <c r="J171" s="196"/>
      <c r="K171" s="153">
        <f t="shared" ref="K171:L171" si="437">IF(C171&gt;0,(C171/C141)*100,)</f>
        <v>1.0878217033695941</v>
      </c>
      <c r="L171" s="153">
        <f t="shared" si="437"/>
        <v>0</v>
      </c>
      <c r="M171" s="475">
        <f t="shared" ref="M171" si="438">IF(E171&gt;0,(E171/E141)*100,)</f>
        <v>0</v>
      </c>
      <c r="N171" s="475">
        <f t="shared" ref="N171" si="439">IF(F171&gt;0,(F171/F141)*100,)</f>
        <v>2.0378457059679769</v>
      </c>
      <c r="O171" s="475">
        <f t="shared" ref="O171" si="440">IF(G171&gt;0,(G171/G141)*100,)</f>
        <v>0</v>
      </c>
      <c r="P171" s="475">
        <f t="shared" ref="P171" si="441">IF(H171&gt;0,(H171/H141)*100,)</f>
        <v>0</v>
      </c>
      <c r="Q171" s="476">
        <f t="shared" ref="Q171" si="442">IF(I171&gt;0,(I171/I141)*100,)</f>
        <v>1.2342908438061042</v>
      </c>
      <c r="R171" s="152"/>
      <c r="S171" s="153"/>
      <c r="T171" s="475"/>
      <c r="U171" s="475"/>
      <c r="V171" s="475"/>
      <c r="W171" s="475"/>
      <c r="X171" s="476"/>
      <c r="Y171" s="196"/>
      <c r="Z171" s="915"/>
      <c r="AA171" s="917"/>
      <c r="AB171" s="917"/>
      <c r="AC171" s="917"/>
      <c r="AD171" s="917"/>
      <c r="AE171" s="917"/>
      <c r="AF171" s="917"/>
    </row>
    <row r="172" spans="1:33">
      <c r="A172" s="165"/>
      <c r="B172" s="1143" t="s">
        <v>409</v>
      </c>
      <c r="C172" s="1165">
        <v>27</v>
      </c>
      <c r="D172" s="1166"/>
      <c r="E172" s="1166"/>
      <c r="F172" s="20">
        <v>22</v>
      </c>
      <c r="G172" s="1166"/>
      <c r="H172" s="1166"/>
      <c r="I172" s="1167">
        <v>49</v>
      </c>
      <c r="J172" s="196"/>
      <c r="K172" s="154">
        <f t="shared" ref="K172:L172" si="443">IF(C172&gt;0,(C172/C144)*100,)</f>
        <v>0.70496083550913835</v>
      </c>
      <c r="L172" s="154">
        <f t="shared" si="443"/>
        <v>0</v>
      </c>
      <c r="M172" s="477">
        <f t="shared" ref="M172" si="444">IF(E172&gt;0,(E172/E144)*100,)</f>
        <v>0</v>
      </c>
      <c r="N172" s="477">
        <f t="shared" ref="N172" si="445">IF(F172&gt;0,(F172/F144)*100,)</f>
        <v>2.4858757062146895</v>
      </c>
      <c r="O172" s="477">
        <f t="shared" ref="O172" si="446">IF(G172&gt;0,(G172/G144)*100,)</f>
        <v>0</v>
      </c>
      <c r="P172" s="477">
        <f t="shared" ref="P172" si="447">IF(H172&gt;0,(H172/H144)*100,)</f>
        <v>0</v>
      </c>
      <c r="Q172" s="478">
        <f t="shared" ref="Q172" si="448">IF(I172&gt;0,(I172/I144)*100,)</f>
        <v>1.0392364793213149</v>
      </c>
      <c r="R172" s="152"/>
      <c r="S172" s="153"/>
      <c r="T172" s="475"/>
      <c r="U172" s="475"/>
      <c r="V172" s="475"/>
      <c r="W172" s="475"/>
      <c r="X172" s="476"/>
      <c r="Y172" s="196"/>
      <c r="Z172" s="915"/>
      <c r="AA172" s="917"/>
      <c r="AB172" s="917"/>
      <c r="AC172" s="917"/>
      <c r="AD172" s="917"/>
      <c r="AE172" s="917"/>
      <c r="AF172" s="917"/>
    </row>
    <row r="173" spans="1:33">
      <c r="A173" s="165"/>
      <c r="B173" s="1143" t="s">
        <v>411</v>
      </c>
      <c r="C173" s="1165">
        <v>0</v>
      </c>
      <c r="D173" s="1166"/>
      <c r="E173" s="1166"/>
      <c r="F173" s="20">
        <v>0</v>
      </c>
      <c r="G173" s="1166"/>
      <c r="H173" s="1166"/>
      <c r="I173" s="1167">
        <v>0</v>
      </c>
      <c r="J173" s="196"/>
      <c r="K173" s="153">
        <f t="shared" ref="K173:L173" si="449">IF(C173&gt;0,(C173/C138)*100,)</f>
        <v>0</v>
      </c>
      <c r="L173" s="153">
        <f t="shared" si="449"/>
        <v>0</v>
      </c>
      <c r="M173" s="475">
        <f t="shared" ref="M173" si="450">IF(E173&gt;0,(E173/E138)*100,)</f>
        <v>0</v>
      </c>
      <c r="N173" s="475">
        <f t="shared" ref="N173" si="451">IF(F173&gt;0,(F173/F138)*100,)</f>
        <v>0</v>
      </c>
      <c r="O173" s="475">
        <f t="shared" ref="O173" si="452">IF(G173&gt;0,(G173/G138)*100,)</f>
        <v>0</v>
      </c>
      <c r="P173" s="475">
        <f t="shared" ref="P173" si="453">IF(H173&gt;0,(H173/H138)*100,)</f>
        <v>0</v>
      </c>
      <c r="Q173" s="476">
        <f t="shared" ref="Q173" si="454">IF(I173&gt;0,(I173/I138)*100,)</f>
        <v>0</v>
      </c>
      <c r="R173" s="152"/>
      <c r="S173" s="153"/>
      <c r="T173" s="475"/>
      <c r="U173" s="475"/>
      <c r="V173" s="475"/>
      <c r="W173" s="475"/>
      <c r="X173" s="476"/>
      <c r="Y173" s="196"/>
      <c r="Z173" s="915"/>
      <c r="AA173" s="917"/>
      <c r="AB173" s="917"/>
      <c r="AC173" s="917"/>
      <c r="AD173" s="917"/>
      <c r="AE173" s="917"/>
      <c r="AF173" s="917"/>
    </row>
    <row r="174" spans="1:33">
      <c r="A174" s="165"/>
      <c r="B174" s="1143" t="s">
        <v>407</v>
      </c>
      <c r="C174" s="1165">
        <v>0</v>
      </c>
      <c r="D174" s="1166"/>
      <c r="E174" s="1166"/>
      <c r="F174" s="20">
        <v>0</v>
      </c>
      <c r="G174" s="1166"/>
      <c r="H174" s="1166"/>
      <c r="I174" s="1167">
        <v>0</v>
      </c>
      <c r="J174" s="196"/>
      <c r="K174" s="153">
        <f t="shared" ref="K174:L174" si="455">IF(C174&gt;0,(C174/C141)*100,)</f>
        <v>0</v>
      </c>
      <c r="L174" s="153">
        <f t="shared" si="455"/>
        <v>0</v>
      </c>
      <c r="M174" s="475">
        <f t="shared" ref="M174" si="456">IF(E174&gt;0,(E174/E141)*100,)</f>
        <v>0</v>
      </c>
      <c r="N174" s="475">
        <f t="shared" ref="N174" si="457">IF(F174&gt;0,(F174/F141)*100,)</f>
        <v>0</v>
      </c>
      <c r="O174" s="475">
        <f t="shared" ref="O174" si="458">IF(G174&gt;0,(G174/G141)*100,)</f>
        <v>0</v>
      </c>
      <c r="P174" s="475">
        <f t="shared" ref="P174" si="459">IF(H174&gt;0,(H174/H141)*100,)</f>
        <v>0</v>
      </c>
      <c r="Q174" s="476">
        <f t="shared" ref="Q174" si="460">IF(I174&gt;0,(I174/I141)*100,)</f>
        <v>0</v>
      </c>
      <c r="R174" s="152"/>
      <c r="S174" s="153"/>
      <c r="T174" s="475"/>
      <c r="U174" s="475"/>
      <c r="V174" s="475"/>
      <c r="W174" s="475"/>
      <c r="X174" s="476"/>
      <c r="Y174" s="196"/>
      <c r="Z174" s="915"/>
      <c r="AA174" s="917"/>
      <c r="AB174" s="917"/>
      <c r="AC174" s="917"/>
      <c r="AD174" s="917"/>
      <c r="AE174" s="917"/>
      <c r="AF174" s="917"/>
    </row>
    <row r="175" spans="1:33">
      <c r="A175" s="165"/>
      <c r="B175" s="1143" t="s">
        <v>405</v>
      </c>
      <c r="C175" s="1165">
        <v>0</v>
      </c>
      <c r="D175" s="1166"/>
      <c r="E175" s="1166"/>
      <c r="F175" s="20">
        <v>0</v>
      </c>
      <c r="G175" s="1166"/>
      <c r="H175" s="1166"/>
      <c r="I175" s="1167">
        <v>0</v>
      </c>
      <c r="J175" s="897"/>
      <c r="K175" s="154">
        <f t="shared" ref="K175:L175" si="461">IF(C175&gt;0,(C175/C144)*100,)</f>
        <v>0</v>
      </c>
      <c r="L175" s="154">
        <f t="shared" si="461"/>
        <v>0</v>
      </c>
      <c r="M175" s="477">
        <f t="shared" ref="M175" si="462">IF(E175&gt;0,(E175/E144)*100,)</f>
        <v>0</v>
      </c>
      <c r="N175" s="477">
        <f t="shared" ref="N175" si="463">IF(F175&gt;0,(F175/F144)*100,)</f>
        <v>0</v>
      </c>
      <c r="O175" s="477">
        <f t="shared" ref="O175" si="464">IF(G175&gt;0,(G175/G144)*100,)</f>
        <v>0</v>
      </c>
      <c r="P175" s="477">
        <f t="shared" ref="P175" si="465">IF(H175&gt;0,(H175/H144)*100,)</f>
        <v>0</v>
      </c>
      <c r="Q175" s="478">
        <f t="shared" ref="Q175" si="466">IF(I175&gt;0,(I175/I144)*100,)</f>
        <v>0</v>
      </c>
      <c r="R175" s="152"/>
      <c r="S175" s="153"/>
      <c r="T175" s="475"/>
      <c r="U175" s="475"/>
      <c r="V175" s="475"/>
      <c r="W175" s="475"/>
      <c r="X175" s="476"/>
      <c r="Y175" s="196"/>
      <c r="Z175" s="915"/>
      <c r="AA175" s="917"/>
      <c r="AB175" s="917"/>
      <c r="AC175" s="917"/>
      <c r="AD175" s="917"/>
      <c r="AE175" s="917"/>
      <c r="AF175" s="917"/>
    </row>
    <row r="176" spans="1:33">
      <c r="A176" s="165"/>
      <c r="B176" s="1143" t="s">
        <v>401</v>
      </c>
      <c r="C176" s="1165">
        <v>1149</v>
      </c>
      <c r="D176" s="1166"/>
      <c r="E176" s="1166"/>
      <c r="F176" s="20">
        <v>390</v>
      </c>
      <c r="G176" s="1166"/>
      <c r="H176" s="1166"/>
      <c r="I176" s="1167">
        <v>1539</v>
      </c>
      <c r="J176" s="196"/>
      <c r="K176" s="153">
        <f t="shared" ref="K176:L176" si="467">IF(C176&gt;0,(C176/C138)*100,)</f>
        <v>30.284659989457037</v>
      </c>
      <c r="L176" s="153">
        <f t="shared" si="467"/>
        <v>0</v>
      </c>
      <c r="M176" s="475">
        <f t="shared" ref="M176" si="468">IF(E176&gt;0,(E176/E138)*100,)</f>
        <v>0</v>
      </c>
      <c r="N176" s="475">
        <f t="shared" ref="N176" si="469">IF(F176&gt;0,(F176/F138)*100,)</f>
        <v>65.326633165829151</v>
      </c>
      <c r="O176" s="475">
        <f t="shared" ref="O176" si="470">IF(G176&gt;0,(G176/G138)*100,)</f>
        <v>0</v>
      </c>
      <c r="P176" s="475">
        <f t="shared" ref="P176" si="471">IF(H176&gt;0,(H176/H138)*100,)</f>
        <v>0</v>
      </c>
      <c r="Q176" s="476">
        <f t="shared" ref="Q176" si="472">IF(I176&gt;0,(I176/I138)*100,)</f>
        <v>35.048963789569576</v>
      </c>
      <c r="R176" s="152"/>
      <c r="S176" s="153"/>
      <c r="T176" s="475"/>
      <c r="U176" s="475"/>
      <c r="V176" s="475"/>
      <c r="W176" s="475"/>
      <c r="X176" s="476"/>
      <c r="Y176" s="196"/>
      <c r="Z176" s="915"/>
      <c r="AA176" s="917"/>
      <c r="AB176" s="917"/>
      <c r="AC176" s="917"/>
      <c r="AD176" s="917"/>
      <c r="AE176" s="917"/>
      <c r="AF176" s="917"/>
    </row>
    <row r="177" spans="1:32">
      <c r="A177" s="165"/>
      <c r="B177" s="1143" t="s">
        <v>399</v>
      </c>
      <c r="C177" s="1165">
        <v>1069</v>
      </c>
      <c r="D177" s="1166"/>
      <c r="E177" s="1166"/>
      <c r="F177" s="20">
        <v>404</v>
      </c>
      <c r="G177" s="1166"/>
      <c r="H177" s="1166"/>
      <c r="I177" s="1167">
        <v>1473</v>
      </c>
      <c r="J177" s="196"/>
      <c r="K177" s="153">
        <f t="shared" ref="K177:L177" si="473">IF(C177&gt;0,(C177/C141)*100,)</f>
        <v>28.362960997612095</v>
      </c>
      <c r="L177" s="153">
        <f t="shared" si="473"/>
        <v>0</v>
      </c>
      <c r="M177" s="475">
        <f t="shared" ref="M177" si="474">IF(E177&gt;0,(E177/E141)*100,)</f>
        <v>0</v>
      </c>
      <c r="N177" s="475">
        <f t="shared" ref="N177" si="475">IF(F177&gt;0,(F177/F141)*100,)</f>
        <v>58.806404657933044</v>
      </c>
      <c r="O177" s="475">
        <f t="shared" ref="O177" si="476">IF(G177&gt;0,(G177/G141)*100,)</f>
        <v>0</v>
      </c>
      <c r="P177" s="475">
        <f t="shared" ref="P177" si="477">IF(H177&gt;0,(H177/H141)*100,)</f>
        <v>0</v>
      </c>
      <c r="Q177" s="476">
        <f t="shared" ref="Q177" si="478">IF(I177&gt;0,(I177/I141)*100,)</f>
        <v>33.056552962298028</v>
      </c>
      <c r="R177" s="152"/>
      <c r="S177" s="153"/>
      <c r="T177" s="475"/>
      <c r="U177" s="475"/>
      <c r="V177" s="475"/>
      <c r="W177" s="475"/>
      <c r="X177" s="476"/>
      <c r="Y177" s="196"/>
      <c r="Z177" s="915"/>
      <c r="AA177" s="917"/>
      <c r="AB177" s="917"/>
      <c r="AC177" s="917"/>
      <c r="AD177" s="917"/>
      <c r="AE177" s="917"/>
      <c r="AF177" s="917"/>
    </row>
    <row r="178" spans="1:32">
      <c r="A178" s="165"/>
      <c r="B178" s="1143" t="s">
        <v>397</v>
      </c>
      <c r="C178" s="1165">
        <v>1048</v>
      </c>
      <c r="D178" s="1166"/>
      <c r="E178" s="1166"/>
      <c r="F178" s="20">
        <v>557</v>
      </c>
      <c r="G178" s="1166"/>
      <c r="H178" s="1166"/>
      <c r="I178" s="1167">
        <v>1605</v>
      </c>
      <c r="J178" s="897"/>
      <c r="K178" s="154">
        <f t="shared" ref="K178:L178" si="479">IF(C178&gt;0,(C178/C144)*100,)</f>
        <v>27.362924281984334</v>
      </c>
      <c r="L178" s="154">
        <f t="shared" si="479"/>
        <v>0</v>
      </c>
      <c r="M178" s="477">
        <f t="shared" ref="M178" si="480">IF(E178&gt;0,(E178/E144)*100,)</f>
        <v>0</v>
      </c>
      <c r="N178" s="477">
        <f t="shared" ref="N178" si="481">IF(F178&gt;0,(F178/F144)*100,)</f>
        <v>62.93785310734463</v>
      </c>
      <c r="O178" s="477">
        <f t="shared" ref="O178" si="482">IF(G178&gt;0,(G178/G144)*100,)</f>
        <v>0</v>
      </c>
      <c r="P178" s="900">
        <f t="shared" ref="P178" si="483">IF(H178&gt;0,(H178/H144)*100,)</f>
        <v>0</v>
      </c>
      <c r="Q178" s="477">
        <f t="shared" ref="Q178" si="484">IF(I178&gt;0,(I178/I144)*100,)</f>
        <v>34.040296924708379</v>
      </c>
      <c r="R178" s="152"/>
      <c r="S178" s="153"/>
      <c r="T178" s="475"/>
      <c r="U178" s="475"/>
      <c r="V178" s="475"/>
      <c r="W178" s="475"/>
      <c r="X178" s="476"/>
      <c r="Y178" s="196"/>
      <c r="Z178" s="915"/>
      <c r="AA178" s="917"/>
      <c r="AB178" s="917"/>
      <c r="AC178" s="917"/>
      <c r="AD178" s="917"/>
      <c r="AE178" s="917"/>
      <c r="AF178" s="917"/>
    </row>
    <row r="179" spans="1:32">
      <c r="A179" s="165"/>
      <c r="B179" s="1143" t="s">
        <v>403</v>
      </c>
      <c r="C179" s="1165">
        <v>2709</v>
      </c>
      <c r="D179" s="1166"/>
      <c r="E179" s="1166"/>
      <c r="F179" s="20">
        <v>237</v>
      </c>
      <c r="G179" s="1166"/>
      <c r="H179" s="1166"/>
      <c r="I179" s="1167">
        <v>2946</v>
      </c>
      <c r="J179" s="196"/>
      <c r="K179" s="166">
        <f t="shared" ref="K179:L179" si="485">IF(C179&gt;0,(C179/C131)*100,)</f>
        <v>70</v>
      </c>
      <c r="L179" s="155">
        <f t="shared" si="485"/>
        <v>0</v>
      </c>
      <c r="M179" s="155">
        <f t="shared" ref="M179" si="486">IF(E179&gt;0,(E179/E131)*100,)</f>
        <v>0</v>
      </c>
      <c r="N179" s="155">
        <f t="shared" ref="N179" si="487">IF(F179&gt;0,(F179/F131)*100,)</f>
        <v>37.5</v>
      </c>
      <c r="O179" s="155">
        <f t="shared" ref="O179" si="488">IF(G179&gt;0,(G179/G131)*100,)</f>
        <v>0</v>
      </c>
      <c r="P179" s="156">
        <f t="shared" ref="P179" si="489">IF(H179&gt;0,(H179/H131)*100,)</f>
        <v>0</v>
      </c>
      <c r="Q179" s="157">
        <f>IF(I179&gt;0,(I179/I131)*100,)</f>
        <v>65.437583296312752</v>
      </c>
      <c r="R179" s="896"/>
      <c r="S179" s="166"/>
      <c r="T179" s="166"/>
      <c r="U179" s="166"/>
      <c r="V179" s="166"/>
      <c r="W179" s="156"/>
      <c r="X179" s="166"/>
      <c r="Y179" s="196"/>
      <c r="Z179" s="915"/>
      <c r="AA179" s="917"/>
      <c r="AB179" s="917"/>
      <c r="AC179" s="917"/>
      <c r="AD179" s="917"/>
      <c r="AE179" s="917"/>
      <c r="AF179" s="917"/>
    </row>
    <row r="180" spans="1:32">
      <c r="A180" s="165"/>
      <c r="B180" s="1143" t="s">
        <v>441</v>
      </c>
      <c r="C180" s="1165">
        <v>3128</v>
      </c>
      <c r="D180" s="1166"/>
      <c r="E180" s="1166"/>
      <c r="F180" s="20">
        <v>283</v>
      </c>
      <c r="G180" s="1166"/>
      <c r="H180" s="1166"/>
      <c r="I180" s="1167">
        <v>3411</v>
      </c>
      <c r="J180" s="196"/>
      <c r="K180" s="166">
        <f t="shared" ref="K180:L180" si="490">IF(C180&gt;0,(C180/C133)*100,)</f>
        <v>100</v>
      </c>
      <c r="L180" s="155">
        <f t="shared" si="490"/>
        <v>0</v>
      </c>
      <c r="M180" s="155">
        <f t="shared" ref="M180" si="491">IF(E180&gt;0,(E180/E133)*100,)</f>
        <v>0</v>
      </c>
      <c r="N180" s="155">
        <f t="shared" ref="N180" si="492">IF(F180&gt;0,(F180/F133)*100,)</f>
        <v>41.37426900584795</v>
      </c>
      <c r="O180" s="155">
        <f t="shared" ref="O180" si="493">IF(G180&gt;0,(G180/G133)*100,)</f>
        <v>0</v>
      </c>
      <c r="P180" s="156">
        <f t="shared" ref="P180" si="494">IF(H180&gt;0,(H180/H133)*100,)</f>
        <v>0</v>
      </c>
      <c r="Q180" s="157">
        <f t="shared" ref="Q180" si="495">IF(I180&gt;0,(I180/I133)*100,)</f>
        <v>89.480587618048276</v>
      </c>
      <c r="R180" s="896"/>
      <c r="S180" s="166"/>
      <c r="T180" s="166"/>
      <c r="U180" s="166"/>
      <c r="V180" s="166"/>
      <c r="W180" s="156"/>
      <c r="X180" s="166"/>
      <c r="Y180" s="196"/>
      <c r="Z180" s="915"/>
      <c r="AA180" s="917"/>
      <c r="AB180" s="917"/>
      <c r="AC180" s="917"/>
      <c r="AD180" s="917"/>
      <c r="AE180" s="917"/>
      <c r="AF180" s="917"/>
    </row>
    <row r="181" spans="1:32">
      <c r="A181" s="165"/>
      <c r="B181" s="1143" t="s">
        <v>439</v>
      </c>
      <c r="C181" s="1174">
        <v>2606</v>
      </c>
      <c r="D181" s="1166"/>
      <c r="E181" s="1166"/>
      <c r="F181" s="20">
        <v>276</v>
      </c>
      <c r="G181" s="1166"/>
      <c r="H181" s="1166"/>
      <c r="I181" s="1167">
        <v>2882</v>
      </c>
      <c r="J181" s="897"/>
      <c r="K181" s="158">
        <f t="shared" ref="K181:L181" si="496">IF(C181&gt;0,(C181/C135)*100,)</f>
        <v>77.605717689100658</v>
      </c>
      <c r="L181" s="158">
        <f t="shared" si="496"/>
        <v>0</v>
      </c>
      <c r="M181" s="158">
        <f t="shared" ref="M181" si="497">IF(E181&gt;0,(E181/E135)*100,)</f>
        <v>0</v>
      </c>
      <c r="N181" s="158">
        <f t="shared" ref="N181" si="498">IF(F181&gt;0,(F181/F135)*100,)</f>
        <v>40.233236151603499</v>
      </c>
      <c r="O181" s="158">
        <f t="shared" ref="O181" si="499">IF(G181&gt;0,(G181/G135)*100,)</f>
        <v>0</v>
      </c>
      <c r="P181" s="159">
        <f t="shared" ref="P181" si="500">IF(H181&gt;0,(H181/H135)*100,)</f>
        <v>0</v>
      </c>
      <c r="Q181" s="160">
        <f t="shared" ref="Q181" si="501">IF(I181&gt;0,(I181/I135)*100,)</f>
        <v>71.266073194856588</v>
      </c>
      <c r="R181" s="427"/>
      <c r="S181" s="158"/>
      <c r="T181" s="158"/>
      <c r="U181" s="158"/>
      <c r="V181" s="158"/>
      <c r="W181" s="159"/>
      <c r="X181" s="158"/>
      <c r="Y181" s="897"/>
      <c r="Z181" s="918"/>
      <c r="AA181" s="919"/>
      <c r="AB181" s="919"/>
      <c r="AC181" s="919"/>
      <c r="AD181" s="919"/>
      <c r="AE181" s="919"/>
      <c r="AF181" s="919"/>
    </row>
    <row r="182" spans="1:32">
      <c r="A182" s="943" t="s">
        <v>26</v>
      </c>
      <c r="B182" s="1144" t="s">
        <v>357</v>
      </c>
      <c r="C182" s="1162">
        <v>43334</v>
      </c>
      <c r="D182" s="1163">
        <v>2534</v>
      </c>
      <c r="E182" s="1163">
        <v>15041</v>
      </c>
      <c r="F182" s="1163">
        <v>1583</v>
      </c>
      <c r="G182" s="1163"/>
      <c r="H182" s="1163">
        <v>232</v>
      </c>
      <c r="I182" s="1164">
        <v>62724</v>
      </c>
      <c r="J182" s="196"/>
      <c r="K182" s="472"/>
      <c r="L182" s="472"/>
      <c r="M182" s="462"/>
      <c r="N182" s="462"/>
      <c r="O182" s="462"/>
      <c r="P182" s="462"/>
      <c r="Q182" s="473"/>
      <c r="R182" s="474"/>
      <c r="S182" s="909"/>
      <c r="T182" s="910"/>
      <c r="U182" s="910"/>
      <c r="V182" s="910"/>
      <c r="W182" s="910"/>
      <c r="X182" s="473"/>
      <c r="Y182" s="196"/>
      <c r="Z182" s="915"/>
      <c r="AA182" s="917"/>
      <c r="AB182" s="917"/>
      <c r="AC182" s="917"/>
      <c r="AD182" s="917"/>
      <c r="AE182" s="917"/>
      <c r="AF182" s="917"/>
    </row>
    <row r="183" spans="1:32">
      <c r="A183" s="165"/>
      <c r="B183" s="1143" t="s">
        <v>359</v>
      </c>
      <c r="C183" s="1165">
        <v>42419</v>
      </c>
      <c r="D183" s="1166">
        <v>5539</v>
      </c>
      <c r="E183" s="1166">
        <v>8512</v>
      </c>
      <c r="F183" s="20">
        <v>2219</v>
      </c>
      <c r="G183" s="1166"/>
      <c r="H183" s="1166">
        <v>246</v>
      </c>
      <c r="I183" s="1167">
        <v>58935</v>
      </c>
      <c r="J183" s="196"/>
      <c r="K183" s="153"/>
      <c r="L183" s="153"/>
      <c r="M183" s="475"/>
      <c r="N183" s="475"/>
      <c r="O183" s="475"/>
      <c r="P183" s="475"/>
      <c r="Q183" s="476"/>
      <c r="R183" s="152"/>
      <c r="S183" s="153"/>
      <c r="T183" s="475"/>
      <c r="U183" s="475"/>
      <c r="V183" s="475"/>
      <c r="W183" s="475"/>
      <c r="X183" s="476"/>
      <c r="Y183" s="196"/>
      <c r="Z183" s="915"/>
      <c r="AA183" s="917"/>
      <c r="AB183" s="917"/>
      <c r="AC183" s="917"/>
      <c r="AD183" s="917"/>
      <c r="AE183" s="917"/>
      <c r="AF183" s="917"/>
    </row>
    <row r="184" spans="1:32">
      <c r="A184" s="165"/>
      <c r="B184" s="1143" t="s">
        <v>361</v>
      </c>
      <c r="C184" s="1165">
        <v>42756</v>
      </c>
      <c r="D184" s="1166">
        <v>6201</v>
      </c>
      <c r="E184" s="1166">
        <v>8640</v>
      </c>
      <c r="F184" s="20">
        <v>2584</v>
      </c>
      <c r="G184" s="1166"/>
      <c r="H184" s="1166">
        <v>175</v>
      </c>
      <c r="I184" s="1167">
        <v>60356</v>
      </c>
      <c r="J184" s="196"/>
      <c r="K184" s="153"/>
      <c r="L184" s="153"/>
      <c r="M184" s="475"/>
      <c r="N184" s="475"/>
      <c r="O184" s="475"/>
      <c r="P184" s="475"/>
      <c r="Q184" s="476"/>
      <c r="R184" s="152"/>
      <c r="S184" s="153"/>
      <c r="T184" s="475"/>
      <c r="U184" s="475"/>
      <c r="V184" s="475"/>
      <c r="W184" s="475"/>
      <c r="X184" s="476"/>
      <c r="Y184" s="196"/>
      <c r="Z184" s="915"/>
      <c r="AA184" s="917"/>
      <c r="AB184" s="917"/>
      <c r="AC184" s="917"/>
      <c r="AD184" s="917"/>
      <c r="AE184" s="917"/>
      <c r="AF184" s="917"/>
    </row>
    <row r="185" spans="1:32">
      <c r="A185" s="165"/>
      <c r="B185" s="1143" t="s">
        <v>363</v>
      </c>
      <c r="C185" s="1165">
        <v>46106</v>
      </c>
      <c r="D185" s="1166">
        <v>5795</v>
      </c>
      <c r="E185" s="1166">
        <v>8562</v>
      </c>
      <c r="F185" s="20">
        <v>2901</v>
      </c>
      <c r="G185" s="1166"/>
      <c r="H185" s="1166">
        <v>236</v>
      </c>
      <c r="I185" s="1167">
        <v>63600</v>
      </c>
      <c r="J185" s="196"/>
      <c r="K185" s="153"/>
      <c r="L185" s="153"/>
      <c r="M185" s="475"/>
      <c r="N185" s="475"/>
      <c r="O185" s="475"/>
      <c r="P185" s="475"/>
      <c r="Q185" s="476"/>
      <c r="R185" s="152"/>
      <c r="S185" s="153"/>
      <c r="T185" s="475"/>
      <c r="U185" s="475"/>
      <c r="V185" s="475"/>
      <c r="W185" s="475"/>
      <c r="X185" s="476"/>
      <c r="Y185" s="196"/>
      <c r="Z185" s="915"/>
      <c r="AA185" s="917"/>
      <c r="AB185" s="917"/>
      <c r="AC185" s="917"/>
      <c r="AD185" s="917"/>
      <c r="AE185" s="917"/>
      <c r="AF185" s="917"/>
    </row>
    <row r="186" spans="1:32">
      <c r="A186" s="165"/>
      <c r="B186" s="1143" t="s">
        <v>365</v>
      </c>
      <c r="C186" s="1165">
        <v>45547</v>
      </c>
      <c r="D186" s="1166">
        <v>5670</v>
      </c>
      <c r="E186" s="1166">
        <v>7971</v>
      </c>
      <c r="F186" s="20">
        <v>2989</v>
      </c>
      <c r="G186" s="1166"/>
      <c r="H186" s="1166">
        <v>239</v>
      </c>
      <c r="I186" s="1167">
        <v>62416</v>
      </c>
      <c r="J186" s="196"/>
      <c r="K186" s="153"/>
      <c r="L186" s="153"/>
      <c r="M186" s="475"/>
      <c r="N186" s="475"/>
      <c r="O186" s="475"/>
      <c r="P186" s="475"/>
      <c r="Q186" s="476"/>
      <c r="R186" s="152"/>
      <c r="S186" s="153"/>
      <c r="T186" s="475"/>
      <c r="U186" s="475"/>
      <c r="V186" s="475"/>
      <c r="W186" s="475"/>
      <c r="X186" s="476"/>
      <c r="Y186" s="196"/>
      <c r="Z186" s="915"/>
      <c r="AA186" s="915"/>
      <c r="AB186" s="915"/>
      <c r="AC186" s="915"/>
      <c r="AD186" s="917"/>
      <c r="AE186" s="917"/>
      <c r="AF186" s="917"/>
    </row>
    <row r="187" spans="1:32">
      <c r="A187" s="165"/>
      <c r="B187" s="1143" t="s">
        <v>367</v>
      </c>
      <c r="C187" s="1165">
        <v>46995</v>
      </c>
      <c r="D187" s="1166">
        <v>6378</v>
      </c>
      <c r="E187" s="1166">
        <v>10124</v>
      </c>
      <c r="F187" s="20">
        <v>3142</v>
      </c>
      <c r="G187" s="1166"/>
      <c r="H187" s="1166">
        <v>253</v>
      </c>
      <c r="I187" s="1167">
        <v>66892</v>
      </c>
      <c r="J187" s="196"/>
      <c r="K187" s="153"/>
      <c r="L187" s="153"/>
      <c r="M187" s="475"/>
      <c r="N187" s="475"/>
      <c r="O187" s="475"/>
      <c r="P187" s="475"/>
      <c r="Q187" s="476"/>
      <c r="R187" s="152"/>
      <c r="S187" s="153"/>
      <c r="T187" s="475"/>
      <c r="U187" s="475"/>
      <c r="V187" s="475"/>
      <c r="W187" s="475"/>
      <c r="X187" s="476"/>
      <c r="Y187" s="196"/>
      <c r="Z187" s="915"/>
      <c r="AA187" s="917"/>
      <c r="AB187" s="917"/>
      <c r="AC187" s="917"/>
      <c r="AD187" s="917"/>
      <c r="AE187" s="917"/>
      <c r="AF187" s="917"/>
    </row>
    <row r="188" spans="1:32">
      <c r="A188" s="165"/>
      <c r="B188" s="1143" t="s">
        <v>369</v>
      </c>
      <c r="C188" s="1165">
        <v>49040</v>
      </c>
      <c r="D188" s="1166">
        <v>6512</v>
      </c>
      <c r="E188" s="1166">
        <v>10080</v>
      </c>
      <c r="F188" s="20">
        <v>3446</v>
      </c>
      <c r="G188" s="1166"/>
      <c r="H188" s="1166">
        <v>221</v>
      </c>
      <c r="I188" s="1167">
        <v>69299</v>
      </c>
      <c r="J188" s="196"/>
      <c r="K188" s="154"/>
      <c r="L188" s="154"/>
      <c r="M188" s="477"/>
      <c r="N188" s="477"/>
      <c r="O188" s="477"/>
      <c r="P188" s="477"/>
      <c r="Q188" s="478"/>
      <c r="R188" s="152"/>
      <c r="S188" s="153"/>
      <c r="T188" s="475"/>
      <c r="U188" s="475"/>
      <c r="V188" s="475"/>
      <c r="W188" s="475"/>
      <c r="X188" s="476"/>
      <c r="Y188" s="196"/>
      <c r="Z188" s="915"/>
      <c r="AA188" s="917"/>
      <c r="AB188" s="917"/>
      <c r="AC188" s="917"/>
      <c r="AD188" s="917"/>
      <c r="AE188" s="917"/>
      <c r="AF188" s="917"/>
    </row>
    <row r="189" spans="1:32">
      <c r="A189" s="165"/>
      <c r="B189" s="1143" t="s">
        <v>371</v>
      </c>
      <c r="C189" s="1165">
        <v>21019</v>
      </c>
      <c r="D189" s="1166">
        <v>1423</v>
      </c>
      <c r="E189" s="1166">
        <v>4322</v>
      </c>
      <c r="F189" s="20">
        <v>262</v>
      </c>
      <c r="G189" s="1166"/>
      <c r="H189" s="1166">
        <v>0</v>
      </c>
      <c r="I189" s="1167">
        <v>27026</v>
      </c>
      <c r="J189" s="196"/>
      <c r="K189" s="153"/>
      <c r="L189" s="153"/>
      <c r="M189" s="475"/>
      <c r="N189" s="475"/>
      <c r="O189" s="475"/>
      <c r="P189" s="475"/>
      <c r="Q189" s="476"/>
      <c r="R189" s="152"/>
      <c r="S189" s="153"/>
      <c r="T189" s="475"/>
      <c r="U189" s="475"/>
      <c r="V189" s="475"/>
      <c r="W189" s="475"/>
      <c r="X189" s="476"/>
      <c r="Y189" s="196"/>
      <c r="Z189" s="915"/>
      <c r="AA189" s="917"/>
      <c r="AB189" s="917"/>
      <c r="AC189" s="917"/>
      <c r="AD189" s="917"/>
      <c r="AE189" s="917"/>
      <c r="AF189" s="917"/>
    </row>
    <row r="190" spans="1:32">
      <c r="A190" s="165"/>
      <c r="B190" s="1143" t="s">
        <v>1215</v>
      </c>
      <c r="C190" s="1165">
        <v>21019</v>
      </c>
      <c r="D190" s="1166">
        <v>1423</v>
      </c>
      <c r="E190" s="1166">
        <v>4322</v>
      </c>
      <c r="F190" s="20">
        <v>262</v>
      </c>
      <c r="G190" s="1166"/>
      <c r="H190" s="1166">
        <v>0</v>
      </c>
      <c r="I190" s="1167">
        <v>27026</v>
      </c>
      <c r="J190" s="196"/>
      <c r="K190" s="153"/>
      <c r="L190" s="153"/>
      <c r="M190" s="475"/>
      <c r="N190" s="475"/>
      <c r="O190" s="475"/>
      <c r="P190" s="475"/>
      <c r="Q190" s="476"/>
      <c r="R190" s="152"/>
      <c r="S190" s="153"/>
      <c r="T190" s="475"/>
      <c r="U190" s="475"/>
      <c r="V190" s="475"/>
      <c r="W190" s="475"/>
      <c r="X190" s="476"/>
      <c r="Y190" s="196"/>
      <c r="Z190" s="915"/>
      <c r="AA190" s="917"/>
      <c r="AB190" s="917"/>
      <c r="AC190" s="917"/>
      <c r="AD190" s="917"/>
      <c r="AE190" s="917"/>
      <c r="AF190" s="917"/>
    </row>
    <row r="191" spans="1:32">
      <c r="A191" s="165"/>
      <c r="B191" s="1143" t="s">
        <v>373</v>
      </c>
      <c r="C191" s="1165">
        <v>22880</v>
      </c>
      <c r="D191" s="1166">
        <v>1818</v>
      </c>
      <c r="E191" s="1166">
        <v>4351</v>
      </c>
      <c r="F191" s="20">
        <v>393</v>
      </c>
      <c r="G191" s="1166"/>
      <c r="H191" s="1166">
        <v>0</v>
      </c>
      <c r="I191" s="1167">
        <v>29442</v>
      </c>
      <c r="J191" s="196"/>
      <c r="K191" s="153"/>
      <c r="L191" s="153"/>
      <c r="M191" s="475"/>
      <c r="N191" s="475"/>
      <c r="O191" s="475"/>
      <c r="P191" s="475"/>
      <c r="Q191" s="476"/>
      <c r="R191" s="152"/>
      <c r="S191" s="153"/>
      <c r="T191" s="475"/>
      <c r="U191" s="475"/>
      <c r="V191" s="475"/>
      <c r="W191" s="475"/>
      <c r="X191" s="476"/>
      <c r="Y191" s="196"/>
      <c r="Z191" s="915"/>
      <c r="AA191" s="917"/>
      <c r="AB191" s="917"/>
      <c r="AC191" s="917"/>
      <c r="AD191" s="917"/>
      <c r="AE191" s="917"/>
      <c r="AF191" s="917"/>
    </row>
    <row r="192" spans="1:32">
      <c r="A192" s="165"/>
      <c r="B192" s="1143" t="s">
        <v>1217</v>
      </c>
      <c r="C192" s="1165">
        <v>22880</v>
      </c>
      <c r="D192" s="1166">
        <v>1818</v>
      </c>
      <c r="E192" s="1166">
        <v>4351</v>
      </c>
      <c r="F192" s="20">
        <v>393</v>
      </c>
      <c r="G192" s="1166"/>
      <c r="H192" s="1166">
        <v>0</v>
      </c>
      <c r="I192" s="1167">
        <v>29442</v>
      </c>
      <c r="J192" s="196"/>
      <c r="K192" s="153"/>
      <c r="L192" s="153"/>
      <c r="M192" s="475"/>
      <c r="N192" s="475"/>
      <c r="O192" s="475"/>
      <c r="P192" s="475"/>
      <c r="Q192" s="476"/>
      <c r="R192" s="152"/>
      <c r="S192" s="153"/>
      <c r="T192" s="475"/>
      <c r="U192" s="475"/>
      <c r="V192" s="475"/>
      <c r="W192" s="475"/>
      <c r="X192" s="476"/>
      <c r="Y192" s="196"/>
      <c r="Z192" s="915"/>
      <c r="AA192" s="917"/>
      <c r="AB192" s="917"/>
      <c r="AC192" s="917"/>
      <c r="AD192" s="917"/>
      <c r="AE192" s="917"/>
      <c r="AF192" s="917"/>
    </row>
    <row r="193" spans="1:33">
      <c r="A193" s="165"/>
      <c r="B193" s="1143" t="s">
        <v>375</v>
      </c>
      <c r="C193" s="1165">
        <v>22956</v>
      </c>
      <c r="D193" s="1166">
        <v>1937</v>
      </c>
      <c r="E193" s="1166">
        <v>4610</v>
      </c>
      <c r="F193" s="20">
        <v>479</v>
      </c>
      <c r="G193" s="1166"/>
      <c r="H193" s="1166">
        <v>150</v>
      </c>
      <c r="I193" s="1167">
        <v>30132</v>
      </c>
      <c r="J193" s="196"/>
      <c r="K193" s="186"/>
      <c r="L193" s="153"/>
      <c r="M193" s="475"/>
      <c r="N193" s="475"/>
      <c r="O193" s="475"/>
      <c r="P193" s="475"/>
      <c r="Q193" s="476"/>
      <c r="R193" s="152"/>
      <c r="S193" s="153"/>
      <c r="T193" s="475"/>
      <c r="U193" s="475"/>
      <c r="V193" s="475"/>
      <c r="W193" s="475"/>
      <c r="X193" s="476"/>
      <c r="Y193" s="196"/>
      <c r="Z193" s="915"/>
      <c r="AA193" s="917"/>
      <c r="AB193" s="917"/>
      <c r="AC193" s="917"/>
      <c r="AD193" s="917"/>
      <c r="AE193" s="917"/>
      <c r="AF193" s="917"/>
    </row>
    <row r="194" spans="1:33">
      <c r="A194" s="165"/>
      <c r="B194" s="1143" t="s">
        <v>1219</v>
      </c>
      <c r="C194" s="1165">
        <v>22956</v>
      </c>
      <c r="D194" s="1166">
        <v>1937</v>
      </c>
      <c r="E194" s="1166">
        <v>4610</v>
      </c>
      <c r="F194" s="20">
        <v>479</v>
      </c>
      <c r="G194" s="1166"/>
      <c r="H194" s="1166">
        <v>0</v>
      </c>
      <c r="I194" s="1167">
        <v>29982</v>
      </c>
      <c r="J194" s="196"/>
      <c r="K194" s="153"/>
      <c r="L194" s="153"/>
      <c r="M194" s="475"/>
      <c r="N194" s="475"/>
      <c r="O194" s="475"/>
      <c r="P194" s="479"/>
      <c r="Q194" s="475"/>
      <c r="R194" s="152"/>
      <c r="S194" s="153"/>
      <c r="T194" s="475"/>
      <c r="U194" s="475"/>
      <c r="V194" s="475"/>
      <c r="W194" s="475"/>
      <c r="X194" s="476"/>
      <c r="Y194" s="196"/>
      <c r="Z194" s="915"/>
      <c r="AA194" s="917"/>
      <c r="AB194" s="917"/>
      <c r="AC194" s="917"/>
      <c r="AD194" s="917"/>
      <c r="AE194" s="917"/>
      <c r="AF194" s="917"/>
    </row>
    <row r="195" spans="1:33">
      <c r="A195" s="165"/>
      <c r="B195" s="1143" t="s">
        <v>377</v>
      </c>
      <c r="C195" s="1165">
        <v>24985</v>
      </c>
      <c r="D195" s="1166">
        <v>1994</v>
      </c>
      <c r="E195" s="1166">
        <v>4722</v>
      </c>
      <c r="F195" s="20">
        <v>741</v>
      </c>
      <c r="G195" s="1166"/>
      <c r="H195" s="1166">
        <v>160</v>
      </c>
      <c r="I195" s="1167">
        <v>32602</v>
      </c>
      <c r="J195" s="196"/>
      <c r="K195" s="166"/>
      <c r="L195" s="155"/>
      <c r="M195" s="155"/>
      <c r="N195" s="155"/>
      <c r="O195" s="155"/>
      <c r="P195" s="156"/>
      <c r="Q195" s="157"/>
      <c r="R195" s="896"/>
      <c r="S195" s="166"/>
      <c r="T195" s="166"/>
      <c r="U195" s="166"/>
      <c r="V195" s="166"/>
      <c r="W195" s="156"/>
      <c r="X195" s="166"/>
      <c r="Y195" s="196"/>
      <c r="Z195" s="915"/>
      <c r="AA195" s="917"/>
      <c r="AB195" s="917"/>
      <c r="AC195" s="917"/>
      <c r="AD195" s="917"/>
      <c r="AE195" s="917"/>
      <c r="AF195" s="917"/>
    </row>
    <row r="196" spans="1:33">
      <c r="A196" s="165"/>
      <c r="B196" s="1143" t="s">
        <v>379</v>
      </c>
      <c r="C196" s="1165">
        <v>26172</v>
      </c>
      <c r="D196" s="1166">
        <v>2038</v>
      </c>
      <c r="E196" s="1166">
        <v>5138</v>
      </c>
      <c r="F196" s="20">
        <v>822</v>
      </c>
      <c r="G196" s="1166"/>
      <c r="H196" s="1166">
        <v>157</v>
      </c>
      <c r="I196" s="1167">
        <v>34327</v>
      </c>
      <c r="J196" s="196"/>
      <c r="K196" s="155"/>
      <c r="L196" s="155"/>
      <c r="M196" s="155"/>
      <c r="N196" s="155"/>
      <c r="O196" s="155"/>
      <c r="P196" s="156"/>
      <c r="Q196" s="157"/>
      <c r="R196" s="896"/>
      <c r="S196" s="166"/>
      <c r="T196" s="166"/>
      <c r="U196" s="166"/>
      <c r="V196" s="166"/>
      <c r="W196" s="156"/>
      <c r="X196" s="166"/>
      <c r="Y196" s="196"/>
      <c r="Z196" s="915"/>
      <c r="AA196" s="917"/>
      <c r="AB196" s="917"/>
      <c r="AC196" s="917"/>
      <c r="AD196" s="917"/>
      <c r="AE196" s="917"/>
      <c r="AF196" s="917"/>
    </row>
    <row r="197" spans="1:33">
      <c r="A197" s="165"/>
      <c r="B197" s="1143" t="s">
        <v>1221</v>
      </c>
      <c r="C197" s="1165">
        <v>26172</v>
      </c>
      <c r="D197" s="1166">
        <v>2038</v>
      </c>
      <c r="E197" s="1166">
        <v>5138</v>
      </c>
      <c r="F197" s="20">
        <v>822</v>
      </c>
      <c r="G197" s="1166"/>
      <c r="H197" s="1166">
        <v>157</v>
      </c>
      <c r="I197" s="1167">
        <v>34327</v>
      </c>
      <c r="J197" s="196"/>
      <c r="K197" s="155"/>
      <c r="L197" s="155"/>
      <c r="M197" s="155"/>
      <c r="N197" s="155"/>
      <c r="O197" s="155"/>
      <c r="P197" s="156"/>
      <c r="Q197" s="157"/>
      <c r="R197" s="896"/>
      <c r="S197" s="166"/>
      <c r="T197" s="166"/>
      <c r="U197" s="166"/>
      <c r="V197" s="166"/>
      <c r="W197" s="156"/>
      <c r="X197" s="166"/>
      <c r="Y197" s="196"/>
      <c r="Z197" s="915"/>
      <c r="AA197" s="917"/>
      <c r="AB197" s="917"/>
      <c r="AC197" s="917"/>
      <c r="AD197" s="917"/>
      <c r="AE197" s="917"/>
      <c r="AF197" s="917"/>
    </row>
    <row r="198" spans="1:33">
      <c r="A198" s="165"/>
      <c r="B198" s="1143" t="s">
        <v>381</v>
      </c>
      <c r="C198" s="1165">
        <v>26087</v>
      </c>
      <c r="D198" s="1166">
        <v>2278</v>
      </c>
      <c r="E198" s="1166">
        <v>5163</v>
      </c>
      <c r="F198" s="20">
        <v>909</v>
      </c>
      <c r="G198" s="1166"/>
      <c r="H198" s="1166">
        <v>189</v>
      </c>
      <c r="I198" s="1167">
        <v>34626</v>
      </c>
      <c r="J198" s="196"/>
      <c r="K198" s="155"/>
      <c r="L198" s="155"/>
      <c r="M198" s="155"/>
      <c r="N198" s="155"/>
      <c r="O198" s="155"/>
      <c r="P198" s="156"/>
      <c r="Q198" s="157"/>
      <c r="R198" s="896"/>
      <c r="S198" s="166"/>
      <c r="T198" s="166"/>
      <c r="U198" s="166"/>
      <c r="V198" s="166"/>
      <c r="W198" s="156"/>
      <c r="X198" s="166"/>
      <c r="Y198" s="196"/>
      <c r="Z198" s="915"/>
      <c r="AA198" s="917"/>
      <c r="AB198" s="917"/>
      <c r="AC198" s="917"/>
      <c r="AD198" s="917"/>
      <c r="AE198" s="917"/>
      <c r="AF198" s="917"/>
    </row>
    <row r="199" spans="1:33">
      <c r="A199" s="165"/>
      <c r="B199" s="1143" t="s">
        <v>1223</v>
      </c>
      <c r="C199" s="1165">
        <v>26087</v>
      </c>
      <c r="D199" s="1166">
        <v>2278</v>
      </c>
      <c r="E199" s="1166">
        <v>5163</v>
      </c>
      <c r="F199" s="20">
        <v>909</v>
      </c>
      <c r="G199" s="1166"/>
      <c r="H199" s="1166">
        <v>189</v>
      </c>
      <c r="I199" s="1167">
        <v>34626</v>
      </c>
      <c r="J199" s="196"/>
      <c r="K199" s="166">
        <f t="shared" ref="K199:L199" si="502">IF(C199&gt;0,(C199/C182)*100,)</f>
        <v>60.199843079337242</v>
      </c>
      <c r="L199" s="166">
        <f t="shared" si="502"/>
        <v>89.897395422257304</v>
      </c>
      <c r="M199" s="166">
        <f t="shared" ref="M199" si="503">IF(E199&gt;0,(E199/E182)*100,)</f>
        <v>34.326175121335019</v>
      </c>
      <c r="N199" s="166">
        <f t="shared" ref="N199" si="504">IF(F199&gt;0,(F199/F182)*100,)</f>
        <v>57.422615287428933</v>
      </c>
      <c r="O199" s="166">
        <f t="shared" ref="O199" si="505">IF(G199&gt;0,(G199/G182)*100,)</f>
        <v>0</v>
      </c>
      <c r="P199" s="166">
        <f t="shared" ref="P199" si="506">IF(H199&gt;0,(H199/H182)*100,)</f>
        <v>81.465517241379317</v>
      </c>
      <c r="Q199" s="157">
        <f t="shared" ref="Q199" si="507">IF(I199&gt;0,(I199/I182)*100,)</f>
        <v>55.203749760857093</v>
      </c>
      <c r="R199" s="911"/>
      <c r="S199" s="166"/>
      <c r="T199" s="166"/>
      <c r="U199" s="166"/>
      <c r="V199" s="166"/>
      <c r="W199" s="156"/>
      <c r="X199" s="166"/>
      <c r="Y199" s="196"/>
      <c r="Z199" s="915"/>
      <c r="AA199" s="917"/>
      <c r="AB199" s="917"/>
      <c r="AC199" s="917"/>
      <c r="AD199" s="917"/>
      <c r="AE199" s="917"/>
      <c r="AF199" s="917"/>
    </row>
    <row r="200" spans="1:33">
      <c r="A200" s="165"/>
      <c r="B200" s="1143" t="s">
        <v>1225</v>
      </c>
      <c r="C200" s="1165">
        <v>26087</v>
      </c>
      <c r="D200" s="1166">
        <v>2278</v>
      </c>
      <c r="E200" s="1166">
        <v>5163</v>
      </c>
      <c r="F200" s="20">
        <v>909</v>
      </c>
      <c r="G200" s="1166"/>
      <c r="H200" s="1166">
        <v>189</v>
      </c>
      <c r="I200" s="1167">
        <v>34626</v>
      </c>
      <c r="J200" s="196"/>
      <c r="K200" s="166"/>
      <c r="L200" s="166"/>
      <c r="M200" s="166"/>
      <c r="N200" s="166"/>
      <c r="O200" s="166"/>
      <c r="P200" s="156"/>
      <c r="Q200" s="157"/>
      <c r="R200" s="911"/>
      <c r="S200" s="150"/>
      <c r="T200" s="150"/>
      <c r="U200" s="150"/>
      <c r="V200" s="150"/>
      <c r="W200" s="150"/>
      <c r="X200" s="898"/>
      <c r="Y200" s="196"/>
      <c r="AA200" s="917"/>
      <c r="AB200" s="917"/>
      <c r="AC200" s="917"/>
      <c r="AD200" s="917"/>
      <c r="AE200" s="917"/>
      <c r="AF200" s="917"/>
      <c r="AG200" s="133"/>
    </row>
    <row r="201" spans="1:33">
      <c r="A201" s="165"/>
      <c r="B201" s="1143" t="s">
        <v>383</v>
      </c>
      <c r="C201" s="1165">
        <v>27641</v>
      </c>
      <c r="D201" s="1166">
        <v>2080</v>
      </c>
      <c r="E201" s="1166">
        <v>4755</v>
      </c>
      <c r="F201" s="20">
        <v>1196</v>
      </c>
      <c r="G201" s="1166"/>
      <c r="H201" s="1166">
        <v>218</v>
      </c>
      <c r="I201" s="1167">
        <v>35890</v>
      </c>
      <c r="J201" s="196"/>
      <c r="K201" s="166"/>
      <c r="L201" s="166"/>
      <c r="M201" s="166"/>
      <c r="N201" s="166"/>
      <c r="O201" s="166"/>
      <c r="P201" s="156"/>
      <c r="Q201" s="157"/>
      <c r="R201" s="896">
        <f t="shared" ref="R201" si="508">+K201+K204</f>
        <v>0</v>
      </c>
      <c r="S201" s="166">
        <f t="shared" ref="S201" si="509">+L201+L204</f>
        <v>0</v>
      </c>
      <c r="T201" s="166">
        <f t="shared" ref="T201" si="510">+M201+M204</f>
        <v>0</v>
      </c>
      <c r="U201" s="166">
        <f t="shared" ref="U201" si="511">+N201+N204</f>
        <v>0</v>
      </c>
      <c r="V201" s="166">
        <f t="shared" ref="V201" si="512">+O201+O204</f>
        <v>0</v>
      </c>
      <c r="W201" s="156">
        <f t="shared" ref="W201" si="513">+P201+P204</f>
        <v>0</v>
      </c>
      <c r="X201" s="166">
        <f t="shared" ref="X201" si="514">+Q201+Q204</f>
        <v>0</v>
      </c>
      <c r="Y201" s="196"/>
      <c r="Z201" s="915"/>
      <c r="AA201" s="917"/>
      <c r="AB201" s="917"/>
      <c r="AC201" s="917"/>
      <c r="AD201" s="917"/>
      <c r="AE201" s="917"/>
      <c r="AF201" s="917"/>
      <c r="AG201" s="133"/>
    </row>
    <row r="202" spans="1:33">
      <c r="A202" s="165"/>
      <c r="B202" s="1143" t="s">
        <v>1227</v>
      </c>
      <c r="C202" s="1165">
        <v>27641</v>
      </c>
      <c r="D202" s="1166">
        <v>2080</v>
      </c>
      <c r="E202" s="1166">
        <v>4755</v>
      </c>
      <c r="F202" s="20">
        <v>1196</v>
      </c>
      <c r="G202" s="1166"/>
      <c r="H202" s="1166">
        <v>218</v>
      </c>
      <c r="I202" s="1167">
        <v>35890</v>
      </c>
      <c r="J202" s="196"/>
      <c r="K202" s="166">
        <f t="shared" ref="K202:L202" si="515">IF(C202&gt;0,(C202/C183)*100,)</f>
        <v>65.161837855677888</v>
      </c>
      <c r="L202" s="166">
        <f t="shared" si="515"/>
        <v>37.551904675934281</v>
      </c>
      <c r="M202" s="166">
        <f t="shared" ref="M202" si="516">IF(E202&gt;0,(E202/E183)*100,)</f>
        <v>55.862312030075188</v>
      </c>
      <c r="N202" s="166">
        <f t="shared" ref="N202" si="517">IF(F202&gt;0,(F202/F183)*100,)</f>
        <v>53.898152320865258</v>
      </c>
      <c r="O202" s="166">
        <f t="shared" ref="O202" si="518">IF(G202&gt;0,(G202/G183)*100,)</f>
        <v>0</v>
      </c>
      <c r="P202" s="156">
        <f t="shared" ref="P202" si="519">IF(H202&gt;0,(H202/H183)*100,)</f>
        <v>88.617886178861795</v>
      </c>
      <c r="Q202" s="157">
        <f t="shared" ref="Q202" si="520">IF(I202&gt;0,(I202/I183)*100,)</f>
        <v>60.897599049800633</v>
      </c>
      <c r="R202" s="896"/>
      <c r="S202" s="166"/>
      <c r="T202" s="166"/>
      <c r="U202" s="166"/>
      <c r="V202" s="166"/>
      <c r="W202" s="156"/>
      <c r="X202" s="166"/>
      <c r="Y202" s="196"/>
      <c r="Z202" s="915"/>
      <c r="AA202" s="917"/>
      <c r="AB202" s="917"/>
      <c r="AC202" s="917"/>
      <c r="AD202" s="917"/>
      <c r="AE202" s="917"/>
      <c r="AF202" s="917"/>
      <c r="AG202" s="133"/>
    </row>
    <row r="203" spans="1:33">
      <c r="A203" s="165"/>
      <c r="B203" s="1143" t="s">
        <v>1229</v>
      </c>
      <c r="C203" s="1165">
        <v>27641</v>
      </c>
      <c r="D203" s="1166">
        <v>2080</v>
      </c>
      <c r="E203" s="1166">
        <v>4755</v>
      </c>
      <c r="F203" s="20">
        <v>1196</v>
      </c>
      <c r="G203" s="1166"/>
      <c r="H203" s="1166">
        <v>218</v>
      </c>
      <c r="I203" s="1167">
        <v>35890</v>
      </c>
      <c r="J203" s="196"/>
      <c r="K203" s="166"/>
      <c r="L203" s="166"/>
      <c r="M203" s="166"/>
      <c r="N203" s="166"/>
      <c r="O203" s="166"/>
      <c r="P203" s="156"/>
      <c r="Q203" s="157"/>
      <c r="R203" s="896">
        <f t="shared" ref="R203" si="521">+K203+K206</f>
        <v>0</v>
      </c>
      <c r="S203" s="166">
        <f t="shared" ref="S203" si="522">+L203+L206</f>
        <v>0</v>
      </c>
      <c r="T203" s="166">
        <f t="shared" ref="T203" si="523">+M203+M206</f>
        <v>0</v>
      </c>
      <c r="U203" s="166">
        <f t="shared" ref="U203" si="524">+N203+N206</f>
        <v>0</v>
      </c>
      <c r="V203" s="166">
        <f t="shared" ref="V203" si="525">+O203+O206</f>
        <v>0</v>
      </c>
      <c r="W203" s="156">
        <f t="shared" ref="W203" si="526">+P203+P206</f>
        <v>0</v>
      </c>
      <c r="X203" s="166">
        <f t="shared" ref="X203" si="527">+Q203+Q206</f>
        <v>0</v>
      </c>
      <c r="Y203" s="196"/>
      <c r="Z203" s="915"/>
      <c r="AA203" s="917"/>
      <c r="AB203" s="917"/>
      <c r="AC203" s="917"/>
      <c r="AD203" s="917"/>
      <c r="AE203" s="917"/>
      <c r="AF203" s="917"/>
      <c r="AG203" s="133"/>
    </row>
    <row r="204" spans="1:33">
      <c r="A204" s="165"/>
      <c r="B204" s="1143" t="s">
        <v>385</v>
      </c>
      <c r="C204" s="1165">
        <v>27583</v>
      </c>
      <c r="D204" s="1166">
        <v>2195</v>
      </c>
      <c r="E204" s="1166">
        <v>4784</v>
      </c>
      <c r="F204" s="20">
        <v>1460</v>
      </c>
      <c r="G204" s="1166"/>
      <c r="H204" s="1166">
        <v>175</v>
      </c>
      <c r="I204" s="1167">
        <v>36197</v>
      </c>
      <c r="J204" s="196"/>
      <c r="K204" s="166"/>
      <c r="L204" s="166"/>
      <c r="M204" s="166"/>
      <c r="N204" s="166"/>
      <c r="O204" s="166"/>
      <c r="P204" s="156"/>
      <c r="Q204" s="157"/>
      <c r="R204" s="152"/>
      <c r="S204" s="153"/>
      <c r="T204" s="475"/>
      <c r="U204" s="475"/>
      <c r="V204" s="475"/>
      <c r="W204" s="475"/>
      <c r="X204" s="476"/>
      <c r="Y204" s="196"/>
      <c r="Z204" s="915"/>
      <c r="AA204" s="917"/>
      <c r="AB204" s="917"/>
      <c r="AC204" s="917"/>
      <c r="AD204" s="917"/>
      <c r="AE204" s="917"/>
      <c r="AF204" s="917"/>
      <c r="AG204" s="133"/>
    </row>
    <row r="205" spans="1:33">
      <c r="A205" s="165"/>
      <c r="B205" s="1143" t="s">
        <v>1231</v>
      </c>
      <c r="C205" s="1165">
        <v>27583</v>
      </c>
      <c r="D205" s="1166">
        <v>2195</v>
      </c>
      <c r="E205" s="1166">
        <v>4784</v>
      </c>
      <c r="F205" s="20">
        <v>1460</v>
      </c>
      <c r="G205" s="1166"/>
      <c r="H205" s="1166">
        <v>175</v>
      </c>
      <c r="I205" s="1167">
        <v>36197</v>
      </c>
      <c r="J205" s="196"/>
      <c r="K205" s="166">
        <f t="shared" ref="K205:L205" si="528">IF(C205&gt;0,(C205/C184)*100,)</f>
        <v>64.512583029282439</v>
      </c>
      <c r="L205" s="166">
        <f t="shared" si="528"/>
        <v>35.397516529591996</v>
      </c>
      <c r="M205" s="166">
        <f t="shared" ref="M205" si="529">IF(E205&gt;0,(E205/E184)*100,)</f>
        <v>55.370370370370367</v>
      </c>
      <c r="N205" s="166">
        <f t="shared" ref="N205" si="530">IF(F205&gt;0,(F205/F184)*100,)</f>
        <v>56.5015479876161</v>
      </c>
      <c r="O205" s="166">
        <f t="shared" ref="O205" si="531">IF(G205&gt;0,(G205/G184)*100,)</f>
        <v>0</v>
      </c>
      <c r="P205" s="166">
        <f t="shared" ref="P205" si="532">IF(H205&gt;0,(H205/H184)*100,)</f>
        <v>100</v>
      </c>
      <c r="Q205" s="157">
        <f t="shared" ref="Q205" si="533">IF(I205&gt;0,(I205/I184)*100,)</f>
        <v>59.972496520644178</v>
      </c>
      <c r="R205" s="896"/>
      <c r="S205" s="166"/>
      <c r="T205" s="166"/>
      <c r="U205" s="166"/>
      <c r="V205" s="166"/>
      <c r="W205" s="156"/>
      <c r="X205" s="166"/>
      <c r="Y205" s="196"/>
      <c r="Z205" s="915"/>
      <c r="AA205" s="917"/>
      <c r="AB205" s="917"/>
      <c r="AC205" s="917"/>
      <c r="AD205" s="917"/>
      <c r="AE205" s="917"/>
      <c r="AF205" s="917"/>
      <c r="AG205" s="133"/>
    </row>
    <row r="206" spans="1:33">
      <c r="A206" s="165"/>
      <c r="B206" s="1143" t="s">
        <v>387</v>
      </c>
      <c r="C206" s="1165">
        <v>26294</v>
      </c>
      <c r="D206" s="1166">
        <v>2563</v>
      </c>
      <c r="E206" s="1166">
        <v>4814</v>
      </c>
      <c r="F206" s="20">
        <v>1689</v>
      </c>
      <c r="G206" s="1166"/>
      <c r="H206" s="1166">
        <v>202</v>
      </c>
      <c r="I206" s="1167">
        <v>35562</v>
      </c>
      <c r="J206" s="196"/>
      <c r="K206" s="166"/>
      <c r="L206" s="166"/>
      <c r="M206" s="166"/>
      <c r="N206" s="166"/>
      <c r="O206" s="166"/>
      <c r="P206" s="156"/>
      <c r="Q206" s="157"/>
      <c r="R206" s="911"/>
      <c r="S206" s="166"/>
      <c r="T206" s="166"/>
      <c r="U206" s="166"/>
      <c r="V206" s="166"/>
      <c r="W206" s="156"/>
      <c r="X206" s="166"/>
      <c r="Y206" s="196"/>
      <c r="Z206" s="915"/>
      <c r="AA206" s="917"/>
      <c r="AB206" s="917"/>
      <c r="AC206" s="917"/>
      <c r="AD206" s="917"/>
      <c r="AE206" s="917"/>
      <c r="AF206" s="917"/>
      <c r="AG206" s="133"/>
    </row>
    <row r="207" spans="1:33">
      <c r="A207" s="165"/>
      <c r="B207" s="1143" t="s">
        <v>1233</v>
      </c>
      <c r="C207" s="1165">
        <v>26294</v>
      </c>
      <c r="D207" s="1166">
        <v>2563</v>
      </c>
      <c r="E207" s="1166">
        <v>4814</v>
      </c>
      <c r="F207" s="20">
        <v>1689</v>
      </c>
      <c r="G207" s="1166"/>
      <c r="H207" s="1166">
        <v>202</v>
      </c>
      <c r="I207" s="1167">
        <v>35562</v>
      </c>
      <c r="J207" s="196"/>
      <c r="K207" s="166"/>
      <c r="L207" s="166"/>
      <c r="M207" s="166"/>
      <c r="N207" s="166"/>
      <c r="O207" s="166"/>
      <c r="P207" s="156"/>
      <c r="Q207" s="157"/>
      <c r="R207" s="896"/>
      <c r="S207" s="153"/>
      <c r="T207" s="475"/>
      <c r="U207" s="475"/>
      <c r="V207" s="475"/>
      <c r="W207" s="475"/>
      <c r="X207" s="476"/>
      <c r="Y207" s="196"/>
      <c r="Z207" s="915"/>
      <c r="AA207" s="917"/>
      <c r="AB207" s="917"/>
      <c r="AC207" s="917"/>
      <c r="AD207" s="917"/>
      <c r="AE207" s="917"/>
      <c r="AF207" s="917"/>
      <c r="AG207" s="133"/>
    </row>
    <row r="208" spans="1:33">
      <c r="A208" s="165"/>
      <c r="B208" s="1143" t="s">
        <v>389</v>
      </c>
      <c r="C208" s="1165">
        <v>25049</v>
      </c>
      <c r="D208" s="1166">
        <v>2689</v>
      </c>
      <c r="E208" s="1166">
        <v>4773</v>
      </c>
      <c r="F208" s="20">
        <v>1772</v>
      </c>
      <c r="G208" s="1166"/>
      <c r="H208" s="1166">
        <v>222</v>
      </c>
      <c r="I208" s="1167">
        <v>34505</v>
      </c>
      <c r="J208" s="196"/>
      <c r="K208" s="166"/>
      <c r="L208" s="166"/>
      <c r="M208" s="166"/>
      <c r="N208" s="166"/>
      <c r="O208" s="166"/>
      <c r="P208" s="156"/>
      <c r="Q208" s="157"/>
      <c r="R208" s="898"/>
      <c r="S208" s="166"/>
      <c r="T208" s="166"/>
      <c r="U208" s="166"/>
      <c r="V208" s="166"/>
      <c r="W208" s="156"/>
      <c r="X208" s="166"/>
      <c r="Y208" s="196"/>
      <c r="Z208" s="915"/>
      <c r="AA208" s="917"/>
      <c r="AB208" s="917"/>
      <c r="AC208" s="917"/>
      <c r="AD208" s="917"/>
      <c r="AE208" s="917"/>
      <c r="AF208" s="917"/>
      <c r="AG208" s="133"/>
    </row>
    <row r="209" spans="1:33">
      <c r="A209" s="165"/>
      <c r="B209" s="1143" t="s">
        <v>1235</v>
      </c>
      <c r="C209" s="1165">
        <v>25049</v>
      </c>
      <c r="D209" s="1166">
        <v>2689</v>
      </c>
      <c r="E209" s="1166">
        <v>4773</v>
      </c>
      <c r="F209" s="20">
        <v>1772</v>
      </c>
      <c r="G209" s="1166"/>
      <c r="H209" s="1166">
        <v>222</v>
      </c>
      <c r="I209" s="1167">
        <v>34505</v>
      </c>
      <c r="J209" s="196"/>
      <c r="K209" s="166">
        <f t="shared" ref="K209:L209" si="534">IF(C209&gt;0,(C209/C186)*100,)</f>
        <v>54.995938261575951</v>
      </c>
      <c r="L209" s="166">
        <f t="shared" si="534"/>
        <v>47.42504409171076</v>
      </c>
      <c r="M209" s="166">
        <f t="shared" ref="M209" si="535">IF(E209&gt;0,(E209/E186)*100,)</f>
        <v>59.879563417388027</v>
      </c>
      <c r="N209" s="166">
        <f t="shared" ref="N209" si="536">IF(F209&gt;0,(F209/F186)*100,)</f>
        <v>59.284041485446636</v>
      </c>
      <c r="O209" s="166">
        <f t="shared" ref="O209" si="537">IF(G209&gt;0,(G209/G186)*100,)</f>
        <v>0</v>
      </c>
      <c r="P209" s="166">
        <f t="shared" ref="P209" si="538">IF(H209&gt;0,(H209/H186)*100,)</f>
        <v>92.887029288702934</v>
      </c>
      <c r="Q209" s="157">
        <f t="shared" ref="Q209" si="539">IF(I209&gt;0,(I209/I186)*100,)</f>
        <v>55.282299410407589</v>
      </c>
      <c r="R209" s="911"/>
      <c r="S209" s="166"/>
      <c r="T209" s="166"/>
      <c r="U209" s="166"/>
      <c r="V209" s="166"/>
      <c r="W209" s="156"/>
      <c r="X209" s="166"/>
      <c r="Y209" s="196"/>
      <c r="Z209" s="915"/>
      <c r="AA209" s="917"/>
      <c r="AB209" s="917"/>
      <c r="AC209" s="917"/>
      <c r="AD209" s="917"/>
      <c r="AE209" s="917"/>
      <c r="AF209" s="917"/>
      <c r="AG209" s="133"/>
    </row>
    <row r="210" spans="1:33">
      <c r="A210" s="165"/>
      <c r="B210" s="1143" t="s">
        <v>1237</v>
      </c>
      <c r="C210" s="1165">
        <v>25049</v>
      </c>
      <c r="D210" s="1166">
        <v>2689</v>
      </c>
      <c r="E210" s="1166">
        <v>4773</v>
      </c>
      <c r="F210" s="20">
        <v>1772</v>
      </c>
      <c r="G210" s="1166"/>
      <c r="H210" s="1166">
        <v>222</v>
      </c>
      <c r="I210" s="1167">
        <v>34505</v>
      </c>
      <c r="J210" s="196"/>
      <c r="K210" s="166"/>
      <c r="L210" s="166"/>
      <c r="M210" s="166"/>
      <c r="N210" s="166"/>
      <c r="O210" s="166"/>
      <c r="P210" s="156"/>
      <c r="Q210" s="157"/>
      <c r="R210" s="896"/>
      <c r="S210" s="166"/>
      <c r="T210" s="166"/>
      <c r="U210" s="166"/>
      <c r="V210" s="166"/>
      <c r="W210" s="156"/>
      <c r="X210" s="166"/>
      <c r="Y210" s="196"/>
      <c r="Z210" s="915"/>
      <c r="AA210" s="917"/>
      <c r="AB210" s="917"/>
      <c r="AC210" s="917"/>
      <c r="AD210" s="917"/>
      <c r="AE210" s="917"/>
      <c r="AF210" s="917"/>
      <c r="AG210" s="133"/>
    </row>
    <row r="211" spans="1:33">
      <c r="A211" s="165"/>
      <c r="B211" s="1143" t="s">
        <v>391</v>
      </c>
      <c r="C211" s="1165">
        <v>25796</v>
      </c>
      <c r="D211" s="1166">
        <v>2450</v>
      </c>
      <c r="E211" s="1166">
        <v>5495</v>
      </c>
      <c r="F211" s="20">
        <v>1963</v>
      </c>
      <c r="G211" s="1166"/>
      <c r="H211" s="1166">
        <v>218</v>
      </c>
      <c r="I211" s="1167">
        <v>35922</v>
      </c>
      <c r="J211" s="196"/>
      <c r="K211" s="166"/>
      <c r="L211" s="166"/>
      <c r="M211" s="166"/>
      <c r="N211" s="166"/>
      <c r="O211" s="166"/>
      <c r="P211" s="156"/>
      <c r="Q211" s="157"/>
      <c r="R211" s="896"/>
      <c r="S211" s="166"/>
      <c r="T211" s="166"/>
      <c r="U211" s="166"/>
      <c r="V211" s="166"/>
      <c r="W211" s="156"/>
      <c r="X211" s="166"/>
      <c r="Y211" s="196"/>
      <c r="Z211" s="915"/>
      <c r="AA211" s="917"/>
      <c r="AB211" s="917"/>
      <c r="AC211" s="917"/>
      <c r="AD211" s="917"/>
      <c r="AE211" s="917"/>
      <c r="AF211" s="917"/>
      <c r="AG211" s="133"/>
    </row>
    <row r="212" spans="1:33">
      <c r="A212" s="165"/>
      <c r="B212" s="1143" t="s">
        <v>1239</v>
      </c>
      <c r="C212" s="1165">
        <v>25796</v>
      </c>
      <c r="D212" s="1166">
        <v>2450</v>
      </c>
      <c r="E212" s="1166">
        <v>5495</v>
      </c>
      <c r="F212" s="20">
        <v>1963</v>
      </c>
      <c r="G212" s="1166"/>
      <c r="H212" s="1166">
        <v>218</v>
      </c>
      <c r="I212" s="1167">
        <v>35922</v>
      </c>
      <c r="J212" s="196"/>
      <c r="K212" s="166">
        <f t="shared" ref="K212:L212" si="540">IF(C212&gt;0,(C212/C187)*100,)</f>
        <v>54.890945845302696</v>
      </c>
      <c r="L212" s="166">
        <f t="shared" si="540"/>
        <v>38.413295703982442</v>
      </c>
      <c r="M212" s="166">
        <f t="shared" ref="M212" si="541">IF(E212&gt;0,(E212/E187)*100,)</f>
        <v>54.276965626234684</v>
      </c>
      <c r="N212" s="166">
        <f t="shared" ref="N212" si="542">IF(F212&gt;0,(F212/F187)*100,)</f>
        <v>62.47612985359644</v>
      </c>
      <c r="O212" s="166">
        <f t="shared" ref="O212" si="543">IF(G212&gt;0,(G212/G187)*100,)</f>
        <v>0</v>
      </c>
      <c r="P212" s="156">
        <f t="shared" ref="P212" si="544">IF(H212&gt;0,(H212/H187)*100,)</f>
        <v>86.166007905138343</v>
      </c>
      <c r="Q212" s="157">
        <f t="shared" ref="Q212" si="545">IF(I212&gt;0,(I212/I187)*100,)</f>
        <v>53.701488967290558</v>
      </c>
      <c r="R212" s="896"/>
      <c r="S212" s="166"/>
      <c r="T212" s="166"/>
      <c r="U212" s="166"/>
      <c r="V212" s="166"/>
      <c r="W212" s="156"/>
      <c r="X212" s="166"/>
      <c r="Y212" s="196"/>
      <c r="Z212" s="915"/>
      <c r="AA212" s="917"/>
      <c r="AB212" s="917"/>
      <c r="AC212" s="917"/>
      <c r="AD212" s="917"/>
      <c r="AE212" s="917"/>
      <c r="AF212" s="917"/>
      <c r="AG212" s="133"/>
    </row>
    <row r="213" spans="1:33">
      <c r="A213" s="165"/>
      <c r="B213" s="1143" t="s">
        <v>1241</v>
      </c>
      <c r="C213" s="1165">
        <v>25796</v>
      </c>
      <c r="D213" s="1166">
        <v>2450</v>
      </c>
      <c r="E213" s="1166">
        <v>5495</v>
      </c>
      <c r="F213" s="20">
        <v>1963</v>
      </c>
      <c r="G213" s="1166"/>
      <c r="H213" s="1166">
        <v>218</v>
      </c>
      <c r="I213" s="1167">
        <v>35922</v>
      </c>
      <c r="J213" s="196"/>
      <c r="K213" s="166"/>
      <c r="L213" s="166"/>
      <c r="M213" s="166"/>
      <c r="N213" s="166"/>
      <c r="O213" s="166"/>
      <c r="P213" s="156"/>
      <c r="Q213" s="157"/>
      <c r="R213" s="152"/>
      <c r="S213" s="153"/>
      <c r="T213" s="475"/>
      <c r="U213" s="475"/>
      <c r="V213" s="475"/>
      <c r="W213" s="475"/>
      <c r="X213" s="476"/>
      <c r="Y213" s="196"/>
      <c r="Z213" s="915"/>
      <c r="AA213" s="917"/>
      <c r="AB213" s="917"/>
      <c r="AC213" s="917"/>
      <c r="AD213" s="917"/>
      <c r="AE213" s="917"/>
      <c r="AF213" s="917"/>
      <c r="AG213" s="895"/>
    </row>
    <row r="214" spans="1:33">
      <c r="A214" s="165"/>
      <c r="B214" s="1143" t="s">
        <v>393</v>
      </c>
      <c r="C214" s="1165">
        <v>27088</v>
      </c>
      <c r="D214" s="1166">
        <v>2635</v>
      </c>
      <c r="E214" s="1166">
        <v>5796</v>
      </c>
      <c r="F214" s="20">
        <v>2198</v>
      </c>
      <c r="G214" s="1166"/>
      <c r="H214" s="1166">
        <v>183</v>
      </c>
      <c r="I214" s="1167">
        <v>37900</v>
      </c>
      <c r="J214" s="196"/>
      <c r="K214" s="166"/>
      <c r="L214" s="166"/>
      <c r="M214" s="166"/>
      <c r="N214" s="166"/>
      <c r="O214" s="166"/>
      <c r="P214" s="156"/>
      <c r="Q214" s="157"/>
      <c r="R214" s="896"/>
      <c r="S214" s="166"/>
      <c r="T214" s="166"/>
      <c r="U214" s="166"/>
      <c r="V214" s="166"/>
      <c r="W214" s="156"/>
      <c r="X214" s="166"/>
      <c r="Y214" s="196"/>
      <c r="Z214" s="915"/>
      <c r="AA214" s="917"/>
      <c r="AB214" s="917"/>
      <c r="AC214" s="917"/>
      <c r="AD214" s="917"/>
      <c r="AE214" s="917"/>
      <c r="AF214" s="917"/>
      <c r="AG214" s="895"/>
    </row>
    <row r="215" spans="1:33">
      <c r="A215" s="165"/>
      <c r="B215" s="1143" t="s">
        <v>1243</v>
      </c>
      <c r="C215" s="1165">
        <v>27088</v>
      </c>
      <c r="D215" s="1166">
        <v>2635</v>
      </c>
      <c r="E215" s="1166">
        <v>5796</v>
      </c>
      <c r="F215" s="20">
        <v>2198</v>
      </c>
      <c r="G215" s="1166"/>
      <c r="H215" s="1166">
        <v>183</v>
      </c>
      <c r="I215" s="1167">
        <v>37900</v>
      </c>
      <c r="J215" s="196"/>
      <c r="K215" s="166">
        <f t="shared" ref="K215:L215" si="546">IF(C215&gt;0,(C215/C188)*100,)</f>
        <v>55.236541598694942</v>
      </c>
      <c r="L215" s="166">
        <f t="shared" si="546"/>
        <v>40.463759213759218</v>
      </c>
      <c r="M215" s="166">
        <f t="shared" ref="M215" si="547">IF(E215&gt;0,(E215/E188)*100,)</f>
        <v>57.499999999999993</v>
      </c>
      <c r="N215" s="166">
        <f t="shared" ref="N215" si="548">IF(F215&gt;0,(F215/F188)*100,)</f>
        <v>63.784097504352879</v>
      </c>
      <c r="O215" s="166">
        <f t="shared" ref="O215" si="549">IF(G215&gt;0,(G215/G188)*100,)</f>
        <v>0</v>
      </c>
      <c r="P215" s="156">
        <f t="shared" ref="P215" si="550">IF(H215&gt;0,(H215/H188)*100,)</f>
        <v>82.805429864253384</v>
      </c>
      <c r="Q215" s="157">
        <f t="shared" ref="Q215" si="551">IF(I215&gt;0,(I215/I188)*100,)</f>
        <v>54.69054387509199</v>
      </c>
      <c r="R215" s="911"/>
      <c r="S215" s="166"/>
      <c r="T215" s="166"/>
      <c r="U215" s="166"/>
      <c r="V215" s="166"/>
      <c r="W215" s="156"/>
      <c r="X215" s="166"/>
      <c r="Y215" s="196"/>
      <c r="Z215" s="915"/>
      <c r="AA215" s="917"/>
      <c r="AB215" s="917"/>
      <c r="AC215" s="917"/>
      <c r="AD215" s="917"/>
      <c r="AE215" s="917"/>
      <c r="AF215" s="917"/>
      <c r="AG215" s="895"/>
    </row>
    <row r="216" spans="1:33">
      <c r="A216" s="165"/>
      <c r="B216" s="1143" t="s">
        <v>1245</v>
      </c>
      <c r="C216" s="1165">
        <v>27088</v>
      </c>
      <c r="D216" s="1166">
        <v>2635</v>
      </c>
      <c r="E216" s="1166">
        <v>5796</v>
      </c>
      <c r="F216" s="20">
        <v>2198</v>
      </c>
      <c r="G216" s="1166"/>
      <c r="H216" s="1166">
        <v>183</v>
      </c>
      <c r="I216" s="1167">
        <v>37900</v>
      </c>
      <c r="J216" s="897"/>
      <c r="K216" s="158"/>
      <c r="L216" s="158"/>
      <c r="M216" s="158"/>
      <c r="N216" s="158"/>
      <c r="O216" s="158"/>
      <c r="P216" s="159"/>
      <c r="Q216" s="160"/>
      <c r="R216" s="911" t="s">
        <v>9</v>
      </c>
      <c r="S216" s="153"/>
      <c r="T216" s="475"/>
      <c r="U216" s="475"/>
      <c r="V216" s="475"/>
      <c r="W216" s="475"/>
      <c r="X216" s="476"/>
      <c r="Y216" s="196"/>
      <c r="Z216" s="915"/>
      <c r="AA216" s="917"/>
      <c r="AB216" s="917"/>
      <c r="AC216" s="917"/>
      <c r="AD216" s="917"/>
      <c r="AE216" s="917"/>
      <c r="AF216" s="917"/>
      <c r="AG216" s="895"/>
    </row>
    <row r="217" spans="1:33">
      <c r="A217" s="165"/>
      <c r="B217" s="1143" t="s">
        <v>395</v>
      </c>
      <c r="C217" s="1165">
        <v>22379</v>
      </c>
      <c r="D217" s="1166">
        <v>2118</v>
      </c>
      <c r="E217" s="1166">
        <v>3827</v>
      </c>
      <c r="F217" s="20">
        <v>1380</v>
      </c>
      <c r="G217" s="1166"/>
      <c r="H217" s="1166">
        <v>193</v>
      </c>
      <c r="I217" s="1167">
        <v>29897</v>
      </c>
      <c r="J217" s="196"/>
      <c r="K217" s="166">
        <f t="shared" ref="K217:L217" si="552">IF(C217&gt;0,(C217/C210)*100,)</f>
        <v>89.340891851970142</v>
      </c>
      <c r="L217" s="166">
        <f t="shared" si="552"/>
        <v>78.765340275195243</v>
      </c>
      <c r="M217" s="166">
        <f t="shared" ref="M217" si="553">IF(E217&gt;0,(E217/E210)*100,)</f>
        <v>80.180180180180187</v>
      </c>
      <c r="N217" s="166">
        <f t="shared" ref="N217" si="554">IF(F217&gt;0,(F217/F210)*100,)</f>
        <v>77.878103837471784</v>
      </c>
      <c r="O217" s="166">
        <f t="shared" ref="O217" si="555">IF(G217&gt;0,(G217/G210)*100,)</f>
        <v>0</v>
      </c>
      <c r="P217" s="156">
        <f t="shared" ref="P217" si="556">IF(H217&gt;0,(H217/H210)*100,)</f>
        <v>86.936936936936931</v>
      </c>
      <c r="Q217" s="157">
        <f t="shared" ref="Q217" si="557">IF(I217&gt;0,(I217/I210)*100,)</f>
        <v>86.64541370815823</v>
      </c>
      <c r="R217" s="896">
        <f>+K217+K220</f>
        <v>91.053535071260328</v>
      </c>
      <c r="S217" s="166">
        <f t="shared" ref="S217:S219" si="558">+L217+L220</f>
        <v>80.77352175529937</v>
      </c>
      <c r="T217" s="166">
        <f t="shared" ref="T217:T219" si="559">+M217+M220</f>
        <v>81.248690551016139</v>
      </c>
      <c r="U217" s="166">
        <f t="shared" ref="U217:U219" si="560">+N217+N220</f>
        <v>80.643340857787805</v>
      </c>
      <c r="V217" s="166">
        <f t="shared" ref="V217:V219" si="561">+O217+O220</f>
        <v>0</v>
      </c>
      <c r="W217" s="156">
        <f t="shared" ref="W217:W219" si="562">+P217+P220</f>
        <v>88.738738738738732</v>
      </c>
      <c r="X217" s="166">
        <f t="shared" ref="X217:X219" si="563">+Q217+Q220</f>
        <v>88.346616432401092</v>
      </c>
      <c r="Y217" s="196"/>
      <c r="Z217" s="913">
        <f>+R217+K223</f>
        <v>100</v>
      </c>
      <c r="AA217" s="913">
        <f t="shared" ref="AA217:AA219" si="564">+S217+L223</f>
        <v>100</v>
      </c>
      <c r="AB217" s="913">
        <f t="shared" ref="AB217:AB219" si="565">+T217+M223</f>
        <v>100</v>
      </c>
      <c r="AC217" s="913">
        <f t="shared" ref="AC217:AC219" si="566">+U217+N223</f>
        <v>100</v>
      </c>
      <c r="AD217" s="913">
        <f t="shared" ref="AD217:AD219" si="567">+V217+O223</f>
        <v>0</v>
      </c>
      <c r="AE217" s="913">
        <f t="shared" ref="AE217:AE219" si="568">+W217+P223</f>
        <v>100</v>
      </c>
      <c r="AF217" s="913">
        <f t="shared" ref="AF217:AF219" si="569">+X217+Q223</f>
        <v>99.999999999999986</v>
      </c>
    </row>
    <row r="218" spans="1:33">
      <c r="A218" s="165"/>
      <c r="B218" s="1143" t="s">
        <v>437</v>
      </c>
      <c r="C218" s="1165">
        <v>22875</v>
      </c>
      <c r="D218" s="1166">
        <v>1957</v>
      </c>
      <c r="E218" s="1166">
        <v>4400</v>
      </c>
      <c r="F218" s="20">
        <v>1457</v>
      </c>
      <c r="G218" s="1166"/>
      <c r="H218" s="1166">
        <v>180</v>
      </c>
      <c r="I218" s="1167">
        <v>30869</v>
      </c>
      <c r="J218" s="196"/>
      <c r="K218" s="166">
        <f t="shared" ref="K218:L218" si="570">IF(C218&gt;0,(C218/C213)*100,)</f>
        <v>88.676538998294305</v>
      </c>
      <c r="L218" s="166">
        <f t="shared" si="570"/>
        <v>79.877551020408163</v>
      </c>
      <c r="M218" s="166">
        <f t="shared" ref="M218" si="571">IF(E218&gt;0,(E218/E213)*100,)</f>
        <v>80.072793448589636</v>
      </c>
      <c r="N218" s="166">
        <f t="shared" ref="N218" si="572">IF(F218&gt;0,(F218/F213)*100,)</f>
        <v>74.22312786551197</v>
      </c>
      <c r="O218" s="166">
        <f t="shared" ref="O218" si="573">IF(G218&gt;0,(G218/G213)*100,)</f>
        <v>0</v>
      </c>
      <c r="P218" s="156">
        <f t="shared" ref="P218" si="574">IF(H218&gt;0,(H218/H213)*100,)</f>
        <v>82.568807339449549</v>
      </c>
      <c r="Q218" s="157">
        <f t="shared" ref="Q218" si="575">IF(I218&gt;0,(I218/I213)*100,)</f>
        <v>85.933411279995539</v>
      </c>
      <c r="R218" s="896">
        <f t="shared" ref="R218:R219" si="576">+K218+K221</f>
        <v>88.676538998294305</v>
      </c>
      <c r="S218" s="166">
        <f t="shared" si="558"/>
        <v>79.877551020408163</v>
      </c>
      <c r="T218" s="166">
        <f t="shared" si="559"/>
        <v>80.072793448589636</v>
      </c>
      <c r="U218" s="166">
        <f t="shared" si="560"/>
        <v>74.22312786551197</v>
      </c>
      <c r="V218" s="166">
        <f t="shared" si="561"/>
        <v>0</v>
      </c>
      <c r="W218" s="156">
        <f t="shared" si="562"/>
        <v>82.568807339449549</v>
      </c>
      <c r="X218" s="166">
        <f t="shared" si="563"/>
        <v>85.933411279995539</v>
      </c>
      <c r="Y218" s="196"/>
      <c r="Z218" s="913">
        <f t="shared" ref="Z218:Z219" si="577">+R218+K224</f>
        <v>100</v>
      </c>
      <c r="AA218" s="913">
        <f t="shared" si="564"/>
        <v>100</v>
      </c>
      <c r="AB218" s="913">
        <f t="shared" si="565"/>
        <v>100</v>
      </c>
      <c r="AC218" s="913">
        <f t="shared" si="566"/>
        <v>100</v>
      </c>
      <c r="AD218" s="913">
        <f t="shared" si="567"/>
        <v>0</v>
      </c>
      <c r="AE218" s="913">
        <f t="shared" si="568"/>
        <v>100</v>
      </c>
      <c r="AF218" s="913">
        <f t="shared" si="569"/>
        <v>100</v>
      </c>
      <c r="AG218" s="895"/>
    </row>
    <row r="219" spans="1:33">
      <c r="A219" s="165"/>
      <c r="B219" s="1143" t="s">
        <v>435</v>
      </c>
      <c r="C219" s="1165">
        <v>23943</v>
      </c>
      <c r="D219" s="1166">
        <v>2073</v>
      </c>
      <c r="E219" s="1166">
        <v>4584</v>
      </c>
      <c r="F219" s="20">
        <v>1651</v>
      </c>
      <c r="G219" s="1166"/>
      <c r="H219" s="1166">
        <v>158</v>
      </c>
      <c r="I219" s="1167">
        <v>32409</v>
      </c>
      <c r="J219" s="897"/>
      <c r="K219" s="158">
        <f t="shared" ref="K219:L219" si="578">IF(C219&gt;0,(C219/C216)*100,)</f>
        <v>88.389692852923801</v>
      </c>
      <c r="L219" s="158">
        <f t="shared" si="578"/>
        <v>78.671726755218216</v>
      </c>
      <c r="M219" s="158">
        <f t="shared" ref="M219" si="579">IF(E219&gt;0,(E219/E216)*100,)</f>
        <v>79.089026915113863</v>
      </c>
      <c r="N219" s="158">
        <f t="shared" ref="N219" si="580">IF(F219&gt;0,(F219/F216)*100,)</f>
        <v>75.113739763421293</v>
      </c>
      <c r="O219" s="158">
        <f t="shared" ref="O219" si="581">IF(G219&gt;0,(G219/G216)*100,)</f>
        <v>0</v>
      </c>
      <c r="P219" s="159">
        <f t="shared" ref="P219" si="582">IF(H219&gt;0,(H219/H216)*100,)</f>
        <v>86.338797814207652</v>
      </c>
      <c r="Q219" s="160">
        <f t="shared" ref="Q219" si="583">IF(I219&gt;0,(I219/I216)*100,)</f>
        <v>85.51187335092348</v>
      </c>
      <c r="R219" s="896">
        <f t="shared" si="576"/>
        <v>88.389692852923801</v>
      </c>
      <c r="S219" s="166">
        <f t="shared" si="558"/>
        <v>78.671726755218216</v>
      </c>
      <c r="T219" s="166">
        <f t="shared" si="559"/>
        <v>79.089026915113863</v>
      </c>
      <c r="U219" s="166">
        <f t="shared" si="560"/>
        <v>75.113739763421293</v>
      </c>
      <c r="V219" s="166">
        <f t="shared" si="561"/>
        <v>0</v>
      </c>
      <c r="W219" s="156">
        <f t="shared" si="562"/>
        <v>86.338797814207652</v>
      </c>
      <c r="X219" s="166">
        <f t="shared" si="563"/>
        <v>85.51187335092348</v>
      </c>
      <c r="Y219" s="196"/>
      <c r="Z219" s="913">
        <f t="shared" si="577"/>
        <v>100</v>
      </c>
      <c r="AA219" s="913">
        <f t="shared" si="564"/>
        <v>100</v>
      </c>
      <c r="AB219" s="913">
        <f t="shared" si="565"/>
        <v>99.999999999999986</v>
      </c>
      <c r="AC219" s="913">
        <f t="shared" si="566"/>
        <v>100</v>
      </c>
      <c r="AD219" s="913">
        <f t="shared" si="567"/>
        <v>0</v>
      </c>
      <c r="AE219" s="913">
        <f t="shared" si="568"/>
        <v>100</v>
      </c>
      <c r="AF219" s="913">
        <f t="shared" si="569"/>
        <v>100</v>
      </c>
    </row>
    <row r="220" spans="1:33">
      <c r="A220" s="165"/>
      <c r="B220" s="1143" t="s">
        <v>433</v>
      </c>
      <c r="C220" s="1165">
        <v>429</v>
      </c>
      <c r="D220" s="1166">
        <v>54</v>
      </c>
      <c r="E220" s="1166">
        <v>51</v>
      </c>
      <c r="F220" s="20">
        <v>49</v>
      </c>
      <c r="G220" s="1166"/>
      <c r="H220" s="1166">
        <v>4</v>
      </c>
      <c r="I220" s="1167">
        <v>587</v>
      </c>
      <c r="J220" s="196"/>
      <c r="K220" s="166">
        <f t="shared" ref="K220:L220" si="584">IF(C220&gt;0,(C220/C210)*100,)</f>
        <v>1.7126432192901913</v>
      </c>
      <c r="L220" s="166">
        <f t="shared" si="584"/>
        <v>2.008181480104128</v>
      </c>
      <c r="M220" s="166">
        <f t="shared" ref="M220" si="585">IF(E220&gt;0,(E220/E210)*100,)</f>
        <v>1.0685103708359522</v>
      </c>
      <c r="N220" s="166">
        <f t="shared" ref="N220" si="586">IF(F220&gt;0,(F220/F210)*100,)</f>
        <v>2.765237020316027</v>
      </c>
      <c r="O220" s="166">
        <f t="shared" ref="O220" si="587">IF(G220&gt;0,(G220/G210)*100,)</f>
        <v>0</v>
      </c>
      <c r="P220" s="156">
        <f t="shared" ref="P220" si="588">IF(H220&gt;0,(H220/H210)*100,)</f>
        <v>1.8018018018018018</v>
      </c>
      <c r="Q220" s="157">
        <f t="shared" ref="Q220" si="589">IF(I220&gt;0,(I220/I210)*100,)</f>
        <v>1.7012027242428636</v>
      </c>
      <c r="R220" s="896"/>
      <c r="S220" s="166"/>
      <c r="T220" s="166"/>
      <c r="U220" s="166"/>
      <c r="V220" s="166"/>
      <c r="W220" s="156"/>
      <c r="X220" s="166"/>
      <c r="Y220" s="196"/>
      <c r="Z220" s="913"/>
      <c r="AA220" s="921"/>
      <c r="AB220" s="921"/>
      <c r="AC220" s="921"/>
      <c r="AD220" s="921"/>
      <c r="AE220" s="921"/>
      <c r="AF220" s="921"/>
    </row>
    <row r="221" spans="1:33">
      <c r="A221" s="165"/>
      <c r="B221" s="1143" t="s">
        <v>431</v>
      </c>
      <c r="C221" s="1165"/>
      <c r="D221" s="1166"/>
      <c r="E221" s="1166"/>
      <c r="F221" s="20"/>
      <c r="G221" s="1166"/>
      <c r="H221" s="1166"/>
      <c r="I221" s="1167"/>
      <c r="J221" s="196"/>
      <c r="K221" s="166">
        <f t="shared" ref="K221:L221" si="590">IF(C221&gt;0,(C221/C213)*100,)</f>
        <v>0</v>
      </c>
      <c r="L221" s="166">
        <f t="shared" si="590"/>
        <v>0</v>
      </c>
      <c r="M221" s="166">
        <f t="shared" ref="M221" si="591">IF(E221&gt;0,(E221/E213)*100,)</f>
        <v>0</v>
      </c>
      <c r="N221" s="166">
        <f t="shared" ref="N221" si="592">IF(F221&gt;0,(F221/F213)*100,)</f>
        <v>0</v>
      </c>
      <c r="O221" s="166">
        <f t="shared" ref="O221" si="593">IF(G221&gt;0,(G221/G213)*100,)</f>
        <v>0</v>
      </c>
      <c r="P221" s="156">
        <f t="shared" ref="P221" si="594">IF(H221&gt;0,(H221/H213)*100,)</f>
        <v>0</v>
      </c>
      <c r="Q221" s="157">
        <f t="shared" ref="Q221" si="595">IF(I221&gt;0,(I221/I213)*100,)</f>
        <v>0</v>
      </c>
      <c r="R221" s="896"/>
      <c r="S221" s="166"/>
      <c r="T221" s="166"/>
      <c r="U221" s="166"/>
      <c r="V221" s="166"/>
      <c r="W221" s="156"/>
      <c r="X221" s="166"/>
      <c r="Y221" s="196"/>
      <c r="Z221" s="913"/>
      <c r="AA221" s="921"/>
      <c r="AB221" s="921"/>
      <c r="AC221" s="921"/>
      <c r="AD221" s="921"/>
      <c r="AE221" s="921"/>
      <c r="AF221" s="921"/>
    </row>
    <row r="222" spans="1:33">
      <c r="A222" s="165"/>
      <c r="B222" s="1143" t="s">
        <v>429</v>
      </c>
      <c r="C222" s="1165"/>
      <c r="D222" s="1166"/>
      <c r="E222" s="1166"/>
      <c r="F222" s="20"/>
      <c r="G222" s="1166"/>
      <c r="H222" s="1166"/>
      <c r="I222" s="1167"/>
      <c r="J222" s="897"/>
      <c r="K222" s="158">
        <f t="shared" ref="K222:L222" si="596">IF(C222&gt;0,(C222/C216)*100,)</f>
        <v>0</v>
      </c>
      <c r="L222" s="158">
        <f t="shared" si="596"/>
        <v>0</v>
      </c>
      <c r="M222" s="158">
        <f t="shared" ref="M222" si="597">IF(E222&gt;0,(E222/E216)*100,)</f>
        <v>0</v>
      </c>
      <c r="N222" s="158">
        <f t="shared" ref="N222" si="598">IF(F222&gt;0,(F222/F216)*100,)</f>
        <v>0</v>
      </c>
      <c r="O222" s="158">
        <f t="shared" ref="O222" si="599">IF(G222&gt;0,(G222/G216)*100,)</f>
        <v>0</v>
      </c>
      <c r="P222" s="159">
        <f t="shared" ref="P222" si="600">IF(H222&gt;0,(H222/H216)*100,)</f>
        <v>0</v>
      </c>
      <c r="Q222" s="160">
        <f t="shared" ref="Q222" si="601">IF(I222&gt;0,(I222/I216)*100,)</f>
        <v>0</v>
      </c>
      <c r="R222" s="152"/>
      <c r="S222" s="153"/>
      <c r="T222" s="475"/>
      <c r="U222" s="475"/>
      <c r="V222" s="475"/>
      <c r="W222" s="475"/>
      <c r="X222" s="476"/>
      <c r="Y222" s="196"/>
      <c r="Z222" s="913"/>
      <c r="AA222" s="921"/>
      <c r="AB222" s="921"/>
      <c r="AC222" s="921"/>
      <c r="AD222" s="921"/>
      <c r="AE222" s="921"/>
      <c r="AF222" s="921"/>
    </row>
    <row r="223" spans="1:33">
      <c r="A223" s="165"/>
      <c r="B223" s="1143" t="s">
        <v>427</v>
      </c>
      <c r="C223" s="1165">
        <v>2241</v>
      </c>
      <c r="D223" s="1166">
        <v>517</v>
      </c>
      <c r="E223" s="1166">
        <v>895</v>
      </c>
      <c r="F223" s="20">
        <v>343</v>
      </c>
      <c r="G223" s="1166"/>
      <c r="H223" s="1166">
        <v>25</v>
      </c>
      <c r="I223" s="1167">
        <v>4021</v>
      </c>
      <c r="J223" s="196"/>
      <c r="K223" s="166">
        <f t="shared" ref="K223:L223" si="602">IF(C223&gt;0,(C223/C210)*100,)</f>
        <v>8.9464649287396689</v>
      </c>
      <c r="L223" s="166">
        <f t="shared" si="602"/>
        <v>19.226478244700633</v>
      </c>
      <c r="M223" s="166">
        <f t="shared" ref="M223" si="603">IF(E223&gt;0,(E223/E210)*100,)</f>
        <v>18.751309448983868</v>
      </c>
      <c r="N223" s="166">
        <f t="shared" ref="N223" si="604">IF(F223&gt;0,(F223/F210)*100,)</f>
        <v>19.356659142212191</v>
      </c>
      <c r="O223" s="166">
        <f t="shared" ref="O223" si="605">IF(G223&gt;0,(G223/G210)*100,)</f>
        <v>0</v>
      </c>
      <c r="P223" s="156">
        <f t="shared" ref="P223" si="606">IF(H223&gt;0,(H223/H210)*100,)</f>
        <v>11.261261261261261</v>
      </c>
      <c r="Q223" s="157">
        <f t="shared" ref="Q223" si="607">IF(I223&gt;0,(I223/I210)*100,)</f>
        <v>11.653383567598899</v>
      </c>
      <c r="R223" s="896"/>
      <c r="S223" s="166"/>
      <c r="T223" s="166"/>
      <c r="U223" s="166"/>
      <c r="V223" s="166"/>
      <c r="W223" s="156"/>
      <c r="X223" s="166"/>
      <c r="Y223" s="196"/>
      <c r="Z223" s="913"/>
      <c r="AA223" s="921"/>
      <c r="AB223" s="921"/>
      <c r="AC223" s="921"/>
      <c r="AD223" s="921"/>
      <c r="AE223" s="921"/>
      <c r="AF223" s="921"/>
    </row>
    <row r="224" spans="1:33">
      <c r="A224" s="165"/>
      <c r="B224" s="1143" t="s">
        <v>425</v>
      </c>
      <c r="C224" s="1165">
        <v>2921</v>
      </c>
      <c r="D224" s="1166">
        <v>493</v>
      </c>
      <c r="E224" s="1166">
        <v>1095</v>
      </c>
      <c r="F224" s="20">
        <v>506</v>
      </c>
      <c r="G224" s="1166"/>
      <c r="H224" s="1166">
        <v>38</v>
      </c>
      <c r="I224" s="1167">
        <v>5053</v>
      </c>
      <c r="J224" s="196"/>
      <c r="K224" s="166">
        <f t="shared" ref="K224:L224" si="608">IF(C224&gt;0,(C224/C213)*100,)</f>
        <v>11.323461001705692</v>
      </c>
      <c r="L224" s="166">
        <f t="shared" si="608"/>
        <v>20.122448979591837</v>
      </c>
      <c r="M224" s="166">
        <f t="shared" ref="M224" si="609">IF(E224&gt;0,(E224/E213)*100,)</f>
        <v>19.927206551410372</v>
      </c>
      <c r="N224" s="166">
        <f t="shared" ref="N224" si="610">IF(F224&gt;0,(F224/F213)*100,)</f>
        <v>25.776872134488027</v>
      </c>
      <c r="O224" s="166">
        <f t="shared" ref="O224" si="611">IF(G224&gt;0,(G224/G213)*100,)</f>
        <v>0</v>
      </c>
      <c r="P224" s="156">
        <f t="shared" ref="P224" si="612">IF(H224&gt;0,(H224/H213)*100,)</f>
        <v>17.431192660550458</v>
      </c>
      <c r="Q224" s="157">
        <f t="shared" ref="Q224" si="613">IF(I224&gt;0,(I224/I213)*100,)</f>
        <v>14.066588720004455</v>
      </c>
      <c r="R224" s="911"/>
      <c r="S224" s="166"/>
      <c r="T224" s="166"/>
      <c r="U224" s="166"/>
      <c r="V224" s="166"/>
      <c r="W224" s="156"/>
      <c r="X224" s="166"/>
      <c r="Y224" s="196"/>
      <c r="Z224" s="913"/>
      <c r="AA224" s="921"/>
      <c r="AB224" s="921"/>
      <c r="AC224" s="921"/>
      <c r="AD224" s="921"/>
      <c r="AE224" s="921"/>
      <c r="AF224" s="921"/>
      <c r="AG224" s="895"/>
    </row>
    <row r="225" spans="1:32">
      <c r="A225" s="165"/>
      <c r="B225" s="1143" t="s">
        <v>423</v>
      </c>
      <c r="C225" s="1165">
        <v>3145</v>
      </c>
      <c r="D225" s="1166">
        <v>562</v>
      </c>
      <c r="E225" s="1166">
        <v>1212</v>
      </c>
      <c r="F225" s="20">
        <v>547</v>
      </c>
      <c r="G225" s="1166"/>
      <c r="H225" s="1166">
        <v>25</v>
      </c>
      <c r="I225" s="1167">
        <v>5491</v>
      </c>
      <c r="J225" s="897"/>
      <c r="K225" s="154">
        <f t="shared" ref="K225:L225" si="614">IF(C225&gt;0,(C225/C216)*100,)</f>
        <v>11.610307147076195</v>
      </c>
      <c r="L225" s="154">
        <f t="shared" si="614"/>
        <v>21.328273244781784</v>
      </c>
      <c r="M225" s="426">
        <f t="shared" ref="M225" si="615">IF(E225&gt;0,(E225/E216)*100,)</f>
        <v>20.910973084886127</v>
      </c>
      <c r="N225" s="426">
        <f t="shared" ref="N225" si="616">IF(F225&gt;0,(F225/F216)*100,)</f>
        <v>24.886260236578707</v>
      </c>
      <c r="O225" s="426">
        <f t="shared" ref="O225" si="617">IF(G225&gt;0,(G225/G216)*100,)</f>
        <v>0</v>
      </c>
      <c r="P225" s="426">
        <f t="shared" ref="P225" si="618">IF(H225&gt;0,(H225/H216)*100,)</f>
        <v>13.661202185792352</v>
      </c>
      <c r="Q225" s="912">
        <f t="shared" ref="Q225" si="619">IF(I225&gt;0,(I225/I216)*100,)</f>
        <v>14.488126649076516</v>
      </c>
      <c r="R225" s="911" t="s">
        <v>10</v>
      </c>
      <c r="S225" s="153"/>
      <c r="T225" s="150"/>
      <c r="U225" s="150"/>
      <c r="V225" s="150"/>
      <c r="W225" s="150"/>
      <c r="X225" s="898"/>
      <c r="Y225" s="196"/>
      <c r="Z225" s="913"/>
      <c r="AA225" s="921"/>
      <c r="AB225" s="921"/>
      <c r="AC225" s="921"/>
      <c r="AD225" s="921"/>
      <c r="AE225" s="921"/>
      <c r="AF225" s="921"/>
    </row>
    <row r="226" spans="1:32">
      <c r="A226" s="165"/>
      <c r="B226" s="1143" t="s">
        <v>421</v>
      </c>
      <c r="C226" s="1165">
        <v>17064</v>
      </c>
      <c r="D226" s="1166">
        <v>783</v>
      </c>
      <c r="E226" s="1166">
        <v>2243</v>
      </c>
      <c r="F226" s="20">
        <v>374</v>
      </c>
      <c r="G226" s="1166"/>
      <c r="H226" s="1166">
        <v>94</v>
      </c>
      <c r="I226" s="1167">
        <v>20558</v>
      </c>
      <c r="J226" s="196"/>
      <c r="K226" s="153">
        <f t="shared" ref="K226:L226" si="620">IF(C226&gt;0,(C226/C197)*100,)</f>
        <v>65.199449793672628</v>
      </c>
      <c r="L226" s="153">
        <f t="shared" si="620"/>
        <v>38.420019627085381</v>
      </c>
      <c r="M226" s="475">
        <f t="shared" ref="M226" si="621">IF(E226&gt;0,(E226/E197)*100,)</f>
        <v>43.655118723238608</v>
      </c>
      <c r="N226" s="475">
        <f t="shared" ref="N226" si="622">IF(F226&gt;0,(F226/F197)*100,)</f>
        <v>45.498783454987837</v>
      </c>
      <c r="O226" s="475">
        <f t="shared" ref="O226" si="623">IF(G226&gt;0,(G226/G197)*100,)</f>
        <v>0</v>
      </c>
      <c r="P226" s="475">
        <f t="shared" ref="P226" si="624">IF(H226&gt;0,(H226/H197)*100,)</f>
        <v>59.872611464968152</v>
      </c>
      <c r="Q226" s="476">
        <f t="shared" ref="Q226" si="625">IF(I226&gt;0,(I226/I197)*100,)</f>
        <v>59.888717336207655</v>
      </c>
      <c r="R226" s="152">
        <f>+K226+K229+K232</f>
        <v>78.125477609659185</v>
      </c>
      <c r="S226" s="153">
        <f t="shared" ref="S226:S228" si="626">+L226+L229+L232</f>
        <v>58.243375858684992</v>
      </c>
      <c r="T226" s="475">
        <f t="shared" ref="T226:T228" si="627">+M226+M229+M232</f>
        <v>61.483067341377961</v>
      </c>
      <c r="U226" s="475">
        <f t="shared" ref="U226:U228" si="628">+N226+N229+N232</f>
        <v>64.59854014598541</v>
      </c>
      <c r="V226" s="475">
        <f t="shared" ref="V226:V228" si="629">+O226+O229+O232</f>
        <v>0</v>
      </c>
      <c r="W226" s="475">
        <f t="shared" ref="W226:W228" si="630">+P226+P229+P232</f>
        <v>91.082802547770697</v>
      </c>
      <c r="X226" s="476">
        <f t="shared" ref="X226:X228" si="631">+Q226+Q229+Q232</f>
        <v>74.189413581146056</v>
      </c>
      <c r="Y226" s="196"/>
      <c r="Z226" s="913">
        <f>+R226+K235</f>
        <v>100</v>
      </c>
      <c r="AA226" s="913">
        <f t="shared" ref="AA226:AA228" si="632">+S226+L235</f>
        <v>100</v>
      </c>
      <c r="AB226" s="913">
        <f t="shared" ref="AB226:AB228" si="633">+T226+M235</f>
        <v>100</v>
      </c>
      <c r="AC226" s="913">
        <f t="shared" ref="AC226:AC228" si="634">+U226+N235</f>
        <v>100</v>
      </c>
      <c r="AD226" s="913">
        <f t="shared" ref="AD226:AD228" si="635">+V226+O235</f>
        <v>0</v>
      </c>
      <c r="AE226" s="913">
        <f t="shared" ref="AE226:AE228" si="636">+W226+P235</f>
        <v>100</v>
      </c>
      <c r="AF226" s="913">
        <f t="shared" ref="AF226:AF228" si="637">+X226+Q235</f>
        <v>100.00000000000003</v>
      </c>
    </row>
    <row r="227" spans="1:32">
      <c r="A227" s="165"/>
      <c r="B227" s="1143" t="s">
        <v>419</v>
      </c>
      <c r="C227" s="1165">
        <v>17447</v>
      </c>
      <c r="D227" s="1166">
        <v>962</v>
      </c>
      <c r="E227" s="1166">
        <v>2294</v>
      </c>
      <c r="F227" s="20">
        <v>423</v>
      </c>
      <c r="G227" s="1166"/>
      <c r="H227" s="1166">
        <v>129</v>
      </c>
      <c r="I227" s="1167">
        <v>21255</v>
      </c>
      <c r="J227" s="196"/>
      <c r="K227" s="153">
        <f t="shared" ref="K227:L227" si="638">IF(C227&gt;0,(C227/C200)*100,)</f>
        <v>66.880055199908</v>
      </c>
      <c r="L227" s="153">
        <f t="shared" si="638"/>
        <v>42.230026338893765</v>
      </c>
      <c r="M227" s="475">
        <f t="shared" ref="M227" si="639">IF(E227&gt;0,(E227/E200)*100,)</f>
        <v>44.431532055006777</v>
      </c>
      <c r="N227" s="475">
        <f t="shared" ref="N227" si="640">IF(F227&gt;0,(F227/F200)*100,)</f>
        <v>46.534653465346537</v>
      </c>
      <c r="O227" s="475">
        <f t="shared" ref="O227" si="641">IF(G227&gt;0,(G227/G200)*100,)</f>
        <v>0</v>
      </c>
      <c r="P227" s="475">
        <f t="shared" ref="P227" si="642">IF(H227&gt;0,(H227/H200)*100,)</f>
        <v>68.253968253968253</v>
      </c>
      <c r="Q227" s="476">
        <f t="shared" ref="Q227" si="643">IF(I227&gt;0,(I227/I200)*100,)</f>
        <v>61.3845087506498</v>
      </c>
      <c r="R227" s="152">
        <f t="shared" ref="R227:R228" si="644">+K227+K230+K233</f>
        <v>77.900870165216389</v>
      </c>
      <c r="S227" s="153">
        <f t="shared" si="626"/>
        <v>59.043020193151889</v>
      </c>
      <c r="T227" s="475">
        <f t="shared" si="627"/>
        <v>60.25566531086578</v>
      </c>
      <c r="U227" s="475">
        <f t="shared" si="628"/>
        <v>62.156215621562161</v>
      </c>
      <c r="V227" s="475">
        <f t="shared" si="629"/>
        <v>0</v>
      </c>
      <c r="W227" s="475">
        <f t="shared" si="630"/>
        <v>92.063492063492063</v>
      </c>
      <c r="X227" s="476">
        <f t="shared" si="631"/>
        <v>73.693178536359966</v>
      </c>
      <c r="Y227" s="196"/>
      <c r="Z227" s="913">
        <f t="shared" ref="Z227:Z228" si="645">+R227+K236</f>
        <v>100</v>
      </c>
      <c r="AA227" s="913">
        <f t="shared" si="632"/>
        <v>100</v>
      </c>
      <c r="AB227" s="913">
        <f t="shared" si="633"/>
        <v>100</v>
      </c>
      <c r="AC227" s="913">
        <f t="shared" si="634"/>
        <v>100</v>
      </c>
      <c r="AD227" s="913">
        <f t="shared" si="635"/>
        <v>0</v>
      </c>
      <c r="AE227" s="913">
        <f t="shared" si="636"/>
        <v>100</v>
      </c>
      <c r="AF227" s="913">
        <f t="shared" si="637"/>
        <v>100</v>
      </c>
    </row>
    <row r="228" spans="1:32">
      <c r="A228" s="165"/>
      <c r="B228" s="1143" t="s">
        <v>417</v>
      </c>
      <c r="C228" s="1165">
        <v>18103</v>
      </c>
      <c r="D228" s="1166">
        <v>885</v>
      </c>
      <c r="E228" s="1166">
        <v>2189</v>
      </c>
      <c r="F228" s="20">
        <v>550</v>
      </c>
      <c r="G228" s="1166"/>
      <c r="H228" s="1166">
        <v>148</v>
      </c>
      <c r="I228" s="1167">
        <v>21875</v>
      </c>
      <c r="J228" s="897"/>
      <c r="K228" s="154">
        <f t="shared" ref="K228:L228" si="646">IF(C228&gt;0,(C228/C203)*100,)</f>
        <v>65.493288954813494</v>
      </c>
      <c r="L228" s="154">
        <f t="shared" si="646"/>
        <v>42.54807692307692</v>
      </c>
      <c r="M228" s="477">
        <f t="shared" ref="M228" si="647">IF(E228&gt;0,(E228/E203)*100,)</f>
        <v>46.035751840168246</v>
      </c>
      <c r="N228" s="477">
        <f t="shared" ref="N228" si="648">IF(F228&gt;0,(F228/F203)*100,)</f>
        <v>45.986622073578602</v>
      </c>
      <c r="O228" s="477">
        <f t="shared" ref="O228" si="649">IF(G228&gt;0,(G228/G203)*100,)</f>
        <v>0</v>
      </c>
      <c r="P228" s="477">
        <f t="shared" ref="P228" si="650">IF(H228&gt;0,(H228/H203)*100,)</f>
        <v>67.889908256880744</v>
      </c>
      <c r="Q228" s="478">
        <f t="shared" ref="Q228" si="651">IF(I228&gt;0,(I228/I203)*100,)</f>
        <v>60.950125383115072</v>
      </c>
      <c r="R228" s="152">
        <f t="shared" si="644"/>
        <v>76.154987156759873</v>
      </c>
      <c r="S228" s="153">
        <f t="shared" si="626"/>
        <v>59.951923076923073</v>
      </c>
      <c r="T228" s="475">
        <f t="shared" si="627"/>
        <v>60.967402733964249</v>
      </c>
      <c r="U228" s="475">
        <f t="shared" si="628"/>
        <v>64.214046822742475</v>
      </c>
      <c r="V228" s="475">
        <f t="shared" si="629"/>
        <v>0</v>
      </c>
      <c r="W228" s="475">
        <f t="shared" si="630"/>
        <v>95.412844036697265</v>
      </c>
      <c r="X228" s="476">
        <f t="shared" si="631"/>
        <v>72.922819726943445</v>
      </c>
      <c r="Y228" s="196"/>
      <c r="Z228" s="913">
        <f t="shared" si="645"/>
        <v>99.999999999999986</v>
      </c>
      <c r="AA228" s="913">
        <f t="shared" si="632"/>
        <v>100</v>
      </c>
      <c r="AB228" s="913">
        <f t="shared" si="633"/>
        <v>100</v>
      </c>
      <c r="AC228" s="913">
        <f t="shared" si="634"/>
        <v>100</v>
      </c>
      <c r="AD228" s="913">
        <f t="shared" si="635"/>
        <v>0</v>
      </c>
      <c r="AE228" s="913">
        <f t="shared" si="636"/>
        <v>100.00000000000001</v>
      </c>
      <c r="AF228" s="913">
        <f t="shared" si="637"/>
        <v>100</v>
      </c>
    </row>
    <row r="229" spans="1:32">
      <c r="A229" s="165"/>
      <c r="B229" s="1143" t="s">
        <v>415</v>
      </c>
      <c r="C229" s="1165">
        <v>1248</v>
      </c>
      <c r="D229" s="1166">
        <v>155</v>
      </c>
      <c r="E229" s="1166">
        <v>455</v>
      </c>
      <c r="F229" s="20">
        <v>39</v>
      </c>
      <c r="G229" s="1166"/>
      <c r="H229" s="1166">
        <v>1</v>
      </c>
      <c r="I229" s="1167">
        <v>1898</v>
      </c>
      <c r="J229" s="196"/>
      <c r="K229" s="153">
        <f t="shared" ref="K229:L229" si="652">IF(C229&gt;0,(C229/C197)*100,)</f>
        <v>4.7684548372306281</v>
      </c>
      <c r="L229" s="153">
        <f t="shared" si="652"/>
        <v>7.6054955839057898</v>
      </c>
      <c r="M229" s="475">
        <f t="shared" ref="M229" si="653">IF(E229&gt;0,(E229/E197)*100,)</f>
        <v>8.8555858310626707</v>
      </c>
      <c r="N229" s="475">
        <f t="shared" ref="N229" si="654">IF(F229&gt;0,(F229/F197)*100,)</f>
        <v>4.7445255474452548</v>
      </c>
      <c r="O229" s="475">
        <f t="shared" ref="O229" si="655">IF(G229&gt;0,(G229/G197)*100,)</f>
        <v>0</v>
      </c>
      <c r="P229" s="475">
        <f t="shared" ref="P229" si="656">IF(H229&gt;0,(H229/H197)*100,)</f>
        <v>0.63694267515923575</v>
      </c>
      <c r="Q229" s="476">
        <f t="shared" ref="Q229" si="657">IF(I229&gt;0,(I229/I197)*100,)</f>
        <v>5.5291752847612665</v>
      </c>
      <c r="R229" s="152"/>
      <c r="S229" s="153"/>
      <c r="T229" s="475"/>
      <c r="U229" s="475"/>
      <c r="V229" s="475"/>
      <c r="W229" s="475"/>
      <c r="X229" s="476"/>
      <c r="Y229" s="196"/>
      <c r="Z229" s="913"/>
      <c r="AA229" s="913"/>
      <c r="AB229" s="913"/>
      <c r="AC229" s="921"/>
      <c r="AD229" s="921"/>
      <c r="AE229" s="921"/>
      <c r="AF229" s="921"/>
    </row>
    <row r="230" spans="1:32">
      <c r="A230" s="165"/>
      <c r="B230" s="1143" t="s">
        <v>413</v>
      </c>
      <c r="C230" s="1165">
        <v>1057</v>
      </c>
      <c r="D230" s="1166">
        <v>159</v>
      </c>
      <c r="E230" s="1166">
        <v>359</v>
      </c>
      <c r="F230" s="20">
        <v>50</v>
      </c>
      <c r="G230" s="1166"/>
      <c r="H230" s="1166">
        <v>1</v>
      </c>
      <c r="I230" s="1167">
        <v>1626</v>
      </c>
      <c r="J230" s="196"/>
      <c r="K230" s="153">
        <f t="shared" ref="K230:L230" si="658">IF(C230&gt;0,(C230/C200)*100,)</f>
        <v>4.051826580289033</v>
      </c>
      <c r="L230" s="153">
        <f t="shared" si="658"/>
        <v>6.9798068481123803</v>
      </c>
      <c r="M230" s="475">
        <f t="shared" ref="M230" si="659">IF(E230&gt;0,(E230/E200)*100,)</f>
        <v>6.9533217121828388</v>
      </c>
      <c r="N230" s="475">
        <f t="shared" ref="N230" si="660">IF(F230&gt;0,(F230/F200)*100,)</f>
        <v>5.5005500550055011</v>
      </c>
      <c r="O230" s="475">
        <f t="shared" ref="O230" si="661">IF(G230&gt;0,(G230/G200)*100,)</f>
        <v>0</v>
      </c>
      <c r="P230" s="475">
        <f t="shared" ref="P230" si="662">IF(H230&gt;0,(H230/H200)*100,)</f>
        <v>0.52910052910052907</v>
      </c>
      <c r="Q230" s="476">
        <f t="shared" ref="Q230" si="663">IF(I230&gt;0,(I230/I200)*100,)</f>
        <v>4.6958932594004503</v>
      </c>
      <c r="R230" s="152"/>
      <c r="S230" s="153"/>
      <c r="T230" s="475"/>
      <c r="U230" s="475"/>
      <c r="V230" s="475"/>
      <c r="W230" s="475"/>
      <c r="X230" s="476"/>
      <c r="Y230" s="196"/>
      <c r="Z230" s="915"/>
      <c r="AA230" s="917"/>
      <c r="AB230" s="917"/>
      <c r="AC230" s="917"/>
      <c r="AD230" s="917"/>
      <c r="AE230" s="917"/>
      <c r="AF230" s="917"/>
    </row>
    <row r="231" spans="1:32">
      <c r="A231" s="165"/>
      <c r="B231" s="1143" t="s">
        <v>409</v>
      </c>
      <c r="C231" s="1165">
        <v>1114</v>
      </c>
      <c r="D231" s="1166">
        <v>161</v>
      </c>
      <c r="E231" s="1166">
        <v>309</v>
      </c>
      <c r="F231" s="20">
        <v>46</v>
      </c>
      <c r="G231" s="1166"/>
      <c r="H231" s="1166">
        <v>1</v>
      </c>
      <c r="I231" s="1167">
        <v>1631</v>
      </c>
      <c r="J231" s="196"/>
      <c r="K231" s="154">
        <f t="shared" ref="K231:L231" si="664">IF(C231&gt;0,(C231/C203)*100,)</f>
        <v>4.0302449260157012</v>
      </c>
      <c r="L231" s="154">
        <f t="shared" si="664"/>
        <v>7.7403846153846159</v>
      </c>
      <c r="M231" s="477">
        <f t="shared" ref="M231" si="665">IF(E231&gt;0,(E231/E203)*100,)</f>
        <v>6.4984227129337544</v>
      </c>
      <c r="N231" s="477">
        <f t="shared" ref="N231" si="666">IF(F231&gt;0,(F231/F203)*100,)</f>
        <v>3.8461538461538463</v>
      </c>
      <c r="O231" s="477">
        <f t="shared" ref="O231" si="667">IF(G231&gt;0,(G231/G203)*100,)</f>
        <v>0</v>
      </c>
      <c r="P231" s="477">
        <f t="shared" ref="P231" si="668">IF(H231&gt;0,(H231/H203)*100,)</f>
        <v>0.45871559633027525</v>
      </c>
      <c r="Q231" s="478">
        <f t="shared" ref="Q231" si="669">IF(I231&gt;0,(I231/I203)*100,)</f>
        <v>4.5444413485650603</v>
      </c>
      <c r="R231" s="152"/>
      <c r="S231" s="153"/>
      <c r="T231" s="475"/>
      <c r="U231" s="475"/>
      <c r="V231" s="475"/>
      <c r="W231" s="475"/>
      <c r="X231" s="476"/>
      <c r="Y231" s="196"/>
      <c r="Z231" s="915"/>
      <c r="AA231" s="917"/>
      <c r="AB231" s="917"/>
      <c r="AC231" s="917"/>
      <c r="AD231" s="917"/>
      <c r="AE231" s="917"/>
      <c r="AF231" s="917"/>
    </row>
    <row r="232" spans="1:32">
      <c r="A232" s="165"/>
      <c r="B232" s="1143" t="s">
        <v>411</v>
      </c>
      <c r="C232" s="1165">
        <v>2135</v>
      </c>
      <c r="D232" s="1166">
        <v>249</v>
      </c>
      <c r="E232" s="1166">
        <v>461</v>
      </c>
      <c r="F232" s="20">
        <v>118</v>
      </c>
      <c r="G232" s="1166"/>
      <c r="H232" s="1166">
        <v>48</v>
      </c>
      <c r="I232" s="1167">
        <v>3011</v>
      </c>
      <c r="J232" s="196"/>
      <c r="K232" s="153">
        <f t="shared" ref="K232:L232" si="670">IF(C232&gt;0,(C232/C197)*100,)</f>
        <v>8.1575729787559226</v>
      </c>
      <c r="L232" s="153">
        <f t="shared" si="670"/>
        <v>12.217860647693819</v>
      </c>
      <c r="M232" s="475">
        <f t="shared" ref="M232" si="671">IF(E232&gt;0,(E232/E197)*100,)</f>
        <v>8.9723627870766833</v>
      </c>
      <c r="N232" s="475">
        <f t="shared" ref="N232" si="672">IF(F232&gt;0,(F232/F197)*100,)</f>
        <v>14.355231143552311</v>
      </c>
      <c r="O232" s="475">
        <f t="shared" ref="O232" si="673">IF(G232&gt;0,(G232/G197)*100,)</f>
        <v>0</v>
      </c>
      <c r="P232" s="475">
        <f t="shared" ref="P232" si="674">IF(H232&gt;0,(H232/H197)*100,)</f>
        <v>30.573248407643312</v>
      </c>
      <c r="Q232" s="476">
        <f t="shared" ref="Q232" si="675">IF(I232&gt;0,(I232/I197)*100,)</f>
        <v>8.7715209601771207</v>
      </c>
      <c r="R232" s="152"/>
      <c r="S232" s="153"/>
      <c r="T232" s="475"/>
      <c r="U232" s="475"/>
      <c r="V232" s="475"/>
      <c r="W232" s="475"/>
      <c r="X232" s="476"/>
      <c r="Y232" s="196"/>
      <c r="Z232" s="915"/>
      <c r="AA232" s="917"/>
      <c r="AB232" s="917"/>
      <c r="AC232" s="917"/>
      <c r="AD232" s="917"/>
      <c r="AE232" s="917"/>
      <c r="AF232" s="917"/>
    </row>
    <row r="233" spans="1:32">
      <c r="A233" s="165"/>
      <c r="B233" s="1143" t="s">
        <v>407</v>
      </c>
      <c r="C233" s="1165">
        <v>1818</v>
      </c>
      <c r="D233" s="1166">
        <v>224</v>
      </c>
      <c r="E233" s="1166">
        <v>458</v>
      </c>
      <c r="F233" s="20">
        <v>92</v>
      </c>
      <c r="G233" s="1166"/>
      <c r="H233" s="1166">
        <v>44</v>
      </c>
      <c r="I233" s="1167">
        <v>2636</v>
      </c>
      <c r="J233" s="196"/>
      <c r="K233" s="153">
        <f t="shared" ref="K233:L233" si="676">IF(C233&gt;0,(C233/C200)*100,)</f>
        <v>6.9689883850193572</v>
      </c>
      <c r="L233" s="153">
        <f t="shared" si="676"/>
        <v>9.8331870061457423</v>
      </c>
      <c r="M233" s="475">
        <f t="shared" ref="M233" si="677">IF(E233&gt;0,(E233/E200)*100,)</f>
        <v>8.8708115436761581</v>
      </c>
      <c r="N233" s="475">
        <f t="shared" ref="N233" si="678">IF(F233&gt;0,(F233/F200)*100,)</f>
        <v>10.121012101210122</v>
      </c>
      <c r="O233" s="475">
        <f t="shared" ref="O233" si="679">IF(G233&gt;0,(G233/G200)*100,)</f>
        <v>0</v>
      </c>
      <c r="P233" s="475">
        <f t="shared" ref="P233" si="680">IF(H233&gt;0,(H233/H200)*100,)</f>
        <v>23.280423280423278</v>
      </c>
      <c r="Q233" s="476">
        <f t="shared" ref="Q233" si="681">IF(I233&gt;0,(I233/I200)*100,)</f>
        <v>7.6127765263097098</v>
      </c>
      <c r="R233" s="152"/>
      <c r="S233" s="153"/>
      <c r="T233" s="475"/>
      <c r="U233" s="475"/>
      <c r="V233" s="475"/>
      <c r="W233" s="475"/>
      <c r="X233" s="476"/>
      <c r="Y233" s="196"/>
      <c r="Z233" s="915"/>
      <c r="AA233" s="917"/>
      <c r="AB233" s="917"/>
      <c r="AC233" s="917"/>
      <c r="AD233" s="917"/>
      <c r="AE233" s="917"/>
      <c r="AF233" s="917"/>
    </row>
    <row r="234" spans="1:32">
      <c r="A234" s="165"/>
      <c r="B234" s="1143" t="s">
        <v>405</v>
      </c>
      <c r="C234" s="1165">
        <v>1833</v>
      </c>
      <c r="D234" s="1166">
        <v>201</v>
      </c>
      <c r="E234" s="1166">
        <v>401</v>
      </c>
      <c r="F234" s="20">
        <v>172</v>
      </c>
      <c r="G234" s="1166"/>
      <c r="H234" s="1166">
        <v>59</v>
      </c>
      <c r="I234" s="1167">
        <v>2666</v>
      </c>
      <c r="J234" s="897"/>
      <c r="K234" s="154">
        <f t="shared" ref="K234:L234" si="682">IF(C234&gt;0,(C234/C203)*100,)</f>
        <v>6.6314532759306823</v>
      </c>
      <c r="L234" s="154">
        <f t="shared" si="682"/>
        <v>9.6634615384615383</v>
      </c>
      <c r="M234" s="477">
        <f t="shared" ref="M234" si="683">IF(E234&gt;0,(E234/E203)*100,)</f>
        <v>8.4332281808622493</v>
      </c>
      <c r="N234" s="477">
        <f t="shared" ref="N234" si="684">IF(F234&gt;0,(F234/F203)*100,)</f>
        <v>14.381270903010032</v>
      </c>
      <c r="O234" s="477">
        <f t="shared" ref="O234" si="685">IF(G234&gt;0,(G234/G203)*100,)</f>
        <v>0</v>
      </c>
      <c r="P234" s="477">
        <f t="shared" ref="P234" si="686">IF(H234&gt;0,(H234/H203)*100,)</f>
        <v>27.064220183486238</v>
      </c>
      <c r="Q234" s="478">
        <f t="shared" ref="Q234" si="687">IF(I234&gt;0,(I234/I203)*100,)</f>
        <v>7.4282529952633043</v>
      </c>
      <c r="R234" s="152"/>
      <c r="S234" s="153"/>
      <c r="T234" s="475"/>
      <c r="U234" s="475"/>
      <c r="V234" s="475"/>
      <c r="W234" s="475"/>
      <c r="X234" s="476"/>
      <c r="Y234" s="196"/>
      <c r="Z234" s="915"/>
      <c r="AA234" s="917"/>
      <c r="AB234" s="917"/>
      <c r="AC234" s="917"/>
      <c r="AD234" s="917"/>
      <c r="AE234" s="917"/>
      <c r="AF234" s="917"/>
    </row>
    <row r="235" spans="1:32">
      <c r="A235" s="165"/>
      <c r="B235" s="1143" t="s">
        <v>401</v>
      </c>
      <c r="C235" s="1165">
        <v>5725</v>
      </c>
      <c r="D235" s="1166">
        <v>851</v>
      </c>
      <c r="E235" s="1166">
        <v>1979</v>
      </c>
      <c r="F235" s="20">
        <v>291</v>
      </c>
      <c r="G235" s="1166"/>
      <c r="H235" s="1166">
        <v>14</v>
      </c>
      <c r="I235" s="1167">
        <v>8860</v>
      </c>
      <c r="J235" s="196"/>
      <c r="K235" s="153">
        <f t="shared" ref="K235:L235" si="688">IF(C235&gt;0,(C235/C197)*100,)</f>
        <v>21.874522390340822</v>
      </c>
      <c r="L235" s="153">
        <f t="shared" si="688"/>
        <v>41.756624141315015</v>
      </c>
      <c r="M235" s="475">
        <f t="shared" ref="M235" si="689">IF(E235&gt;0,(E235/E197)*100,)</f>
        <v>38.516932658622032</v>
      </c>
      <c r="N235" s="475">
        <f t="shared" ref="N235" si="690">IF(F235&gt;0,(F235/F197)*100,)</f>
        <v>35.401459854014597</v>
      </c>
      <c r="O235" s="475">
        <f t="shared" ref="O235" si="691">IF(G235&gt;0,(G235/G197)*100,)</f>
        <v>0</v>
      </c>
      <c r="P235" s="475">
        <f t="shared" ref="P235" si="692">IF(H235&gt;0,(H235/H197)*100,)</f>
        <v>8.9171974522292992</v>
      </c>
      <c r="Q235" s="476">
        <f t="shared" ref="Q235" si="693">IF(I235&gt;0,(I235/I197)*100,)</f>
        <v>25.810586418853966</v>
      </c>
      <c r="R235" s="152"/>
      <c r="S235" s="153"/>
      <c r="T235" s="475"/>
      <c r="U235" s="475"/>
      <c r="V235" s="475"/>
      <c r="W235" s="475"/>
      <c r="X235" s="476"/>
      <c r="Y235" s="196"/>
      <c r="Z235" s="915"/>
      <c r="AA235" s="917"/>
      <c r="AB235" s="917"/>
      <c r="AC235" s="917"/>
      <c r="AD235" s="917"/>
      <c r="AE235" s="917"/>
      <c r="AF235" s="917"/>
    </row>
    <row r="236" spans="1:32">
      <c r="A236" s="165"/>
      <c r="B236" s="1143" t="s">
        <v>399</v>
      </c>
      <c r="C236" s="1165">
        <v>5765</v>
      </c>
      <c r="D236" s="1166">
        <v>933</v>
      </c>
      <c r="E236" s="1166">
        <v>2052</v>
      </c>
      <c r="F236" s="20">
        <v>344</v>
      </c>
      <c r="G236" s="1166"/>
      <c r="H236" s="1166">
        <v>15</v>
      </c>
      <c r="I236" s="1167">
        <v>9109</v>
      </c>
      <c r="J236" s="196"/>
      <c r="K236" s="153">
        <f t="shared" ref="K236:L236" si="694">IF(C236&gt;0,(C236/C200)*100,)</f>
        <v>22.099129834783611</v>
      </c>
      <c r="L236" s="153">
        <f t="shared" si="694"/>
        <v>40.956979806848118</v>
      </c>
      <c r="M236" s="475">
        <f t="shared" ref="M236" si="695">IF(E236&gt;0,(E236/E200)*100,)</f>
        <v>39.744334689134227</v>
      </c>
      <c r="N236" s="475">
        <f t="shared" ref="N236" si="696">IF(F236&gt;0,(F236/F200)*100,)</f>
        <v>37.843784378437846</v>
      </c>
      <c r="O236" s="475">
        <f t="shared" ref="O236" si="697">IF(G236&gt;0,(G236/G200)*100,)</f>
        <v>0</v>
      </c>
      <c r="P236" s="475">
        <f t="shared" ref="P236" si="698">IF(H236&gt;0,(H236/H200)*100,)</f>
        <v>7.9365079365079358</v>
      </c>
      <c r="Q236" s="476">
        <f t="shared" ref="Q236" si="699">IF(I236&gt;0,(I236/I200)*100,)</f>
        <v>26.306821463640041</v>
      </c>
      <c r="R236" s="152"/>
      <c r="S236" s="153"/>
      <c r="T236" s="475"/>
      <c r="U236" s="475"/>
      <c r="V236" s="475"/>
      <c r="W236" s="475"/>
      <c r="X236" s="476"/>
      <c r="Y236" s="196"/>
      <c r="Z236" s="915"/>
      <c r="AA236" s="917"/>
      <c r="AB236" s="917"/>
      <c r="AC236" s="917"/>
      <c r="AD236" s="917"/>
      <c r="AE236" s="917"/>
      <c r="AF236" s="917"/>
    </row>
    <row r="237" spans="1:32">
      <c r="A237" s="165"/>
      <c r="B237" s="1143" t="s">
        <v>397</v>
      </c>
      <c r="C237" s="1165">
        <v>6591</v>
      </c>
      <c r="D237" s="1166">
        <v>833</v>
      </c>
      <c r="E237" s="1166">
        <v>1856</v>
      </c>
      <c r="F237" s="20">
        <v>428</v>
      </c>
      <c r="G237" s="1166"/>
      <c r="H237" s="1166">
        <v>10</v>
      </c>
      <c r="I237" s="1167">
        <v>9718</v>
      </c>
      <c r="J237" s="897"/>
      <c r="K237" s="154">
        <f t="shared" ref="K237:L237" si="700">IF(C237&gt;0,(C237/C203)*100,)</f>
        <v>23.845012843240116</v>
      </c>
      <c r="L237" s="154">
        <f t="shared" si="700"/>
        <v>40.048076923076927</v>
      </c>
      <c r="M237" s="477">
        <f t="shared" ref="M237" si="701">IF(E237&gt;0,(E237/E203)*100,)</f>
        <v>39.032597266035751</v>
      </c>
      <c r="N237" s="477">
        <f t="shared" ref="N237" si="702">IF(F237&gt;0,(F237/F203)*100,)</f>
        <v>35.785953177257525</v>
      </c>
      <c r="O237" s="477">
        <f t="shared" ref="O237" si="703">IF(G237&gt;0,(G237/G203)*100,)</f>
        <v>0</v>
      </c>
      <c r="P237" s="900">
        <f t="shared" ref="P237" si="704">IF(H237&gt;0,(H237/H203)*100,)</f>
        <v>4.5871559633027523</v>
      </c>
      <c r="Q237" s="477">
        <f t="shared" ref="Q237" si="705">IF(I237&gt;0,(I237/I203)*100,)</f>
        <v>27.077180273056562</v>
      </c>
      <c r="R237" s="152"/>
      <c r="S237" s="153"/>
      <c r="T237" s="475"/>
      <c r="U237" s="475"/>
      <c r="V237" s="475"/>
      <c r="W237" s="475"/>
      <c r="X237" s="476"/>
      <c r="Y237" s="196"/>
      <c r="Z237" s="915"/>
      <c r="AA237" s="917"/>
      <c r="AB237" s="917"/>
      <c r="AC237" s="917"/>
      <c r="AD237" s="917"/>
      <c r="AE237" s="917"/>
      <c r="AF237" s="917"/>
    </row>
    <row r="238" spans="1:32">
      <c r="A238" s="165"/>
      <c r="B238" s="1143" t="s">
        <v>403</v>
      </c>
      <c r="C238" s="1165">
        <v>14160</v>
      </c>
      <c r="D238" s="1166">
        <v>626</v>
      </c>
      <c r="E238" s="1166">
        <v>2207</v>
      </c>
      <c r="F238" s="20">
        <v>105</v>
      </c>
      <c r="G238" s="1166"/>
      <c r="H238" s="1166"/>
      <c r="I238" s="1167">
        <v>17098</v>
      </c>
      <c r="J238" s="196"/>
      <c r="K238" s="166">
        <f t="shared" ref="K238:L238" si="706">IF(C238&gt;0,(C238/C190)*100,)</f>
        <v>67.367619772586707</v>
      </c>
      <c r="L238" s="155">
        <f t="shared" si="706"/>
        <v>43.991567111735769</v>
      </c>
      <c r="M238" s="155">
        <f t="shared" ref="M238" si="707">IF(E238&gt;0,(E238/E190)*100,)</f>
        <v>51.064322073114297</v>
      </c>
      <c r="N238" s="155">
        <f t="shared" ref="N238" si="708">IF(F238&gt;0,(F238/F190)*100,)</f>
        <v>40.076335877862597</v>
      </c>
      <c r="O238" s="155">
        <f t="shared" ref="O238" si="709">IF(G238&gt;0,(G238/G190)*100,)</f>
        <v>0</v>
      </c>
      <c r="P238" s="156">
        <f t="shared" ref="P238" si="710">IF(H238&gt;0,(H238/H190)*100,)</f>
        <v>0</v>
      </c>
      <c r="Q238" s="157">
        <f>IF(I238&gt;0,(I238/I190)*100,)</f>
        <v>63.26500407015466</v>
      </c>
      <c r="R238" s="896"/>
      <c r="S238" s="166"/>
      <c r="T238" s="166"/>
      <c r="U238" s="166"/>
      <c r="V238" s="166"/>
      <c r="W238" s="156"/>
      <c r="X238" s="166"/>
      <c r="Y238" s="196"/>
      <c r="Z238" s="915"/>
      <c r="AA238" s="917"/>
      <c r="AB238" s="917"/>
      <c r="AC238" s="917"/>
      <c r="AD238" s="917"/>
      <c r="AE238" s="917"/>
      <c r="AF238" s="917"/>
    </row>
    <row r="239" spans="1:32">
      <c r="A239" s="165"/>
      <c r="B239" s="1143" t="s">
        <v>441</v>
      </c>
      <c r="C239" s="1165">
        <v>15562</v>
      </c>
      <c r="D239" s="1166">
        <v>822</v>
      </c>
      <c r="E239" s="1166">
        <v>2140</v>
      </c>
      <c r="F239" s="20">
        <v>157</v>
      </c>
      <c r="G239" s="1166"/>
      <c r="H239" s="1166"/>
      <c r="I239" s="1167">
        <v>18681</v>
      </c>
      <c r="J239" s="196"/>
      <c r="K239" s="166">
        <f t="shared" ref="K239:L239" si="711">IF(C239&gt;0,(C239/C192)*100,)</f>
        <v>68.015734265734267</v>
      </c>
      <c r="L239" s="155">
        <f t="shared" si="711"/>
        <v>45.214521452145213</v>
      </c>
      <c r="M239" s="155">
        <f t="shared" ref="M239" si="712">IF(E239&gt;0,(E239/E192)*100,)</f>
        <v>49.184095610204551</v>
      </c>
      <c r="N239" s="155">
        <f t="shared" ref="N239" si="713">IF(F239&gt;0,(F239/F192)*100,)</f>
        <v>39.949109414758269</v>
      </c>
      <c r="O239" s="155">
        <f t="shared" ref="O239" si="714">IF(G239&gt;0,(G239/G192)*100,)</f>
        <v>0</v>
      </c>
      <c r="P239" s="156">
        <f t="shared" ref="P239" si="715">IF(H239&gt;0,(H239/H192)*100,)</f>
        <v>0</v>
      </c>
      <c r="Q239" s="157">
        <f t="shared" ref="Q239" si="716">IF(I239&gt;0,(I239/I192)*100,)</f>
        <v>63.450173221927862</v>
      </c>
      <c r="R239" s="896"/>
      <c r="S239" s="166"/>
      <c r="T239" s="166"/>
      <c r="U239" s="166"/>
      <c r="V239" s="166"/>
      <c r="W239" s="156"/>
      <c r="X239" s="166"/>
      <c r="Y239" s="196"/>
      <c r="Z239" s="915"/>
      <c r="AA239" s="917"/>
      <c r="AB239" s="917"/>
      <c r="AC239" s="917"/>
      <c r="AD239" s="917"/>
      <c r="AE239" s="917"/>
      <c r="AF239" s="917"/>
    </row>
    <row r="240" spans="1:32">
      <c r="A240" s="165"/>
      <c r="B240" s="1143" t="s">
        <v>439</v>
      </c>
      <c r="C240" s="1165">
        <v>15914</v>
      </c>
      <c r="D240" s="1166">
        <v>859</v>
      </c>
      <c r="E240" s="1166">
        <v>2324</v>
      </c>
      <c r="F240" s="20">
        <v>191</v>
      </c>
      <c r="G240" s="1166"/>
      <c r="H240" s="1166"/>
      <c r="I240" s="1167">
        <v>19288</v>
      </c>
      <c r="J240" s="897"/>
      <c r="K240" s="158">
        <f t="shared" ref="K240:L240" si="717">IF(C240&gt;0,(C240/C194)*100,)</f>
        <v>69.323924028576414</v>
      </c>
      <c r="L240" s="158">
        <f t="shared" si="717"/>
        <v>44.34692823954569</v>
      </c>
      <c r="M240" s="158">
        <f t="shared" ref="M240" si="718">IF(E240&gt;0,(E240/E194)*100,)</f>
        <v>50.412147505422986</v>
      </c>
      <c r="N240" s="158">
        <f t="shared" ref="N240" si="719">IF(F240&gt;0,(F240/F194)*100,)</f>
        <v>39.874739039665968</v>
      </c>
      <c r="O240" s="158">
        <f t="shared" ref="O240" si="720">IF(G240&gt;0,(G240/G194)*100,)</f>
        <v>0</v>
      </c>
      <c r="P240" s="159">
        <f t="shared" ref="P240" si="721">IF(H240&gt;0,(H240/H194)*100,)</f>
        <v>0</v>
      </c>
      <c r="Q240" s="160">
        <f t="shared" ref="Q240" si="722">IF(I240&gt;0,(I240/I194)*100,)</f>
        <v>64.33193249282904</v>
      </c>
      <c r="R240" s="427"/>
      <c r="S240" s="158"/>
      <c r="T240" s="158"/>
      <c r="U240" s="158"/>
      <c r="V240" s="158"/>
      <c r="W240" s="159"/>
      <c r="X240" s="158"/>
      <c r="Y240" s="897"/>
      <c r="Z240" s="918"/>
      <c r="AA240" s="919"/>
      <c r="AB240" s="919"/>
      <c r="AC240" s="919"/>
      <c r="AD240" s="919"/>
      <c r="AE240" s="919"/>
      <c r="AF240" s="919"/>
    </row>
    <row r="241" spans="1:32">
      <c r="A241" s="943" t="s">
        <v>105</v>
      </c>
      <c r="B241" s="942" t="s">
        <v>357</v>
      </c>
      <c r="C241" s="1162">
        <v>11236</v>
      </c>
      <c r="D241" s="1163">
        <v>3262</v>
      </c>
      <c r="E241" s="1163">
        <v>9379</v>
      </c>
      <c r="F241" s="1163">
        <v>10021</v>
      </c>
      <c r="G241" s="1163">
        <v>6648</v>
      </c>
      <c r="H241" s="1163">
        <v>1676</v>
      </c>
      <c r="I241" s="1164">
        <v>42222</v>
      </c>
      <c r="J241" s="196"/>
      <c r="K241" s="472"/>
      <c r="L241" s="472"/>
      <c r="M241" s="462"/>
      <c r="N241" s="462"/>
      <c r="O241" s="462"/>
      <c r="P241" s="462"/>
      <c r="Q241" s="473"/>
      <c r="R241" s="474"/>
      <c r="S241" s="909"/>
      <c r="T241" s="910"/>
      <c r="U241" s="910"/>
      <c r="V241" s="910"/>
      <c r="W241" s="910"/>
      <c r="X241" s="473"/>
      <c r="Y241" s="196"/>
      <c r="Z241" s="915"/>
      <c r="AA241" s="917"/>
      <c r="AB241" s="917"/>
      <c r="AC241" s="917"/>
      <c r="AD241" s="917"/>
      <c r="AE241" s="917"/>
      <c r="AF241" s="917"/>
    </row>
    <row r="242" spans="1:32">
      <c r="A242" s="165"/>
      <c r="B242" s="864" t="s">
        <v>359</v>
      </c>
      <c r="C242" s="1165">
        <v>11917</v>
      </c>
      <c r="D242" s="1166">
        <v>3086</v>
      </c>
      <c r="E242" s="1166">
        <v>9660</v>
      </c>
      <c r="F242" s="20">
        <v>10431</v>
      </c>
      <c r="G242" s="1166">
        <v>7059</v>
      </c>
      <c r="H242" s="1166">
        <v>1990</v>
      </c>
      <c r="I242" s="1167">
        <v>44143</v>
      </c>
      <c r="J242" s="196"/>
      <c r="K242" s="153"/>
      <c r="L242" s="153"/>
      <c r="M242" s="475"/>
      <c r="N242" s="475"/>
      <c r="O242" s="475"/>
      <c r="P242" s="475"/>
      <c r="Q242" s="476"/>
      <c r="R242" s="152"/>
      <c r="S242" s="153"/>
      <c r="T242" s="475"/>
      <c r="U242" s="475"/>
      <c r="V242" s="475"/>
      <c r="W242" s="475"/>
      <c r="X242" s="476"/>
      <c r="Y242" s="196"/>
      <c r="Z242" s="915"/>
      <c r="AA242" s="917"/>
      <c r="AB242" s="917"/>
      <c r="AC242" s="917"/>
      <c r="AD242" s="917"/>
      <c r="AE242" s="917"/>
      <c r="AF242" s="917"/>
    </row>
    <row r="243" spans="1:32">
      <c r="A243" s="165"/>
      <c r="B243" s="864" t="s">
        <v>361</v>
      </c>
      <c r="C243" s="1165">
        <v>11826</v>
      </c>
      <c r="D243" s="1166">
        <v>3513</v>
      </c>
      <c r="E243" s="1166">
        <v>9706</v>
      </c>
      <c r="F243" s="20">
        <v>11068</v>
      </c>
      <c r="G243" s="1166">
        <v>7086</v>
      </c>
      <c r="H243" s="1166">
        <v>1993</v>
      </c>
      <c r="I243" s="1167">
        <v>45192</v>
      </c>
      <c r="J243" s="196"/>
      <c r="K243" s="153"/>
      <c r="L243" s="153"/>
      <c r="M243" s="475"/>
      <c r="N243" s="475"/>
      <c r="O243" s="475"/>
      <c r="P243" s="475"/>
      <c r="Q243" s="476"/>
      <c r="R243" s="152"/>
      <c r="S243" s="153"/>
      <c r="T243" s="475"/>
      <c r="U243" s="475"/>
      <c r="V243" s="475"/>
      <c r="W243" s="475"/>
      <c r="X243" s="476"/>
      <c r="Y243" s="196"/>
      <c r="Z243" s="915"/>
      <c r="AA243" s="917"/>
      <c r="AB243" s="917"/>
      <c r="AC243" s="917"/>
      <c r="AD243" s="917"/>
      <c r="AE243" s="917"/>
      <c r="AF243" s="917"/>
    </row>
    <row r="244" spans="1:32">
      <c r="A244" s="165"/>
      <c r="B244" s="864" t="s">
        <v>363</v>
      </c>
      <c r="C244" s="1165">
        <v>12081</v>
      </c>
      <c r="D244" s="1166">
        <v>3256</v>
      </c>
      <c r="E244" s="1166">
        <v>10133</v>
      </c>
      <c r="F244" s="20">
        <v>10750</v>
      </c>
      <c r="G244" s="1166">
        <v>6819</v>
      </c>
      <c r="H244" s="1166">
        <v>2612</v>
      </c>
      <c r="I244" s="1167">
        <v>45651</v>
      </c>
      <c r="J244" s="196"/>
      <c r="K244" s="153"/>
      <c r="L244" s="153"/>
      <c r="M244" s="475"/>
      <c r="N244" s="475"/>
      <c r="O244" s="475"/>
      <c r="P244" s="475"/>
      <c r="Q244" s="476"/>
      <c r="R244" s="152"/>
      <c r="S244" s="153"/>
      <c r="T244" s="475"/>
      <c r="U244" s="475"/>
      <c r="V244" s="475"/>
      <c r="W244" s="475"/>
      <c r="X244" s="476"/>
      <c r="Y244" s="196"/>
      <c r="Z244" s="915"/>
      <c r="AA244" s="917"/>
      <c r="AB244" s="917"/>
      <c r="AC244" s="917"/>
      <c r="AD244" s="917"/>
      <c r="AE244" s="917"/>
      <c r="AF244" s="917"/>
    </row>
    <row r="245" spans="1:32">
      <c r="A245" s="165"/>
      <c r="B245" s="864" t="s">
        <v>365</v>
      </c>
      <c r="C245" s="1165">
        <v>12410</v>
      </c>
      <c r="D245" s="1166">
        <v>3474</v>
      </c>
      <c r="E245" s="1166">
        <v>10557</v>
      </c>
      <c r="F245" s="20">
        <v>11585</v>
      </c>
      <c r="G245" s="1166">
        <v>7764</v>
      </c>
      <c r="H245" s="1166">
        <v>2779</v>
      </c>
      <c r="I245" s="1167">
        <v>48569</v>
      </c>
      <c r="J245" s="196"/>
      <c r="K245" s="153"/>
      <c r="L245" s="153"/>
      <c r="M245" s="475"/>
      <c r="N245" s="475"/>
      <c r="O245" s="475"/>
      <c r="P245" s="475"/>
      <c r="Q245" s="476"/>
      <c r="R245" s="152"/>
      <c r="S245" s="153"/>
      <c r="T245" s="475"/>
      <c r="U245" s="475"/>
      <c r="V245" s="475"/>
      <c r="W245" s="475"/>
      <c r="X245" s="476"/>
      <c r="Y245" s="196"/>
      <c r="Z245" s="915"/>
      <c r="AA245" s="915"/>
      <c r="AB245" s="915"/>
      <c r="AC245" s="915"/>
      <c r="AD245" s="917"/>
      <c r="AE245" s="917"/>
      <c r="AF245" s="917"/>
    </row>
    <row r="246" spans="1:32">
      <c r="A246" s="165"/>
      <c r="B246" s="864" t="s">
        <v>367</v>
      </c>
      <c r="C246" s="1165">
        <v>12811</v>
      </c>
      <c r="D246" s="1166">
        <v>3637</v>
      </c>
      <c r="E246" s="1166">
        <v>11508</v>
      </c>
      <c r="F246" s="20">
        <v>12549</v>
      </c>
      <c r="G246" s="1166">
        <v>8343</v>
      </c>
      <c r="H246" s="1166">
        <v>3623</v>
      </c>
      <c r="I246" s="1167">
        <v>52471</v>
      </c>
      <c r="J246" s="196"/>
      <c r="K246" s="153"/>
      <c r="L246" s="153"/>
      <c r="M246" s="475"/>
      <c r="N246" s="475"/>
      <c r="O246" s="475"/>
      <c r="P246" s="475"/>
      <c r="Q246" s="476"/>
      <c r="R246" s="152"/>
      <c r="S246" s="153"/>
      <c r="T246" s="475"/>
      <c r="U246" s="475"/>
      <c r="V246" s="475"/>
      <c r="W246" s="475"/>
      <c r="X246" s="476"/>
      <c r="Y246" s="196"/>
      <c r="Z246" s="915"/>
      <c r="AA246" s="917"/>
      <c r="AB246" s="917"/>
      <c r="AC246" s="917"/>
      <c r="AD246" s="917"/>
      <c r="AE246" s="917"/>
      <c r="AF246" s="917"/>
    </row>
    <row r="247" spans="1:32">
      <c r="A247" s="165"/>
      <c r="B247" s="864" t="s">
        <v>369</v>
      </c>
      <c r="C247" s="1165">
        <v>12256</v>
      </c>
      <c r="D247" s="1166">
        <v>3694</v>
      </c>
      <c r="E247" s="1166">
        <v>11501</v>
      </c>
      <c r="F247" s="20">
        <v>12787</v>
      </c>
      <c r="G247" s="1166">
        <v>8310</v>
      </c>
      <c r="H247" s="1166">
        <v>4720</v>
      </c>
      <c r="I247" s="1167">
        <v>53268</v>
      </c>
      <c r="J247" s="196"/>
      <c r="K247" s="154"/>
      <c r="L247" s="154"/>
      <c r="M247" s="477"/>
      <c r="N247" s="477"/>
      <c r="O247" s="477"/>
      <c r="P247" s="477"/>
      <c r="Q247" s="478"/>
      <c r="R247" s="152"/>
      <c r="S247" s="153"/>
      <c r="T247" s="475"/>
      <c r="U247" s="475"/>
      <c r="V247" s="475"/>
      <c r="W247" s="475"/>
      <c r="X247" s="476"/>
      <c r="Y247" s="196"/>
      <c r="Z247" s="915"/>
      <c r="AA247" s="917"/>
      <c r="AB247" s="917"/>
      <c r="AC247" s="917"/>
      <c r="AD247" s="917"/>
      <c r="AE247" s="917"/>
      <c r="AF247" s="917"/>
    </row>
    <row r="248" spans="1:32">
      <c r="A248" s="165"/>
      <c r="B248" s="864" t="s">
        <v>371</v>
      </c>
      <c r="C248" s="1165">
        <v>6147</v>
      </c>
      <c r="D248" s="1166">
        <v>2329</v>
      </c>
      <c r="E248" s="1166">
        <v>6038</v>
      </c>
      <c r="F248" s="20">
        <v>3915</v>
      </c>
      <c r="G248" s="1166">
        <v>2430</v>
      </c>
      <c r="H248" s="1166">
        <v>18</v>
      </c>
      <c r="I248" s="1167">
        <v>20877</v>
      </c>
      <c r="J248" s="196"/>
      <c r="K248" s="153"/>
      <c r="L248" s="153"/>
      <c r="M248" s="475"/>
      <c r="N248" s="475"/>
      <c r="O248" s="475"/>
      <c r="P248" s="475"/>
      <c r="Q248" s="476"/>
      <c r="R248" s="152"/>
      <c r="S248" s="153"/>
      <c r="T248" s="475"/>
      <c r="U248" s="475"/>
      <c r="V248" s="475"/>
      <c r="W248" s="475"/>
      <c r="X248" s="476"/>
      <c r="Y248" s="196"/>
      <c r="Z248" s="915"/>
      <c r="AA248" s="917"/>
      <c r="AB248" s="917"/>
      <c r="AC248" s="917"/>
      <c r="AD248" s="917"/>
      <c r="AE248" s="917"/>
      <c r="AF248" s="917"/>
    </row>
    <row r="249" spans="1:32">
      <c r="A249" s="165"/>
      <c r="B249" s="864" t="s">
        <v>1215</v>
      </c>
      <c r="C249" s="1165">
        <v>6147</v>
      </c>
      <c r="D249" s="1166">
        <v>2329</v>
      </c>
      <c r="E249" s="1166">
        <v>6038</v>
      </c>
      <c r="F249" s="20">
        <v>3915</v>
      </c>
      <c r="G249" s="1166">
        <v>2430</v>
      </c>
      <c r="H249" s="1166">
        <v>18</v>
      </c>
      <c r="I249" s="1167">
        <v>20877</v>
      </c>
      <c r="J249" s="196"/>
      <c r="K249" s="153"/>
      <c r="L249" s="153"/>
      <c r="M249" s="475"/>
      <c r="N249" s="475"/>
      <c r="O249" s="475"/>
      <c r="P249" s="475"/>
      <c r="Q249" s="476"/>
      <c r="R249" s="152"/>
      <c r="S249" s="153"/>
      <c r="T249" s="475"/>
      <c r="U249" s="475"/>
      <c r="V249" s="475"/>
      <c r="W249" s="475"/>
      <c r="X249" s="476"/>
      <c r="Y249" s="196"/>
      <c r="Z249" s="915"/>
      <c r="AA249" s="917"/>
      <c r="AB249" s="917"/>
      <c r="AC249" s="917"/>
      <c r="AD249" s="917"/>
      <c r="AE249" s="917"/>
      <c r="AF249" s="917"/>
    </row>
    <row r="250" spans="1:32">
      <c r="A250" s="165"/>
      <c r="B250" s="864" t="s">
        <v>373</v>
      </c>
      <c r="C250" s="1165">
        <v>6268</v>
      </c>
      <c r="D250" s="1166">
        <v>2243</v>
      </c>
      <c r="E250" s="1166">
        <v>5789</v>
      </c>
      <c r="F250" s="20">
        <v>4008</v>
      </c>
      <c r="G250" s="1166">
        <v>2443</v>
      </c>
      <c r="H250" s="1166">
        <v>57</v>
      </c>
      <c r="I250" s="1167">
        <v>20808</v>
      </c>
      <c r="J250" s="196"/>
      <c r="K250" s="153"/>
      <c r="L250" s="153"/>
      <c r="M250" s="475"/>
      <c r="N250" s="475"/>
      <c r="O250" s="475"/>
      <c r="P250" s="475"/>
      <c r="Q250" s="476"/>
      <c r="R250" s="152"/>
      <c r="S250" s="153"/>
      <c r="T250" s="475"/>
      <c r="U250" s="475"/>
      <c r="V250" s="475"/>
      <c r="W250" s="475"/>
      <c r="X250" s="476"/>
      <c r="Y250" s="196"/>
      <c r="Z250" s="915"/>
      <c r="AA250" s="917"/>
      <c r="AB250" s="917"/>
      <c r="AC250" s="917"/>
      <c r="AD250" s="917"/>
      <c r="AE250" s="917"/>
      <c r="AF250" s="917"/>
    </row>
    <row r="251" spans="1:32">
      <c r="A251" s="165"/>
      <c r="B251" s="864" t="s">
        <v>1217</v>
      </c>
      <c r="C251" s="1165">
        <v>6268</v>
      </c>
      <c r="D251" s="1166">
        <v>2243</v>
      </c>
      <c r="E251" s="1166">
        <v>5789</v>
      </c>
      <c r="F251" s="20">
        <v>4008</v>
      </c>
      <c r="G251" s="1166">
        <v>2443</v>
      </c>
      <c r="H251" s="1166">
        <v>57</v>
      </c>
      <c r="I251" s="1167">
        <v>20808</v>
      </c>
      <c r="J251" s="196"/>
      <c r="K251" s="153"/>
      <c r="L251" s="153"/>
      <c r="M251" s="475"/>
      <c r="N251" s="475"/>
      <c r="O251" s="475"/>
      <c r="P251" s="475"/>
      <c r="Q251" s="476"/>
      <c r="R251" s="152"/>
      <c r="S251" s="153"/>
      <c r="T251" s="475"/>
      <c r="U251" s="475"/>
      <c r="V251" s="475"/>
      <c r="W251" s="475"/>
      <c r="X251" s="476"/>
      <c r="Y251" s="196"/>
      <c r="Z251" s="915"/>
      <c r="AA251" s="917"/>
      <c r="AB251" s="917"/>
      <c r="AC251" s="917"/>
      <c r="AD251" s="917"/>
      <c r="AE251" s="917"/>
      <c r="AF251" s="917"/>
    </row>
    <row r="252" spans="1:32">
      <c r="A252" s="165"/>
      <c r="B252" s="864" t="s">
        <v>375</v>
      </c>
      <c r="C252" s="1165">
        <v>6595</v>
      </c>
      <c r="D252" s="1166">
        <v>2230</v>
      </c>
      <c r="E252" s="1166">
        <v>5701</v>
      </c>
      <c r="F252" s="20">
        <v>3929</v>
      </c>
      <c r="G252" s="1166">
        <v>2707</v>
      </c>
      <c r="H252" s="1166">
        <v>69</v>
      </c>
      <c r="I252" s="1167">
        <v>21231</v>
      </c>
      <c r="J252" s="196"/>
      <c r="K252" s="186"/>
      <c r="L252" s="153"/>
      <c r="M252" s="475"/>
      <c r="N252" s="475"/>
      <c r="O252" s="475"/>
      <c r="P252" s="475"/>
      <c r="Q252" s="476"/>
      <c r="R252" s="152"/>
      <c r="S252" s="153"/>
      <c r="T252" s="475"/>
      <c r="U252" s="475"/>
      <c r="V252" s="475"/>
      <c r="W252" s="475"/>
      <c r="X252" s="476"/>
      <c r="Y252" s="196"/>
      <c r="Z252" s="915"/>
      <c r="AA252" s="917"/>
      <c r="AB252" s="917"/>
      <c r="AC252" s="917"/>
      <c r="AD252" s="917"/>
      <c r="AE252" s="917"/>
      <c r="AF252" s="917"/>
    </row>
    <row r="253" spans="1:32">
      <c r="A253" s="165"/>
      <c r="B253" s="864" t="s">
        <v>1219</v>
      </c>
      <c r="C253" s="1165">
        <v>6595</v>
      </c>
      <c r="D253" s="1166">
        <v>2230</v>
      </c>
      <c r="E253" s="1166">
        <v>5701</v>
      </c>
      <c r="F253" s="20">
        <v>3929</v>
      </c>
      <c r="G253" s="1166">
        <v>2707</v>
      </c>
      <c r="H253" s="1166">
        <v>69</v>
      </c>
      <c r="I253" s="1167">
        <v>21231</v>
      </c>
      <c r="J253" s="196"/>
      <c r="K253" s="153"/>
      <c r="L253" s="153"/>
      <c r="M253" s="475"/>
      <c r="N253" s="475"/>
      <c r="O253" s="475"/>
      <c r="P253" s="479"/>
      <c r="Q253" s="475"/>
      <c r="R253" s="152"/>
      <c r="S253" s="153"/>
      <c r="T253" s="475"/>
      <c r="U253" s="475"/>
      <c r="V253" s="475"/>
      <c r="W253" s="475"/>
      <c r="X253" s="476"/>
      <c r="Y253" s="196"/>
      <c r="Z253" s="915"/>
      <c r="AA253" s="917"/>
      <c r="AB253" s="917"/>
      <c r="AC253" s="917"/>
      <c r="AD253" s="917"/>
      <c r="AE253" s="917"/>
      <c r="AF253" s="917"/>
    </row>
    <row r="254" spans="1:32">
      <c r="A254" s="165"/>
      <c r="B254" s="864" t="s">
        <v>377</v>
      </c>
      <c r="C254" s="1165">
        <v>6756</v>
      </c>
      <c r="D254" s="1166">
        <v>2283</v>
      </c>
      <c r="E254" s="1166">
        <v>5792</v>
      </c>
      <c r="F254" s="20">
        <v>4767</v>
      </c>
      <c r="G254" s="1166">
        <v>2800</v>
      </c>
      <c r="H254" s="1166">
        <v>76</v>
      </c>
      <c r="I254" s="1167">
        <v>22474</v>
      </c>
      <c r="J254" s="196"/>
      <c r="K254" s="166"/>
      <c r="L254" s="155"/>
      <c r="M254" s="155"/>
      <c r="N254" s="155"/>
      <c r="O254" s="155"/>
      <c r="P254" s="156"/>
      <c r="Q254" s="157"/>
      <c r="R254" s="896"/>
      <c r="S254" s="166"/>
      <c r="T254" s="166"/>
      <c r="U254" s="166"/>
      <c r="V254" s="166"/>
      <c r="W254" s="156"/>
      <c r="X254" s="166"/>
      <c r="Y254" s="196"/>
      <c r="Z254" s="915"/>
      <c r="AA254" s="917"/>
      <c r="AB254" s="917"/>
      <c r="AC254" s="917"/>
      <c r="AD254" s="917"/>
      <c r="AE254" s="917"/>
      <c r="AF254" s="917"/>
    </row>
    <row r="255" spans="1:32">
      <c r="A255" s="165"/>
      <c r="B255" s="864" t="s">
        <v>379</v>
      </c>
      <c r="C255" s="1165">
        <v>7080</v>
      </c>
      <c r="D255" s="1166">
        <v>2228</v>
      </c>
      <c r="E255" s="1166">
        <v>6217</v>
      </c>
      <c r="F255" s="20">
        <v>5349</v>
      </c>
      <c r="G255" s="1166">
        <v>3087</v>
      </c>
      <c r="H255" s="1166">
        <v>71</v>
      </c>
      <c r="I255" s="1167">
        <v>24032</v>
      </c>
      <c r="J255" s="196"/>
      <c r="K255" s="155"/>
      <c r="L255" s="155"/>
      <c r="M255" s="155"/>
      <c r="N255" s="155"/>
      <c r="O255" s="155"/>
      <c r="P255" s="156"/>
      <c r="Q255" s="157"/>
      <c r="R255" s="896"/>
      <c r="S255" s="166"/>
      <c r="T255" s="166"/>
      <c r="U255" s="166"/>
      <c r="V255" s="166"/>
      <c r="W255" s="156"/>
      <c r="X255" s="166"/>
      <c r="Y255" s="196"/>
      <c r="Z255" s="915"/>
      <c r="AA255" s="917"/>
      <c r="AB255" s="917"/>
      <c r="AC255" s="917"/>
      <c r="AD255" s="917"/>
      <c r="AE255" s="917"/>
      <c r="AF255" s="917"/>
    </row>
    <row r="256" spans="1:32">
      <c r="A256" s="165"/>
      <c r="B256" s="864" t="s">
        <v>1221</v>
      </c>
      <c r="C256" s="1165">
        <v>7080</v>
      </c>
      <c r="D256" s="1166">
        <v>2228</v>
      </c>
      <c r="E256" s="1166">
        <v>6217</v>
      </c>
      <c r="F256" s="20">
        <v>5349</v>
      </c>
      <c r="G256" s="1166">
        <v>3087</v>
      </c>
      <c r="H256" s="1166">
        <v>71</v>
      </c>
      <c r="I256" s="1167">
        <v>24032</v>
      </c>
      <c r="J256" s="196"/>
      <c r="K256" s="155"/>
      <c r="L256" s="155"/>
      <c r="M256" s="155"/>
      <c r="N256" s="155"/>
      <c r="O256" s="155"/>
      <c r="P256" s="156"/>
      <c r="Q256" s="157"/>
      <c r="R256" s="896"/>
      <c r="S256" s="166"/>
      <c r="T256" s="166"/>
      <c r="U256" s="166"/>
      <c r="V256" s="166"/>
      <c r="W256" s="156"/>
      <c r="X256" s="166"/>
      <c r="Y256" s="196"/>
      <c r="Z256" s="915"/>
      <c r="AA256" s="917"/>
      <c r="AB256" s="917"/>
      <c r="AC256" s="917"/>
      <c r="AD256" s="917"/>
      <c r="AE256" s="917"/>
      <c r="AF256" s="917"/>
    </row>
    <row r="257" spans="1:33">
      <c r="A257" s="165"/>
      <c r="B257" s="864" t="s">
        <v>381</v>
      </c>
      <c r="C257" s="1165">
        <v>6772</v>
      </c>
      <c r="D257" s="1166">
        <v>2573</v>
      </c>
      <c r="E257" s="1166">
        <v>6361</v>
      </c>
      <c r="F257" s="20">
        <v>4922</v>
      </c>
      <c r="G257" s="1166">
        <v>3338</v>
      </c>
      <c r="H257" s="1166">
        <v>68</v>
      </c>
      <c r="I257" s="1167">
        <v>24034</v>
      </c>
      <c r="J257" s="196"/>
      <c r="K257" s="155"/>
      <c r="L257" s="155"/>
      <c r="M257" s="155"/>
      <c r="N257" s="155"/>
      <c r="O257" s="155"/>
      <c r="P257" s="156"/>
      <c r="Q257" s="157"/>
      <c r="R257" s="896"/>
      <c r="S257" s="166"/>
      <c r="T257" s="166"/>
      <c r="U257" s="166"/>
      <c r="V257" s="166"/>
      <c r="W257" s="156"/>
      <c r="X257" s="166"/>
      <c r="Y257" s="196"/>
      <c r="Z257" s="915"/>
      <c r="AA257" s="917"/>
      <c r="AB257" s="917"/>
      <c r="AC257" s="917"/>
      <c r="AD257" s="917"/>
      <c r="AE257" s="917"/>
      <c r="AF257" s="917"/>
    </row>
    <row r="258" spans="1:33">
      <c r="A258" s="165"/>
      <c r="B258" s="864" t="s">
        <v>1223</v>
      </c>
      <c r="C258" s="1165">
        <v>6772</v>
      </c>
      <c r="D258" s="1166">
        <v>2573</v>
      </c>
      <c r="E258" s="1166">
        <v>6361</v>
      </c>
      <c r="F258" s="20">
        <v>4922</v>
      </c>
      <c r="G258" s="1166">
        <v>3338</v>
      </c>
      <c r="H258" s="1166">
        <v>68</v>
      </c>
      <c r="I258" s="1167">
        <v>24034</v>
      </c>
      <c r="J258" s="196"/>
      <c r="K258" s="166">
        <f t="shared" ref="K258:L258" si="723">IF(C258&gt;0,(C258/C241)*100,)</f>
        <v>60.270558917764326</v>
      </c>
      <c r="L258" s="166">
        <f t="shared" si="723"/>
        <v>78.877988963825871</v>
      </c>
      <c r="M258" s="166">
        <f t="shared" ref="M258" si="724">IF(E258&gt;0,(E258/E241)*100,)</f>
        <v>67.821729395457936</v>
      </c>
      <c r="N258" s="166">
        <f t="shared" ref="N258" si="725">IF(F258&gt;0,(F258/F241)*100,)</f>
        <v>49.116854605328811</v>
      </c>
      <c r="O258" s="166">
        <f t="shared" ref="O258" si="726">IF(G258&gt;0,(G258/G241)*100,)</f>
        <v>50.210589651022865</v>
      </c>
      <c r="P258" s="936">
        <f t="shared" ref="P258" si="727">IF(H258&gt;0,(H258/H241)*100,)</f>
        <v>4.0572792362768499</v>
      </c>
      <c r="Q258" s="157">
        <f t="shared" ref="Q258" si="728">IF(I258&gt;0,(I258/I241)*100,)</f>
        <v>56.92293117332197</v>
      </c>
      <c r="R258" s="911"/>
      <c r="S258" s="166"/>
      <c r="T258" s="166"/>
      <c r="U258" s="166"/>
      <c r="V258" s="166"/>
      <c r="W258" s="156"/>
      <c r="X258" s="166"/>
      <c r="Y258" s="196"/>
      <c r="Z258" s="915"/>
      <c r="AA258" s="917"/>
      <c r="AB258" s="917"/>
      <c r="AC258" s="917"/>
      <c r="AD258" s="917"/>
      <c r="AE258" s="917"/>
      <c r="AF258" s="917"/>
    </row>
    <row r="259" spans="1:33">
      <c r="A259" s="165"/>
      <c r="B259" s="864" t="s">
        <v>1225</v>
      </c>
      <c r="C259" s="1165">
        <v>6772</v>
      </c>
      <c r="D259" s="1166">
        <v>2573</v>
      </c>
      <c r="E259" s="1166">
        <v>6361</v>
      </c>
      <c r="F259" s="20">
        <v>4922</v>
      </c>
      <c r="G259" s="1166">
        <v>3338</v>
      </c>
      <c r="H259" s="1166">
        <v>68</v>
      </c>
      <c r="I259" s="1167">
        <v>24034</v>
      </c>
      <c r="J259" s="196"/>
      <c r="K259" s="166"/>
      <c r="L259" s="166"/>
      <c r="M259" s="166"/>
      <c r="N259" s="166"/>
      <c r="O259" s="166"/>
      <c r="P259" s="156"/>
      <c r="Q259" s="157"/>
      <c r="R259" s="911"/>
      <c r="S259" s="150"/>
      <c r="T259" s="150"/>
      <c r="U259" s="150"/>
      <c r="V259" s="150"/>
      <c r="W259" s="150"/>
      <c r="X259" s="898"/>
      <c r="Y259" s="196"/>
      <c r="AA259" s="917"/>
      <c r="AB259" s="917"/>
      <c r="AC259" s="917"/>
      <c r="AD259" s="917"/>
      <c r="AE259" s="917"/>
      <c r="AF259" s="917"/>
      <c r="AG259" s="133"/>
    </row>
    <row r="260" spans="1:33">
      <c r="A260" s="165"/>
      <c r="B260" s="864" t="s">
        <v>383</v>
      </c>
      <c r="C260" s="1165">
        <v>6998</v>
      </c>
      <c r="D260" s="1166">
        <v>2453</v>
      </c>
      <c r="E260" s="1166">
        <v>6528</v>
      </c>
      <c r="F260" s="20">
        <v>5459</v>
      </c>
      <c r="G260" s="1166">
        <v>3575</v>
      </c>
      <c r="H260" s="1166">
        <v>75</v>
      </c>
      <c r="I260" s="1167">
        <v>25088</v>
      </c>
      <c r="J260" s="196"/>
      <c r="K260" s="166"/>
      <c r="L260" s="166"/>
      <c r="M260" s="166"/>
      <c r="N260" s="166"/>
      <c r="O260" s="166"/>
      <c r="P260" s="156"/>
      <c r="Q260" s="157"/>
      <c r="R260" s="896">
        <f t="shared" ref="R260" si="729">+K260+K263</f>
        <v>0</v>
      </c>
      <c r="S260" s="166">
        <f t="shared" ref="S260" si="730">+L260+L263</f>
        <v>0</v>
      </c>
      <c r="T260" s="166">
        <f t="shared" ref="T260" si="731">+M260+M263</f>
        <v>0</v>
      </c>
      <c r="U260" s="166">
        <f t="shared" ref="U260" si="732">+N260+N263</f>
        <v>0</v>
      </c>
      <c r="V260" s="166">
        <f t="shared" ref="V260" si="733">+O260+O263</f>
        <v>0</v>
      </c>
      <c r="W260" s="156">
        <f t="shared" ref="W260" si="734">+P260+P263</f>
        <v>0</v>
      </c>
      <c r="X260" s="166">
        <f t="shared" ref="X260" si="735">+Q260+Q263</f>
        <v>0</v>
      </c>
      <c r="Y260" s="196"/>
      <c r="Z260" s="915"/>
      <c r="AA260" s="917"/>
      <c r="AB260" s="917"/>
      <c r="AC260" s="917"/>
      <c r="AD260" s="917"/>
      <c r="AE260" s="917"/>
      <c r="AF260" s="917"/>
      <c r="AG260" s="133"/>
    </row>
    <row r="261" spans="1:33">
      <c r="A261" s="165"/>
      <c r="B261" s="864" t="s">
        <v>1227</v>
      </c>
      <c r="C261" s="1165">
        <v>6998</v>
      </c>
      <c r="D261" s="1166">
        <v>2453</v>
      </c>
      <c r="E261" s="1166">
        <v>6528</v>
      </c>
      <c r="F261" s="20">
        <v>5459</v>
      </c>
      <c r="G261" s="1166">
        <v>3575</v>
      </c>
      <c r="H261" s="1166">
        <v>75</v>
      </c>
      <c r="I261" s="1167">
        <v>25088</v>
      </c>
      <c r="J261" s="196"/>
      <c r="K261" s="166">
        <f t="shared" ref="K261:L261" si="736">IF(C261&gt;0,(C261/C242)*100,)</f>
        <v>58.722832927750268</v>
      </c>
      <c r="L261" s="166">
        <f t="shared" si="736"/>
        <v>79.488010369410247</v>
      </c>
      <c r="M261" s="166">
        <f t="shared" ref="M261" si="737">IF(E261&gt;0,(E261/E242)*100,)</f>
        <v>67.577639751552795</v>
      </c>
      <c r="N261" s="166">
        <f t="shared" ref="N261" si="738">IF(F261&gt;0,(F261/F242)*100,)</f>
        <v>52.334387882273994</v>
      </c>
      <c r="O261" s="166">
        <f t="shared" ref="O261" si="739">IF(G261&gt;0,(G261/G242)*100,)</f>
        <v>50.644567219152862</v>
      </c>
      <c r="P261" s="937">
        <f t="shared" ref="P261" si="740">IF(H261&gt;0,(H261/H242)*100,)</f>
        <v>3.7688442211055273</v>
      </c>
      <c r="Q261" s="157">
        <f t="shared" ref="Q261" si="741">IF(I261&gt;0,(I261/I242)*100,)</f>
        <v>56.833473030831613</v>
      </c>
      <c r="R261" s="896"/>
      <c r="S261" s="166"/>
      <c r="T261" s="166"/>
      <c r="U261" s="166"/>
      <c r="V261" s="166"/>
      <c r="W261" s="156"/>
      <c r="X261" s="166"/>
      <c r="Y261" s="196"/>
      <c r="Z261" s="915"/>
      <c r="AA261" s="917"/>
      <c r="AB261" s="917"/>
      <c r="AC261" s="917"/>
      <c r="AD261" s="917"/>
      <c r="AE261" s="917"/>
      <c r="AF261" s="917"/>
      <c r="AG261" s="133"/>
    </row>
    <row r="262" spans="1:33">
      <c r="A262" s="165"/>
      <c r="B262" s="864" t="s">
        <v>1229</v>
      </c>
      <c r="C262" s="1165">
        <v>6998</v>
      </c>
      <c r="D262" s="1166">
        <v>2453</v>
      </c>
      <c r="E262" s="1166">
        <v>6528</v>
      </c>
      <c r="F262" s="20">
        <v>5459</v>
      </c>
      <c r="G262" s="1166">
        <v>3575</v>
      </c>
      <c r="H262" s="1166">
        <v>75</v>
      </c>
      <c r="I262" s="1167">
        <v>25088</v>
      </c>
      <c r="J262" s="196"/>
      <c r="K262" s="166"/>
      <c r="L262" s="166"/>
      <c r="M262" s="166"/>
      <c r="N262" s="166"/>
      <c r="O262" s="166"/>
      <c r="P262" s="156"/>
      <c r="Q262" s="157"/>
      <c r="R262" s="896">
        <f t="shared" ref="R262" si="742">+K262+K265</f>
        <v>0</v>
      </c>
      <c r="S262" s="166">
        <f t="shared" ref="S262" si="743">+L262+L265</f>
        <v>0</v>
      </c>
      <c r="T262" s="166">
        <f t="shared" ref="T262" si="744">+M262+M265</f>
        <v>0</v>
      </c>
      <c r="U262" s="166">
        <f t="shared" ref="U262" si="745">+N262+N265</f>
        <v>0</v>
      </c>
      <c r="V262" s="166">
        <f t="shared" ref="V262" si="746">+O262+O265</f>
        <v>0</v>
      </c>
      <c r="W262" s="156">
        <f t="shared" ref="W262" si="747">+P262+P265</f>
        <v>0</v>
      </c>
      <c r="X262" s="166">
        <f t="shared" ref="X262" si="748">+Q262+Q265</f>
        <v>0</v>
      </c>
      <c r="Y262" s="196"/>
      <c r="Z262" s="915"/>
      <c r="AA262" s="917"/>
      <c r="AB262" s="917"/>
      <c r="AC262" s="917"/>
      <c r="AD262" s="917"/>
      <c r="AE262" s="917"/>
      <c r="AF262" s="917"/>
      <c r="AG262" s="133"/>
    </row>
    <row r="263" spans="1:33">
      <c r="A263" s="165"/>
      <c r="B263" s="864" t="s">
        <v>385</v>
      </c>
      <c r="C263" s="1165">
        <v>7236</v>
      </c>
      <c r="D263" s="1166">
        <v>2836</v>
      </c>
      <c r="E263" s="1166">
        <v>6427</v>
      </c>
      <c r="F263" s="20">
        <v>6041</v>
      </c>
      <c r="G263" s="1166">
        <v>3737</v>
      </c>
      <c r="H263" s="1166">
        <v>46</v>
      </c>
      <c r="I263" s="1167">
        <v>26323</v>
      </c>
      <c r="J263" s="196"/>
      <c r="K263" s="166"/>
      <c r="L263" s="166"/>
      <c r="M263" s="166"/>
      <c r="N263" s="166"/>
      <c r="O263" s="166"/>
      <c r="P263" s="156"/>
      <c r="Q263" s="157"/>
      <c r="R263" s="152"/>
      <c r="S263" s="153"/>
      <c r="T263" s="475"/>
      <c r="U263" s="475"/>
      <c r="V263" s="475"/>
      <c r="W263" s="475"/>
      <c r="X263" s="476"/>
      <c r="Y263" s="196"/>
      <c r="Z263" s="915"/>
      <c r="AA263" s="917"/>
      <c r="AB263" s="917"/>
      <c r="AC263" s="917"/>
      <c r="AD263" s="917"/>
      <c r="AE263" s="917"/>
      <c r="AF263" s="917"/>
      <c r="AG263" s="133"/>
    </row>
    <row r="264" spans="1:33">
      <c r="A264" s="165"/>
      <c r="B264" s="864" t="s">
        <v>1231</v>
      </c>
      <c r="C264" s="1165">
        <v>7236</v>
      </c>
      <c r="D264" s="1166">
        <v>2836</v>
      </c>
      <c r="E264" s="1166">
        <v>6427</v>
      </c>
      <c r="F264" s="20">
        <v>6041</v>
      </c>
      <c r="G264" s="1166">
        <v>3737</v>
      </c>
      <c r="H264" s="1166">
        <v>46</v>
      </c>
      <c r="I264" s="1167">
        <v>26323</v>
      </c>
      <c r="J264" s="196"/>
      <c r="K264" s="166">
        <f t="shared" ref="K264:L264" si="749">IF(C264&gt;0,(C264/C243)*100,)</f>
        <v>61.187214611872143</v>
      </c>
      <c r="L264" s="166">
        <f t="shared" si="749"/>
        <v>80.728721890122401</v>
      </c>
      <c r="M264" s="166">
        <f t="shared" ref="M264" si="750">IF(E264&gt;0,(E264/E243)*100,)</f>
        <v>66.216773130022659</v>
      </c>
      <c r="N264" s="166">
        <f t="shared" ref="N264" si="751">IF(F264&gt;0,(F264/F243)*100,)</f>
        <v>54.580773400795081</v>
      </c>
      <c r="O264" s="166">
        <f t="shared" ref="O264" si="752">IF(G264&gt;0,(G264/G243)*100,)</f>
        <v>52.737792830934239</v>
      </c>
      <c r="P264" s="936">
        <f t="shared" ref="P264" si="753">IF(H264&gt;0,(H264/H243)*100,)</f>
        <v>2.3080782739588561</v>
      </c>
      <c r="Q264" s="157">
        <f t="shared" ref="Q264" si="754">IF(I264&gt;0,(I264/I243)*100,)</f>
        <v>58.24703487342893</v>
      </c>
      <c r="R264" s="896"/>
      <c r="S264" s="166"/>
      <c r="T264" s="166"/>
      <c r="U264" s="166"/>
      <c r="V264" s="166"/>
      <c r="W264" s="156"/>
      <c r="X264" s="166"/>
      <c r="Y264" s="196"/>
      <c r="Z264" s="915"/>
      <c r="AA264" s="917"/>
      <c r="AB264" s="917"/>
      <c r="AC264" s="917"/>
      <c r="AD264" s="917"/>
      <c r="AE264" s="917"/>
      <c r="AF264" s="917"/>
      <c r="AG264" s="133"/>
    </row>
    <row r="265" spans="1:33">
      <c r="A265" s="165"/>
      <c r="B265" s="864" t="s">
        <v>387</v>
      </c>
      <c r="C265" s="1165">
        <v>7194</v>
      </c>
      <c r="D265" s="1166">
        <v>2631</v>
      </c>
      <c r="E265" s="1166">
        <v>6840</v>
      </c>
      <c r="F265" s="20">
        <v>5843</v>
      </c>
      <c r="G265" s="1166">
        <v>3687</v>
      </c>
      <c r="H265" s="1166">
        <v>386</v>
      </c>
      <c r="I265" s="1167">
        <v>26581</v>
      </c>
      <c r="J265" s="196"/>
      <c r="K265" s="166"/>
      <c r="L265" s="166"/>
      <c r="M265" s="166"/>
      <c r="N265" s="166"/>
      <c r="O265" s="166"/>
      <c r="P265" s="156"/>
      <c r="Q265" s="157"/>
      <c r="R265" s="911"/>
      <c r="S265" s="166"/>
      <c r="T265" s="166"/>
      <c r="U265" s="166"/>
      <c r="V265" s="166"/>
      <c r="W265" s="156"/>
      <c r="X265" s="166"/>
      <c r="Y265" s="196"/>
      <c r="Z265" s="915"/>
      <c r="AA265" s="917"/>
      <c r="AB265" s="917"/>
      <c r="AC265" s="917"/>
      <c r="AD265" s="917"/>
      <c r="AE265" s="917"/>
      <c r="AF265" s="917"/>
      <c r="AG265" s="133"/>
    </row>
    <row r="266" spans="1:33">
      <c r="A266" s="165"/>
      <c r="B266" s="864" t="s">
        <v>1233</v>
      </c>
      <c r="C266" s="1165">
        <v>7194</v>
      </c>
      <c r="D266" s="1166">
        <v>2631</v>
      </c>
      <c r="E266" s="1166">
        <v>6840</v>
      </c>
      <c r="F266" s="20">
        <v>5843</v>
      </c>
      <c r="G266" s="1166">
        <v>3687</v>
      </c>
      <c r="H266" s="1166">
        <v>386</v>
      </c>
      <c r="I266" s="1167">
        <v>26581</v>
      </c>
      <c r="J266" s="196"/>
      <c r="K266" s="166"/>
      <c r="L266" s="166"/>
      <c r="M266" s="166"/>
      <c r="N266" s="166"/>
      <c r="O266" s="166"/>
      <c r="P266" s="156"/>
      <c r="Q266" s="157"/>
      <c r="R266" s="896"/>
      <c r="S266" s="153"/>
      <c r="T266" s="475"/>
      <c r="U266" s="475"/>
      <c r="V266" s="475"/>
      <c r="W266" s="475"/>
      <c r="X266" s="476"/>
      <c r="Y266" s="196"/>
      <c r="Z266" s="915"/>
      <c r="AA266" s="917"/>
      <c r="AB266" s="917"/>
      <c r="AC266" s="917"/>
      <c r="AD266" s="917"/>
      <c r="AE266" s="917"/>
      <c r="AF266" s="917"/>
      <c r="AG266" s="133"/>
    </row>
    <row r="267" spans="1:33">
      <c r="A267" s="165"/>
      <c r="B267" s="864" t="s">
        <v>389</v>
      </c>
      <c r="C267" s="1165">
        <v>7524</v>
      </c>
      <c r="D267" s="1166">
        <v>2634</v>
      </c>
      <c r="E267" s="1166">
        <v>7216</v>
      </c>
      <c r="F267" s="20">
        <v>6353</v>
      </c>
      <c r="G267" s="1166">
        <v>4328</v>
      </c>
      <c r="H267" s="1166">
        <v>490</v>
      </c>
      <c r="I267" s="1167">
        <v>28545</v>
      </c>
      <c r="J267" s="196"/>
      <c r="K267" s="166"/>
      <c r="L267" s="166"/>
      <c r="M267" s="166"/>
      <c r="N267" s="166"/>
      <c r="O267" s="166"/>
      <c r="P267" s="156"/>
      <c r="Q267" s="157"/>
      <c r="R267" s="898"/>
      <c r="S267" s="166"/>
      <c r="T267" s="166"/>
      <c r="U267" s="166"/>
      <c r="V267" s="166"/>
      <c r="W267" s="156"/>
      <c r="X267" s="166"/>
      <c r="Y267" s="196"/>
      <c r="Z267" s="915"/>
      <c r="AA267" s="917"/>
      <c r="AB267" s="917"/>
      <c r="AC267" s="917"/>
      <c r="AD267" s="917"/>
      <c r="AE267" s="917"/>
      <c r="AF267" s="917"/>
      <c r="AG267" s="133"/>
    </row>
    <row r="268" spans="1:33">
      <c r="A268" s="165"/>
      <c r="B268" s="864" t="s">
        <v>1235</v>
      </c>
      <c r="C268" s="1165">
        <v>7524</v>
      </c>
      <c r="D268" s="1166">
        <v>2634</v>
      </c>
      <c r="E268" s="1166">
        <v>7216</v>
      </c>
      <c r="F268" s="20">
        <v>6353</v>
      </c>
      <c r="G268" s="1166">
        <v>4328</v>
      </c>
      <c r="H268" s="1166">
        <v>490</v>
      </c>
      <c r="I268" s="1167">
        <v>28545</v>
      </c>
      <c r="J268" s="196"/>
      <c r="K268" s="166">
        <f t="shared" ref="K268:L268" si="755">IF(C268&gt;0,(C268/C245)*100,)</f>
        <v>60.628525382755839</v>
      </c>
      <c r="L268" s="166">
        <f t="shared" si="755"/>
        <v>75.82037996545769</v>
      </c>
      <c r="M268" s="166">
        <f t="shared" ref="M268" si="756">IF(E268&gt;0,(E268/E245)*100,)</f>
        <v>68.3527517287108</v>
      </c>
      <c r="N268" s="166">
        <f t="shared" ref="N268" si="757">IF(F268&gt;0,(F268/F245)*100,)</f>
        <v>54.838152783772124</v>
      </c>
      <c r="O268" s="166">
        <f t="shared" ref="O268" si="758">IF(G268&gt;0,(G268/G245)*100,)</f>
        <v>55.74446161772282</v>
      </c>
      <c r="P268" s="166">
        <f t="shared" ref="P268" si="759">IF(H268&gt;0,(H268/H245)*100,)</f>
        <v>17.632241813602015</v>
      </c>
      <c r="Q268" s="157">
        <f t="shared" ref="Q268" si="760">IF(I268&gt;0,(I268/I245)*100,)</f>
        <v>58.772056249871319</v>
      </c>
      <c r="R268" s="911"/>
      <c r="S268" s="166"/>
      <c r="T268" s="166"/>
      <c r="U268" s="166"/>
      <c r="V268" s="166"/>
      <c r="W268" s="156"/>
      <c r="X268" s="166"/>
      <c r="Y268" s="196"/>
      <c r="Z268" s="915"/>
      <c r="AA268" s="917"/>
      <c r="AB268" s="917"/>
      <c r="AC268" s="917"/>
      <c r="AD268" s="917"/>
      <c r="AE268" s="917"/>
      <c r="AF268" s="917"/>
      <c r="AG268" s="133"/>
    </row>
    <row r="269" spans="1:33">
      <c r="A269" s="165"/>
      <c r="B269" s="864" t="s">
        <v>1237</v>
      </c>
      <c r="C269" s="1165">
        <v>7524</v>
      </c>
      <c r="D269" s="1166">
        <v>2634</v>
      </c>
      <c r="E269" s="1166">
        <v>7216</v>
      </c>
      <c r="F269" s="20">
        <v>6353</v>
      </c>
      <c r="G269" s="1166">
        <v>4328</v>
      </c>
      <c r="H269" s="1166">
        <v>490</v>
      </c>
      <c r="I269" s="1167">
        <v>28545</v>
      </c>
      <c r="J269" s="196"/>
      <c r="K269" s="166"/>
      <c r="L269" s="166"/>
      <c r="M269" s="166"/>
      <c r="N269" s="166"/>
      <c r="O269" s="166"/>
      <c r="P269" s="156"/>
      <c r="Q269" s="157"/>
      <c r="R269" s="896"/>
      <c r="S269" s="166"/>
      <c r="T269" s="166"/>
      <c r="U269" s="166"/>
      <c r="V269" s="166"/>
      <c r="W269" s="156"/>
      <c r="X269" s="166"/>
      <c r="Y269" s="196"/>
      <c r="Z269" s="915"/>
      <c r="AA269" s="917"/>
      <c r="AB269" s="917"/>
      <c r="AC269" s="917"/>
      <c r="AD269" s="917"/>
      <c r="AE269" s="917"/>
      <c r="AF269" s="917"/>
      <c r="AG269" s="133"/>
    </row>
    <row r="270" spans="1:33">
      <c r="A270" s="165"/>
      <c r="B270" s="864" t="s">
        <v>391</v>
      </c>
      <c r="C270" s="1165">
        <v>7613</v>
      </c>
      <c r="D270" s="1166">
        <v>2658</v>
      </c>
      <c r="E270" s="1166">
        <v>7806</v>
      </c>
      <c r="F270" s="20">
        <v>6853</v>
      </c>
      <c r="G270" s="1166">
        <v>4446</v>
      </c>
      <c r="H270" s="1166">
        <v>842</v>
      </c>
      <c r="I270" s="1167">
        <v>30218</v>
      </c>
      <c r="J270" s="196"/>
      <c r="K270" s="166"/>
      <c r="L270" s="166"/>
      <c r="M270" s="166"/>
      <c r="N270" s="166"/>
      <c r="O270" s="166"/>
      <c r="P270" s="156"/>
      <c r="Q270" s="157"/>
      <c r="R270" s="896"/>
      <c r="S270" s="166"/>
      <c r="T270" s="166"/>
      <c r="U270" s="166"/>
      <c r="V270" s="166"/>
      <c r="W270" s="156"/>
      <c r="X270" s="166"/>
      <c r="Y270" s="196"/>
      <c r="Z270" s="915"/>
      <c r="AA270" s="917"/>
      <c r="AB270" s="917"/>
      <c r="AC270" s="917"/>
      <c r="AD270" s="917"/>
      <c r="AE270" s="917"/>
      <c r="AF270" s="917"/>
      <c r="AG270" s="133"/>
    </row>
    <row r="271" spans="1:33">
      <c r="A271" s="165"/>
      <c r="B271" s="864" t="s">
        <v>1239</v>
      </c>
      <c r="C271" s="1165">
        <v>7613</v>
      </c>
      <c r="D271" s="1166">
        <v>2658</v>
      </c>
      <c r="E271" s="1166">
        <v>7806</v>
      </c>
      <c r="F271" s="20">
        <v>6853</v>
      </c>
      <c r="G271" s="1166">
        <v>4446</v>
      </c>
      <c r="H271" s="1166">
        <v>842</v>
      </c>
      <c r="I271" s="1167">
        <v>30218</v>
      </c>
      <c r="J271" s="196"/>
      <c r="K271" s="166">
        <f t="shared" ref="K271:L271" si="761">IF(C271&gt;0,(C271/C246)*100,)</f>
        <v>59.42549371633752</v>
      </c>
      <c r="L271" s="166">
        <f t="shared" si="761"/>
        <v>73.082210613142692</v>
      </c>
      <c r="M271" s="166">
        <f t="shared" ref="M271" si="762">IF(E271&gt;0,(E271/E246)*100,)</f>
        <v>67.831074035453597</v>
      </c>
      <c r="N271" s="166">
        <f t="shared" ref="N271" si="763">IF(F271&gt;0,(F271/F246)*100,)</f>
        <v>54.609929078014183</v>
      </c>
      <c r="O271" s="166">
        <f t="shared" ref="O271" si="764">IF(G271&gt;0,(G271/G246)*100,)</f>
        <v>53.290183387270758</v>
      </c>
      <c r="P271" s="156">
        <f t="shared" ref="P271" si="765">IF(H271&gt;0,(H271/H246)*100,)</f>
        <v>23.240408501242065</v>
      </c>
      <c r="Q271" s="157">
        <f t="shared" ref="Q271" si="766">IF(I271&gt;0,(I271/I246)*100,)</f>
        <v>57.589906805664079</v>
      </c>
      <c r="R271" s="896"/>
      <c r="S271" s="166"/>
      <c r="T271" s="166"/>
      <c r="U271" s="166"/>
      <c r="V271" s="166"/>
      <c r="W271" s="156"/>
      <c r="X271" s="166"/>
      <c r="Y271" s="196"/>
      <c r="Z271" s="915"/>
      <c r="AA271" s="917"/>
      <c r="AB271" s="917"/>
      <c r="AC271" s="917"/>
      <c r="AD271" s="917"/>
      <c r="AE271" s="917"/>
      <c r="AF271" s="917"/>
      <c r="AG271" s="133"/>
    </row>
    <row r="272" spans="1:33">
      <c r="A272" s="165"/>
      <c r="B272" s="864" t="s">
        <v>1241</v>
      </c>
      <c r="C272" s="1165">
        <v>7613</v>
      </c>
      <c r="D272" s="1166">
        <v>2658</v>
      </c>
      <c r="E272" s="1166">
        <v>7806</v>
      </c>
      <c r="F272" s="20">
        <v>6853</v>
      </c>
      <c r="G272" s="1166">
        <v>4446</v>
      </c>
      <c r="H272" s="1166">
        <v>842</v>
      </c>
      <c r="I272" s="1167">
        <v>30218</v>
      </c>
      <c r="J272" s="196"/>
      <c r="K272" s="166"/>
      <c r="L272" s="166"/>
      <c r="M272" s="166"/>
      <c r="N272" s="166"/>
      <c r="O272" s="166"/>
      <c r="P272" s="156"/>
      <c r="Q272" s="157"/>
      <c r="R272" s="152"/>
      <c r="S272" s="153"/>
      <c r="T272" s="475"/>
      <c r="U272" s="475"/>
      <c r="V272" s="475"/>
      <c r="W272" s="475"/>
      <c r="X272" s="476"/>
      <c r="Y272" s="196"/>
      <c r="Z272" s="915"/>
      <c r="AA272" s="917"/>
      <c r="AB272" s="917"/>
      <c r="AC272" s="917"/>
      <c r="AD272" s="917"/>
      <c r="AE272" s="917"/>
      <c r="AF272" s="917"/>
      <c r="AG272" s="895"/>
    </row>
    <row r="273" spans="1:33">
      <c r="A273" s="165"/>
      <c r="B273" s="864" t="s">
        <v>393</v>
      </c>
      <c r="C273" s="1165">
        <v>7520</v>
      </c>
      <c r="D273" s="1166">
        <v>2709</v>
      </c>
      <c r="E273" s="1166">
        <v>7958</v>
      </c>
      <c r="F273" s="20">
        <v>7203</v>
      </c>
      <c r="G273" s="1166">
        <v>4558</v>
      </c>
      <c r="H273" s="1166">
        <v>1763</v>
      </c>
      <c r="I273" s="1167">
        <v>31711</v>
      </c>
      <c r="J273" s="196"/>
      <c r="K273" s="166"/>
      <c r="L273" s="166"/>
      <c r="M273" s="166"/>
      <c r="N273" s="166"/>
      <c r="O273" s="166"/>
      <c r="P273" s="156"/>
      <c r="Q273" s="157"/>
      <c r="R273" s="896"/>
      <c r="S273" s="166"/>
      <c r="T273" s="166"/>
      <c r="U273" s="166"/>
      <c r="V273" s="166"/>
      <c r="W273" s="156"/>
      <c r="X273" s="166"/>
      <c r="Y273" s="196"/>
      <c r="Z273" s="915"/>
      <c r="AA273" s="917"/>
      <c r="AB273" s="917"/>
      <c r="AC273" s="917"/>
      <c r="AD273" s="917"/>
      <c r="AE273" s="917"/>
      <c r="AF273" s="917"/>
      <c r="AG273" s="895"/>
    </row>
    <row r="274" spans="1:33">
      <c r="A274" s="165"/>
      <c r="B274" s="864" t="s">
        <v>1243</v>
      </c>
      <c r="C274" s="1165">
        <v>7520</v>
      </c>
      <c r="D274" s="1166">
        <v>2709</v>
      </c>
      <c r="E274" s="1166">
        <v>7958</v>
      </c>
      <c r="F274" s="20">
        <v>7203</v>
      </c>
      <c r="G274" s="1166">
        <v>4558</v>
      </c>
      <c r="H274" s="1166">
        <v>1763</v>
      </c>
      <c r="I274" s="1167">
        <v>31711</v>
      </c>
      <c r="J274" s="196"/>
      <c r="K274" s="166">
        <f t="shared" ref="K274:L274" si="767">IF(C274&gt;0,(C274/C247)*100,)</f>
        <v>61.357702349869449</v>
      </c>
      <c r="L274" s="166">
        <f t="shared" si="767"/>
        <v>73.335138061721722</v>
      </c>
      <c r="M274" s="166">
        <f t="shared" ref="M274" si="768">IF(E274&gt;0,(E274/E247)*100,)</f>
        <v>69.193983131901575</v>
      </c>
      <c r="N274" s="166">
        <f t="shared" ref="N274" si="769">IF(F274&gt;0,(F274/F247)*100,)</f>
        <v>56.330648314694606</v>
      </c>
      <c r="O274" s="166">
        <f t="shared" ref="O274" si="770">IF(G274&gt;0,(G274/G247)*100,)</f>
        <v>54.84957882069795</v>
      </c>
      <c r="P274" s="156">
        <f t="shared" ref="P274" si="771">IF(H274&gt;0,(H274/H247)*100,)</f>
        <v>37.351694915254235</v>
      </c>
      <c r="Q274" s="157">
        <f t="shared" ref="Q274" si="772">IF(I274&gt;0,(I274/I247)*100,)</f>
        <v>59.531050536907713</v>
      </c>
      <c r="R274" s="911"/>
      <c r="S274" s="166"/>
      <c r="T274" s="166"/>
      <c r="U274" s="166"/>
      <c r="V274" s="166"/>
      <c r="W274" s="156"/>
      <c r="X274" s="166"/>
      <c r="Y274" s="196"/>
      <c r="Z274" s="915"/>
      <c r="AA274" s="917"/>
      <c r="AB274" s="917"/>
      <c r="AC274" s="917"/>
      <c r="AD274" s="917"/>
      <c r="AE274" s="917"/>
      <c r="AF274" s="917"/>
      <c r="AG274" s="895"/>
    </row>
    <row r="275" spans="1:33">
      <c r="A275" s="165"/>
      <c r="B275" s="864" t="s">
        <v>1245</v>
      </c>
      <c r="C275" s="1165">
        <v>7520</v>
      </c>
      <c r="D275" s="1166">
        <v>2709</v>
      </c>
      <c r="E275" s="1166">
        <v>7958</v>
      </c>
      <c r="F275" s="20">
        <v>7203</v>
      </c>
      <c r="G275" s="1166">
        <v>4558</v>
      </c>
      <c r="H275" s="1166">
        <v>1763</v>
      </c>
      <c r="I275" s="1167">
        <v>31711</v>
      </c>
      <c r="J275" s="897"/>
      <c r="K275" s="158"/>
      <c r="L275" s="158"/>
      <c r="M275" s="158"/>
      <c r="N275" s="158"/>
      <c r="O275" s="158"/>
      <c r="P275" s="159"/>
      <c r="Q275" s="160"/>
      <c r="R275" s="911" t="s">
        <v>9</v>
      </c>
      <c r="S275" s="153"/>
      <c r="T275" s="475"/>
      <c r="U275" s="475"/>
      <c r="V275" s="475"/>
      <c r="W275" s="475"/>
      <c r="X275" s="476"/>
      <c r="Y275" s="196"/>
      <c r="Z275" s="915"/>
      <c r="AA275" s="917"/>
      <c r="AB275" s="917"/>
      <c r="AC275" s="917"/>
      <c r="AD275" s="917"/>
      <c r="AE275" s="917"/>
      <c r="AF275" s="917"/>
      <c r="AG275" s="895"/>
    </row>
    <row r="276" spans="1:33">
      <c r="A276" s="165"/>
      <c r="B276" s="864" t="s">
        <v>395</v>
      </c>
      <c r="C276" s="1165">
        <v>6776</v>
      </c>
      <c r="D276" s="1166">
        <v>2451</v>
      </c>
      <c r="E276" s="1166">
        <v>5510</v>
      </c>
      <c r="F276" s="20">
        <v>4732</v>
      </c>
      <c r="G276" s="1166">
        <v>3112</v>
      </c>
      <c r="H276" s="1166">
        <v>344</v>
      </c>
      <c r="I276" s="1167">
        <v>22925</v>
      </c>
      <c r="J276" s="196"/>
      <c r="K276" s="166">
        <f t="shared" ref="K276:L276" si="773">IF(C276&gt;0,(C276/C269)*100,)</f>
        <v>90.058479532163744</v>
      </c>
      <c r="L276" s="166">
        <f t="shared" si="773"/>
        <v>93.052391799544424</v>
      </c>
      <c r="M276" s="166">
        <f t="shared" ref="M276" si="774">IF(E276&gt;0,(E276/E269)*100,)</f>
        <v>76.35809312638581</v>
      </c>
      <c r="N276" s="166">
        <f t="shared" ref="N276" si="775">IF(F276&gt;0,(F276/F269)*100,)</f>
        <v>74.484495513930426</v>
      </c>
      <c r="O276" s="166">
        <f t="shared" ref="O276" si="776">IF(G276&gt;0,(G276/G269)*100,)</f>
        <v>71.903881700554535</v>
      </c>
      <c r="P276" s="156">
        <f t="shared" ref="P276" si="777">IF(H276&gt;0,(H276/H269)*100,)</f>
        <v>70.204081632653057</v>
      </c>
      <c r="Q276" s="157">
        <f t="shared" ref="Q276" si="778">IF(I276&gt;0,(I276/I269)*100,)</f>
        <v>80.311788404273955</v>
      </c>
      <c r="R276" s="896">
        <f>+K276+K279</f>
        <v>93.460925039872407</v>
      </c>
      <c r="S276" s="166">
        <f t="shared" ref="S276:S278" si="779">+L276+L279</f>
        <v>94.457099468488991</v>
      </c>
      <c r="T276" s="166">
        <f t="shared" ref="T276:T278" si="780">+M276+M279</f>
        <v>84.659090909090907</v>
      </c>
      <c r="U276" s="166">
        <f t="shared" ref="U276:U278" si="781">+N276+N279</f>
        <v>82.291830631197854</v>
      </c>
      <c r="V276" s="166">
        <f t="shared" ref="V276:V278" si="782">+O276+O279</f>
        <v>78.073012939001856</v>
      </c>
      <c r="W276" s="156">
        <f t="shared" ref="W276:W278" si="783">+P276+P279</f>
        <v>77.755102040816325</v>
      </c>
      <c r="X276" s="166">
        <f t="shared" ref="X276:X278" si="784">+Q276+Q279</f>
        <v>86.239271325976532</v>
      </c>
      <c r="Y276" s="196"/>
      <c r="Z276" s="913">
        <f>+R276+K282</f>
        <v>100</v>
      </c>
      <c r="AA276" s="913">
        <f t="shared" ref="AA276:AA278" si="785">+S276+L282</f>
        <v>100</v>
      </c>
      <c r="AB276" s="913">
        <f t="shared" ref="AB276:AB278" si="786">+T276+M282</f>
        <v>100</v>
      </c>
      <c r="AC276" s="913">
        <f t="shared" ref="AC276:AC278" si="787">+U276+N282</f>
        <v>100</v>
      </c>
      <c r="AD276" s="913">
        <f t="shared" ref="AD276:AD278" si="788">+V276+O282</f>
        <v>100</v>
      </c>
      <c r="AE276" s="913">
        <f t="shared" ref="AE276:AE278" si="789">+W276+P282</f>
        <v>100</v>
      </c>
      <c r="AF276" s="913">
        <f t="shared" ref="AF276:AF278" si="790">+X276+Q282</f>
        <v>100</v>
      </c>
    </row>
    <row r="277" spans="1:33">
      <c r="A277" s="165"/>
      <c r="B277" s="864" t="s">
        <v>437</v>
      </c>
      <c r="C277" s="1165">
        <v>6867</v>
      </c>
      <c r="D277" s="1166">
        <v>2505</v>
      </c>
      <c r="E277" s="1166">
        <v>5812</v>
      </c>
      <c r="F277" s="20">
        <v>4707</v>
      </c>
      <c r="G277" s="1166">
        <v>3077</v>
      </c>
      <c r="H277" s="1166">
        <v>587</v>
      </c>
      <c r="I277" s="1167">
        <v>23555</v>
      </c>
      <c r="J277" s="196"/>
      <c r="K277" s="166">
        <f t="shared" ref="K277:L277" si="791">IF(C277&gt;0,(C277/C272)*100,)</f>
        <v>90.2009720215421</v>
      </c>
      <c r="L277" s="166">
        <f t="shared" si="791"/>
        <v>94.243792325056432</v>
      </c>
      <c r="M277" s="166">
        <f t="shared" ref="M277" si="792">IF(E277&gt;0,(E277/E272)*100,)</f>
        <v>74.455547015116579</v>
      </c>
      <c r="N277" s="166">
        <f t="shared" ref="N277" si="793">IF(F277&gt;0,(F277/F272)*100,)</f>
        <v>68.685247336932733</v>
      </c>
      <c r="O277" s="166">
        <f t="shared" ref="O277" si="794">IF(G277&gt;0,(G277/G272)*100,)</f>
        <v>69.208277103013955</v>
      </c>
      <c r="P277" s="156">
        <f t="shared" ref="P277" si="795">IF(H277&gt;0,(H277/H272)*100,)</f>
        <v>69.714964370546312</v>
      </c>
      <c r="Q277" s="157">
        <f t="shared" ref="Q277" si="796">IF(I277&gt;0,(I277/I272)*100,)</f>
        <v>77.950228340724067</v>
      </c>
      <c r="R277" s="896">
        <f t="shared" ref="R277:R278" si="797">+K277+K280</f>
        <v>93.865755943780371</v>
      </c>
      <c r="S277" s="166">
        <f t="shared" si="779"/>
        <v>95.071482317531974</v>
      </c>
      <c r="T277" s="166">
        <f t="shared" si="780"/>
        <v>83.576735844222398</v>
      </c>
      <c r="U277" s="166">
        <f t="shared" si="781"/>
        <v>75.820808405078068</v>
      </c>
      <c r="V277" s="166">
        <f t="shared" si="782"/>
        <v>75.843454790823216</v>
      </c>
      <c r="W277" s="156">
        <f t="shared" si="783"/>
        <v>74.228028503562939</v>
      </c>
      <c r="X277" s="166">
        <f t="shared" si="784"/>
        <v>84.022767886690048</v>
      </c>
      <c r="Y277" s="196"/>
      <c r="Z277" s="913">
        <f t="shared" ref="Z277:Z278" si="798">+R277+K283</f>
        <v>100</v>
      </c>
      <c r="AA277" s="913">
        <f t="shared" si="785"/>
        <v>100</v>
      </c>
      <c r="AB277" s="913">
        <f t="shared" si="786"/>
        <v>100</v>
      </c>
      <c r="AC277" s="913">
        <f t="shared" si="787"/>
        <v>100</v>
      </c>
      <c r="AD277" s="913">
        <f t="shared" si="788"/>
        <v>100</v>
      </c>
      <c r="AE277" s="913">
        <f t="shared" si="789"/>
        <v>100</v>
      </c>
      <c r="AF277" s="913">
        <f t="shared" si="790"/>
        <v>100</v>
      </c>
      <c r="AG277" s="895"/>
    </row>
    <row r="278" spans="1:33">
      <c r="A278" s="165"/>
      <c r="B278" s="864" t="s">
        <v>435</v>
      </c>
      <c r="C278" s="1165">
        <v>6763</v>
      </c>
      <c r="D278" s="1166">
        <v>2570</v>
      </c>
      <c r="E278" s="1166">
        <v>5908</v>
      </c>
      <c r="F278" s="20">
        <v>5301</v>
      </c>
      <c r="G278" s="1166">
        <v>3096</v>
      </c>
      <c r="H278" s="1166">
        <v>1204</v>
      </c>
      <c r="I278" s="1167">
        <v>24842</v>
      </c>
      <c r="J278" s="897"/>
      <c r="K278" s="158">
        <f t="shared" ref="K278:L278" si="799">IF(C278&gt;0,(C278/C275)*100,)</f>
        <v>89.933510638297875</v>
      </c>
      <c r="L278" s="158">
        <f t="shared" si="799"/>
        <v>94.868955334071615</v>
      </c>
      <c r="M278" s="158">
        <f t="shared" ref="M278" si="800">IF(E278&gt;0,(E278/E275)*100,)</f>
        <v>74.239758733350087</v>
      </c>
      <c r="N278" s="158">
        <f t="shared" ref="N278" si="801">IF(F278&gt;0,(F278/F275)*100,)</f>
        <v>73.594335693461062</v>
      </c>
      <c r="O278" s="158">
        <f t="shared" ref="O278" si="802">IF(G278&gt;0,(G278/G275)*100,)</f>
        <v>67.924528301886795</v>
      </c>
      <c r="P278" s="159">
        <f t="shared" ref="P278" si="803">IF(H278&gt;0,(H278/H275)*100,)</f>
        <v>68.292682926829272</v>
      </c>
      <c r="Q278" s="160">
        <f t="shared" ref="Q278" si="804">IF(I278&gt;0,(I278/I275)*100,)</f>
        <v>78.338746807101629</v>
      </c>
      <c r="R278" s="896">
        <f t="shared" si="797"/>
        <v>93.523936170212764</v>
      </c>
      <c r="S278" s="166">
        <f t="shared" si="779"/>
        <v>95.644149132521221</v>
      </c>
      <c r="T278" s="166">
        <f t="shared" si="780"/>
        <v>83.626539331490321</v>
      </c>
      <c r="U278" s="166">
        <f t="shared" si="781"/>
        <v>82.174094127446907</v>
      </c>
      <c r="V278" s="166">
        <f t="shared" si="782"/>
        <v>75.164545853444494</v>
      </c>
      <c r="W278" s="156">
        <f t="shared" si="783"/>
        <v>73.511060692002275</v>
      </c>
      <c r="X278" s="166">
        <f t="shared" si="784"/>
        <v>84.89167796663618</v>
      </c>
      <c r="Y278" s="196"/>
      <c r="Z278" s="913">
        <f t="shared" si="798"/>
        <v>100</v>
      </c>
      <c r="AA278" s="913">
        <f t="shared" si="785"/>
        <v>100</v>
      </c>
      <c r="AB278" s="913">
        <f t="shared" si="786"/>
        <v>100</v>
      </c>
      <c r="AC278" s="913">
        <f t="shared" si="787"/>
        <v>100</v>
      </c>
      <c r="AD278" s="913">
        <f t="shared" si="788"/>
        <v>100</v>
      </c>
      <c r="AE278" s="913">
        <f t="shared" si="789"/>
        <v>100</v>
      </c>
      <c r="AF278" s="913">
        <f t="shared" si="790"/>
        <v>100</v>
      </c>
    </row>
    <row r="279" spans="1:33">
      <c r="A279" s="165"/>
      <c r="B279" s="864" t="s">
        <v>433</v>
      </c>
      <c r="C279" s="1165">
        <v>256</v>
      </c>
      <c r="D279" s="1166">
        <v>37</v>
      </c>
      <c r="E279" s="1166">
        <v>599</v>
      </c>
      <c r="F279" s="20">
        <v>496</v>
      </c>
      <c r="G279" s="1166">
        <v>267</v>
      </c>
      <c r="H279" s="1166">
        <v>37</v>
      </c>
      <c r="I279" s="1167">
        <v>1692</v>
      </c>
      <c r="J279" s="196"/>
      <c r="K279" s="166">
        <f t="shared" ref="K279:L279" si="805">IF(C279&gt;0,(C279/C269)*100,)</f>
        <v>3.4024455077086659</v>
      </c>
      <c r="L279" s="166">
        <f t="shared" si="805"/>
        <v>1.404707668944571</v>
      </c>
      <c r="M279" s="166">
        <f t="shared" ref="M279" si="806">IF(E279&gt;0,(E279/E269)*100,)</f>
        <v>8.3009977827050996</v>
      </c>
      <c r="N279" s="166">
        <f t="shared" ref="N279" si="807">IF(F279&gt;0,(F279/F269)*100,)</f>
        <v>7.8073351172674332</v>
      </c>
      <c r="O279" s="166">
        <f t="shared" ref="O279" si="808">IF(G279&gt;0,(G279/G269)*100,)</f>
        <v>6.1691312384473198</v>
      </c>
      <c r="P279" s="156">
        <f t="shared" ref="P279" si="809">IF(H279&gt;0,(H279/H269)*100,)</f>
        <v>7.5510204081632653</v>
      </c>
      <c r="Q279" s="157">
        <f t="shared" ref="Q279" si="810">IF(I279&gt;0,(I279/I269)*100,)</f>
        <v>5.9274829217025742</v>
      </c>
      <c r="R279" s="896"/>
      <c r="S279" s="166"/>
      <c r="T279" s="166"/>
      <c r="U279" s="166"/>
      <c r="V279" s="166"/>
      <c r="W279" s="156"/>
      <c r="X279" s="166"/>
      <c r="Y279" s="196"/>
      <c r="Z279" s="913"/>
      <c r="AA279" s="921"/>
      <c r="AB279" s="921"/>
      <c r="AC279" s="921"/>
      <c r="AD279" s="921"/>
      <c r="AE279" s="921"/>
      <c r="AF279" s="921"/>
    </row>
    <row r="280" spans="1:33">
      <c r="A280" s="165"/>
      <c r="B280" s="864" t="s">
        <v>431</v>
      </c>
      <c r="C280" s="1165">
        <v>279</v>
      </c>
      <c r="D280" s="1166">
        <v>22</v>
      </c>
      <c r="E280" s="1166">
        <v>712</v>
      </c>
      <c r="F280" s="20">
        <v>489</v>
      </c>
      <c r="G280" s="1166">
        <v>295</v>
      </c>
      <c r="H280" s="1166">
        <v>38</v>
      </c>
      <c r="I280" s="1167">
        <v>1835</v>
      </c>
      <c r="J280" s="196"/>
      <c r="K280" s="166">
        <f t="shared" ref="K280:L280" si="811">IF(C280&gt;0,(C280/C272)*100,)</f>
        <v>3.6647839222382768</v>
      </c>
      <c r="L280" s="166">
        <f t="shared" si="811"/>
        <v>0.82768999247554553</v>
      </c>
      <c r="M280" s="166">
        <f t="shared" ref="M280" si="812">IF(E280&gt;0,(E280/E272)*100,)</f>
        <v>9.1211888291058152</v>
      </c>
      <c r="N280" s="166">
        <f t="shared" ref="N280" si="813">IF(F280&gt;0,(F280/F272)*100,)</f>
        <v>7.1355610681453383</v>
      </c>
      <c r="O280" s="166">
        <f t="shared" ref="O280" si="814">IF(G280&gt;0,(G280/G272)*100,)</f>
        <v>6.635177687809267</v>
      </c>
      <c r="P280" s="156">
        <f t="shared" ref="P280" si="815">IF(H280&gt;0,(H280/H272)*100,)</f>
        <v>4.513064133016627</v>
      </c>
      <c r="Q280" s="157">
        <f t="shared" ref="Q280" si="816">IF(I280&gt;0,(I280/I272)*100,)</f>
        <v>6.0725395459659808</v>
      </c>
      <c r="R280" s="896"/>
      <c r="S280" s="166"/>
      <c r="T280" s="166"/>
      <c r="U280" s="166"/>
      <c r="V280" s="166"/>
      <c r="W280" s="156"/>
      <c r="X280" s="166"/>
      <c r="Y280" s="196"/>
      <c r="Z280" s="913"/>
      <c r="AA280" s="921"/>
      <c r="AB280" s="921"/>
      <c r="AC280" s="921"/>
      <c r="AD280" s="921"/>
      <c r="AE280" s="921"/>
      <c r="AF280" s="921"/>
    </row>
    <row r="281" spans="1:33">
      <c r="A281" s="165"/>
      <c r="B281" s="864" t="s">
        <v>429</v>
      </c>
      <c r="C281" s="1165">
        <v>270</v>
      </c>
      <c r="D281" s="1166">
        <v>21</v>
      </c>
      <c r="E281" s="1166">
        <v>747</v>
      </c>
      <c r="F281" s="20">
        <v>618</v>
      </c>
      <c r="G281" s="1166">
        <v>330</v>
      </c>
      <c r="H281" s="1166">
        <v>92</v>
      </c>
      <c r="I281" s="1167">
        <v>2078</v>
      </c>
      <c r="J281" s="897"/>
      <c r="K281" s="158">
        <f t="shared" ref="K281:L281" si="817">IF(C281&gt;0,(C281/C275)*100,)</f>
        <v>3.5904255319148941</v>
      </c>
      <c r="L281" s="158">
        <f t="shared" si="817"/>
        <v>0.77519379844961245</v>
      </c>
      <c r="M281" s="158">
        <f t="shared" ref="M281" si="818">IF(E281&gt;0,(E281/E275)*100,)</f>
        <v>9.3867805981402359</v>
      </c>
      <c r="N281" s="158">
        <f t="shared" ref="N281" si="819">IF(F281&gt;0,(F281/F275)*100,)</f>
        <v>8.5797584339858393</v>
      </c>
      <c r="O281" s="158">
        <f t="shared" ref="O281" si="820">IF(G281&gt;0,(G281/G275)*100,)</f>
        <v>7.2400175515577008</v>
      </c>
      <c r="P281" s="159">
        <f t="shared" ref="P281" si="821">IF(H281&gt;0,(H281/H275)*100,)</f>
        <v>5.2183777651730008</v>
      </c>
      <c r="Q281" s="160">
        <f t="shared" ref="Q281" si="822">IF(I281&gt;0,(I281/I275)*100,)</f>
        <v>6.5529311595345456</v>
      </c>
      <c r="R281" s="152"/>
      <c r="S281" s="153"/>
      <c r="T281" s="475"/>
      <c r="U281" s="475"/>
      <c r="V281" s="475"/>
      <c r="W281" s="475"/>
      <c r="X281" s="476"/>
      <c r="Y281" s="196"/>
      <c r="Z281" s="913"/>
      <c r="AA281" s="921"/>
      <c r="AB281" s="921"/>
      <c r="AC281" s="921"/>
      <c r="AD281" s="921"/>
      <c r="AE281" s="921"/>
      <c r="AF281" s="921"/>
    </row>
    <row r="282" spans="1:33">
      <c r="A282" s="165"/>
      <c r="B282" s="864" t="s">
        <v>427</v>
      </c>
      <c r="C282" s="1165">
        <v>492</v>
      </c>
      <c r="D282" s="1166">
        <v>146</v>
      </c>
      <c r="E282" s="1166">
        <v>1107</v>
      </c>
      <c r="F282" s="20">
        <v>1125</v>
      </c>
      <c r="G282" s="1166">
        <v>949</v>
      </c>
      <c r="H282" s="1166">
        <v>109</v>
      </c>
      <c r="I282" s="1167">
        <v>3928</v>
      </c>
      <c r="J282" s="196"/>
      <c r="K282" s="166">
        <f t="shared" ref="K282:L282" si="823">IF(C282&gt;0,(C282/C269)*100,)</f>
        <v>6.5390749601275919</v>
      </c>
      <c r="L282" s="166">
        <f t="shared" si="823"/>
        <v>5.5429005315110098</v>
      </c>
      <c r="M282" s="166">
        <f t="shared" ref="M282" si="824">IF(E282&gt;0,(E282/E269)*100,)</f>
        <v>15.340909090909092</v>
      </c>
      <c r="N282" s="166">
        <f t="shared" ref="N282" si="825">IF(F282&gt;0,(F282/F269)*100,)</f>
        <v>17.708169368802139</v>
      </c>
      <c r="O282" s="166">
        <f t="shared" ref="O282" si="826">IF(G282&gt;0,(G282/G269)*100,)</f>
        <v>21.926987060998151</v>
      </c>
      <c r="P282" s="156">
        <f t="shared" ref="P282" si="827">IF(H282&gt;0,(H282/H269)*100,)</f>
        <v>22.244897959183675</v>
      </c>
      <c r="Q282" s="157">
        <f t="shared" ref="Q282" si="828">IF(I282&gt;0,(I282/I269)*100,)</f>
        <v>13.760728674023474</v>
      </c>
      <c r="R282" s="896"/>
      <c r="S282" s="166"/>
      <c r="T282" s="166"/>
      <c r="U282" s="166"/>
      <c r="V282" s="166"/>
      <c r="W282" s="156"/>
      <c r="X282" s="166"/>
      <c r="Y282" s="196"/>
      <c r="Z282" s="913"/>
      <c r="AA282" s="921"/>
      <c r="AB282" s="921"/>
      <c r="AC282" s="921"/>
      <c r="AD282" s="921"/>
      <c r="AE282" s="921"/>
      <c r="AF282" s="921"/>
    </row>
    <row r="283" spans="1:33">
      <c r="A283" s="165"/>
      <c r="B283" s="864" t="s">
        <v>425</v>
      </c>
      <c r="C283" s="1165">
        <v>467</v>
      </c>
      <c r="D283" s="1166">
        <v>131</v>
      </c>
      <c r="E283" s="1166">
        <v>1282</v>
      </c>
      <c r="F283" s="20">
        <v>1657</v>
      </c>
      <c r="G283" s="1166">
        <v>1074</v>
      </c>
      <c r="H283" s="1166">
        <v>217</v>
      </c>
      <c r="I283" s="1167">
        <v>4828</v>
      </c>
      <c r="J283" s="196"/>
      <c r="K283" s="166">
        <f t="shared" ref="K283:L283" si="829">IF(C283&gt;0,(C283/C272)*100,)</f>
        <v>6.1342440562196243</v>
      </c>
      <c r="L283" s="166">
        <f t="shared" si="829"/>
        <v>4.928517682468021</v>
      </c>
      <c r="M283" s="166">
        <f t="shared" ref="M283" si="830">IF(E283&gt;0,(E283/E272)*100,)</f>
        <v>16.423264155777606</v>
      </c>
      <c r="N283" s="166">
        <f t="shared" ref="N283" si="831">IF(F283&gt;0,(F283/F272)*100,)</f>
        <v>24.179191594921932</v>
      </c>
      <c r="O283" s="166">
        <f t="shared" ref="O283" si="832">IF(G283&gt;0,(G283/G272)*100,)</f>
        <v>24.156545209176787</v>
      </c>
      <c r="P283" s="156">
        <f t="shared" ref="P283" si="833">IF(H283&gt;0,(H283/H272)*100,)</f>
        <v>25.771971496437057</v>
      </c>
      <c r="Q283" s="157">
        <f t="shared" ref="Q283" si="834">IF(I283&gt;0,(I283/I272)*100,)</f>
        <v>15.977232113309947</v>
      </c>
      <c r="R283" s="911"/>
      <c r="S283" s="166"/>
      <c r="T283" s="166"/>
      <c r="U283" s="166"/>
      <c r="V283" s="166"/>
      <c r="W283" s="156"/>
      <c r="X283" s="166"/>
      <c r="Y283" s="196"/>
      <c r="Z283" s="913"/>
      <c r="AA283" s="921"/>
      <c r="AB283" s="921"/>
      <c r="AC283" s="921"/>
      <c r="AD283" s="921"/>
      <c r="AE283" s="921"/>
      <c r="AF283" s="921"/>
      <c r="AG283" s="895"/>
    </row>
    <row r="284" spans="1:33">
      <c r="A284" s="165"/>
      <c r="B284" s="864" t="s">
        <v>423</v>
      </c>
      <c r="C284" s="1165">
        <v>487</v>
      </c>
      <c r="D284" s="1166">
        <v>118</v>
      </c>
      <c r="E284" s="1166">
        <v>1303</v>
      </c>
      <c r="F284" s="20">
        <v>1284</v>
      </c>
      <c r="G284" s="1166">
        <v>1132</v>
      </c>
      <c r="H284" s="1166">
        <v>467</v>
      </c>
      <c r="I284" s="1167">
        <v>4791</v>
      </c>
      <c r="J284" s="897"/>
      <c r="K284" s="154">
        <f t="shared" ref="K284:L284" si="835">IF(C284&gt;0,(C284/C275)*100,)</f>
        <v>6.4760638297872344</v>
      </c>
      <c r="L284" s="154">
        <f t="shared" si="835"/>
        <v>4.3558508674787744</v>
      </c>
      <c r="M284" s="426">
        <f t="shared" ref="M284" si="836">IF(E284&gt;0,(E284/E275)*100,)</f>
        <v>16.373460668509676</v>
      </c>
      <c r="N284" s="426">
        <f t="shared" ref="N284" si="837">IF(F284&gt;0,(F284/F275)*100,)</f>
        <v>17.825905872553101</v>
      </c>
      <c r="O284" s="426">
        <f t="shared" ref="O284" si="838">IF(G284&gt;0,(G284/G275)*100,)</f>
        <v>24.835454146555509</v>
      </c>
      <c r="P284" s="426">
        <f t="shared" ref="P284" si="839">IF(H284&gt;0,(H284/H275)*100,)</f>
        <v>26.488939307997732</v>
      </c>
      <c r="Q284" s="912">
        <f t="shared" ref="Q284" si="840">IF(I284&gt;0,(I284/I275)*100,)</f>
        <v>15.108322033363816</v>
      </c>
      <c r="R284" s="911" t="s">
        <v>10</v>
      </c>
      <c r="S284" s="153"/>
      <c r="T284" s="150"/>
      <c r="U284" s="150"/>
      <c r="V284" s="150"/>
      <c r="W284" s="150"/>
      <c r="X284" s="898"/>
      <c r="Y284" s="196"/>
      <c r="Z284" s="913"/>
      <c r="AA284" s="921"/>
      <c r="AB284" s="921"/>
      <c r="AC284" s="921"/>
      <c r="AD284" s="921"/>
      <c r="AE284" s="921"/>
      <c r="AF284" s="921"/>
    </row>
    <row r="285" spans="1:33">
      <c r="A285" s="165"/>
      <c r="B285" s="864" t="s">
        <v>421</v>
      </c>
      <c r="C285" s="1165">
        <v>5021</v>
      </c>
      <c r="D285" s="1166">
        <v>1761</v>
      </c>
      <c r="E285" s="1166">
        <v>2677</v>
      </c>
      <c r="F285" s="20">
        <v>2055</v>
      </c>
      <c r="G285" s="1166">
        <v>970</v>
      </c>
      <c r="H285" s="1166">
        <v>9</v>
      </c>
      <c r="I285" s="1167">
        <v>12493</v>
      </c>
      <c r="J285" s="196"/>
      <c r="K285" s="153">
        <f t="shared" ref="K285:L285" si="841">IF(C285&gt;0,(C285/C256)*100,)</f>
        <v>70.91807909604519</v>
      </c>
      <c r="L285" s="153">
        <f t="shared" si="841"/>
        <v>79.039497307001795</v>
      </c>
      <c r="M285" s="475">
        <f t="shared" ref="M285" si="842">IF(E285&gt;0,(E285/E256)*100,)</f>
        <v>43.059353385877429</v>
      </c>
      <c r="N285" s="475">
        <f t="shared" ref="N285" si="843">IF(F285&gt;0,(F285/F256)*100,)</f>
        <v>38.418395961862032</v>
      </c>
      <c r="O285" s="475">
        <f t="shared" ref="O285" si="844">IF(G285&gt;0,(G285/G256)*100,)</f>
        <v>31.422092646582445</v>
      </c>
      <c r="P285" s="475">
        <f t="shared" ref="P285" si="845">IF(H285&gt;0,(H285/H256)*100,)</f>
        <v>12.676056338028168</v>
      </c>
      <c r="Q285" s="476">
        <f t="shared" ref="Q285" si="846">IF(I285&gt;0,(I285/I256)*100,)</f>
        <v>51.984853528628491</v>
      </c>
      <c r="R285" s="152">
        <f>+K285+K288+K291</f>
        <v>89.646892655367225</v>
      </c>
      <c r="S285" s="153">
        <f t="shared" ref="S285:S287" si="847">+L285+L288+L291</f>
        <v>95.242369838420103</v>
      </c>
      <c r="T285" s="475">
        <f t="shared" ref="T285:T287" si="848">+M285+M288+M291</f>
        <v>74.794917162618617</v>
      </c>
      <c r="U285" s="475">
        <f t="shared" ref="U285:U287" si="849">+N285+N288+N291</f>
        <v>68.92877173303421</v>
      </c>
      <c r="V285" s="475">
        <f t="shared" ref="V285:V287" si="850">+O285+O288+O291</f>
        <v>63.621639131843224</v>
      </c>
      <c r="W285" s="475">
        <f t="shared" ref="W285:W287" si="851">+P285+P288+P291</f>
        <v>22.535211267605632</v>
      </c>
      <c r="X285" s="476">
        <f t="shared" ref="X285:X287" si="852">+Q285+Q288+Q291</f>
        <v>78.170772303595214</v>
      </c>
      <c r="Y285" s="196"/>
      <c r="Z285" s="913">
        <f>+R285+K294</f>
        <v>100</v>
      </c>
      <c r="AA285" s="913">
        <f t="shared" ref="AA285:AA287" si="853">+S285+L294</f>
        <v>100</v>
      </c>
      <c r="AB285" s="913">
        <f t="shared" ref="AB285:AB287" si="854">+T285+M294</f>
        <v>100</v>
      </c>
      <c r="AC285" s="913">
        <f t="shared" ref="AC285:AC287" si="855">+U285+N294</f>
        <v>100</v>
      </c>
      <c r="AD285" s="913">
        <f t="shared" ref="AD285:AD287" si="856">+V285+O294</f>
        <v>100</v>
      </c>
      <c r="AE285" s="913">
        <f t="shared" ref="AE285:AE287" si="857">+W285+P294</f>
        <v>100</v>
      </c>
      <c r="AF285" s="913">
        <f t="shared" ref="AF285:AF287" si="858">+X285+Q294</f>
        <v>100</v>
      </c>
    </row>
    <row r="286" spans="1:33">
      <c r="A286" s="165"/>
      <c r="B286" s="864" t="s">
        <v>419</v>
      </c>
      <c r="C286" s="1165">
        <v>4684</v>
      </c>
      <c r="D286" s="1166">
        <v>2046</v>
      </c>
      <c r="E286" s="1166">
        <v>2614</v>
      </c>
      <c r="F286" s="20">
        <v>2036</v>
      </c>
      <c r="G286" s="1166">
        <v>1093</v>
      </c>
      <c r="H286" s="1166">
        <v>11</v>
      </c>
      <c r="I286" s="1167">
        <v>12484</v>
      </c>
      <c r="J286" s="196"/>
      <c r="K286" s="153">
        <f t="shared" ref="K286:L286" si="859">IF(C286&gt;0,(C286/C259)*100,)</f>
        <v>69.167158889545192</v>
      </c>
      <c r="L286" s="153">
        <f t="shared" si="859"/>
        <v>79.518072289156621</v>
      </c>
      <c r="M286" s="475">
        <f t="shared" ref="M286" si="860">IF(E286&gt;0,(E286/E259)*100,)</f>
        <v>41.094167583713251</v>
      </c>
      <c r="N286" s="475">
        <f t="shared" ref="N286" si="861">IF(F286&gt;0,(F286/F259)*100,)</f>
        <v>41.365298659081674</v>
      </c>
      <c r="O286" s="475">
        <f t="shared" ref="O286" si="862">IF(G286&gt;0,(G286/G259)*100,)</f>
        <v>32.74415817855003</v>
      </c>
      <c r="P286" s="475">
        <f t="shared" ref="P286" si="863">IF(H286&gt;0,(H286/H259)*100,)</f>
        <v>16.176470588235293</v>
      </c>
      <c r="Q286" s="476">
        <f t="shared" ref="Q286" si="864">IF(I286&gt;0,(I286/I259)*100,)</f>
        <v>51.943080635766002</v>
      </c>
      <c r="R286" s="152">
        <f t="shared" ref="R286:R287" si="865">+K286+K289+K292</f>
        <v>88.068517424689901</v>
      </c>
      <c r="S286" s="153">
        <f t="shared" si="847"/>
        <v>94.792071511853862</v>
      </c>
      <c r="T286" s="475">
        <f t="shared" si="848"/>
        <v>75.302625373368969</v>
      </c>
      <c r="U286" s="475">
        <f t="shared" si="849"/>
        <v>69.951239333604221</v>
      </c>
      <c r="V286" s="475">
        <f t="shared" si="850"/>
        <v>62.971839424805275</v>
      </c>
      <c r="W286" s="475">
        <f t="shared" si="851"/>
        <v>35.294117647058826</v>
      </c>
      <c r="X286" s="476">
        <f t="shared" si="852"/>
        <v>78.06440875426479</v>
      </c>
      <c r="Y286" s="196"/>
      <c r="Z286" s="913">
        <f t="shared" ref="Z286:Z287" si="866">+R286+K295</f>
        <v>100</v>
      </c>
      <c r="AA286" s="913">
        <f t="shared" si="853"/>
        <v>100</v>
      </c>
      <c r="AB286" s="913">
        <f t="shared" si="854"/>
        <v>100</v>
      </c>
      <c r="AC286" s="913">
        <f t="shared" si="855"/>
        <v>100</v>
      </c>
      <c r="AD286" s="913">
        <f t="shared" si="856"/>
        <v>100</v>
      </c>
      <c r="AE286" s="913">
        <f t="shared" si="857"/>
        <v>100</v>
      </c>
      <c r="AF286" s="913">
        <f t="shared" si="858"/>
        <v>100</v>
      </c>
    </row>
    <row r="287" spans="1:33">
      <c r="A287" s="165"/>
      <c r="B287" s="864" t="s">
        <v>417</v>
      </c>
      <c r="C287" s="1165">
        <v>4893</v>
      </c>
      <c r="D287" s="1166">
        <v>1905</v>
      </c>
      <c r="E287" s="1166">
        <v>2858</v>
      </c>
      <c r="F287" s="20">
        <v>2193</v>
      </c>
      <c r="G287" s="1166">
        <v>1152</v>
      </c>
      <c r="H287" s="1166">
        <v>17</v>
      </c>
      <c r="I287" s="1167">
        <v>13018</v>
      </c>
      <c r="J287" s="897"/>
      <c r="K287" s="154">
        <f t="shared" ref="K287:L287" si="867">IF(C287&gt;0,(C287/C262)*100,)</f>
        <v>69.919977136324661</v>
      </c>
      <c r="L287" s="154">
        <f t="shared" si="867"/>
        <v>77.660008153281694</v>
      </c>
      <c r="M287" s="477">
        <f t="shared" ref="M287" si="868">IF(E287&gt;0,(E287/E262)*100,)</f>
        <v>43.780637254901961</v>
      </c>
      <c r="N287" s="477">
        <f t="shared" ref="N287" si="869">IF(F287&gt;0,(F287/F262)*100,)</f>
        <v>40.172192709287415</v>
      </c>
      <c r="O287" s="477">
        <f t="shared" ref="O287" si="870">IF(G287&gt;0,(G287/G262)*100,)</f>
        <v>32.223776223776227</v>
      </c>
      <c r="P287" s="477">
        <f t="shared" ref="P287" si="871">IF(H287&gt;0,(H287/H262)*100,)</f>
        <v>22.666666666666664</v>
      </c>
      <c r="Q287" s="478">
        <f t="shared" ref="Q287" si="872">IF(I287&gt;0,(I287/I262)*100,)</f>
        <v>51.889349489795919</v>
      </c>
      <c r="R287" s="152">
        <f t="shared" si="865"/>
        <v>87.867962274935692</v>
      </c>
      <c r="S287" s="153">
        <f t="shared" si="847"/>
        <v>92.17284957195271</v>
      </c>
      <c r="T287" s="475">
        <f t="shared" si="848"/>
        <v>77.481617647058826</v>
      </c>
      <c r="U287" s="475">
        <f t="shared" si="849"/>
        <v>70.049459607986819</v>
      </c>
      <c r="V287" s="475">
        <f t="shared" si="850"/>
        <v>61.95804195804196</v>
      </c>
      <c r="W287" s="475">
        <f t="shared" si="851"/>
        <v>44</v>
      </c>
      <c r="X287" s="476">
        <f t="shared" si="852"/>
        <v>77.885841836734699</v>
      </c>
      <c r="Y287" s="196"/>
      <c r="Z287" s="913">
        <f t="shared" si="866"/>
        <v>100</v>
      </c>
      <c r="AA287" s="913">
        <f t="shared" si="853"/>
        <v>100</v>
      </c>
      <c r="AB287" s="913">
        <f t="shared" si="854"/>
        <v>100</v>
      </c>
      <c r="AC287" s="913">
        <f t="shared" si="855"/>
        <v>100.00000000000001</v>
      </c>
      <c r="AD287" s="913">
        <f t="shared" si="856"/>
        <v>100</v>
      </c>
      <c r="AE287" s="913">
        <f t="shared" si="857"/>
        <v>100</v>
      </c>
      <c r="AF287" s="913">
        <f t="shared" si="858"/>
        <v>100</v>
      </c>
    </row>
    <row r="288" spans="1:33">
      <c r="A288" s="165"/>
      <c r="B288" s="864" t="s">
        <v>415</v>
      </c>
      <c r="C288" s="1165">
        <v>600</v>
      </c>
      <c r="D288" s="1166">
        <v>187</v>
      </c>
      <c r="E288" s="1166">
        <v>440</v>
      </c>
      <c r="F288" s="20">
        <v>503</v>
      </c>
      <c r="G288" s="1166">
        <v>262</v>
      </c>
      <c r="H288" s="1166">
        <v>6</v>
      </c>
      <c r="I288" s="1167">
        <v>1998</v>
      </c>
      <c r="J288" s="196"/>
      <c r="K288" s="153">
        <f t="shared" ref="K288:L288" si="873">IF(C288&gt;0,(C288/C256)*100,)</f>
        <v>8.4745762711864394</v>
      </c>
      <c r="L288" s="153">
        <f t="shared" si="873"/>
        <v>8.3931777378815084</v>
      </c>
      <c r="M288" s="475">
        <f t="shared" ref="M288" si="874">IF(E288&gt;0,(E288/E256)*100,)</f>
        <v>7.0773685057101492</v>
      </c>
      <c r="N288" s="475">
        <f t="shared" ref="N288" si="875">IF(F288&gt;0,(F288/F256)*100,)</f>
        <v>9.4036268461394652</v>
      </c>
      <c r="O288" s="475">
        <f t="shared" ref="O288" si="876">IF(G288&gt;0,(G288/G256)*100,)</f>
        <v>8.4872044055717524</v>
      </c>
      <c r="P288" s="475">
        <f t="shared" ref="P288" si="877">IF(H288&gt;0,(H288/H256)*100,)</f>
        <v>8.4507042253521121</v>
      </c>
      <c r="Q288" s="476">
        <f t="shared" ref="Q288" si="878">IF(I288&gt;0,(I288/I256)*100,)</f>
        <v>8.3139147802929436</v>
      </c>
      <c r="R288" s="152"/>
      <c r="S288" s="153"/>
      <c r="T288" s="475"/>
      <c r="U288" s="475"/>
      <c r="V288" s="475"/>
      <c r="W288" s="475"/>
      <c r="X288" s="476"/>
      <c r="Y288" s="196"/>
      <c r="Z288" s="913"/>
      <c r="AA288" s="913"/>
      <c r="AB288" s="913"/>
      <c r="AC288" s="921"/>
      <c r="AD288" s="921"/>
      <c r="AE288" s="921"/>
      <c r="AF288" s="921"/>
    </row>
    <row r="289" spans="1:32">
      <c r="A289" s="165"/>
      <c r="B289" s="864" t="s">
        <v>413</v>
      </c>
      <c r="C289" s="1165">
        <v>538</v>
      </c>
      <c r="D289" s="1166">
        <v>225</v>
      </c>
      <c r="E289" s="1166">
        <v>425</v>
      </c>
      <c r="F289" s="20">
        <v>407</v>
      </c>
      <c r="G289" s="1166">
        <v>237</v>
      </c>
      <c r="H289" s="1166">
        <v>3</v>
      </c>
      <c r="I289" s="1167">
        <v>1835</v>
      </c>
      <c r="J289" s="196"/>
      <c r="K289" s="153">
        <f t="shared" ref="K289:L289" si="879">IF(C289&gt;0,(C289/C259)*100,)</f>
        <v>7.944477259303012</v>
      </c>
      <c r="L289" s="153">
        <f t="shared" si="879"/>
        <v>8.7446560435289555</v>
      </c>
      <c r="M289" s="475">
        <f t="shared" ref="M289" si="880">IF(E289&gt;0,(E289/E259)*100,)</f>
        <v>6.6813394120421323</v>
      </c>
      <c r="N289" s="475">
        <f t="shared" ref="N289" si="881">IF(F289&gt;0,(F289/F259)*100,)</f>
        <v>8.26899634295002</v>
      </c>
      <c r="O289" s="475">
        <f t="shared" ref="O289" si="882">IF(G289&gt;0,(G289/G259)*100,)</f>
        <v>7.1000599161174351</v>
      </c>
      <c r="P289" s="475">
        <f t="shared" ref="P289" si="883">IF(H289&gt;0,(H289/H259)*100,)</f>
        <v>4.4117647058823533</v>
      </c>
      <c r="Q289" s="476">
        <f t="shared" ref="Q289" si="884">IF(I289&gt;0,(I289/I259)*100,)</f>
        <v>7.6350170591661808</v>
      </c>
      <c r="R289" s="152"/>
      <c r="S289" s="153"/>
      <c r="T289" s="475"/>
      <c r="U289" s="475"/>
      <c r="V289" s="475"/>
      <c r="W289" s="475"/>
      <c r="X289" s="476"/>
      <c r="Y289" s="196"/>
      <c r="Z289" s="915"/>
      <c r="AA289" s="917"/>
      <c r="AB289" s="917"/>
      <c r="AC289" s="917"/>
      <c r="AD289" s="917"/>
      <c r="AE289" s="917"/>
      <c r="AF289" s="917"/>
    </row>
    <row r="290" spans="1:32">
      <c r="A290" s="165"/>
      <c r="B290" s="864" t="s">
        <v>409</v>
      </c>
      <c r="C290" s="1165">
        <v>551</v>
      </c>
      <c r="D290" s="1166">
        <v>199</v>
      </c>
      <c r="E290" s="1166">
        <v>427</v>
      </c>
      <c r="F290" s="20">
        <v>428</v>
      </c>
      <c r="G290" s="1166">
        <v>261</v>
      </c>
      <c r="H290" s="1166">
        <v>3</v>
      </c>
      <c r="I290" s="1167">
        <v>1869</v>
      </c>
      <c r="J290" s="196"/>
      <c r="K290" s="154">
        <f t="shared" ref="K290:L290" si="885">IF(C290&gt;0,(C290/C262)*100,)</f>
        <v>7.8736781937696483</v>
      </c>
      <c r="L290" s="154">
        <f t="shared" si="885"/>
        <v>8.1125152874031805</v>
      </c>
      <c r="M290" s="477">
        <f t="shared" ref="M290" si="886">IF(E290&gt;0,(E290/E262)*100,)</f>
        <v>6.5410539215686274</v>
      </c>
      <c r="N290" s="477">
        <f t="shared" ref="N290" si="887">IF(F290&gt;0,(F290/F262)*100,)</f>
        <v>7.8402637845759298</v>
      </c>
      <c r="O290" s="477">
        <f t="shared" ref="O290" si="888">IF(G290&gt;0,(G290/G262)*100,)</f>
        <v>7.3006993006993008</v>
      </c>
      <c r="P290" s="477">
        <f t="shared" ref="P290" si="889">IF(H290&gt;0,(H290/H262)*100,)</f>
        <v>4</v>
      </c>
      <c r="Q290" s="478">
        <f t="shared" ref="Q290" si="890">IF(I290&gt;0,(I290/I262)*100,)</f>
        <v>7.4497767857142865</v>
      </c>
      <c r="R290" s="152"/>
      <c r="S290" s="153"/>
      <c r="T290" s="475"/>
      <c r="U290" s="475"/>
      <c r="V290" s="475"/>
      <c r="W290" s="475"/>
      <c r="X290" s="476"/>
      <c r="Y290" s="196"/>
      <c r="Z290" s="915"/>
      <c r="AA290" s="917"/>
      <c r="AB290" s="917"/>
      <c r="AC290" s="917"/>
      <c r="AD290" s="917"/>
      <c r="AE290" s="917"/>
      <c r="AF290" s="917"/>
    </row>
    <row r="291" spans="1:32">
      <c r="A291" s="165"/>
      <c r="B291" s="864" t="s">
        <v>411</v>
      </c>
      <c r="C291" s="1165">
        <v>726</v>
      </c>
      <c r="D291" s="1166">
        <v>174</v>
      </c>
      <c r="E291" s="1166">
        <v>1533</v>
      </c>
      <c r="F291" s="20">
        <v>1129</v>
      </c>
      <c r="G291" s="1166">
        <v>732</v>
      </c>
      <c r="H291" s="1166">
        <v>1</v>
      </c>
      <c r="I291" s="1167">
        <v>4295</v>
      </c>
      <c r="J291" s="196"/>
      <c r="K291" s="153">
        <f t="shared" ref="K291:L291" si="891">IF(C291&gt;0,(C291/C256)*100,)</f>
        <v>10.254237288135592</v>
      </c>
      <c r="L291" s="153">
        <f t="shared" si="891"/>
        <v>7.8096947935368046</v>
      </c>
      <c r="M291" s="475">
        <f t="shared" ref="M291" si="892">IF(E291&gt;0,(E291/E256)*100,)</f>
        <v>24.658195271031044</v>
      </c>
      <c r="N291" s="475">
        <f t="shared" ref="N291" si="893">IF(F291&gt;0,(F291/F256)*100,)</f>
        <v>21.106748925032718</v>
      </c>
      <c r="O291" s="475">
        <f t="shared" ref="O291" si="894">IF(G291&gt;0,(G291/G256)*100,)</f>
        <v>23.712342079689019</v>
      </c>
      <c r="P291" s="475">
        <f t="shared" ref="P291" si="895">IF(H291&gt;0,(H291/H256)*100,)</f>
        <v>1.4084507042253522</v>
      </c>
      <c r="Q291" s="476">
        <f t="shared" ref="Q291" si="896">IF(I291&gt;0,(I291/I256)*100,)</f>
        <v>17.872003994673769</v>
      </c>
      <c r="R291" s="152"/>
      <c r="S291" s="153"/>
      <c r="T291" s="475"/>
      <c r="U291" s="475"/>
      <c r="V291" s="475"/>
      <c r="W291" s="475"/>
      <c r="X291" s="476"/>
      <c r="Y291" s="196"/>
      <c r="Z291" s="915"/>
      <c r="AA291" s="917"/>
      <c r="AB291" s="917"/>
      <c r="AC291" s="917"/>
      <c r="AD291" s="917"/>
      <c r="AE291" s="917"/>
      <c r="AF291" s="917"/>
    </row>
    <row r="292" spans="1:32">
      <c r="A292" s="165"/>
      <c r="B292" s="864" t="s">
        <v>407</v>
      </c>
      <c r="C292" s="1165">
        <v>742</v>
      </c>
      <c r="D292" s="1166">
        <v>168</v>
      </c>
      <c r="E292" s="1166">
        <v>1751</v>
      </c>
      <c r="F292" s="20">
        <v>1000</v>
      </c>
      <c r="G292" s="1166">
        <v>772</v>
      </c>
      <c r="H292" s="1166">
        <v>10</v>
      </c>
      <c r="I292" s="1167">
        <v>4443</v>
      </c>
      <c r="J292" s="196"/>
      <c r="K292" s="153">
        <f t="shared" ref="K292:L292" si="897">IF(C292&gt;0,(C292/C259)*100,)</f>
        <v>10.956881275841701</v>
      </c>
      <c r="L292" s="153">
        <f t="shared" si="897"/>
        <v>6.5293431791682854</v>
      </c>
      <c r="M292" s="475">
        <f t="shared" ref="M292" si="898">IF(E292&gt;0,(E292/E259)*100,)</f>
        <v>27.527118377613586</v>
      </c>
      <c r="N292" s="475">
        <f t="shared" ref="N292" si="899">IF(F292&gt;0,(F292/F259)*100,)</f>
        <v>20.316944331572532</v>
      </c>
      <c r="O292" s="475">
        <f t="shared" ref="O292" si="900">IF(G292&gt;0,(G292/G259)*100,)</f>
        <v>23.127621330137806</v>
      </c>
      <c r="P292" s="475">
        <f t="shared" ref="P292" si="901">IF(H292&gt;0,(H292/H259)*100,)</f>
        <v>14.705882352941178</v>
      </c>
      <c r="Q292" s="476">
        <f t="shared" ref="Q292" si="902">IF(I292&gt;0,(I292/I259)*100,)</f>
        <v>18.486311059332611</v>
      </c>
      <c r="R292" s="152"/>
      <c r="S292" s="153"/>
      <c r="T292" s="475"/>
      <c r="U292" s="475"/>
      <c r="V292" s="475"/>
      <c r="W292" s="475"/>
      <c r="X292" s="476"/>
      <c r="Y292" s="196"/>
      <c r="Z292" s="915"/>
      <c r="AA292" s="917"/>
      <c r="AB292" s="917"/>
      <c r="AC292" s="917"/>
      <c r="AD292" s="917"/>
      <c r="AE292" s="917"/>
      <c r="AF292" s="917"/>
    </row>
    <row r="293" spans="1:32">
      <c r="A293" s="165"/>
      <c r="B293" s="864" t="s">
        <v>405</v>
      </c>
      <c r="C293" s="1165">
        <v>705</v>
      </c>
      <c r="D293" s="1166">
        <v>157</v>
      </c>
      <c r="E293" s="1166">
        <v>1773</v>
      </c>
      <c r="F293" s="20">
        <v>1203</v>
      </c>
      <c r="G293" s="1166">
        <v>802</v>
      </c>
      <c r="H293" s="1166">
        <v>13</v>
      </c>
      <c r="I293" s="1167">
        <v>4653</v>
      </c>
      <c r="J293" s="897"/>
      <c r="K293" s="154">
        <f t="shared" ref="K293:L293" si="903">IF(C293&gt;0,(C293/C262)*100,)</f>
        <v>10.074306944841384</v>
      </c>
      <c r="L293" s="154">
        <f t="shared" si="903"/>
        <v>6.4003261312678346</v>
      </c>
      <c r="M293" s="477">
        <f t="shared" ref="M293" si="904">IF(E293&gt;0,(E293/E262)*100,)</f>
        <v>27.159926470588236</v>
      </c>
      <c r="N293" s="477">
        <f t="shared" ref="N293" si="905">IF(F293&gt;0,(F293/F262)*100,)</f>
        <v>22.037003114123465</v>
      </c>
      <c r="O293" s="477">
        <f t="shared" ref="O293" si="906">IF(G293&gt;0,(G293/G262)*100,)</f>
        <v>22.433566433566433</v>
      </c>
      <c r="P293" s="477">
        <f t="shared" ref="P293" si="907">IF(H293&gt;0,(H293/H262)*100,)</f>
        <v>17.333333333333336</v>
      </c>
      <c r="Q293" s="478">
        <f t="shared" ref="Q293" si="908">IF(I293&gt;0,(I293/I262)*100,)</f>
        <v>18.546715561224488</v>
      </c>
      <c r="R293" s="152"/>
      <c r="S293" s="153"/>
      <c r="T293" s="475"/>
      <c r="U293" s="475"/>
      <c r="V293" s="475"/>
      <c r="W293" s="475"/>
      <c r="X293" s="476"/>
      <c r="Y293" s="196"/>
      <c r="Z293" s="915"/>
      <c r="AA293" s="917"/>
      <c r="AB293" s="917"/>
      <c r="AC293" s="917"/>
      <c r="AD293" s="917"/>
      <c r="AE293" s="917"/>
      <c r="AF293" s="917"/>
    </row>
    <row r="294" spans="1:32">
      <c r="A294" s="165"/>
      <c r="B294" s="864" t="s">
        <v>401</v>
      </c>
      <c r="C294" s="1165">
        <v>733</v>
      </c>
      <c r="D294" s="1166">
        <v>106</v>
      </c>
      <c r="E294" s="1166">
        <v>1567</v>
      </c>
      <c r="F294" s="20">
        <v>1662</v>
      </c>
      <c r="G294" s="1166">
        <v>1123</v>
      </c>
      <c r="H294" s="1166">
        <v>55</v>
      </c>
      <c r="I294" s="1167">
        <v>5246</v>
      </c>
      <c r="J294" s="196"/>
      <c r="K294" s="153">
        <f t="shared" ref="K294:L294" si="909">IF(C294&gt;0,(C294/C256)*100,)</f>
        <v>10.353107344632768</v>
      </c>
      <c r="L294" s="153">
        <f t="shared" si="909"/>
        <v>4.7576301615798924</v>
      </c>
      <c r="M294" s="475">
        <f t="shared" ref="M294" si="910">IF(E294&gt;0,(E294/E256)*100,)</f>
        <v>25.205082837381376</v>
      </c>
      <c r="N294" s="475">
        <f t="shared" ref="N294" si="911">IF(F294&gt;0,(F294/F256)*100,)</f>
        <v>31.07122826696579</v>
      </c>
      <c r="O294" s="475">
        <f t="shared" ref="O294" si="912">IF(G294&gt;0,(G294/G256)*100,)</f>
        <v>36.378360868156783</v>
      </c>
      <c r="P294" s="475">
        <f t="shared" ref="P294" si="913">IF(H294&gt;0,(H294/H256)*100,)</f>
        <v>77.464788732394368</v>
      </c>
      <c r="Q294" s="476">
        <f t="shared" ref="Q294" si="914">IF(I294&gt;0,(I294/I256)*100,)</f>
        <v>21.829227696404793</v>
      </c>
      <c r="R294" s="152"/>
      <c r="S294" s="153"/>
      <c r="T294" s="475"/>
      <c r="U294" s="475"/>
      <c r="V294" s="475"/>
      <c r="W294" s="475"/>
      <c r="X294" s="476"/>
      <c r="Y294" s="196"/>
      <c r="Z294" s="915"/>
      <c r="AA294" s="917"/>
      <c r="AB294" s="917"/>
      <c r="AC294" s="917"/>
      <c r="AD294" s="917"/>
      <c r="AE294" s="917"/>
      <c r="AF294" s="917"/>
    </row>
    <row r="295" spans="1:32">
      <c r="A295" s="165"/>
      <c r="B295" s="864" t="s">
        <v>399</v>
      </c>
      <c r="C295" s="1165">
        <v>808</v>
      </c>
      <c r="D295" s="1166">
        <v>134</v>
      </c>
      <c r="E295" s="1166">
        <v>1571</v>
      </c>
      <c r="F295" s="20">
        <v>1479</v>
      </c>
      <c r="G295" s="1166">
        <v>1236</v>
      </c>
      <c r="H295" s="1166">
        <v>44</v>
      </c>
      <c r="I295" s="1167">
        <v>5272</v>
      </c>
      <c r="J295" s="196"/>
      <c r="K295" s="153">
        <f t="shared" ref="K295:L295" si="915">IF(C295&gt;0,(C295/C259)*100,)</f>
        <v>11.931482575310099</v>
      </c>
      <c r="L295" s="153">
        <f t="shared" si="915"/>
        <v>5.2079284881461332</v>
      </c>
      <c r="M295" s="475">
        <f t="shared" ref="M295" si="916">IF(E295&gt;0,(E295/E259)*100,)</f>
        <v>24.697374626631031</v>
      </c>
      <c r="N295" s="475">
        <f t="shared" ref="N295" si="917">IF(F295&gt;0,(F295/F259)*100,)</f>
        <v>30.048760666395776</v>
      </c>
      <c r="O295" s="475">
        <f t="shared" ref="O295" si="918">IF(G295&gt;0,(G295/G259)*100,)</f>
        <v>37.028160575194732</v>
      </c>
      <c r="P295" s="475">
        <f t="shared" ref="P295" si="919">IF(H295&gt;0,(H295/H259)*100,)</f>
        <v>64.705882352941174</v>
      </c>
      <c r="Q295" s="476">
        <f t="shared" ref="Q295" si="920">IF(I295&gt;0,(I295/I259)*100,)</f>
        <v>21.93559124573521</v>
      </c>
      <c r="R295" s="152"/>
      <c r="S295" s="153"/>
      <c r="T295" s="475"/>
      <c r="U295" s="475"/>
      <c r="V295" s="475"/>
      <c r="W295" s="475"/>
      <c r="X295" s="476"/>
      <c r="Y295" s="196"/>
      <c r="Z295" s="915"/>
      <c r="AA295" s="917"/>
      <c r="AB295" s="917"/>
      <c r="AC295" s="917"/>
      <c r="AD295" s="917"/>
      <c r="AE295" s="917"/>
      <c r="AF295" s="917"/>
    </row>
    <row r="296" spans="1:32">
      <c r="A296" s="165"/>
      <c r="B296" s="864" t="s">
        <v>397</v>
      </c>
      <c r="C296" s="1165">
        <v>849</v>
      </c>
      <c r="D296" s="1166">
        <v>192</v>
      </c>
      <c r="E296" s="1166">
        <v>1470</v>
      </c>
      <c r="F296" s="20">
        <v>1635</v>
      </c>
      <c r="G296" s="1166">
        <v>1360</v>
      </c>
      <c r="H296" s="1166">
        <v>42</v>
      </c>
      <c r="I296" s="1167">
        <v>5548</v>
      </c>
      <c r="J296" s="897"/>
      <c r="K296" s="154">
        <f t="shared" ref="K296:L296" si="921">IF(C296&gt;0,(C296/C262)*100,)</f>
        <v>12.132037725064304</v>
      </c>
      <c r="L296" s="154">
        <f t="shared" si="921"/>
        <v>7.8271504280472888</v>
      </c>
      <c r="M296" s="477">
        <f t="shared" ref="M296" si="922">IF(E296&gt;0,(E296/E262)*100,)</f>
        <v>22.518382352941178</v>
      </c>
      <c r="N296" s="477">
        <f t="shared" ref="N296" si="923">IF(F296&gt;0,(F296/F262)*100,)</f>
        <v>29.950540392013192</v>
      </c>
      <c r="O296" s="477">
        <f t="shared" ref="O296" si="924">IF(G296&gt;0,(G296/G262)*100,)</f>
        <v>38.04195804195804</v>
      </c>
      <c r="P296" s="900">
        <f t="shared" ref="P296" si="925">IF(H296&gt;0,(H296/H262)*100,)</f>
        <v>56.000000000000007</v>
      </c>
      <c r="Q296" s="477">
        <f t="shared" ref="Q296" si="926">IF(I296&gt;0,(I296/I262)*100,)</f>
        <v>22.114158163265309</v>
      </c>
      <c r="R296" s="152"/>
      <c r="S296" s="153"/>
      <c r="T296" s="475"/>
      <c r="U296" s="475"/>
      <c r="V296" s="475"/>
      <c r="W296" s="475"/>
      <c r="X296" s="476"/>
      <c r="Y296" s="196"/>
      <c r="Z296" s="915"/>
      <c r="AA296" s="917"/>
      <c r="AB296" s="917"/>
      <c r="AC296" s="917"/>
      <c r="AD296" s="917"/>
      <c r="AE296" s="917"/>
      <c r="AF296" s="917"/>
    </row>
    <row r="297" spans="1:32">
      <c r="A297" s="165"/>
      <c r="B297" s="864" t="s">
        <v>403</v>
      </c>
      <c r="C297" s="1165">
        <v>4191</v>
      </c>
      <c r="D297" s="1166">
        <v>1828</v>
      </c>
      <c r="E297" s="1166">
        <v>2585</v>
      </c>
      <c r="F297" s="20">
        <v>1608</v>
      </c>
      <c r="G297" s="1166">
        <v>876</v>
      </c>
      <c r="H297" s="1166">
        <v>7</v>
      </c>
      <c r="I297" s="1167">
        <v>11095</v>
      </c>
      <c r="J297" s="196"/>
      <c r="K297" s="166">
        <f t="shared" ref="K297:L297" si="927">IF(C297&gt;0,(C297/C249)*100,)</f>
        <v>68.179599804782825</v>
      </c>
      <c r="L297" s="155">
        <f t="shared" si="927"/>
        <v>78.488621726062689</v>
      </c>
      <c r="M297" s="155">
        <f t="shared" ref="M297" si="928">IF(E297&gt;0,(E297/E249)*100,)</f>
        <v>42.812189466710834</v>
      </c>
      <c r="N297" s="155">
        <f t="shared" ref="N297" si="929">IF(F297&gt;0,(F297/F249)*100,)</f>
        <v>41.072796934865899</v>
      </c>
      <c r="O297" s="155">
        <f t="shared" ref="O297" si="930">IF(G297&gt;0,(G297/G249)*100,)</f>
        <v>36.049382716049379</v>
      </c>
      <c r="P297" s="156">
        <f t="shared" ref="P297" si="931">IF(H297&gt;0,(H297/H249)*100,)</f>
        <v>38.888888888888893</v>
      </c>
      <c r="Q297" s="157">
        <f>IF(I297&gt;0,(I297/I249)*100,)</f>
        <v>53.144608899746139</v>
      </c>
      <c r="R297" s="896"/>
      <c r="S297" s="166"/>
      <c r="T297" s="166"/>
      <c r="U297" s="166"/>
      <c r="V297" s="166"/>
      <c r="W297" s="156"/>
      <c r="X297" s="166"/>
      <c r="Y297" s="196"/>
      <c r="Z297" s="915"/>
      <c r="AA297" s="917"/>
      <c r="AB297" s="917"/>
      <c r="AC297" s="917"/>
      <c r="AD297" s="917"/>
      <c r="AE297" s="917"/>
      <c r="AF297" s="917"/>
    </row>
    <row r="298" spans="1:32">
      <c r="A298" s="165"/>
      <c r="B298" s="864" t="s">
        <v>441</v>
      </c>
      <c r="C298" s="1165">
        <v>4284</v>
      </c>
      <c r="D298" s="1166">
        <v>1786</v>
      </c>
      <c r="E298" s="1166">
        <v>2350</v>
      </c>
      <c r="F298" s="20">
        <v>1637</v>
      </c>
      <c r="G298" s="1166">
        <v>991</v>
      </c>
      <c r="H298" s="1166">
        <v>14</v>
      </c>
      <c r="I298" s="1167">
        <v>11062</v>
      </c>
      <c r="J298" s="196"/>
      <c r="K298" s="166">
        <f t="shared" ref="K298:L298" si="932">IF(C298&gt;0,(C298/C251)*100,)</f>
        <v>68.347160178685385</v>
      </c>
      <c r="L298" s="155">
        <f t="shared" si="932"/>
        <v>79.625501560410157</v>
      </c>
      <c r="M298" s="155">
        <f t="shared" ref="M298" si="933">IF(E298&gt;0,(E298/E251)*100,)</f>
        <v>40.594230437035755</v>
      </c>
      <c r="N298" s="155">
        <f t="shared" ref="N298" si="934">IF(F298&gt;0,(F298/F251)*100,)</f>
        <v>40.843313373253494</v>
      </c>
      <c r="O298" s="155">
        <f t="shared" ref="O298" si="935">IF(G298&gt;0,(G298/G251)*100,)</f>
        <v>40.564879246827672</v>
      </c>
      <c r="P298" s="156">
        <f t="shared" ref="P298" si="936">IF(H298&gt;0,(H298/H251)*100,)</f>
        <v>24.561403508771928</v>
      </c>
      <c r="Q298" s="157">
        <f t="shared" ref="Q298" si="937">IF(I298&gt;0,(I298/I251)*100,)</f>
        <v>53.162245290272971</v>
      </c>
      <c r="R298" s="896"/>
      <c r="S298" s="166"/>
      <c r="T298" s="166"/>
      <c r="U298" s="166"/>
      <c r="V298" s="166"/>
      <c r="W298" s="156"/>
      <c r="X298" s="166"/>
      <c r="Y298" s="196"/>
      <c r="Z298" s="915"/>
      <c r="AA298" s="917"/>
      <c r="AB298" s="917"/>
      <c r="AC298" s="917"/>
      <c r="AD298" s="917"/>
      <c r="AE298" s="917"/>
      <c r="AF298" s="917"/>
    </row>
    <row r="299" spans="1:32">
      <c r="A299" s="165"/>
      <c r="B299" s="864" t="s">
        <v>439</v>
      </c>
      <c r="C299" s="1165">
        <v>4716</v>
      </c>
      <c r="D299" s="1166">
        <v>1784</v>
      </c>
      <c r="E299" s="1166">
        <v>2655</v>
      </c>
      <c r="F299" s="20">
        <v>1674</v>
      </c>
      <c r="G299" s="1166">
        <v>1053</v>
      </c>
      <c r="H299" s="1166">
        <v>13</v>
      </c>
      <c r="I299" s="1167">
        <v>11895</v>
      </c>
      <c r="J299" s="897"/>
      <c r="K299" s="158">
        <f t="shared" ref="K299:L299" si="938">IF(C299&gt;0,(C299/C253)*100,)</f>
        <v>71.508718726307805</v>
      </c>
      <c r="L299" s="158">
        <f t="shared" si="938"/>
        <v>80</v>
      </c>
      <c r="M299" s="158">
        <f t="shared" ref="M299" si="939">IF(E299&gt;0,(E299/E253)*100,)</f>
        <v>46.570777056656723</v>
      </c>
      <c r="N299" s="158">
        <f t="shared" ref="N299" si="940">IF(F299&gt;0,(F299/F253)*100,)</f>
        <v>42.606261135148891</v>
      </c>
      <c r="O299" s="158">
        <f t="shared" ref="O299" si="941">IF(G299&gt;0,(G299/G253)*100,)</f>
        <v>38.899150350942001</v>
      </c>
      <c r="P299" s="159">
        <f t="shared" ref="P299" si="942">IF(H299&gt;0,(H299/H253)*100,)</f>
        <v>18.840579710144929</v>
      </c>
      <c r="Q299" s="160">
        <f t="shared" ref="Q299" si="943">IF(I299&gt;0,(I299/I253)*100,)</f>
        <v>56.026564928642074</v>
      </c>
      <c r="R299" s="427"/>
      <c r="S299" s="158"/>
      <c r="T299" s="158"/>
      <c r="U299" s="158"/>
      <c r="V299" s="158"/>
      <c r="W299" s="159"/>
      <c r="X299" s="158"/>
      <c r="Y299" s="897"/>
      <c r="Z299" s="918"/>
      <c r="AA299" s="919"/>
      <c r="AB299" s="919"/>
      <c r="AC299" s="919"/>
      <c r="AD299" s="919"/>
      <c r="AE299" s="919"/>
      <c r="AF299" s="919"/>
    </row>
    <row r="300" spans="1:32">
      <c r="A300" s="943" t="s">
        <v>87</v>
      </c>
      <c r="B300" s="1144" t="s">
        <v>357</v>
      </c>
      <c r="C300" s="1162">
        <v>8543</v>
      </c>
      <c r="D300" s="1163"/>
      <c r="E300" s="1163">
        <v>11547</v>
      </c>
      <c r="F300" s="1163">
        <v>3174</v>
      </c>
      <c r="G300" s="1163"/>
      <c r="H300" s="1163"/>
      <c r="I300" s="1164">
        <v>23264</v>
      </c>
      <c r="J300" s="196"/>
      <c r="K300" s="472"/>
      <c r="L300" s="472"/>
      <c r="M300" s="462"/>
      <c r="N300" s="462"/>
      <c r="O300" s="462"/>
      <c r="P300" s="462"/>
      <c r="Q300" s="473"/>
      <c r="R300" s="474"/>
      <c r="S300" s="909"/>
      <c r="T300" s="910"/>
      <c r="U300" s="910"/>
      <c r="V300" s="910"/>
      <c r="W300" s="910"/>
      <c r="X300" s="473"/>
      <c r="Y300" s="196"/>
      <c r="Z300" s="915"/>
      <c r="AA300" s="917"/>
      <c r="AB300" s="917"/>
      <c r="AC300" s="917"/>
      <c r="AD300" s="917"/>
      <c r="AE300" s="917"/>
      <c r="AF300" s="917"/>
    </row>
    <row r="301" spans="1:32">
      <c r="A301" s="165"/>
      <c r="B301" s="1143" t="s">
        <v>359</v>
      </c>
      <c r="C301" s="1165">
        <v>8442</v>
      </c>
      <c r="D301" s="1166"/>
      <c r="E301" s="1166">
        <v>11516</v>
      </c>
      <c r="F301" s="20">
        <v>3061</v>
      </c>
      <c r="G301" s="1166"/>
      <c r="H301" s="1166"/>
      <c r="I301" s="1167">
        <v>23019</v>
      </c>
      <c r="J301" s="196"/>
      <c r="K301" s="153"/>
      <c r="L301" s="153"/>
      <c r="M301" s="475"/>
      <c r="N301" s="475"/>
      <c r="O301" s="475"/>
      <c r="P301" s="475"/>
      <c r="Q301" s="476"/>
      <c r="R301" s="152"/>
      <c r="S301" s="153"/>
      <c r="T301" s="475"/>
      <c r="U301" s="475"/>
      <c r="V301" s="475"/>
      <c r="W301" s="475"/>
      <c r="X301" s="476"/>
      <c r="Y301" s="196"/>
      <c r="Z301" s="915"/>
      <c r="AA301" s="917"/>
      <c r="AB301" s="917"/>
      <c r="AC301" s="917"/>
      <c r="AD301" s="917"/>
      <c r="AE301" s="917"/>
      <c r="AF301" s="917"/>
    </row>
    <row r="302" spans="1:32">
      <c r="A302" s="165"/>
      <c r="B302" s="1143" t="s">
        <v>361</v>
      </c>
      <c r="C302" s="1165">
        <v>8800</v>
      </c>
      <c r="D302" s="1166"/>
      <c r="E302" s="1166">
        <v>11548</v>
      </c>
      <c r="F302" s="20">
        <v>3555</v>
      </c>
      <c r="G302" s="1166"/>
      <c r="H302" s="1166"/>
      <c r="I302" s="1167">
        <v>23903</v>
      </c>
      <c r="J302" s="196"/>
      <c r="K302" s="153"/>
      <c r="L302" s="153"/>
      <c r="M302" s="475"/>
      <c r="N302" s="475"/>
      <c r="O302" s="475"/>
      <c r="P302" s="475"/>
      <c r="Q302" s="476"/>
      <c r="R302" s="152"/>
      <c r="S302" s="153"/>
      <c r="T302" s="475"/>
      <c r="U302" s="475"/>
      <c r="V302" s="475"/>
      <c r="W302" s="475"/>
      <c r="X302" s="476"/>
      <c r="Y302" s="196"/>
      <c r="Z302" s="915"/>
      <c r="AA302" s="917"/>
      <c r="AB302" s="917"/>
      <c r="AC302" s="917"/>
      <c r="AD302" s="917"/>
      <c r="AE302" s="917"/>
      <c r="AF302" s="917"/>
    </row>
    <row r="303" spans="1:32">
      <c r="A303" s="165"/>
      <c r="B303" s="1143" t="s">
        <v>363</v>
      </c>
      <c r="C303" s="1165">
        <v>8297</v>
      </c>
      <c r="D303" s="1166"/>
      <c r="E303" s="1166">
        <v>11428</v>
      </c>
      <c r="F303" s="20">
        <v>3826</v>
      </c>
      <c r="G303" s="1166"/>
      <c r="H303" s="1166"/>
      <c r="I303" s="1167">
        <v>23551</v>
      </c>
      <c r="J303" s="196"/>
      <c r="K303" s="153"/>
      <c r="L303" s="153"/>
      <c r="M303" s="475"/>
      <c r="N303" s="475"/>
      <c r="O303" s="475"/>
      <c r="P303" s="475"/>
      <c r="Q303" s="476"/>
      <c r="R303" s="152"/>
      <c r="S303" s="153"/>
      <c r="T303" s="475"/>
      <c r="U303" s="475"/>
      <c r="V303" s="475"/>
      <c r="W303" s="475"/>
      <c r="X303" s="476"/>
      <c r="Y303" s="196"/>
      <c r="Z303" s="915"/>
      <c r="AA303" s="917"/>
      <c r="AB303" s="917"/>
      <c r="AC303" s="917"/>
      <c r="AD303" s="917"/>
      <c r="AE303" s="917"/>
      <c r="AF303" s="917"/>
    </row>
    <row r="304" spans="1:32">
      <c r="A304" s="165"/>
      <c r="B304" s="1143" t="s">
        <v>365</v>
      </c>
      <c r="C304" s="1165">
        <v>8660</v>
      </c>
      <c r="D304" s="1166"/>
      <c r="E304" s="1166">
        <v>11638</v>
      </c>
      <c r="F304" s="20">
        <v>3706</v>
      </c>
      <c r="G304" s="1166"/>
      <c r="H304" s="1166"/>
      <c r="I304" s="1167">
        <v>24004</v>
      </c>
      <c r="J304" s="196"/>
      <c r="K304" s="153"/>
      <c r="L304" s="153"/>
      <c r="M304" s="475"/>
      <c r="N304" s="475"/>
      <c r="O304" s="475"/>
      <c r="P304" s="475"/>
      <c r="Q304" s="476"/>
      <c r="R304" s="152"/>
      <c r="S304" s="153"/>
      <c r="T304" s="475"/>
      <c r="U304" s="475"/>
      <c r="V304" s="475"/>
      <c r="W304" s="475"/>
      <c r="X304" s="476"/>
      <c r="Y304" s="196"/>
      <c r="Z304" s="915"/>
      <c r="AA304" s="915"/>
      <c r="AB304" s="915"/>
      <c r="AC304" s="915"/>
      <c r="AD304" s="917"/>
      <c r="AE304" s="917"/>
      <c r="AF304" s="917"/>
    </row>
    <row r="305" spans="1:33">
      <c r="A305" s="165"/>
      <c r="B305" s="1143" t="s">
        <v>367</v>
      </c>
      <c r="C305" s="1165">
        <v>8755</v>
      </c>
      <c r="D305" s="1166"/>
      <c r="E305" s="1166">
        <v>11588</v>
      </c>
      <c r="F305" s="20">
        <v>3574</v>
      </c>
      <c r="G305" s="1166"/>
      <c r="H305" s="1166"/>
      <c r="I305" s="1167">
        <v>23917</v>
      </c>
      <c r="J305" s="196"/>
      <c r="K305" s="153"/>
      <c r="L305" s="153"/>
      <c r="M305" s="475"/>
      <c r="N305" s="475"/>
      <c r="O305" s="475"/>
      <c r="P305" s="475"/>
      <c r="Q305" s="476"/>
      <c r="R305" s="152"/>
      <c r="S305" s="153"/>
      <c r="T305" s="475"/>
      <c r="U305" s="475"/>
      <c r="V305" s="475"/>
      <c r="W305" s="475"/>
      <c r="X305" s="476"/>
      <c r="Y305" s="196"/>
      <c r="Z305" s="915"/>
      <c r="AA305" s="917"/>
      <c r="AB305" s="917"/>
      <c r="AC305" s="917"/>
      <c r="AD305" s="917"/>
      <c r="AE305" s="917"/>
      <c r="AF305" s="917"/>
    </row>
    <row r="306" spans="1:33">
      <c r="A306" s="165"/>
      <c r="B306" s="1143" t="s">
        <v>369</v>
      </c>
      <c r="C306" s="1165">
        <v>9095</v>
      </c>
      <c r="D306" s="1166"/>
      <c r="E306" s="1166">
        <v>11556</v>
      </c>
      <c r="F306" s="20">
        <v>3740</v>
      </c>
      <c r="G306" s="1166"/>
      <c r="H306" s="1166"/>
      <c r="I306" s="1167">
        <v>24391</v>
      </c>
      <c r="J306" s="196"/>
      <c r="K306" s="154"/>
      <c r="L306" s="154"/>
      <c r="M306" s="477"/>
      <c r="N306" s="477"/>
      <c r="O306" s="477"/>
      <c r="P306" s="477"/>
      <c r="Q306" s="478"/>
      <c r="R306" s="152"/>
      <c r="S306" s="153"/>
      <c r="T306" s="475"/>
      <c r="U306" s="475"/>
      <c r="V306" s="475"/>
      <c r="W306" s="475"/>
      <c r="X306" s="476"/>
      <c r="Y306" s="196"/>
      <c r="Z306" s="915"/>
      <c r="AA306" s="917"/>
      <c r="AB306" s="917"/>
      <c r="AC306" s="917"/>
      <c r="AD306" s="917"/>
      <c r="AE306" s="917"/>
      <c r="AF306" s="917"/>
    </row>
    <row r="307" spans="1:33">
      <c r="A307" s="165"/>
      <c r="B307" s="1143" t="s">
        <v>371</v>
      </c>
      <c r="C307" s="1165">
        <v>4903</v>
      </c>
      <c r="D307" s="1166"/>
      <c r="E307" s="1166">
        <v>5610</v>
      </c>
      <c r="F307" s="20">
        <v>1455</v>
      </c>
      <c r="G307" s="1166"/>
      <c r="H307" s="1166"/>
      <c r="I307" s="1167">
        <v>11968</v>
      </c>
      <c r="J307" s="196"/>
      <c r="K307" s="153"/>
      <c r="L307" s="153"/>
      <c r="M307" s="475"/>
      <c r="N307" s="475"/>
      <c r="O307" s="475"/>
      <c r="P307" s="475"/>
      <c r="Q307" s="476"/>
      <c r="R307" s="152"/>
      <c r="S307" s="153"/>
      <c r="T307" s="475"/>
      <c r="U307" s="475"/>
      <c r="V307" s="475"/>
      <c r="W307" s="475"/>
      <c r="X307" s="476"/>
      <c r="Y307" s="196"/>
      <c r="Z307" s="915"/>
      <c r="AA307" s="917"/>
      <c r="AB307" s="917"/>
      <c r="AC307" s="917"/>
      <c r="AD307" s="917"/>
      <c r="AE307" s="917"/>
      <c r="AF307" s="917"/>
    </row>
    <row r="308" spans="1:33">
      <c r="A308" s="165"/>
      <c r="B308" s="1143" t="s">
        <v>1215</v>
      </c>
      <c r="C308" s="1165">
        <v>4903</v>
      </c>
      <c r="D308" s="1166"/>
      <c r="E308" s="1166">
        <v>5610</v>
      </c>
      <c r="F308" s="20">
        <v>1455</v>
      </c>
      <c r="G308" s="1166"/>
      <c r="H308" s="1166"/>
      <c r="I308" s="1167">
        <v>11968</v>
      </c>
      <c r="J308" s="196"/>
      <c r="K308" s="153"/>
      <c r="L308" s="153"/>
      <c r="M308" s="475"/>
      <c r="N308" s="475"/>
      <c r="O308" s="475"/>
      <c r="P308" s="475"/>
      <c r="Q308" s="476"/>
      <c r="R308" s="152"/>
      <c r="S308" s="153"/>
      <c r="T308" s="475"/>
      <c r="U308" s="475"/>
      <c r="V308" s="475"/>
      <c r="W308" s="475"/>
      <c r="X308" s="476"/>
      <c r="Y308" s="196"/>
      <c r="Z308" s="915"/>
      <c r="AA308" s="917"/>
      <c r="AB308" s="917"/>
      <c r="AC308" s="917"/>
      <c r="AD308" s="917"/>
      <c r="AE308" s="917"/>
      <c r="AF308" s="917"/>
    </row>
    <row r="309" spans="1:33">
      <c r="A309" s="165"/>
      <c r="B309" s="1143" t="s">
        <v>373</v>
      </c>
      <c r="C309" s="1165">
        <v>5112</v>
      </c>
      <c r="D309" s="1166"/>
      <c r="E309" s="1166">
        <v>5553</v>
      </c>
      <c r="F309" s="20">
        <v>1379</v>
      </c>
      <c r="G309" s="1166"/>
      <c r="H309" s="1166"/>
      <c r="I309" s="1167">
        <v>12044</v>
      </c>
      <c r="J309" s="196"/>
      <c r="K309" s="153"/>
      <c r="L309" s="153"/>
      <c r="M309" s="475"/>
      <c r="N309" s="475"/>
      <c r="O309" s="475"/>
      <c r="P309" s="475"/>
      <c r="Q309" s="476"/>
      <c r="R309" s="152"/>
      <c r="S309" s="153"/>
      <c r="T309" s="475"/>
      <c r="U309" s="475"/>
      <c r="V309" s="475"/>
      <c r="W309" s="475"/>
      <c r="X309" s="476"/>
      <c r="Y309" s="196"/>
      <c r="Z309" s="915"/>
      <c r="AA309" s="917"/>
      <c r="AB309" s="917"/>
      <c r="AC309" s="917"/>
      <c r="AD309" s="917"/>
      <c r="AE309" s="917"/>
      <c r="AF309" s="917"/>
    </row>
    <row r="310" spans="1:33">
      <c r="A310" s="165"/>
      <c r="B310" s="1143" t="s">
        <v>1217</v>
      </c>
      <c r="C310" s="1165">
        <v>5112</v>
      </c>
      <c r="D310" s="1166"/>
      <c r="E310" s="1166">
        <v>5553</v>
      </c>
      <c r="F310" s="20">
        <v>1379</v>
      </c>
      <c r="G310" s="1166"/>
      <c r="H310" s="1166"/>
      <c r="I310" s="1167">
        <v>12044</v>
      </c>
      <c r="J310" s="196"/>
      <c r="K310" s="153"/>
      <c r="L310" s="153"/>
      <c r="M310" s="475"/>
      <c r="N310" s="475"/>
      <c r="O310" s="475"/>
      <c r="P310" s="475"/>
      <c r="Q310" s="476"/>
      <c r="R310" s="152"/>
      <c r="S310" s="153"/>
      <c r="T310" s="475"/>
      <c r="U310" s="475"/>
      <c r="V310" s="475"/>
      <c r="W310" s="475"/>
      <c r="X310" s="476"/>
      <c r="Y310" s="196"/>
      <c r="Z310" s="915"/>
      <c r="AA310" s="917"/>
      <c r="AB310" s="917"/>
      <c r="AC310" s="917"/>
      <c r="AD310" s="917"/>
      <c r="AE310" s="917"/>
      <c r="AF310" s="917"/>
    </row>
    <row r="311" spans="1:33">
      <c r="A311" s="165"/>
      <c r="B311" s="1143" t="s">
        <v>375</v>
      </c>
      <c r="C311" s="1165">
        <v>5186</v>
      </c>
      <c r="D311" s="1166"/>
      <c r="E311" s="1166">
        <v>6039</v>
      </c>
      <c r="F311" s="20">
        <v>1504</v>
      </c>
      <c r="G311" s="1166"/>
      <c r="H311" s="1166"/>
      <c r="I311" s="1167">
        <v>12729</v>
      </c>
      <c r="J311" s="196"/>
      <c r="K311" s="186"/>
      <c r="L311" s="153"/>
      <c r="M311" s="475"/>
      <c r="N311" s="475"/>
      <c r="O311" s="475"/>
      <c r="P311" s="475"/>
      <c r="Q311" s="476"/>
      <c r="R311" s="152"/>
      <c r="S311" s="153"/>
      <c r="T311" s="475"/>
      <c r="U311" s="475"/>
      <c r="V311" s="475"/>
      <c r="W311" s="475"/>
      <c r="X311" s="476"/>
      <c r="Y311" s="196"/>
      <c r="Z311" s="915"/>
      <c r="AA311" s="917"/>
      <c r="AB311" s="917"/>
      <c r="AC311" s="917"/>
      <c r="AD311" s="917"/>
      <c r="AE311" s="917"/>
      <c r="AF311" s="917"/>
    </row>
    <row r="312" spans="1:33">
      <c r="A312" s="165"/>
      <c r="B312" s="1143" t="s">
        <v>1219</v>
      </c>
      <c r="C312" s="1165">
        <v>5186</v>
      </c>
      <c r="D312" s="1166"/>
      <c r="E312" s="1166">
        <v>6039</v>
      </c>
      <c r="F312" s="20">
        <v>1504</v>
      </c>
      <c r="G312" s="1166"/>
      <c r="H312" s="1166"/>
      <c r="I312" s="1167">
        <v>12729</v>
      </c>
      <c r="J312" s="196"/>
      <c r="K312" s="153"/>
      <c r="L312" s="153"/>
      <c r="M312" s="475"/>
      <c r="N312" s="475"/>
      <c r="O312" s="475"/>
      <c r="P312" s="479"/>
      <c r="Q312" s="475"/>
      <c r="R312" s="152"/>
      <c r="S312" s="153"/>
      <c r="T312" s="475"/>
      <c r="U312" s="475"/>
      <c r="V312" s="475"/>
      <c r="W312" s="475"/>
      <c r="X312" s="476"/>
      <c r="Y312" s="196"/>
      <c r="Z312" s="915"/>
      <c r="AA312" s="917"/>
      <c r="AB312" s="917"/>
      <c r="AC312" s="917"/>
      <c r="AD312" s="917"/>
      <c r="AE312" s="917"/>
      <c r="AF312" s="917"/>
    </row>
    <row r="313" spans="1:33">
      <c r="A313" s="165"/>
      <c r="B313" s="1143" t="s">
        <v>377</v>
      </c>
      <c r="C313" s="1165">
        <v>5082</v>
      </c>
      <c r="D313" s="1166"/>
      <c r="E313" s="1166">
        <v>6514</v>
      </c>
      <c r="F313" s="20">
        <v>1432</v>
      </c>
      <c r="G313" s="1166"/>
      <c r="H313" s="1166"/>
      <c r="I313" s="1167">
        <v>13028</v>
      </c>
      <c r="J313" s="196"/>
      <c r="K313" s="166"/>
      <c r="L313" s="155"/>
      <c r="M313" s="155"/>
      <c r="N313" s="155"/>
      <c r="O313" s="155"/>
      <c r="P313" s="156"/>
      <c r="Q313" s="157"/>
      <c r="R313" s="896"/>
      <c r="S313" s="166"/>
      <c r="T313" s="166"/>
      <c r="U313" s="166"/>
      <c r="V313" s="166"/>
      <c r="W313" s="156"/>
      <c r="X313" s="166"/>
      <c r="Y313" s="196"/>
      <c r="Z313" s="915"/>
      <c r="AA313" s="917"/>
      <c r="AB313" s="917"/>
      <c r="AC313" s="917"/>
      <c r="AD313" s="917"/>
      <c r="AE313" s="917"/>
      <c r="AF313" s="917"/>
    </row>
    <row r="314" spans="1:33">
      <c r="A314" s="165"/>
      <c r="B314" s="1143" t="s">
        <v>379</v>
      </c>
      <c r="C314" s="1165">
        <v>5121</v>
      </c>
      <c r="D314" s="1166"/>
      <c r="E314" s="1166">
        <v>6125</v>
      </c>
      <c r="F314" s="20">
        <v>1591</v>
      </c>
      <c r="G314" s="1166"/>
      <c r="H314" s="1166"/>
      <c r="I314" s="1167">
        <v>12837</v>
      </c>
      <c r="J314" s="196"/>
      <c r="K314" s="155"/>
      <c r="L314" s="155"/>
      <c r="M314" s="155"/>
      <c r="N314" s="155"/>
      <c r="O314" s="155"/>
      <c r="P314" s="156"/>
      <c r="Q314" s="157"/>
      <c r="R314" s="896"/>
      <c r="S314" s="166"/>
      <c r="T314" s="166"/>
      <c r="U314" s="166"/>
      <c r="V314" s="166"/>
      <c r="W314" s="156"/>
      <c r="X314" s="166"/>
      <c r="Y314" s="196"/>
      <c r="Z314" s="915"/>
      <c r="AA314" s="917"/>
      <c r="AB314" s="917"/>
      <c r="AC314" s="917"/>
      <c r="AD314" s="917"/>
      <c r="AE314" s="917"/>
      <c r="AF314" s="917"/>
    </row>
    <row r="315" spans="1:33">
      <c r="A315" s="165"/>
      <c r="B315" s="1143" t="s">
        <v>1221</v>
      </c>
      <c r="C315" s="1165">
        <v>5121</v>
      </c>
      <c r="D315" s="1166"/>
      <c r="E315" s="1166">
        <v>6125</v>
      </c>
      <c r="F315" s="20">
        <v>1591</v>
      </c>
      <c r="G315" s="1166"/>
      <c r="H315" s="1166"/>
      <c r="I315" s="1167">
        <v>12837</v>
      </c>
      <c r="J315" s="196"/>
      <c r="K315" s="155"/>
      <c r="L315" s="155"/>
      <c r="M315" s="155"/>
      <c r="N315" s="155"/>
      <c r="O315" s="155"/>
      <c r="P315" s="156"/>
      <c r="Q315" s="157"/>
      <c r="R315" s="896"/>
      <c r="S315" s="166"/>
      <c r="T315" s="166"/>
      <c r="U315" s="166"/>
      <c r="V315" s="166"/>
      <c r="W315" s="156"/>
      <c r="X315" s="166"/>
      <c r="Y315" s="196"/>
      <c r="Z315" s="915"/>
      <c r="AA315" s="917"/>
      <c r="AB315" s="917"/>
      <c r="AC315" s="917"/>
      <c r="AD315" s="917"/>
      <c r="AE315" s="917"/>
      <c r="AF315" s="917"/>
    </row>
    <row r="316" spans="1:33">
      <c r="A316" s="165"/>
      <c r="B316" s="1143" t="s">
        <v>381</v>
      </c>
      <c r="C316" s="1165">
        <v>6165</v>
      </c>
      <c r="D316" s="1166"/>
      <c r="E316" s="1166">
        <v>5759</v>
      </c>
      <c r="F316" s="20">
        <v>1473</v>
      </c>
      <c r="G316" s="1166"/>
      <c r="H316" s="1166"/>
      <c r="I316" s="1167">
        <v>13397</v>
      </c>
      <c r="J316" s="196"/>
      <c r="K316" s="155"/>
      <c r="L316" s="155"/>
      <c r="M316" s="155"/>
      <c r="N316" s="155"/>
      <c r="O316" s="155"/>
      <c r="P316" s="156"/>
      <c r="Q316" s="157"/>
      <c r="R316" s="896"/>
      <c r="S316" s="166"/>
      <c r="T316" s="166"/>
      <c r="U316" s="166"/>
      <c r="V316" s="166"/>
      <c r="W316" s="156"/>
      <c r="X316" s="166"/>
      <c r="Y316" s="196"/>
      <c r="Z316" s="915"/>
      <c r="AA316" s="917"/>
      <c r="AB316" s="917"/>
      <c r="AC316" s="917"/>
      <c r="AD316" s="917"/>
      <c r="AE316" s="917"/>
      <c r="AF316" s="917"/>
    </row>
    <row r="317" spans="1:33">
      <c r="A317" s="165"/>
      <c r="B317" s="1143" t="s">
        <v>1223</v>
      </c>
      <c r="C317" s="1165">
        <v>6165</v>
      </c>
      <c r="D317" s="1166"/>
      <c r="E317" s="1166">
        <v>5759</v>
      </c>
      <c r="F317" s="20">
        <v>1473</v>
      </c>
      <c r="G317" s="1166"/>
      <c r="H317" s="1166"/>
      <c r="I317" s="1167">
        <v>13397</v>
      </c>
      <c r="J317" s="196"/>
      <c r="K317" s="166">
        <f t="shared" ref="K317:L317" si="944">IF(C317&gt;0,(C317/C300)*100,)</f>
        <v>72.164345077841503</v>
      </c>
      <c r="L317" s="166">
        <f t="shared" si="944"/>
        <v>0</v>
      </c>
      <c r="M317" s="166">
        <f t="shared" ref="M317" si="945">IF(E317&gt;0,(E317/E300)*100,)</f>
        <v>49.874426257902485</v>
      </c>
      <c r="N317" s="166">
        <f t="shared" ref="N317" si="946">IF(F317&gt;0,(F317/F300)*100,)</f>
        <v>46.408317580340267</v>
      </c>
      <c r="O317" s="166">
        <f t="shared" ref="O317" si="947">IF(G317&gt;0,(G317/G300)*100,)</f>
        <v>0</v>
      </c>
      <c r="P317" s="166">
        <f t="shared" ref="P317" si="948">IF(H317&gt;0,(H317/H300)*100,)</f>
        <v>0</v>
      </c>
      <c r="Q317" s="157">
        <f t="shared" ref="Q317" si="949">IF(I317&gt;0,(I317/I300)*100,)</f>
        <v>57.586829436038514</v>
      </c>
      <c r="R317" s="911"/>
      <c r="S317" s="166"/>
      <c r="T317" s="166"/>
      <c r="U317" s="166"/>
      <c r="V317" s="166"/>
      <c r="W317" s="156"/>
      <c r="X317" s="166"/>
      <c r="Y317" s="196"/>
      <c r="Z317" s="915"/>
      <c r="AA317" s="917"/>
      <c r="AB317" s="917"/>
      <c r="AC317" s="917"/>
      <c r="AD317" s="917"/>
      <c r="AE317" s="917"/>
      <c r="AF317" s="917"/>
    </row>
    <row r="318" spans="1:33">
      <c r="A318" s="165"/>
      <c r="B318" s="1143" t="s">
        <v>1225</v>
      </c>
      <c r="C318" s="1165">
        <v>6165</v>
      </c>
      <c r="D318" s="1166"/>
      <c r="E318" s="1166">
        <v>5759</v>
      </c>
      <c r="F318" s="20">
        <v>1473</v>
      </c>
      <c r="G318" s="1166"/>
      <c r="H318" s="1166"/>
      <c r="I318" s="1167">
        <v>13397</v>
      </c>
      <c r="J318" s="196"/>
      <c r="K318" s="166"/>
      <c r="L318" s="166"/>
      <c r="M318" s="166"/>
      <c r="N318" s="166"/>
      <c r="O318" s="166"/>
      <c r="P318" s="156"/>
      <c r="Q318" s="157"/>
      <c r="R318" s="911"/>
      <c r="S318" s="150"/>
      <c r="T318" s="150"/>
      <c r="U318" s="150"/>
      <c r="V318" s="150"/>
      <c r="W318" s="150"/>
      <c r="X318" s="898"/>
      <c r="Y318" s="196"/>
      <c r="AA318" s="917"/>
      <c r="AB318" s="917"/>
      <c r="AC318" s="917"/>
      <c r="AD318" s="917"/>
      <c r="AE318" s="917"/>
      <c r="AF318" s="917"/>
      <c r="AG318" s="133"/>
    </row>
    <row r="319" spans="1:33">
      <c r="A319" s="165"/>
      <c r="B319" s="1143" t="s">
        <v>383</v>
      </c>
      <c r="C319" s="1165">
        <v>6007</v>
      </c>
      <c r="D319" s="1166"/>
      <c r="E319" s="1166">
        <v>5951</v>
      </c>
      <c r="F319" s="20">
        <v>1596</v>
      </c>
      <c r="G319" s="1166"/>
      <c r="H319" s="1166"/>
      <c r="I319" s="1167">
        <v>13554</v>
      </c>
      <c r="J319" s="196"/>
      <c r="K319" s="166"/>
      <c r="L319" s="166"/>
      <c r="M319" s="166"/>
      <c r="N319" s="166"/>
      <c r="O319" s="166"/>
      <c r="P319" s="156"/>
      <c r="Q319" s="157"/>
      <c r="R319" s="896">
        <f t="shared" ref="R319" si="950">+K319+K322</f>
        <v>0</v>
      </c>
      <c r="S319" s="166">
        <f t="shared" ref="S319" si="951">+L319+L322</f>
        <v>0</v>
      </c>
      <c r="T319" s="166">
        <f t="shared" ref="T319" si="952">+M319+M322</f>
        <v>0</v>
      </c>
      <c r="U319" s="166">
        <f t="shared" ref="U319" si="953">+N319+N322</f>
        <v>0</v>
      </c>
      <c r="V319" s="166">
        <f t="shared" ref="V319" si="954">+O319+O322</f>
        <v>0</v>
      </c>
      <c r="W319" s="156">
        <f t="shared" ref="W319" si="955">+P319+P322</f>
        <v>0</v>
      </c>
      <c r="X319" s="166">
        <f t="shared" ref="X319" si="956">+Q319+Q322</f>
        <v>0</v>
      </c>
      <c r="Y319" s="196"/>
      <c r="Z319" s="915"/>
      <c r="AA319" s="917"/>
      <c r="AB319" s="917"/>
      <c r="AC319" s="917"/>
      <c r="AD319" s="917"/>
      <c r="AE319" s="917"/>
      <c r="AF319" s="917"/>
      <c r="AG319" s="133"/>
    </row>
    <row r="320" spans="1:33">
      <c r="A320" s="165"/>
      <c r="B320" s="1143" t="s">
        <v>1227</v>
      </c>
      <c r="C320" s="1165">
        <v>6007</v>
      </c>
      <c r="D320" s="1166"/>
      <c r="E320" s="1166">
        <v>5951</v>
      </c>
      <c r="F320" s="20">
        <v>1596</v>
      </c>
      <c r="G320" s="1166"/>
      <c r="H320" s="1166"/>
      <c r="I320" s="1167">
        <v>13554</v>
      </c>
      <c r="J320" s="196"/>
      <c r="K320" s="166">
        <f t="shared" ref="K320:L320" si="957">IF(C320&gt;0,(C320/C301)*100,)</f>
        <v>71.156124141198774</v>
      </c>
      <c r="L320" s="166">
        <f t="shared" si="957"/>
        <v>0</v>
      </c>
      <c r="M320" s="166">
        <f t="shared" ref="M320" si="958">IF(E320&gt;0,(E320/E301)*100,)</f>
        <v>51.675929142063218</v>
      </c>
      <c r="N320" s="166">
        <f t="shared" ref="N320" si="959">IF(F320&gt;0,(F320/F301)*100,)</f>
        <v>52.139823587063049</v>
      </c>
      <c r="O320" s="166">
        <f t="shared" ref="O320" si="960">IF(G320&gt;0,(G320/G301)*100,)</f>
        <v>0</v>
      </c>
      <c r="P320" s="156">
        <f t="shared" ref="P320" si="961">IF(H320&gt;0,(H320/H301)*100,)</f>
        <v>0</v>
      </c>
      <c r="Q320" s="157">
        <f t="shared" ref="Q320" si="962">IF(I320&gt;0,(I320/I301)*100,)</f>
        <v>58.881793301185979</v>
      </c>
      <c r="R320" s="896"/>
      <c r="S320" s="166"/>
      <c r="T320" s="166"/>
      <c r="U320" s="166"/>
      <c r="V320" s="166"/>
      <c r="W320" s="156"/>
      <c r="X320" s="166"/>
      <c r="Y320" s="196"/>
      <c r="Z320" s="915"/>
      <c r="AA320" s="917"/>
      <c r="AB320" s="917"/>
      <c r="AC320" s="917"/>
      <c r="AD320" s="917"/>
      <c r="AE320" s="917"/>
      <c r="AF320" s="917"/>
      <c r="AG320" s="133"/>
    </row>
    <row r="321" spans="1:33">
      <c r="A321" s="165"/>
      <c r="B321" s="1143" t="s">
        <v>1229</v>
      </c>
      <c r="C321" s="1165">
        <v>6007</v>
      </c>
      <c r="D321" s="1166"/>
      <c r="E321" s="1166">
        <v>5951</v>
      </c>
      <c r="F321" s="20">
        <v>1596</v>
      </c>
      <c r="G321" s="1166"/>
      <c r="H321" s="1166"/>
      <c r="I321" s="1167">
        <v>13554</v>
      </c>
      <c r="J321" s="196"/>
      <c r="K321" s="166"/>
      <c r="L321" s="166"/>
      <c r="M321" s="166"/>
      <c r="N321" s="166"/>
      <c r="O321" s="166"/>
      <c r="P321" s="156"/>
      <c r="Q321" s="157"/>
      <c r="R321" s="896">
        <f t="shared" ref="R321" si="963">+K321+K324</f>
        <v>0</v>
      </c>
      <c r="S321" s="166">
        <f t="shared" ref="S321" si="964">+L321+L324</f>
        <v>0</v>
      </c>
      <c r="T321" s="166">
        <f t="shared" ref="T321" si="965">+M321+M324</f>
        <v>0</v>
      </c>
      <c r="U321" s="166">
        <f t="shared" ref="U321" si="966">+N321+N324</f>
        <v>0</v>
      </c>
      <c r="V321" s="166">
        <f t="shared" ref="V321" si="967">+O321+O324</f>
        <v>0</v>
      </c>
      <c r="W321" s="156">
        <f t="shared" ref="W321" si="968">+P321+P324</f>
        <v>0</v>
      </c>
      <c r="X321" s="166">
        <f t="shared" ref="X321" si="969">+Q321+Q324</f>
        <v>0</v>
      </c>
      <c r="Y321" s="196"/>
      <c r="Z321" s="915"/>
      <c r="AA321" s="917"/>
      <c r="AB321" s="917"/>
      <c r="AC321" s="917"/>
      <c r="AD321" s="917"/>
      <c r="AE321" s="917"/>
      <c r="AF321" s="917"/>
      <c r="AG321" s="133"/>
    </row>
    <row r="322" spans="1:33">
      <c r="A322" s="165"/>
      <c r="B322" s="1143" t="s">
        <v>385</v>
      </c>
      <c r="C322" s="1165">
        <v>6362</v>
      </c>
      <c r="D322" s="1166"/>
      <c r="E322" s="1166">
        <v>6122</v>
      </c>
      <c r="F322" s="20">
        <v>1786</v>
      </c>
      <c r="G322" s="1166"/>
      <c r="H322" s="1166"/>
      <c r="I322" s="1167">
        <v>14270</v>
      </c>
      <c r="J322" s="196"/>
      <c r="K322" s="166"/>
      <c r="L322" s="166"/>
      <c r="M322" s="166"/>
      <c r="N322" s="166"/>
      <c r="O322" s="166"/>
      <c r="P322" s="156"/>
      <c r="Q322" s="157"/>
      <c r="R322" s="152"/>
      <c r="S322" s="153"/>
      <c r="T322" s="475"/>
      <c r="U322" s="475"/>
      <c r="V322" s="475"/>
      <c r="W322" s="475"/>
      <c r="X322" s="476"/>
      <c r="Y322" s="196"/>
      <c r="Z322" s="915"/>
      <c r="AA322" s="917"/>
      <c r="AB322" s="917"/>
      <c r="AC322" s="917"/>
      <c r="AD322" s="917"/>
      <c r="AE322" s="917"/>
      <c r="AF322" s="917"/>
      <c r="AG322" s="133"/>
    </row>
    <row r="323" spans="1:33">
      <c r="A323" s="165"/>
      <c r="B323" s="1143" t="s">
        <v>1231</v>
      </c>
      <c r="C323" s="1165">
        <v>6362</v>
      </c>
      <c r="D323" s="1166"/>
      <c r="E323" s="1166">
        <v>6122</v>
      </c>
      <c r="F323" s="20">
        <v>1786</v>
      </c>
      <c r="G323" s="1166"/>
      <c r="H323" s="1166"/>
      <c r="I323" s="1167">
        <v>14270</v>
      </c>
      <c r="J323" s="196"/>
      <c r="K323" s="166">
        <f t="shared" ref="K323:L323" si="970">IF(C323&gt;0,(C323/C302)*100,)</f>
        <v>72.295454545454547</v>
      </c>
      <c r="L323" s="166">
        <f t="shared" si="970"/>
        <v>0</v>
      </c>
      <c r="M323" s="166">
        <f t="shared" ref="M323" si="971">IF(E323&gt;0,(E323/E302)*100,)</f>
        <v>53.013508832698299</v>
      </c>
      <c r="N323" s="166">
        <f t="shared" ref="N323" si="972">IF(F323&gt;0,(F323/F302)*100,)</f>
        <v>50.239099859353018</v>
      </c>
      <c r="O323" s="166">
        <f t="shared" ref="O323" si="973">IF(G323&gt;0,(G323/G302)*100,)</f>
        <v>0</v>
      </c>
      <c r="P323" s="166">
        <f t="shared" ref="P323" si="974">IF(H323&gt;0,(H323/H302)*100,)</f>
        <v>0</v>
      </c>
      <c r="Q323" s="157">
        <f t="shared" ref="Q323" si="975">IF(I323&gt;0,(I323/I302)*100,)</f>
        <v>59.69961929464921</v>
      </c>
      <c r="R323" s="896"/>
      <c r="S323" s="166"/>
      <c r="T323" s="166"/>
      <c r="U323" s="166"/>
      <c r="V323" s="166"/>
      <c r="W323" s="156"/>
      <c r="X323" s="166"/>
      <c r="Y323" s="196"/>
      <c r="Z323" s="915"/>
      <c r="AA323" s="917"/>
      <c r="AB323" s="917"/>
      <c r="AC323" s="917"/>
      <c r="AD323" s="917"/>
      <c r="AE323" s="917"/>
      <c r="AF323" s="917"/>
      <c r="AG323" s="133"/>
    </row>
    <row r="324" spans="1:33">
      <c r="A324" s="165"/>
      <c r="B324" s="1143" t="s">
        <v>387</v>
      </c>
      <c r="C324" s="1165">
        <v>6179</v>
      </c>
      <c r="D324" s="1166"/>
      <c r="E324" s="1166">
        <v>6193</v>
      </c>
      <c r="F324" s="20">
        <v>1879</v>
      </c>
      <c r="G324" s="1166"/>
      <c r="H324" s="1166"/>
      <c r="I324" s="1167">
        <v>14251</v>
      </c>
      <c r="J324" s="196"/>
      <c r="K324" s="166"/>
      <c r="L324" s="166"/>
      <c r="M324" s="166"/>
      <c r="N324" s="166"/>
      <c r="O324" s="166"/>
      <c r="P324" s="156"/>
      <c r="Q324" s="157"/>
      <c r="R324" s="911"/>
      <c r="S324" s="166"/>
      <c r="T324" s="166"/>
      <c r="U324" s="166"/>
      <c r="V324" s="166"/>
      <c r="W324" s="156"/>
      <c r="X324" s="166"/>
      <c r="Y324" s="196"/>
      <c r="Z324" s="915"/>
      <c r="AA324" s="917"/>
      <c r="AB324" s="917"/>
      <c r="AC324" s="917"/>
      <c r="AD324" s="917"/>
      <c r="AE324" s="917"/>
      <c r="AF324" s="917"/>
      <c r="AG324" s="133"/>
    </row>
    <row r="325" spans="1:33">
      <c r="A325" s="165"/>
      <c r="B325" s="1143" t="s">
        <v>1233</v>
      </c>
      <c r="C325" s="1165">
        <v>6179</v>
      </c>
      <c r="D325" s="1166"/>
      <c r="E325" s="1166">
        <v>6193</v>
      </c>
      <c r="F325" s="20">
        <v>1879</v>
      </c>
      <c r="G325" s="1166"/>
      <c r="H325" s="1166"/>
      <c r="I325" s="1167">
        <v>14251</v>
      </c>
      <c r="J325" s="196"/>
      <c r="K325" s="166"/>
      <c r="L325" s="166"/>
      <c r="M325" s="166"/>
      <c r="N325" s="166"/>
      <c r="O325" s="166"/>
      <c r="P325" s="156"/>
      <c r="Q325" s="157"/>
      <c r="R325" s="896"/>
      <c r="S325" s="153"/>
      <c r="T325" s="475"/>
      <c r="U325" s="475"/>
      <c r="V325" s="475"/>
      <c r="W325" s="475"/>
      <c r="X325" s="476"/>
      <c r="Y325" s="196"/>
      <c r="Z325" s="915"/>
      <c r="AA325" s="917"/>
      <c r="AB325" s="917"/>
      <c r="AC325" s="917"/>
      <c r="AD325" s="917"/>
      <c r="AE325" s="917"/>
      <c r="AF325" s="917"/>
      <c r="AG325" s="133"/>
    </row>
    <row r="326" spans="1:33">
      <c r="A326" s="165"/>
      <c r="B326" s="1143" t="s">
        <v>389</v>
      </c>
      <c r="C326" s="1165">
        <v>6493</v>
      </c>
      <c r="D326" s="1166"/>
      <c r="E326" s="1166">
        <v>6449</v>
      </c>
      <c r="F326" s="20">
        <v>1975</v>
      </c>
      <c r="G326" s="1166"/>
      <c r="H326" s="1166"/>
      <c r="I326" s="1167">
        <v>14917</v>
      </c>
      <c r="J326" s="196"/>
      <c r="K326" s="166"/>
      <c r="L326" s="166"/>
      <c r="M326" s="166"/>
      <c r="N326" s="166"/>
      <c r="O326" s="166"/>
      <c r="P326" s="156"/>
      <c r="Q326" s="157"/>
      <c r="R326" s="898"/>
      <c r="S326" s="166"/>
      <c r="T326" s="166"/>
      <c r="U326" s="166"/>
      <c r="V326" s="166"/>
      <c r="W326" s="156"/>
      <c r="X326" s="166"/>
      <c r="Y326" s="196"/>
      <c r="Z326" s="915"/>
      <c r="AA326" s="917"/>
      <c r="AB326" s="917"/>
      <c r="AC326" s="917"/>
      <c r="AD326" s="917"/>
      <c r="AE326" s="917"/>
      <c r="AF326" s="917"/>
      <c r="AG326" s="133"/>
    </row>
    <row r="327" spans="1:33">
      <c r="A327" s="165"/>
      <c r="B327" s="1143" t="s">
        <v>1235</v>
      </c>
      <c r="C327" s="1165">
        <v>6493</v>
      </c>
      <c r="D327" s="1166"/>
      <c r="E327" s="1166">
        <v>6449</v>
      </c>
      <c r="F327" s="20">
        <v>1975</v>
      </c>
      <c r="G327" s="1166"/>
      <c r="H327" s="1166"/>
      <c r="I327" s="1167">
        <v>14917</v>
      </c>
      <c r="J327" s="196"/>
      <c r="K327" s="166">
        <f t="shared" ref="K327:L327" si="976">IF(C327&gt;0,(C327/C304)*100,)</f>
        <v>74.976905311778282</v>
      </c>
      <c r="L327" s="166">
        <f t="shared" si="976"/>
        <v>0</v>
      </c>
      <c r="M327" s="166">
        <f t="shared" ref="M327" si="977">IF(E327&gt;0,(E327/E304)*100,)</f>
        <v>55.413301254511083</v>
      </c>
      <c r="N327" s="166">
        <f t="shared" ref="N327" si="978">IF(F327&gt;0,(F327/F304)*100,)</f>
        <v>53.291958985429034</v>
      </c>
      <c r="O327" s="166">
        <f t="shared" ref="O327" si="979">IF(G327&gt;0,(G327/G304)*100,)</f>
        <v>0</v>
      </c>
      <c r="P327" s="166">
        <f t="shared" ref="P327" si="980">IF(H327&gt;0,(H327/H304)*100,)</f>
        <v>0</v>
      </c>
      <c r="Q327" s="157">
        <f t="shared" ref="Q327" si="981">IF(I327&gt;0,(I327/I304)*100,)</f>
        <v>62.143809365105817</v>
      </c>
      <c r="R327" s="911"/>
      <c r="S327" s="166"/>
      <c r="T327" s="166"/>
      <c r="U327" s="166"/>
      <c r="V327" s="166"/>
      <c r="W327" s="156"/>
      <c r="X327" s="166"/>
      <c r="Y327" s="196"/>
      <c r="Z327" s="915"/>
      <c r="AA327" s="917"/>
      <c r="AB327" s="917"/>
      <c r="AC327" s="917"/>
      <c r="AD327" s="917"/>
      <c r="AE327" s="917"/>
      <c r="AF327" s="917"/>
      <c r="AG327" s="133"/>
    </row>
    <row r="328" spans="1:33">
      <c r="A328" s="165"/>
      <c r="B328" s="1143" t="s">
        <v>1237</v>
      </c>
      <c r="C328" s="1165">
        <v>6493</v>
      </c>
      <c r="D328" s="1166"/>
      <c r="E328" s="1166">
        <v>6449</v>
      </c>
      <c r="F328" s="20">
        <v>1975</v>
      </c>
      <c r="G328" s="1166"/>
      <c r="H328" s="1166"/>
      <c r="I328" s="1167">
        <v>14917</v>
      </c>
      <c r="J328" s="196"/>
      <c r="K328" s="166"/>
      <c r="L328" s="166"/>
      <c r="M328" s="166"/>
      <c r="N328" s="166"/>
      <c r="O328" s="166"/>
      <c r="P328" s="156"/>
      <c r="Q328" s="157"/>
      <c r="R328" s="896"/>
      <c r="S328" s="166"/>
      <c r="T328" s="166"/>
      <c r="U328" s="166"/>
      <c r="V328" s="166"/>
      <c r="W328" s="156"/>
      <c r="X328" s="166"/>
      <c r="Y328" s="196"/>
      <c r="Z328" s="915"/>
      <c r="AA328" s="917"/>
      <c r="AB328" s="917"/>
      <c r="AC328" s="917"/>
      <c r="AD328" s="917"/>
      <c r="AE328" s="917"/>
      <c r="AF328" s="917"/>
      <c r="AG328" s="133"/>
    </row>
    <row r="329" spans="1:33">
      <c r="A329" s="165"/>
      <c r="B329" s="1143" t="s">
        <v>391</v>
      </c>
      <c r="C329" s="1165">
        <v>6387</v>
      </c>
      <c r="D329" s="1166"/>
      <c r="E329" s="1166">
        <v>6970</v>
      </c>
      <c r="F329" s="20">
        <v>1730</v>
      </c>
      <c r="G329" s="1166"/>
      <c r="H329" s="1166"/>
      <c r="I329" s="1167">
        <v>15087</v>
      </c>
      <c r="J329" s="196"/>
      <c r="K329" s="166"/>
      <c r="L329" s="166"/>
      <c r="M329" s="166"/>
      <c r="N329" s="166"/>
      <c r="O329" s="166"/>
      <c r="P329" s="156"/>
      <c r="Q329" s="157"/>
      <c r="R329" s="896"/>
      <c r="S329" s="166"/>
      <c r="T329" s="166"/>
      <c r="U329" s="166"/>
      <c r="V329" s="166"/>
      <c r="W329" s="156"/>
      <c r="X329" s="166"/>
      <c r="Y329" s="196"/>
      <c r="Z329" s="915"/>
      <c r="AA329" s="917"/>
      <c r="AB329" s="917"/>
      <c r="AC329" s="917"/>
      <c r="AD329" s="917"/>
      <c r="AE329" s="917"/>
      <c r="AF329" s="917"/>
      <c r="AG329" s="133"/>
    </row>
    <row r="330" spans="1:33">
      <c r="A330" s="165"/>
      <c r="B330" s="1143" t="s">
        <v>1239</v>
      </c>
      <c r="C330" s="1165">
        <v>6387</v>
      </c>
      <c r="D330" s="1166"/>
      <c r="E330" s="1166">
        <v>6970</v>
      </c>
      <c r="F330" s="20">
        <v>1730</v>
      </c>
      <c r="G330" s="1166"/>
      <c r="H330" s="1166"/>
      <c r="I330" s="1167">
        <v>15087</v>
      </c>
      <c r="J330" s="196"/>
      <c r="K330" s="166">
        <f t="shared" ref="K330:L330" si="982">IF(C330&gt;0,(C330/C305)*100,)</f>
        <v>72.952598515134198</v>
      </c>
      <c r="L330" s="166">
        <f t="shared" si="982"/>
        <v>0</v>
      </c>
      <c r="M330" s="166">
        <f t="shared" ref="M330" si="983">IF(E330&gt;0,(E330/E305)*100,)</f>
        <v>60.148429409734206</v>
      </c>
      <c r="N330" s="166">
        <f t="shared" ref="N330" si="984">IF(F330&gt;0,(F330/F305)*100,)</f>
        <v>48.405148293228876</v>
      </c>
      <c r="O330" s="166">
        <f t="shared" ref="O330" si="985">IF(G330&gt;0,(G330/G305)*100,)</f>
        <v>0</v>
      </c>
      <c r="P330" s="156">
        <f t="shared" ref="P330" si="986">IF(H330&gt;0,(H330/H305)*100,)</f>
        <v>0</v>
      </c>
      <c r="Q330" s="157">
        <f t="shared" ref="Q330" si="987">IF(I330&gt;0,(I330/I305)*100,)</f>
        <v>63.080653928168253</v>
      </c>
      <c r="R330" s="896"/>
      <c r="S330" s="166"/>
      <c r="T330" s="166"/>
      <c r="U330" s="166"/>
      <c r="V330" s="166"/>
      <c r="W330" s="156"/>
      <c r="X330" s="166"/>
      <c r="Y330" s="196"/>
      <c r="Z330" s="915"/>
      <c r="AA330" s="917"/>
      <c r="AB330" s="917"/>
      <c r="AC330" s="917"/>
      <c r="AD330" s="917"/>
      <c r="AE330" s="917"/>
      <c r="AF330" s="917"/>
      <c r="AG330" s="133"/>
    </row>
    <row r="331" spans="1:33">
      <c r="A331" s="165"/>
      <c r="B331" s="1143" t="s">
        <v>1241</v>
      </c>
      <c r="C331" s="1165">
        <v>6387</v>
      </c>
      <c r="D331" s="1166"/>
      <c r="E331" s="1166">
        <v>6970</v>
      </c>
      <c r="F331" s="20">
        <v>1730</v>
      </c>
      <c r="G331" s="1166"/>
      <c r="H331" s="1166"/>
      <c r="I331" s="1167">
        <v>15087</v>
      </c>
      <c r="J331" s="196"/>
      <c r="K331" s="166"/>
      <c r="L331" s="166"/>
      <c r="M331" s="166"/>
      <c r="N331" s="166"/>
      <c r="O331" s="166"/>
      <c r="P331" s="156"/>
      <c r="Q331" s="157"/>
      <c r="R331" s="152"/>
      <c r="S331" s="153"/>
      <c r="T331" s="475"/>
      <c r="U331" s="475"/>
      <c r="V331" s="475"/>
      <c r="W331" s="475"/>
      <c r="X331" s="476"/>
      <c r="Y331" s="196"/>
      <c r="Z331" s="915"/>
      <c r="AA331" s="917"/>
      <c r="AB331" s="917"/>
      <c r="AC331" s="917"/>
      <c r="AD331" s="917"/>
      <c r="AE331" s="917"/>
      <c r="AF331" s="917"/>
      <c r="AG331" s="895"/>
    </row>
    <row r="332" spans="1:33">
      <c r="A332" s="165"/>
      <c r="B332" s="1143" t="s">
        <v>393</v>
      </c>
      <c r="C332" s="1165">
        <v>6661</v>
      </c>
      <c r="D332" s="1166"/>
      <c r="E332" s="1166">
        <v>6811</v>
      </c>
      <c r="F332" s="20">
        <v>1785</v>
      </c>
      <c r="G332" s="1166"/>
      <c r="H332" s="1166"/>
      <c r="I332" s="1167">
        <v>15257</v>
      </c>
      <c r="J332" s="196"/>
      <c r="K332" s="166"/>
      <c r="L332" s="166"/>
      <c r="M332" s="166"/>
      <c r="N332" s="166"/>
      <c r="O332" s="166"/>
      <c r="P332" s="156"/>
      <c r="Q332" s="157"/>
      <c r="R332" s="896"/>
      <c r="S332" s="166"/>
      <c r="T332" s="166"/>
      <c r="U332" s="166"/>
      <c r="V332" s="166"/>
      <c r="W332" s="156"/>
      <c r="X332" s="166"/>
      <c r="Y332" s="196"/>
      <c r="Z332" s="915"/>
      <c r="AA332" s="917"/>
      <c r="AB332" s="917"/>
      <c r="AC332" s="917"/>
      <c r="AD332" s="917"/>
      <c r="AE332" s="917"/>
      <c r="AF332" s="917"/>
      <c r="AG332" s="895"/>
    </row>
    <row r="333" spans="1:33">
      <c r="A333" s="165"/>
      <c r="B333" s="1143" t="s">
        <v>1243</v>
      </c>
      <c r="C333" s="1165">
        <v>6661</v>
      </c>
      <c r="D333" s="1166"/>
      <c r="E333" s="1166">
        <v>6811</v>
      </c>
      <c r="F333" s="20">
        <v>1785</v>
      </c>
      <c r="G333" s="1166"/>
      <c r="H333" s="1166"/>
      <c r="I333" s="1167">
        <v>15257</v>
      </c>
      <c r="J333" s="196"/>
      <c r="K333" s="166">
        <f t="shared" ref="K333:L333" si="988">IF(C333&gt;0,(C333/C306)*100,)</f>
        <v>73.238042880703674</v>
      </c>
      <c r="L333" s="166">
        <f t="shared" si="988"/>
        <v>0</v>
      </c>
      <c r="M333" s="166">
        <f t="shared" ref="M333" si="989">IF(E333&gt;0,(E333/E306)*100,)</f>
        <v>58.93907926618207</v>
      </c>
      <c r="N333" s="166">
        <f t="shared" ref="N333" si="990">IF(F333&gt;0,(F333/F306)*100,)</f>
        <v>47.727272727272727</v>
      </c>
      <c r="O333" s="166">
        <f t="shared" ref="O333" si="991">IF(G333&gt;0,(G333/G306)*100,)</f>
        <v>0</v>
      </c>
      <c r="P333" s="156">
        <f t="shared" ref="P333" si="992">IF(H333&gt;0,(H333/H306)*100,)</f>
        <v>0</v>
      </c>
      <c r="Q333" s="157">
        <f t="shared" ref="Q333" si="993">IF(I333&gt;0,(I333/I306)*100,)</f>
        <v>62.551760895412244</v>
      </c>
      <c r="R333" s="911"/>
      <c r="S333" s="166"/>
      <c r="T333" s="166"/>
      <c r="U333" s="166"/>
      <c r="V333" s="166"/>
      <c r="W333" s="156"/>
      <c r="X333" s="166"/>
      <c r="Y333" s="196"/>
      <c r="Z333" s="915"/>
      <c r="AA333" s="917"/>
      <c r="AB333" s="917"/>
      <c r="AC333" s="917"/>
      <c r="AD333" s="917"/>
      <c r="AE333" s="917"/>
      <c r="AF333" s="917"/>
      <c r="AG333" s="895"/>
    </row>
    <row r="334" spans="1:33">
      <c r="A334" s="165"/>
      <c r="B334" s="1143" t="s">
        <v>1245</v>
      </c>
      <c r="C334" s="1165">
        <v>6661</v>
      </c>
      <c r="D334" s="1166"/>
      <c r="E334" s="1166">
        <v>6811</v>
      </c>
      <c r="F334" s="20">
        <v>1785</v>
      </c>
      <c r="G334" s="1166"/>
      <c r="H334" s="1166"/>
      <c r="I334" s="1167">
        <v>15257</v>
      </c>
      <c r="J334" s="897"/>
      <c r="K334" s="158"/>
      <c r="L334" s="158"/>
      <c r="M334" s="158"/>
      <c r="N334" s="158"/>
      <c r="O334" s="158"/>
      <c r="P334" s="159"/>
      <c r="Q334" s="160"/>
      <c r="R334" s="911" t="s">
        <v>9</v>
      </c>
      <c r="S334" s="153"/>
      <c r="T334" s="475"/>
      <c r="U334" s="475"/>
      <c r="V334" s="475"/>
      <c r="W334" s="475"/>
      <c r="X334" s="476"/>
      <c r="Y334" s="196"/>
      <c r="Z334" s="915"/>
      <c r="AA334" s="917"/>
      <c r="AB334" s="917"/>
      <c r="AC334" s="917"/>
      <c r="AD334" s="917"/>
      <c r="AE334" s="917"/>
      <c r="AF334" s="917"/>
      <c r="AG334" s="895"/>
    </row>
    <row r="335" spans="1:33">
      <c r="A335" s="165"/>
      <c r="B335" s="1143" t="s">
        <v>395</v>
      </c>
      <c r="C335" s="1165">
        <v>5194</v>
      </c>
      <c r="D335" s="1166"/>
      <c r="E335" s="1166">
        <v>4824</v>
      </c>
      <c r="F335" s="20">
        <v>1352</v>
      </c>
      <c r="G335" s="1166"/>
      <c r="H335" s="1166"/>
      <c r="I335" s="1167">
        <v>11370</v>
      </c>
      <c r="J335" s="196"/>
      <c r="K335" s="166">
        <f t="shared" ref="K335:L335" si="994">IF(C335&gt;0,(C335/C328)*100,)</f>
        <v>79.99383951948252</v>
      </c>
      <c r="L335" s="166">
        <f t="shared" si="994"/>
        <v>0</v>
      </c>
      <c r="M335" s="166">
        <f t="shared" ref="M335" si="995">IF(E335&gt;0,(E335/E328)*100,)</f>
        <v>74.802294929446418</v>
      </c>
      <c r="N335" s="166">
        <f t="shared" ref="N335" si="996">IF(F335&gt;0,(F335/F328)*100,)</f>
        <v>68.455696202531641</v>
      </c>
      <c r="O335" s="166">
        <f t="shared" ref="O335" si="997">IF(G335&gt;0,(G335/G328)*100,)</f>
        <v>0</v>
      </c>
      <c r="P335" s="156">
        <f t="shared" ref="P335" si="998">IF(H335&gt;0,(H335/H328)*100,)</f>
        <v>0</v>
      </c>
      <c r="Q335" s="157">
        <f t="shared" ref="Q335" si="999">IF(I335&gt;0,(I335/I328)*100,)</f>
        <v>76.221760407588661</v>
      </c>
      <c r="R335" s="896">
        <f>+K335+K338</f>
        <v>87.463422146927456</v>
      </c>
      <c r="S335" s="166">
        <f t="shared" ref="S335:S337" si="1000">+L335+L338</f>
        <v>0</v>
      </c>
      <c r="T335" s="166">
        <f t="shared" ref="T335:T337" si="1001">+M335+M338</f>
        <v>82.67948519150255</v>
      </c>
      <c r="U335" s="166">
        <f t="shared" ref="U335:U337" si="1002">+N335+N338</f>
        <v>72.70886075949366</v>
      </c>
      <c r="V335" s="166">
        <f t="shared" ref="V335:V337" si="1003">+O335+O338</f>
        <v>0</v>
      </c>
      <c r="W335" s="156">
        <f t="shared" ref="W335:W337" si="1004">+P335+P338</f>
        <v>0</v>
      </c>
      <c r="X335" s="166">
        <f t="shared" ref="X335:X337" si="1005">+Q335+Q338</f>
        <v>83.441710799758667</v>
      </c>
      <c r="Y335" s="196"/>
      <c r="Z335" s="913">
        <f>+R335+K341</f>
        <v>100</v>
      </c>
      <c r="AA335" s="913">
        <f t="shared" ref="AA335:AA337" si="1006">+S335+L341</f>
        <v>0</v>
      </c>
      <c r="AB335" s="913">
        <f t="shared" ref="AB335:AB337" si="1007">+T335+M341</f>
        <v>100</v>
      </c>
      <c r="AC335" s="913">
        <f t="shared" ref="AC335:AC337" si="1008">+U335+N341</f>
        <v>99.999999999999986</v>
      </c>
      <c r="AD335" s="913">
        <f t="shared" ref="AD335:AD337" si="1009">+V335+O341</f>
        <v>0</v>
      </c>
      <c r="AE335" s="913">
        <f t="shared" ref="AE335:AE337" si="1010">+W335+P341</f>
        <v>0</v>
      </c>
      <c r="AF335" s="913">
        <f t="shared" ref="AF335:AF337" si="1011">+X335+Q341</f>
        <v>100</v>
      </c>
    </row>
    <row r="336" spans="1:33">
      <c r="A336" s="165"/>
      <c r="B336" s="1143" t="s">
        <v>437</v>
      </c>
      <c r="C336" s="1165">
        <v>5134</v>
      </c>
      <c r="D336" s="1166"/>
      <c r="E336" s="1166">
        <v>5016</v>
      </c>
      <c r="F336" s="20">
        <v>1203</v>
      </c>
      <c r="G336" s="1166"/>
      <c r="H336" s="1166"/>
      <c r="I336" s="1167">
        <v>11353</v>
      </c>
      <c r="J336" s="196"/>
      <c r="K336" s="166">
        <f t="shared" ref="K336:L336" si="1012">IF(C336&gt;0,(C336/C331)*100,)</f>
        <v>80.382025990292789</v>
      </c>
      <c r="L336" s="166">
        <f t="shared" si="1012"/>
        <v>0</v>
      </c>
      <c r="M336" s="166">
        <f t="shared" ref="M336" si="1013">IF(E336&gt;0,(E336/E331)*100,)</f>
        <v>71.965566714490663</v>
      </c>
      <c r="N336" s="166">
        <f t="shared" ref="N336" si="1014">IF(F336&gt;0,(F336/F331)*100,)</f>
        <v>69.537572254335259</v>
      </c>
      <c r="O336" s="166">
        <f t="shared" ref="O336" si="1015">IF(G336&gt;0,(G336/G331)*100,)</f>
        <v>0</v>
      </c>
      <c r="P336" s="156">
        <f t="shared" ref="P336" si="1016">IF(H336&gt;0,(H336/H331)*100,)</f>
        <v>0</v>
      </c>
      <c r="Q336" s="157">
        <f t="shared" ref="Q336" si="1017">IF(I336&gt;0,(I336/I331)*100,)</f>
        <v>75.250215417246636</v>
      </c>
      <c r="R336" s="896">
        <f t="shared" ref="R336:R337" si="1018">+K336+K339</f>
        <v>88.601847502739943</v>
      </c>
      <c r="S336" s="166">
        <f t="shared" si="1000"/>
        <v>0</v>
      </c>
      <c r="T336" s="166">
        <f t="shared" si="1001"/>
        <v>80.502152080344317</v>
      </c>
      <c r="U336" s="166">
        <f t="shared" si="1002"/>
        <v>74.566473988439299</v>
      </c>
      <c r="V336" s="166">
        <f t="shared" si="1003"/>
        <v>0</v>
      </c>
      <c r="W336" s="156">
        <f t="shared" si="1004"/>
        <v>0</v>
      </c>
      <c r="X336" s="166">
        <f t="shared" si="1005"/>
        <v>83.250480546165576</v>
      </c>
      <c r="Y336" s="196"/>
      <c r="Z336" s="913">
        <f t="shared" ref="Z336:Z337" si="1019">+R336+K342</f>
        <v>100</v>
      </c>
      <c r="AA336" s="913">
        <f t="shared" si="1006"/>
        <v>0</v>
      </c>
      <c r="AB336" s="913">
        <f t="shared" si="1007"/>
        <v>99.999999999999986</v>
      </c>
      <c r="AC336" s="913">
        <f t="shared" si="1008"/>
        <v>99.999999999999986</v>
      </c>
      <c r="AD336" s="913">
        <f t="shared" si="1009"/>
        <v>0</v>
      </c>
      <c r="AE336" s="913">
        <f t="shared" si="1010"/>
        <v>0</v>
      </c>
      <c r="AF336" s="913">
        <f t="shared" si="1011"/>
        <v>100</v>
      </c>
      <c r="AG336" s="895"/>
    </row>
    <row r="337" spans="1:33">
      <c r="A337" s="165"/>
      <c r="B337" s="1143" t="s">
        <v>435</v>
      </c>
      <c r="C337" s="1165">
        <v>5336</v>
      </c>
      <c r="D337" s="1166"/>
      <c r="E337" s="1166">
        <v>4921</v>
      </c>
      <c r="F337" s="20">
        <v>1228</v>
      </c>
      <c r="G337" s="1166"/>
      <c r="H337" s="1166"/>
      <c r="I337" s="1167">
        <v>11485</v>
      </c>
      <c r="J337" s="897"/>
      <c r="K337" s="158">
        <f t="shared" ref="K337:L337" si="1020">IF(C337&gt;0,(C337/C334)*100,)</f>
        <v>80.108091878096374</v>
      </c>
      <c r="L337" s="158">
        <f t="shared" si="1020"/>
        <v>0</v>
      </c>
      <c r="M337" s="158">
        <f t="shared" ref="M337" si="1021">IF(E337&gt;0,(E337/E334)*100,)</f>
        <v>72.250770811921896</v>
      </c>
      <c r="N337" s="158">
        <f t="shared" ref="N337" si="1022">IF(F337&gt;0,(F337/F334)*100,)</f>
        <v>68.79551820728291</v>
      </c>
      <c r="O337" s="158">
        <f t="shared" ref="O337" si="1023">IF(G337&gt;0,(G337/G334)*100,)</f>
        <v>0</v>
      </c>
      <c r="P337" s="159">
        <f t="shared" ref="P337" si="1024">IF(H337&gt;0,(H337/H334)*100,)</f>
        <v>0</v>
      </c>
      <c r="Q337" s="160">
        <f t="shared" ref="Q337" si="1025">IF(I337&gt;0,(I337/I334)*100,)</f>
        <v>75.27692206855869</v>
      </c>
      <c r="R337" s="896">
        <f t="shared" si="1018"/>
        <v>87.689536105689825</v>
      </c>
      <c r="S337" s="166">
        <f t="shared" si="1000"/>
        <v>0</v>
      </c>
      <c r="T337" s="166">
        <f t="shared" si="1001"/>
        <v>80.986639260020553</v>
      </c>
      <c r="U337" s="166">
        <f t="shared" si="1002"/>
        <v>74.341736694677863</v>
      </c>
      <c r="V337" s="166">
        <f t="shared" si="1003"/>
        <v>0</v>
      </c>
      <c r="W337" s="156">
        <f t="shared" si="1004"/>
        <v>0</v>
      </c>
      <c r="X337" s="166">
        <f t="shared" si="1005"/>
        <v>83.135609883987669</v>
      </c>
      <c r="Y337" s="196"/>
      <c r="Z337" s="913">
        <f t="shared" si="1019"/>
        <v>99.999999999999986</v>
      </c>
      <c r="AA337" s="913">
        <f t="shared" si="1006"/>
        <v>0</v>
      </c>
      <c r="AB337" s="913">
        <f t="shared" si="1007"/>
        <v>100</v>
      </c>
      <c r="AC337" s="913">
        <f t="shared" si="1008"/>
        <v>99.999999999999986</v>
      </c>
      <c r="AD337" s="913">
        <f t="shared" si="1009"/>
        <v>0</v>
      </c>
      <c r="AE337" s="913">
        <f t="shared" si="1010"/>
        <v>0</v>
      </c>
      <c r="AF337" s="913">
        <f t="shared" si="1011"/>
        <v>100</v>
      </c>
    </row>
    <row r="338" spans="1:33">
      <c r="A338" s="165"/>
      <c r="B338" s="1143" t="s">
        <v>433</v>
      </c>
      <c r="C338" s="1165">
        <v>485</v>
      </c>
      <c r="D338" s="1166"/>
      <c r="E338" s="1166">
        <v>508</v>
      </c>
      <c r="F338" s="20">
        <v>84</v>
      </c>
      <c r="G338" s="1166"/>
      <c r="H338" s="1166"/>
      <c r="I338" s="1167">
        <v>1077</v>
      </c>
      <c r="J338" s="196"/>
      <c r="K338" s="166">
        <f t="shared" ref="K338:L338" si="1026">IF(C338&gt;0,(C338/C328)*100,)</f>
        <v>7.4695826274449404</v>
      </c>
      <c r="L338" s="166">
        <f t="shared" si="1026"/>
        <v>0</v>
      </c>
      <c r="M338" s="166">
        <f t="shared" ref="M338" si="1027">IF(E338&gt;0,(E338/E328)*100,)</f>
        <v>7.8771902620561329</v>
      </c>
      <c r="N338" s="166">
        <f t="shared" ref="N338" si="1028">IF(F338&gt;0,(F338/F328)*100,)</f>
        <v>4.2531645569620258</v>
      </c>
      <c r="O338" s="166">
        <f t="shared" ref="O338" si="1029">IF(G338&gt;0,(G338/G328)*100,)</f>
        <v>0</v>
      </c>
      <c r="P338" s="156">
        <f t="shared" ref="P338" si="1030">IF(H338&gt;0,(H338/H328)*100,)</f>
        <v>0</v>
      </c>
      <c r="Q338" s="157">
        <f t="shared" ref="Q338" si="1031">IF(I338&gt;0,(I338/I328)*100,)</f>
        <v>7.2199503921700074</v>
      </c>
      <c r="R338" s="896"/>
      <c r="S338" s="166"/>
      <c r="T338" s="166"/>
      <c r="U338" s="166"/>
      <c r="V338" s="166"/>
      <c r="W338" s="156"/>
      <c r="X338" s="166"/>
      <c r="Y338" s="196"/>
      <c r="Z338" s="913"/>
      <c r="AA338" s="921"/>
      <c r="AB338" s="921"/>
      <c r="AC338" s="921"/>
      <c r="AD338" s="921"/>
      <c r="AE338" s="921"/>
      <c r="AF338" s="921"/>
    </row>
    <row r="339" spans="1:33">
      <c r="A339" s="165"/>
      <c r="B339" s="1143" t="s">
        <v>431</v>
      </c>
      <c r="C339" s="1165">
        <v>525</v>
      </c>
      <c r="D339" s="1166"/>
      <c r="E339" s="1166">
        <v>595</v>
      </c>
      <c r="F339" s="20">
        <v>87</v>
      </c>
      <c r="G339" s="1166"/>
      <c r="H339" s="1166"/>
      <c r="I339" s="1167">
        <v>1207</v>
      </c>
      <c r="J339" s="196"/>
      <c r="K339" s="166">
        <f t="shared" ref="K339:L339" si="1032">IF(C339&gt;0,(C339/C331)*100,)</f>
        <v>8.2198215124471581</v>
      </c>
      <c r="L339" s="166">
        <f t="shared" si="1032"/>
        <v>0</v>
      </c>
      <c r="M339" s="166">
        <f t="shared" ref="M339" si="1033">IF(E339&gt;0,(E339/E331)*100,)</f>
        <v>8.536585365853659</v>
      </c>
      <c r="N339" s="166">
        <f t="shared" ref="N339" si="1034">IF(F339&gt;0,(F339/F331)*100,)</f>
        <v>5.0289017341040463</v>
      </c>
      <c r="O339" s="166">
        <f t="shared" ref="O339" si="1035">IF(G339&gt;0,(G339/G331)*100,)</f>
        <v>0</v>
      </c>
      <c r="P339" s="156">
        <f t="shared" ref="P339" si="1036">IF(H339&gt;0,(H339/H331)*100,)</f>
        <v>0</v>
      </c>
      <c r="Q339" s="157">
        <f t="shared" ref="Q339" si="1037">IF(I339&gt;0,(I339/I331)*100,)</f>
        <v>8.0002651289189366</v>
      </c>
      <c r="R339" s="896"/>
      <c r="S339" s="166"/>
      <c r="T339" s="166"/>
      <c r="U339" s="166"/>
      <c r="V339" s="166"/>
      <c r="W339" s="156"/>
      <c r="X339" s="166"/>
      <c r="Y339" s="196"/>
      <c r="Z339" s="913"/>
      <c r="AA339" s="921"/>
      <c r="AB339" s="921"/>
      <c r="AC339" s="921"/>
      <c r="AD339" s="921"/>
      <c r="AE339" s="921"/>
      <c r="AF339" s="921"/>
    </row>
    <row r="340" spans="1:33">
      <c r="A340" s="165"/>
      <c r="B340" s="1143" t="s">
        <v>429</v>
      </c>
      <c r="C340" s="1165">
        <v>505</v>
      </c>
      <c r="D340" s="1166"/>
      <c r="E340" s="1166">
        <v>595</v>
      </c>
      <c r="F340" s="20">
        <v>99</v>
      </c>
      <c r="G340" s="1166"/>
      <c r="H340" s="1166"/>
      <c r="I340" s="1167">
        <v>1199</v>
      </c>
      <c r="J340" s="897"/>
      <c r="K340" s="158">
        <f t="shared" ref="K340:L340" si="1038">IF(C340&gt;0,(C340/C334)*100,)</f>
        <v>7.5814442275934546</v>
      </c>
      <c r="L340" s="158">
        <f t="shared" si="1038"/>
        <v>0</v>
      </c>
      <c r="M340" s="158">
        <f t="shared" ref="M340" si="1039">IF(E340&gt;0,(E340/E334)*100,)</f>
        <v>8.7358684480986639</v>
      </c>
      <c r="N340" s="158">
        <f t="shared" ref="N340" si="1040">IF(F340&gt;0,(F340/F334)*100,)</f>
        <v>5.5462184873949578</v>
      </c>
      <c r="O340" s="158">
        <f t="shared" ref="O340" si="1041">IF(G340&gt;0,(G340/G334)*100,)</f>
        <v>0</v>
      </c>
      <c r="P340" s="159">
        <f t="shared" ref="P340" si="1042">IF(H340&gt;0,(H340/H334)*100,)</f>
        <v>0</v>
      </c>
      <c r="Q340" s="160">
        <f t="shared" ref="Q340" si="1043">IF(I340&gt;0,(I340/I334)*100,)</f>
        <v>7.8586878154289828</v>
      </c>
      <c r="R340" s="152"/>
      <c r="S340" s="153"/>
      <c r="T340" s="475"/>
      <c r="U340" s="475"/>
      <c r="V340" s="475"/>
      <c r="W340" s="475"/>
      <c r="X340" s="476"/>
      <c r="Y340" s="196"/>
      <c r="Z340" s="913"/>
      <c r="AA340" s="921"/>
      <c r="AB340" s="921"/>
      <c r="AC340" s="921"/>
      <c r="AD340" s="921"/>
      <c r="AE340" s="921"/>
      <c r="AF340" s="921"/>
    </row>
    <row r="341" spans="1:33">
      <c r="A341" s="165"/>
      <c r="B341" s="1143" t="s">
        <v>427</v>
      </c>
      <c r="C341" s="1165">
        <v>814</v>
      </c>
      <c r="D341" s="1166"/>
      <c r="E341" s="1166">
        <v>1117</v>
      </c>
      <c r="F341" s="20">
        <v>539</v>
      </c>
      <c r="G341" s="1166"/>
      <c r="H341" s="1166"/>
      <c r="I341" s="1167">
        <v>2470</v>
      </c>
      <c r="J341" s="196"/>
      <c r="K341" s="166">
        <f t="shared" ref="K341:L341" si="1044">IF(C341&gt;0,(C341/C328)*100,)</f>
        <v>12.53657785307254</v>
      </c>
      <c r="L341" s="166">
        <f t="shared" si="1044"/>
        <v>0</v>
      </c>
      <c r="M341" s="166">
        <f t="shared" ref="M341" si="1045">IF(E341&gt;0,(E341/E328)*100,)</f>
        <v>17.320514808497443</v>
      </c>
      <c r="N341" s="166">
        <f t="shared" ref="N341" si="1046">IF(F341&gt;0,(F341/F328)*100,)</f>
        <v>27.291139240506329</v>
      </c>
      <c r="O341" s="166">
        <f t="shared" ref="O341" si="1047">IF(G341&gt;0,(G341/G328)*100,)</f>
        <v>0</v>
      </c>
      <c r="P341" s="156">
        <f t="shared" ref="P341" si="1048">IF(H341&gt;0,(H341/H328)*100,)</f>
        <v>0</v>
      </c>
      <c r="Q341" s="157">
        <f t="shared" ref="Q341" si="1049">IF(I341&gt;0,(I341/I328)*100,)</f>
        <v>16.558289200241337</v>
      </c>
      <c r="R341" s="896"/>
      <c r="S341" s="166"/>
      <c r="T341" s="166"/>
      <c r="U341" s="166"/>
      <c r="V341" s="166"/>
      <c r="W341" s="156"/>
      <c r="X341" s="166"/>
      <c r="Y341" s="196"/>
      <c r="Z341" s="913"/>
      <c r="AA341" s="921"/>
      <c r="AB341" s="921"/>
      <c r="AC341" s="921"/>
      <c r="AD341" s="921"/>
      <c r="AE341" s="921"/>
      <c r="AF341" s="921"/>
    </row>
    <row r="342" spans="1:33">
      <c r="A342" s="165"/>
      <c r="B342" s="1143" t="s">
        <v>425</v>
      </c>
      <c r="C342" s="1165">
        <v>728</v>
      </c>
      <c r="D342" s="1166"/>
      <c r="E342" s="1166">
        <v>1359</v>
      </c>
      <c r="F342" s="20">
        <v>440</v>
      </c>
      <c r="G342" s="1166"/>
      <c r="H342" s="1166"/>
      <c r="I342" s="1167">
        <v>2527</v>
      </c>
      <c r="J342" s="196"/>
      <c r="K342" s="166">
        <f t="shared" ref="K342:L342" si="1050">IF(C342&gt;0,(C342/C331)*100,)</f>
        <v>11.39815249726006</v>
      </c>
      <c r="L342" s="166">
        <f t="shared" si="1050"/>
        <v>0</v>
      </c>
      <c r="M342" s="166">
        <f t="shared" ref="M342" si="1051">IF(E342&gt;0,(E342/E331)*100,)</f>
        <v>19.497847919655666</v>
      </c>
      <c r="N342" s="166">
        <f t="shared" ref="N342" si="1052">IF(F342&gt;0,(F342/F331)*100,)</f>
        <v>25.433526011560691</v>
      </c>
      <c r="O342" s="166">
        <f t="shared" ref="O342" si="1053">IF(G342&gt;0,(G342/G331)*100,)</f>
        <v>0</v>
      </c>
      <c r="P342" s="156">
        <f t="shared" ref="P342" si="1054">IF(H342&gt;0,(H342/H331)*100,)</f>
        <v>0</v>
      </c>
      <c r="Q342" s="157">
        <f t="shared" ref="Q342" si="1055">IF(I342&gt;0,(I342/I331)*100,)</f>
        <v>16.749519453834427</v>
      </c>
      <c r="R342" s="911"/>
      <c r="S342" s="166"/>
      <c r="T342" s="166"/>
      <c r="U342" s="166"/>
      <c r="V342" s="166"/>
      <c r="W342" s="156"/>
      <c r="X342" s="166"/>
      <c r="Y342" s="196"/>
      <c r="Z342" s="913"/>
      <c r="AA342" s="921"/>
      <c r="AB342" s="921"/>
      <c r="AC342" s="921"/>
      <c r="AD342" s="921"/>
      <c r="AE342" s="921"/>
      <c r="AF342" s="921"/>
      <c r="AG342" s="895"/>
    </row>
    <row r="343" spans="1:33">
      <c r="A343" s="165"/>
      <c r="B343" s="1143" t="s">
        <v>423</v>
      </c>
      <c r="C343" s="1165">
        <v>820</v>
      </c>
      <c r="D343" s="1166"/>
      <c r="E343" s="1166">
        <v>1295</v>
      </c>
      <c r="F343" s="20">
        <v>458</v>
      </c>
      <c r="G343" s="1166"/>
      <c r="H343" s="1166"/>
      <c r="I343" s="1167">
        <v>2573</v>
      </c>
      <c r="J343" s="897"/>
      <c r="K343" s="154">
        <f t="shared" ref="K343:L343" si="1056">IF(C343&gt;0,(C343/C334)*100,)</f>
        <v>12.310463894310164</v>
      </c>
      <c r="L343" s="154">
        <f t="shared" si="1056"/>
        <v>0</v>
      </c>
      <c r="M343" s="426">
        <f t="shared" ref="M343" si="1057">IF(E343&gt;0,(E343/E334)*100,)</f>
        <v>19.013360739979447</v>
      </c>
      <c r="N343" s="426">
        <f t="shared" ref="N343" si="1058">IF(F343&gt;0,(F343/F334)*100,)</f>
        <v>25.658263305322127</v>
      </c>
      <c r="O343" s="426">
        <f t="shared" ref="O343" si="1059">IF(G343&gt;0,(G343/G334)*100,)</f>
        <v>0</v>
      </c>
      <c r="P343" s="426">
        <f t="shared" ref="P343" si="1060">IF(H343&gt;0,(H343/H334)*100,)</f>
        <v>0</v>
      </c>
      <c r="Q343" s="912">
        <f t="shared" ref="Q343" si="1061">IF(I343&gt;0,(I343/I334)*100,)</f>
        <v>16.864390116012324</v>
      </c>
      <c r="R343" s="911" t="s">
        <v>10</v>
      </c>
      <c r="S343" s="153"/>
      <c r="T343" s="150"/>
      <c r="U343" s="150"/>
      <c r="V343" s="150"/>
      <c r="W343" s="150"/>
      <c r="X343" s="898"/>
      <c r="Y343" s="196"/>
      <c r="Z343" s="913"/>
      <c r="AA343" s="921"/>
      <c r="AB343" s="921"/>
      <c r="AC343" s="921"/>
      <c r="AD343" s="921"/>
      <c r="AE343" s="921"/>
      <c r="AF343" s="921"/>
    </row>
    <row r="344" spans="1:33">
      <c r="A344" s="165"/>
      <c r="B344" s="1143" t="s">
        <v>421</v>
      </c>
      <c r="C344" s="1165">
        <v>2946</v>
      </c>
      <c r="D344" s="1166"/>
      <c r="E344" s="1166">
        <v>2894</v>
      </c>
      <c r="F344" s="20">
        <v>584</v>
      </c>
      <c r="G344" s="1166"/>
      <c r="H344" s="1166"/>
      <c r="I344" s="1167">
        <v>6424</v>
      </c>
      <c r="J344" s="196"/>
      <c r="K344" s="153">
        <f t="shared" ref="K344:L344" si="1062">IF(C344&gt;0,(C344/C315)*100,)</f>
        <v>57.527826596367895</v>
      </c>
      <c r="L344" s="153">
        <f t="shared" si="1062"/>
        <v>0</v>
      </c>
      <c r="M344" s="475">
        <f t="shared" ref="M344" si="1063">IF(E344&gt;0,(E344/E315)*100,)</f>
        <v>47.248979591836736</v>
      </c>
      <c r="N344" s="475">
        <f t="shared" ref="N344" si="1064">IF(F344&gt;0,(F344/F315)*100,)</f>
        <v>36.706473915776236</v>
      </c>
      <c r="O344" s="475">
        <f t="shared" ref="O344" si="1065">IF(G344&gt;0,(G344/G315)*100,)</f>
        <v>0</v>
      </c>
      <c r="P344" s="475">
        <f t="shared" ref="P344" si="1066">IF(H344&gt;0,(H344/H315)*100,)</f>
        <v>0</v>
      </c>
      <c r="Q344" s="476">
        <f t="shared" ref="Q344" si="1067">IF(I344&gt;0,(I344/I315)*100,)</f>
        <v>50.042844901456732</v>
      </c>
      <c r="R344" s="152">
        <f>+K344+K347+K350</f>
        <v>76.840460847490732</v>
      </c>
      <c r="S344" s="153">
        <f t="shared" ref="S344:S346" si="1068">+L344+L347+L350</f>
        <v>0</v>
      </c>
      <c r="T344" s="475">
        <f t="shared" ref="T344:T346" si="1069">+M344+M347+M350</f>
        <v>62.481632653061226</v>
      </c>
      <c r="U344" s="475">
        <f t="shared" ref="U344:U346" si="1070">+N344+N347+N350</f>
        <v>53.488372093023251</v>
      </c>
      <c r="V344" s="475">
        <f t="shared" ref="V344:V346" si="1071">+O344+O347+O350</f>
        <v>0</v>
      </c>
      <c r="W344" s="475">
        <f t="shared" ref="W344:W346" si="1072">+P344+P347+P350</f>
        <v>0</v>
      </c>
      <c r="X344" s="476">
        <f t="shared" ref="X344:X346" si="1073">+Q344+Q347+Q350</f>
        <v>67.095115681233935</v>
      </c>
      <c r="Y344" s="196"/>
      <c r="Z344" s="913">
        <f>+R344+K353</f>
        <v>100</v>
      </c>
      <c r="AA344" s="913">
        <f t="shared" ref="AA344:AA346" si="1074">+S344+L353</f>
        <v>0</v>
      </c>
      <c r="AB344" s="913">
        <f t="shared" ref="AB344:AB346" si="1075">+T344+M353</f>
        <v>100</v>
      </c>
      <c r="AC344" s="913">
        <f t="shared" ref="AC344:AC346" si="1076">+U344+N353</f>
        <v>100</v>
      </c>
      <c r="AD344" s="913">
        <f t="shared" ref="AD344:AD346" si="1077">+V344+O353</f>
        <v>0</v>
      </c>
      <c r="AE344" s="913">
        <f t="shared" ref="AE344:AE346" si="1078">+W344+P353</f>
        <v>0</v>
      </c>
      <c r="AF344" s="913">
        <f t="shared" ref="AF344:AF346" si="1079">+X344+Q353</f>
        <v>100</v>
      </c>
    </row>
    <row r="345" spans="1:33">
      <c r="A345" s="165"/>
      <c r="B345" s="1143" t="s">
        <v>419</v>
      </c>
      <c r="C345" s="1165">
        <v>3419</v>
      </c>
      <c r="D345" s="1166"/>
      <c r="E345" s="1166">
        <v>2720</v>
      </c>
      <c r="F345" s="20">
        <v>592</v>
      </c>
      <c r="G345" s="1166"/>
      <c r="H345" s="1166"/>
      <c r="I345" s="1167">
        <v>6731</v>
      </c>
      <c r="J345" s="196"/>
      <c r="K345" s="153">
        <f t="shared" ref="K345:L345" si="1080">IF(C345&gt;0,(C345/C318)*100,)</f>
        <v>55.458231954582317</v>
      </c>
      <c r="L345" s="153">
        <f t="shared" si="1080"/>
        <v>0</v>
      </c>
      <c r="M345" s="475">
        <f t="shared" ref="M345" si="1081">IF(E345&gt;0,(E345/E318)*100,)</f>
        <v>47.230421948254907</v>
      </c>
      <c r="N345" s="475">
        <f t="shared" ref="N345" si="1082">IF(F345&gt;0,(F345/F318)*100,)</f>
        <v>40.190088255261372</v>
      </c>
      <c r="O345" s="475">
        <f t="shared" ref="O345" si="1083">IF(G345&gt;0,(G345/G318)*100,)</f>
        <v>0</v>
      </c>
      <c r="P345" s="475">
        <f t="shared" ref="P345" si="1084">IF(H345&gt;0,(H345/H318)*100,)</f>
        <v>0</v>
      </c>
      <c r="Q345" s="476">
        <f t="shared" ref="Q345" si="1085">IF(I345&gt;0,(I345/I318)*100,)</f>
        <v>50.242591624990673</v>
      </c>
      <c r="R345" s="152">
        <f t="shared" ref="R345:R346" si="1086">+K345+K348+K351</f>
        <v>77.956204379562038</v>
      </c>
      <c r="S345" s="153">
        <f t="shared" si="1068"/>
        <v>0</v>
      </c>
      <c r="T345" s="475">
        <f t="shared" si="1069"/>
        <v>66.157318978989409</v>
      </c>
      <c r="U345" s="475">
        <f t="shared" si="1070"/>
        <v>56.687033265444676</v>
      </c>
      <c r="V345" s="475">
        <f t="shared" si="1071"/>
        <v>0</v>
      </c>
      <c r="W345" s="475">
        <f t="shared" si="1072"/>
        <v>0</v>
      </c>
      <c r="X345" s="476">
        <f t="shared" si="1073"/>
        <v>70.545644547286713</v>
      </c>
      <c r="Y345" s="196"/>
      <c r="Z345" s="913">
        <f t="shared" ref="Z345:Z346" si="1087">+R345+K354</f>
        <v>100</v>
      </c>
      <c r="AA345" s="913">
        <f t="shared" si="1074"/>
        <v>0</v>
      </c>
      <c r="AB345" s="913">
        <f t="shared" si="1075"/>
        <v>100</v>
      </c>
      <c r="AC345" s="913">
        <f t="shared" si="1076"/>
        <v>100</v>
      </c>
      <c r="AD345" s="913">
        <f t="shared" si="1077"/>
        <v>0</v>
      </c>
      <c r="AE345" s="913">
        <f t="shared" si="1078"/>
        <v>0</v>
      </c>
      <c r="AF345" s="913">
        <f t="shared" si="1079"/>
        <v>100</v>
      </c>
    </row>
    <row r="346" spans="1:33">
      <c r="A346" s="165"/>
      <c r="B346" s="1143" t="s">
        <v>417</v>
      </c>
      <c r="C346" s="1165">
        <v>3460</v>
      </c>
      <c r="D346" s="1166"/>
      <c r="E346" s="1166">
        <v>2841</v>
      </c>
      <c r="F346" s="20">
        <v>638</v>
      </c>
      <c r="G346" s="1166"/>
      <c r="H346" s="1166"/>
      <c r="I346" s="1167">
        <v>6939</v>
      </c>
      <c r="J346" s="897"/>
      <c r="K346" s="154">
        <f t="shared" ref="K346:L346" si="1088">IF(C346&gt;0,(C346/C321)*100,)</f>
        <v>57.599467288163808</v>
      </c>
      <c r="L346" s="154">
        <f t="shared" si="1088"/>
        <v>0</v>
      </c>
      <c r="M346" s="477">
        <f t="shared" ref="M346" si="1089">IF(E346&gt;0,(E346/E321)*100,)</f>
        <v>47.739875651151067</v>
      </c>
      <c r="N346" s="477">
        <f t="shared" ref="N346" si="1090">IF(F346&gt;0,(F346/F321)*100,)</f>
        <v>39.974937343358398</v>
      </c>
      <c r="O346" s="477">
        <f t="shared" ref="O346" si="1091">IF(G346&gt;0,(G346/G321)*100,)</f>
        <v>0</v>
      </c>
      <c r="P346" s="477">
        <f t="shared" ref="P346" si="1092">IF(H346&gt;0,(H346/H321)*100,)</f>
        <v>0</v>
      </c>
      <c r="Q346" s="478">
        <f t="shared" ref="Q346" si="1093">IF(I346&gt;0,(I346/I321)*100,)</f>
        <v>51.195219123505979</v>
      </c>
      <c r="R346" s="152">
        <f t="shared" si="1086"/>
        <v>77.875811553187944</v>
      </c>
      <c r="S346" s="153">
        <f t="shared" si="1068"/>
        <v>0</v>
      </c>
      <c r="T346" s="475">
        <f t="shared" si="1069"/>
        <v>67.030751134263141</v>
      </c>
      <c r="U346" s="475">
        <f t="shared" si="1070"/>
        <v>58.020050125313283</v>
      </c>
      <c r="V346" s="475">
        <f t="shared" si="1071"/>
        <v>0</v>
      </c>
      <c r="W346" s="475">
        <f t="shared" si="1072"/>
        <v>0</v>
      </c>
      <c r="X346" s="476">
        <f t="shared" si="1073"/>
        <v>70.776154640696475</v>
      </c>
      <c r="Y346" s="196"/>
      <c r="Z346" s="913">
        <f t="shared" si="1087"/>
        <v>100</v>
      </c>
      <c r="AA346" s="913">
        <f t="shared" si="1074"/>
        <v>0</v>
      </c>
      <c r="AB346" s="913">
        <f t="shared" si="1075"/>
        <v>100</v>
      </c>
      <c r="AC346" s="913">
        <f t="shared" si="1076"/>
        <v>100</v>
      </c>
      <c r="AD346" s="913">
        <f t="shared" si="1077"/>
        <v>0</v>
      </c>
      <c r="AE346" s="913">
        <f t="shared" si="1078"/>
        <v>0</v>
      </c>
      <c r="AF346" s="913">
        <f t="shared" si="1079"/>
        <v>100</v>
      </c>
    </row>
    <row r="347" spans="1:33">
      <c r="A347" s="165"/>
      <c r="B347" s="1143" t="s">
        <v>415</v>
      </c>
      <c r="C347" s="1165">
        <v>241</v>
      </c>
      <c r="D347" s="1166"/>
      <c r="E347" s="1166">
        <v>305</v>
      </c>
      <c r="F347" s="20">
        <v>151</v>
      </c>
      <c r="G347" s="1166"/>
      <c r="H347" s="1166"/>
      <c r="I347" s="1167">
        <v>697</v>
      </c>
      <c r="J347" s="196"/>
      <c r="K347" s="153">
        <f t="shared" ref="K347:L347" si="1094">IF(C347&gt;0,(C347/C315)*100,)</f>
        <v>4.7061120874829134</v>
      </c>
      <c r="L347" s="153">
        <f t="shared" si="1094"/>
        <v>0</v>
      </c>
      <c r="M347" s="475">
        <f t="shared" ref="M347" si="1095">IF(E347&gt;0,(E347/E315)*100,)</f>
        <v>4.9795918367346941</v>
      </c>
      <c r="N347" s="475">
        <f t="shared" ref="N347" si="1096">IF(F347&gt;0,(F347/F315)*100,)</f>
        <v>9.4908862350722814</v>
      </c>
      <c r="O347" s="475">
        <f t="shared" ref="O347" si="1097">IF(G347&gt;0,(G347/G315)*100,)</f>
        <v>0</v>
      </c>
      <c r="P347" s="475">
        <f t="shared" ref="P347" si="1098">IF(H347&gt;0,(H347/H315)*100,)</f>
        <v>0</v>
      </c>
      <c r="Q347" s="476">
        <f t="shared" ref="Q347" si="1099">IF(I347&gt;0,(I347/I315)*100,)</f>
        <v>5.4296175118797221</v>
      </c>
      <c r="R347" s="152"/>
      <c r="S347" s="153"/>
      <c r="T347" s="475"/>
      <c r="U347" s="475"/>
      <c r="V347" s="475"/>
      <c r="W347" s="475"/>
      <c r="X347" s="476"/>
      <c r="Y347" s="196"/>
      <c r="Z347" s="913"/>
      <c r="AA347" s="913"/>
      <c r="AB347" s="913"/>
      <c r="AC347" s="921"/>
      <c r="AD347" s="921"/>
      <c r="AE347" s="921"/>
      <c r="AF347" s="921"/>
    </row>
    <row r="348" spans="1:33">
      <c r="A348" s="165"/>
      <c r="B348" s="1143" t="s">
        <v>413</v>
      </c>
      <c r="C348" s="1165">
        <v>324</v>
      </c>
      <c r="D348" s="1166"/>
      <c r="E348" s="1166">
        <v>317</v>
      </c>
      <c r="F348" s="20">
        <v>116</v>
      </c>
      <c r="G348" s="1166"/>
      <c r="H348" s="1166"/>
      <c r="I348" s="1167">
        <v>757</v>
      </c>
      <c r="J348" s="196"/>
      <c r="K348" s="153">
        <f t="shared" ref="K348:L348" si="1100">IF(C348&gt;0,(C348/C318)*100,)</f>
        <v>5.2554744525547443</v>
      </c>
      <c r="L348" s="153">
        <f t="shared" si="1100"/>
        <v>0</v>
      </c>
      <c r="M348" s="475">
        <f t="shared" ref="M348" si="1101">IF(E348&gt;0,(E348/E318)*100,)</f>
        <v>5.5044278520576491</v>
      </c>
      <c r="N348" s="475">
        <f t="shared" ref="N348" si="1102">IF(F348&gt;0,(F348/F318)*100,)</f>
        <v>7.8750848608282427</v>
      </c>
      <c r="O348" s="475">
        <f t="shared" ref="O348" si="1103">IF(G348&gt;0,(G348/G318)*100,)</f>
        <v>0</v>
      </c>
      <c r="P348" s="475">
        <f t="shared" ref="P348" si="1104">IF(H348&gt;0,(H348/H318)*100,)</f>
        <v>0</v>
      </c>
      <c r="Q348" s="476">
        <f t="shared" ref="Q348" si="1105">IF(I348&gt;0,(I348/I318)*100,)</f>
        <v>5.6505187728595949</v>
      </c>
      <c r="R348" s="152"/>
      <c r="S348" s="153"/>
      <c r="T348" s="475"/>
      <c r="U348" s="475"/>
      <c r="V348" s="475"/>
      <c r="W348" s="475"/>
      <c r="X348" s="476"/>
      <c r="Y348" s="196"/>
      <c r="Z348" s="915"/>
      <c r="AA348" s="917"/>
      <c r="AB348" s="917"/>
      <c r="AC348" s="917"/>
      <c r="AD348" s="917"/>
      <c r="AE348" s="917"/>
      <c r="AF348" s="917"/>
    </row>
    <row r="349" spans="1:33">
      <c r="A349" s="165"/>
      <c r="B349" s="1143" t="s">
        <v>409</v>
      </c>
      <c r="C349" s="1165">
        <v>247</v>
      </c>
      <c r="D349" s="1166"/>
      <c r="E349" s="1166">
        <v>285</v>
      </c>
      <c r="F349" s="20">
        <v>137</v>
      </c>
      <c r="G349" s="1166"/>
      <c r="H349" s="1166"/>
      <c r="I349" s="1167">
        <v>669</v>
      </c>
      <c r="J349" s="196"/>
      <c r="K349" s="154">
        <f t="shared" ref="K349:L349" si="1106">IF(C349&gt;0,(C349/C321)*100,)</f>
        <v>4.111869485600133</v>
      </c>
      <c r="L349" s="154">
        <f t="shared" si="1106"/>
        <v>0</v>
      </c>
      <c r="M349" s="477">
        <f t="shared" ref="M349" si="1107">IF(E349&gt;0,(E349/E321)*100,)</f>
        <v>4.7891110737691145</v>
      </c>
      <c r="N349" s="477">
        <f t="shared" ref="N349" si="1108">IF(F349&gt;0,(F349/F321)*100,)</f>
        <v>8.5839598997493738</v>
      </c>
      <c r="O349" s="477">
        <f t="shared" ref="O349" si="1109">IF(G349&gt;0,(G349/G321)*100,)</f>
        <v>0</v>
      </c>
      <c r="P349" s="477">
        <f t="shared" ref="P349" si="1110">IF(H349&gt;0,(H349/H321)*100,)</f>
        <v>0</v>
      </c>
      <c r="Q349" s="478">
        <f t="shared" ref="Q349" si="1111">IF(I349&gt;0,(I349/I321)*100,)</f>
        <v>4.9358123063302344</v>
      </c>
      <c r="R349" s="152"/>
      <c r="S349" s="153"/>
      <c r="T349" s="475"/>
      <c r="U349" s="475"/>
      <c r="V349" s="475"/>
      <c r="W349" s="475"/>
      <c r="X349" s="476"/>
      <c r="Y349" s="196"/>
      <c r="Z349" s="915"/>
      <c r="AA349" s="917"/>
      <c r="AB349" s="917"/>
      <c r="AC349" s="917"/>
      <c r="AD349" s="917"/>
      <c r="AE349" s="917"/>
      <c r="AF349" s="917"/>
    </row>
    <row r="350" spans="1:33">
      <c r="A350" s="165"/>
      <c r="B350" s="1143" t="s">
        <v>411</v>
      </c>
      <c r="C350" s="1165">
        <v>748</v>
      </c>
      <c r="D350" s="1166"/>
      <c r="E350" s="1166">
        <v>628</v>
      </c>
      <c r="F350" s="20">
        <v>116</v>
      </c>
      <c r="G350" s="1166"/>
      <c r="H350" s="1166"/>
      <c r="I350" s="1167">
        <v>1492</v>
      </c>
      <c r="J350" s="196"/>
      <c r="K350" s="153">
        <f t="shared" ref="K350:L350" si="1112">IF(C350&gt;0,(C350/C315)*100,)</f>
        <v>14.606522163639916</v>
      </c>
      <c r="L350" s="153">
        <f t="shared" si="1112"/>
        <v>0</v>
      </c>
      <c r="M350" s="475">
        <f t="shared" ref="M350" si="1113">IF(E350&gt;0,(E350/E315)*100,)</f>
        <v>10.253061224489796</v>
      </c>
      <c r="N350" s="475">
        <f t="shared" ref="N350" si="1114">IF(F350&gt;0,(F350/F315)*100,)</f>
        <v>7.291011942174733</v>
      </c>
      <c r="O350" s="475">
        <f t="shared" ref="O350" si="1115">IF(G350&gt;0,(G350/G315)*100,)</f>
        <v>0</v>
      </c>
      <c r="P350" s="475">
        <f t="shared" ref="P350" si="1116">IF(H350&gt;0,(H350/H315)*100,)</f>
        <v>0</v>
      </c>
      <c r="Q350" s="476">
        <f t="shared" ref="Q350" si="1117">IF(I350&gt;0,(I350/I315)*100,)</f>
        <v>11.622653267897483</v>
      </c>
      <c r="R350" s="152"/>
      <c r="S350" s="153"/>
      <c r="T350" s="475"/>
      <c r="U350" s="475"/>
      <c r="V350" s="475"/>
      <c r="W350" s="475"/>
      <c r="X350" s="476"/>
      <c r="Y350" s="196"/>
      <c r="Z350" s="915"/>
      <c r="AA350" s="917"/>
      <c r="AB350" s="917"/>
      <c r="AC350" s="917"/>
      <c r="AD350" s="917"/>
      <c r="AE350" s="917"/>
      <c r="AF350" s="917"/>
    </row>
    <row r="351" spans="1:33">
      <c r="A351" s="165"/>
      <c r="B351" s="1143" t="s">
        <v>407</v>
      </c>
      <c r="C351" s="1165">
        <v>1063</v>
      </c>
      <c r="D351" s="1166"/>
      <c r="E351" s="1166">
        <v>773</v>
      </c>
      <c r="F351" s="20">
        <v>127</v>
      </c>
      <c r="G351" s="1166"/>
      <c r="H351" s="1166"/>
      <c r="I351" s="1167">
        <v>1963</v>
      </c>
      <c r="J351" s="196"/>
      <c r="K351" s="153">
        <f t="shared" ref="K351:L351" si="1118">IF(C351&gt;0,(C351/C318)*100,)</f>
        <v>17.242497972424982</v>
      </c>
      <c r="L351" s="153">
        <f t="shared" si="1118"/>
        <v>0</v>
      </c>
      <c r="M351" s="475">
        <f t="shared" ref="M351" si="1119">IF(E351&gt;0,(E351/E318)*100,)</f>
        <v>13.422469178676854</v>
      </c>
      <c r="N351" s="475">
        <f t="shared" ref="N351" si="1120">IF(F351&gt;0,(F351/F318)*100,)</f>
        <v>8.621860149355058</v>
      </c>
      <c r="O351" s="475">
        <f t="shared" ref="O351" si="1121">IF(G351&gt;0,(G351/G318)*100,)</f>
        <v>0</v>
      </c>
      <c r="P351" s="475">
        <f t="shared" ref="P351" si="1122">IF(H351&gt;0,(H351/H318)*100,)</f>
        <v>0</v>
      </c>
      <c r="Q351" s="476">
        <f t="shared" ref="Q351" si="1123">IF(I351&gt;0,(I351/I318)*100,)</f>
        <v>14.652534149436441</v>
      </c>
      <c r="R351" s="152"/>
      <c r="S351" s="153"/>
      <c r="T351" s="475"/>
      <c r="U351" s="475"/>
      <c r="V351" s="475"/>
      <c r="W351" s="475"/>
      <c r="X351" s="476"/>
      <c r="Y351" s="196"/>
      <c r="Z351" s="915"/>
      <c r="AA351" s="917"/>
      <c r="AB351" s="917"/>
      <c r="AC351" s="917"/>
      <c r="AD351" s="917"/>
      <c r="AE351" s="917"/>
      <c r="AF351" s="917"/>
    </row>
    <row r="352" spans="1:33">
      <c r="A352" s="165"/>
      <c r="B352" s="1143" t="s">
        <v>405</v>
      </c>
      <c r="C352" s="1165">
        <v>971</v>
      </c>
      <c r="D352" s="1166"/>
      <c r="E352" s="1166">
        <v>863</v>
      </c>
      <c r="F352" s="20">
        <v>151</v>
      </c>
      <c r="G352" s="1166"/>
      <c r="H352" s="1166"/>
      <c r="I352" s="1167">
        <v>1985</v>
      </c>
      <c r="J352" s="897"/>
      <c r="K352" s="154">
        <f t="shared" ref="K352:L352" si="1124">IF(C352&gt;0,(C352/C321)*100,)</f>
        <v>16.164474779424005</v>
      </c>
      <c r="L352" s="154">
        <f t="shared" si="1124"/>
        <v>0</v>
      </c>
      <c r="M352" s="477">
        <f t="shared" ref="M352" si="1125">IF(E352&gt;0,(E352/E321)*100,)</f>
        <v>14.501764409342968</v>
      </c>
      <c r="N352" s="477">
        <f t="shared" ref="N352" si="1126">IF(F352&gt;0,(F352/F321)*100,)</f>
        <v>9.4611528822055124</v>
      </c>
      <c r="O352" s="477">
        <f t="shared" ref="O352" si="1127">IF(G352&gt;0,(G352/G321)*100,)</f>
        <v>0</v>
      </c>
      <c r="P352" s="477">
        <f t="shared" ref="P352" si="1128">IF(H352&gt;0,(H352/H321)*100,)</f>
        <v>0</v>
      </c>
      <c r="Q352" s="478">
        <f t="shared" ref="Q352" si="1129">IF(I352&gt;0,(I352/I321)*100,)</f>
        <v>14.645123210860261</v>
      </c>
      <c r="R352" s="152"/>
      <c r="S352" s="153"/>
      <c r="T352" s="475"/>
      <c r="U352" s="475"/>
      <c r="V352" s="475"/>
      <c r="W352" s="475"/>
      <c r="X352" s="476"/>
      <c r="Y352" s="196"/>
      <c r="Z352" s="915"/>
      <c r="AA352" s="917"/>
      <c r="AB352" s="917"/>
      <c r="AC352" s="917"/>
      <c r="AD352" s="917"/>
      <c r="AE352" s="917"/>
      <c r="AF352" s="917"/>
    </row>
    <row r="353" spans="1:32">
      <c r="A353" s="165"/>
      <c r="B353" s="1143" t="s">
        <v>401</v>
      </c>
      <c r="C353" s="1165">
        <v>1186</v>
      </c>
      <c r="D353" s="1166"/>
      <c r="E353" s="1166">
        <v>2298</v>
      </c>
      <c r="F353" s="20">
        <v>740</v>
      </c>
      <c r="G353" s="1166"/>
      <c r="H353" s="1166"/>
      <c r="I353" s="1167">
        <v>4224</v>
      </c>
      <c r="J353" s="196"/>
      <c r="K353" s="153">
        <f t="shared" ref="K353:L353" si="1130">IF(C353&gt;0,(C353/C315)*100,)</f>
        <v>23.159539152509275</v>
      </c>
      <c r="L353" s="153">
        <f t="shared" si="1130"/>
        <v>0</v>
      </c>
      <c r="M353" s="475">
        <f t="shared" ref="M353" si="1131">IF(E353&gt;0,(E353/E315)*100,)</f>
        <v>37.518367346938774</v>
      </c>
      <c r="N353" s="475">
        <f t="shared" ref="N353" si="1132">IF(F353&gt;0,(F353/F315)*100,)</f>
        <v>46.511627906976742</v>
      </c>
      <c r="O353" s="475">
        <f t="shared" ref="O353" si="1133">IF(G353&gt;0,(G353/G315)*100,)</f>
        <v>0</v>
      </c>
      <c r="P353" s="475">
        <f t="shared" ref="P353" si="1134">IF(H353&gt;0,(H353/H315)*100,)</f>
        <v>0</v>
      </c>
      <c r="Q353" s="476">
        <f t="shared" ref="Q353" si="1135">IF(I353&gt;0,(I353/I315)*100,)</f>
        <v>32.904884318766065</v>
      </c>
      <c r="R353" s="152"/>
      <c r="S353" s="153"/>
      <c r="T353" s="475"/>
      <c r="U353" s="475"/>
      <c r="V353" s="475"/>
      <c r="W353" s="475"/>
      <c r="X353" s="476"/>
      <c r="Y353" s="196"/>
      <c r="Z353" s="915"/>
      <c r="AA353" s="917"/>
      <c r="AB353" s="917"/>
      <c r="AC353" s="917"/>
      <c r="AD353" s="917"/>
      <c r="AE353" s="917"/>
      <c r="AF353" s="917"/>
    </row>
    <row r="354" spans="1:32">
      <c r="A354" s="165"/>
      <c r="B354" s="1143" t="s">
        <v>399</v>
      </c>
      <c r="C354" s="1165">
        <v>1359</v>
      </c>
      <c r="D354" s="1166"/>
      <c r="E354" s="1166">
        <v>1949</v>
      </c>
      <c r="F354" s="20">
        <v>638</v>
      </c>
      <c r="G354" s="1166"/>
      <c r="H354" s="1166"/>
      <c r="I354" s="1167">
        <v>3946</v>
      </c>
      <c r="J354" s="196"/>
      <c r="K354" s="153">
        <f t="shared" ref="K354:L354" si="1136">IF(C354&gt;0,(C354/C318)*100,)</f>
        <v>22.043795620437955</v>
      </c>
      <c r="L354" s="153">
        <f t="shared" si="1136"/>
        <v>0</v>
      </c>
      <c r="M354" s="475">
        <f t="shared" ref="M354" si="1137">IF(E354&gt;0,(E354/E318)*100,)</f>
        <v>33.842681021010591</v>
      </c>
      <c r="N354" s="475">
        <f t="shared" ref="N354" si="1138">IF(F354&gt;0,(F354/F318)*100,)</f>
        <v>43.312966734555332</v>
      </c>
      <c r="O354" s="475">
        <f t="shared" ref="O354" si="1139">IF(G354&gt;0,(G354/G318)*100,)</f>
        <v>0</v>
      </c>
      <c r="P354" s="475">
        <f t="shared" ref="P354" si="1140">IF(H354&gt;0,(H354/H318)*100,)</f>
        <v>0</v>
      </c>
      <c r="Q354" s="476">
        <f t="shared" ref="Q354" si="1141">IF(I354&gt;0,(I354/I318)*100,)</f>
        <v>29.454355452713294</v>
      </c>
      <c r="R354" s="152"/>
      <c r="S354" s="153"/>
      <c r="T354" s="475"/>
      <c r="U354" s="475"/>
      <c r="V354" s="475"/>
      <c r="W354" s="475"/>
      <c r="X354" s="476"/>
      <c r="Y354" s="196"/>
      <c r="Z354" s="915"/>
      <c r="AA354" s="917"/>
      <c r="AB354" s="917"/>
      <c r="AC354" s="917"/>
      <c r="AD354" s="917"/>
      <c r="AE354" s="917"/>
      <c r="AF354" s="917"/>
    </row>
    <row r="355" spans="1:32">
      <c r="A355" s="165"/>
      <c r="B355" s="1143" t="s">
        <v>397</v>
      </c>
      <c r="C355" s="1165">
        <v>1329</v>
      </c>
      <c r="D355" s="1166"/>
      <c r="E355" s="1166">
        <v>1962</v>
      </c>
      <c r="F355" s="20">
        <v>670</v>
      </c>
      <c r="G355" s="1166"/>
      <c r="H355" s="1166"/>
      <c r="I355" s="1167">
        <v>3961</v>
      </c>
      <c r="J355" s="897"/>
      <c r="K355" s="154">
        <f t="shared" ref="K355:L355" si="1142">IF(C355&gt;0,(C355/C321)*100,)</f>
        <v>22.124188446812052</v>
      </c>
      <c r="L355" s="154">
        <f t="shared" si="1142"/>
        <v>0</v>
      </c>
      <c r="M355" s="477">
        <f t="shared" ref="M355" si="1143">IF(E355&gt;0,(E355/E321)*100,)</f>
        <v>32.969248865736851</v>
      </c>
      <c r="N355" s="477">
        <f t="shared" ref="N355" si="1144">IF(F355&gt;0,(F355/F321)*100,)</f>
        <v>41.979949874686717</v>
      </c>
      <c r="O355" s="477">
        <f t="shared" ref="O355" si="1145">IF(G355&gt;0,(G355/G321)*100,)</f>
        <v>0</v>
      </c>
      <c r="P355" s="900">
        <f t="shared" ref="P355" si="1146">IF(H355&gt;0,(H355/H321)*100,)</f>
        <v>0</v>
      </c>
      <c r="Q355" s="477">
        <f t="shared" ref="Q355" si="1147">IF(I355&gt;0,(I355/I321)*100,)</f>
        <v>29.223845359303525</v>
      </c>
      <c r="R355" s="152"/>
      <c r="S355" s="153"/>
      <c r="T355" s="475"/>
      <c r="U355" s="475"/>
      <c r="V355" s="475"/>
      <c r="W355" s="475"/>
      <c r="X355" s="476"/>
      <c r="Y355" s="196"/>
      <c r="Z355" s="915"/>
      <c r="AA355" s="917"/>
      <c r="AB355" s="917"/>
      <c r="AC355" s="917"/>
      <c r="AD355" s="917"/>
      <c r="AE355" s="917"/>
      <c r="AF355" s="917"/>
    </row>
    <row r="356" spans="1:32">
      <c r="A356" s="165"/>
      <c r="B356" s="1143" t="s">
        <v>403</v>
      </c>
      <c r="C356" s="1165">
        <v>2728</v>
      </c>
      <c r="D356" s="1166"/>
      <c r="E356" s="1166">
        <v>2789</v>
      </c>
      <c r="F356" s="20">
        <v>676</v>
      </c>
      <c r="G356" s="1166"/>
      <c r="H356" s="1166"/>
      <c r="I356" s="1167">
        <v>6193</v>
      </c>
      <c r="J356" s="196"/>
      <c r="K356" s="166">
        <f t="shared" ref="K356:L356" si="1148">IF(C356&gt;0,(C356/C308)*100,)</f>
        <v>55.639404446257387</v>
      </c>
      <c r="L356" s="155">
        <f t="shared" si="1148"/>
        <v>0</v>
      </c>
      <c r="M356" s="155">
        <f t="shared" ref="M356" si="1149">IF(E356&gt;0,(E356/E308)*100,)</f>
        <v>49.714795008912652</v>
      </c>
      <c r="N356" s="155">
        <f t="shared" ref="N356" si="1150">IF(F356&gt;0,(F356/F308)*100,)</f>
        <v>46.460481099656356</v>
      </c>
      <c r="O356" s="155">
        <f t="shared" ref="O356" si="1151">IF(G356&gt;0,(G356/G308)*100,)</f>
        <v>0</v>
      </c>
      <c r="P356" s="156">
        <f t="shared" ref="P356" si="1152">IF(H356&gt;0,(H356/H308)*100,)</f>
        <v>0</v>
      </c>
      <c r="Q356" s="157">
        <f>IF(I356&gt;0,(I356/I308)*100,)</f>
        <v>51.746323529411761</v>
      </c>
      <c r="R356" s="896"/>
      <c r="S356" s="166"/>
      <c r="T356" s="166"/>
      <c r="U356" s="166"/>
      <c r="V356" s="166"/>
      <c r="W356" s="156"/>
      <c r="X356" s="166"/>
      <c r="Y356" s="196"/>
      <c r="Z356" s="915"/>
      <c r="AA356" s="917"/>
      <c r="AB356" s="917"/>
      <c r="AC356" s="917"/>
      <c r="AD356" s="917"/>
      <c r="AE356" s="917"/>
      <c r="AF356" s="917"/>
    </row>
    <row r="357" spans="1:32">
      <c r="A357" s="165"/>
      <c r="B357" s="1143" t="s">
        <v>441</v>
      </c>
      <c r="C357" s="1165">
        <v>1801</v>
      </c>
      <c r="D357" s="1166"/>
      <c r="E357" s="1166">
        <v>1826</v>
      </c>
      <c r="F357" s="20">
        <v>425</v>
      </c>
      <c r="G357" s="1166"/>
      <c r="H357" s="1166"/>
      <c r="I357" s="1167">
        <v>4052</v>
      </c>
      <c r="J357" s="196"/>
      <c r="K357" s="166">
        <f t="shared" ref="K357:L357" si="1153">IF(C357&gt;0,(C357/C310)*100,)</f>
        <v>35.230829420970267</v>
      </c>
      <c r="L357" s="155">
        <f t="shared" si="1153"/>
        <v>0</v>
      </c>
      <c r="M357" s="155">
        <f t="shared" ref="M357" si="1154">IF(E357&gt;0,(E357/E310)*100,)</f>
        <v>32.883126238069508</v>
      </c>
      <c r="N357" s="155">
        <f t="shared" ref="N357" si="1155">IF(F357&gt;0,(F357/F310)*100,)</f>
        <v>30.819434372733866</v>
      </c>
      <c r="O357" s="155">
        <f t="shared" ref="O357" si="1156">IF(G357&gt;0,(G357/G310)*100,)</f>
        <v>0</v>
      </c>
      <c r="P357" s="156">
        <f t="shared" ref="P357" si="1157">IF(H357&gt;0,(H357/H310)*100,)</f>
        <v>0</v>
      </c>
      <c r="Q357" s="157">
        <f t="shared" ref="Q357" si="1158">IF(I357&gt;0,(I357/I310)*100,)</f>
        <v>33.643307871139157</v>
      </c>
      <c r="R357" s="896"/>
      <c r="S357" s="166"/>
      <c r="T357" s="166"/>
      <c r="U357" s="166"/>
      <c r="V357" s="166"/>
      <c r="W357" s="156"/>
      <c r="X357" s="166"/>
      <c r="Y357" s="196"/>
      <c r="Z357" s="915"/>
      <c r="AA357" s="917"/>
      <c r="AB357" s="917"/>
      <c r="AC357" s="917"/>
      <c r="AD357" s="917"/>
      <c r="AE357" s="917"/>
      <c r="AF357" s="917"/>
    </row>
    <row r="358" spans="1:32">
      <c r="A358" s="165"/>
      <c r="B358" s="1143" t="s">
        <v>439</v>
      </c>
      <c r="C358" s="1165">
        <v>1895</v>
      </c>
      <c r="D358" s="1166"/>
      <c r="E358" s="1166">
        <v>1996</v>
      </c>
      <c r="F358" s="20">
        <v>469</v>
      </c>
      <c r="G358" s="1166"/>
      <c r="H358" s="1166"/>
      <c r="I358" s="1167">
        <v>4360</v>
      </c>
      <c r="J358" s="897"/>
      <c r="K358" s="158">
        <f t="shared" ref="K358:L358" si="1159">IF(C358&gt;0,(C358/C312)*100,)</f>
        <v>36.54068646355573</v>
      </c>
      <c r="L358" s="158">
        <f t="shared" si="1159"/>
        <v>0</v>
      </c>
      <c r="M358" s="158">
        <f t="shared" ref="M358" si="1160">IF(E358&gt;0,(E358/E312)*100,)</f>
        <v>33.05182977314125</v>
      </c>
      <c r="N358" s="158">
        <f t="shared" ref="N358" si="1161">IF(F358&gt;0,(F358/F312)*100,)</f>
        <v>31.183510638297875</v>
      </c>
      <c r="O358" s="158">
        <f t="shared" ref="O358" si="1162">IF(G358&gt;0,(G358/G312)*100,)</f>
        <v>0</v>
      </c>
      <c r="P358" s="159">
        <f t="shared" ref="P358" si="1163">IF(H358&gt;0,(H358/H312)*100,)</f>
        <v>0</v>
      </c>
      <c r="Q358" s="160">
        <f t="shared" ref="Q358" si="1164">IF(I358&gt;0,(I358/I312)*100,)</f>
        <v>34.25249430434441</v>
      </c>
      <c r="R358" s="427"/>
      <c r="S358" s="158"/>
      <c r="T358" s="158"/>
      <c r="U358" s="158"/>
      <c r="V358" s="158"/>
      <c r="W358" s="159"/>
      <c r="X358" s="158"/>
      <c r="Y358" s="897"/>
      <c r="Z358" s="918"/>
      <c r="AA358" s="919"/>
      <c r="AB358" s="919"/>
      <c r="AC358" s="919"/>
      <c r="AD358" s="919"/>
      <c r="AE358" s="919"/>
      <c r="AF358" s="919"/>
    </row>
    <row r="359" spans="1:32">
      <c r="A359" s="943" t="s">
        <v>88</v>
      </c>
      <c r="B359" s="1144" t="s">
        <v>357</v>
      </c>
      <c r="C359" s="1162">
        <v>6562</v>
      </c>
      <c r="D359" s="1163">
        <v>9138</v>
      </c>
      <c r="E359" s="1163">
        <v>6870</v>
      </c>
      <c r="F359" s="1163">
        <v>8925</v>
      </c>
      <c r="G359" s="1163">
        <v>661</v>
      </c>
      <c r="H359" s="1163"/>
      <c r="I359" s="1164">
        <v>32156</v>
      </c>
      <c r="J359" s="196"/>
      <c r="K359" s="472"/>
      <c r="L359" s="472"/>
      <c r="M359" s="462"/>
      <c r="N359" s="462"/>
      <c r="O359" s="462"/>
      <c r="P359" s="462"/>
      <c r="Q359" s="473"/>
      <c r="R359" s="474"/>
      <c r="S359" s="909"/>
      <c r="T359" s="910"/>
      <c r="U359" s="910"/>
      <c r="V359" s="910"/>
      <c r="W359" s="910"/>
      <c r="X359" s="473"/>
      <c r="Y359" s="196"/>
      <c r="Z359" s="915"/>
      <c r="AA359" s="917"/>
      <c r="AB359" s="917"/>
      <c r="AC359" s="917"/>
      <c r="AD359" s="917"/>
      <c r="AE359" s="917"/>
      <c r="AF359" s="917"/>
    </row>
    <row r="360" spans="1:32">
      <c r="A360" s="165"/>
      <c r="B360" s="1143" t="s">
        <v>359</v>
      </c>
      <c r="C360" s="1165">
        <v>5806</v>
      </c>
      <c r="D360" s="1166">
        <v>8195</v>
      </c>
      <c r="E360" s="1166">
        <v>5139</v>
      </c>
      <c r="F360" s="20">
        <v>7556</v>
      </c>
      <c r="G360" s="1166">
        <v>533</v>
      </c>
      <c r="H360" s="1166"/>
      <c r="I360" s="1167">
        <v>27229</v>
      </c>
      <c r="J360" s="196"/>
      <c r="K360" s="153"/>
      <c r="L360" s="153"/>
      <c r="M360" s="475"/>
      <c r="N360" s="475"/>
      <c r="O360" s="475"/>
      <c r="P360" s="475"/>
      <c r="Q360" s="476"/>
      <c r="R360" s="152"/>
      <c r="S360" s="153"/>
      <c r="T360" s="475"/>
      <c r="U360" s="475"/>
      <c r="V360" s="475"/>
      <c r="W360" s="475"/>
      <c r="X360" s="476"/>
      <c r="Y360" s="196"/>
      <c r="Z360" s="915"/>
      <c r="AA360" s="917"/>
      <c r="AB360" s="917"/>
      <c r="AC360" s="917"/>
      <c r="AD360" s="917"/>
      <c r="AE360" s="917"/>
      <c r="AF360" s="917"/>
    </row>
    <row r="361" spans="1:32">
      <c r="A361" s="165"/>
      <c r="B361" s="1143" t="s">
        <v>361</v>
      </c>
      <c r="C361" s="1165">
        <v>5209</v>
      </c>
      <c r="D361" s="1166">
        <v>7199</v>
      </c>
      <c r="E361" s="1166">
        <v>6650</v>
      </c>
      <c r="F361" s="20">
        <v>7262</v>
      </c>
      <c r="G361" s="1166">
        <v>405</v>
      </c>
      <c r="H361" s="1166"/>
      <c r="I361" s="1167">
        <v>26725</v>
      </c>
      <c r="J361" s="196"/>
      <c r="K361" s="153"/>
      <c r="L361" s="153"/>
      <c r="M361" s="475"/>
      <c r="N361" s="475"/>
      <c r="O361" s="475"/>
      <c r="P361" s="475"/>
      <c r="Q361" s="476"/>
      <c r="R361" s="152"/>
      <c r="S361" s="153"/>
      <c r="T361" s="475"/>
      <c r="U361" s="475"/>
      <c r="V361" s="475"/>
      <c r="W361" s="475"/>
      <c r="X361" s="476"/>
      <c r="Y361" s="196"/>
      <c r="Z361" s="915"/>
      <c r="AA361" s="917"/>
      <c r="AB361" s="917"/>
      <c r="AC361" s="917"/>
      <c r="AD361" s="917"/>
      <c r="AE361" s="917"/>
      <c r="AF361" s="917"/>
    </row>
    <row r="362" spans="1:32">
      <c r="A362" s="165"/>
      <c r="B362" s="1143" t="s">
        <v>363</v>
      </c>
      <c r="C362" s="1165">
        <v>5257</v>
      </c>
      <c r="D362" s="1166">
        <v>7168</v>
      </c>
      <c r="E362" s="1166">
        <v>6673</v>
      </c>
      <c r="F362" s="20">
        <v>7370</v>
      </c>
      <c r="G362" s="1166">
        <v>619</v>
      </c>
      <c r="H362" s="1166">
        <v>527</v>
      </c>
      <c r="I362" s="1167">
        <v>27614</v>
      </c>
      <c r="J362" s="196"/>
      <c r="K362" s="153"/>
      <c r="L362" s="153"/>
      <c r="M362" s="475"/>
      <c r="N362" s="475"/>
      <c r="O362" s="475"/>
      <c r="P362" s="475"/>
      <c r="Q362" s="476"/>
      <c r="R362" s="152"/>
      <c r="S362" s="153"/>
      <c r="T362" s="475"/>
      <c r="U362" s="475"/>
      <c r="V362" s="475"/>
      <c r="W362" s="475"/>
      <c r="X362" s="476"/>
      <c r="Y362" s="196"/>
      <c r="Z362" s="915"/>
      <c r="AA362" s="917"/>
      <c r="AB362" s="917"/>
      <c r="AC362" s="917"/>
      <c r="AD362" s="917"/>
      <c r="AE362" s="917"/>
      <c r="AF362" s="917"/>
    </row>
    <row r="363" spans="1:32">
      <c r="A363" s="165"/>
      <c r="B363" s="1143" t="s">
        <v>365</v>
      </c>
      <c r="C363" s="1165">
        <v>5968</v>
      </c>
      <c r="D363" s="1166">
        <v>7036</v>
      </c>
      <c r="E363" s="1166">
        <v>6504</v>
      </c>
      <c r="F363" s="20">
        <v>7315</v>
      </c>
      <c r="G363" s="1166">
        <v>648</v>
      </c>
      <c r="H363" s="1166">
        <v>549</v>
      </c>
      <c r="I363" s="1167">
        <v>28020</v>
      </c>
      <c r="J363" s="196"/>
      <c r="K363" s="153"/>
      <c r="L363" s="153"/>
      <c r="M363" s="475"/>
      <c r="N363" s="475"/>
      <c r="O363" s="475"/>
      <c r="P363" s="475"/>
      <c r="Q363" s="476"/>
      <c r="R363" s="152"/>
      <c r="S363" s="153"/>
      <c r="T363" s="475"/>
      <c r="U363" s="475"/>
      <c r="V363" s="475"/>
      <c r="W363" s="475"/>
      <c r="X363" s="476"/>
      <c r="Y363" s="196"/>
      <c r="Z363" s="915"/>
      <c r="AA363" s="915"/>
      <c r="AB363" s="915"/>
      <c r="AC363" s="915"/>
      <c r="AD363" s="917"/>
      <c r="AE363" s="917"/>
      <c r="AF363" s="917"/>
    </row>
    <row r="364" spans="1:32">
      <c r="A364" s="165"/>
      <c r="B364" s="1143" t="s">
        <v>367</v>
      </c>
      <c r="C364" s="1165">
        <v>5646</v>
      </c>
      <c r="D364" s="1166">
        <v>7193</v>
      </c>
      <c r="E364" s="1166">
        <v>6635</v>
      </c>
      <c r="F364" s="20">
        <v>7378</v>
      </c>
      <c r="G364" s="1166">
        <v>785</v>
      </c>
      <c r="H364" s="1166">
        <v>551</v>
      </c>
      <c r="I364" s="1167">
        <v>28188</v>
      </c>
      <c r="J364" s="196"/>
      <c r="K364" s="153"/>
      <c r="L364" s="153"/>
      <c r="M364" s="475"/>
      <c r="N364" s="475"/>
      <c r="O364" s="475"/>
      <c r="P364" s="475"/>
      <c r="Q364" s="476"/>
      <c r="R364" s="152"/>
      <c r="S364" s="153"/>
      <c r="T364" s="475"/>
      <c r="U364" s="475"/>
      <c r="V364" s="475"/>
      <c r="W364" s="475"/>
      <c r="X364" s="476"/>
      <c r="Y364" s="196"/>
      <c r="Z364" s="915"/>
      <c r="AA364" s="917"/>
      <c r="AB364" s="917"/>
      <c r="AC364" s="917"/>
      <c r="AD364" s="917"/>
      <c r="AE364" s="917"/>
      <c r="AF364" s="917"/>
    </row>
    <row r="365" spans="1:32">
      <c r="A365" s="165"/>
      <c r="B365" s="1143" t="s">
        <v>369</v>
      </c>
      <c r="C365" s="1165">
        <v>6354</v>
      </c>
      <c r="D365" s="1166">
        <v>7536</v>
      </c>
      <c r="E365" s="1166">
        <v>5736</v>
      </c>
      <c r="F365" s="20">
        <v>6792</v>
      </c>
      <c r="G365" s="1166">
        <v>521</v>
      </c>
      <c r="H365" s="1166">
        <v>594</v>
      </c>
      <c r="I365" s="1167">
        <v>27533</v>
      </c>
      <c r="J365" s="196"/>
      <c r="K365" s="154"/>
      <c r="L365" s="154"/>
      <c r="M365" s="477"/>
      <c r="N365" s="477"/>
      <c r="O365" s="477"/>
      <c r="P365" s="477"/>
      <c r="Q365" s="478"/>
      <c r="R365" s="152"/>
      <c r="S365" s="153"/>
      <c r="T365" s="475"/>
      <c r="U365" s="475"/>
      <c r="V365" s="475"/>
      <c r="W365" s="475"/>
      <c r="X365" s="476"/>
      <c r="Y365" s="196"/>
      <c r="Z365" s="915"/>
      <c r="AA365" s="917"/>
      <c r="AB365" s="917"/>
      <c r="AC365" s="917"/>
      <c r="AD365" s="917"/>
      <c r="AE365" s="917"/>
      <c r="AF365" s="917"/>
    </row>
    <row r="366" spans="1:32">
      <c r="A366" s="165"/>
      <c r="B366" s="1143" t="s">
        <v>371</v>
      </c>
      <c r="C366" s="1165">
        <v>5167</v>
      </c>
      <c r="D366" s="1166">
        <v>5857</v>
      </c>
      <c r="E366" s="1166">
        <v>5193</v>
      </c>
      <c r="F366" s="20">
        <v>5510</v>
      </c>
      <c r="G366" s="1166">
        <v>294</v>
      </c>
      <c r="H366" s="1166">
        <v>0</v>
      </c>
      <c r="I366" s="1167">
        <v>22021</v>
      </c>
      <c r="J366" s="196"/>
      <c r="K366" s="153"/>
      <c r="L366" s="153"/>
      <c r="M366" s="475"/>
      <c r="N366" s="475"/>
      <c r="O366" s="475"/>
      <c r="P366" s="475"/>
      <c r="Q366" s="476"/>
      <c r="R366" s="152"/>
      <c r="S366" s="153"/>
      <c r="T366" s="475"/>
      <c r="U366" s="475"/>
      <c r="V366" s="475"/>
      <c r="W366" s="475"/>
      <c r="X366" s="476"/>
      <c r="Y366" s="196"/>
      <c r="Z366" s="915"/>
      <c r="AA366" s="917"/>
      <c r="AB366" s="917"/>
      <c r="AC366" s="917"/>
      <c r="AD366" s="917"/>
      <c r="AE366" s="917"/>
      <c r="AF366" s="917"/>
    </row>
    <row r="367" spans="1:32">
      <c r="A367" s="165"/>
      <c r="B367" s="1143" t="s">
        <v>1215</v>
      </c>
      <c r="C367" s="1165">
        <v>5167</v>
      </c>
      <c r="D367" s="1166">
        <v>5857</v>
      </c>
      <c r="E367" s="1166">
        <v>5193</v>
      </c>
      <c r="F367" s="20">
        <v>5510</v>
      </c>
      <c r="G367" s="1166">
        <v>294</v>
      </c>
      <c r="H367" s="1166">
        <v>0</v>
      </c>
      <c r="I367" s="1167">
        <v>22021</v>
      </c>
      <c r="J367" s="196"/>
      <c r="K367" s="153"/>
      <c r="L367" s="153"/>
      <c r="M367" s="475"/>
      <c r="N367" s="475"/>
      <c r="O367" s="475"/>
      <c r="P367" s="475"/>
      <c r="Q367" s="476"/>
      <c r="R367" s="152"/>
      <c r="S367" s="153"/>
      <c r="T367" s="475"/>
      <c r="U367" s="475"/>
      <c r="V367" s="475"/>
      <c r="W367" s="475"/>
      <c r="X367" s="476"/>
      <c r="Y367" s="196"/>
      <c r="Z367" s="915"/>
      <c r="AA367" s="917"/>
      <c r="AB367" s="917"/>
      <c r="AC367" s="917"/>
      <c r="AD367" s="917"/>
      <c r="AE367" s="917"/>
      <c r="AF367" s="917"/>
    </row>
    <row r="368" spans="1:32">
      <c r="A368" s="165"/>
      <c r="B368" s="1143" t="s">
        <v>373</v>
      </c>
      <c r="C368" s="1165">
        <v>5072</v>
      </c>
      <c r="D368" s="1166">
        <v>6018</v>
      </c>
      <c r="E368" s="1166">
        <v>5278</v>
      </c>
      <c r="F368" s="20">
        <v>5675</v>
      </c>
      <c r="G368" s="1166">
        <v>299</v>
      </c>
      <c r="H368" s="1166">
        <v>0</v>
      </c>
      <c r="I368" s="1167">
        <v>22342</v>
      </c>
      <c r="J368" s="196"/>
      <c r="K368" s="153"/>
      <c r="L368" s="153"/>
      <c r="M368" s="475"/>
      <c r="N368" s="475"/>
      <c r="O368" s="475"/>
      <c r="P368" s="475"/>
      <c r="Q368" s="476"/>
      <c r="R368" s="152"/>
      <c r="S368" s="153"/>
      <c r="T368" s="475"/>
      <c r="U368" s="475"/>
      <c r="V368" s="475"/>
      <c r="W368" s="475"/>
      <c r="X368" s="476"/>
      <c r="Y368" s="196"/>
      <c r="Z368" s="915"/>
      <c r="AA368" s="917"/>
      <c r="AB368" s="917"/>
      <c r="AC368" s="917"/>
      <c r="AD368" s="917"/>
      <c r="AE368" s="917"/>
      <c r="AF368" s="917"/>
    </row>
    <row r="369" spans="1:33">
      <c r="A369" s="165"/>
      <c r="B369" s="1143" t="s">
        <v>1217</v>
      </c>
      <c r="C369" s="1165">
        <v>5072</v>
      </c>
      <c r="D369" s="1166">
        <v>6018</v>
      </c>
      <c r="E369" s="1166">
        <v>5278</v>
      </c>
      <c r="F369" s="20">
        <v>5675</v>
      </c>
      <c r="G369" s="1166">
        <v>299</v>
      </c>
      <c r="H369" s="1166">
        <v>0</v>
      </c>
      <c r="I369" s="1167">
        <v>22342</v>
      </c>
      <c r="J369" s="196"/>
      <c r="K369" s="153"/>
      <c r="L369" s="153"/>
      <c r="M369" s="475"/>
      <c r="N369" s="475"/>
      <c r="O369" s="475"/>
      <c r="P369" s="475"/>
      <c r="Q369" s="476"/>
      <c r="R369" s="152"/>
      <c r="S369" s="153"/>
      <c r="T369" s="475"/>
      <c r="U369" s="475"/>
      <c r="V369" s="475"/>
      <c r="W369" s="475"/>
      <c r="X369" s="476"/>
      <c r="Y369" s="196"/>
      <c r="Z369" s="915"/>
      <c r="AA369" s="917"/>
      <c r="AB369" s="917"/>
      <c r="AC369" s="917"/>
      <c r="AD369" s="917"/>
      <c r="AE369" s="917"/>
      <c r="AF369" s="917"/>
    </row>
    <row r="370" spans="1:33">
      <c r="A370" s="165"/>
      <c r="B370" s="1143" t="s">
        <v>375</v>
      </c>
      <c r="C370" s="1165">
        <v>5220</v>
      </c>
      <c r="D370" s="1166">
        <v>6123</v>
      </c>
      <c r="E370" s="1166">
        <v>4494</v>
      </c>
      <c r="F370" s="20">
        <v>5625</v>
      </c>
      <c r="G370" s="1166">
        <v>355</v>
      </c>
      <c r="H370" s="1166">
        <v>0</v>
      </c>
      <c r="I370" s="1167">
        <v>21817</v>
      </c>
      <c r="J370" s="196"/>
      <c r="K370" s="186"/>
      <c r="L370" s="153"/>
      <c r="M370" s="475"/>
      <c r="N370" s="475"/>
      <c r="O370" s="475"/>
      <c r="P370" s="475"/>
      <c r="Q370" s="476"/>
      <c r="R370" s="152"/>
      <c r="S370" s="153"/>
      <c r="T370" s="475"/>
      <c r="U370" s="475"/>
      <c r="V370" s="475"/>
      <c r="W370" s="475"/>
      <c r="X370" s="476"/>
      <c r="Y370" s="196"/>
      <c r="Z370" s="915"/>
      <c r="AA370" s="917"/>
      <c r="AB370" s="917"/>
      <c r="AC370" s="917"/>
      <c r="AD370" s="917"/>
      <c r="AE370" s="917"/>
      <c r="AF370" s="917"/>
    </row>
    <row r="371" spans="1:33">
      <c r="A371" s="165"/>
      <c r="B371" s="1143" t="s">
        <v>1219</v>
      </c>
      <c r="C371" s="1165">
        <v>5220</v>
      </c>
      <c r="D371" s="1166">
        <v>6123</v>
      </c>
      <c r="E371" s="1166">
        <v>4494</v>
      </c>
      <c r="F371" s="20">
        <v>5625</v>
      </c>
      <c r="G371" s="1166">
        <v>355</v>
      </c>
      <c r="H371" s="1166">
        <v>0</v>
      </c>
      <c r="I371" s="1167">
        <v>21817</v>
      </c>
      <c r="J371" s="196"/>
      <c r="K371" s="153"/>
      <c r="L371" s="153"/>
      <c r="M371" s="475"/>
      <c r="N371" s="475"/>
      <c r="O371" s="475"/>
      <c r="P371" s="479"/>
      <c r="Q371" s="475"/>
      <c r="R371" s="152"/>
      <c r="S371" s="153"/>
      <c r="T371" s="475"/>
      <c r="U371" s="475"/>
      <c r="V371" s="475"/>
      <c r="W371" s="475"/>
      <c r="X371" s="476"/>
      <c r="Y371" s="196"/>
      <c r="Z371" s="915"/>
      <c r="AA371" s="917"/>
      <c r="AB371" s="917"/>
      <c r="AC371" s="917"/>
      <c r="AD371" s="917"/>
      <c r="AE371" s="917"/>
      <c r="AF371" s="917"/>
    </row>
    <row r="372" spans="1:33">
      <c r="A372" s="165"/>
      <c r="B372" s="1143" t="s">
        <v>377</v>
      </c>
      <c r="C372" s="1165">
        <v>5173</v>
      </c>
      <c r="D372" s="1166">
        <v>6048</v>
      </c>
      <c r="E372" s="1166">
        <v>4728</v>
      </c>
      <c r="F372" s="20">
        <v>5975</v>
      </c>
      <c r="G372" s="1166">
        <v>286</v>
      </c>
      <c r="H372" s="1166">
        <v>0</v>
      </c>
      <c r="I372" s="1167">
        <v>22210</v>
      </c>
      <c r="J372" s="196"/>
      <c r="K372" s="166"/>
      <c r="L372" s="155"/>
      <c r="M372" s="155"/>
      <c r="N372" s="155"/>
      <c r="O372" s="155"/>
      <c r="P372" s="156"/>
      <c r="Q372" s="157"/>
      <c r="R372" s="896"/>
      <c r="S372" s="166"/>
      <c r="T372" s="166"/>
      <c r="U372" s="166"/>
      <c r="V372" s="166"/>
      <c r="W372" s="156"/>
      <c r="X372" s="166"/>
      <c r="Y372" s="196"/>
      <c r="Z372" s="915"/>
      <c r="AA372" s="917"/>
      <c r="AB372" s="917"/>
      <c r="AC372" s="917"/>
      <c r="AD372" s="917"/>
      <c r="AE372" s="917"/>
      <c r="AF372" s="917"/>
    </row>
    <row r="373" spans="1:33">
      <c r="A373" s="165"/>
      <c r="B373" s="1143" t="s">
        <v>379</v>
      </c>
      <c r="C373" s="1165">
        <v>5363</v>
      </c>
      <c r="D373" s="1166">
        <v>6451</v>
      </c>
      <c r="E373" s="1166">
        <v>5010</v>
      </c>
      <c r="F373" s="20">
        <v>5442</v>
      </c>
      <c r="G373" s="1166">
        <v>388</v>
      </c>
      <c r="H373" s="1166">
        <v>122</v>
      </c>
      <c r="I373" s="1167">
        <v>22776</v>
      </c>
      <c r="J373" s="196"/>
      <c r="K373" s="155"/>
      <c r="L373" s="155"/>
      <c r="M373" s="155"/>
      <c r="N373" s="155"/>
      <c r="O373" s="155"/>
      <c r="P373" s="156"/>
      <c r="Q373" s="157"/>
      <c r="R373" s="896"/>
      <c r="S373" s="166"/>
      <c r="T373" s="166"/>
      <c r="U373" s="166"/>
      <c r="V373" s="166"/>
      <c r="W373" s="156"/>
      <c r="X373" s="166"/>
      <c r="Y373" s="196"/>
      <c r="Z373" s="915"/>
      <c r="AA373" s="917"/>
      <c r="AB373" s="917"/>
      <c r="AC373" s="917"/>
      <c r="AD373" s="917"/>
      <c r="AE373" s="917"/>
      <c r="AF373" s="917"/>
    </row>
    <row r="374" spans="1:33">
      <c r="A374" s="165"/>
      <c r="B374" s="1143" t="s">
        <v>1221</v>
      </c>
      <c r="C374" s="1165">
        <v>5363</v>
      </c>
      <c r="D374" s="1166">
        <v>6451</v>
      </c>
      <c r="E374" s="1166">
        <v>5010</v>
      </c>
      <c r="F374" s="20">
        <v>5442</v>
      </c>
      <c r="G374" s="1166">
        <v>388</v>
      </c>
      <c r="H374" s="1166">
        <v>0</v>
      </c>
      <c r="I374" s="1167">
        <v>22654</v>
      </c>
      <c r="J374" s="196"/>
      <c r="K374" s="155"/>
      <c r="L374" s="155"/>
      <c r="M374" s="155"/>
      <c r="N374" s="155"/>
      <c r="O374" s="155"/>
      <c r="P374" s="156"/>
      <c r="Q374" s="157"/>
      <c r="R374" s="896"/>
      <c r="S374" s="166"/>
      <c r="T374" s="166"/>
      <c r="U374" s="166"/>
      <c r="V374" s="166"/>
      <c r="W374" s="156"/>
      <c r="X374" s="166"/>
      <c r="Y374" s="196"/>
      <c r="Z374" s="915"/>
      <c r="AA374" s="917"/>
      <c r="AB374" s="917"/>
      <c r="AC374" s="917"/>
      <c r="AD374" s="917"/>
      <c r="AE374" s="917"/>
      <c r="AF374" s="917"/>
    </row>
    <row r="375" spans="1:33">
      <c r="A375" s="165"/>
      <c r="B375" s="1143" t="s">
        <v>381</v>
      </c>
      <c r="C375" s="1165">
        <v>5696</v>
      </c>
      <c r="D375" s="1166">
        <v>6013</v>
      </c>
      <c r="E375" s="1166">
        <v>4805</v>
      </c>
      <c r="F375" s="20">
        <v>5445</v>
      </c>
      <c r="G375" s="1166">
        <v>372</v>
      </c>
      <c r="H375" s="1166">
        <v>160</v>
      </c>
      <c r="I375" s="1167">
        <v>22491</v>
      </c>
      <c r="J375" s="196"/>
      <c r="K375" s="155"/>
      <c r="L375" s="155"/>
      <c r="M375" s="155"/>
      <c r="N375" s="155"/>
      <c r="O375" s="155"/>
      <c r="P375" s="156"/>
      <c r="Q375" s="157"/>
      <c r="R375" s="896"/>
      <c r="S375" s="166"/>
      <c r="T375" s="166"/>
      <c r="U375" s="166"/>
      <c r="V375" s="166"/>
      <c r="W375" s="156"/>
      <c r="X375" s="166"/>
      <c r="Y375" s="196"/>
      <c r="Z375" s="915"/>
      <c r="AA375" s="917"/>
      <c r="AB375" s="917"/>
      <c r="AC375" s="917"/>
      <c r="AD375" s="917"/>
      <c r="AE375" s="917"/>
      <c r="AF375" s="917"/>
    </row>
    <row r="376" spans="1:33">
      <c r="A376" s="165"/>
      <c r="B376" s="1143" t="s">
        <v>1223</v>
      </c>
      <c r="C376" s="1165">
        <v>5696</v>
      </c>
      <c r="D376" s="1166">
        <v>6013</v>
      </c>
      <c r="E376" s="1166">
        <v>4805</v>
      </c>
      <c r="F376" s="20">
        <v>5445</v>
      </c>
      <c r="G376" s="1166">
        <v>372</v>
      </c>
      <c r="H376" s="1166">
        <v>0</v>
      </c>
      <c r="I376" s="1167">
        <v>22331</v>
      </c>
      <c r="J376" s="196"/>
      <c r="K376" s="166">
        <f t="shared" ref="K376:L376" si="1165">IF(C376&gt;0,(C376/C359)*100,)</f>
        <v>86.802804023163674</v>
      </c>
      <c r="L376" s="166">
        <f t="shared" si="1165"/>
        <v>65.80214488947253</v>
      </c>
      <c r="M376" s="166">
        <f t="shared" ref="M376" si="1166">IF(E376&gt;0,(E376/E359)*100,)</f>
        <v>69.94177583697234</v>
      </c>
      <c r="N376" s="166">
        <f t="shared" ref="N376" si="1167">IF(F376&gt;0,(F376/F359)*100,)</f>
        <v>61.008403361344541</v>
      </c>
      <c r="O376" s="166">
        <f t="shared" ref="O376" si="1168">IF(G376&gt;0,(G376/G359)*100,)</f>
        <v>56.278366111951584</v>
      </c>
      <c r="P376" s="166">
        <f t="shared" ref="P376" si="1169">IF(H376&gt;0,(H376/H359)*100,)</f>
        <v>0</v>
      </c>
      <c r="Q376" s="157">
        <f t="shared" ref="Q376" si="1170">IF(I376&gt;0,(I376/I359)*100,)</f>
        <v>69.445826595347683</v>
      </c>
      <c r="R376" s="911"/>
      <c r="S376" s="166"/>
      <c r="T376" s="166"/>
      <c r="U376" s="166"/>
      <c r="V376" s="166"/>
      <c r="W376" s="156"/>
      <c r="X376" s="166"/>
      <c r="Y376" s="196"/>
      <c r="Z376" s="915"/>
      <c r="AA376" s="917"/>
      <c r="AB376" s="917"/>
      <c r="AC376" s="917"/>
      <c r="AD376" s="917"/>
      <c r="AE376" s="917"/>
      <c r="AF376" s="917"/>
    </row>
    <row r="377" spans="1:33">
      <c r="A377" s="165"/>
      <c r="B377" s="1143" t="s">
        <v>1225</v>
      </c>
      <c r="C377" s="1165">
        <v>5696</v>
      </c>
      <c r="D377" s="1166">
        <v>6013</v>
      </c>
      <c r="E377" s="1166">
        <v>4805</v>
      </c>
      <c r="F377" s="20">
        <v>5445</v>
      </c>
      <c r="G377" s="1166">
        <v>372</v>
      </c>
      <c r="H377" s="1166">
        <v>160</v>
      </c>
      <c r="I377" s="1167">
        <v>22491</v>
      </c>
      <c r="J377" s="196"/>
      <c r="K377" s="166"/>
      <c r="L377" s="166"/>
      <c r="M377" s="166"/>
      <c r="N377" s="166"/>
      <c r="O377" s="166"/>
      <c r="P377" s="156"/>
      <c r="Q377" s="157"/>
      <c r="R377" s="911"/>
      <c r="S377" s="150"/>
      <c r="T377" s="150"/>
      <c r="U377" s="150"/>
      <c r="V377" s="150"/>
      <c r="W377" s="150"/>
      <c r="X377" s="898"/>
      <c r="Y377" s="196"/>
      <c r="AA377" s="917"/>
      <c r="AB377" s="917"/>
      <c r="AC377" s="917"/>
      <c r="AD377" s="917"/>
      <c r="AE377" s="917"/>
      <c r="AF377" s="917"/>
      <c r="AG377" s="133"/>
    </row>
    <row r="378" spans="1:33">
      <c r="A378" s="165"/>
      <c r="B378" s="1143" t="s">
        <v>383</v>
      </c>
      <c r="C378" s="1165">
        <v>4967</v>
      </c>
      <c r="D378" s="1166">
        <v>5664.5</v>
      </c>
      <c r="E378" s="1166">
        <v>4928</v>
      </c>
      <c r="F378" s="20">
        <v>5006</v>
      </c>
      <c r="G378" s="1166">
        <v>277.5</v>
      </c>
      <c r="H378" s="1166">
        <v>154</v>
      </c>
      <c r="I378" s="1167">
        <v>20997</v>
      </c>
      <c r="J378" s="196"/>
      <c r="K378" s="166"/>
      <c r="L378" s="166"/>
      <c r="M378" s="166"/>
      <c r="N378" s="166"/>
      <c r="O378" s="166"/>
      <c r="P378" s="156"/>
      <c r="Q378" s="157"/>
      <c r="R378" s="896">
        <f t="shared" ref="R378" si="1171">+K378+K381</f>
        <v>0</v>
      </c>
      <c r="S378" s="166">
        <f t="shared" ref="S378" si="1172">+L378+L381</f>
        <v>0</v>
      </c>
      <c r="T378" s="166">
        <f t="shared" ref="T378" si="1173">+M378+M381</f>
        <v>0</v>
      </c>
      <c r="U378" s="166">
        <f t="shared" ref="U378" si="1174">+N378+N381</f>
        <v>0</v>
      </c>
      <c r="V378" s="166">
        <f t="shared" ref="V378" si="1175">+O378+O381</f>
        <v>0</v>
      </c>
      <c r="W378" s="156">
        <f t="shared" ref="W378" si="1176">+P378+P381</f>
        <v>0</v>
      </c>
      <c r="X378" s="166">
        <f t="shared" ref="X378" si="1177">+Q378+Q381</f>
        <v>0</v>
      </c>
      <c r="Y378" s="196"/>
      <c r="Z378" s="915"/>
      <c r="AA378" s="917"/>
      <c r="AB378" s="917"/>
      <c r="AC378" s="917"/>
      <c r="AD378" s="917"/>
      <c r="AE378" s="917"/>
      <c r="AF378" s="917"/>
      <c r="AG378" s="133"/>
    </row>
    <row r="379" spans="1:33">
      <c r="A379" s="165"/>
      <c r="B379" s="1143" t="s">
        <v>1227</v>
      </c>
      <c r="C379" s="1165">
        <v>4967</v>
      </c>
      <c r="D379" s="1166">
        <v>5664.5</v>
      </c>
      <c r="E379" s="1166">
        <v>4928</v>
      </c>
      <c r="F379" s="20">
        <v>5006</v>
      </c>
      <c r="G379" s="1166">
        <v>277.5</v>
      </c>
      <c r="H379" s="1166">
        <v>0</v>
      </c>
      <c r="I379" s="1167">
        <v>20843</v>
      </c>
      <c r="J379" s="196"/>
      <c r="K379" s="166">
        <f t="shared" ref="K379:L379" si="1178">IF(C379&gt;0,(C379/C360)*100,)</f>
        <v>85.549431622459522</v>
      </c>
      <c r="L379" s="166">
        <f t="shared" si="1178"/>
        <v>69.121415497254418</v>
      </c>
      <c r="M379" s="166">
        <f t="shared" ref="M379" si="1179">IF(E379&gt;0,(E379/E360)*100,)</f>
        <v>95.894142829344233</v>
      </c>
      <c r="N379" s="166">
        <f t="shared" ref="N379" si="1180">IF(F379&gt;0,(F379/F360)*100,)</f>
        <v>66.251985177342505</v>
      </c>
      <c r="O379" s="166">
        <f t="shared" ref="O379" si="1181">IF(G379&gt;0,(G379/G360)*100,)</f>
        <v>52.063789868667918</v>
      </c>
      <c r="P379" s="940">
        <f t="shared" ref="P379" si="1182">IF(H379&gt;0,(H379/H360)*100,)</f>
        <v>0</v>
      </c>
      <c r="Q379" s="157">
        <f t="shared" ref="Q379" si="1183">IF(I379&gt;0,(I379/I360)*100,)</f>
        <v>76.547063792280284</v>
      </c>
      <c r="R379" s="896"/>
      <c r="S379" s="166"/>
      <c r="T379" s="166"/>
      <c r="U379" s="166"/>
      <c r="V379" s="166"/>
      <c r="W379" s="156"/>
      <c r="X379" s="166"/>
      <c r="Y379" s="196"/>
      <c r="Z379" s="915"/>
      <c r="AA379" s="917"/>
      <c r="AB379" s="917"/>
      <c r="AC379" s="917"/>
      <c r="AD379" s="917"/>
      <c r="AE379" s="917"/>
      <c r="AF379" s="917"/>
      <c r="AG379" s="133"/>
    </row>
    <row r="380" spans="1:33">
      <c r="A380" s="165"/>
      <c r="B380" s="1143" t="s">
        <v>1229</v>
      </c>
      <c r="C380" s="1165">
        <v>4967</v>
      </c>
      <c r="D380" s="1166">
        <v>4299</v>
      </c>
      <c r="E380" s="1166">
        <v>4928</v>
      </c>
      <c r="F380" s="20">
        <v>5006</v>
      </c>
      <c r="G380" s="1166">
        <v>0</v>
      </c>
      <c r="H380" s="1166">
        <v>154</v>
      </c>
      <c r="I380" s="1167">
        <v>19354</v>
      </c>
      <c r="J380" s="196"/>
      <c r="K380" s="166"/>
      <c r="L380" s="166"/>
      <c r="M380" s="166"/>
      <c r="N380" s="166"/>
      <c r="O380" s="166"/>
      <c r="P380" s="156"/>
      <c r="Q380" s="157"/>
      <c r="R380" s="896">
        <f t="shared" ref="R380" si="1184">+K380+K383</f>
        <v>0</v>
      </c>
      <c r="S380" s="166">
        <f t="shared" ref="S380" si="1185">+L380+L383</f>
        <v>0</v>
      </c>
      <c r="T380" s="166">
        <f t="shared" ref="T380" si="1186">+M380+M383</f>
        <v>0</v>
      </c>
      <c r="U380" s="166">
        <f t="shared" ref="U380" si="1187">+N380+N383</f>
        <v>0</v>
      </c>
      <c r="V380" s="166">
        <f t="shared" ref="V380" si="1188">+O380+O383</f>
        <v>0</v>
      </c>
      <c r="W380" s="156">
        <f t="shared" ref="W380" si="1189">+P380+P383</f>
        <v>0</v>
      </c>
      <c r="X380" s="166">
        <f t="shared" ref="X380" si="1190">+Q380+Q383</f>
        <v>0</v>
      </c>
      <c r="Y380" s="196"/>
      <c r="Z380" s="915"/>
      <c r="AA380" s="917"/>
      <c r="AB380" s="917"/>
      <c r="AC380" s="917"/>
      <c r="AD380" s="917"/>
      <c r="AE380" s="917"/>
      <c r="AF380" s="917"/>
      <c r="AG380" s="133"/>
    </row>
    <row r="381" spans="1:33">
      <c r="A381" s="165"/>
      <c r="B381" s="1143" t="s">
        <v>385</v>
      </c>
      <c r="C381" s="1165">
        <v>4502</v>
      </c>
      <c r="D381" s="1166">
        <v>5380.25</v>
      </c>
      <c r="E381" s="1166">
        <v>4985</v>
      </c>
      <c r="F381" s="20">
        <v>4827</v>
      </c>
      <c r="G381" s="1166">
        <v>278.25</v>
      </c>
      <c r="H381" s="1166">
        <v>132</v>
      </c>
      <c r="I381" s="1167">
        <v>20104.5</v>
      </c>
      <c r="J381" s="196"/>
      <c r="K381" s="166"/>
      <c r="L381" s="166"/>
      <c r="M381" s="166"/>
      <c r="N381" s="166"/>
      <c r="O381" s="166"/>
      <c r="P381" s="156"/>
      <c r="Q381" s="157"/>
      <c r="R381" s="152"/>
      <c r="S381" s="153"/>
      <c r="T381" s="475"/>
      <c r="U381" s="475"/>
      <c r="V381" s="475"/>
      <c r="W381" s="475"/>
      <c r="X381" s="476"/>
      <c r="Y381" s="196"/>
      <c r="Z381" s="915"/>
      <c r="AA381" s="917"/>
      <c r="AB381" s="917"/>
      <c r="AC381" s="917"/>
      <c r="AD381" s="917"/>
      <c r="AE381" s="917"/>
      <c r="AF381" s="917"/>
      <c r="AG381" s="133"/>
    </row>
    <row r="382" spans="1:33">
      <c r="A382" s="165"/>
      <c r="B382" s="1143" t="s">
        <v>1231</v>
      </c>
      <c r="C382" s="1165">
        <v>4502</v>
      </c>
      <c r="D382" s="1166">
        <v>5380.25</v>
      </c>
      <c r="E382" s="1166">
        <v>4985</v>
      </c>
      <c r="F382" s="20">
        <v>4827</v>
      </c>
      <c r="G382" s="1166">
        <v>278.25</v>
      </c>
      <c r="H382" s="1166">
        <v>0</v>
      </c>
      <c r="I382" s="1167">
        <v>19972.5</v>
      </c>
      <c r="J382" s="196"/>
      <c r="K382" s="166">
        <f t="shared" ref="K382:L382" si="1191">IF(C382&gt;0,(C382/C361)*100,)</f>
        <v>86.427337300825485</v>
      </c>
      <c r="L382" s="166">
        <f t="shared" si="1191"/>
        <v>74.736074454785381</v>
      </c>
      <c r="M382" s="166">
        <f t="shared" ref="M382" si="1192">IF(E382&gt;0,(E382/E361)*100,)</f>
        <v>74.962406015037601</v>
      </c>
      <c r="N382" s="166">
        <f t="shared" ref="N382" si="1193">IF(F382&gt;0,(F382/F361)*100,)</f>
        <v>66.469292206003857</v>
      </c>
      <c r="O382" s="166">
        <f t="shared" ref="O382" si="1194">IF(G382&gt;0,(G382/G361)*100,)</f>
        <v>68.703703703703695</v>
      </c>
      <c r="P382" s="166">
        <f t="shared" ref="P382" si="1195">IF(H382&gt;0,(H382/H361)*100,)</f>
        <v>0</v>
      </c>
      <c r="Q382" s="157">
        <f t="shared" ref="Q382" si="1196">IF(I382&gt;0,(I382/I361)*100,)</f>
        <v>74.733395696913007</v>
      </c>
      <c r="R382" s="896"/>
      <c r="S382" s="166"/>
      <c r="T382" s="166"/>
      <c r="U382" s="166"/>
      <c r="V382" s="166"/>
      <c r="W382" s="156"/>
      <c r="X382" s="166"/>
      <c r="Y382" s="196"/>
      <c r="Z382" s="915"/>
      <c r="AA382" s="917"/>
      <c r="AB382" s="917"/>
      <c r="AC382" s="917"/>
      <c r="AD382" s="917"/>
      <c r="AE382" s="917"/>
      <c r="AF382" s="917"/>
      <c r="AG382" s="133"/>
    </row>
    <row r="383" spans="1:33">
      <c r="A383" s="165"/>
      <c r="B383" s="1143" t="s">
        <v>387</v>
      </c>
      <c r="C383" s="1165">
        <v>4588</v>
      </c>
      <c r="D383" s="1166">
        <v>5171</v>
      </c>
      <c r="E383" s="1166">
        <v>4831</v>
      </c>
      <c r="F383" s="20">
        <v>5022</v>
      </c>
      <c r="G383" s="1166">
        <v>279</v>
      </c>
      <c r="H383" s="1166">
        <v>139</v>
      </c>
      <c r="I383" s="1167">
        <v>20030</v>
      </c>
      <c r="J383" s="196"/>
      <c r="K383" s="166"/>
      <c r="L383" s="166"/>
      <c r="M383" s="166"/>
      <c r="N383" s="166"/>
      <c r="O383" s="166"/>
      <c r="P383" s="156"/>
      <c r="Q383" s="157"/>
      <c r="R383" s="911"/>
      <c r="S383" s="166"/>
      <c r="T383" s="166"/>
      <c r="U383" s="166"/>
      <c r="V383" s="166"/>
      <c r="W383" s="156"/>
      <c r="X383" s="166"/>
      <c r="Y383" s="196"/>
      <c r="Z383" s="915"/>
      <c r="AA383" s="917"/>
      <c r="AB383" s="917"/>
      <c r="AC383" s="917"/>
      <c r="AD383" s="917"/>
      <c r="AE383" s="917"/>
      <c r="AF383" s="917"/>
      <c r="AG383" s="133"/>
    </row>
    <row r="384" spans="1:33">
      <c r="A384" s="165"/>
      <c r="B384" s="1143" t="s">
        <v>1233</v>
      </c>
      <c r="C384" s="1165">
        <v>4588</v>
      </c>
      <c r="D384" s="1166">
        <v>5171</v>
      </c>
      <c r="E384" s="1166">
        <v>4831</v>
      </c>
      <c r="F384" s="20">
        <v>5022</v>
      </c>
      <c r="G384" s="1166">
        <v>279</v>
      </c>
      <c r="H384" s="1166">
        <v>139</v>
      </c>
      <c r="I384" s="1167">
        <v>20030</v>
      </c>
      <c r="J384" s="196"/>
      <c r="K384" s="166"/>
      <c r="L384" s="166"/>
      <c r="M384" s="166"/>
      <c r="N384" s="166"/>
      <c r="O384" s="166"/>
      <c r="P384" s="156"/>
      <c r="Q384" s="157"/>
      <c r="R384" s="896"/>
      <c r="S384" s="153"/>
      <c r="T384" s="475"/>
      <c r="U384" s="475"/>
      <c r="V384" s="475"/>
      <c r="W384" s="475"/>
      <c r="X384" s="476"/>
      <c r="Y384" s="196"/>
      <c r="Z384" s="915"/>
      <c r="AA384" s="917"/>
      <c r="AB384" s="917"/>
      <c r="AC384" s="917"/>
      <c r="AD384" s="917"/>
      <c r="AE384" s="917"/>
      <c r="AF384" s="917"/>
      <c r="AG384" s="133"/>
    </row>
    <row r="385" spans="1:33">
      <c r="A385" s="165"/>
      <c r="B385" s="1143" t="s">
        <v>389</v>
      </c>
      <c r="C385" s="1165">
        <v>5134</v>
      </c>
      <c r="D385" s="1166">
        <v>5199</v>
      </c>
      <c r="E385" s="1166">
        <v>4638</v>
      </c>
      <c r="F385" s="20">
        <v>5044</v>
      </c>
      <c r="G385" s="1166">
        <v>277</v>
      </c>
      <c r="H385" s="1166">
        <v>130</v>
      </c>
      <c r="I385" s="1167">
        <v>20422</v>
      </c>
      <c r="J385" s="196"/>
      <c r="K385" s="166"/>
      <c r="L385" s="166"/>
      <c r="M385" s="166"/>
      <c r="N385" s="166"/>
      <c r="O385" s="166"/>
      <c r="P385" s="156"/>
      <c r="Q385" s="157"/>
      <c r="R385" s="898"/>
      <c r="S385" s="166"/>
      <c r="T385" s="166"/>
      <c r="U385" s="166"/>
      <c r="V385" s="166"/>
      <c r="W385" s="156"/>
      <c r="X385" s="166"/>
      <c r="Y385" s="196"/>
      <c r="Z385" s="915"/>
      <c r="AA385" s="917"/>
      <c r="AB385" s="917"/>
      <c r="AC385" s="917"/>
      <c r="AD385" s="917"/>
      <c r="AE385" s="917"/>
      <c r="AF385" s="917"/>
      <c r="AG385" s="133"/>
    </row>
    <row r="386" spans="1:33">
      <c r="A386" s="165"/>
      <c r="B386" s="1143" t="s">
        <v>1235</v>
      </c>
      <c r="C386" s="1165">
        <v>5134</v>
      </c>
      <c r="D386" s="1166">
        <v>5199</v>
      </c>
      <c r="E386" s="1166">
        <v>4638</v>
      </c>
      <c r="F386" s="20">
        <v>5044</v>
      </c>
      <c r="G386" s="1166">
        <v>277</v>
      </c>
      <c r="H386" s="1166">
        <v>130</v>
      </c>
      <c r="I386" s="1167">
        <v>20422</v>
      </c>
      <c r="J386" s="196"/>
      <c r="K386" s="166">
        <f t="shared" ref="K386:L386" si="1197">IF(C386&gt;0,(C386/C363)*100,)</f>
        <v>86.025469168900798</v>
      </c>
      <c r="L386" s="166">
        <f t="shared" si="1197"/>
        <v>73.891415577032404</v>
      </c>
      <c r="M386" s="166">
        <f t="shared" ref="M386" si="1198">IF(E386&gt;0,(E386/E363)*100,)</f>
        <v>71.309963099630991</v>
      </c>
      <c r="N386" s="166">
        <f t="shared" ref="N386" si="1199">IF(F386&gt;0,(F386/F363)*100,)</f>
        <v>68.954203691045805</v>
      </c>
      <c r="O386" s="166">
        <f t="shared" ref="O386" si="1200">IF(G386&gt;0,(G386/G363)*100,)</f>
        <v>42.746913580246911</v>
      </c>
      <c r="P386" s="166">
        <f t="shared" ref="P386" si="1201">IF(H386&gt;0,(H386/H363)*100,)</f>
        <v>23.679417122040071</v>
      </c>
      <c r="Q386" s="157">
        <f t="shared" ref="Q386" si="1202">IF(I386&gt;0,(I386/I363)*100,)</f>
        <v>72.883654532476811</v>
      </c>
      <c r="R386" s="911"/>
      <c r="S386" s="166"/>
      <c r="T386" s="166"/>
      <c r="U386" s="166"/>
      <c r="V386" s="166"/>
      <c r="W386" s="156"/>
      <c r="X386" s="166"/>
      <c r="Y386" s="196"/>
      <c r="Z386" s="915"/>
      <c r="AA386" s="917"/>
      <c r="AB386" s="917"/>
      <c r="AC386" s="917"/>
      <c r="AD386" s="917"/>
      <c r="AE386" s="917"/>
      <c r="AF386" s="917"/>
      <c r="AG386" s="133"/>
    </row>
    <row r="387" spans="1:33">
      <c r="A387" s="165"/>
      <c r="B387" s="1143" t="s">
        <v>1237</v>
      </c>
      <c r="C387" s="1165">
        <v>5134</v>
      </c>
      <c r="D387" s="1166">
        <v>5199</v>
      </c>
      <c r="E387" s="1166">
        <v>4638</v>
      </c>
      <c r="F387" s="20">
        <v>5044</v>
      </c>
      <c r="G387" s="1166">
        <v>277</v>
      </c>
      <c r="H387" s="1166">
        <v>0</v>
      </c>
      <c r="I387" s="1167">
        <v>20292</v>
      </c>
      <c r="J387" s="196"/>
      <c r="K387" s="166"/>
      <c r="L387" s="166"/>
      <c r="M387" s="166"/>
      <c r="N387" s="166"/>
      <c r="O387" s="166"/>
      <c r="P387" s="156"/>
      <c r="Q387" s="157"/>
      <c r="R387" s="896"/>
      <c r="S387" s="166"/>
      <c r="T387" s="166"/>
      <c r="U387" s="166"/>
      <c r="V387" s="166"/>
      <c r="W387" s="156"/>
      <c r="X387" s="166"/>
      <c r="Y387" s="196"/>
      <c r="Z387" s="915"/>
      <c r="AA387" s="917"/>
      <c r="AB387" s="917"/>
      <c r="AC387" s="917"/>
      <c r="AD387" s="917"/>
      <c r="AE387" s="917"/>
      <c r="AF387" s="917"/>
      <c r="AG387" s="133"/>
    </row>
    <row r="388" spans="1:33">
      <c r="A388" s="165"/>
      <c r="B388" s="1143" t="s">
        <v>391</v>
      </c>
      <c r="C388" s="1165">
        <v>4779</v>
      </c>
      <c r="D388" s="1166">
        <v>5121</v>
      </c>
      <c r="E388" s="1166">
        <v>4571</v>
      </c>
      <c r="F388" s="20">
        <v>4807</v>
      </c>
      <c r="G388" s="1166">
        <v>398</v>
      </c>
      <c r="H388" s="1166">
        <v>142</v>
      </c>
      <c r="I388" s="1167">
        <v>19818</v>
      </c>
      <c r="J388" s="196"/>
      <c r="K388" s="166"/>
      <c r="L388" s="166"/>
      <c r="M388" s="166"/>
      <c r="N388" s="166"/>
      <c r="O388" s="166"/>
      <c r="P388" s="156"/>
      <c r="Q388" s="157"/>
      <c r="R388" s="896"/>
      <c r="S388" s="166"/>
      <c r="T388" s="166"/>
      <c r="U388" s="166"/>
      <c r="V388" s="166"/>
      <c r="W388" s="156"/>
      <c r="X388" s="166"/>
      <c r="Y388" s="196"/>
      <c r="Z388" s="915"/>
      <c r="AA388" s="917"/>
      <c r="AB388" s="917"/>
      <c r="AC388" s="917"/>
      <c r="AD388" s="917"/>
      <c r="AE388" s="917"/>
      <c r="AF388" s="917"/>
      <c r="AG388" s="133"/>
    </row>
    <row r="389" spans="1:33">
      <c r="A389" s="165"/>
      <c r="B389" s="1143" t="s">
        <v>1239</v>
      </c>
      <c r="C389" s="1165">
        <v>4779</v>
      </c>
      <c r="D389" s="1166">
        <v>5121</v>
      </c>
      <c r="E389" s="1166">
        <v>4571</v>
      </c>
      <c r="F389" s="20">
        <v>4807</v>
      </c>
      <c r="G389" s="1166">
        <v>398</v>
      </c>
      <c r="H389" s="1166">
        <v>142</v>
      </c>
      <c r="I389" s="1167">
        <v>19818</v>
      </c>
      <c r="J389" s="196"/>
      <c r="K389" s="166">
        <f t="shared" ref="K389:L389" si="1203">IF(C389&gt;0,(C389/C364)*100,)</f>
        <v>84.643995749202972</v>
      </c>
      <c r="L389" s="166">
        <f t="shared" si="1203"/>
        <v>71.194216599471702</v>
      </c>
      <c r="M389" s="166">
        <f t="shared" ref="M389" si="1204">IF(E389&gt;0,(E389/E364)*100,)</f>
        <v>68.892238131122824</v>
      </c>
      <c r="N389" s="166">
        <f t="shared" ref="N389" si="1205">IF(F389&gt;0,(F389/F364)*100,)</f>
        <v>65.153158037408502</v>
      </c>
      <c r="O389" s="166">
        <f t="shared" ref="O389" si="1206">IF(G389&gt;0,(G389/G364)*100,)</f>
        <v>50.70063694267516</v>
      </c>
      <c r="P389" s="156">
        <f t="shared" ref="P389" si="1207">IF(H389&gt;0,(H389/H364)*100,)</f>
        <v>25.771324863883848</v>
      </c>
      <c r="Q389" s="157">
        <f t="shared" ref="Q389" si="1208">IF(I389&gt;0,(I389/I364)*100,)</f>
        <v>70.306513409961696</v>
      </c>
      <c r="R389" s="896"/>
      <c r="S389" s="166"/>
      <c r="T389" s="166"/>
      <c r="U389" s="166"/>
      <c r="V389" s="166"/>
      <c r="W389" s="156"/>
      <c r="X389" s="166"/>
      <c r="Y389" s="196"/>
      <c r="Z389" s="915"/>
      <c r="AA389" s="917"/>
      <c r="AB389" s="917"/>
      <c r="AC389" s="917"/>
      <c r="AD389" s="917"/>
      <c r="AE389" s="917"/>
      <c r="AF389" s="917"/>
      <c r="AG389" s="133"/>
    </row>
    <row r="390" spans="1:33">
      <c r="A390" s="165"/>
      <c r="B390" s="1143" t="s">
        <v>1241</v>
      </c>
      <c r="C390" s="1165">
        <v>4779</v>
      </c>
      <c r="D390" s="1166">
        <v>5121</v>
      </c>
      <c r="E390" s="1166">
        <v>4571</v>
      </c>
      <c r="F390" s="20">
        <v>4807</v>
      </c>
      <c r="G390" s="1166">
        <v>398</v>
      </c>
      <c r="H390" s="1166">
        <v>142</v>
      </c>
      <c r="I390" s="1167">
        <v>19818</v>
      </c>
      <c r="J390" s="196"/>
      <c r="K390" s="166"/>
      <c r="L390" s="166"/>
      <c r="M390" s="166"/>
      <c r="N390" s="166"/>
      <c r="O390" s="166"/>
      <c r="P390" s="156"/>
      <c r="Q390" s="157"/>
      <c r="R390" s="152"/>
      <c r="S390" s="153"/>
      <c r="T390" s="475"/>
      <c r="U390" s="475"/>
      <c r="V390" s="475"/>
      <c r="W390" s="475"/>
      <c r="X390" s="476"/>
      <c r="Y390" s="196"/>
      <c r="Z390" s="915"/>
      <c r="AA390" s="917"/>
      <c r="AB390" s="917"/>
      <c r="AC390" s="917"/>
      <c r="AD390" s="917"/>
      <c r="AE390" s="917"/>
      <c r="AF390" s="917"/>
      <c r="AG390" s="895"/>
    </row>
    <row r="391" spans="1:33">
      <c r="A391" s="165"/>
      <c r="B391" s="1143" t="s">
        <v>393</v>
      </c>
      <c r="C391" s="1165">
        <v>5477</v>
      </c>
      <c r="D391" s="1166">
        <v>5332</v>
      </c>
      <c r="E391" s="1166">
        <v>4049</v>
      </c>
      <c r="F391" s="20">
        <v>4316</v>
      </c>
      <c r="G391" s="1166">
        <v>317</v>
      </c>
      <c r="H391" s="1166">
        <v>130</v>
      </c>
      <c r="I391" s="1167">
        <v>19621</v>
      </c>
      <c r="J391" s="196"/>
      <c r="K391" s="166"/>
      <c r="L391" s="166"/>
      <c r="M391" s="166"/>
      <c r="N391" s="166"/>
      <c r="O391" s="166"/>
      <c r="P391" s="156"/>
      <c r="Q391" s="157"/>
      <c r="R391" s="896"/>
      <c r="S391" s="166"/>
      <c r="T391" s="166"/>
      <c r="U391" s="166"/>
      <c r="V391" s="166"/>
      <c r="W391" s="156"/>
      <c r="X391" s="166"/>
      <c r="Y391" s="196"/>
      <c r="Z391" s="915"/>
      <c r="AA391" s="917"/>
      <c r="AB391" s="917"/>
      <c r="AC391" s="917"/>
      <c r="AD391" s="917"/>
      <c r="AE391" s="917"/>
      <c r="AF391" s="917"/>
      <c r="AG391" s="895"/>
    </row>
    <row r="392" spans="1:33">
      <c r="A392" s="165"/>
      <c r="B392" s="1143" t="s">
        <v>1243</v>
      </c>
      <c r="C392" s="1165">
        <v>5477</v>
      </c>
      <c r="D392" s="1166">
        <v>5332</v>
      </c>
      <c r="E392" s="1166">
        <v>4049</v>
      </c>
      <c r="F392" s="20">
        <v>4316</v>
      </c>
      <c r="G392" s="1166">
        <v>317</v>
      </c>
      <c r="H392" s="1166">
        <v>130</v>
      </c>
      <c r="I392" s="1167">
        <v>19621</v>
      </c>
      <c r="J392" s="196"/>
      <c r="K392" s="166">
        <f t="shared" ref="K392:L392" si="1209">IF(C392&gt;0,(C392/C365)*100,)</f>
        <v>86.197670758577274</v>
      </c>
      <c r="L392" s="166">
        <f t="shared" si="1209"/>
        <v>70.753715498938433</v>
      </c>
      <c r="M392" s="166">
        <f t="shared" ref="M392" si="1210">IF(E392&gt;0,(E392/E365)*100,)</f>
        <v>70.589260808926085</v>
      </c>
      <c r="N392" s="166">
        <f t="shared" ref="N392" si="1211">IF(F392&gt;0,(F392/F365)*100,)</f>
        <v>63.545347467608948</v>
      </c>
      <c r="O392" s="166">
        <f t="shared" ref="O392" si="1212">IF(G392&gt;0,(G392/G365)*100,)</f>
        <v>60.84452975047985</v>
      </c>
      <c r="P392" s="156">
        <f t="shared" ref="P392" si="1213">IF(H392&gt;0,(H392/H365)*100,)</f>
        <v>21.885521885521886</v>
      </c>
      <c r="Q392" s="157">
        <f t="shared" ref="Q392" si="1214">IF(I392&gt;0,(I392/I365)*100,)</f>
        <v>71.263574619547455</v>
      </c>
      <c r="R392" s="911"/>
      <c r="S392" s="166"/>
      <c r="T392" s="166"/>
      <c r="U392" s="166"/>
      <c r="V392" s="166"/>
      <c r="W392" s="156"/>
      <c r="X392" s="166"/>
      <c r="Y392" s="196"/>
      <c r="Z392" s="915"/>
      <c r="AA392" s="917"/>
      <c r="AB392" s="917"/>
      <c r="AC392" s="917"/>
      <c r="AD392" s="917"/>
      <c r="AE392" s="917"/>
      <c r="AF392" s="917"/>
      <c r="AG392" s="895"/>
    </row>
    <row r="393" spans="1:33">
      <c r="A393" s="165"/>
      <c r="B393" s="1143" t="s">
        <v>1245</v>
      </c>
      <c r="C393" s="1165">
        <v>5477</v>
      </c>
      <c r="D393" s="1166">
        <v>5332</v>
      </c>
      <c r="E393" s="1166">
        <v>4049</v>
      </c>
      <c r="F393" s="20">
        <v>4316</v>
      </c>
      <c r="G393" s="1166">
        <v>317</v>
      </c>
      <c r="H393" s="1166">
        <v>130</v>
      </c>
      <c r="I393" s="1167">
        <v>19621</v>
      </c>
      <c r="J393" s="897"/>
      <c r="K393" s="158"/>
      <c r="L393" s="158"/>
      <c r="M393" s="158"/>
      <c r="N393" s="158"/>
      <c r="O393" s="158"/>
      <c r="P393" s="159"/>
      <c r="Q393" s="160"/>
      <c r="R393" s="911" t="s">
        <v>9</v>
      </c>
      <c r="S393" s="153"/>
      <c r="T393" s="475"/>
      <c r="U393" s="475"/>
      <c r="V393" s="475"/>
      <c r="W393" s="475"/>
      <c r="X393" s="476"/>
      <c r="Y393" s="196"/>
      <c r="Z393" s="915"/>
      <c r="AA393" s="917"/>
      <c r="AB393" s="917"/>
      <c r="AC393" s="917"/>
      <c r="AD393" s="917"/>
      <c r="AE393" s="921"/>
      <c r="AF393" s="917"/>
      <c r="AG393" s="895"/>
    </row>
    <row r="394" spans="1:33">
      <c r="A394" s="165"/>
      <c r="B394" s="1143" t="s">
        <v>395</v>
      </c>
      <c r="C394" s="1165">
        <v>4271</v>
      </c>
      <c r="D394" s="1166">
        <v>3880</v>
      </c>
      <c r="E394" s="1166">
        <v>3468</v>
      </c>
      <c r="F394" s="20">
        <v>3368</v>
      </c>
      <c r="G394" s="1166">
        <v>128</v>
      </c>
      <c r="H394" s="1166"/>
      <c r="I394" s="1167">
        <v>15115</v>
      </c>
      <c r="J394" s="196"/>
      <c r="K394" s="166">
        <f t="shared" ref="K394:L394" si="1215">IF(C394&gt;0,(C394/C387)*100,)</f>
        <v>83.190494740942739</v>
      </c>
      <c r="L394" s="166">
        <f t="shared" si="1215"/>
        <v>74.629736487786118</v>
      </c>
      <c r="M394" s="166">
        <f t="shared" ref="M394" si="1216">IF(E394&gt;0,(E394/E387)*100,)</f>
        <v>74.773609314359632</v>
      </c>
      <c r="N394" s="166">
        <f t="shared" ref="N394" si="1217">IF(F394&gt;0,(F394/F387)*100,)</f>
        <v>66.772402854877072</v>
      </c>
      <c r="O394" s="166">
        <f t="shared" ref="O394" si="1218">IF(G394&gt;0,(G394/G387)*100,)</f>
        <v>46.209386281588451</v>
      </c>
      <c r="P394" s="156">
        <f t="shared" ref="P394" si="1219">IF(H394&gt;0,(H394/H387)*100,)</f>
        <v>0</v>
      </c>
      <c r="Q394" s="157">
        <f t="shared" ref="Q394" si="1220">IF(I394&gt;0,(I394/I387)*100,)</f>
        <v>74.487482751823379</v>
      </c>
      <c r="R394" s="896">
        <f>+K394+K397</f>
        <v>89.851967276977021</v>
      </c>
      <c r="S394" s="166">
        <f t="shared" ref="S394:S396" si="1221">+L394+L397</f>
        <v>84.612425466435866</v>
      </c>
      <c r="T394" s="166">
        <f t="shared" ref="T394:T396" si="1222">+M394+M397</f>
        <v>84.497628288055196</v>
      </c>
      <c r="U394" s="166">
        <f t="shared" ref="U394:U396" si="1223">+N394+N397</f>
        <v>76.367961934972243</v>
      </c>
      <c r="V394" s="166">
        <f t="shared" ref="V394:V396" si="1224">+O394+O397</f>
        <v>55.95667870036101</v>
      </c>
      <c r="W394" s="156">
        <f t="shared" ref="W394:W396" si="1225">+P394+P397</f>
        <v>0</v>
      </c>
      <c r="X394" s="166">
        <f t="shared" ref="X394:X396" si="1226">+Q394+Q397</f>
        <v>83.471318746303965</v>
      </c>
      <c r="Y394" s="196"/>
      <c r="Z394" s="915">
        <f>+R394+K400</f>
        <v>100</v>
      </c>
      <c r="AA394" s="915">
        <f t="shared" ref="AA394:AA396" si="1227">+S394+L400</f>
        <v>100.00000000000001</v>
      </c>
      <c r="AB394" s="915">
        <f t="shared" ref="AB394:AB396" si="1228">+T394+M400</f>
        <v>100</v>
      </c>
      <c r="AC394" s="915">
        <f t="shared" ref="AC394:AC396" si="1229">+U394+N400</f>
        <v>100</v>
      </c>
      <c r="AD394" s="915">
        <f t="shared" ref="AD394:AD396" si="1230">+V394+O400</f>
        <v>100</v>
      </c>
      <c r="AE394" s="913">
        <f t="shared" ref="AE394:AE396" si="1231">+W394+P400</f>
        <v>0</v>
      </c>
      <c r="AF394" s="915">
        <f t="shared" ref="AF394:AF396" si="1232">+X394+Q400</f>
        <v>100</v>
      </c>
    </row>
    <row r="395" spans="1:33">
      <c r="A395" s="165"/>
      <c r="B395" s="1143" t="s">
        <v>437</v>
      </c>
      <c r="C395" s="1165">
        <v>4026</v>
      </c>
      <c r="D395" s="1166">
        <v>3653</v>
      </c>
      <c r="E395" s="1166">
        <v>3147</v>
      </c>
      <c r="F395" s="20">
        <v>3325</v>
      </c>
      <c r="G395" s="1166">
        <v>191</v>
      </c>
      <c r="H395" s="1166">
        <v>82</v>
      </c>
      <c r="I395" s="1167">
        <v>14424</v>
      </c>
      <c r="J395" s="196"/>
      <c r="K395" s="166">
        <f t="shared" ref="K395:L395" si="1233">IF(C395&gt;0,(C395/C390)*100,)</f>
        <v>84.243565599497799</v>
      </c>
      <c r="L395" s="166">
        <f t="shared" si="1233"/>
        <v>71.333723882054286</v>
      </c>
      <c r="M395" s="166">
        <f t="shared" ref="M395" si="1234">IF(E395&gt;0,(E395/E390)*100,)</f>
        <v>68.847079413695027</v>
      </c>
      <c r="N395" s="166">
        <f t="shared" ref="N395" si="1235">IF(F395&gt;0,(F395/F390)*100,)</f>
        <v>69.169960474308297</v>
      </c>
      <c r="O395" s="166">
        <f t="shared" ref="O395" si="1236">IF(G395&gt;0,(G395/G390)*100,)</f>
        <v>47.989949748743719</v>
      </c>
      <c r="P395" s="156">
        <f t="shared" ref="P395" si="1237">IF(H395&gt;0,(H395/H390)*100,)</f>
        <v>57.74647887323944</v>
      </c>
      <c r="Q395" s="157">
        <f t="shared" ref="Q395" si="1238">IF(I395&gt;0,(I395/I390)*100,)</f>
        <v>72.782319103844998</v>
      </c>
      <c r="R395" s="896">
        <f t="shared" ref="R395:R396" si="1239">+K395+K398</f>
        <v>89.704959196484623</v>
      </c>
      <c r="S395" s="166">
        <f t="shared" si="1221"/>
        <v>81.370826010544818</v>
      </c>
      <c r="T395" s="166">
        <f t="shared" si="1222"/>
        <v>78.276088383285924</v>
      </c>
      <c r="U395" s="166">
        <f t="shared" si="1223"/>
        <v>76.596629914707719</v>
      </c>
      <c r="V395" s="166">
        <f t="shared" si="1224"/>
        <v>54.020100502512562</v>
      </c>
      <c r="W395" s="156">
        <f t="shared" si="1225"/>
        <v>68.309859154929583</v>
      </c>
      <c r="X395" s="166">
        <f t="shared" si="1226"/>
        <v>80.865879503481693</v>
      </c>
      <c r="Y395" s="196"/>
      <c r="Z395" s="915">
        <f t="shared" ref="Z395:Z396" si="1240">+R395+K401</f>
        <v>100</v>
      </c>
      <c r="AA395" s="915">
        <f t="shared" si="1227"/>
        <v>100</v>
      </c>
      <c r="AB395" s="915">
        <f t="shared" si="1228"/>
        <v>99.999999999999986</v>
      </c>
      <c r="AC395" s="915">
        <f t="shared" si="1229"/>
        <v>100</v>
      </c>
      <c r="AD395" s="915">
        <f t="shared" si="1230"/>
        <v>100</v>
      </c>
      <c r="AE395" s="913">
        <f t="shared" si="1231"/>
        <v>100</v>
      </c>
      <c r="AF395" s="915">
        <f t="shared" si="1232"/>
        <v>100.00000000000001</v>
      </c>
      <c r="AG395" s="895"/>
    </row>
    <row r="396" spans="1:33">
      <c r="A396" s="165"/>
      <c r="B396" s="1143" t="s">
        <v>435</v>
      </c>
      <c r="C396" s="1165">
        <v>4615</v>
      </c>
      <c r="D396" s="1166">
        <v>3909</v>
      </c>
      <c r="E396" s="1166">
        <v>2783</v>
      </c>
      <c r="F396" s="20">
        <v>2961</v>
      </c>
      <c r="G396" s="1166">
        <v>153</v>
      </c>
      <c r="H396" s="1166">
        <v>80</v>
      </c>
      <c r="I396" s="1167">
        <v>14501</v>
      </c>
      <c r="J396" s="897"/>
      <c r="K396" s="158">
        <f t="shared" ref="K396:L396" si="1241">IF(C396&gt;0,(C396/C393)*100,)</f>
        <v>84.261457002008399</v>
      </c>
      <c r="L396" s="158">
        <f t="shared" si="1241"/>
        <v>73.312078019504881</v>
      </c>
      <c r="M396" s="158">
        <f t="shared" ref="M396" si="1242">IF(E396&gt;0,(E396/E393)*100,)</f>
        <v>68.733020498888621</v>
      </c>
      <c r="N396" s="158">
        <f t="shared" ref="N396" si="1243">IF(F396&gt;0,(F396/F393)*100,)</f>
        <v>68.605189990732157</v>
      </c>
      <c r="O396" s="158">
        <f t="shared" ref="O396" si="1244">IF(G396&gt;0,(G396/G393)*100,)</f>
        <v>48.264984227129339</v>
      </c>
      <c r="P396" s="159">
        <f t="shared" ref="P396" si="1245">IF(H396&gt;0,(H396/H393)*100,)</f>
        <v>61.53846153846154</v>
      </c>
      <c r="Q396" s="160">
        <f t="shared" ref="Q396" si="1246">IF(I396&gt;0,(I396/I393)*100,)</f>
        <v>73.905509403190464</v>
      </c>
      <c r="R396" s="896">
        <f t="shared" si="1239"/>
        <v>89.501551944495162</v>
      </c>
      <c r="S396" s="166">
        <f t="shared" si="1221"/>
        <v>83.327081770442618</v>
      </c>
      <c r="T396" s="166">
        <f t="shared" si="1222"/>
        <v>78.142751296616453</v>
      </c>
      <c r="U396" s="166">
        <f t="shared" si="1223"/>
        <v>77.502316960148278</v>
      </c>
      <c r="V396" s="166">
        <f t="shared" si="1224"/>
        <v>59.621451104100949</v>
      </c>
      <c r="W396" s="156">
        <f t="shared" si="1225"/>
        <v>93.07692307692308</v>
      </c>
      <c r="X396" s="166">
        <f t="shared" si="1226"/>
        <v>82.381122266958869</v>
      </c>
      <c r="Y396" s="196"/>
      <c r="Z396" s="915">
        <f t="shared" si="1240"/>
        <v>100</v>
      </c>
      <c r="AA396" s="915">
        <f t="shared" si="1227"/>
        <v>100</v>
      </c>
      <c r="AB396" s="915">
        <f t="shared" si="1228"/>
        <v>100</v>
      </c>
      <c r="AC396" s="915">
        <f t="shared" si="1229"/>
        <v>100</v>
      </c>
      <c r="AD396" s="915">
        <f t="shared" si="1230"/>
        <v>100</v>
      </c>
      <c r="AE396" s="913">
        <f t="shared" si="1231"/>
        <v>100</v>
      </c>
      <c r="AF396" s="915">
        <f t="shared" si="1232"/>
        <v>100</v>
      </c>
      <c r="AG396" s="924"/>
    </row>
    <row r="397" spans="1:33">
      <c r="A397" s="165"/>
      <c r="B397" s="1143" t="s">
        <v>433</v>
      </c>
      <c r="C397" s="1165">
        <v>342</v>
      </c>
      <c r="D397" s="1166">
        <v>519</v>
      </c>
      <c r="E397" s="1166">
        <v>451</v>
      </c>
      <c r="F397" s="20">
        <v>484</v>
      </c>
      <c r="G397" s="1166">
        <v>27</v>
      </c>
      <c r="H397" s="1166"/>
      <c r="I397" s="1167">
        <v>1823</v>
      </c>
      <c r="J397" s="196"/>
      <c r="K397" s="166">
        <f t="shared" ref="K397:L397" si="1247">IF(C397&gt;0,(C397/C387)*100,)</f>
        <v>6.6614725360342808</v>
      </c>
      <c r="L397" s="166">
        <f t="shared" si="1247"/>
        <v>9.9826889786497404</v>
      </c>
      <c r="M397" s="166">
        <f t="shared" ref="M397" si="1248">IF(E397&gt;0,(E397/E387)*100,)</f>
        <v>9.7240189736955589</v>
      </c>
      <c r="N397" s="166">
        <f t="shared" ref="N397" si="1249">IF(F397&gt;0,(F397/F387)*100,)</f>
        <v>9.595559080095164</v>
      </c>
      <c r="O397" s="166">
        <f t="shared" ref="O397" si="1250">IF(G397&gt;0,(G397/G387)*100,)</f>
        <v>9.7472924187725631</v>
      </c>
      <c r="P397" s="156">
        <f t="shared" ref="P397" si="1251">IF(H397&gt;0,(H397/H387)*100,)</f>
        <v>0</v>
      </c>
      <c r="Q397" s="157">
        <f t="shared" ref="Q397" si="1252">IF(I397&gt;0,(I397/I387)*100,)</f>
        <v>8.9838359944805841</v>
      </c>
      <c r="R397" s="896"/>
      <c r="S397" s="166"/>
      <c r="T397" s="166"/>
      <c r="U397" s="166"/>
      <c r="V397" s="166"/>
      <c r="W397" s="156"/>
      <c r="X397" s="166"/>
      <c r="Y397" s="196"/>
      <c r="Z397" s="915"/>
      <c r="AA397" s="917"/>
      <c r="AB397" s="917"/>
      <c r="AC397" s="917"/>
      <c r="AD397" s="917"/>
      <c r="AE397" s="917"/>
      <c r="AF397" s="917"/>
    </row>
    <row r="398" spans="1:33">
      <c r="A398" s="165"/>
      <c r="B398" s="1143" t="s">
        <v>431</v>
      </c>
      <c r="C398" s="1165">
        <v>261</v>
      </c>
      <c r="D398" s="1166">
        <v>514</v>
      </c>
      <c r="E398" s="1166">
        <v>431</v>
      </c>
      <c r="F398" s="20">
        <v>357</v>
      </c>
      <c r="G398" s="1166">
        <v>24</v>
      </c>
      <c r="H398" s="1166">
        <v>15</v>
      </c>
      <c r="I398" s="1167">
        <v>1602</v>
      </c>
      <c r="J398" s="196"/>
      <c r="K398" s="166">
        <f t="shared" ref="K398:L398" si="1253">IF(C398&gt;0,(C398/C390)*100,)</f>
        <v>5.4613935969868175</v>
      </c>
      <c r="L398" s="166">
        <f t="shared" si="1253"/>
        <v>10.037102128490529</v>
      </c>
      <c r="M398" s="166">
        <f t="shared" ref="M398" si="1254">IF(E398&gt;0,(E398/E390)*100,)</f>
        <v>9.4290089695908996</v>
      </c>
      <c r="N398" s="166">
        <f t="shared" ref="N398" si="1255">IF(F398&gt;0,(F398/F390)*100,)</f>
        <v>7.4266694403994178</v>
      </c>
      <c r="O398" s="166">
        <f t="shared" ref="O398" si="1256">IF(G398&gt;0,(G398/G390)*100,)</f>
        <v>6.0301507537688437</v>
      </c>
      <c r="P398" s="156">
        <f t="shared" ref="P398" si="1257">IF(H398&gt;0,(H398/H390)*100,)</f>
        <v>10.56338028169014</v>
      </c>
      <c r="Q398" s="157">
        <f t="shared" ref="Q398" si="1258">IF(I398&gt;0,(I398/I390)*100,)</f>
        <v>8.0835603996366938</v>
      </c>
      <c r="R398" s="896"/>
      <c r="S398" s="166"/>
      <c r="T398" s="166"/>
      <c r="U398" s="166"/>
      <c r="V398" s="166"/>
      <c r="W398" s="156"/>
      <c r="X398" s="166"/>
      <c r="Y398" s="196"/>
      <c r="Z398" s="915"/>
      <c r="AA398" s="917"/>
      <c r="AB398" s="917"/>
      <c r="AC398" s="917"/>
      <c r="AD398" s="917"/>
      <c r="AE398" s="917"/>
      <c r="AF398" s="917"/>
    </row>
    <row r="399" spans="1:33">
      <c r="A399" s="165"/>
      <c r="B399" s="1143" t="s">
        <v>429</v>
      </c>
      <c r="C399" s="1165">
        <v>287</v>
      </c>
      <c r="D399" s="1166">
        <v>534</v>
      </c>
      <c r="E399" s="1166">
        <v>381</v>
      </c>
      <c r="F399" s="20">
        <v>384</v>
      </c>
      <c r="G399" s="1166">
        <v>36</v>
      </c>
      <c r="H399" s="1166">
        <v>41</v>
      </c>
      <c r="I399" s="1167">
        <v>1663</v>
      </c>
      <c r="J399" s="897"/>
      <c r="K399" s="158">
        <f t="shared" ref="K399:L399" si="1259">IF(C399&gt;0,(C399/C393)*100,)</f>
        <v>5.2400949424867633</v>
      </c>
      <c r="L399" s="158">
        <f t="shared" si="1259"/>
        <v>10.015003750937733</v>
      </c>
      <c r="M399" s="158">
        <f t="shared" ref="M399" si="1260">IF(E399&gt;0,(E399/E393)*100,)</f>
        <v>9.4097307977278355</v>
      </c>
      <c r="N399" s="158">
        <f t="shared" ref="N399" si="1261">IF(F399&gt;0,(F399/F393)*100,)</f>
        <v>8.8971269694161261</v>
      </c>
      <c r="O399" s="158">
        <f t="shared" ref="O399" si="1262">IF(G399&gt;0,(G399/G393)*100,)</f>
        <v>11.356466876971609</v>
      </c>
      <c r="P399" s="159">
        <f t="shared" ref="P399" si="1263">IF(H399&gt;0,(H399/H393)*100,)</f>
        <v>31.538461538461537</v>
      </c>
      <c r="Q399" s="160">
        <f t="shared" ref="Q399" si="1264">IF(I399&gt;0,(I399/I393)*100,)</f>
        <v>8.4756128637684114</v>
      </c>
      <c r="R399" s="152"/>
      <c r="S399" s="153"/>
      <c r="T399" s="475"/>
      <c r="U399" s="475"/>
      <c r="V399" s="475"/>
      <c r="W399" s="475"/>
      <c r="X399" s="476"/>
      <c r="Y399" s="196"/>
      <c r="Z399" s="915"/>
      <c r="AA399" s="917"/>
      <c r="AB399" s="917"/>
      <c r="AC399" s="917"/>
      <c r="AD399" s="917"/>
      <c r="AE399" s="917"/>
      <c r="AF399" s="917"/>
    </row>
    <row r="400" spans="1:33">
      <c r="A400" s="165"/>
      <c r="B400" s="1143" t="s">
        <v>427</v>
      </c>
      <c r="C400" s="1165">
        <v>521</v>
      </c>
      <c r="D400" s="1166">
        <v>800</v>
      </c>
      <c r="E400" s="1166">
        <v>719</v>
      </c>
      <c r="F400" s="20">
        <v>1192</v>
      </c>
      <c r="G400" s="1166">
        <v>122</v>
      </c>
      <c r="H400" s="1166">
        <v>0</v>
      </c>
      <c r="I400" s="1167">
        <v>3354</v>
      </c>
      <c r="J400" s="196"/>
      <c r="K400" s="166">
        <f t="shared" ref="K400:L400" si="1265">IF(C400&gt;0,(C400/C387)*100,)</f>
        <v>10.148032723022984</v>
      </c>
      <c r="L400" s="166">
        <f t="shared" si="1265"/>
        <v>15.387574533564147</v>
      </c>
      <c r="M400" s="166">
        <f t="shared" ref="M400" si="1266">IF(E400&gt;0,(E400/E387)*100,)</f>
        <v>15.502371711944804</v>
      </c>
      <c r="N400" s="166">
        <f t="shared" ref="N400" si="1267">IF(F400&gt;0,(F400/F387)*100,)</f>
        <v>23.632038065027754</v>
      </c>
      <c r="O400" s="166">
        <f t="shared" ref="O400" si="1268">IF(G400&gt;0,(G400/G387)*100,)</f>
        <v>44.04332129963899</v>
      </c>
      <c r="P400" s="156">
        <f t="shared" ref="P400" si="1269">IF(H400&gt;0,(H400/H387)*100,)</f>
        <v>0</v>
      </c>
      <c r="Q400" s="157">
        <f t="shared" ref="Q400" si="1270">IF(I400&gt;0,(I400/I387)*100,)</f>
        <v>16.528681253696035</v>
      </c>
      <c r="R400" s="896"/>
      <c r="S400" s="166"/>
      <c r="T400" s="166"/>
      <c r="U400" s="166"/>
      <c r="V400" s="166"/>
      <c r="W400" s="156"/>
      <c r="X400" s="166"/>
      <c r="Y400" s="196"/>
      <c r="Z400" s="915"/>
      <c r="AA400" s="917"/>
      <c r="AB400" s="917"/>
      <c r="AC400" s="917"/>
      <c r="AD400" s="917"/>
      <c r="AE400" s="917"/>
      <c r="AF400" s="917"/>
    </row>
    <row r="401" spans="1:33">
      <c r="A401" s="165"/>
      <c r="B401" s="1143" t="s">
        <v>425</v>
      </c>
      <c r="C401" s="1165">
        <v>492</v>
      </c>
      <c r="D401" s="1166">
        <v>954</v>
      </c>
      <c r="E401" s="1166">
        <v>993</v>
      </c>
      <c r="F401" s="20">
        <v>1125</v>
      </c>
      <c r="G401" s="1166">
        <v>183</v>
      </c>
      <c r="H401" s="1166">
        <v>45</v>
      </c>
      <c r="I401" s="1167">
        <v>3792</v>
      </c>
      <c r="J401" s="196"/>
      <c r="K401" s="166">
        <f t="shared" ref="K401:L401" si="1271">IF(C401&gt;0,(C401/C390)*100,)</f>
        <v>10.295040803515381</v>
      </c>
      <c r="L401" s="166">
        <f t="shared" si="1271"/>
        <v>18.629173989455182</v>
      </c>
      <c r="M401" s="166">
        <f t="shared" ref="M401" si="1272">IF(E401&gt;0,(E401/E390)*100,)</f>
        <v>21.723911616714066</v>
      </c>
      <c r="N401" s="166">
        <f t="shared" ref="N401" si="1273">IF(F401&gt;0,(F401/F390)*100,)</f>
        <v>23.403370085292284</v>
      </c>
      <c r="O401" s="166">
        <f t="shared" ref="O401" si="1274">IF(G401&gt;0,(G401/G390)*100,)</f>
        <v>45.979899497487438</v>
      </c>
      <c r="P401" s="156">
        <f t="shared" ref="P401" si="1275">IF(H401&gt;0,(H401/H390)*100,)</f>
        <v>31.690140845070424</v>
      </c>
      <c r="Q401" s="157">
        <f t="shared" ref="Q401" si="1276">IF(I401&gt;0,(I401/I390)*100,)</f>
        <v>19.134120496518317</v>
      </c>
      <c r="R401" s="911"/>
      <c r="S401" s="166"/>
      <c r="T401" s="166"/>
      <c r="U401" s="166"/>
      <c r="V401" s="166"/>
      <c r="W401" s="156"/>
      <c r="X401" s="166"/>
      <c r="Y401" s="196"/>
      <c r="Z401" s="915"/>
      <c r="AA401" s="917"/>
      <c r="AB401" s="917"/>
      <c r="AC401" s="917"/>
      <c r="AD401" s="917"/>
      <c r="AE401" s="917"/>
      <c r="AF401" s="917"/>
      <c r="AG401" s="895"/>
    </row>
    <row r="402" spans="1:33">
      <c r="A402" s="165"/>
      <c r="B402" s="1143" t="s">
        <v>423</v>
      </c>
      <c r="C402" s="1165">
        <v>575</v>
      </c>
      <c r="D402" s="1166">
        <v>889</v>
      </c>
      <c r="E402" s="1166">
        <v>885</v>
      </c>
      <c r="F402" s="20">
        <v>971</v>
      </c>
      <c r="G402" s="1166">
        <v>128</v>
      </c>
      <c r="H402" s="1166">
        <v>9</v>
      </c>
      <c r="I402" s="1167">
        <v>3457</v>
      </c>
      <c r="J402" s="897"/>
      <c r="K402" s="154">
        <f t="shared" ref="K402:L402" si="1277">IF(C402&gt;0,(C402/C393)*100,)</f>
        <v>10.498448055504838</v>
      </c>
      <c r="L402" s="154">
        <f t="shared" si="1277"/>
        <v>16.672918229557389</v>
      </c>
      <c r="M402" s="426">
        <f t="shared" ref="M402" si="1278">IF(E402&gt;0,(E402/E393)*100,)</f>
        <v>21.857248703383554</v>
      </c>
      <c r="N402" s="426">
        <f t="shared" ref="N402" si="1279">IF(F402&gt;0,(F402/F393)*100,)</f>
        <v>22.497683039851715</v>
      </c>
      <c r="O402" s="426">
        <f t="shared" ref="O402" si="1280">IF(G402&gt;0,(G402/G393)*100,)</f>
        <v>40.378548895899051</v>
      </c>
      <c r="P402" s="426">
        <f t="shared" ref="P402" si="1281">IF(H402&gt;0,(H402/H393)*100,)</f>
        <v>6.9230769230769234</v>
      </c>
      <c r="Q402" s="912">
        <f t="shared" ref="Q402" si="1282">IF(I402&gt;0,(I402/I393)*100,)</f>
        <v>17.618877733041131</v>
      </c>
      <c r="R402" s="911" t="s">
        <v>10</v>
      </c>
      <c r="S402" s="153"/>
      <c r="T402" s="150"/>
      <c r="U402" s="150"/>
      <c r="V402" s="150"/>
      <c r="W402" s="150"/>
      <c r="X402" s="898"/>
      <c r="Y402" s="196"/>
      <c r="Z402" s="915"/>
      <c r="AA402" s="917"/>
      <c r="AB402" s="917"/>
      <c r="AC402" s="917"/>
      <c r="AD402" s="917"/>
      <c r="AE402" s="917"/>
      <c r="AF402" s="917"/>
    </row>
    <row r="403" spans="1:33">
      <c r="A403" s="165"/>
      <c r="B403" s="1143" t="s">
        <v>421</v>
      </c>
      <c r="C403" s="1165">
        <v>3089</v>
      </c>
      <c r="D403" s="1166">
        <v>2339</v>
      </c>
      <c r="E403" s="1166">
        <v>1489</v>
      </c>
      <c r="F403" s="20">
        <v>1823</v>
      </c>
      <c r="G403" s="1166">
        <v>29</v>
      </c>
      <c r="H403" s="1166"/>
      <c r="I403" s="1167">
        <v>8769</v>
      </c>
      <c r="J403" s="196"/>
      <c r="K403" s="153">
        <f t="shared" ref="K403:L403" si="1283">IF(C403&gt;0,(C403/C374)*100,)</f>
        <v>57.598359127354094</v>
      </c>
      <c r="L403" s="153">
        <f t="shared" si="1283"/>
        <v>36.257944504727952</v>
      </c>
      <c r="M403" s="475">
        <f t="shared" ref="M403" si="1284">IF(E403&gt;0,(E403/E374)*100,)</f>
        <v>29.720558882235533</v>
      </c>
      <c r="N403" s="475">
        <f t="shared" ref="N403" si="1285">IF(F403&gt;0,(F403/F374)*100,)</f>
        <v>33.498713708195517</v>
      </c>
      <c r="O403" s="475">
        <f t="shared" ref="O403" si="1286">IF(G403&gt;0,(G403/G374)*100,)</f>
        <v>7.4742268041237114</v>
      </c>
      <c r="P403" s="475">
        <f t="shared" ref="P403" si="1287">IF(H403&gt;0,(H403/H374)*100,)</f>
        <v>0</v>
      </c>
      <c r="Q403" s="476">
        <f t="shared" ref="Q403" si="1288">IF(I403&gt;0,(I403/I374)*100,)</f>
        <v>38.708395868279332</v>
      </c>
      <c r="R403" s="152">
        <f>+K403+K406+K409</f>
        <v>73.559574864814465</v>
      </c>
      <c r="S403" s="153">
        <f t="shared" ref="S403:S405" si="1289">+L403+L406+L409</f>
        <v>65.819252829018765</v>
      </c>
      <c r="T403" s="475">
        <f t="shared" ref="T403:T405" si="1290">+M403+M406+M409</f>
        <v>57.225548902195612</v>
      </c>
      <c r="U403" s="475">
        <f t="shared" ref="U403:U405" si="1291">+N403+N406+N409</f>
        <v>62.899669239250279</v>
      </c>
      <c r="V403" s="475">
        <f t="shared" ref="V403:V405" si="1292">+O403+O406+O409</f>
        <v>36.597938144329902</v>
      </c>
      <c r="W403" s="475">
        <f t="shared" ref="W403:W405" si="1293">+P403+P406+P409</f>
        <v>0</v>
      </c>
      <c r="X403" s="476">
        <f t="shared" ref="X403:X405" si="1294">+Q403+Q406+Q409</f>
        <v>64.54930696565728</v>
      </c>
      <c r="Y403" s="196"/>
      <c r="Z403" s="915">
        <f>+R403+K412</f>
        <v>100</v>
      </c>
      <c r="AA403" s="915">
        <f t="shared" ref="AA403:AA405" si="1295">+S403+L412</f>
        <v>100</v>
      </c>
      <c r="AB403" s="915">
        <f t="shared" ref="AB403:AB405" si="1296">+T403+M412</f>
        <v>100</v>
      </c>
      <c r="AC403" s="915">
        <f t="shared" ref="AC403:AC405" si="1297">+U403+N412</f>
        <v>100</v>
      </c>
      <c r="AD403" s="915">
        <f t="shared" ref="AD403:AD405" si="1298">+V403+O412</f>
        <v>100</v>
      </c>
      <c r="AE403" s="913">
        <f t="shared" ref="AE403:AE405" si="1299">+W403+P412</f>
        <v>0</v>
      </c>
      <c r="AF403" s="913">
        <f t="shared" ref="AF403:AF405" si="1300">+X403+Q412</f>
        <v>100</v>
      </c>
    </row>
    <row r="404" spans="1:33">
      <c r="A404" s="165"/>
      <c r="B404" s="1143" t="s">
        <v>419</v>
      </c>
      <c r="C404" s="1165">
        <v>3325</v>
      </c>
      <c r="D404" s="1166">
        <v>2168</v>
      </c>
      <c r="E404" s="1166">
        <v>1551</v>
      </c>
      <c r="F404" s="20">
        <v>1845</v>
      </c>
      <c r="G404" s="1166">
        <v>15</v>
      </c>
      <c r="H404" s="1166">
        <v>26</v>
      </c>
      <c r="I404" s="1167">
        <v>8930</v>
      </c>
      <c r="J404" s="196"/>
      <c r="K404" s="153">
        <f t="shared" ref="K404:L404" si="1301">IF(C404&gt;0,(C404/C377)*100,)</f>
        <v>58.374297752808992</v>
      </c>
      <c r="L404" s="153">
        <f t="shared" si="1301"/>
        <v>36.05521370364211</v>
      </c>
      <c r="M404" s="475">
        <f t="shared" ref="M404" si="1302">IF(E404&gt;0,(E404/E377)*100,)</f>
        <v>32.278876170655565</v>
      </c>
      <c r="N404" s="475">
        <f t="shared" ref="N404" si="1303">IF(F404&gt;0,(F404/F377)*100,)</f>
        <v>33.884297520661157</v>
      </c>
      <c r="O404" s="475">
        <f t="shared" ref="O404" si="1304">IF(G404&gt;0,(G404/G377)*100,)</f>
        <v>4.032258064516129</v>
      </c>
      <c r="P404" s="475">
        <f t="shared" ref="P404" si="1305">IF(H404&gt;0,(H404/H377)*100,)</f>
        <v>16.25</v>
      </c>
      <c r="Q404" s="476">
        <f t="shared" ref="Q404" si="1306">IF(I404&gt;0,(I404/I377)*100,)</f>
        <v>39.704770797207772</v>
      </c>
      <c r="R404" s="152">
        <f t="shared" ref="R404:R405" si="1307">+K404+K407+K410</f>
        <v>74.613764044943821</v>
      </c>
      <c r="S404" s="153">
        <f t="shared" si="1289"/>
        <v>66.339597538666226</v>
      </c>
      <c r="T404" s="475">
        <f t="shared" si="1290"/>
        <v>61.977107180020809</v>
      </c>
      <c r="U404" s="475">
        <f t="shared" si="1291"/>
        <v>66.26262626262627</v>
      </c>
      <c r="V404" s="475">
        <f t="shared" si="1292"/>
        <v>42.741935483870968</v>
      </c>
      <c r="W404" s="475">
        <f t="shared" si="1293"/>
        <v>92.5</v>
      </c>
      <c r="X404" s="476">
        <f t="shared" si="1294"/>
        <v>67.280245431505932</v>
      </c>
      <c r="Y404" s="196"/>
      <c r="Z404" s="915">
        <f t="shared" ref="Z404:Z405" si="1308">+R404+K413</f>
        <v>100</v>
      </c>
      <c r="AA404" s="913">
        <f t="shared" si="1295"/>
        <v>100</v>
      </c>
      <c r="AB404" s="915">
        <f t="shared" si="1296"/>
        <v>100</v>
      </c>
      <c r="AC404" s="915">
        <f t="shared" si="1297"/>
        <v>100</v>
      </c>
      <c r="AD404" s="915">
        <f t="shared" si="1298"/>
        <v>100</v>
      </c>
      <c r="AE404" s="915">
        <f t="shared" si="1299"/>
        <v>100</v>
      </c>
      <c r="AF404" s="915">
        <f t="shared" si="1300"/>
        <v>100</v>
      </c>
    </row>
    <row r="405" spans="1:33">
      <c r="A405" s="165"/>
      <c r="B405" s="1143" t="s">
        <v>417</v>
      </c>
      <c r="C405" s="1165">
        <v>2924</v>
      </c>
      <c r="D405" s="1166">
        <v>1897</v>
      </c>
      <c r="E405" s="1166">
        <v>1576</v>
      </c>
      <c r="F405" s="20">
        <v>1756</v>
      </c>
      <c r="G405" s="1166"/>
      <c r="H405" s="1166">
        <v>30</v>
      </c>
      <c r="I405" s="1167">
        <v>8183</v>
      </c>
      <c r="J405" s="897"/>
      <c r="K405" s="154">
        <f t="shared" ref="K405:L405" si="1309">IF(C405&gt;0,(C405/C380)*100,)</f>
        <v>58.868532313267565</v>
      </c>
      <c r="L405" s="154">
        <f t="shared" si="1309"/>
        <v>44.126541056059551</v>
      </c>
      <c r="M405" s="477">
        <f t="shared" ref="M405" si="1310">IF(E405&gt;0,(E405/E380)*100,)</f>
        <v>31.980519480519483</v>
      </c>
      <c r="N405" s="477">
        <f t="shared" ref="N405" si="1311">IF(F405&gt;0,(F405/F380)*100,)</f>
        <v>35.077906512185372</v>
      </c>
      <c r="O405" s="477">
        <f t="shared" ref="O405" si="1312">IF(G405&gt;0,(G405/G380)*100,)</f>
        <v>0</v>
      </c>
      <c r="P405" s="477">
        <f t="shared" ref="P405" si="1313">IF(H405&gt;0,(H405/H380)*100,)</f>
        <v>19.480519480519483</v>
      </c>
      <c r="Q405" s="478">
        <f t="shared" ref="Q405" si="1314">IF(I405&gt;0,(I405/I380)*100,)</f>
        <v>42.280665495504806</v>
      </c>
      <c r="R405" s="152">
        <f t="shared" si="1307"/>
        <v>73.9077914233944</v>
      </c>
      <c r="S405" s="153">
        <f t="shared" si="1289"/>
        <v>70.551290997906491</v>
      </c>
      <c r="T405" s="475">
        <f t="shared" si="1290"/>
        <v>60.836038961038966</v>
      </c>
      <c r="U405" s="475">
        <f t="shared" si="1291"/>
        <v>60.906911705952851</v>
      </c>
      <c r="V405" s="475">
        <f t="shared" si="1292"/>
        <v>0</v>
      </c>
      <c r="W405" s="475">
        <f t="shared" si="1293"/>
        <v>96.753246753246756</v>
      </c>
      <c r="X405" s="476">
        <f t="shared" si="1294"/>
        <v>66.652888291825974</v>
      </c>
      <c r="Y405" s="196"/>
      <c r="Z405" s="915">
        <f t="shared" si="1308"/>
        <v>100</v>
      </c>
      <c r="AA405" s="913">
        <f t="shared" si="1295"/>
        <v>100</v>
      </c>
      <c r="AB405" s="915">
        <f t="shared" si="1296"/>
        <v>100</v>
      </c>
      <c r="AC405" s="915">
        <f t="shared" si="1297"/>
        <v>100</v>
      </c>
      <c r="AD405" s="915">
        <f t="shared" si="1298"/>
        <v>0</v>
      </c>
      <c r="AE405" s="913">
        <f t="shared" si="1299"/>
        <v>100</v>
      </c>
      <c r="AF405" s="915">
        <f t="shared" si="1300"/>
        <v>100</v>
      </c>
      <c r="AG405" s="924"/>
    </row>
    <row r="406" spans="1:33">
      <c r="A406" s="165"/>
      <c r="B406" s="1143" t="s">
        <v>415</v>
      </c>
      <c r="C406" s="1165">
        <v>235</v>
      </c>
      <c r="D406" s="1166">
        <v>518</v>
      </c>
      <c r="E406" s="1166">
        <v>465</v>
      </c>
      <c r="F406" s="20">
        <v>398</v>
      </c>
      <c r="G406" s="1166">
        <v>25</v>
      </c>
      <c r="H406" s="1166"/>
      <c r="I406" s="1167">
        <v>1641</v>
      </c>
      <c r="J406" s="196"/>
      <c r="K406" s="153">
        <f t="shared" ref="K406:L406" si="1315">IF(C406&gt;0,(C406/C374)*100,)</f>
        <v>4.3818758157747526</v>
      </c>
      <c r="L406" s="153">
        <f t="shared" si="1315"/>
        <v>8.029762827468609</v>
      </c>
      <c r="M406" s="475">
        <f t="shared" ref="M406" si="1316">IF(E406&gt;0,(E406/E374)*100,)</f>
        <v>9.2814371257485018</v>
      </c>
      <c r="N406" s="475">
        <f t="shared" ref="N406" si="1317">IF(F406&gt;0,(F406/F374)*100,)</f>
        <v>7.3134876883498716</v>
      </c>
      <c r="O406" s="475">
        <f t="shared" ref="O406" si="1318">IF(G406&gt;0,(G406/G374)*100,)</f>
        <v>6.4432989690721643</v>
      </c>
      <c r="P406" s="475">
        <f t="shared" ref="P406" si="1319">IF(H406&gt;0,(H406/H374)*100,)</f>
        <v>0</v>
      </c>
      <c r="Q406" s="476">
        <f t="shared" ref="Q406" si="1320">IF(I406&gt;0,(I406/I374)*100,)</f>
        <v>7.2437538624525466</v>
      </c>
      <c r="R406" s="152"/>
      <c r="S406" s="153"/>
      <c r="T406" s="475"/>
      <c r="U406" s="475"/>
      <c r="V406" s="475"/>
      <c r="W406" s="475"/>
      <c r="X406" s="476"/>
      <c r="Y406" s="196"/>
      <c r="Z406" s="915"/>
      <c r="AA406" s="915"/>
      <c r="AB406" s="915"/>
      <c r="AC406" s="917"/>
      <c r="AD406" s="917"/>
      <c r="AE406" s="917"/>
      <c r="AF406" s="917"/>
    </row>
    <row r="407" spans="1:33">
      <c r="A407" s="165"/>
      <c r="B407" s="1143" t="s">
        <v>413</v>
      </c>
      <c r="C407" s="1165">
        <v>210</v>
      </c>
      <c r="D407" s="1166">
        <v>483</v>
      </c>
      <c r="E407" s="1166">
        <v>446</v>
      </c>
      <c r="F407" s="20">
        <v>462</v>
      </c>
      <c r="G407" s="1166">
        <v>29</v>
      </c>
      <c r="H407" s="1166">
        <v>33</v>
      </c>
      <c r="I407" s="1167">
        <v>1663</v>
      </c>
      <c r="J407" s="196"/>
      <c r="K407" s="153">
        <f t="shared" ref="K407:L407" si="1321">IF(C407&gt;0,(C407/C377)*100,)</f>
        <v>3.6867977528089888</v>
      </c>
      <c r="L407" s="153">
        <f t="shared" si="1321"/>
        <v>8.0325960419091977</v>
      </c>
      <c r="M407" s="475">
        <f t="shared" ref="M407" si="1322">IF(E407&gt;0,(E407/E377)*100,)</f>
        <v>9.2819979188345467</v>
      </c>
      <c r="N407" s="475">
        <f t="shared" ref="N407" si="1323">IF(F407&gt;0,(F407/F377)*100,)</f>
        <v>8.4848484848484862</v>
      </c>
      <c r="O407" s="475">
        <f t="shared" ref="O407" si="1324">IF(G407&gt;0,(G407/G377)*100,)</f>
        <v>7.795698924731183</v>
      </c>
      <c r="P407" s="475">
        <f t="shared" ref="P407" si="1325">IF(H407&gt;0,(H407/H377)*100,)</f>
        <v>20.625</v>
      </c>
      <c r="Q407" s="476">
        <f t="shared" ref="Q407" si="1326">IF(I407&gt;0,(I407/I377)*100,)</f>
        <v>7.3940687386065536</v>
      </c>
      <c r="R407" s="152"/>
      <c r="S407" s="153"/>
      <c r="T407" s="475"/>
      <c r="U407" s="475"/>
      <c r="V407" s="475"/>
      <c r="W407" s="475"/>
      <c r="X407" s="476"/>
      <c r="Y407" s="196"/>
      <c r="Z407" s="915"/>
      <c r="AA407" s="917"/>
      <c r="AB407" s="917"/>
      <c r="AC407" s="917"/>
      <c r="AD407" s="917"/>
      <c r="AE407" s="917"/>
      <c r="AF407" s="917"/>
    </row>
    <row r="408" spans="1:33">
      <c r="A408" s="165"/>
      <c r="B408" s="1143" t="s">
        <v>409</v>
      </c>
      <c r="C408" s="1165">
        <v>152</v>
      </c>
      <c r="D408" s="1166">
        <v>321</v>
      </c>
      <c r="E408" s="1166">
        <v>393</v>
      </c>
      <c r="F408" s="20">
        <v>346</v>
      </c>
      <c r="G408" s="1166"/>
      <c r="H408" s="1166">
        <v>28</v>
      </c>
      <c r="I408" s="1167">
        <v>1240</v>
      </c>
      <c r="J408" s="196"/>
      <c r="K408" s="154">
        <f t="shared" ref="K408:L408" si="1327">IF(C408&gt;0,(C408/C380)*100,)</f>
        <v>3.0601973021944837</v>
      </c>
      <c r="L408" s="154">
        <f t="shared" si="1327"/>
        <v>7.4668527564549887</v>
      </c>
      <c r="M408" s="477">
        <f t="shared" ref="M408" si="1328">IF(E408&gt;0,(E408/E380)*100,)</f>
        <v>7.974837662337662</v>
      </c>
      <c r="N408" s="477">
        <f t="shared" ref="N408" si="1329">IF(F408&gt;0,(F408/F380)*100,)</f>
        <v>6.9117059528565727</v>
      </c>
      <c r="O408" s="477">
        <f t="shared" ref="O408" si="1330">IF(G408&gt;0,(G408/G380)*100,)</f>
        <v>0</v>
      </c>
      <c r="P408" s="477">
        <f t="shared" ref="P408" si="1331">IF(H408&gt;0,(H408/H380)*100,)</f>
        <v>18.181818181818183</v>
      </c>
      <c r="Q408" s="478">
        <f t="shared" ref="Q408" si="1332">IF(I408&gt;0,(I408/I380)*100,)</f>
        <v>6.4069443009197062</v>
      </c>
      <c r="R408" s="152"/>
      <c r="S408" s="153"/>
      <c r="T408" s="475"/>
      <c r="U408" s="475"/>
      <c r="V408" s="475"/>
      <c r="W408" s="475"/>
      <c r="X408" s="476"/>
      <c r="Y408" s="196"/>
      <c r="Z408" s="915"/>
      <c r="AA408" s="917"/>
      <c r="AB408" s="917"/>
      <c r="AC408" s="917"/>
      <c r="AD408" s="917"/>
      <c r="AE408" s="917"/>
      <c r="AF408" s="917"/>
    </row>
    <row r="409" spans="1:33">
      <c r="A409" s="165"/>
      <c r="B409" s="1143" t="s">
        <v>411</v>
      </c>
      <c r="C409" s="1165">
        <v>621</v>
      </c>
      <c r="D409" s="1166">
        <v>1389</v>
      </c>
      <c r="E409" s="1166">
        <v>913</v>
      </c>
      <c r="F409" s="20">
        <v>1202</v>
      </c>
      <c r="G409" s="1166">
        <v>88</v>
      </c>
      <c r="H409" s="1166"/>
      <c r="I409" s="1167">
        <v>4213</v>
      </c>
      <c r="J409" s="196"/>
      <c r="K409" s="153">
        <f t="shared" ref="K409:L409" si="1333">IF(C409&gt;0,(C409/C374)*100,)</f>
        <v>11.579339921685623</v>
      </c>
      <c r="L409" s="153">
        <f t="shared" si="1333"/>
        <v>21.531545496822201</v>
      </c>
      <c r="M409" s="475">
        <f t="shared" ref="M409" si="1334">IF(E409&gt;0,(E409/E374)*100,)</f>
        <v>18.223552894211579</v>
      </c>
      <c r="N409" s="475">
        <f t="shared" ref="N409" si="1335">IF(F409&gt;0,(F409/F374)*100,)</f>
        <v>22.087467842704889</v>
      </c>
      <c r="O409" s="475">
        <f t="shared" ref="O409" si="1336">IF(G409&gt;0,(G409/G374)*100,)</f>
        <v>22.680412371134022</v>
      </c>
      <c r="P409" s="475">
        <f t="shared" ref="P409" si="1337">IF(H409&gt;0,(H409/H374)*100,)</f>
        <v>0</v>
      </c>
      <c r="Q409" s="476">
        <f t="shared" ref="Q409" si="1338">IF(I409&gt;0,(I409/I374)*100,)</f>
        <v>18.597157234925398</v>
      </c>
      <c r="R409" s="152"/>
      <c r="S409" s="153"/>
      <c r="T409" s="475"/>
      <c r="U409" s="475"/>
      <c r="V409" s="475"/>
      <c r="W409" s="475"/>
      <c r="X409" s="476"/>
      <c r="Y409" s="196"/>
      <c r="Z409" s="915"/>
      <c r="AA409" s="917"/>
      <c r="AB409" s="917"/>
      <c r="AC409" s="917"/>
      <c r="AD409" s="917"/>
      <c r="AE409" s="917"/>
      <c r="AF409" s="917"/>
    </row>
    <row r="410" spans="1:33">
      <c r="A410" s="165"/>
      <c r="B410" s="1143" t="s">
        <v>407</v>
      </c>
      <c r="C410" s="1165">
        <v>715</v>
      </c>
      <c r="D410" s="1166">
        <v>1338</v>
      </c>
      <c r="E410" s="1166">
        <v>981</v>
      </c>
      <c r="F410" s="20">
        <v>1301</v>
      </c>
      <c r="G410" s="1166">
        <v>115</v>
      </c>
      <c r="H410" s="1166">
        <v>89</v>
      </c>
      <c r="I410" s="1167">
        <v>4539</v>
      </c>
      <c r="J410" s="196"/>
      <c r="K410" s="153">
        <f t="shared" ref="K410:L410" si="1339">IF(C410&gt;0,(C410/C377)*100,)</f>
        <v>12.552668539325843</v>
      </c>
      <c r="L410" s="153">
        <f t="shared" si="1339"/>
        <v>22.251787793114918</v>
      </c>
      <c r="M410" s="475">
        <f t="shared" ref="M410" si="1340">IF(E410&gt;0,(E410/E377)*100,)</f>
        <v>20.416233090530696</v>
      </c>
      <c r="N410" s="475">
        <f t="shared" ref="N410" si="1341">IF(F410&gt;0,(F410/F377)*100,)</f>
        <v>23.893480257116622</v>
      </c>
      <c r="O410" s="475">
        <f t="shared" ref="O410" si="1342">IF(G410&gt;0,(G410/G377)*100,)</f>
        <v>30.913978494623656</v>
      </c>
      <c r="P410" s="475">
        <f t="shared" ref="P410" si="1343">IF(H410&gt;0,(H410/H377)*100,)</f>
        <v>55.625</v>
      </c>
      <c r="Q410" s="476">
        <f t="shared" ref="Q410" si="1344">IF(I410&gt;0,(I410/I377)*100,)</f>
        <v>20.181405895691608</v>
      </c>
      <c r="R410" s="152"/>
      <c r="S410" s="153"/>
      <c r="T410" s="475"/>
      <c r="U410" s="475"/>
      <c r="V410" s="475"/>
      <c r="W410" s="475"/>
      <c r="X410" s="476"/>
      <c r="Y410" s="196"/>
      <c r="Z410" s="915"/>
      <c r="AA410" s="917"/>
      <c r="AB410" s="917"/>
      <c r="AC410" s="917"/>
      <c r="AD410" s="917"/>
      <c r="AE410" s="917"/>
      <c r="AF410" s="917"/>
    </row>
    <row r="411" spans="1:33">
      <c r="A411" s="165"/>
      <c r="B411" s="1143" t="s">
        <v>405</v>
      </c>
      <c r="C411" s="1165">
        <v>595</v>
      </c>
      <c r="D411" s="1166">
        <v>815</v>
      </c>
      <c r="E411" s="1166">
        <v>1029</v>
      </c>
      <c r="F411" s="20">
        <v>947</v>
      </c>
      <c r="G411" s="1166"/>
      <c r="H411" s="1166">
        <v>91</v>
      </c>
      <c r="I411" s="1167">
        <v>3477</v>
      </c>
      <c r="J411" s="897"/>
      <c r="K411" s="154">
        <f t="shared" ref="K411:L411" si="1345">IF(C411&gt;0,(C411/C380)*100,)</f>
        <v>11.979061807932354</v>
      </c>
      <c r="L411" s="154">
        <f t="shared" si="1345"/>
        <v>18.95789718539195</v>
      </c>
      <c r="M411" s="477">
        <f t="shared" ref="M411" si="1346">IF(E411&gt;0,(E411/E380)*100,)</f>
        <v>20.880681818181817</v>
      </c>
      <c r="N411" s="477">
        <f t="shared" ref="N411" si="1347">IF(F411&gt;0,(F411/F380)*100,)</f>
        <v>18.917299240910907</v>
      </c>
      <c r="O411" s="477">
        <f t="shared" ref="O411" si="1348">IF(G411&gt;0,(G411/G380)*100,)</f>
        <v>0</v>
      </c>
      <c r="P411" s="477">
        <f t="shared" ref="P411" si="1349">IF(H411&gt;0,(H411/H380)*100,)</f>
        <v>59.090909090909093</v>
      </c>
      <c r="Q411" s="478">
        <f t="shared" ref="Q411" si="1350">IF(I411&gt;0,(I411/I380)*100,)</f>
        <v>17.965278495401467</v>
      </c>
      <c r="R411" s="152"/>
      <c r="S411" s="153"/>
      <c r="T411" s="475"/>
      <c r="U411" s="475"/>
      <c r="V411" s="475"/>
      <c r="W411" s="475"/>
      <c r="X411" s="476"/>
      <c r="Y411" s="196"/>
      <c r="Z411" s="915"/>
      <c r="AA411" s="917"/>
      <c r="AB411" s="917"/>
      <c r="AC411" s="917"/>
      <c r="AD411" s="917"/>
      <c r="AE411" s="917"/>
      <c r="AF411" s="917"/>
    </row>
    <row r="412" spans="1:33">
      <c r="A412" s="165"/>
      <c r="B412" s="1143" t="s">
        <v>401</v>
      </c>
      <c r="C412" s="1165">
        <v>1418</v>
      </c>
      <c r="D412" s="1166">
        <v>2205</v>
      </c>
      <c r="E412" s="1166">
        <v>2143</v>
      </c>
      <c r="F412" s="20">
        <v>2019</v>
      </c>
      <c r="G412" s="1166">
        <v>246</v>
      </c>
      <c r="H412" s="1166">
        <v>0</v>
      </c>
      <c r="I412" s="1167">
        <v>8031</v>
      </c>
      <c r="J412" s="196"/>
      <c r="K412" s="153">
        <f t="shared" ref="K412:L412" si="1351">IF(C412&gt;0,(C412/C374)*100,)</f>
        <v>26.440425135185532</v>
      </c>
      <c r="L412" s="153">
        <f t="shared" si="1351"/>
        <v>34.180747170981242</v>
      </c>
      <c r="M412" s="475">
        <f t="shared" ref="M412" si="1352">IF(E412&gt;0,(E412/E374)*100,)</f>
        <v>42.774451097804388</v>
      </c>
      <c r="N412" s="475">
        <f t="shared" ref="N412" si="1353">IF(F412&gt;0,(F412/F374)*100,)</f>
        <v>37.100330760749721</v>
      </c>
      <c r="O412" s="475">
        <f t="shared" ref="O412" si="1354">IF(G412&gt;0,(G412/G374)*100,)</f>
        <v>63.402061855670098</v>
      </c>
      <c r="P412" s="475">
        <f t="shared" ref="P412" si="1355">IF(H412&gt;0,(H412/H374)*100,)</f>
        <v>0</v>
      </c>
      <c r="Q412" s="476">
        <f t="shared" ref="Q412" si="1356">IF(I412&gt;0,(I412/I374)*100,)</f>
        <v>35.45069303434272</v>
      </c>
      <c r="R412" s="152"/>
      <c r="S412" s="153"/>
      <c r="T412" s="475"/>
      <c r="U412" s="475"/>
      <c r="V412" s="475"/>
      <c r="W412" s="475"/>
      <c r="X412" s="476"/>
      <c r="Y412" s="196"/>
      <c r="Z412" s="915"/>
      <c r="AA412" s="917"/>
      <c r="AB412" s="917"/>
      <c r="AC412" s="917"/>
      <c r="AD412" s="917"/>
      <c r="AE412" s="917"/>
      <c r="AF412" s="917"/>
    </row>
    <row r="413" spans="1:33">
      <c r="A413" s="165"/>
      <c r="B413" s="1143" t="s">
        <v>399</v>
      </c>
      <c r="C413" s="1165">
        <v>1446</v>
      </c>
      <c r="D413" s="1166">
        <v>2024</v>
      </c>
      <c r="E413" s="1166">
        <v>1827</v>
      </c>
      <c r="F413" s="20">
        <v>1837</v>
      </c>
      <c r="G413" s="1166">
        <v>213</v>
      </c>
      <c r="H413" s="1166">
        <v>12</v>
      </c>
      <c r="I413" s="1167">
        <v>7359</v>
      </c>
      <c r="J413" s="196"/>
      <c r="K413" s="153">
        <f t="shared" ref="K413:L413" si="1357">IF(C413&gt;0,(C413/C377)*100,)</f>
        <v>25.386235955056179</v>
      </c>
      <c r="L413" s="153">
        <f t="shared" si="1357"/>
        <v>33.660402461333774</v>
      </c>
      <c r="M413" s="475">
        <f t="shared" ref="M413" si="1358">IF(E413&gt;0,(E413/E377)*100,)</f>
        <v>38.022892819979184</v>
      </c>
      <c r="N413" s="475">
        <f t="shared" ref="N413" si="1359">IF(F413&gt;0,(F413/F377)*100,)</f>
        <v>33.737373737373737</v>
      </c>
      <c r="O413" s="475">
        <f t="shared" ref="O413" si="1360">IF(G413&gt;0,(G413/G377)*100,)</f>
        <v>57.258064516129039</v>
      </c>
      <c r="P413" s="475">
        <f t="shared" ref="P413" si="1361">IF(H413&gt;0,(H413/H377)*100,)</f>
        <v>7.5</v>
      </c>
      <c r="Q413" s="476">
        <f t="shared" ref="Q413" si="1362">IF(I413&gt;0,(I413/I377)*100,)</f>
        <v>32.719754568494061</v>
      </c>
      <c r="R413" s="152"/>
      <c r="S413" s="153"/>
      <c r="T413" s="475"/>
      <c r="U413" s="475"/>
      <c r="V413" s="475"/>
      <c r="W413" s="475"/>
      <c r="X413" s="476"/>
      <c r="Y413" s="196"/>
      <c r="Z413" s="915"/>
      <c r="AA413" s="917"/>
      <c r="AB413" s="917"/>
      <c r="AC413" s="917"/>
      <c r="AD413" s="917"/>
      <c r="AE413" s="917"/>
      <c r="AF413" s="917"/>
    </row>
    <row r="414" spans="1:33">
      <c r="A414" s="165"/>
      <c r="B414" s="1143" t="s">
        <v>397</v>
      </c>
      <c r="C414" s="1165">
        <v>1296</v>
      </c>
      <c r="D414" s="1166">
        <v>1266</v>
      </c>
      <c r="E414" s="1166">
        <v>1930</v>
      </c>
      <c r="F414" s="20">
        <v>1957</v>
      </c>
      <c r="G414" s="1166">
        <v>0</v>
      </c>
      <c r="H414" s="1166">
        <v>5</v>
      </c>
      <c r="I414" s="1167">
        <v>6454</v>
      </c>
      <c r="J414" s="897"/>
      <c r="K414" s="154">
        <f t="shared" ref="K414:L414" si="1363">IF(C414&gt;0,(C414/C380)*100,)</f>
        <v>26.092208576605596</v>
      </c>
      <c r="L414" s="154">
        <f t="shared" si="1363"/>
        <v>29.448709002093509</v>
      </c>
      <c r="M414" s="477">
        <f t="shared" ref="M414" si="1364">IF(E414&gt;0,(E414/E380)*100,)</f>
        <v>39.163961038961034</v>
      </c>
      <c r="N414" s="477">
        <f t="shared" ref="N414" si="1365">IF(F414&gt;0,(F414/F380)*100,)</f>
        <v>39.093088294047149</v>
      </c>
      <c r="O414" s="477">
        <f t="shared" ref="O414" si="1366">IF(G414&gt;0,(G414/G380)*100,)</f>
        <v>0</v>
      </c>
      <c r="P414" s="900">
        <f t="shared" ref="P414" si="1367">IF(H414&gt;0,(H414/H380)*100,)</f>
        <v>3.2467532467532463</v>
      </c>
      <c r="Q414" s="477">
        <f t="shared" ref="Q414" si="1368">IF(I414&gt;0,(I414/I380)*100,)</f>
        <v>33.347111708174019</v>
      </c>
      <c r="R414" s="152"/>
      <c r="S414" s="153"/>
      <c r="T414" s="475"/>
      <c r="U414" s="475"/>
      <c r="V414" s="475"/>
      <c r="W414" s="475"/>
      <c r="X414" s="476"/>
      <c r="Y414" s="196"/>
      <c r="Z414" s="915"/>
      <c r="AA414" s="917"/>
      <c r="AB414" s="917"/>
      <c r="AC414" s="917"/>
      <c r="AD414" s="917"/>
      <c r="AE414" s="917"/>
      <c r="AF414" s="917"/>
    </row>
    <row r="415" spans="1:33">
      <c r="A415" s="165"/>
      <c r="B415" s="1143" t="s">
        <v>403</v>
      </c>
      <c r="C415" s="1165">
        <v>3081</v>
      </c>
      <c r="D415" s="1166">
        <v>2486</v>
      </c>
      <c r="E415" s="1166">
        <v>1651</v>
      </c>
      <c r="F415" s="20">
        <v>1809</v>
      </c>
      <c r="G415" s="1166">
        <v>39</v>
      </c>
      <c r="H415" s="1166"/>
      <c r="I415" s="1167">
        <v>9066</v>
      </c>
      <c r="J415" s="196"/>
      <c r="K415" s="166">
        <f t="shared" ref="K415:L415" si="1369">IF(C415&gt;0,(C415/C367)*100,)</f>
        <v>59.628411070253527</v>
      </c>
      <c r="L415" s="155">
        <f t="shared" si="1369"/>
        <v>42.444937681406863</v>
      </c>
      <c r="M415" s="155">
        <f t="shared" ref="M415" si="1370">IF(E415&gt;0,(E415/E367)*100,)</f>
        <v>31.792797997304064</v>
      </c>
      <c r="N415" s="155">
        <f t="shared" ref="N415" si="1371">IF(F415&gt;0,(F415/F367)*100,)</f>
        <v>32.831215970961885</v>
      </c>
      <c r="O415" s="155">
        <f t="shared" ref="O415" si="1372">IF(G415&gt;0,(G415/G367)*100,)</f>
        <v>13.26530612244898</v>
      </c>
      <c r="P415" s="156">
        <f t="shared" ref="P415" si="1373">IF(H415&gt;0,(H415/H367)*100,)</f>
        <v>0</v>
      </c>
      <c r="Q415" s="157">
        <f>IF(I415&gt;0,(I415/I367)*100,)</f>
        <v>41.16979247082331</v>
      </c>
      <c r="R415" s="896"/>
      <c r="S415" s="166"/>
      <c r="T415" s="166"/>
      <c r="U415" s="166"/>
      <c r="V415" s="166"/>
      <c r="W415" s="156"/>
      <c r="X415" s="166"/>
      <c r="Y415" s="196"/>
      <c r="Z415" s="915"/>
      <c r="AA415" s="917"/>
      <c r="AB415" s="917"/>
      <c r="AC415" s="917"/>
      <c r="AD415" s="917"/>
      <c r="AE415" s="917"/>
      <c r="AF415" s="917"/>
    </row>
    <row r="416" spans="1:33">
      <c r="A416" s="165"/>
      <c r="B416" s="1143" t="s">
        <v>441</v>
      </c>
      <c r="C416" s="1165">
        <v>3106</v>
      </c>
      <c r="D416" s="1166">
        <v>2624</v>
      </c>
      <c r="E416" s="1166">
        <v>1820</v>
      </c>
      <c r="F416" s="20">
        <v>1959</v>
      </c>
      <c r="G416" s="1166">
        <v>61</v>
      </c>
      <c r="H416" s="1166"/>
      <c r="I416" s="1167">
        <v>9570</v>
      </c>
      <c r="J416" s="196"/>
      <c r="K416" s="166">
        <f t="shared" ref="K416:L416" si="1374">IF(C416&gt;0,(C416/C369)*100,)</f>
        <v>61.238170347003148</v>
      </c>
      <c r="L416" s="155">
        <f t="shared" si="1374"/>
        <v>43.602525756065134</v>
      </c>
      <c r="M416" s="155">
        <f t="shared" ref="M416" si="1375">IF(E416&gt;0,(E416/E369)*100,)</f>
        <v>34.482758620689658</v>
      </c>
      <c r="N416" s="155">
        <f t="shared" ref="N416" si="1376">IF(F416&gt;0,(F416/F369)*100,)</f>
        <v>34.519823788546255</v>
      </c>
      <c r="O416" s="155">
        <f t="shared" ref="O416" si="1377">IF(G416&gt;0,(G416/G369)*100,)</f>
        <v>20.401337792642142</v>
      </c>
      <c r="P416" s="156">
        <f t="shared" ref="P416" si="1378">IF(H416&gt;0,(H416/H369)*100,)</f>
        <v>0</v>
      </c>
      <c r="Q416" s="157">
        <f t="shared" ref="Q416" si="1379">IF(I416&gt;0,(I416/I369)*100,)</f>
        <v>42.834124071255928</v>
      </c>
      <c r="R416" s="896"/>
      <c r="S416" s="166"/>
      <c r="T416" s="166"/>
      <c r="U416" s="166"/>
      <c r="V416" s="166"/>
      <c r="W416" s="156"/>
      <c r="X416" s="166"/>
      <c r="Y416" s="196"/>
      <c r="Z416" s="915"/>
      <c r="AA416" s="917"/>
      <c r="AB416" s="917"/>
      <c r="AC416" s="917"/>
      <c r="AD416" s="917"/>
      <c r="AE416" s="917"/>
      <c r="AF416" s="917"/>
    </row>
    <row r="417" spans="1:32">
      <c r="A417" s="165"/>
      <c r="B417" s="1143" t="s">
        <v>439</v>
      </c>
      <c r="C417" s="1165">
        <v>3235</v>
      </c>
      <c r="D417" s="1166">
        <v>2614</v>
      </c>
      <c r="E417" s="1166">
        <v>1672</v>
      </c>
      <c r="F417" s="20">
        <v>1954</v>
      </c>
      <c r="G417" s="1166">
        <v>50</v>
      </c>
      <c r="H417" s="1166"/>
      <c r="I417" s="1167">
        <v>9525</v>
      </c>
      <c r="J417" s="897"/>
      <c r="K417" s="158">
        <f t="shared" ref="K417:L417" si="1380">IF(C417&gt;0,(C417/C371)*100,)</f>
        <v>61.973180076628353</v>
      </c>
      <c r="L417" s="158">
        <f t="shared" si="1380"/>
        <v>42.69149109913441</v>
      </c>
      <c r="M417" s="158">
        <f t="shared" ref="M417" si="1381">IF(E417&gt;0,(E417/E371)*100,)</f>
        <v>37.205162438807299</v>
      </c>
      <c r="N417" s="158">
        <f t="shared" ref="N417" si="1382">IF(F417&gt;0,(F417/F371)*100,)</f>
        <v>34.737777777777779</v>
      </c>
      <c r="O417" s="158">
        <f t="shared" ref="O417" si="1383">IF(G417&gt;0,(G417/G371)*100,)</f>
        <v>14.084507042253522</v>
      </c>
      <c r="P417" s="159">
        <f t="shared" ref="P417" si="1384">IF(H417&gt;0,(H417/H371)*100,)</f>
        <v>0</v>
      </c>
      <c r="Q417" s="160">
        <f t="shared" ref="Q417" si="1385">IF(I417&gt;0,(I417/I371)*100,)</f>
        <v>43.658614841637252</v>
      </c>
      <c r="R417" s="427"/>
      <c r="S417" s="158"/>
      <c r="T417" s="158"/>
      <c r="U417" s="158"/>
      <c r="V417" s="158"/>
      <c r="W417" s="159"/>
      <c r="X417" s="158"/>
      <c r="Y417" s="897"/>
      <c r="Z417" s="918"/>
      <c r="AA417" s="919"/>
      <c r="AB417" s="919"/>
      <c r="AC417" s="919"/>
      <c r="AD417" s="919"/>
      <c r="AE417" s="919"/>
      <c r="AF417" s="919"/>
    </row>
    <row r="418" spans="1:32">
      <c r="A418" s="943" t="s">
        <v>118</v>
      </c>
      <c r="B418" s="1144" t="s">
        <v>357</v>
      </c>
      <c r="C418" s="1162">
        <v>6337</v>
      </c>
      <c r="D418" s="1163"/>
      <c r="E418" s="1163"/>
      <c r="F418" s="1163">
        <v>996</v>
      </c>
      <c r="G418" s="1163"/>
      <c r="H418" s="1163"/>
      <c r="I418" s="1164">
        <v>7333</v>
      </c>
      <c r="J418" s="196"/>
      <c r="K418" s="472"/>
      <c r="L418" s="472"/>
      <c r="M418" s="462"/>
      <c r="N418" s="462"/>
      <c r="O418" s="462"/>
      <c r="P418" s="462"/>
      <c r="Q418" s="473"/>
      <c r="R418" s="474"/>
      <c r="S418" s="909"/>
      <c r="T418" s="910"/>
      <c r="U418" s="910"/>
      <c r="V418" s="910"/>
      <c r="W418" s="910"/>
      <c r="X418" s="473"/>
      <c r="Y418" s="196"/>
      <c r="Z418" s="915"/>
      <c r="AA418" s="917"/>
      <c r="AB418" s="917"/>
      <c r="AC418" s="917"/>
      <c r="AD418" s="917"/>
      <c r="AE418" s="917"/>
      <c r="AF418" s="917"/>
    </row>
    <row r="419" spans="1:32">
      <c r="A419" s="165"/>
      <c r="B419" s="1143" t="s">
        <v>359</v>
      </c>
      <c r="C419" s="1165">
        <v>6864</v>
      </c>
      <c r="D419" s="1166"/>
      <c r="E419" s="1166"/>
      <c r="F419" s="20">
        <v>1016</v>
      </c>
      <c r="G419" s="1166"/>
      <c r="H419" s="1166"/>
      <c r="I419" s="1167">
        <v>7880</v>
      </c>
      <c r="J419" s="196"/>
      <c r="K419" s="153"/>
      <c r="L419" s="153"/>
      <c r="M419" s="475"/>
      <c r="N419" s="475"/>
      <c r="O419" s="475"/>
      <c r="P419" s="475"/>
      <c r="Q419" s="476"/>
      <c r="R419" s="152"/>
      <c r="S419" s="153"/>
      <c r="T419" s="475"/>
      <c r="U419" s="475"/>
      <c r="V419" s="475"/>
      <c r="W419" s="475"/>
      <c r="X419" s="476"/>
      <c r="Y419" s="196"/>
      <c r="Z419" s="915"/>
      <c r="AA419" s="917"/>
      <c r="AB419" s="917"/>
      <c r="AC419" s="917"/>
      <c r="AD419" s="917"/>
      <c r="AE419" s="917"/>
      <c r="AF419" s="917"/>
    </row>
    <row r="420" spans="1:32">
      <c r="A420" s="165"/>
      <c r="B420" s="1143" t="s">
        <v>361</v>
      </c>
      <c r="C420" s="1165">
        <v>6297</v>
      </c>
      <c r="D420" s="1166">
        <v>4530</v>
      </c>
      <c r="E420" s="1166">
        <v>4350</v>
      </c>
      <c r="F420" s="20">
        <v>6374</v>
      </c>
      <c r="G420" s="1166"/>
      <c r="H420" s="1166">
        <v>549</v>
      </c>
      <c r="I420" s="1167">
        <v>22100</v>
      </c>
      <c r="J420" s="196"/>
      <c r="K420" s="153"/>
      <c r="L420" s="153"/>
      <c r="M420" s="475"/>
      <c r="N420" s="475"/>
      <c r="O420" s="475"/>
      <c r="P420" s="475"/>
      <c r="Q420" s="476"/>
      <c r="R420" s="152"/>
      <c r="S420" s="153"/>
      <c r="T420" s="475"/>
      <c r="U420" s="475"/>
      <c r="V420" s="475"/>
      <c r="W420" s="475"/>
      <c r="X420" s="476"/>
      <c r="Y420" s="196"/>
      <c r="Z420" s="915"/>
      <c r="AA420" s="917"/>
      <c r="AB420" s="917"/>
      <c r="AC420" s="917"/>
      <c r="AD420" s="917"/>
      <c r="AE420" s="917"/>
      <c r="AF420" s="917"/>
    </row>
    <row r="421" spans="1:32">
      <c r="A421" s="165"/>
      <c r="B421" s="1143" t="s">
        <v>363</v>
      </c>
      <c r="C421" s="1165">
        <v>6519</v>
      </c>
      <c r="D421" s="1166">
        <v>4444</v>
      </c>
      <c r="E421" s="1166">
        <v>4286</v>
      </c>
      <c r="F421" s="20">
        <v>7465</v>
      </c>
      <c r="G421" s="1166"/>
      <c r="H421" s="1166">
        <v>532</v>
      </c>
      <c r="I421" s="1167">
        <v>23246</v>
      </c>
      <c r="J421" s="196"/>
      <c r="K421" s="153"/>
      <c r="L421" s="153"/>
      <c r="M421" s="475"/>
      <c r="N421" s="475"/>
      <c r="O421" s="475"/>
      <c r="P421" s="475"/>
      <c r="Q421" s="476"/>
      <c r="R421" s="152"/>
      <c r="S421" s="153"/>
      <c r="T421" s="475"/>
      <c r="U421" s="475"/>
      <c r="V421" s="475"/>
      <c r="W421" s="475"/>
      <c r="X421" s="476"/>
      <c r="Y421" s="196"/>
      <c r="Z421" s="915"/>
      <c r="AA421" s="917"/>
      <c r="AB421" s="917"/>
      <c r="AC421" s="917"/>
      <c r="AD421" s="917"/>
      <c r="AE421" s="917"/>
      <c r="AF421" s="917"/>
    </row>
    <row r="422" spans="1:32">
      <c r="A422" s="165"/>
      <c r="B422" s="1143" t="s">
        <v>365</v>
      </c>
      <c r="C422" s="1165">
        <v>6501</v>
      </c>
      <c r="D422" s="1166">
        <v>4467</v>
      </c>
      <c r="E422" s="1166">
        <v>4777</v>
      </c>
      <c r="F422" s="20">
        <v>7091</v>
      </c>
      <c r="G422" s="1166"/>
      <c r="H422" s="1166">
        <v>534</v>
      </c>
      <c r="I422" s="1167">
        <v>23370</v>
      </c>
      <c r="J422" s="196"/>
      <c r="K422" s="153"/>
      <c r="L422" s="153"/>
      <c r="M422" s="475"/>
      <c r="N422" s="475"/>
      <c r="O422" s="475"/>
      <c r="P422" s="475"/>
      <c r="Q422" s="476"/>
      <c r="R422" s="152"/>
      <c r="S422" s="153"/>
      <c r="T422" s="475"/>
      <c r="U422" s="475"/>
      <c r="V422" s="475"/>
      <c r="W422" s="475"/>
      <c r="X422" s="476"/>
      <c r="Y422" s="196"/>
      <c r="Z422" s="915"/>
      <c r="AA422" s="915"/>
      <c r="AB422" s="915"/>
      <c r="AC422" s="915"/>
      <c r="AD422" s="917"/>
      <c r="AE422" s="917"/>
      <c r="AF422" s="917"/>
    </row>
    <row r="423" spans="1:32">
      <c r="A423" s="165"/>
      <c r="B423" s="1143" t="s">
        <v>367</v>
      </c>
      <c r="C423" s="1165">
        <v>6546</v>
      </c>
      <c r="D423" s="1166">
        <v>4466</v>
      </c>
      <c r="E423" s="1166">
        <v>3944</v>
      </c>
      <c r="F423" s="20">
        <v>7873</v>
      </c>
      <c r="G423" s="1166"/>
      <c r="H423" s="1166">
        <v>585</v>
      </c>
      <c r="I423" s="1167">
        <v>23414</v>
      </c>
      <c r="J423" s="196"/>
      <c r="K423" s="153"/>
      <c r="L423" s="153"/>
      <c r="M423" s="475"/>
      <c r="N423" s="475"/>
      <c r="O423" s="475"/>
      <c r="P423" s="475"/>
      <c r="Q423" s="476"/>
      <c r="R423" s="152"/>
      <c r="S423" s="153"/>
      <c r="T423" s="475"/>
      <c r="U423" s="475"/>
      <c r="V423" s="475"/>
      <c r="W423" s="475"/>
      <c r="X423" s="476"/>
      <c r="Y423" s="196"/>
      <c r="Z423" s="915"/>
      <c r="AA423" s="917"/>
      <c r="AB423" s="917"/>
      <c r="AC423" s="917"/>
      <c r="AD423" s="917"/>
      <c r="AE423" s="917"/>
      <c r="AF423" s="917"/>
    </row>
    <row r="424" spans="1:32">
      <c r="A424" s="165"/>
      <c r="B424" s="1143" t="s">
        <v>369</v>
      </c>
      <c r="C424" s="1165">
        <v>6036</v>
      </c>
      <c r="D424" s="1166">
        <v>4611</v>
      </c>
      <c r="E424" s="1166">
        <v>4409</v>
      </c>
      <c r="F424" s="20">
        <v>7682</v>
      </c>
      <c r="G424" s="1166"/>
      <c r="H424" s="1166">
        <v>542</v>
      </c>
      <c r="I424" s="1167">
        <v>23280</v>
      </c>
      <c r="J424" s="196"/>
      <c r="K424" s="154"/>
      <c r="L424" s="154"/>
      <c r="M424" s="477"/>
      <c r="N424" s="477"/>
      <c r="O424" s="477"/>
      <c r="P424" s="477"/>
      <c r="Q424" s="478"/>
      <c r="R424" s="152"/>
      <c r="S424" s="153"/>
      <c r="T424" s="475"/>
      <c r="U424" s="475"/>
      <c r="V424" s="475"/>
      <c r="W424" s="475"/>
      <c r="X424" s="476"/>
      <c r="Y424" s="196"/>
      <c r="Z424" s="915"/>
      <c r="AA424" s="917"/>
      <c r="AB424" s="917"/>
      <c r="AC424" s="917"/>
      <c r="AD424" s="917"/>
      <c r="AE424" s="917"/>
      <c r="AF424" s="917"/>
    </row>
    <row r="425" spans="1:32">
      <c r="A425" s="165"/>
      <c r="B425" s="1143" t="s">
        <v>371</v>
      </c>
      <c r="C425" s="1165">
        <v>3906</v>
      </c>
      <c r="D425" s="1166">
        <v>2563</v>
      </c>
      <c r="E425" s="1166">
        <v>2115</v>
      </c>
      <c r="F425" s="20">
        <v>3134</v>
      </c>
      <c r="G425" s="1166"/>
      <c r="H425" s="1166">
        <v>282</v>
      </c>
      <c r="I425" s="1167">
        <v>12000</v>
      </c>
      <c r="J425" s="196"/>
      <c r="K425" s="153"/>
      <c r="L425" s="153"/>
      <c r="M425" s="475"/>
      <c r="N425" s="475"/>
      <c r="O425" s="475"/>
      <c r="P425" s="475"/>
      <c r="Q425" s="476"/>
      <c r="R425" s="152"/>
      <c r="S425" s="153"/>
      <c r="T425" s="475"/>
      <c r="U425" s="475"/>
      <c r="V425" s="475"/>
      <c r="W425" s="475"/>
      <c r="X425" s="476"/>
      <c r="Y425" s="196"/>
      <c r="Z425" s="915"/>
      <c r="AA425" s="917"/>
      <c r="AB425" s="917"/>
      <c r="AC425" s="917"/>
      <c r="AD425" s="917"/>
      <c r="AE425" s="917"/>
      <c r="AF425" s="917"/>
    </row>
    <row r="426" spans="1:32">
      <c r="A426" s="165"/>
      <c r="B426" s="1143" t="s">
        <v>1215</v>
      </c>
      <c r="C426" s="1165">
        <v>0</v>
      </c>
      <c r="D426" s="1166">
        <v>0</v>
      </c>
      <c r="E426" s="1166">
        <v>0</v>
      </c>
      <c r="F426" s="20">
        <v>0</v>
      </c>
      <c r="G426" s="1166"/>
      <c r="H426" s="1166">
        <v>0</v>
      </c>
      <c r="I426" s="1167">
        <v>0</v>
      </c>
      <c r="J426" s="196"/>
      <c r="K426" s="153"/>
      <c r="L426" s="153"/>
      <c r="M426" s="475"/>
      <c r="N426" s="475"/>
      <c r="O426" s="475"/>
      <c r="P426" s="475"/>
      <c r="Q426" s="476"/>
      <c r="R426" s="152"/>
      <c r="S426" s="153"/>
      <c r="T426" s="475"/>
      <c r="U426" s="475"/>
      <c r="V426" s="475"/>
      <c r="W426" s="475"/>
      <c r="X426" s="476"/>
      <c r="Y426" s="196"/>
      <c r="Z426" s="915"/>
      <c r="AA426" s="917"/>
      <c r="AB426" s="917"/>
      <c r="AC426" s="917"/>
      <c r="AD426" s="917"/>
      <c r="AE426" s="917"/>
      <c r="AF426" s="917"/>
    </row>
    <row r="427" spans="1:32">
      <c r="A427" s="165"/>
      <c r="B427" s="1143" t="s">
        <v>373</v>
      </c>
      <c r="C427" s="1165">
        <v>3952</v>
      </c>
      <c r="D427" s="1166">
        <v>2409</v>
      </c>
      <c r="E427" s="1166">
        <v>1981</v>
      </c>
      <c r="F427" s="20">
        <v>3525</v>
      </c>
      <c r="G427" s="1166"/>
      <c r="H427" s="1166">
        <v>375</v>
      </c>
      <c r="I427" s="1167">
        <v>12242</v>
      </c>
      <c r="J427" s="196"/>
      <c r="K427" s="153"/>
      <c r="L427" s="153"/>
      <c r="M427" s="475"/>
      <c r="N427" s="475"/>
      <c r="O427" s="475"/>
      <c r="P427" s="475"/>
      <c r="Q427" s="476"/>
      <c r="R427" s="152"/>
      <c r="S427" s="153"/>
      <c r="T427" s="475"/>
      <c r="U427" s="475"/>
      <c r="V427" s="475"/>
      <c r="W427" s="475"/>
      <c r="X427" s="476"/>
      <c r="Y427" s="196"/>
      <c r="Z427" s="915"/>
      <c r="AA427" s="917"/>
      <c r="AB427" s="917"/>
      <c r="AC427" s="917"/>
      <c r="AD427" s="917"/>
      <c r="AE427" s="917"/>
      <c r="AF427" s="917"/>
    </row>
    <row r="428" spans="1:32">
      <c r="A428" s="165"/>
      <c r="B428" s="1143" t="s">
        <v>1217</v>
      </c>
      <c r="C428" s="1165">
        <v>0</v>
      </c>
      <c r="D428" s="1166">
        <v>0</v>
      </c>
      <c r="E428" s="1166">
        <v>0</v>
      </c>
      <c r="F428" s="20">
        <v>0</v>
      </c>
      <c r="G428" s="1166"/>
      <c r="H428" s="1166">
        <v>0</v>
      </c>
      <c r="I428" s="1167">
        <v>0</v>
      </c>
      <c r="J428" s="196"/>
      <c r="K428" s="153"/>
      <c r="L428" s="153"/>
      <c r="M428" s="475"/>
      <c r="N428" s="475"/>
      <c r="O428" s="475"/>
      <c r="P428" s="475"/>
      <c r="Q428" s="476"/>
      <c r="R428" s="152"/>
      <c r="S428" s="153"/>
      <c r="T428" s="475"/>
      <c r="U428" s="475"/>
      <c r="V428" s="475"/>
      <c r="W428" s="475"/>
      <c r="X428" s="476"/>
      <c r="Y428" s="196"/>
      <c r="Z428" s="915"/>
      <c r="AA428" s="917"/>
      <c r="AB428" s="917"/>
      <c r="AC428" s="917"/>
      <c r="AD428" s="917"/>
      <c r="AE428" s="917"/>
      <c r="AF428" s="917"/>
    </row>
    <row r="429" spans="1:32">
      <c r="A429" s="165"/>
      <c r="B429" s="1143" t="s">
        <v>375</v>
      </c>
      <c r="C429" s="1165">
        <v>4357</v>
      </c>
      <c r="D429" s="1166">
        <v>2458</v>
      </c>
      <c r="E429" s="1166">
        <v>1910</v>
      </c>
      <c r="F429" s="20">
        <v>3858</v>
      </c>
      <c r="G429" s="1166"/>
      <c r="H429" s="1166">
        <v>456</v>
      </c>
      <c r="I429" s="1167">
        <v>13039</v>
      </c>
      <c r="J429" s="196"/>
      <c r="K429" s="186"/>
      <c r="L429" s="153"/>
      <c r="M429" s="475"/>
      <c r="N429" s="475"/>
      <c r="O429" s="475"/>
      <c r="P429" s="475"/>
      <c r="Q429" s="476"/>
      <c r="R429" s="152"/>
      <c r="S429" s="153"/>
      <c r="T429" s="475"/>
      <c r="U429" s="475"/>
      <c r="V429" s="475"/>
      <c r="W429" s="475"/>
      <c r="X429" s="476"/>
      <c r="Y429" s="196"/>
      <c r="Z429" s="915"/>
      <c r="AA429" s="917"/>
      <c r="AB429" s="917"/>
      <c r="AC429" s="917"/>
      <c r="AD429" s="917"/>
      <c r="AE429" s="917"/>
      <c r="AF429" s="917"/>
    </row>
    <row r="430" spans="1:32">
      <c r="A430" s="165"/>
      <c r="B430" s="1143" t="s">
        <v>1219</v>
      </c>
      <c r="C430" s="1165">
        <v>0</v>
      </c>
      <c r="D430" s="1166">
        <v>0</v>
      </c>
      <c r="E430" s="1166">
        <v>0</v>
      </c>
      <c r="F430" s="20">
        <v>0</v>
      </c>
      <c r="G430" s="1166"/>
      <c r="H430" s="1166">
        <v>0</v>
      </c>
      <c r="I430" s="1167">
        <v>0</v>
      </c>
      <c r="J430" s="196"/>
      <c r="K430" s="153"/>
      <c r="L430" s="153"/>
      <c r="M430" s="475"/>
      <c r="N430" s="475"/>
      <c r="O430" s="475"/>
      <c r="P430" s="479"/>
      <c r="Q430" s="475"/>
      <c r="R430" s="152"/>
      <c r="S430" s="153"/>
      <c r="T430" s="475"/>
      <c r="U430" s="475"/>
      <c r="V430" s="475"/>
      <c r="W430" s="475"/>
      <c r="X430" s="476"/>
      <c r="Y430" s="196"/>
      <c r="Z430" s="915"/>
      <c r="AA430" s="917"/>
      <c r="AB430" s="917"/>
      <c r="AC430" s="917"/>
      <c r="AD430" s="917"/>
      <c r="AE430" s="917"/>
      <c r="AF430" s="917"/>
    </row>
    <row r="431" spans="1:32">
      <c r="A431" s="165"/>
      <c r="B431" s="1143" t="s">
        <v>377</v>
      </c>
      <c r="C431" s="1165">
        <v>3898</v>
      </c>
      <c r="D431" s="1166">
        <v>2598</v>
      </c>
      <c r="E431" s="1166">
        <v>2198</v>
      </c>
      <c r="F431" s="20">
        <v>3963</v>
      </c>
      <c r="G431" s="1166"/>
      <c r="H431" s="1166">
        <v>425</v>
      </c>
      <c r="I431" s="1167">
        <v>13082</v>
      </c>
      <c r="J431" s="196"/>
      <c r="K431" s="166"/>
      <c r="L431" s="155"/>
      <c r="M431" s="155"/>
      <c r="N431" s="155"/>
      <c r="O431" s="155"/>
      <c r="P431" s="156"/>
      <c r="Q431" s="157"/>
      <c r="R431" s="896"/>
      <c r="S431" s="166"/>
      <c r="T431" s="166"/>
      <c r="U431" s="166"/>
      <c r="V431" s="166"/>
      <c r="W431" s="156"/>
      <c r="X431" s="166"/>
      <c r="Y431" s="196"/>
      <c r="Z431" s="915"/>
      <c r="AA431" s="917"/>
      <c r="AB431" s="917"/>
      <c r="AC431" s="917"/>
      <c r="AD431" s="917"/>
      <c r="AE431" s="917"/>
      <c r="AF431" s="917"/>
    </row>
    <row r="432" spans="1:32">
      <c r="A432" s="165"/>
      <c r="B432" s="1143" t="s">
        <v>379</v>
      </c>
      <c r="C432" s="1165">
        <v>4055</v>
      </c>
      <c r="D432" s="1166">
        <v>2709</v>
      </c>
      <c r="E432" s="1166">
        <v>1755</v>
      </c>
      <c r="F432" s="20">
        <v>4211</v>
      </c>
      <c r="G432" s="1166"/>
      <c r="H432" s="1166">
        <v>421</v>
      </c>
      <c r="I432" s="1167">
        <v>13151</v>
      </c>
      <c r="J432" s="196"/>
      <c r="K432" s="155"/>
      <c r="L432" s="155"/>
      <c r="M432" s="155"/>
      <c r="N432" s="155"/>
      <c r="O432" s="155"/>
      <c r="P432" s="156"/>
      <c r="Q432" s="157"/>
      <c r="R432" s="896"/>
      <c r="S432" s="166"/>
      <c r="T432" s="166"/>
      <c r="U432" s="166"/>
      <c r="V432" s="166"/>
      <c r="W432" s="156"/>
      <c r="X432" s="166"/>
      <c r="Y432" s="196"/>
      <c r="Z432" s="915"/>
      <c r="AA432" s="917"/>
      <c r="AB432" s="917"/>
      <c r="AC432" s="917"/>
      <c r="AD432" s="917"/>
      <c r="AE432" s="917"/>
      <c r="AF432" s="917"/>
    </row>
    <row r="433" spans="1:33">
      <c r="A433" s="165"/>
      <c r="B433" s="1143" t="s">
        <v>1221</v>
      </c>
      <c r="C433" s="1165">
        <v>4055</v>
      </c>
      <c r="D433" s="1166">
        <v>2709</v>
      </c>
      <c r="E433" s="1166">
        <v>1755</v>
      </c>
      <c r="F433" s="20">
        <v>4211</v>
      </c>
      <c r="G433" s="1166"/>
      <c r="H433" s="1166">
        <v>421</v>
      </c>
      <c r="I433" s="1167">
        <v>13151</v>
      </c>
      <c r="J433" s="196"/>
      <c r="K433" s="155"/>
      <c r="L433" s="155"/>
      <c r="M433" s="155"/>
      <c r="N433" s="155"/>
      <c r="O433" s="155"/>
      <c r="P433" s="156"/>
      <c r="Q433" s="157"/>
      <c r="R433" s="896"/>
      <c r="S433" s="166"/>
      <c r="T433" s="166"/>
      <c r="U433" s="166"/>
      <c r="V433" s="166"/>
      <c r="W433" s="156"/>
      <c r="X433" s="166"/>
      <c r="Y433" s="196"/>
      <c r="Z433" s="915"/>
      <c r="AA433" s="917"/>
      <c r="AB433" s="917"/>
      <c r="AC433" s="917"/>
      <c r="AD433" s="917"/>
      <c r="AE433" s="917"/>
      <c r="AF433" s="917"/>
    </row>
    <row r="434" spans="1:33">
      <c r="A434" s="165"/>
      <c r="B434" s="1143" t="s">
        <v>381</v>
      </c>
      <c r="C434" s="1165">
        <v>4179</v>
      </c>
      <c r="D434" s="1166">
        <v>2740</v>
      </c>
      <c r="E434" s="1166">
        <v>2085</v>
      </c>
      <c r="F434" s="20">
        <v>4096</v>
      </c>
      <c r="G434" s="1166"/>
      <c r="H434" s="1166">
        <v>431</v>
      </c>
      <c r="I434" s="1167">
        <v>13531</v>
      </c>
      <c r="J434" s="196"/>
      <c r="K434" s="155"/>
      <c r="L434" s="155"/>
      <c r="M434" s="155"/>
      <c r="N434" s="155"/>
      <c r="O434" s="155"/>
      <c r="P434" s="156"/>
      <c r="Q434" s="157"/>
      <c r="R434" s="896"/>
      <c r="S434" s="166"/>
      <c r="T434" s="166"/>
      <c r="U434" s="166"/>
      <c r="V434" s="166"/>
      <c r="W434" s="156"/>
      <c r="X434" s="166"/>
      <c r="Y434" s="196"/>
      <c r="Z434" s="915"/>
      <c r="AA434" s="917"/>
      <c r="AB434" s="917"/>
      <c r="AC434" s="917"/>
      <c r="AD434" s="917"/>
      <c r="AE434" s="917"/>
      <c r="AF434" s="917"/>
    </row>
    <row r="435" spans="1:33">
      <c r="A435" s="165"/>
      <c r="B435" s="1143" t="s">
        <v>1223</v>
      </c>
      <c r="C435" s="1165">
        <v>4179</v>
      </c>
      <c r="D435" s="1166">
        <v>0</v>
      </c>
      <c r="E435" s="1166">
        <v>0</v>
      </c>
      <c r="F435" s="20">
        <v>627</v>
      </c>
      <c r="G435" s="1166"/>
      <c r="H435" s="1166">
        <v>0</v>
      </c>
      <c r="I435" s="1167">
        <v>4806</v>
      </c>
      <c r="J435" s="196"/>
      <c r="K435" s="166">
        <f t="shared" ref="K435:L435" si="1386">IF(C435&gt;0,(C435/C416)*100,)</f>
        <v>134.54603992273019</v>
      </c>
      <c r="L435" s="936">
        <f t="shared" si="1386"/>
        <v>0</v>
      </c>
      <c r="M435" s="939">
        <f t="shared" ref="M435" si="1387">IF(E435&gt;0,(E435/E416)*100,)</f>
        <v>0</v>
      </c>
      <c r="N435" s="166">
        <f t="shared" ref="N435" si="1388">IF(F435&gt;0,(F435/F418)*100,)</f>
        <v>62.951807228915655</v>
      </c>
      <c r="O435" s="166">
        <f t="shared" ref="O435" si="1389">IF(G435&gt;0,(G435/G418)*100,)</f>
        <v>0</v>
      </c>
      <c r="P435" s="166">
        <f t="shared" ref="P435" si="1390">IF(H435&gt;0,(H435/H418)*100,)</f>
        <v>0</v>
      </c>
      <c r="Q435" s="157">
        <f t="shared" ref="Q435" si="1391">IF(I435&gt;0,(I435/I418)*100,)</f>
        <v>65.539342697395327</v>
      </c>
      <c r="R435" s="911"/>
      <c r="S435" s="166"/>
      <c r="T435" s="166"/>
      <c r="U435" s="166"/>
      <c r="V435" s="166"/>
      <c r="W435" s="156"/>
      <c r="X435" s="166"/>
      <c r="Y435" s="196"/>
      <c r="Z435" s="915"/>
      <c r="AA435" s="917"/>
      <c r="AB435" s="917"/>
      <c r="AC435" s="917"/>
      <c r="AD435" s="917"/>
      <c r="AE435" s="917"/>
      <c r="AF435" s="917"/>
    </row>
    <row r="436" spans="1:33">
      <c r="A436" s="165"/>
      <c r="B436" s="1143" t="s">
        <v>1225</v>
      </c>
      <c r="C436" s="1165">
        <v>4179</v>
      </c>
      <c r="D436" s="1166">
        <v>2740</v>
      </c>
      <c r="E436" s="1166">
        <v>2085</v>
      </c>
      <c r="F436" s="20">
        <v>4096</v>
      </c>
      <c r="G436" s="1166"/>
      <c r="H436" s="1166">
        <v>431</v>
      </c>
      <c r="I436" s="1167">
        <v>13531</v>
      </c>
      <c r="J436" s="196"/>
      <c r="K436" s="166"/>
      <c r="L436" s="166"/>
      <c r="M436" s="166"/>
      <c r="N436" s="166"/>
      <c r="O436" s="166"/>
      <c r="P436" s="156"/>
      <c r="Q436" s="157"/>
      <c r="R436" s="911"/>
      <c r="S436" s="150"/>
      <c r="T436" s="150"/>
      <c r="U436" s="150"/>
      <c r="V436" s="150"/>
      <c r="W436" s="150"/>
      <c r="X436" s="898"/>
      <c r="Y436" s="196"/>
      <c r="AA436" s="917"/>
      <c r="AB436" s="917"/>
      <c r="AC436" s="917"/>
      <c r="AD436" s="917"/>
      <c r="AE436" s="917"/>
      <c r="AF436" s="917"/>
      <c r="AG436" s="133"/>
    </row>
    <row r="437" spans="1:33">
      <c r="A437" s="165"/>
      <c r="B437" s="1143" t="s">
        <v>383</v>
      </c>
      <c r="C437" s="1165">
        <v>4198</v>
      </c>
      <c r="D437" s="1166">
        <v>2751</v>
      </c>
      <c r="E437" s="1166">
        <v>2315</v>
      </c>
      <c r="F437" s="20">
        <v>4451</v>
      </c>
      <c r="G437" s="1166"/>
      <c r="H437" s="1166">
        <v>488</v>
      </c>
      <c r="I437" s="1167">
        <v>14203</v>
      </c>
      <c r="J437" s="196"/>
      <c r="K437" s="166"/>
      <c r="L437" s="166"/>
      <c r="M437" s="166"/>
      <c r="N437" s="166"/>
      <c r="O437" s="166"/>
      <c r="P437" s="156"/>
      <c r="Q437" s="157"/>
      <c r="R437" s="896">
        <f t="shared" ref="R437" si="1392">+K437+K440</f>
        <v>0</v>
      </c>
      <c r="S437" s="166">
        <f t="shared" ref="S437" si="1393">+L437+L440</f>
        <v>0</v>
      </c>
      <c r="T437" s="166">
        <f t="shared" ref="T437" si="1394">+M437+M440</f>
        <v>0</v>
      </c>
      <c r="U437" s="166">
        <f t="shared" ref="U437" si="1395">+N437+N440</f>
        <v>0</v>
      </c>
      <c r="V437" s="166">
        <f t="shared" ref="V437" si="1396">+O437+O440</f>
        <v>0</v>
      </c>
      <c r="W437" s="156">
        <f t="shared" ref="W437" si="1397">+P437+P440</f>
        <v>0</v>
      </c>
      <c r="X437" s="166">
        <f t="shared" ref="X437" si="1398">+Q437+Q440</f>
        <v>0</v>
      </c>
      <c r="Y437" s="196"/>
      <c r="Z437" s="915"/>
      <c r="AA437" s="917"/>
      <c r="AB437" s="917"/>
      <c r="AC437" s="917"/>
      <c r="AD437" s="917"/>
      <c r="AE437" s="917"/>
      <c r="AF437" s="917"/>
      <c r="AG437" s="133"/>
    </row>
    <row r="438" spans="1:33">
      <c r="A438" s="165"/>
      <c r="B438" s="1143" t="s">
        <v>1227</v>
      </c>
      <c r="C438" s="1165">
        <v>4198</v>
      </c>
      <c r="D438" s="1166">
        <v>0</v>
      </c>
      <c r="E438" s="1166">
        <v>0</v>
      </c>
      <c r="F438" s="20">
        <v>923</v>
      </c>
      <c r="G438" s="1166"/>
      <c r="H438" s="1166">
        <v>0</v>
      </c>
      <c r="I438" s="1167">
        <v>5121</v>
      </c>
      <c r="J438" s="196"/>
      <c r="K438" s="166">
        <f t="shared" ref="K438:L438" si="1399">IF(C438&gt;0,(C438/C419)*100,)</f>
        <v>61.159673659673665</v>
      </c>
      <c r="L438" s="936">
        <f t="shared" si="1399"/>
        <v>0</v>
      </c>
      <c r="M438" s="939">
        <f t="shared" ref="M438" si="1400">IF(E438&gt;0,(E438/E419)*100,)</f>
        <v>0</v>
      </c>
      <c r="N438" s="166">
        <f t="shared" ref="N438" si="1401">IF(F438&gt;0,(F438/F419)*100,)</f>
        <v>90.846456692913392</v>
      </c>
      <c r="O438" s="166">
        <f t="shared" ref="O438" si="1402">IF(G438&gt;0,(G438/G419)*100,)</f>
        <v>0</v>
      </c>
      <c r="P438" s="156">
        <f t="shared" ref="P438" si="1403">IF(H438&gt;0,(H438/H419)*100,)</f>
        <v>0</v>
      </c>
      <c r="Q438" s="157">
        <f t="shared" ref="Q438" si="1404">IF(I438&gt;0,(I438/I419)*100,)</f>
        <v>64.987309644670049</v>
      </c>
      <c r="R438" s="896"/>
      <c r="S438" s="166"/>
      <c r="T438" s="166"/>
      <c r="U438" s="166"/>
      <c r="V438" s="166"/>
      <c r="W438" s="156"/>
      <c r="X438" s="166"/>
      <c r="Y438" s="196"/>
      <c r="Z438" s="915"/>
      <c r="AA438" s="917"/>
      <c r="AB438" s="917"/>
      <c r="AC438" s="917"/>
      <c r="AD438" s="917"/>
      <c r="AE438" s="917"/>
      <c r="AF438" s="917"/>
      <c r="AG438" s="133"/>
    </row>
    <row r="439" spans="1:33">
      <c r="A439" s="165"/>
      <c r="B439" s="1143" t="s">
        <v>1229</v>
      </c>
      <c r="C439" s="1165">
        <v>4198</v>
      </c>
      <c r="D439" s="1166">
        <v>2751</v>
      </c>
      <c r="E439" s="1166">
        <v>2315</v>
      </c>
      <c r="F439" s="20">
        <v>4451</v>
      </c>
      <c r="G439" s="1166"/>
      <c r="H439" s="1166">
        <v>488</v>
      </c>
      <c r="I439" s="1167">
        <v>14203</v>
      </c>
      <c r="J439" s="196"/>
      <c r="K439" s="166"/>
      <c r="L439" s="166"/>
      <c r="M439" s="166"/>
      <c r="N439" s="166"/>
      <c r="O439" s="166"/>
      <c r="P439" s="156"/>
      <c r="Q439" s="157"/>
      <c r="R439" s="896">
        <f t="shared" ref="R439" si="1405">+K439+K442</f>
        <v>0</v>
      </c>
      <c r="S439" s="166">
        <f t="shared" ref="S439" si="1406">+L439+L442</f>
        <v>0</v>
      </c>
      <c r="T439" s="166">
        <f t="shared" ref="T439" si="1407">+M439+M442</f>
        <v>0</v>
      </c>
      <c r="U439" s="166">
        <f t="shared" ref="U439" si="1408">+N439+N442</f>
        <v>0</v>
      </c>
      <c r="V439" s="166">
        <f t="shared" ref="V439" si="1409">+O439+O442</f>
        <v>0</v>
      </c>
      <c r="W439" s="156">
        <f t="shared" ref="W439" si="1410">+P439+P442</f>
        <v>0</v>
      </c>
      <c r="X439" s="166">
        <f t="shared" ref="X439" si="1411">+Q439+Q442</f>
        <v>0</v>
      </c>
      <c r="Y439" s="196"/>
      <c r="Z439" s="915"/>
      <c r="AA439" s="917"/>
      <c r="AB439" s="917"/>
      <c r="AC439" s="917"/>
      <c r="AD439" s="917"/>
      <c r="AE439" s="917"/>
      <c r="AF439" s="917"/>
      <c r="AG439" s="133"/>
    </row>
    <row r="440" spans="1:33">
      <c r="A440" s="165"/>
      <c r="B440" s="1143" t="s">
        <v>385</v>
      </c>
      <c r="C440" s="1165">
        <v>3945</v>
      </c>
      <c r="D440" s="1166">
        <v>2788</v>
      </c>
      <c r="E440" s="1166">
        <v>2692</v>
      </c>
      <c r="F440" s="20">
        <v>4442</v>
      </c>
      <c r="G440" s="1166"/>
      <c r="H440" s="1166">
        <v>428</v>
      </c>
      <c r="I440" s="1167">
        <v>14295</v>
      </c>
      <c r="J440" s="196"/>
      <c r="K440" s="166"/>
      <c r="L440" s="166"/>
      <c r="M440" s="166"/>
      <c r="N440" s="166"/>
      <c r="O440" s="166"/>
      <c r="P440" s="156"/>
      <c r="Q440" s="157"/>
      <c r="R440" s="152"/>
      <c r="S440" s="153"/>
      <c r="T440" s="475"/>
      <c r="U440" s="475"/>
      <c r="V440" s="475"/>
      <c r="W440" s="475"/>
      <c r="X440" s="476"/>
      <c r="Y440" s="196"/>
      <c r="Z440" s="915"/>
      <c r="AA440" s="917"/>
      <c r="AB440" s="917"/>
      <c r="AC440" s="917"/>
      <c r="AD440" s="917"/>
      <c r="AE440" s="917"/>
      <c r="AF440" s="917"/>
      <c r="AG440" s="133"/>
    </row>
    <row r="441" spans="1:33">
      <c r="A441" s="165"/>
      <c r="B441" s="1143" t="s">
        <v>1231</v>
      </c>
      <c r="C441" s="1165">
        <v>3945</v>
      </c>
      <c r="D441" s="1166">
        <v>2788</v>
      </c>
      <c r="E441" s="1166">
        <v>2692</v>
      </c>
      <c r="F441" s="20">
        <v>4442</v>
      </c>
      <c r="G441" s="1166"/>
      <c r="H441" s="1166">
        <v>428</v>
      </c>
      <c r="I441" s="1167">
        <v>14295</v>
      </c>
      <c r="J441" s="196"/>
      <c r="K441" s="166">
        <f t="shared" ref="K441:L441" si="1412">IF(C441&gt;0,(C441/C420)*100,)</f>
        <v>62.648880419247263</v>
      </c>
      <c r="L441" s="166">
        <f t="shared" si="1412"/>
        <v>61.545253863134654</v>
      </c>
      <c r="M441" s="166">
        <f t="shared" ref="M441" si="1413">IF(E441&gt;0,(E441/E420)*100,)</f>
        <v>61.885057471264368</v>
      </c>
      <c r="N441" s="166">
        <f t="shared" ref="N441" si="1414">IF(F441&gt;0,(F441/F420)*100,)</f>
        <v>69.689363037339191</v>
      </c>
      <c r="O441" s="166">
        <f t="shared" ref="O441" si="1415">IF(G441&gt;0,(G441/G420)*100,)</f>
        <v>0</v>
      </c>
      <c r="P441" s="166">
        <f t="shared" ref="P441" si="1416">IF(H441&gt;0,(H441/H420)*100,)</f>
        <v>77.959927140255019</v>
      </c>
      <c r="Q441" s="157">
        <f t="shared" ref="Q441" si="1417">IF(I441&gt;0,(I441/I420)*100,)</f>
        <v>64.683257918552044</v>
      </c>
      <c r="R441" s="896"/>
      <c r="S441" s="166"/>
      <c r="T441" s="166"/>
      <c r="U441" s="166"/>
      <c r="V441" s="166"/>
      <c r="W441" s="156"/>
      <c r="X441" s="166"/>
      <c r="Y441" s="196"/>
      <c r="Z441" s="915"/>
      <c r="AA441" s="917"/>
      <c r="AB441" s="917"/>
      <c r="AC441" s="917"/>
      <c r="AD441" s="917"/>
      <c r="AE441" s="917"/>
      <c r="AF441" s="917"/>
      <c r="AG441" s="133"/>
    </row>
    <row r="442" spans="1:33">
      <c r="A442" s="165"/>
      <c r="B442" s="1143" t="s">
        <v>387</v>
      </c>
      <c r="C442" s="1165">
        <v>4225</v>
      </c>
      <c r="D442" s="1166">
        <v>2724</v>
      </c>
      <c r="E442" s="1166">
        <v>2657</v>
      </c>
      <c r="F442" s="20">
        <v>4611</v>
      </c>
      <c r="G442" s="1166"/>
      <c r="H442" s="1166">
        <v>464</v>
      </c>
      <c r="I442" s="1167">
        <v>14681</v>
      </c>
      <c r="J442" s="196"/>
      <c r="K442" s="166"/>
      <c r="L442" s="166"/>
      <c r="M442" s="166"/>
      <c r="N442" s="166"/>
      <c r="O442" s="166"/>
      <c r="P442" s="156"/>
      <c r="Q442" s="157"/>
      <c r="R442" s="911"/>
      <c r="S442" s="166"/>
      <c r="T442" s="166"/>
      <c r="U442" s="166"/>
      <c r="V442" s="166"/>
      <c r="W442" s="156"/>
      <c r="X442" s="166"/>
      <c r="Y442" s="196"/>
      <c r="Z442" s="915"/>
      <c r="AA442" s="917"/>
      <c r="AB442" s="917"/>
      <c r="AC442" s="917"/>
      <c r="AD442" s="917"/>
      <c r="AE442" s="917"/>
      <c r="AF442" s="917"/>
      <c r="AG442" s="133"/>
    </row>
    <row r="443" spans="1:33">
      <c r="A443" s="165"/>
      <c r="B443" s="1143" t="s">
        <v>1233</v>
      </c>
      <c r="C443" s="1165">
        <v>4225</v>
      </c>
      <c r="D443" s="1166">
        <v>2724</v>
      </c>
      <c r="E443" s="1166">
        <v>2657</v>
      </c>
      <c r="F443" s="20">
        <v>4611</v>
      </c>
      <c r="G443" s="1166"/>
      <c r="H443" s="1166">
        <v>464</v>
      </c>
      <c r="I443" s="1167">
        <v>14681</v>
      </c>
      <c r="J443" s="196"/>
      <c r="K443" s="166"/>
      <c r="L443" s="166"/>
      <c r="M443" s="166"/>
      <c r="N443" s="166"/>
      <c r="O443" s="166"/>
      <c r="P443" s="156"/>
      <c r="Q443" s="157"/>
      <c r="R443" s="896"/>
      <c r="S443" s="153"/>
      <c r="T443" s="475"/>
      <c r="U443" s="475"/>
      <c r="V443" s="475"/>
      <c r="W443" s="475"/>
      <c r="X443" s="476"/>
      <c r="Y443" s="196"/>
      <c r="Z443" s="915"/>
      <c r="AA443" s="917"/>
      <c r="AB443" s="917"/>
      <c r="AC443" s="917"/>
      <c r="AD443" s="917"/>
      <c r="AE443" s="917"/>
      <c r="AF443" s="917"/>
      <c r="AG443" s="133"/>
    </row>
    <row r="444" spans="1:33">
      <c r="A444" s="165"/>
      <c r="B444" s="1143" t="s">
        <v>389</v>
      </c>
      <c r="C444" s="1165">
        <v>3900</v>
      </c>
      <c r="D444" s="1166">
        <v>2987</v>
      </c>
      <c r="E444" s="1166">
        <v>2824</v>
      </c>
      <c r="F444" s="20">
        <v>4664</v>
      </c>
      <c r="G444" s="1166"/>
      <c r="H444" s="1166">
        <v>456</v>
      </c>
      <c r="I444" s="1167">
        <v>14831</v>
      </c>
      <c r="J444" s="196"/>
      <c r="K444" s="166"/>
      <c r="L444" s="166"/>
      <c r="M444" s="166"/>
      <c r="N444" s="166"/>
      <c r="O444" s="166"/>
      <c r="P444" s="156"/>
      <c r="Q444" s="157"/>
      <c r="R444" s="898"/>
      <c r="S444" s="166"/>
      <c r="T444" s="166"/>
      <c r="U444" s="166"/>
      <c r="V444" s="166"/>
      <c r="W444" s="156"/>
      <c r="X444" s="166"/>
      <c r="Y444" s="196"/>
      <c r="Z444" s="915"/>
      <c r="AA444" s="917"/>
      <c r="AB444" s="917"/>
      <c r="AC444" s="917"/>
      <c r="AD444" s="917"/>
      <c r="AE444" s="917"/>
      <c r="AF444" s="917"/>
      <c r="AG444" s="133"/>
    </row>
    <row r="445" spans="1:33">
      <c r="A445" s="165"/>
      <c r="B445" s="1143" t="s">
        <v>1235</v>
      </c>
      <c r="C445" s="1165">
        <v>3900</v>
      </c>
      <c r="D445" s="1166">
        <v>2987</v>
      </c>
      <c r="E445" s="1166">
        <v>2824</v>
      </c>
      <c r="F445" s="20">
        <v>4664</v>
      </c>
      <c r="G445" s="1166"/>
      <c r="H445" s="1166">
        <v>456</v>
      </c>
      <c r="I445" s="1167">
        <v>14831</v>
      </c>
      <c r="J445" s="196"/>
      <c r="K445" s="166">
        <f t="shared" ref="K445:L445" si="1418">IF(C445&gt;0,(C445/C422)*100,)</f>
        <v>59.99077065066912</v>
      </c>
      <c r="L445" s="166">
        <f t="shared" si="1418"/>
        <v>66.868144168345651</v>
      </c>
      <c r="M445" s="166">
        <f t="shared" ref="M445" si="1419">IF(E445&gt;0,(E445/E422)*100,)</f>
        <v>59.116600376805529</v>
      </c>
      <c r="N445" s="166">
        <f t="shared" ref="N445" si="1420">IF(F445&gt;0,(F445/F422)*100,)</f>
        <v>65.773515724157377</v>
      </c>
      <c r="O445" s="166">
        <f t="shared" ref="O445" si="1421">IF(G445&gt;0,(G445/G422)*100,)</f>
        <v>0</v>
      </c>
      <c r="P445" s="166">
        <f t="shared" ref="P445" si="1422">IF(H445&gt;0,(H445/H422)*100,)</f>
        <v>85.393258426966284</v>
      </c>
      <c r="Q445" s="157">
        <f t="shared" ref="Q445" si="1423">IF(I445&gt;0,(I445/I422)*100,)</f>
        <v>63.461703038083016</v>
      </c>
      <c r="R445" s="911"/>
      <c r="S445" s="166"/>
      <c r="T445" s="166"/>
      <c r="U445" s="166"/>
      <c r="V445" s="166"/>
      <c r="W445" s="156"/>
      <c r="X445" s="166"/>
      <c r="Y445" s="196"/>
      <c r="Z445" s="915"/>
      <c r="AA445" s="917"/>
      <c r="AB445" s="917"/>
      <c r="AC445" s="917"/>
      <c r="AD445" s="917"/>
      <c r="AE445" s="917"/>
      <c r="AF445" s="917"/>
      <c r="AG445" s="133"/>
    </row>
    <row r="446" spans="1:33">
      <c r="A446" s="165"/>
      <c r="B446" s="1143" t="s">
        <v>1237</v>
      </c>
      <c r="C446" s="1165">
        <v>3900</v>
      </c>
      <c r="D446" s="1166">
        <v>2987</v>
      </c>
      <c r="E446" s="1166">
        <v>2824</v>
      </c>
      <c r="F446" s="20">
        <v>4664</v>
      </c>
      <c r="G446" s="1166"/>
      <c r="H446" s="1166">
        <v>456</v>
      </c>
      <c r="I446" s="1167">
        <v>14831</v>
      </c>
      <c r="J446" s="196"/>
      <c r="K446" s="166"/>
      <c r="L446" s="166"/>
      <c r="M446" s="166"/>
      <c r="N446" s="166"/>
      <c r="O446" s="166"/>
      <c r="P446" s="156"/>
      <c r="Q446" s="157"/>
      <c r="R446" s="896"/>
      <c r="S446" s="166"/>
      <c r="T446" s="166"/>
      <c r="U446" s="166"/>
      <c r="V446" s="166"/>
      <c r="W446" s="156"/>
      <c r="X446" s="166"/>
      <c r="Y446" s="196"/>
      <c r="Z446" s="915"/>
      <c r="AA446" s="917"/>
      <c r="AB446" s="917"/>
      <c r="AC446" s="917"/>
      <c r="AD446" s="917"/>
      <c r="AE446" s="917"/>
      <c r="AF446" s="917"/>
      <c r="AG446" s="133"/>
    </row>
    <row r="447" spans="1:33">
      <c r="A447" s="165"/>
      <c r="B447" s="1143" t="s">
        <v>391</v>
      </c>
      <c r="C447" s="1165">
        <v>4192</v>
      </c>
      <c r="D447" s="1166">
        <v>2785</v>
      </c>
      <c r="E447" s="1166">
        <v>2397</v>
      </c>
      <c r="F447" s="20">
        <v>4529</v>
      </c>
      <c r="G447" s="1166"/>
      <c r="H447" s="1166">
        <v>488</v>
      </c>
      <c r="I447" s="1167">
        <v>14391</v>
      </c>
      <c r="J447" s="196"/>
      <c r="K447" s="166"/>
      <c r="L447" s="166"/>
      <c r="M447" s="166"/>
      <c r="N447" s="166"/>
      <c r="O447" s="166"/>
      <c r="P447" s="156"/>
      <c r="Q447" s="157"/>
      <c r="R447" s="896"/>
      <c r="S447" s="166"/>
      <c r="T447" s="166"/>
      <c r="U447" s="166"/>
      <c r="V447" s="166"/>
      <c r="W447" s="156"/>
      <c r="X447" s="166"/>
      <c r="Y447" s="196"/>
      <c r="Z447" s="915"/>
      <c r="AA447" s="917"/>
      <c r="AB447" s="917"/>
      <c r="AC447" s="917"/>
      <c r="AD447" s="917"/>
      <c r="AE447" s="917"/>
      <c r="AF447" s="917"/>
      <c r="AG447" s="133"/>
    </row>
    <row r="448" spans="1:33">
      <c r="A448" s="165"/>
      <c r="B448" s="1143" t="s">
        <v>1239</v>
      </c>
      <c r="C448" s="1165">
        <v>4192</v>
      </c>
      <c r="D448" s="1166">
        <v>2785</v>
      </c>
      <c r="E448" s="1166">
        <v>2397</v>
      </c>
      <c r="F448" s="20">
        <v>4529</v>
      </c>
      <c r="G448" s="1166"/>
      <c r="H448" s="1166">
        <v>488</v>
      </c>
      <c r="I448" s="1167">
        <v>14391</v>
      </c>
      <c r="J448" s="196"/>
      <c r="K448" s="166">
        <f t="shared" ref="K448:L448" si="1424">IF(C448&gt;0,(C448/C423)*100,)</f>
        <v>64.039107852123436</v>
      </c>
      <c r="L448" s="166">
        <f t="shared" si="1424"/>
        <v>62.360053739364083</v>
      </c>
      <c r="M448" s="166">
        <f t="shared" ref="M448" si="1425">IF(E448&gt;0,(E448/E423)*100,)</f>
        <v>60.775862068965516</v>
      </c>
      <c r="N448" s="166">
        <f t="shared" ref="N448" si="1426">IF(F448&gt;0,(F448/F423)*100,)</f>
        <v>57.525720817985516</v>
      </c>
      <c r="O448" s="166">
        <f t="shared" ref="O448" si="1427">IF(G448&gt;0,(G448/G423)*100,)</f>
        <v>0</v>
      </c>
      <c r="P448" s="156">
        <f t="shared" ref="P448" si="1428">IF(H448&gt;0,(H448/H423)*100,)</f>
        <v>83.418803418803421</v>
      </c>
      <c r="Q448" s="157">
        <f t="shared" ref="Q448" si="1429">IF(I448&gt;0,(I448/I423)*100,)</f>
        <v>61.463227129068073</v>
      </c>
      <c r="R448" s="896"/>
      <c r="S448" s="166"/>
      <c r="T448" s="166"/>
      <c r="U448" s="166"/>
      <c r="V448" s="166"/>
      <c r="W448" s="156"/>
      <c r="X448" s="166"/>
      <c r="Y448" s="196"/>
      <c r="Z448" s="915"/>
      <c r="AA448" s="917"/>
      <c r="AB448" s="917"/>
      <c r="AC448" s="917"/>
      <c r="AD448" s="917"/>
      <c r="AE448" s="917"/>
      <c r="AF448" s="917"/>
      <c r="AG448" s="133"/>
    </row>
    <row r="449" spans="1:33">
      <c r="A449" s="165"/>
      <c r="B449" s="1143" t="s">
        <v>1241</v>
      </c>
      <c r="C449" s="1165">
        <v>4192</v>
      </c>
      <c r="D449" s="1166">
        <v>2785</v>
      </c>
      <c r="E449" s="1166">
        <v>2397</v>
      </c>
      <c r="F449" s="20">
        <v>4529</v>
      </c>
      <c r="G449" s="1166"/>
      <c r="H449" s="1166">
        <v>488</v>
      </c>
      <c r="I449" s="1167">
        <v>14391</v>
      </c>
      <c r="J449" s="196"/>
      <c r="K449" s="166"/>
      <c r="L449" s="166"/>
      <c r="M449" s="166"/>
      <c r="N449" s="166"/>
      <c r="O449" s="166"/>
      <c r="P449" s="156"/>
      <c r="Q449" s="157"/>
      <c r="R449" s="152"/>
      <c r="S449" s="153"/>
      <c r="T449" s="475"/>
      <c r="U449" s="475"/>
      <c r="V449" s="475"/>
      <c r="W449" s="475"/>
      <c r="X449" s="476"/>
      <c r="Y449" s="196"/>
      <c r="Z449" s="915"/>
      <c r="AA449" s="917"/>
      <c r="AB449" s="917"/>
      <c r="AC449" s="917"/>
      <c r="AD449" s="917"/>
      <c r="AE449" s="917"/>
      <c r="AF449" s="917"/>
      <c r="AG449" s="895"/>
    </row>
    <row r="450" spans="1:33">
      <c r="A450" s="165"/>
      <c r="B450" s="1143" t="s">
        <v>393</v>
      </c>
      <c r="C450" s="1165">
        <v>3923</v>
      </c>
      <c r="D450" s="1166">
        <v>2693</v>
      </c>
      <c r="E450" s="1166">
        <v>2427</v>
      </c>
      <c r="F450" s="20">
        <v>4504</v>
      </c>
      <c r="G450" s="1166"/>
      <c r="H450" s="1166">
        <v>442</v>
      </c>
      <c r="I450" s="1167">
        <v>13989</v>
      </c>
      <c r="J450" s="196"/>
      <c r="K450" s="166"/>
      <c r="L450" s="166"/>
      <c r="M450" s="166"/>
      <c r="N450" s="166"/>
      <c r="O450" s="166"/>
      <c r="P450" s="156"/>
      <c r="Q450" s="157"/>
      <c r="R450" s="896"/>
      <c r="S450" s="166"/>
      <c r="T450" s="166"/>
      <c r="U450" s="166"/>
      <c r="V450" s="166"/>
      <c r="W450" s="156"/>
      <c r="X450" s="166"/>
      <c r="Y450" s="196"/>
      <c r="Z450" s="915"/>
      <c r="AA450" s="917"/>
      <c r="AB450" s="917"/>
      <c r="AC450" s="917"/>
      <c r="AD450" s="917"/>
      <c r="AE450" s="917"/>
      <c r="AF450" s="917"/>
      <c r="AG450" s="895"/>
    </row>
    <row r="451" spans="1:33">
      <c r="A451" s="165"/>
      <c r="B451" s="1143" t="s">
        <v>1243</v>
      </c>
      <c r="C451" s="1165">
        <v>3923</v>
      </c>
      <c r="D451" s="1166">
        <v>2693</v>
      </c>
      <c r="E451" s="1166">
        <v>2427</v>
      </c>
      <c r="F451" s="20">
        <v>4504</v>
      </c>
      <c r="G451" s="1166"/>
      <c r="H451" s="1166">
        <v>442</v>
      </c>
      <c r="I451" s="1167">
        <v>13989</v>
      </c>
      <c r="J451" s="196"/>
      <c r="K451" s="166">
        <f t="shared" ref="K451:L451" si="1430">IF(C451&gt;0,(C451/C424)*100,)</f>
        <v>64.993373094764749</v>
      </c>
      <c r="L451" s="166">
        <f t="shared" si="1430"/>
        <v>58.403816959444811</v>
      </c>
      <c r="M451" s="166">
        <f t="shared" ref="M451" si="1431">IF(E451&gt;0,(E451/E424)*100,)</f>
        <v>55.0464958040372</v>
      </c>
      <c r="N451" s="166">
        <f t="shared" ref="N451" si="1432">IF(F451&gt;0,(F451/F424)*100,)</f>
        <v>58.630564957042438</v>
      </c>
      <c r="O451" s="166">
        <f t="shared" ref="O451" si="1433">IF(G451&gt;0,(G451/G424)*100,)</f>
        <v>0</v>
      </c>
      <c r="P451" s="156">
        <f t="shared" ref="P451" si="1434">IF(H451&gt;0,(H451/H424)*100,)</f>
        <v>81.54981549815497</v>
      </c>
      <c r="Q451" s="157">
        <f t="shared" ref="Q451" si="1435">IF(I451&gt;0,(I451/I424)*100,)</f>
        <v>60.090206185567006</v>
      </c>
      <c r="R451" s="911"/>
      <c r="S451" s="166"/>
      <c r="T451" s="166"/>
      <c r="U451" s="166"/>
      <c r="V451" s="166"/>
      <c r="W451" s="156"/>
      <c r="X451" s="166"/>
      <c r="Y451" s="196"/>
      <c r="Z451" s="915"/>
      <c r="AA451" s="917"/>
      <c r="AB451" s="917"/>
      <c r="AC451" s="917"/>
      <c r="AD451" s="917"/>
      <c r="AE451" s="917"/>
      <c r="AF451" s="917"/>
      <c r="AG451" s="895"/>
    </row>
    <row r="452" spans="1:33">
      <c r="A452" s="165"/>
      <c r="B452" s="1143" t="s">
        <v>1245</v>
      </c>
      <c r="C452" s="1165">
        <v>3923</v>
      </c>
      <c r="D452" s="1166">
        <v>2693</v>
      </c>
      <c r="E452" s="1166">
        <v>2427</v>
      </c>
      <c r="F452" s="20">
        <v>4504</v>
      </c>
      <c r="G452" s="1166"/>
      <c r="H452" s="1166">
        <v>442</v>
      </c>
      <c r="I452" s="1167">
        <v>13989</v>
      </c>
      <c r="J452" s="897"/>
      <c r="K452" s="158"/>
      <c r="L452" s="158"/>
      <c r="M452" s="158"/>
      <c r="N452" s="158"/>
      <c r="O452" s="158"/>
      <c r="P452" s="159"/>
      <c r="Q452" s="160"/>
      <c r="R452" s="911" t="s">
        <v>9</v>
      </c>
      <c r="S452" s="153"/>
      <c r="T452" s="475"/>
      <c r="U452" s="475"/>
      <c r="V452" s="475"/>
      <c r="W452" s="475"/>
      <c r="X452" s="476"/>
      <c r="Y452" s="196"/>
      <c r="Z452" s="915"/>
      <c r="AA452" s="917"/>
      <c r="AB452" s="917"/>
      <c r="AC452" s="917"/>
      <c r="AD452" s="917"/>
      <c r="AE452" s="917"/>
      <c r="AF452" s="917"/>
      <c r="AG452" s="895"/>
    </row>
    <row r="453" spans="1:33">
      <c r="A453" s="165"/>
      <c r="B453" s="1143" t="s">
        <v>395</v>
      </c>
      <c r="C453" s="1165">
        <v>3627</v>
      </c>
      <c r="D453" s="1166">
        <v>2304</v>
      </c>
      <c r="E453" s="1166">
        <v>2348</v>
      </c>
      <c r="F453" s="20">
        <v>3466</v>
      </c>
      <c r="G453" s="1166"/>
      <c r="H453" s="1166">
        <v>414</v>
      </c>
      <c r="I453" s="1167">
        <v>12159</v>
      </c>
      <c r="J453" s="196"/>
      <c r="K453" s="166">
        <f t="shared" ref="K453:L453" si="1436">IF(C453&gt;0,(C453/C446)*100,)</f>
        <v>93</v>
      </c>
      <c r="L453" s="166">
        <f t="shared" si="1436"/>
        <v>77.134248409775694</v>
      </c>
      <c r="M453" s="166">
        <f t="shared" ref="M453" si="1437">IF(E453&gt;0,(E453/E446)*100,)</f>
        <v>83.144475920679881</v>
      </c>
      <c r="N453" s="166">
        <f t="shared" ref="N453" si="1438">IF(F453&gt;0,(F453/F446)*100,)</f>
        <v>74.313893653516288</v>
      </c>
      <c r="O453" s="166">
        <f t="shared" ref="O453" si="1439">IF(G453&gt;0,(G453/G446)*100,)</f>
        <v>0</v>
      </c>
      <c r="P453" s="156">
        <f t="shared" ref="P453" si="1440">IF(H453&gt;0,(H453/H446)*100,)</f>
        <v>90.789473684210535</v>
      </c>
      <c r="Q453" s="157">
        <f t="shared" ref="Q453" si="1441">IF(I453&gt;0,(I453/I446)*100,)</f>
        <v>81.983682826512037</v>
      </c>
      <c r="R453" s="896">
        <f>+K453+K456</f>
        <v>95.282051282051285</v>
      </c>
      <c r="S453" s="166">
        <f t="shared" ref="S453:S455" si="1442">+L453+L456</f>
        <v>83.729494476062939</v>
      </c>
      <c r="T453" s="166">
        <f t="shared" ref="T453:T455" si="1443">+M453+M456</f>
        <v>89.483002832861189</v>
      </c>
      <c r="U453" s="166">
        <f t="shared" ref="U453:U455" si="1444">+N453+N456</f>
        <v>85.120068610634647</v>
      </c>
      <c r="V453" s="166">
        <f t="shared" ref="V453:V455" si="1445">+O453+O456</f>
        <v>0</v>
      </c>
      <c r="W453" s="156">
        <f t="shared" ref="W453:W455" si="1446">+P453+P456</f>
        <v>95.175438596491233</v>
      </c>
      <c r="X453" s="166">
        <f t="shared" ref="X453:X455" si="1447">+Q453+Q456</f>
        <v>88.652147528824756</v>
      </c>
      <c r="Y453" s="196"/>
      <c r="Z453" s="913">
        <f>+R453+K459</f>
        <v>100</v>
      </c>
      <c r="AA453" s="913">
        <f t="shared" ref="AA453:AA455" si="1448">+S453+L459</f>
        <v>100</v>
      </c>
      <c r="AB453" s="913">
        <f t="shared" ref="AB453:AB455" si="1449">+T453+M459</f>
        <v>100</v>
      </c>
      <c r="AC453" s="913">
        <f t="shared" ref="AC453:AC455" si="1450">+U453+N459</f>
        <v>100</v>
      </c>
      <c r="AD453" s="913">
        <f t="shared" ref="AD453:AD455" si="1451">+V453+O459</f>
        <v>0</v>
      </c>
      <c r="AE453" s="913">
        <f t="shared" ref="AE453:AE455" si="1452">+W453+P459</f>
        <v>100</v>
      </c>
      <c r="AF453" s="913">
        <f t="shared" ref="AF453:AF455" si="1453">+X453+Q459</f>
        <v>100</v>
      </c>
      <c r="AG453" s="480"/>
    </row>
    <row r="454" spans="1:33">
      <c r="A454" s="165"/>
      <c r="B454" s="1143" t="s">
        <v>437</v>
      </c>
      <c r="C454" s="1165">
        <v>3990</v>
      </c>
      <c r="D454" s="1166">
        <v>2138</v>
      </c>
      <c r="E454" s="1166">
        <v>2029</v>
      </c>
      <c r="F454" s="20">
        <v>3275</v>
      </c>
      <c r="G454" s="1166"/>
      <c r="H454" s="1166">
        <v>426</v>
      </c>
      <c r="I454" s="1167">
        <v>11858</v>
      </c>
      <c r="J454" s="196"/>
      <c r="K454" s="166">
        <f t="shared" ref="K454:L454" si="1454">IF(C454&gt;0,(C454/C449)*100,)</f>
        <v>95.181297709923669</v>
      </c>
      <c r="L454" s="166">
        <f t="shared" si="1454"/>
        <v>76.768402154398558</v>
      </c>
      <c r="M454" s="166">
        <f t="shared" ref="M454" si="1455">IF(E454&gt;0,(E454/E449)*100,)</f>
        <v>84.647476011681263</v>
      </c>
      <c r="N454" s="166">
        <f t="shared" ref="N454" si="1456">IF(F454&gt;0,(F454/F449)*100,)</f>
        <v>72.311768602340479</v>
      </c>
      <c r="O454" s="166">
        <f t="shared" ref="O454" si="1457">IF(G454&gt;0,(G454/G449)*100,)</f>
        <v>0</v>
      </c>
      <c r="P454" s="156">
        <f t="shared" ref="P454" si="1458">IF(H454&gt;0,(H454/H449)*100,)</f>
        <v>87.295081967213122</v>
      </c>
      <c r="Q454" s="157">
        <f t="shared" ref="Q454" si="1459">IF(I454&gt;0,(I454/I449)*100,)</f>
        <v>82.398721423111667</v>
      </c>
      <c r="R454" s="896">
        <f t="shared" ref="R454:R455" si="1460">+K454+K457</f>
        <v>96.302480916030532</v>
      </c>
      <c r="S454" s="166">
        <f t="shared" si="1442"/>
        <v>84.165170556552951</v>
      </c>
      <c r="T454" s="166">
        <f t="shared" si="1443"/>
        <v>90.654985398414681</v>
      </c>
      <c r="U454" s="166">
        <f t="shared" si="1444"/>
        <v>83.638772355928467</v>
      </c>
      <c r="V454" s="166">
        <f t="shared" si="1445"/>
        <v>0</v>
      </c>
      <c r="W454" s="156">
        <f t="shared" si="1446"/>
        <v>93.442622950819683</v>
      </c>
      <c r="X454" s="166">
        <f t="shared" si="1447"/>
        <v>88.930581613508437</v>
      </c>
      <c r="Y454" s="196"/>
      <c r="Z454" s="913">
        <f t="shared" ref="Z454:Z455" si="1461">+R454+K460</f>
        <v>100</v>
      </c>
      <c r="AA454" s="913">
        <f t="shared" si="1448"/>
        <v>99.999999999999986</v>
      </c>
      <c r="AB454" s="913">
        <f t="shared" si="1449"/>
        <v>100</v>
      </c>
      <c r="AC454" s="913">
        <f t="shared" si="1450"/>
        <v>100</v>
      </c>
      <c r="AD454" s="913">
        <f t="shared" si="1451"/>
        <v>0</v>
      </c>
      <c r="AE454" s="913">
        <f t="shared" si="1452"/>
        <v>100.00000000000001</v>
      </c>
      <c r="AF454" s="913">
        <f t="shared" si="1453"/>
        <v>100</v>
      </c>
      <c r="AG454" s="922"/>
    </row>
    <row r="455" spans="1:33">
      <c r="A455" s="165"/>
      <c r="B455" s="1143" t="s">
        <v>435</v>
      </c>
      <c r="C455" s="1165">
        <v>3694</v>
      </c>
      <c r="D455" s="1166">
        <v>2115</v>
      </c>
      <c r="E455" s="1166">
        <v>2028</v>
      </c>
      <c r="F455" s="20">
        <v>3304</v>
      </c>
      <c r="G455" s="1166"/>
      <c r="H455" s="1166">
        <v>386</v>
      </c>
      <c r="I455" s="1167">
        <v>11527</v>
      </c>
      <c r="J455" s="897"/>
      <c r="K455" s="158">
        <f t="shared" ref="K455:L455" si="1462">IF(C455&gt;0,(C455/C452)*100,)</f>
        <v>94.16263063981647</v>
      </c>
      <c r="L455" s="158">
        <f t="shared" si="1462"/>
        <v>78.536947642034903</v>
      </c>
      <c r="M455" s="158">
        <f t="shared" ref="M455" si="1463">IF(E455&gt;0,(E455/E452)*100,)</f>
        <v>83.559950556242285</v>
      </c>
      <c r="N455" s="158">
        <f t="shared" ref="N455" si="1464">IF(F455&gt;0,(F455/F452)*100,)</f>
        <v>73.357015985790412</v>
      </c>
      <c r="O455" s="158">
        <f t="shared" ref="O455" si="1465">IF(G455&gt;0,(G455/G452)*100,)</f>
        <v>0</v>
      </c>
      <c r="P455" s="159">
        <f t="shared" ref="P455" si="1466">IF(H455&gt;0,(H455/H452)*100,)</f>
        <v>87.33031674208145</v>
      </c>
      <c r="Q455" s="160">
        <f t="shared" ref="Q455" si="1467">IF(I455&gt;0,(I455/I452)*100,)</f>
        <v>82.400457502323249</v>
      </c>
      <c r="R455" s="896">
        <f t="shared" si="1460"/>
        <v>95.641091001784346</v>
      </c>
      <c r="S455" s="166">
        <f t="shared" si="1442"/>
        <v>85.295209803193458</v>
      </c>
      <c r="T455" s="166">
        <f t="shared" si="1443"/>
        <v>89.287185826122794</v>
      </c>
      <c r="U455" s="166">
        <f t="shared" si="1444"/>
        <v>83.858792184724692</v>
      </c>
      <c r="V455" s="166">
        <f t="shared" si="1445"/>
        <v>0</v>
      </c>
      <c r="W455" s="156">
        <f t="shared" si="1446"/>
        <v>93.665158371040732</v>
      </c>
      <c r="X455" s="166">
        <f t="shared" si="1447"/>
        <v>88.691114447065544</v>
      </c>
      <c r="Y455" s="196"/>
      <c r="Z455" s="913">
        <f t="shared" si="1461"/>
        <v>100</v>
      </c>
      <c r="AA455" s="913">
        <f t="shared" si="1448"/>
        <v>100</v>
      </c>
      <c r="AB455" s="913">
        <f t="shared" si="1449"/>
        <v>100.00000000000001</v>
      </c>
      <c r="AC455" s="913">
        <f t="shared" si="1450"/>
        <v>100</v>
      </c>
      <c r="AD455" s="913">
        <f t="shared" si="1451"/>
        <v>0</v>
      </c>
      <c r="AE455" s="913">
        <f t="shared" si="1452"/>
        <v>100.00000000000001</v>
      </c>
      <c r="AF455" s="913">
        <f t="shared" si="1453"/>
        <v>100</v>
      </c>
      <c r="AG455" s="480"/>
    </row>
    <row r="456" spans="1:33">
      <c r="A456" s="165"/>
      <c r="B456" s="1143" t="s">
        <v>433</v>
      </c>
      <c r="C456" s="1165">
        <v>89</v>
      </c>
      <c r="D456" s="1166">
        <v>197</v>
      </c>
      <c r="E456" s="1166">
        <v>179</v>
      </c>
      <c r="F456" s="20">
        <v>504</v>
      </c>
      <c r="G456" s="1166"/>
      <c r="H456" s="1166">
        <v>20</v>
      </c>
      <c r="I456" s="1167">
        <v>989</v>
      </c>
      <c r="J456" s="196"/>
      <c r="K456" s="166">
        <f t="shared" ref="K456:L456" si="1468">IF(C456&gt;0,(C456/C446)*100,)</f>
        <v>2.2820512820512824</v>
      </c>
      <c r="L456" s="166">
        <f t="shared" si="1468"/>
        <v>6.5952460662872445</v>
      </c>
      <c r="M456" s="166">
        <f t="shared" ref="M456" si="1469">IF(E456&gt;0,(E456/E446)*100,)</f>
        <v>6.3385269121813028</v>
      </c>
      <c r="N456" s="166">
        <f t="shared" ref="N456" si="1470">IF(F456&gt;0,(F456/F446)*100,)</f>
        <v>10.806174957118353</v>
      </c>
      <c r="O456" s="166">
        <f t="shared" ref="O456" si="1471">IF(G456&gt;0,(G456/G446)*100,)</f>
        <v>0</v>
      </c>
      <c r="P456" s="156">
        <f t="shared" ref="P456" si="1472">IF(H456&gt;0,(H456/H446)*100,)</f>
        <v>4.3859649122807012</v>
      </c>
      <c r="Q456" s="157">
        <f t="shared" ref="Q456" si="1473">IF(I456&gt;0,(I456/I446)*100,)</f>
        <v>6.6684647023127237</v>
      </c>
      <c r="R456" s="896"/>
      <c r="S456" s="166"/>
      <c r="T456" s="166"/>
      <c r="U456" s="166"/>
      <c r="V456" s="166"/>
      <c r="W456" s="156"/>
      <c r="X456" s="166"/>
      <c r="Y456" s="196"/>
      <c r="Z456" s="913"/>
      <c r="AA456" s="921"/>
      <c r="AB456" s="921"/>
      <c r="AC456" s="921"/>
      <c r="AD456" s="921"/>
      <c r="AE456" s="921"/>
      <c r="AF456" s="921"/>
      <c r="AG456" s="480"/>
    </row>
    <row r="457" spans="1:33">
      <c r="A457" s="165"/>
      <c r="B457" s="1143" t="s">
        <v>431</v>
      </c>
      <c r="C457" s="1165">
        <v>47</v>
      </c>
      <c r="D457" s="1166">
        <v>206</v>
      </c>
      <c r="E457" s="1166">
        <v>144</v>
      </c>
      <c r="F457" s="20">
        <v>513</v>
      </c>
      <c r="G457" s="1166"/>
      <c r="H457" s="1166">
        <v>30</v>
      </c>
      <c r="I457" s="1167">
        <v>940</v>
      </c>
      <c r="J457" s="196"/>
      <c r="K457" s="166">
        <f t="shared" ref="K457:L457" si="1474">IF(C457&gt;0,(C457/C449)*100,)</f>
        <v>1.1211832061068703</v>
      </c>
      <c r="L457" s="166">
        <f t="shared" si="1474"/>
        <v>7.3967684021543985</v>
      </c>
      <c r="M457" s="166">
        <f t="shared" ref="M457" si="1475">IF(E457&gt;0,(E457/E449)*100,)</f>
        <v>6.0075093867334166</v>
      </c>
      <c r="N457" s="166">
        <f t="shared" ref="N457" si="1476">IF(F457&gt;0,(F457/F449)*100,)</f>
        <v>11.327003753587988</v>
      </c>
      <c r="O457" s="166">
        <f t="shared" ref="O457" si="1477">IF(G457&gt;0,(G457/G449)*100,)</f>
        <v>0</v>
      </c>
      <c r="P457" s="156">
        <f t="shared" ref="P457" si="1478">IF(H457&gt;0,(H457/H449)*100,)</f>
        <v>6.1475409836065573</v>
      </c>
      <c r="Q457" s="157">
        <f t="shared" ref="Q457" si="1479">IF(I457&gt;0,(I457/I449)*100,)</f>
        <v>6.5318601903967748</v>
      </c>
      <c r="R457" s="896"/>
      <c r="S457" s="166"/>
      <c r="T457" s="166"/>
      <c r="U457" s="166"/>
      <c r="V457" s="166"/>
      <c r="W457" s="156"/>
      <c r="X457" s="166"/>
      <c r="Y457" s="196"/>
      <c r="Z457" s="913"/>
      <c r="AA457" s="921"/>
      <c r="AB457" s="921"/>
      <c r="AC457" s="921"/>
      <c r="AD457" s="921"/>
      <c r="AE457" s="921"/>
      <c r="AF457" s="921"/>
      <c r="AG457" s="480"/>
    </row>
    <row r="458" spans="1:33">
      <c r="A458" s="165"/>
      <c r="B458" s="1143" t="s">
        <v>429</v>
      </c>
      <c r="C458" s="1165">
        <v>58</v>
      </c>
      <c r="D458" s="1166">
        <v>182</v>
      </c>
      <c r="E458" s="1166">
        <v>139</v>
      </c>
      <c r="F458" s="20">
        <v>473</v>
      </c>
      <c r="G458" s="1166"/>
      <c r="H458" s="1166">
        <v>28</v>
      </c>
      <c r="I458" s="1167">
        <v>880</v>
      </c>
      <c r="J458" s="897"/>
      <c r="K458" s="158">
        <f t="shared" ref="K458:L458" si="1480">IF(C458&gt;0,(C458/C452)*100,)</f>
        <v>1.4784603619678818</v>
      </c>
      <c r="L458" s="158">
        <f t="shared" si="1480"/>
        <v>6.7582621611585596</v>
      </c>
      <c r="M458" s="158">
        <f t="shared" ref="M458" si="1481">IF(E458&gt;0,(E458/E452)*100,)</f>
        <v>5.7272352698805111</v>
      </c>
      <c r="N458" s="158">
        <f t="shared" ref="N458" si="1482">IF(F458&gt;0,(F458/F452)*100,)</f>
        <v>10.50177619893428</v>
      </c>
      <c r="O458" s="158">
        <f t="shared" ref="O458" si="1483">IF(G458&gt;0,(G458/G452)*100,)</f>
        <v>0</v>
      </c>
      <c r="P458" s="159">
        <f t="shared" ref="P458" si="1484">IF(H458&gt;0,(H458/H452)*100,)</f>
        <v>6.3348416289592757</v>
      </c>
      <c r="Q458" s="160">
        <f t="shared" ref="Q458" si="1485">IF(I458&gt;0,(I458/I452)*100,)</f>
        <v>6.2906569447422971</v>
      </c>
      <c r="R458" s="152"/>
      <c r="S458" s="153"/>
      <c r="T458" s="475"/>
      <c r="U458" s="475"/>
      <c r="V458" s="475"/>
      <c r="W458" s="475"/>
      <c r="X458" s="476"/>
      <c r="Y458" s="196"/>
      <c r="Z458" s="913"/>
      <c r="AA458" s="921"/>
      <c r="AB458" s="921"/>
      <c r="AC458" s="921"/>
      <c r="AD458" s="921"/>
      <c r="AE458" s="921"/>
      <c r="AF458" s="921"/>
      <c r="AG458" s="480"/>
    </row>
    <row r="459" spans="1:33">
      <c r="A459" s="165"/>
      <c r="B459" s="1143" t="s">
        <v>427</v>
      </c>
      <c r="C459" s="1165">
        <v>184</v>
      </c>
      <c r="D459" s="1166">
        <v>486</v>
      </c>
      <c r="E459" s="1166">
        <v>297</v>
      </c>
      <c r="F459" s="20">
        <v>694</v>
      </c>
      <c r="G459" s="1166"/>
      <c r="H459" s="1166">
        <v>22</v>
      </c>
      <c r="I459" s="1167">
        <v>1683</v>
      </c>
      <c r="J459" s="196"/>
      <c r="K459" s="166">
        <f t="shared" ref="K459:L459" si="1486">IF(C459&gt;0,(C459/C446)*100,)</f>
        <v>4.7179487179487181</v>
      </c>
      <c r="L459" s="166">
        <f t="shared" si="1486"/>
        <v>16.270505523937061</v>
      </c>
      <c r="M459" s="166">
        <f t="shared" ref="M459" si="1487">IF(E459&gt;0,(E459/E446)*100,)</f>
        <v>10.516997167138809</v>
      </c>
      <c r="N459" s="166">
        <f t="shared" ref="N459" si="1488">IF(F459&gt;0,(F459/F446)*100,)</f>
        <v>14.879931389365353</v>
      </c>
      <c r="O459" s="166">
        <f t="shared" ref="O459" si="1489">IF(G459&gt;0,(G459/G446)*100,)</f>
        <v>0</v>
      </c>
      <c r="P459" s="156">
        <f t="shared" ref="P459" si="1490">IF(H459&gt;0,(H459/H446)*100,)</f>
        <v>4.8245614035087714</v>
      </c>
      <c r="Q459" s="157">
        <f t="shared" ref="Q459" si="1491">IF(I459&gt;0,(I459/I446)*100,)</f>
        <v>11.347852471175241</v>
      </c>
      <c r="R459" s="896"/>
      <c r="S459" s="166"/>
      <c r="T459" s="166"/>
      <c r="U459" s="166"/>
      <c r="V459" s="166"/>
      <c r="W459" s="156"/>
      <c r="X459" s="166"/>
      <c r="Y459" s="196"/>
      <c r="Z459" s="913"/>
      <c r="AA459" s="921"/>
      <c r="AB459" s="921"/>
      <c r="AC459" s="921"/>
      <c r="AD459" s="921"/>
      <c r="AE459" s="921"/>
      <c r="AF459" s="921"/>
      <c r="AG459" s="480"/>
    </row>
    <row r="460" spans="1:33">
      <c r="A460" s="165"/>
      <c r="B460" s="1143" t="s">
        <v>425</v>
      </c>
      <c r="C460" s="1165">
        <v>155</v>
      </c>
      <c r="D460" s="1166">
        <v>441</v>
      </c>
      <c r="E460" s="1166">
        <v>224</v>
      </c>
      <c r="F460" s="20">
        <v>741</v>
      </c>
      <c r="G460" s="1166"/>
      <c r="H460" s="1166">
        <v>32</v>
      </c>
      <c r="I460" s="1167">
        <v>1593</v>
      </c>
      <c r="J460" s="196"/>
      <c r="K460" s="166">
        <f t="shared" ref="K460:L460" si="1492">IF(C460&gt;0,(C460/C449)*100,)</f>
        <v>3.6975190839694658</v>
      </c>
      <c r="L460" s="166">
        <f t="shared" si="1492"/>
        <v>15.834829443447038</v>
      </c>
      <c r="M460" s="166">
        <f t="shared" ref="M460" si="1493">IF(E460&gt;0,(E460/E449)*100,)</f>
        <v>9.3450146015853157</v>
      </c>
      <c r="N460" s="166">
        <f t="shared" ref="N460" si="1494">IF(F460&gt;0,(F460/F449)*100,)</f>
        <v>16.361227644071537</v>
      </c>
      <c r="O460" s="166">
        <f t="shared" ref="O460" si="1495">IF(G460&gt;0,(G460/G449)*100,)</f>
        <v>0</v>
      </c>
      <c r="P460" s="156">
        <f t="shared" ref="P460" si="1496">IF(H460&gt;0,(H460/H449)*100,)</f>
        <v>6.557377049180328</v>
      </c>
      <c r="Q460" s="157">
        <f t="shared" ref="Q460" si="1497">IF(I460&gt;0,(I460/I449)*100,)</f>
        <v>11.069418386491558</v>
      </c>
      <c r="R460" s="911"/>
      <c r="S460" s="166"/>
      <c r="T460" s="166"/>
      <c r="U460" s="166"/>
      <c r="V460" s="166"/>
      <c r="W460" s="156"/>
      <c r="X460" s="166"/>
      <c r="Y460" s="196"/>
      <c r="Z460" s="913"/>
      <c r="AA460" s="921"/>
      <c r="AB460" s="921"/>
      <c r="AC460" s="921"/>
      <c r="AD460" s="921"/>
      <c r="AE460" s="921"/>
      <c r="AF460" s="921"/>
      <c r="AG460" s="922"/>
    </row>
    <row r="461" spans="1:33">
      <c r="A461" s="165"/>
      <c r="B461" s="1143" t="s">
        <v>423</v>
      </c>
      <c r="C461" s="1165">
        <v>171</v>
      </c>
      <c r="D461" s="1166">
        <v>396</v>
      </c>
      <c r="E461" s="1166">
        <v>260</v>
      </c>
      <c r="F461" s="20">
        <v>727</v>
      </c>
      <c r="G461" s="1166"/>
      <c r="H461" s="1166">
        <v>28</v>
      </c>
      <c r="I461" s="1167">
        <v>1582</v>
      </c>
      <c r="J461" s="897"/>
      <c r="K461" s="154">
        <f t="shared" ref="K461:L461" si="1498">IF(C461&gt;0,(C461/C452)*100,)</f>
        <v>4.358908998215651</v>
      </c>
      <c r="L461" s="154">
        <f t="shared" si="1498"/>
        <v>14.704790196806536</v>
      </c>
      <c r="M461" s="426">
        <f t="shared" ref="M461" si="1499">IF(E461&gt;0,(E461/E452)*100,)</f>
        <v>10.712814173877215</v>
      </c>
      <c r="N461" s="426">
        <f t="shared" ref="N461" si="1500">IF(F461&gt;0,(F461/F452)*100,)</f>
        <v>16.141207815275312</v>
      </c>
      <c r="O461" s="426">
        <f t="shared" ref="O461" si="1501">IF(G461&gt;0,(G461/G452)*100,)</f>
        <v>0</v>
      </c>
      <c r="P461" s="426">
        <f t="shared" ref="P461" si="1502">IF(H461&gt;0,(H461/H452)*100,)</f>
        <v>6.3348416289592757</v>
      </c>
      <c r="Q461" s="912">
        <f t="shared" ref="Q461" si="1503">IF(I461&gt;0,(I461/I452)*100,)</f>
        <v>11.308885552934449</v>
      </c>
      <c r="R461" s="911" t="s">
        <v>10</v>
      </c>
      <c r="S461" s="153"/>
      <c r="T461" s="150"/>
      <c r="U461" s="150"/>
      <c r="V461" s="150"/>
      <c r="W461" s="150"/>
      <c r="X461" s="898"/>
      <c r="Y461" s="196"/>
      <c r="Z461" s="913"/>
      <c r="AA461" s="921"/>
      <c r="AB461" s="921"/>
      <c r="AC461" s="921"/>
      <c r="AD461" s="921"/>
      <c r="AE461" s="921"/>
      <c r="AF461" s="921"/>
      <c r="AG461" s="480"/>
    </row>
    <row r="462" spans="1:33">
      <c r="A462" s="165"/>
      <c r="B462" s="1143" t="s">
        <v>421</v>
      </c>
      <c r="C462" s="1165">
        <v>3304</v>
      </c>
      <c r="D462" s="1166">
        <v>1271</v>
      </c>
      <c r="E462" s="1166">
        <v>1278</v>
      </c>
      <c r="F462" s="20">
        <v>1793</v>
      </c>
      <c r="G462" s="1166"/>
      <c r="H462" s="1166">
        <v>334</v>
      </c>
      <c r="I462" s="1167">
        <v>7980</v>
      </c>
      <c r="J462" s="196"/>
      <c r="K462" s="153">
        <f t="shared" ref="K462:L462" si="1504">IF(C462&gt;0,(C462/C433)*100,)</f>
        <v>81.479654747225652</v>
      </c>
      <c r="L462" s="153">
        <f t="shared" si="1504"/>
        <v>46.917681801402736</v>
      </c>
      <c r="M462" s="475">
        <f t="shared" ref="M462" si="1505">IF(E462&gt;0,(E462/E433)*100,)</f>
        <v>72.820512820512818</v>
      </c>
      <c r="N462" s="475">
        <f t="shared" ref="N462" si="1506">IF(F462&gt;0,(F462/F433)*100,)</f>
        <v>42.578959867014959</v>
      </c>
      <c r="O462" s="475">
        <f t="shared" ref="O462" si="1507">IF(G462&gt;0,(G462/G433)*100,)</f>
        <v>0</v>
      </c>
      <c r="P462" s="475">
        <f t="shared" ref="P462" si="1508">IF(H462&gt;0,(H462/H433)*100,)</f>
        <v>79.334916864608076</v>
      </c>
      <c r="Q462" s="476">
        <f t="shared" ref="Q462" si="1509">IF(I462&gt;0,(I462/I433)*100,)</f>
        <v>60.679796213215717</v>
      </c>
      <c r="R462" s="152">
        <f>+K462+K465+K468</f>
        <v>89.9383477188656</v>
      </c>
      <c r="S462" s="153">
        <f t="shared" ref="S462:S464" si="1510">+L462+L465+L468</f>
        <v>76.079734219269113</v>
      </c>
      <c r="T462" s="475">
        <f t="shared" ref="T462:T464" si="1511">+M462+M465+M468</f>
        <v>85.698005698005687</v>
      </c>
      <c r="U462" s="475">
        <f t="shared" ref="U462:U464" si="1512">+N462+N465+N468</f>
        <v>70.292092139634292</v>
      </c>
      <c r="V462" s="475">
        <f t="shared" ref="V462:V464" si="1513">+O462+O465+O468</f>
        <v>0</v>
      </c>
      <c r="W462" s="475">
        <f t="shared" ref="W462:W464" si="1514">+P462+P465+P468</f>
        <v>90.498812351543933</v>
      </c>
      <c r="X462" s="476">
        <f t="shared" ref="X462:X464" si="1515">+Q462+Q465+Q468</f>
        <v>80.24484830050946</v>
      </c>
      <c r="Y462" s="196"/>
      <c r="Z462" s="913">
        <f>+R462+K471</f>
        <v>100</v>
      </c>
      <c r="AA462" s="913">
        <f t="shared" ref="AA462:AA464" si="1516">+S462+L471</f>
        <v>100.00000000000001</v>
      </c>
      <c r="AB462" s="913">
        <f t="shared" ref="AB462:AB464" si="1517">+T462+M471</f>
        <v>99.999999999999986</v>
      </c>
      <c r="AC462" s="913">
        <f t="shared" ref="AC462:AC464" si="1518">+U462+N471</f>
        <v>100</v>
      </c>
      <c r="AD462" s="913">
        <f t="shared" ref="AD462:AD464" si="1519">+V462+O471</f>
        <v>0</v>
      </c>
      <c r="AE462" s="913">
        <f t="shared" ref="AE462:AE464" si="1520">+W462+P471</f>
        <v>99.999999999999986</v>
      </c>
      <c r="AF462" s="913">
        <f t="shared" ref="AF462:AF464" si="1521">+X462+Q471</f>
        <v>100</v>
      </c>
      <c r="AG462" s="480"/>
    </row>
    <row r="463" spans="1:33">
      <c r="A463" s="165"/>
      <c r="B463" s="1143" t="s">
        <v>419</v>
      </c>
      <c r="C463" s="1165">
        <v>3400</v>
      </c>
      <c r="D463" s="1166">
        <v>1225</v>
      </c>
      <c r="E463" s="1166">
        <v>1420</v>
      </c>
      <c r="F463" s="20">
        <v>1763</v>
      </c>
      <c r="G463" s="1166"/>
      <c r="H463" s="1166">
        <v>331</v>
      </c>
      <c r="I463" s="1167">
        <v>8139</v>
      </c>
      <c r="J463" s="196"/>
      <c r="K463" s="153">
        <f t="shared" ref="K463:L463" si="1522">IF(C463&gt;0,(C463/C436)*100,)</f>
        <v>81.359176836563776</v>
      </c>
      <c r="L463" s="153">
        <f t="shared" si="1522"/>
        <v>44.708029197080293</v>
      </c>
      <c r="M463" s="475">
        <f t="shared" ref="M463" si="1523">IF(E463&gt;0,(E463/E436)*100,)</f>
        <v>68.105515587529979</v>
      </c>
      <c r="N463" s="475">
        <f t="shared" ref="N463" si="1524">IF(F463&gt;0,(F463/F436)*100,)</f>
        <v>43.0419921875</v>
      </c>
      <c r="O463" s="475">
        <f t="shared" ref="O463" si="1525">IF(G463&gt;0,(G463/G436)*100,)</f>
        <v>0</v>
      </c>
      <c r="P463" s="475">
        <f t="shared" ref="P463" si="1526">IF(H463&gt;0,(H463/H436)*100,)</f>
        <v>76.798143851508115</v>
      </c>
      <c r="Q463" s="476">
        <f t="shared" ref="Q463" si="1527">IF(I463&gt;0,(I463/I436)*100,)</f>
        <v>60.150764910206192</v>
      </c>
      <c r="R463" s="152">
        <f t="shared" ref="R463:R464" si="1528">+K463+K466+K469</f>
        <v>90.715482172768603</v>
      </c>
      <c r="S463" s="153">
        <f t="shared" si="1510"/>
        <v>73.576642335766422</v>
      </c>
      <c r="T463" s="475">
        <f t="shared" si="1511"/>
        <v>84.55635491606715</v>
      </c>
      <c r="U463" s="475">
        <f t="shared" si="1512"/>
        <v>70.60546875</v>
      </c>
      <c r="V463" s="475">
        <f t="shared" si="1513"/>
        <v>0</v>
      </c>
      <c r="W463" s="475">
        <f t="shared" si="1514"/>
        <v>89.791183294663568</v>
      </c>
      <c r="X463" s="476">
        <f t="shared" si="1515"/>
        <v>80.178848569950489</v>
      </c>
      <c r="Y463" s="196"/>
      <c r="Z463" s="913">
        <f t="shared" ref="Z463:Z464" si="1529">+R463+K472</f>
        <v>100</v>
      </c>
      <c r="AA463" s="913">
        <f t="shared" si="1516"/>
        <v>100</v>
      </c>
      <c r="AB463" s="913">
        <f t="shared" si="1517"/>
        <v>100</v>
      </c>
      <c r="AC463" s="913">
        <f t="shared" si="1518"/>
        <v>100</v>
      </c>
      <c r="AD463" s="913">
        <f t="shared" si="1519"/>
        <v>0</v>
      </c>
      <c r="AE463" s="913">
        <f t="shared" si="1520"/>
        <v>100</v>
      </c>
      <c r="AF463" s="913">
        <f t="shared" si="1521"/>
        <v>100</v>
      </c>
      <c r="AG463" s="480"/>
    </row>
    <row r="464" spans="1:33">
      <c r="A464" s="165"/>
      <c r="B464" s="1143" t="s">
        <v>417</v>
      </c>
      <c r="C464" s="1165">
        <v>3455</v>
      </c>
      <c r="D464" s="1166">
        <v>1157</v>
      </c>
      <c r="E464" s="1166">
        <v>1595</v>
      </c>
      <c r="F464" s="20">
        <v>2058</v>
      </c>
      <c r="G464" s="1166"/>
      <c r="H464" s="1166">
        <v>402</v>
      </c>
      <c r="I464" s="1167">
        <v>8667</v>
      </c>
      <c r="J464" s="897"/>
      <c r="K464" s="154">
        <f t="shared" ref="K464:L464" si="1530">IF(C464&gt;0,(C464/C439)*100,)</f>
        <v>82.301095759885655</v>
      </c>
      <c r="L464" s="154">
        <f t="shared" si="1530"/>
        <v>42.057433660487099</v>
      </c>
      <c r="M464" s="477">
        <f t="shared" ref="M464" si="1531">IF(E464&gt;0,(E464/E439)*100,)</f>
        <v>68.898488120950319</v>
      </c>
      <c r="N464" s="477">
        <f t="shared" ref="N464" si="1532">IF(F464&gt;0,(F464/F439)*100,)</f>
        <v>46.236800718939563</v>
      </c>
      <c r="O464" s="477">
        <f t="shared" ref="O464" si="1533">IF(G464&gt;0,(G464/G439)*100,)</f>
        <v>0</v>
      </c>
      <c r="P464" s="477">
        <f t="shared" ref="P464" si="1534">IF(H464&gt;0,(H464/H439)*100,)</f>
        <v>82.377049180327873</v>
      </c>
      <c r="Q464" s="478">
        <f t="shared" ref="Q464" si="1535">IF(I464&gt;0,(I464/I439)*100,)</f>
        <v>61.022319228332044</v>
      </c>
      <c r="R464" s="152">
        <f t="shared" si="1528"/>
        <v>90.328727965697951</v>
      </c>
      <c r="S464" s="153">
        <f t="shared" si="1510"/>
        <v>65.539803707742649</v>
      </c>
      <c r="T464" s="475">
        <f t="shared" si="1511"/>
        <v>89.071274298056153</v>
      </c>
      <c r="U464" s="475">
        <f t="shared" si="1512"/>
        <v>75.937991462592677</v>
      </c>
      <c r="V464" s="475">
        <f t="shared" si="1513"/>
        <v>0</v>
      </c>
      <c r="W464" s="475">
        <f t="shared" si="1514"/>
        <v>92.827868852459019</v>
      </c>
      <c r="X464" s="476">
        <f t="shared" si="1515"/>
        <v>80.898401746109982</v>
      </c>
      <c r="Y464" s="196"/>
      <c r="Z464" s="913">
        <f t="shared" si="1529"/>
        <v>100</v>
      </c>
      <c r="AA464" s="913">
        <f t="shared" si="1516"/>
        <v>100.00000000000001</v>
      </c>
      <c r="AB464" s="913">
        <f t="shared" si="1517"/>
        <v>100</v>
      </c>
      <c r="AC464" s="913">
        <f t="shared" si="1518"/>
        <v>100</v>
      </c>
      <c r="AD464" s="913">
        <f t="shared" si="1519"/>
        <v>0</v>
      </c>
      <c r="AE464" s="913">
        <f t="shared" si="1520"/>
        <v>100</v>
      </c>
      <c r="AF464" s="913">
        <f t="shared" si="1521"/>
        <v>100</v>
      </c>
      <c r="AG464" s="480"/>
    </row>
    <row r="465" spans="1:32">
      <c r="A465" s="165"/>
      <c r="B465" s="1143" t="s">
        <v>415</v>
      </c>
      <c r="C465" s="1165">
        <v>50</v>
      </c>
      <c r="D465" s="1166">
        <v>149</v>
      </c>
      <c r="E465" s="1166">
        <v>33</v>
      </c>
      <c r="F465" s="20">
        <v>140</v>
      </c>
      <c r="G465" s="1166"/>
      <c r="H465" s="1166">
        <v>2</v>
      </c>
      <c r="I465" s="1167">
        <v>374</v>
      </c>
      <c r="J465" s="196"/>
      <c r="K465" s="153">
        <f t="shared" ref="K465:L465" si="1536">IF(C465&gt;0,(C465/C433)*100,)</f>
        <v>1.2330456226880395</v>
      </c>
      <c r="L465" s="153">
        <f t="shared" si="1536"/>
        <v>5.5001845699520118</v>
      </c>
      <c r="M465" s="475">
        <f t="shared" ref="M465" si="1537">IF(E465&gt;0,(E465/E433)*100,)</f>
        <v>1.8803418803418803</v>
      </c>
      <c r="N465" s="475">
        <f t="shared" ref="N465" si="1538">IF(F465&gt;0,(F465/F433)*100,)</f>
        <v>3.3246259795772977</v>
      </c>
      <c r="O465" s="475">
        <f t="shared" ref="O465" si="1539">IF(G465&gt;0,(G465/G433)*100,)</f>
        <v>0</v>
      </c>
      <c r="P465" s="475">
        <f t="shared" ref="P465" si="1540">IF(H465&gt;0,(H465/H433)*100,)</f>
        <v>0.47505938242280288</v>
      </c>
      <c r="Q465" s="476">
        <f t="shared" ref="Q465" si="1541">IF(I465&gt;0,(I465/I433)*100,)</f>
        <v>2.843890198463995</v>
      </c>
      <c r="R465" s="152"/>
      <c r="S465" s="153"/>
      <c r="T465" s="475"/>
      <c r="U465" s="475"/>
      <c r="V465" s="475"/>
      <c r="W465" s="475"/>
      <c r="X465" s="476"/>
      <c r="Y465" s="196"/>
      <c r="Z465" s="915"/>
      <c r="AA465" s="915"/>
      <c r="AB465" s="915"/>
      <c r="AC465" s="917"/>
      <c r="AD465" s="917"/>
      <c r="AE465" s="917"/>
      <c r="AF465" s="917"/>
    </row>
    <row r="466" spans="1:32">
      <c r="A466" s="165"/>
      <c r="B466" s="1143" t="s">
        <v>413</v>
      </c>
      <c r="C466" s="1165">
        <v>55</v>
      </c>
      <c r="D466" s="1166">
        <v>140</v>
      </c>
      <c r="E466" s="1166">
        <v>54</v>
      </c>
      <c r="F466" s="20">
        <v>158</v>
      </c>
      <c r="G466" s="1166"/>
      <c r="H466" s="1166">
        <v>1</v>
      </c>
      <c r="I466" s="1167">
        <v>408</v>
      </c>
      <c r="J466" s="196"/>
      <c r="K466" s="153">
        <f t="shared" ref="K466:L466" si="1542">IF(C466&gt;0,(C466/C436)*100,)</f>
        <v>1.316104331179708</v>
      </c>
      <c r="L466" s="153">
        <f t="shared" si="1542"/>
        <v>5.1094890510948909</v>
      </c>
      <c r="M466" s="475">
        <f t="shared" ref="M466" si="1543">IF(E466&gt;0,(E466/E436)*100,)</f>
        <v>2.5899280575539567</v>
      </c>
      <c r="N466" s="475">
        <f t="shared" ref="N466" si="1544">IF(F466&gt;0,(F466/F436)*100,)</f>
        <v>3.857421875</v>
      </c>
      <c r="O466" s="475">
        <f t="shared" ref="O466" si="1545">IF(G466&gt;0,(G466/G436)*100,)</f>
        <v>0</v>
      </c>
      <c r="P466" s="475">
        <f t="shared" ref="P466" si="1546">IF(H466&gt;0,(H466/H436)*100,)</f>
        <v>0.23201856148491878</v>
      </c>
      <c r="Q466" s="476">
        <f t="shared" ref="Q466" si="1547">IF(I466&gt;0,(I466/I436)*100,)</f>
        <v>3.0152982041238636</v>
      </c>
      <c r="R466" s="152"/>
      <c r="S466" s="153"/>
      <c r="T466" s="475"/>
      <c r="U466" s="475"/>
      <c r="V466" s="475"/>
      <c r="W466" s="475"/>
      <c r="X466" s="476"/>
      <c r="Y466" s="196"/>
      <c r="Z466" s="915"/>
      <c r="AA466" s="917"/>
      <c r="AB466" s="917"/>
      <c r="AC466" s="917"/>
      <c r="AD466" s="917"/>
      <c r="AE466" s="917"/>
      <c r="AF466" s="917"/>
    </row>
    <row r="467" spans="1:32">
      <c r="A467" s="165"/>
      <c r="B467" s="1143" t="s">
        <v>409</v>
      </c>
      <c r="C467" s="1165">
        <v>45</v>
      </c>
      <c r="D467" s="1166">
        <v>126</v>
      </c>
      <c r="E467" s="1166">
        <v>85</v>
      </c>
      <c r="F467" s="20">
        <v>180</v>
      </c>
      <c r="G467" s="1166"/>
      <c r="H467" s="1166">
        <v>1</v>
      </c>
      <c r="I467" s="1167">
        <v>437</v>
      </c>
      <c r="J467" s="196"/>
      <c r="K467" s="154">
        <f t="shared" ref="K467:L467" si="1548">IF(C467&gt;0,(C467/C439)*100,)</f>
        <v>1.0719390185802762</v>
      </c>
      <c r="L467" s="154">
        <f t="shared" si="1548"/>
        <v>4.5801526717557248</v>
      </c>
      <c r="M467" s="477">
        <f t="shared" ref="M467" si="1549">IF(E467&gt;0,(E467/E439)*100,)</f>
        <v>3.6717062634989204</v>
      </c>
      <c r="N467" s="477">
        <f t="shared" ref="N467" si="1550">IF(F467&gt;0,(F467/F439)*100,)</f>
        <v>4.0440350483037522</v>
      </c>
      <c r="O467" s="477">
        <f t="shared" ref="O467" si="1551">IF(G467&gt;0,(G467/G439)*100,)</f>
        <v>0</v>
      </c>
      <c r="P467" s="477">
        <f t="shared" ref="P467" si="1552">IF(H467&gt;0,(H467/H439)*100,)</f>
        <v>0.20491803278688525</v>
      </c>
      <c r="Q467" s="478">
        <f t="shared" ref="Q467" si="1553">IF(I467&gt;0,(I467/I439)*100,)</f>
        <v>3.0768147574456099</v>
      </c>
      <c r="R467" s="152"/>
      <c r="S467" s="153"/>
      <c r="T467" s="475"/>
      <c r="U467" s="475"/>
      <c r="V467" s="475"/>
      <c r="W467" s="475"/>
      <c r="X467" s="476"/>
      <c r="Y467" s="196"/>
      <c r="Z467" s="915"/>
      <c r="AA467" s="917"/>
      <c r="AB467" s="917"/>
      <c r="AC467" s="917"/>
      <c r="AD467" s="917"/>
      <c r="AE467" s="917"/>
      <c r="AF467" s="917"/>
    </row>
    <row r="468" spans="1:32">
      <c r="A468" s="165"/>
      <c r="B468" s="1143" t="s">
        <v>411</v>
      </c>
      <c r="C468" s="1165">
        <v>293</v>
      </c>
      <c r="D468" s="1166">
        <v>641</v>
      </c>
      <c r="E468" s="1166">
        <v>193</v>
      </c>
      <c r="F468" s="20">
        <v>1027</v>
      </c>
      <c r="G468" s="1166"/>
      <c r="H468" s="1166">
        <v>45</v>
      </c>
      <c r="I468" s="1167">
        <v>2199</v>
      </c>
      <c r="J468" s="196"/>
      <c r="K468" s="153">
        <f t="shared" ref="K468:L468" si="1554">IF(C468&gt;0,(C468/C433)*100,)</f>
        <v>7.2256473489519104</v>
      </c>
      <c r="L468" s="153">
        <f t="shared" si="1554"/>
        <v>23.661867847914358</v>
      </c>
      <c r="M468" s="475">
        <f t="shared" ref="M468" si="1555">IF(E468&gt;0,(E468/E433)*100,)</f>
        <v>10.997150997150996</v>
      </c>
      <c r="N468" s="475">
        <f t="shared" ref="N468" si="1556">IF(F468&gt;0,(F468/F433)*100,)</f>
        <v>24.388506293042035</v>
      </c>
      <c r="O468" s="475">
        <f t="shared" ref="O468" si="1557">IF(G468&gt;0,(G468/G433)*100,)</f>
        <v>0</v>
      </c>
      <c r="P468" s="475">
        <f t="shared" ref="P468" si="1558">IF(H468&gt;0,(H468/H433)*100,)</f>
        <v>10.688836104513063</v>
      </c>
      <c r="Q468" s="476">
        <f t="shared" ref="Q468" si="1559">IF(I468&gt;0,(I468/I433)*100,)</f>
        <v>16.721161888829748</v>
      </c>
      <c r="R468" s="152"/>
      <c r="S468" s="153"/>
      <c r="T468" s="475"/>
      <c r="U468" s="475"/>
      <c r="V468" s="475"/>
      <c r="W468" s="475"/>
      <c r="X468" s="476"/>
      <c r="Y468" s="196"/>
      <c r="Z468" s="915"/>
      <c r="AA468" s="917"/>
      <c r="AB468" s="917"/>
      <c r="AC468" s="917"/>
      <c r="AD468" s="917"/>
      <c r="AE468" s="917"/>
      <c r="AF468" s="917"/>
    </row>
    <row r="469" spans="1:32">
      <c r="A469" s="165"/>
      <c r="B469" s="1143" t="s">
        <v>407</v>
      </c>
      <c r="C469" s="1165">
        <v>336</v>
      </c>
      <c r="D469" s="1166">
        <v>651</v>
      </c>
      <c r="E469" s="1166">
        <v>289</v>
      </c>
      <c r="F469" s="20">
        <v>971</v>
      </c>
      <c r="G469" s="1166"/>
      <c r="H469" s="1166">
        <v>55</v>
      </c>
      <c r="I469" s="1167">
        <v>2302</v>
      </c>
      <c r="J469" s="196"/>
      <c r="K469" s="153">
        <f t="shared" ref="K469:L469" si="1560">IF(C469&gt;0,(C469/C436)*100,)</f>
        <v>8.0402010050251249</v>
      </c>
      <c r="L469" s="153">
        <f t="shared" si="1560"/>
        <v>23.759124087591239</v>
      </c>
      <c r="M469" s="475">
        <f t="shared" ref="M469" si="1561">IF(E469&gt;0,(E469/E436)*100,)</f>
        <v>13.860911270983214</v>
      </c>
      <c r="N469" s="475">
        <f t="shared" ref="N469" si="1562">IF(F469&gt;0,(F469/F436)*100,)</f>
        <v>23.7060546875</v>
      </c>
      <c r="O469" s="475">
        <f t="shared" ref="O469" si="1563">IF(G469&gt;0,(G469/G436)*100,)</f>
        <v>0</v>
      </c>
      <c r="P469" s="475">
        <f t="shared" ref="P469" si="1564">IF(H469&gt;0,(H469/H436)*100,)</f>
        <v>12.761020881670534</v>
      </c>
      <c r="Q469" s="476">
        <f t="shared" ref="Q469" si="1565">IF(I469&gt;0,(I469/I436)*100,)</f>
        <v>17.012785455620428</v>
      </c>
      <c r="R469" s="152"/>
      <c r="S469" s="153"/>
      <c r="T469" s="475"/>
      <c r="U469" s="475"/>
      <c r="V469" s="475"/>
      <c r="W469" s="475"/>
      <c r="X469" s="476"/>
      <c r="Y469" s="196"/>
      <c r="Z469" s="915"/>
      <c r="AA469" s="917"/>
      <c r="AB469" s="917"/>
      <c r="AC469" s="917"/>
      <c r="AD469" s="917"/>
      <c r="AE469" s="917"/>
      <c r="AF469" s="917"/>
    </row>
    <row r="470" spans="1:32">
      <c r="A470" s="165"/>
      <c r="B470" s="1143" t="s">
        <v>405</v>
      </c>
      <c r="C470" s="1165">
        <v>292</v>
      </c>
      <c r="D470" s="1166">
        <v>520</v>
      </c>
      <c r="E470" s="1166">
        <v>382</v>
      </c>
      <c r="F470" s="20">
        <v>1142</v>
      </c>
      <c r="G470" s="1166"/>
      <c r="H470" s="1166">
        <v>50</v>
      </c>
      <c r="I470" s="1167">
        <v>2386</v>
      </c>
      <c r="J470" s="897"/>
      <c r="K470" s="154">
        <f t="shared" ref="K470:L470" si="1566">IF(C470&gt;0,(C470/C439)*100,)</f>
        <v>6.9556931872320149</v>
      </c>
      <c r="L470" s="154">
        <f t="shared" si="1566"/>
        <v>18.90221737549982</v>
      </c>
      <c r="M470" s="477">
        <f t="shared" ref="M470" si="1567">IF(E470&gt;0,(E470/E439)*100,)</f>
        <v>16.501079913606912</v>
      </c>
      <c r="N470" s="477">
        <f t="shared" ref="N470" si="1568">IF(F470&gt;0,(F470/F439)*100,)</f>
        <v>25.65715569534936</v>
      </c>
      <c r="O470" s="477">
        <f t="shared" ref="O470" si="1569">IF(G470&gt;0,(G470/G439)*100,)</f>
        <v>0</v>
      </c>
      <c r="P470" s="477">
        <f t="shared" ref="P470" si="1570">IF(H470&gt;0,(H470/H439)*100,)</f>
        <v>10.245901639344263</v>
      </c>
      <c r="Q470" s="478">
        <f t="shared" ref="Q470" si="1571">IF(I470&gt;0,(I470/I439)*100,)</f>
        <v>16.799267760332324</v>
      </c>
      <c r="R470" s="152"/>
      <c r="S470" s="153"/>
      <c r="T470" s="475"/>
      <c r="U470" s="475"/>
      <c r="V470" s="475"/>
      <c r="W470" s="475"/>
      <c r="X470" s="476"/>
      <c r="Y470" s="196"/>
      <c r="Z470" s="915"/>
      <c r="AA470" s="917"/>
      <c r="AB470" s="917"/>
      <c r="AC470" s="917"/>
      <c r="AD470" s="917"/>
      <c r="AE470" s="917"/>
      <c r="AF470" s="917"/>
    </row>
    <row r="471" spans="1:32">
      <c r="A471" s="165"/>
      <c r="B471" s="1143" t="s">
        <v>401</v>
      </c>
      <c r="C471" s="1165">
        <v>408</v>
      </c>
      <c r="D471" s="1166">
        <v>648</v>
      </c>
      <c r="E471" s="1166">
        <v>251</v>
      </c>
      <c r="F471" s="20">
        <v>1251</v>
      </c>
      <c r="G471" s="1166"/>
      <c r="H471" s="1166">
        <v>40</v>
      </c>
      <c r="I471" s="1167">
        <v>2598</v>
      </c>
      <c r="J471" s="196"/>
      <c r="K471" s="153">
        <f t="shared" ref="K471:L471" si="1572">IF(C471&gt;0,(C471/C433)*100,)</f>
        <v>10.061652281134402</v>
      </c>
      <c r="L471" s="153">
        <f t="shared" si="1572"/>
        <v>23.920265780730897</v>
      </c>
      <c r="M471" s="475">
        <f t="shared" ref="M471" si="1573">IF(E471&gt;0,(E471/E433)*100,)</f>
        <v>14.301994301994302</v>
      </c>
      <c r="N471" s="475">
        <f t="shared" ref="N471" si="1574">IF(F471&gt;0,(F471/F433)*100,)</f>
        <v>29.707907860365708</v>
      </c>
      <c r="O471" s="475">
        <f t="shared" ref="O471" si="1575">IF(G471&gt;0,(G471/G433)*100,)</f>
        <v>0</v>
      </c>
      <c r="P471" s="475">
        <f t="shared" ref="P471" si="1576">IF(H471&gt;0,(H471/H433)*100,)</f>
        <v>9.5011876484560567</v>
      </c>
      <c r="Q471" s="476">
        <f t="shared" ref="Q471" si="1577">IF(I471&gt;0,(I471/I433)*100,)</f>
        <v>19.755151699490533</v>
      </c>
      <c r="R471" s="152"/>
      <c r="S471" s="153"/>
      <c r="T471" s="475"/>
      <c r="U471" s="475"/>
      <c r="V471" s="475"/>
      <c r="W471" s="475"/>
      <c r="X471" s="476"/>
      <c r="Y471" s="196"/>
      <c r="Z471" s="915"/>
      <c r="AA471" s="917"/>
      <c r="AB471" s="917"/>
      <c r="AC471" s="917"/>
      <c r="AD471" s="917"/>
      <c r="AE471" s="917"/>
      <c r="AF471" s="917"/>
    </row>
    <row r="472" spans="1:32">
      <c r="A472" s="165"/>
      <c r="B472" s="1143" t="s">
        <v>399</v>
      </c>
      <c r="C472" s="1165">
        <v>388</v>
      </c>
      <c r="D472" s="1166">
        <v>724</v>
      </c>
      <c r="E472" s="1166">
        <v>322</v>
      </c>
      <c r="F472" s="20">
        <v>1204</v>
      </c>
      <c r="G472" s="1166"/>
      <c r="H472" s="1166">
        <v>44</v>
      </c>
      <c r="I472" s="1167">
        <v>2682</v>
      </c>
      <c r="J472" s="196"/>
      <c r="K472" s="153">
        <f t="shared" ref="K472:L472" si="1578">IF(C472&gt;0,(C472/C436)*100,)</f>
        <v>9.2845178272313955</v>
      </c>
      <c r="L472" s="153">
        <f t="shared" si="1578"/>
        <v>26.423357664233578</v>
      </c>
      <c r="M472" s="475">
        <f t="shared" ref="M472" si="1579">IF(E472&gt;0,(E472/E436)*100,)</f>
        <v>15.443645083932852</v>
      </c>
      <c r="N472" s="475">
        <f t="shared" ref="N472" si="1580">IF(F472&gt;0,(F472/F436)*100,)</f>
        <v>29.39453125</v>
      </c>
      <c r="O472" s="475">
        <f t="shared" ref="O472" si="1581">IF(G472&gt;0,(G472/G436)*100,)</f>
        <v>0</v>
      </c>
      <c r="P472" s="475">
        <f t="shared" ref="P472" si="1582">IF(H472&gt;0,(H472/H436)*100,)</f>
        <v>10.208816705336426</v>
      </c>
      <c r="Q472" s="476">
        <f t="shared" ref="Q472" si="1583">IF(I472&gt;0,(I472/I436)*100,)</f>
        <v>19.821151430049515</v>
      </c>
      <c r="R472" s="152"/>
      <c r="S472" s="153"/>
      <c r="T472" s="475"/>
      <c r="U472" s="475"/>
      <c r="V472" s="475"/>
      <c r="W472" s="475"/>
      <c r="X472" s="476"/>
      <c r="Y472" s="196"/>
      <c r="Z472" s="915"/>
      <c r="AA472" s="917"/>
      <c r="AB472" s="917"/>
      <c r="AC472" s="917"/>
      <c r="AD472" s="917"/>
      <c r="AE472" s="917"/>
      <c r="AF472" s="917"/>
    </row>
    <row r="473" spans="1:32">
      <c r="A473" s="165"/>
      <c r="B473" s="1143" t="s">
        <v>397</v>
      </c>
      <c r="C473" s="1165">
        <v>406</v>
      </c>
      <c r="D473" s="1166">
        <v>948</v>
      </c>
      <c r="E473" s="1166">
        <v>253</v>
      </c>
      <c r="F473" s="20">
        <v>1071</v>
      </c>
      <c r="G473" s="1166"/>
      <c r="H473" s="1166">
        <v>35</v>
      </c>
      <c r="I473" s="1167">
        <v>2713</v>
      </c>
      <c r="J473" s="897"/>
      <c r="K473" s="154">
        <f t="shared" ref="K473:L473" si="1584">IF(C473&gt;0,(C473/C439)*100,)</f>
        <v>9.6712720343020493</v>
      </c>
      <c r="L473" s="154">
        <f t="shared" si="1584"/>
        <v>34.460196292257365</v>
      </c>
      <c r="M473" s="477">
        <f t="shared" ref="M473" si="1585">IF(E473&gt;0,(E473/E439)*100,)</f>
        <v>10.928725701943845</v>
      </c>
      <c r="N473" s="477">
        <f t="shared" ref="N473" si="1586">IF(F473&gt;0,(F473/F439)*100,)</f>
        <v>24.062008537407323</v>
      </c>
      <c r="O473" s="477">
        <f t="shared" ref="O473" si="1587">IF(G473&gt;0,(G473/G439)*100,)</f>
        <v>0</v>
      </c>
      <c r="P473" s="900">
        <f t="shared" ref="P473" si="1588">IF(H473&gt;0,(H473/H439)*100,)</f>
        <v>7.1721311475409832</v>
      </c>
      <c r="Q473" s="477">
        <f t="shared" ref="Q473" si="1589">IF(I473&gt;0,(I473/I439)*100,)</f>
        <v>19.101598253890025</v>
      </c>
      <c r="R473" s="152"/>
      <c r="S473" s="153"/>
      <c r="T473" s="475"/>
      <c r="U473" s="475"/>
      <c r="V473" s="475"/>
      <c r="W473" s="475"/>
      <c r="X473" s="476"/>
      <c r="Y473" s="196"/>
      <c r="Z473" s="915"/>
      <c r="AA473" s="917"/>
      <c r="AB473" s="917"/>
      <c r="AC473" s="917"/>
      <c r="AD473" s="917"/>
      <c r="AE473" s="917"/>
      <c r="AF473" s="917"/>
    </row>
    <row r="474" spans="1:32">
      <c r="A474" s="165"/>
      <c r="B474" s="1143" t="s">
        <v>403</v>
      </c>
      <c r="C474" s="1165"/>
      <c r="D474" s="1166"/>
      <c r="E474" s="1166"/>
      <c r="F474" s="20"/>
      <c r="G474" s="1166"/>
      <c r="H474" s="1166"/>
      <c r="I474" s="1167"/>
      <c r="J474" s="196"/>
      <c r="K474" s="166">
        <f t="shared" ref="K474:L474" si="1590">IF(C474&gt;0,(C474/C426)*100,)</f>
        <v>0</v>
      </c>
      <c r="L474" s="155">
        <f t="shared" si="1590"/>
        <v>0</v>
      </c>
      <c r="M474" s="155">
        <f t="shared" ref="M474" si="1591">IF(E474&gt;0,(E474/E426)*100,)</f>
        <v>0</v>
      </c>
      <c r="N474" s="155">
        <f t="shared" ref="N474" si="1592">IF(F474&gt;0,(F474/F426)*100,)</f>
        <v>0</v>
      </c>
      <c r="O474" s="155">
        <f t="shared" ref="O474" si="1593">IF(G474&gt;0,(G474/G426)*100,)</f>
        <v>0</v>
      </c>
      <c r="P474" s="156">
        <f t="shared" ref="P474" si="1594">IF(H474&gt;0,(H474/H426)*100,)</f>
        <v>0</v>
      </c>
      <c r="Q474" s="157">
        <f>IF(I474&gt;0,(I474/I426)*100,)</f>
        <v>0</v>
      </c>
      <c r="R474" s="896"/>
      <c r="S474" s="166"/>
      <c r="T474" s="166"/>
      <c r="U474" s="166"/>
      <c r="V474" s="166"/>
      <c r="W474" s="156"/>
      <c r="X474" s="166"/>
      <c r="Y474" s="196"/>
      <c r="Z474" s="915"/>
      <c r="AA474" s="917"/>
      <c r="AB474" s="917"/>
      <c r="AC474" s="917"/>
      <c r="AD474" s="917"/>
      <c r="AE474" s="917"/>
      <c r="AF474" s="917"/>
    </row>
    <row r="475" spans="1:32">
      <c r="A475" s="165"/>
      <c r="B475" s="1143" t="s">
        <v>441</v>
      </c>
      <c r="C475" s="1165"/>
      <c r="D475" s="1166"/>
      <c r="E475" s="1166"/>
      <c r="F475" s="20"/>
      <c r="G475" s="1166"/>
      <c r="H475" s="1166"/>
      <c r="I475" s="1167"/>
      <c r="J475" s="196"/>
      <c r="K475" s="166">
        <f t="shared" ref="K475:L475" si="1595">IF(C475&gt;0,(C475/C428)*100,)</f>
        <v>0</v>
      </c>
      <c r="L475" s="155">
        <f t="shared" si="1595"/>
        <v>0</v>
      </c>
      <c r="M475" s="155">
        <f t="shared" ref="M475" si="1596">IF(E475&gt;0,(E475/E428)*100,)</f>
        <v>0</v>
      </c>
      <c r="N475" s="155">
        <f t="shared" ref="N475" si="1597">IF(F475&gt;0,(F475/F428)*100,)</f>
        <v>0</v>
      </c>
      <c r="O475" s="155">
        <f t="shared" ref="O475" si="1598">IF(G475&gt;0,(G475/G428)*100,)</f>
        <v>0</v>
      </c>
      <c r="P475" s="156">
        <f t="shared" ref="P475" si="1599">IF(H475&gt;0,(H475/H428)*100,)</f>
        <v>0</v>
      </c>
      <c r="Q475" s="157">
        <f t="shared" ref="Q475" si="1600">IF(I475&gt;0,(I475/I428)*100,)</f>
        <v>0</v>
      </c>
      <c r="R475" s="896"/>
      <c r="S475" s="166"/>
      <c r="T475" s="166"/>
      <c r="U475" s="166"/>
      <c r="V475" s="166"/>
      <c r="W475" s="156"/>
      <c r="X475" s="166"/>
      <c r="Y475" s="196"/>
      <c r="Z475" s="915"/>
      <c r="AA475" s="917"/>
      <c r="AB475" s="917"/>
      <c r="AC475" s="917"/>
      <c r="AD475" s="917"/>
      <c r="AE475" s="917"/>
      <c r="AF475" s="917"/>
    </row>
    <row r="476" spans="1:32">
      <c r="A476" s="165"/>
      <c r="B476" s="1143" t="s">
        <v>439</v>
      </c>
      <c r="C476" s="1165"/>
      <c r="D476" s="1166"/>
      <c r="E476" s="1166"/>
      <c r="F476" s="20"/>
      <c r="G476" s="1166"/>
      <c r="H476" s="1166"/>
      <c r="I476" s="1167"/>
      <c r="J476" s="897"/>
      <c r="K476" s="158">
        <f t="shared" ref="K476:L476" si="1601">IF(C476&gt;0,(C476/C430)*100,)</f>
        <v>0</v>
      </c>
      <c r="L476" s="158">
        <f t="shared" si="1601"/>
        <v>0</v>
      </c>
      <c r="M476" s="158">
        <f t="shared" ref="M476" si="1602">IF(E476&gt;0,(E476/E430)*100,)</f>
        <v>0</v>
      </c>
      <c r="N476" s="158">
        <f t="shared" ref="N476" si="1603">IF(F476&gt;0,(F476/F430)*100,)</f>
        <v>0</v>
      </c>
      <c r="O476" s="158">
        <f t="shared" ref="O476" si="1604">IF(G476&gt;0,(G476/G430)*100,)</f>
        <v>0</v>
      </c>
      <c r="P476" s="159">
        <f t="shared" ref="P476" si="1605">IF(H476&gt;0,(H476/H430)*100,)</f>
        <v>0</v>
      </c>
      <c r="Q476" s="160">
        <f t="shared" ref="Q476" si="1606">IF(I476&gt;0,(I476/I430)*100,)</f>
        <v>0</v>
      </c>
      <c r="R476" s="427"/>
      <c r="S476" s="158"/>
      <c r="T476" s="158"/>
      <c r="U476" s="158"/>
      <c r="V476" s="158"/>
      <c r="W476" s="159"/>
      <c r="X476" s="158"/>
      <c r="Y476" s="897"/>
      <c r="Z476" s="918"/>
      <c r="AA476" s="919"/>
      <c r="AB476" s="919"/>
      <c r="AC476" s="919"/>
      <c r="AD476" s="919"/>
      <c r="AE476" s="919"/>
      <c r="AF476" s="919"/>
    </row>
    <row r="477" spans="1:32">
      <c r="A477" s="943" t="s">
        <v>89</v>
      </c>
      <c r="B477" s="1144" t="s">
        <v>357</v>
      </c>
      <c r="C477" s="1162">
        <v>6502</v>
      </c>
      <c r="D477" s="1163">
        <v>4712</v>
      </c>
      <c r="E477" s="1163"/>
      <c r="F477" s="1163">
        <v>2572</v>
      </c>
      <c r="G477" s="1163">
        <v>561</v>
      </c>
      <c r="H477" s="1163"/>
      <c r="I477" s="1164">
        <v>14347</v>
      </c>
      <c r="J477" s="196"/>
      <c r="K477" s="472"/>
      <c r="L477" s="472"/>
      <c r="M477" s="462"/>
      <c r="N477" s="462"/>
      <c r="O477" s="462"/>
      <c r="P477" s="462"/>
      <c r="Q477" s="473"/>
      <c r="R477" s="474"/>
      <c r="S477" s="909"/>
      <c r="T477" s="910"/>
      <c r="U477" s="910"/>
      <c r="V477" s="910"/>
      <c r="W477" s="910"/>
      <c r="X477" s="473"/>
      <c r="Y477" s="196"/>
      <c r="Z477" s="915"/>
      <c r="AA477" s="917"/>
      <c r="AB477" s="917"/>
      <c r="AC477" s="917"/>
      <c r="AD477" s="917"/>
      <c r="AE477" s="917"/>
      <c r="AF477" s="917"/>
    </row>
    <row r="478" spans="1:32">
      <c r="A478" s="165"/>
      <c r="B478" s="1143" t="s">
        <v>359</v>
      </c>
      <c r="C478" s="1165">
        <v>6374</v>
      </c>
      <c r="D478" s="1166">
        <v>5316</v>
      </c>
      <c r="E478" s="1166"/>
      <c r="F478" s="20">
        <v>2455</v>
      </c>
      <c r="G478" s="1166">
        <v>553</v>
      </c>
      <c r="H478" s="1166"/>
      <c r="I478" s="1167">
        <v>14698</v>
      </c>
      <c r="J478" s="196"/>
      <c r="K478" s="153"/>
      <c r="L478" s="153"/>
      <c r="M478" s="475"/>
      <c r="N478" s="475"/>
      <c r="O478" s="475"/>
      <c r="P478" s="475"/>
      <c r="Q478" s="476"/>
      <c r="R478" s="152"/>
      <c r="S478" s="153"/>
      <c r="T478" s="475"/>
      <c r="U478" s="475"/>
      <c r="V478" s="475"/>
      <c r="W478" s="475"/>
      <c r="X478" s="476"/>
      <c r="Y478" s="196"/>
      <c r="Z478" s="915"/>
      <c r="AA478" s="917"/>
      <c r="AB478" s="917"/>
      <c r="AC478" s="917"/>
      <c r="AD478" s="917"/>
      <c r="AE478" s="917"/>
      <c r="AF478" s="917"/>
    </row>
    <row r="479" spans="1:32">
      <c r="A479" s="165"/>
      <c r="B479" s="1143" t="s">
        <v>361</v>
      </c>
      <c r="C479" s="1165">
        <v>6462</v>
      </c>
      <c r="D479" s="1166">
        <v>5234</v>
      </c>
      <c r="E479" s="1166"/>
      <c r="F479" s="20">
        <v>2523</v>
      </c>
      <c r="G479" s="1166">
        <v>568</v>
      </c>
      <c r="H479" s="1166"/>
      <c r="I479" s="1167">
        <v>14787</v>
      </c>
      <c r="J479" s="196"/>
      <c r="K479" s="153"/>
      <c r="L479" s="153"/>
      <c r="M479" s="475"/>
      <c r="N479" s="475"/>
      <c r="O479" s="475"/>
      <c r="P479" s="475"/>
      <c r="Q479" s="476"/>
      <c r="R479" s="152"/>
      <c r="S479" s="153"/>
      <c r="T479" s="475"/>
      <c r="U479" s="475"/>
      <c r="V479" s="475"/>
      <c r="W479" s="475"/>
      <c r="X479" s="476"/>
      <c r="Y479" s="196"/>
      <c r="Z479" s="915"/>
      <c r="AA479" s="917"/>
      <c r="AB479" s="917"/>
      <c r="AC479" s="917"/>
      <c r="AD479" s="917"/>
      <c r="AE479" s="917"/>
      <c r="AF479" s="917"/>
    </row>
    <row r="480" spans="1:32">
      <c r="A480" s="165"/>
      <c r="B480" s="1143" t="s">
        <v>363</v>
      </c>
      <c r="C480" s="1165">
        <v>6796</v>
      </c>
      <c r="D480" s="1166">
        <v>5004</v>
      </c>
      <c r="E480" s="1166"/>
      <c r="F480" s="20">
        <v>2420</v>
      </c>
      <c r="G480" s="1166">
        <v>549</v>
      </c>
      <c r="H480" s="1166"/>
      <c r="I480" s="1167">
        <v>14769</v>
      </c>
      <c r="J480" s="196"/>
      <c r="K480" s="153"/>
      <c r="L480" s="153"/>
      <c r="M480" s="475"/>
      <c r="N480" s="475"/>
      <c r="O480" s="475"/>
      <c r="P480" s="475"/>
      <c r="Q480" s="476"/>
      <c r="R480" s="152"/>
      <c r="S480" s="153"/>
      <c r="T480" s="475"/>
      <c r="U480" s="475"/>
      <c r="V480" s="475"/>
      <c r="W480" s="475"/>
      <c r="X480" s="476"/>
      <c r="Y480" s="196"/>
      <c r="Z480" s="915"/>
      <c r="AA480" s="917"/>
      <c r="AB480" s="917"/>
      <c r="AC480" s="917"/>
      <c r="AD480" s="917"/>
      <c r="AE480" s="917"/>
      <c r="AF480" s="917"/>
    </row>
    <row r="481" spans="1:33">
      <c r="A481" s="165"/>
      <c r="B481" s="1143" t="s">
        <v>365</v>
      </c>
      <c r="C481" s="1165">
        <v>7180</v>
      </c>
      <c r="D481" s="1166">
        <v>5003</v>
      </c>
      <c r="E481" s="1166"/>
      <c r="F481" s="20">
        <v>2213</v>
      </c>
      <c r="G481" s="1166">
        <v>540</v>
      </c>
      <c r="H481" s="1166"/>
      <c r="I481" s="1167">
        <v>14936</v>
      </c>
      <c r="J481" s="196"/>
      <c r="K481" s="153"/>
      <c r="L481" s="153"/>
      <c r="M481" s="475"/>
      <c r="N481" s="475"/>
      <c r="O481" s="475"/>
      <c r="P481" s="475"/>
      <c r="Q481" s="476"/>
      <c r="R481" s="152"/>
      <c r="S481" s="153"/>
      <c r="T481" s="475"/>
      <c r="U481" s="475"/>
      <c r="V481" s="475"/>
      <c r="W481" s="475"/>
      <c r="X481" s="476"/>
      <c r="Y481" s="196"/>
      <c r="Z481" s="915"/>
      <c r="AA481" s="915"/>
      <c r="AB481" s="915"/>
      <c r="AC481" s="915"/>
      <c r="AD481" s="917"/>
      <c r="AE481" s="917"/>
      <c r="AF481" s="917"/>
    </row>
    <row r="482" spans="1:33">
      <c r="A482" s="165"/>
      <c r="B482" s="1143" t="s">
        <v>367</v>
      </c>
      <c r="C482" s="1165">
        <v>7248</v>
      </c>
      <c r="D482" s="1166">
        <v>5230</v>
      </c>
      <c r="E482" s="1166"/>
      <c r="F482" s="20">
        <v>2224</v>
      </c>
      <c r="G482" s="1166">
        <v>559</v>
      </c>
      <c r="H482" s="1166"/>
      <c r="I482" s="1167">
        <v>15261</v>
      </c>
      <c r="J482" s="196"/>
      <c r="K482" s="153"/>
      <c r="L482" s="153"/>
      <c r="M482" s="475"/>
      <c r="N482" s="475"/>
      <c r="O482" s="475"/>
      <c r="P482" s="475"/>
      <c r="Q482" s="476"/>
      <c r="R482" s="152"/>
      <c r="S482" s="153"/>
      <c r="T482" s="475"/>
      <c r="U482" s="475"/>
      <c r="V482" s="475"/>
      <c r="W482" s="475"/>
      <c r="X482" s="476"/>
      <c r="Y482" s="196"/>
      <c r="Z482" s="915"/>
      <c r="AA482" s="917"/>
      <c r="AB482" s="917"/>
      <c r="AC482" s="917"/>
      <c r="AD482" s="917"/>
      <c r="AE482" s="917"/>
      <c r="AF482" s="917"/>
    </row>
    <row r="483" spans="1:33">
      <c r="A483" s="165"/>
      <c r="B483" s="1143" t="s">
        <v>369</v>
      </c>
      <c r="C483" s="1165">
        <v>7712</v>
      </c>
      <c r="D483" s="1166">
        <v>6064</v>
      </c>
      <c r="E483" s="1166"/>
      <c r="F483" s="20">
        <v>2341</v>
      </c>
      <c r="G483" s="1166">
        <v>623</v>
      </c>
      <c r="H483" s="1166"/>
      <c r="I483" s="1167">
        <v>16740</v>
      </c>
      <c r="J483" s="196"/>
      <c r="K483" s="154"/>
      <c r="L483" s="154"/>
      <c r="M483" s="477"/>
      <c r="N483" s="477"/>
      <c r="O483" s="477"/>
      <c r="P483" s="477"/>
      <c r="Q483" s="478"/>
      <c r="R483" s="152"/>
      <c r="S483" s="153"/>
      <c r="T483" s="475"/>
      <c r="U483" s="475"/>
      <c r="V483" s="475"/>
      <c r="W483" s="475"/>
      <c r="X483" s="476"/>
      <c r="Y483" s="196"/>
      <c r="Z483" s="915"/>
      <c r="AA483" s="917"/>
      <c r="AB483" s="917"/>
      <c r="AC483" s="917"/>
      <c r="AD483" s="917"/>
      <c r="AE483" s="917"/>
      <c r="AF483" s="917"/>
    </row>
    <row r="484" spans="1:33">
      <c r="A484" s="165"/>
      <c r="B484" s="1143" t="s">
        <v>371</v>
      </c>
      <c r="C484" s="1165">
        <v>3252</v>
      </c>
      <c r="D484" s="1166">
        <v>2612</v>
      </c>
      <c r="E484" s="1166"/>
      <c r="F484" s="20">
        <v>1258</v>
      </c>
      <c r="G484" s="1166">
        <v>198</v>
      </c>
      <c r="H484" s="1166"/>
      <c r="I484" s="1167">
        <v>7320</v>
      </c>
      <c r="J484" s="196"/>
      <c r="K484" s="153"/>
      <c r="L484" s="153"/>
      <c r="M484" s="475"/>
      <c r="N484" s="475"/>
      <c r="O484" s="475"/>
      <c r="P484" s="475"/>
      <c r="Q484" s="476"/>
      <c r="R484" s="152"/>
      <c r="S484" s="153"/>
      <c r="T484" s="475"/>
      <c r="U484" s="475"/>
      <c r="V484" s="475"/>
      <c r="W484" s="475"/>
      <c r="X484" s="476"/>
      <c r="Y484" s="196"/>
      <c r="Z484" s="915"/>
      <c r="AA484" s="917"/>
      <c r="AB484" s="917"/>
      <c r="AC484" s="917"/>
      <c r="AD484" s="917"/>
      <c r="AE484" s="917"/>
      <c r="AF484" s="917"/>
    </row>
    <row r="485" spans="1:33">
      <c r="A485" s="165"/>
      <c r="B485" s="1143" t="s">
        <v>1215</v>
      </c>
      <c r="C485" s="1165">
        <v>3252</v>
      </c>
      <c r="D485" s="1166">
        <v>2612</v>
      </c>
      <c r="E485" s="1166"/>
      <c r="F485" s="20">
        <v>1258</v>
      </c>
      <c r="G485" s="1166">
        <v>198</v>
      </c>
      <c r="H485" s="1166"/>
      <c r="I485" s="1167">
        <v>7320</v>
      </c>
      <c r="J485" s="196"/>
      <c r="K485" s="153"/>
      <c r="L485" s="153"/>
      <c r="M485" s="475"/>
      <c r="N485" s="475"/>
      <c r="O485" s="475"/>
      <c r="P485" s="475"/>
      <c r="Q485" s="476"/>
      <c r="R485" s="152"/>
      <c r="S485" s="153"/>
      <c r="T485" s="475"/>
      <c r="U485" s="475"/>
      <c r="V485" s="475"/>
      <c r="W485" s="475"/>
      <c r="X485" s="476"/>
      <c r="Y485" s="196"/>
      <c r="Z485" s="915"/>
      <c r="AA485" s="917"/>
      <c r="AB485" s="917"/>
      <c r="AC485" s="917"/>
      <c r="AD485" s="917"/>
      <c r="AE485" s="917"/>
      <c r="AF485" s="917"/>
    </row>
    <row r="486" spans="1:33">
      <c r="A486" s="165"/>
      <c r="B486" s="1143" t="s">
        <v>373</v>
      </c>
      <c r="C486" s="1165">
        <v>3321</v>
      </c>
      <c r="D486" s="1166">
        <v>2977</v>
      </c>
      <c r="E486" s="1166"/>
      <c r="F486" s="20">
        <v>1283</v>
      </c>
      <c r="G486" s="1166">
        <v>192</v>
      </c>
      <c r="H486" s="1166"/>
      <c r="I486" s="1167">
        <v>7773</v>
      </c>
      <c r="J486" s="196"/>
      <c r="K486" s="153"/>
      <c r="L486" s="153"/>
      <c r="M486" s="475"/>
      <c r="N486" s="475"/>
      <c r="O486" s="475"/>
      <c r="P486" s="475"/>
      <c r="Q486" s="476"/>
      <c r="R486" s="152"/>
      <c r="S486" s="153"/>
      <c r="T486" s="475"/>
      <c r="U486" s="475"/>
      <c r="V486" s="475"/>
      <c r="W486" s="475"/>
      <c r="X486" s="476"/>
      <c r="Y486" s="196"/>
      <c r="Z486" s="915"/>
      <c r="AA486" s="917"/>
      <c r="AB486" s="917"/>
      <c r="AC486" s="917"/>
      <c r="AD486" s="917"/>
      <c r="AE486" s="917"/>
      <c r="AF486" s="917"/>
    </row>
    <row r="487" spans="1:33">
      <c r="A487" s="165"/>
      <c r="B487" s="1143" t="s">
        <v>1217</v>
      </c>
      <c r="C487" s="1165">
        <v>3321</v>
      </c>
      <c r="D487" s="1166">
        <v>2977</v>
      </c>
      <c r="E487" s="1166"/>
      <c r="F487" s="20">
        <v>1283</v>
      </c>
      <c r="G487" s="1166">
        <v>192</v>
      </c>
      <c r="H487" s="1166"/>
      <c r="I487" s="1167">
        <v>7773</v>
      </c>
      <c r="J487" s="196"/>
      <c r="K487" s="153"/>
      <c r="L487" s="153"/>
      <c r="M487" s="475"/>
      <c r="N487" s="475"/>
      <c r="O487" s="475"/>
      <c r="P487" s="475"/>
      <c r="Q487" s="476"/>
      <c r="R487" s="152"/>
      <c r="S487" s="153"/>
      <c r="T487" s="475"/>
      <c r="U487" s="475"/>
      <c r="V487" s="475"/>
      <c r="W487" s="475"/>
      <c r="X487" s="476"/>
      <c r="Y487" s="196"/>
      <c r="Z487" s="915"/>
      <c r="AA487" s="917"/>
      <c r="AB487" s="917"/>
      <c r="AC487" s="917"/>
      <c r="AD487" s="917"/>
      <c r="AE487" s="917"/>
      <c r="AF487" s="917"/>
    </row>
    <row r="488" spans="1:33">
      <c r="A488" s="165"/>
      <c r="B488" s="1143" t="s">
        <v>375</v>
      </c>
      <c r="C488" s="1165">
        <v>3209</v>
      </c>
      <c r="D488" s="1166">
        <v>3107</v>
      </c>
      <c r="E488" s="1166"/>
      <c r="F488" s="20">
        <v>1179</v>
      </c>
      <c r="G488" s="1166">
        <v>183</v>
      </c>
      <c r="H488" s="1166"/>
      <c r="I488" s="1167">
        <v>7678</v>
      </c>
      <c r="J488" s="196"/>
      <c r="K488" s="186"/>
      <c r="L488" s="153"/>
      <c r="M488" s="475"/>
      <c r="N488" s="475"/>
      <c r="O488" s="475"/>
      <c r="P488" s="475"/>
      <c r="Q488" s="476"/>
      <c r="R488" s="152"/>
      <c r="S488" s="153"/>
      <c r="T488" s="475"/>
      <c r="U488" s="475"/>
      <c r="V488" s="475"/>
      <c r="W488" s="475"/>
      <c r="X488" s="476"/>
      <c r="Y488" s="196"/>
      <c r="Z488" s="915"/>
      <c r="AA488" s="917"/>
      <c r="AB488" s="917"/>
      <c r="AC488" s="917"/>
      <c r="AD488" s="917"/>
      <c r="AE488" s="917"/>
      <c r="AF488" s="917"/>
    </row>
    <row r="489" spans="1:33">
      <c r="A489" s="165"/>
      <c r="B489" s="1143" t="s">
        <v>1219</v>
      </c>
      <c r="C489" s="1165">
        <v>3209</v>
      </c>
      <c r="D489" s="1166">
        <v>3107</v>
      </c>
      <c r="E489" s="1166"/>
      <c r="F489" s="20">
        <v>1179</v>
      </c>
      <c r="G489" s="1166">
        <v>183</v>
      </c>
      <c r="H489" s="1166"/>
      <c r="I489" s="1167">
        <v>7678</v>
      </c>
      <c r="J489" s="196"/>
      <c r="K489" s="153"/>
      <c r="L489" s="153"/>
      <c r="M489" s="475"/>
      <c r="N489" s="475"/>
      <c r="O489" s="475"/>
      <c r="P489" s="479"/>
      <c r="Q489" s="475"/>
      <c r="R489" s="152"/>
      <c r="S489" s="153"/>
      <c r="T489" s="475"/>
      <c r="U489" s="475"/>
      <c r="V489" s="475"/>
      <c r="W489" s="475"/>
      <c r="X489" s="476"/>
      <c r="Y489" s="196"/>
      <c r="Z489" s="915"/>
      <c r="AA489" s="917"/>
      <c r="AB489" s="917"/>
      <c r="AC489" s="917"/>
      <c r="AD489" s="917"/>
      <c r="AE489" s="917"/>
      <c r="AF489" s="917"/>
    </row>
    <row r="490" spans="1:33">
      <c r="A490" s="165"/>
      <c r="B490" s="1143" t="s">
        <v>377</v>
      </c>
      <c r="C490" s="1165">
        <v>3281</v>
      </c>
      <c r="D490" s="1166">
        <v>3264</v>
      </c>
      <c r="E490" s="1166"/>
      <c r="F490" s="20">
        <v>1043</v>
      </c>
      <c r="G490" s="1166">
        <v>238</v>
      </c>
      <c r="H490" s="1166"/>
      <c r="I490" s="1167">
        <v>7826</v>
      </c>
      <c r="J490" s="196"/>
      <c r="K490" s="166"/>
      <c r="L490" s="155"/>
      <c r="M490" s="155"/>
      <c r="N490" s="155"/>
      <c r="O490" s="155"/>
      <c r="P490" s="156"/>
      <c r="Q490" s="157"/>
      <c r="R490" s="896"/>
      <c r="S490" s="166"/>
      <c r="T490" s="166"/>
      <c r="U490" s="166"/>
      <c r="V490" s="166"/>
      <c r="W490" s="156"/>
      <c r="X490" s="166"/>
      <c r="Y490" s="196"/>
      <c r="Z490" s="915"/>
      <c r="AA490" s="917"/>
      <c r="AB490" s="917"/>
      <c r="AC490" s="917"/>
      <c r="AD490" s="917"/>
      <c r="AE490" s="917"/>
      <c r="AF490" s="917"/>
    </row>
    <row r="491" spans="1:33">
      <c r="A491" s="165"/>
      <c r="B491" s="1143" t="s">
        <v>379</v>
      </c>
      <c r="C491" s="1165">
        <v>3041</v>
      </c>
      <c r="D491" s="1166">
        <v>3307</v>
      </c>
      <c r="E491" s="1166"/>
      <c r="F491" s="20">
        <v>1147</v>
      </c>
      <c r="G491" s="1166">
        <v>190</v>
      </c>
      <c r="H491" s="1166"/>
      <c r="I491" s="1167">
        <v>7685</v>
      </c>
      <c r="J491" s="196"/>
      <c r="K491" s="155"/>
      <c r="L491" s="155"/>
      <c r="M491" s="155"/>
      <c r="N491" s="155"/>
      <c r="O491" s="155"/>
      <c r="P491" s="156"/>
      <c r="Q491" s="157"/>
      <c r="R491" s="896"/>
      <c r="S491" s="166"/>
      <c r="T491" s="166"/>
      <c r="U491" s="166"/>
      <c r="V491" s="166"/>
      <c r="W491" s="156"/>
      <c r="X491" s="166"/>
      <c r="Y491" s="196"/>
      <c r="Z491" s="915"/>
      <c r="AA491" s="917"/>
      <c r="AB491" s="917"/>
      <c r="AC491" s="917"/>
      <c r="AD491" s="917"/>
      <c r="AE491" s="917"/>
      <c r="AF491" s="917"/>
    </row>
    <row r="492" spans="1:33">
      <c r="A492" s="165"/>
      <c r="B492" s="1143" t="s">
        <v>1221</v>
      </c>
      <c r="C492" s="1165">
        <v>3041</v>
      </c>
      <c r="D492" s="1166">
        <v>3307</v>
      </c>
      <c r="E492" s="1166"/>
      <c r="F492" s="20">
        <v>1147</v>
      </c>
      <c r="G492" s="1166">
        <v>190</v>
      </c>
      <c r="H492" s="1166"/>
      <c r="I492" s="1167">
        <v>7685</v>
      </c>
      <c r="J492" s="196"/>
      <c r="K492" s="155"/>
      <c r="L492" s="155"/>
      <c r="M492" s="155"/>
      <c r="N492" s="155"/>
      <c r="O492" s="155"/>
      <c r="P492" s="156"/>
      <c r="Q492" s="157"/>
      <c r="R492" s="896"/>
      <c r="S492" s="166"/>
      <c r="T492" s="166"/>
      <c r="U492" s="166"/>
      <c r="V492" s="166"/>
      <c r="W492" s="156"/>
      <c r="X492" s="166"/>
      <c r="Y492" s="196"/>
      <c r="Z492" s="915"/>
      <c r="AA492" s="917"/>
      <c r="AB492" s="917"/>
      <c r="AC492" s="917"/>
      <c r="AD492" s="917"/>
      <c r="AE492" s="917"/>
      <c r="AF492" s="917"/>
    </row>
    <row r="493" spans="1:33">
      <c r="A493" s="165"/>
      <c r="B493" s="1143" t="s">
        <v>381</v>
      </c>
      <c r="C493" s="1165">
        <v>3198</v>
      </c>
      <c r="D493" s="1166">
        <v>3246</v>
      </c>
      <c r="E493" s="1166"/>
      <c r="F493" s="20">
        <v>1325</v>
      </c>
      <c r="G493" s="1166">
        <v>231</v>
      </c>
      <c r="H493" s="1166"/>
      <c r="I493" s="1167">
        <v>8000</v>
      </c>
      <c r="J493" s="196"/>
      <c r="K493" s="155"/>
      <c r="L493" s="155"/>
      <c r="M493" s="155"/>
      <c r="N493" s="155"/>
      <c r="O493" s="155"/>
      <c r="P493" s="156"/>
      <c r="Q493" s="157"/>
      <c r="R493" s="896"/>
      <c r="S493" s="166"/>
      <c r="T493" s="166"/>
      <c r="U493" s="166"/>
      <c r="V493" s="166"/>
      <c r="W493" s="156"/>
      <c r="X493" s="166"/>
      <c r="Y493" s="196"/>
      <c r="Z493" s="915"/>
      <c r="AA493" s="917"/>
      <c r="AB493" s="917"/>
      <c r="AC493" s="917"/>
      <c r="AD493" s="917"/>
      <c r="AE493" s="917"/>
      <c r="AF493" s="917"/>
    </row>
    <row r="494" spans="1:33">
      <c r="A494" s="165"/>
      <c r="B494" s="1143" t="s">
        <v>1223</v>
      </c>
      <c r="C494" s="1165">
        <v>3198</v>
      </c>
      <c r="D494" s="1166">
        <v>3246</v>
      </c>
      <c r="E494" s="1166"/>
      <c r="F494" s="20">
        <v>1325</v>
      </c>
      <c r="G494" s="1166">
        <v>231</v>
      </c>
      <c r="H494" s="1166"/>
      <c r="I494" s="1167">
        <v>8000</v>
      </c>
      <c r="J494" s="196"/>
      <c r="K494" s="166">
        <f t="shared" ref="K494:L494" si="1607">IF(C494&gt;0,(C494/C477)*100,)</f>
        <v>49.184866195016916</v>
      </c>
      <c r="L494" s="166">
        <f t="shared" si="1607"/>
        <v>68.887945670628184</v>
      </c>
      <c r="M494" s="166">
        <f t="shared" ref="M494" si="1608">IF(E494&gt;0,(E494/E477)*100,)</f>
        <v>0</v>
      </c>
      <c r="N494" s="166">
        <f t="shared" ref="N494" si="1609">IF(F494&gt;0,(F494/F477)*100,)</f>
        <v>51.516329704510113</v>
      </c>
      <c r="O494" s="166">
        <f t="shared" ref="O494" si="1610">IF(G494&gt;0,(G494/G477)*100,)</f>
        <v>41.17647058823529</v>
      </c>
      <c r="P494" s="166">
        <f t="shared" ref="P494" si="1611">IF(H494&gt;0,(H494/H477)*100,)</f>
        <v>0</v>
      </c>
      <c r="Q494" s="157">
        <f t="shared" ref="Q494" si="1612">IF(I494&gt;0,(I494/I477)*100,)</f>
        <v>55.760786227085802</v>
      </c>
      <c r="R494" s="911"/>
      <c r="S494" s="166"/>
      <c r="T494" s="166"/>
      <c r="U494" s="166"/>
      <c r="V494" s="166"/>
      <c r="W494" s="156"/>
      <c r="X494" s="166"/>
      <c r="Y494" s="196"/>
      <c r="Z494" s="915"/>
      <c r="AA494" s="917"/>
      <c r="AB494" s="917"/>
      <c r="AC494" s="917"/>
      <c r="AD494" s="917"/>
      <c r="AE494" s="917"/>
      <c r="AF494" s="917"/>
    </row>
    <row r="495" spans="1:33">
      <c r="A495" s="165"/>
      <c r="B495" s="1143" t="s">
        <v>1225</v>
      </c>
      <c r="C495" s="1165">
        <v>3198</v>
      </c>
      <c r="D495" s="1166">
        <v>3246</v>
      </c>
      <c r="E495" s="1166"/>
      <c r="F495" s="20">
        <v>1325</v>
      </c>
      <c r="G495" s="1166">
        <v>231</v>
      </c>
      <c r="H495" s="1166"/>
      <c r="I495" s="1167">
        <v>8000</v>
      </c>
      <c r="J495" s="196"/>
      <c r="K495" s="166"/>
      <c r="L495" s="166"/>
      <c r="M495" s="166"/>
      <c r="N495" s="166"/>
      <c r="O495" s="166"/>
      <c r="P495" s="156"/>
      <c r="Q495" s="157"/>
      <c r="R495" s="911"/>
      <c r="S495" s="150"/>
      <c r="T495" s="150"/>
      <c r="U495" s="150"/>
      <c r="V495" s="150"/>
      <c r="W495" s="150"/>
      <c r="X495" s="898"/>
      <c r="Y495" s="196"/>
      <c r="AA495" s="917"/>
      <c r="AB495" s="917"/>
      <c r="AC495" s="917"/>
      <c r="AD495" s="917"/>
      <c r="AE495" s="917"/>
      <c r="AF495" s="917"/>
      <c r="AG495" s="133"/>
    </row>
    <row r="496" spans="1:33">
      <c r="A496" s="165"/>
      <c r="B496" s="1143" t="s">
        <v>383</v>
      </c>
      <c r="C496" s="1165">
        <v>3282</v>
      </c>
      <c r="D496" s="1166">
        <v>3262</v>
      </c>
      <c r="E496" s="1166"/>
      <c r="F496" s="20">
        <v>1317</v>
      </c>
      <c r="G496" s="1166">
        <v>222</v>
      </c>
      <c r="H496" s="1166"/>
      <c r="I496" s="1167">
        <v>8083</v>
      </c>
      <c r="J496" s="196"/>
      <c r="K496" s="166"/>
      <c r="L496" s="166"/>
      <c r="M496" s="166"/>
      <c r="N496" s="166"/>
      <c r="O496" s="166"/>
      <c r="P496" s="156"/>
      <c r="Q496" s="157"/>
      <c r="R496" s="896">
        <f t="shared" ref="R496" si="1613">+K496+K499</f>
        <v>0</v>
      </c>
      <c r="S496" s="166">
        <f t="shared" ref="S496" si="1614">+L496+L499</f>
        <v>0</v>
      </c>
      <c r="T496" s="166">
        <f t="shared" ref="T496" si="1615">+M496+M499</f>
        <v>0</v>
      </c>
      <c r="U496" s="166">
        <f t="shared" ref="U496" si="1616">+N496+N499</f>
        <v>0</v>
      </c>
      <c r="V496" s="166">
        <f t="shared" ref="V496" si="1617">+O496+O499</f>
        <v>0</v>
      </c>
      <c r="W496" s="156">
        <f t="shared" ref="W496" si="1618">+P496+P499</f>
        <v>0</v>
      </c>
      <c r="X496" s="166">
        <f t="shared" ref="X496" si="1619">+Q496+Q499</f>
        <v>0</v>
      </c>
      <c r="Y496" s="196"/>
      <c r="Z496" s="915"/>
      <c r="AA496" s="917"/>
      <c r="AB496" s="917"/>
      <c r="AC496" s="917"/>
      <c r="AD496" s="917"/>
      <c r="AE496" s="917"/>
      <c r="AF496" s="917"/>
      <c r="AG496" s="133"/>
    </row>
    <row r="497" spans="1:33">
      <c r="A497" s="165"/>
      <c r="B497" s="1143" t="s">
        <v>1227</v>
      </c>
      <c r="C497" s="1165">
        <v>3282</v>
      </c>
      <c r="D497" s="1166">
        <v>3262</v>
      </c>
      <c r="E497" s="1166"/>
      <c r="F497" s="20">
        <v>1317</v>
      </c>
      <c r="G497" s="1166">
        <v>222</v>
      </c>
      <c r="H497" s="1166"/>
      <c r="I497" s="1167">
        <v>8083</v>
      </c>
      <c r="J497" s="196"/>
      <c r="K497" s="166">
        <f t="shared" ref="K497:L497" si="1620">IF(C497&gt;0,(C497/C478)*100,)</f>
        <v>51.490429871352376</v>
      </c>
      <c r="L497" s="166">
        <f t="shared" si="1620"/>
        <v>61.361926260346124</v>
      </c>
      <c r="M497" s="166">
        <f t="shared" ref="M497" si="1621">IF(E497&gt;0,(E497/E478)*100,)</f>
        <v>0</v>
      </c>
      <c r="N497" s="166">
        <f t="shared" ref="N497" si="1622">IF(F497&gt;0,(F497/F478)*100,)</f>
        <v>53.645621181262726</v>
      </c>
      <c r="O497" s="166">
        <f t="shared" ref="O497" si="1623">IF(G497&gt;0,(G497/G478)*100,)</f>
        <v>40.144665461121157</v>
      </c>
      <c r="P497" s="156">
        <f t="shared" ref="P497" si="1624">IF(H497&gt;0,(H497/H478)*100,)</f>
        <v>0</v>
      </c>
      <c r="Q497" s="157">
        <f t="shared" ref="Q497" si="1625">IF(I497&gt;0,(I497/I478)*100,)</f>
        <v>54.993876717920806</v>
      </c>
      <c r="R497" s="896"/>
      <c r="S497" s="166"/>
      <c r="T497" s="166"/>
      <c r="U497" s="166"/>
      <c r="V497" s="166"/>
      <c r="W497" s="156"/>
      <c r="X497" s="166"/>
      <c r="Y497" s="196"/>
      <c r="Z497" s="915"/>
      <c r="AA497" s="917"/>
      <c r="AB497" s="917"/>
      <c r="AC497" s="917"/>
      <c r="AD497" s="917"/>
      <c r="AE497" s="917"/>
      <c r="AF497" s="917"/>
      <c r="AG497" s="133"/>
    </row>
    <row r="498" spans="1:33">
      <c r="A498" s="165"/>
      <c r="B498" s="1143" t="s">
        <v>1229</v>
      </c>
      <c r="C498" s="1165">
        <v>3282</v>
      </c>
      <c r="D498" s="1166">
        <v>3262</v>
      </c>
      <c r="E498" s="1166"/>
      <c r="F498" s="20">
        <v>1317</v>
      </c>
      <c r="G498" s="1166">
        <v>222</v>
      </c>
      <c r="H498" s="1166"/>
      <c r="I498" s="1167">
        <v>8083</v>
      </c>
      <c r="J498" s="196"/>
      <c r="K498" s="166"/>
      <c r="L498" s="166"/>
      <c r="M498" s="166"/>
      <c r="N498" s="166"/>
      <c r="O498" s="166"/>
      <c r="P498" s="156"/>
      <c r="Q498" s="157"/>
      <c r="R498" s="896">
        <f t="shared" ref="R498" si="1626">+K498+K501</f>
        <v>0</v>
      </c>
      <c r="S498" s="166">
        <f t="shared" ref="S498" si="1627">+L498+L501</f>
        <v>0</v>
      </c>
      <c r="T498" s="166">
        <f t="shared" ref="T498" si="1628">+M498+M501</f>
        <v>0</v>
      </c>
      <c r="U498" s="166">
        <f t="shared" ref="U498" si="1629">+N498+N501</f>
        <v>0</v>
      </c>
      <c r="V498" s="166">
        <f t="shared" ref="V498" si="1630">+O498+O501</f>
        <v>0</v>
      </c>
      <c r="W498" s="156">
        <f t="shared" ref="W498" si="1631">+P498+P501</f>
        <v>0</v>
      </c>
      <c r="X498" s="166">
        <f t="shared" ref="X498" si="1632">+Q498+Q501</f>
        <v>0</v>
      </c>
      <c r="Y498" s="196"/>
      <c r="Z498" s="915"/>
      <c r="AA498" s="917"/>
      <c r="AB498" s="917"/>
      <c r="AC498" s="917"/>
      <c r="AD498" s="917"/>
      <c r="AE498" s="917"/>
      <c r="AF498" s="917"/>
      <c r="AG498" s="133"/>
    </row>
    <row r="499" spans="1:33">
      <c r="A499" s="165"/>
      <c r="B499" s="1143" t="s">
        <v>385</v>
      </c>
      <c r="C499" s="1165">
        <v>3465</v>
      </c>
      <c r="D499" s="1166">
        <v>3413</v>
      </c>
      <c r="E499" s="1166"/>
      <c r="F499" s="20">
        <v>1453</v>
      </c>
      <c r="G499" s="1166">
        <v>199</v>
      </c>
      <c r="H499" s="1166"/>
      <c r="I499" s="1167">
        <v>8530</v>
      </c>
      <c r="J499" s="196"/>
      <c r="K499" s="166"/>
      <c r="L499" s="166"/>
      <c r="M499" s="166"/>
      <c r="N499" s="166"/>
      <c r="O499" s="166"/>
      <c r="P499" s="156"/>
      <c r="Q499" s="157"/>
      <c r="R499" s="152"/>
      <c r="S499" s="153"/>
      <c r="T499" s="475"/>
      <c r="U499" s="475"/>
      <c r="V499" s="475"/>
      <c r="W499" s="475"/>
      <c r="X499" s="476"/>
      <c r="Y499" s="196"/>
      <c r="Z499" s="915"/>
      <c r="AA499" s="917"/>
      <c r="AB499" s="917"/>
      <c r="AC499" s="917"/>
      <c r="AD499" s="917"/>
      <c r="AE499" s="917"/>
      <c r="AF499" s="917"/>
      <c r="AG499" s="133"/>
    </row>
    <row r="500" spans="1:33">
      <c r="A500" s="165"/>
      <c r="B500" s="1143" t="s">
        <v>1231</v>
      </c>
      <c r="C500" s="1165">
        <v>3465</v>
      </c>
      <c r="D500" s="1166">
        <v>3413</v>
      </c>
      <c r="E500" s="1166"/>
      <c r="F500" s="20">
        <v>1453</v>
      </c>
      <c r="G500" s="1166">
        <v>199</v>
      </c>
      <c r="H500" s="1166"/>
      <c r="I500" s="1167">
        <v>8530</v>
      </c>
      <c r="J500" s="196"/>
      <c r="K500" s="166">
        <f t="shared" ref="K500:L500" si="1633">IF(C500&gt;0,(C500/C479)*100,)</f>
        <v>53.621169916434539</v>
      </c>
      <c r="L500" s="166">
        <f t="shared" si="1633"/>
        <v>65.208253725640049</v>
      </c>
      <c r="M500" s="166">
        <f t="shared" ref="M500" si="1634">IF(E500&gt;0,(E500/E479)*100,)</f>
        <v>0</v>
      </c>
      <c r="N500" s="166">
        <f t="shared" ref="N500" si="1635">IF(F500&gt;0,(F500/F479)*100,)</f>
        <v>57.590170432025367</v>
      </c>
      <c r="O500" s="166">
        <f t="shared" ref="O500" si="1636">IF(G500&gt;0,(G500/G479)*100,)</f>
        <v>35.035211267605632</v>
      </c>
      <c r="P500" s="166">
        <f t="shared" ref="P500" si="1637">IF(H500&gt;0,(H500/H479)*100,)</f>
        <v>0</v>
      </c>
      <c r="Q500" s="157">
        <f t="shared" ref="Q500" si="1638">IF(I500&gt;0,(I500/I479)*100,)</f>
        <v>57.685805099073505</v>
      </c>
      <c r="R500" s="896"/>
      <c r="S500" s="166"/>
      <c r="T500" s="166"/>
      <c r="U500" s="166"/>
      <c r="V500" s="166"/>
      <c r="W500" s="156"/>
      <c r="X500" s="166"/>
      <c r="Y500" s="196"/>
      <c r="Z500" s="915"/>
      <c r="AA500" s="917"/>
      <c r="AB500" s="917"/>
      <c r="AC500" s="917"/>
      <c r="AD500" s="917"/>
      <c r="AE500" s="917"/>
      <c r="AF500" s="917"/>
      <c r="AG500" s="133"/>
    </row>
    <row r="501" spans="1:33">
      <c r="A501" s="165"/>
      <c r="B501" s="1143" t="s">
        <v>387</v>
      </c>
      <c r="C501" s="1165">
        <v>3654</v>
      </c>
      <c r="D501" s="1166">
        <v>3354</v>
      </c>
      <c r="E501" s="1166"/>
      <c r="F501" s="20">
        <v>1460</v>
      </c>
      <c r="G501" s="1166">
        <v>212</v>
      </c>
      <c r="H501" s="1166"/>
      <c r="I501" s="1167">
        <v>8680</v>
      </c>
      <c r="J501" s="196"/>
      <c r="K501" s="166"/>
      <c r="L501" s="166"/>
      <c r="M501" s="166"/>
      <c r="N501" s="166"/>
      <c r="O501" s="166"/>
      <c r="P501" s="156"/>
      <c r="Q501" s="157"/>
      <c r="R501" s="911"/>
      <c r="S501" s="166"/>
      <c r="T501" s="166"/>
      <c r="U501" s="166"/>
      <c r="V501" s="166"/>
      <c r="W501" s="156"/>
      <c r="X501" s="166"/>
      <c r="Y501" s="196"/>
      <c r="Z501" s="915"/>
      <c r="AA501" s="917"/>
      <c r="AB501" s="917"/>
      <c r="AC501" s="917"/>
      <c r="AD501" s="917"/>
      <c r="AE501" s="917"/>
      <c r="AF501" s="917"/>
      <c r="AG501" s="133"/>
    </row>
    <row r="502" spans="1:33">
      <c r="A502" s="165"/>
      <c r="B502" s="1143" t="s">
        <v>1233</v>
      </c>
      <c r="C502" s="1165">
        <v>3654</v>
      </c>
      <c r="D502" s="1166">
        <v>3354</v>
      </c>
      <c r="E502" s="1166"/>
      <c r="F502" s="20">
        <v>1460</v>
      </c>
      <c r="G502" s="1166">
        <v>212</v>
      </c>
      <c r="H502" s="1166"/>
      <c r="I502" s="1167">
        <v>8680</v>
      </c>
      <c r="J502" s="196"/>
      <c r="K502" s="166"/>
      <c r="L502" s="166"/>
      <c r="M502" s="166"/>
      <c r="N502" s="166"/>
      <c r="O502" s="166"/>
      <c r="P502" s="156"/>
      <c r="Q502" s="157"/>
      <c r="R502" s="896"/>
      <c r="S502" s="153"/>
      <c r="T502" s="475"/>
      <c r="U502" s="475"/>
      <c r="V502" s="475"/>
      <c r="W502" s="475"/>
      <c r="X502" s="476"/>
      <c r="Y502" s="196"/>
      <c r="Z502" s="915"/>
      <c r="AA502" s="917"/>
      <c r="AB502" s="917"/>
      <c r="AC502" s="917"/>
      <c r="AD502" s="917"/>
      <c r="AE502" s="917"/>
      <c r="AF502" s="917"/>
      <c r="AG502" s="133"/>
    </row>
    <row r="503" spans="1:33">
      <c r="A503" s="165"/>
      <c r="B503" s="1143" t="s">
        <v>389</v>
      </c>
      <c r="C503" s="1165">
        <v>3988</v>
      </c>
      <c r="D503" s="1166">
        <v>3268</v>
      </c>
      <c r="E503" s="1166"/>
      <c r="F503" s="20">
        <v>1287</v>
      </c>
      <c r="G503" s="1166">
        <v>239</v>
      </c>
      <c r="H503" s="1166"/>
      <c r="I503" s="1167">
        <v>8782</v>
      </c>
      <c r="J503" s="196"/>
      <c r="K503" s="166"/>
      <c r="L503" s="166"/>
      <c r="M503" s="166"/>
      <c r="N503" s="166"/>
      <c r="O503" s="166"/>
      <c r="P503" s="156"/>
      <c r="Q503" s="157"/>
      <c r="R503" s="898"/>
      <c r="S503" s="166"/>
      <c r="T503" s="166"/>
      <c r="U503" s="166"/>
      <c r="V503" s="166"/>
      <c r="W503" s="156"/>
      <c r="X503" s="166"/>
      <c r="Y503" s="196"/>
      <c r="Z503" s="915"/>
      <c r="AA503" s="917"/>
      <c r="AB503" s="917"/>
      <c r="AC503" s="917"/>
      <c r="AD503" s="917"/>
      <c r="AE503" s="917"/>
      <c r="AF503" s="917"/>
      <c r="AG503" s="133"/>
    </row>
    <row r="504" spans="1:33">
      <c r="A504" s="165"/>
      <c r="B504" s="1143" t="s">
        <v>1235</v>
      </c>
      <c r="C504" s="1165">
        <v>3988</v>
      </c>
      <c r="D504" s="1166">
        <v>3268</v>
      </c>
      <c r="E504" s="1166"/>
      <c r="F504" s="20">
        <v>1287</v>
      </c>
      <c r="G504" s="1166">
        <v>239</v>
      </c>
      <c r="H504" s="1166"/>
      <c r="I504" s="1167">
        <v>8782</v>
      </c>
      <c r="J504" s="196"/>
      <c r="K504" s="166">
        <f t="shared" ref="K504:L504" si="1639">IF(C504&gt;0,(C504/C481)*100,)</f>
        <v>55.543175487465177</v>
      </c>
      <c r="L504" s="166">
        <f t="shared" si="1639"/>
        <v>65.320807515490714</v>
      </c>
      <c r="M504" s="166">
        <f t="shared" ref="M504" si="1640">IF(E504&gt;0,(E504/E481)*100,)</f>
        <v>0</v>
      </c>
      <c r="N504" s="166">
        <f t="shared" ref="N504" si="1641">IF(F504&gt;0,(F504/F481)*100,)</f>
        <v>58.156348847718029</v>
      </c>
      <c r="O504" s="166">
        <f t="shared" ref="O504" si="1642">IF(G504&gt;0,(G504/G481)*100,)</f>
        <v>44.25925925925926</v>
      </c>
      <c r="P504" s="166">
        <f t="shared" ref="P504" si="1643">IF(H504&gt;0,(H504/H481)*100,)</f>
        <v>0</v>
      </c>
      <c r="Q504" s="157">
        <f t="shared" ref="Q504" si="1644">IF(I504&gt;0,(I504/I481)*100,)</f>
        <v>58.797536154258168</v>
      </c>
      <c r="R504" s="911"/>
      <c r="S504" s="166"/>
      <c r="T504" s="166"/>
      <c r="U504" s="166"/>
      <c r="V504" s="166"/>
      <c r="W504" s="156"/>
      <c r="X504" s="166"/>
      <c r="Y504" s="196"/>
      <c r="Z504" s="915"/>
      <c r="AA504" s="917"/>
      <c r="AB504" s="917"/>
      <c r="AC504" s="917"/>
      <c r="AD504" s="917"/>
      <c r="AE504" s="917"/>
      <c r="AF504" s="917"/>
      <c r="AG504" s="133"/>
    </row>
    <row r="505" spans="1:33">
      <c r="A505" s="165"/>
      <c r="B505" s="1143" t="s">
        <v>1237</v>
      </c>
      <c r="C505" s="1165">
        <v>3988</v>
      </c>
      <c r="D505" s="1166">
        <v>3268</v>
      </c>
      <c r="E505" s="1166"/>
      <c r="F505" s="20">
        <v>1287</v>
      </c>
      <c r="G505" s="1166">
        <v>239</v>
      </c>
      <c r="H505" s="1166"/>
      <c r="I505" s="1167">
        <v>8782</v>
      </c>
      <c r="J505" s="196"/>
      <c r="K505" s="166"/>
      <c r="L505" s="166"/>
      <c r="M505" s="166"/>
      <c r="N505" s="166"/>
      <c r="O505" s="166"/>
      <c r="P505" s="156"/>
      <c r="Q505" s="157"/>
      <c r="R505" s="896"/>
      <c r="S505" s="166"/>
      <c r="T505" s="166"/>
      <c r="U505" s="166"/>
      <c r="V505" s="166"/>
      <c r="W505" s="156"/>
      <c r="X505" s="166"/>
      <c r="Y505" s="196"/>
      <c r="Z505" s="915"/>
      <c r="AA505" s="917"/>
      <c r="AB505" s="917"/>
      <c r="AC505" s="917"/>
      <c r="AD505" s="917"/>
      <c r="AE505" s="917"/>
      <c r="AF505" s="917"/>
      <c r="AG505" s="133"/>
    </row>
    <row r="506" spans="1:33">
      <c r="A506" s="165"/>
      <c r="B506" s="1143" t="s">
        <v>391</v>
      </c>
      <c r="C506" s="1165">
        <v>4034</v>
      </c>
      <c r="D506" s="1166">
        <v>3391</v>
      </c>
      <c r="E506" s="1166"/>
      <c r="F506" s="20">
        <v>1243</v>
      </c>
      <c r="G506" s="1166">
        <v>206</v>
      </c>
      <c r="H506" s="1166"/>
      <c r="I506" s="1167">
        <v>8874</v>
      </c>
      <c r="J506" s="196"/>
      <c r="K506" s="166"/>
      <c r="L506" s="166"/>
      <c r="M506" s="166"/>
      <c r="N506" s="166"/>
      <c r="O506" s="166"/>
      <c r="P506" s="156"/>
      <c r="Q506" s="157"/>
      <c r="R506" s="896"/>
      <c r="S506" s="166"/>
      <c r="T506" s="166"/>
      <c r="U506" s="166"/>
      <c r="V506" s="166"/>
      <c r="W506" s="156"/>
      <c r="X506" s="166"/>
      <c r="Y506" s="196"/>
      <c r="Z506" s="915"/>
      <c r="AA506" s="917"/>
      <c r="AB506" s="917"/>
      <c r="AC506" s="917"/>
      <c r="AD506" s="917"/>
      <c r="AE506" s="917"/>
      <c r="AF506" s="917"/>
      <c r="AG506" s="133"/>
    </row>
    <row r="507" spans="1:33">
      <c r="A507" s="165"/>
      <c r="B507" s="1143" t="s">
        <v>1239</v>
      </c>
      <c r="C507" s="1165">
        <v>4034</v>
      </c>
      <c r="D507" s="1166">
        <v>3391</v>
      </c>
      <c r="E507" s="1166"/>
      <c r="F507" s="20">
        <v>1243</v>
      </c>
      <c r="G507" s="1166">
        <v>206</v>
      </c>
      <c r="H507" s="1166"/>
      <c r="I507" s="1167">
        <v>8874</v>
      </c>
      <c r="J507" s="196"/>
      <c r="K507" s="166">
        <f t="shared" ref="K507:L507" si="1645">IF(C507&gt;0,(C507/C482)*100,)</f>
        <v>55.656732891832227</v>
      </c>
      <c r="L507" s="166">
        <f t="shared" si="1645"/>
        <v>64.837476099426382</v>
      </c>
      <c r="M507" s="166">
        <f t="shared" ref="M507" si="1646">IF(E507&gt;0,(E507/E482)*100,)</f>
        <v>0</v>
      </c>
      <c r="N507" s="166">
        <f t="shared" ref="N507" si="1647">IF(F507&gt;0,(F507/F482)*100,)</f>
        <v>55.890287769784173</v>
      </c>
      <c r="O507" s="166">
        <f t="shared" ref="O507" si="1648">IF(G507&gt;0,(G507/G482)*100,)</f>
        <v>36.851520572450809</v>
      </c>
      <c r="P507" s="156">
        <f t="shared" ref="P507" si="1649">IF(H507&gt;0,(H507/H482)*100,)</f>
        <v>0</v>
      </c>
      <c r="Q507" s="157">
        <f t="shared" ref="Q507" si="1650">IF(I507&gt;0,(I507/I482)*100,)</f>
        <v>58.148220955376452</v>
      </c>
      <c r="R507" s="896"/>
      <c r="S507" s="166"/>
      <c r="T507" s="166"/>
      <c r="U507" s="166"/>
      <c r="V507" s="166"/>
      <c r="W507" s="156"/>
      <c r="X507" s="166"/>
      <c r="Y507" s="196"/>
      <c r="Z507" s="915"/>
      <c r="AA507" s="917"/>
      <c r="AB507" s="917"/>
      <c r="AC507" s="917"/>
      <c r="AD507" s="917"/>
      <c r="AE507" s="917"/>
      <c r="AF507" s="917"/>
      <c r="AG507" s="133"/>
    </row>
    <row r="508" spans="1:33">
      <c r="A508" s="165"/>
      <c r="B508" s="1143" t="s">
        <v>1241</v>
      </c>
      <c r="C508" s="1165">
        <v>4034</v>
      </c>
      <c r="D508" s="1166">
        <v>3391</v>
      </c>
      <c r="E508" s="1166"/>
      <c r="F508" s="20">
        <v>1243</v>
      </c>
      <c r="G508" s="1166">
        <v>206</v>
      </c>
      <c r="H508" s="1166"/>
      <c r="I508" s="1167">
        <v>8874</v>
      </c>
      <c r="J508" s="196"/>
      <c r="K508" s="166"/>
      <c r="L508" s="166"/>
      <c r="M508" s="166"/>
      <c r="N508" s="166"/>
      <c r="O508" s="166"/>
      <c r="P508" s="156"/>
      <c r="Q508" s="157"/>
      <c r="R508" s="152"/>
      <c r="S508" s="153"/>
      <c r="T508" s="475"/>
      <c r="U508" s="475"/>
      <c r="V508" s="475"/>
      <c r="W508" s="475"/>
      <c r="X508" s="476"/>
      <c r="Y508" s="196"/>
      <c r="Z508" s="915"/>
      <c r="AA508" s="917"/>
      <c r="AB508" s="917"/>
      <c r="AC508" s="917"/>
      <c r="AD508" s="917"/>
      <c r="AE508" s="917"/>
      <c r="AF508" s="917"/>
      <c r="AG508" s="895"/>
    </row>
    <row r="509" spans="1:33">
      <c r="A509" s="165"/>
      <c r="B509" s="1143" t="s">
        <v>393</v>
      </c>
      <c r="C509" s="1165">
        <v>4273</v>
      </c>
      <c r="D509" s="1166">
        <v>3946</v>
      </c>
      <c r="E509" s="1166"/>
      <c r="F509" s="20">
        <v>1341</v>
      </c>
      <c r="G509" s="1166">
        <v>192</v>
      </c>
      <c r="H509" s="1166"/>
      <c r="I509" s="1167">
        <v>9752</v>
      </c>
      <c r="J509" s="196"/>
      <c r="K509" s="166"/>
      <c r="L509" s="166"/>
      <c r="M509" s="166"/>
      <c r="N509" s="166"/>
      <c r="O509" s="166"/>
      <c r="P509" s="156"/>
      <c r="Q509" s="157"/>
      <c r="R509" s="896"/>
      <c r="S509" s="166"/>
      <c r="T509" s="166"/>
      <c r="U509" s="166"/>
      <c r="V509" s="166"/>
      <c r="W509" s="156"/>
      <c r="X509" s="166"/>
      <c r="Y509" s="196"/>
      <c r="Z509" s="915"/>
      <c r="AA509" s="917"/>
      <c r="AB509" s="917"/>
      <c r="AC509" s="917"/>
      <c r="AD509" s="917"/>
      <c r="AE509" s="917"/>
      <c r="AF509" s="917"/>
      <c r="AG509" s="895"/>
    </row>
    <row r="510" spans="1:33">
      <c r="A510" s="165"/>
      <c r="B510" s="1143" t="s">
        <v>1243</v>
      </c>
      <c r="C510" s="1165">
        <v>4273</v>
      </c>
      <c r="D510" s="1166">
        <v>3946</v>
      </c>
      <c r="E510" s="1166"/>
      <c r="F510" s="20">
        <v>1341</v>
      </c>
      <c r="G510" s="1166">
        <v>192</v>
      </c>
      <c r="H510" s="1166"/>
      <c r="I510" s="1167">
        <v>9752</v>
      </c>
      <c r="J510" s="196"/>
      <c r="K510" s="166">
        <f t="shared" ref="K510:L510" si="1651">IF(C510&gt;0,(C510/C483)*100,)</f>
        <v>55.407157676348554</v>
      </c>
      <c r="L510" s="166">
        <f t="shared" si="1651"/>
        <v>65.072559366754618</v>
      </c>
      <c r="M510" s="166">
        <f t="shared" ref="M510" si="1652">IF(E510&gt;0,(E510/E483)*100,)</f>
        <v>0</v>
      </c>
      <c r="N510" s="166">
        <f t="shared" ref="N510" si="1653">IF(F510&gt;0,(F510/F483)*100,)</f>
        <v>57.283212302434862</v>
      </c>
      <c r="O510" s="166">
        <f t="shared" ref="O510" si="1654">IF(G510&gt;0,(G510/G483)*100,)</f>
        <v>30.818619582664525</v>
      </c>
      <c r="P510" s="156">
        <f t="shared" ref="P510" si="1655">IF(H510&gt;0,(H510/H483)*100,)</f>
        <v>0</v>
      </c>
      <c r="Q510" s="157">
        <f t="shared" ref="Q510" si="1656">IF(I510&gt;0,(I510/I483)*100,)</f>
        <v>58.255675029868584</v>
      </c>
      <c r="R510" s="911"/>
      <c r="S510" s="166"/>
      <c r="T510" s="166"/>
      <c r="U510" s="166"/>
      <c r="V510" s="166"/>
      <c r="W510" s="156"/>
      <c r="X510" s="166"/>
      <c r="Y510" s="196"/>
      <c r="Z510" s="915"/>
      <c r="AA510" s="917"/>
      <c r="AB510" s="917"/>
      <c r="AC510" s="917"/>
      <c r="AD510" s="917"/>
      <c r="AE510" s="917"/>
      <c r="AF510" s="917"/>
      <c r="AG510" s="895"/>
    </row>
    <row r="511" spans="1:33">
      <c r="A511" s="165"/>
      <c r="B511" s="1143" t="s">
        <v>1245</v>
      </c>
      <c r="C511" s="1165">
        <v>4273</v>
      </c>
      <c r="D511" s="1166">
        <v>3946</v>
      </c>
      <c r="E511" s="1166"/>
      <c r="F511" s="20">
        <v>1341</v>
      </c>
      <c r="G511" s="1166">
        <v>192</v>
      </c>
      <c r="H511" s="1166"/>
      <c r="I511" s="1167">
        <v>9752</v>
      </c>
      <c r="J511" s="897"/>
      <c r="K511" s="158"/>
      <c r="L511" s="158"/>
      <c r="M511" s="158"/>
      <c r="N511" s="158"/>
      <c r="O511" s="158"/>
      <c r="P511" s="159"/>
      <c r="Q511" s="160"/>
      <c r="R511" s="911" t="s">
        <v>9</v>
      </c>
      <c r="S511" s="153"/>
      <c r="T511" s="475"/>
      <c r="U511" s="475"/>
      <c r="V511" s="475"/>
      <c r="W511" s="475"/>
      <c r="X511" s="476"/>
      <c r="Y511" s="196"/>
      <c r="Z511" s="915"/>
      <c r="AA511" s="917"/>
      <c r="AB511" s="917"/>
      <c r="AC511" s="917"/>
      <c r="AD511" s="917"/>
      <c r="AE511" s="917"/>
      <c r="AF511" s="917"/>
      <c r="AG511" s="895"/>
    </row>
    <row r="512" spans="1:33">
      <c r="A512" s="165"/>
      <c r="B512" s="1143" t="s">
        <v>395</v>
      </c>
      <c r="C512" s="1165">
        <v>3141</v>
      </c>
      <c r="D512" s="1166">
        <v>2597</v>
      </c>
      <c r="E512" s="1166"/>
      <c r="F512" s="20">
        <v>821</v>
      </c>
      <c r="G512" s="1166">
        <v>163</v>
      </c>
      <c r="H512" s="1166"/>
      <c r="I512" s="1167">
        <v>6722</v>
      </c>
      <c r="J512" s="196"/>
      <c r="K512" s="166">
        <f t="shared" ref="K512:L512" si="1657">IF(C512&gt;0,(C512/C505)*100,)</f>
        <v>78.761283851554666</v>
      </c>
      <c r="L512" s="166">
        <f t="shared" si="1657"/>
        <v>79.467564259485926</v>
      </c>
      <c r="M512" s="166">
        <f t="shared" ref="M512" si="1658">IF(E512&gt;0,(E512/E505)*100,)</f>
        <v>0</v>
      </c>
      <c r="N512" s="166">
        <f t="shared" ref="N512" si="1659">IF(F512&gt;0,(F512/F505)*100,)</f>
        <v>63.791763791763792</v>
      </c>
      <c r="O512" s="166">
        <f t="shared" ref="O512" si="1660">IF(G512&gt;0,(G512/G505)*100,)</f>
        <v>68.20083682008368</v>
      </c>
      <c r="P512" s="156">
        <f t="shared" ref="P512" si="1661">IF(H512&gt;0,(H512/H505)*100,)</f>
        <v>0</v>
      </c>
      <c r="Q512" s="157">
        <f t="shared" ref="Q512" si="1662">IF(I512&gt;0,(I512/I505)*100,)</f>
        <v>76.542928717831927</v>
      </c>
      <c r="R512" s="896">
        <f>+K512+K515</f>
        <v>78.761283851554666</v>
      </c>
      <c r="S512" s="166">
        <f t="shared" ref="S512:S514" si="1663">+L512+L515</f>
        <v>79.467564259485926</v>
      </c>
      <c r="T512" s="166">
        <f t="shared" ref="T512:T514" si="1664">+M512+M515</f>
        <v>0</v>
      </c>
      <c r="U512" s="166">
        <f t="shared" ref="U512:U514" si="1665">+N512+N515</f>
        <v>63.791763791763792</v>
      </c>
      <c r="V512" s="166">
        <f t="shared" ref="V512:V514" si="1666">+O512+O515</f>
        <v>68.20083682008368</v>
      </c>
      <c r="W512" s="156">
        <f t="shared" ref="W512:W514" si="1667">+P512+P515</f>
        <v>0</v>
      </c>
      <c r="X512" s="166">
        <f t="shared" ref="X512:X514" si="1668">+Q512+Q515</f>
        <v>76.542928717831927</v>
      </c>
      <c r="Y512" s="196"/>
      <c r="Z512" s="913">
        <f>+R512+K518</f>
        <v>100</v>
      </c>
      <c r="AA512" s="913">
        <f t="shared" ref="AA512:AA514" si="1669">+S512+L518</f>
        <v>100</v>
      </c>
      <c r="AB512" s="913">
        <f t="shared" ref="AB512:AB514" si="1670">+T512+M518</f>
        <v>0</v>
      </c>
      <c r="AC512" s="913">
        <f t="shared" ref="AC512:AC514" si="1671">+U512+N518</f>
        <v>100</v>
      </c>
      <c r="AD512" s="913">
        <f t="shared" ref="AD512:AD514" si="1672">+V512+O518</f>
        <v>100</v>
      </c>
      <c r="AE512" s="913">
        <f t="shared" ref="AE512:AE514" si="1673">+W512+P518</f>
        <v>0</v>
      </c>
      <c r="AF512" s="913">
        <f t="shared" ref="AF512:AF514" si="1674">+X512+Q518</f>
        <v>100</v>
      </c>
      <c r="AG512" s="480"/>
    </row>
    <row r="513" spans="1:33">
      <c r="A513" s="165"/>
      <c r="B513" s="1143" t="s">
        <v>437</v>
      </c>
      <c r="C513" s="1165">
        <v>3226</v>
      </c>
      <c r="D513" s="1166">
        <v>2753</v>
      </c>
      <c r="E513" s="1166"/>
      <c r="F513" s="20">
        <v>750</v>
      </c>
      <c r="G513" s="1166">
        <v>154</v>
      </c>
      <c r="H513" s="1166"/>
      <c r="I513" s="1167">
        <v>6883</v>
      </c>
      <c r="J513" s="196"/>
      <c r="K513" s="166">
        <f t="shared" ref="K513:L513" si="1675">IF(C513&gt;0,(C513/C508)*100,)</f>
        <v>79.97025285076846</v>
      </c>
      <c r="L513" s="166">
        <f t="shared" si="1675"/>
        <v>81.185491005603069</v>
      </c>
      <c r="M513" s="166">
        <f t="shared" ref="M513" si="1676">IF(E513&gt;0,(E513/E508)*100,)</f>
        <v>0</v>
      </c>
      <c r="N513" s="166">
        <f t="shared" ref="N513" si="1677">IF(F513&gt;0,(F513/F508)*100,)</f>
        <v>60.337892196299279</v>
      </c>
      <c r="O513" s="166">
        <f t="shared" ref="O513" si="1678">IF(G513&gt;0,(G513/G508)*100,)</f>
        <v>74.757281553398059</v>
      </c>
      <c r="P513" s="156">
        <f t="shared" ref="P513" si="1679">IF(H513&gt;0,(H513/H508)*100,)</f>
        <v>0</v>
      </c>
      <c r="Q513" s="157">
        <f t="shared" ref="Q513" si="1680">IF(I513&gt;0,(I513/I508)*100,)</f>
        <v>77.563669145819247</v>
      </c>
      <c r="R513" s="896">
        <f t="shared" ref="R513:R514" si="1681">+K513+K516</f>
        <v>79.97025285076846</v>
      </c>
      <c r="S513" s="166">
        <f t="shared" si="1663"/>
        <v>81.185491005603069</v>
      </c>
      <c r="T513" s="166">
        <f t="shared" si="1664"/>
        <v>0</v>
      </c>
      <c r="U513" s="166">
        <f t="shared" si="1665"/>
        <v>60.337892196299279</v>
      </c>
      <c r="V513" s="166">
        <f t="shared" si="1666"/>
        <v>74.757281553398059</v>
      </c>
      <c r="W513" s="156">
        <f t="shared" si="1667"/>
        <v>0</v>
      </c>
      <c r="X513" s="166">
        <f t="shared" si="1668"/>
        <v>77.563669145819247</v>
      </c>
      <c r="Y513" s="196"/>
      <c r="Z513" s="913">
        <f t="shared" ref="Z513:Z514" si="1682">+R513+K519</f>
        <v>100</v>
      </c>
      <c r="AA513" s="913">
        <f t="shared" si="1669"/>
        <v>100</v>
      </c>
      <c r="AB513" s="913">
        <f t="shared" si="1670"/>
        <v>0</v>
      </c>
      <c r="AC513" s="913">
        <f t="shared" si="1671"/>
        <v>100</v>
      </c>
      <c r="AD513" s="913">
        <f t="shared" si="1672"/>
        <v>100</v>
      </c>
      <c r="AE513" s="913">
        <f t="shared" si="1673"/>
        <v>0</v>
      </c>
      <c r="AF513" s="913">
        <f t="shared" si="1674"/>
        <v>100</v>
      </c>
      <c r="AG513" s="922"/>
    </row>
    <row r="514" spans="1:33">
      <c r="A514" s="165"/>
      <c r="B514" s="1143" t="s">
        <v>435</v>
      </c>
      <c r="C514" s="1165">
        <v>3375</v>
      </c>
      <c r="D514" s="1166">
        <v>3177</v>
      </c>
      <c r="E514" s="1166"/>
      <c r="F514" s="20">
        <v>868</v>
      </c>
      <c r="G514" s="1166">
        <v>144</v>
      </c>
      <c r="H514" s="1166"/>
      <c r="I514" s="1167">
        <v>7564</v>
      </c>
      <c r="J514" s="897"/>
      <c r="K514" s="158">
        <f t="shared" ref="K514:L514" si="1683">IF(C514&gt;0,(C514/C511)*100,)</f>
        <v>78.984320149777673</v>
      </c>
      <c r="L514" s="158">
        <f t="shared" si="1683"/>
        <v>80.511910795742523</v>
      </c>
      <c r="M514" s="158">
        <f t="shared" ref="M514" si="1684">IF(E514&gt;0,(E514/E511)*100,)</f>
        <v>0</v>
      </c>
      <c r="N514" s="158">
        <f t="shared" ref="N514" si="1685">IF(F514&gt;0,(F514/F511)*100,)</f>
        <v>64.727815063385535</v>
      </c>
      <c r="O514" s="158">
        <f t="shared" ref="O514" si="1686">IF(G514&gt;0,(G514/G511)*100,)</f>
        <v>75</v>
      </c>
      <c r="P514" s="159">
        <f t="shared" ref="P514" si="1687">IF(H514&gt;0,(H514/H511)*100,)</f>
        <v>0</v>
      </c>
      <c r="Q514" s="160">
        <f t="shared" ref="Q514" si="1688">IF(I514&gt;0,(I514/I511)*100,)</f>
        <v>77.563576702214931</v>
      </c>
      <c r="R514" s="896">
        <f t="shared" si="1681"/>
        <v>78.984320149777673</v>
      </c>
      <c r="S514" s="166">
        <f t="shared" si="1663"/>
        <v>80.511910795742523</v>
      </c>
      <c r="T514" s="166">
        <f t="shared" si="1664"/>
        <v>0</v>
      </c>
      <c r="U514" s="166">
        <f t="shared" si="1665"/>
        <v>64.727815063385535</v>
      </c>
      <c r="V514" s="166">
        <f t="shared" si="1666"/>
        <v>75</v>
      </c>
      <c r="W514" s="156">
        <f t="shared" si="1667"/>
        <v>0</v>
      </c>
      <c r="X514" s="166">
        <f t="shared" si="1668"/>
        <v>77.563576702214931</v>
      </c>
      <c r="Y514" s="196"/>
      <c r="Z514" s="913">
        <f t="shared" si="1682"/>
        <v>100</v>
      </c>
      <c r="AA514" s="913">
        <f t="shared" si="1669"/>
        <v>100</v>
      </c>
      <c r="AB514" s="913">
        <f t="shared" si="1670"/>
        <v>0</v>
      </c>
      <c r="AC514" s="913">
        <f t="shared" si="1671"/>
        <v>100</v>
      </c>
      <c r="AD514" s="913">
        <f t="shared" si="1672"/>
        <v>100</v>
      </c>
      <c r="AE514" s="913">
        <f t="shared" si="1673"/>
        <v>0</v>
      </c>
      <c r="AF514" s="913">
        <f t="shared" si="1674"/>
        <v>100</v>
      </c>
      <c r="AG514" s="480"/>
    </row>
    <row r="515" spans="1:33">
      <c r="A515" s="165"/>
      <c r="B515" s="1143" t="s">
        <v>433</v>
      </c>
      <c r="C515" s="1165"/>
      <c r="D515" s="1166"/>
      <c r="E515" s="1166"/>
      <c r="F515" s="20"/>
      <c r="G515" s="1166"/>
      <c r="H515" s="1166"/>
      <c r="I515" s="1167"/>
      <c r="J515" s="196"/>
      <c r="K515" s="166">
        <f t="shared" ref="K515:L515" si="1689">IF(C515&gt;0,(C515/C505)*100,)</f>
        <v>0</v>
      </c>
      <c r="L515" s="166">
        <f t="shared" si="1689"/>
        <v>0</v>
      </c>
      <c r="M515" s="166">
        <f t="shared" ref="M515" si="1690">IF(E515&gt;0,(E515/E505)*100,)</f>
        <v>0</v>
      </c>
      <c r="N515" s="166">
        <f t="shared" ref="N515" si="1691">IF(F515&gt;0,(F515/F505)*100,)</f>
        <v>0</v>
      </c>
      <c r="O515" s="166">
        <f t="shared" ref="O515" si="1692">IF(G515&gt;0,(G515/G505)*100,)</f>
        <v>0</v>
      </c>
      <c r="P515" s="156">
        <f t="shared" ref="P515" si="1693">IF(H515&gt;0,(H515/H505)*100,)</f>
        <v>0</v>
      </c>
      <c r="Q515" s="157">
        <f t="shared" ref="Q515" si="1694">IF(I515&gt;0,(I515/I505)*100,)</f>
        <v>0</v>
      </c>
      <c r="R515" s="896"/>
      <c r="S515" s="166"/>
      <c r="T515" s="166"/>
      <c r="U515" s="166"/>
      <c r="V515" s="166"/>
      <c r="W515" s="156"/>
      <c r="X515" s="166"/>
      <c r="Y515" s="196"/>
      <c r="Z515" s="913"/>
      <c r="AA515" s="921"/>
      <c r="AB515" s="921"/>
      <c r="AC515" s="921"/>
      <c r="AD515" s="921"/>
      <c r="AE515" s="921"/>
      <c r="AF515" s="921"/>
      <c r="AG515" s="480"/>
    </row>
    <row r="516" spans="1:33">
      <c r="A516" s="165"/>
      <c r="B516" s="1143" t="s">
        <v>431</v>
      </c>
      <c r="C516" s="1165"/>
      <c r="D516" s="1166"/>
      <c r="E516" s="1166"/>
      <c r="F516" s="20"/>
      <c r="G516" s="1166"/>
      <c r="H516" s="1166"/>
      <c r="I516" s="1167"/>
      <c r="J516" s="196"/>
      <c r="K516" s="166">
        <f t="shared" ref="K516:L516" si="1695">IF(C516&gt;0,(C516/C508)*100,)</f>
        <v>0</v>
      </c>
      <c r="L516" s="166">
        <f t="shared" si="1695"/>
        <v>0</v>
      </c>
      <c r="M516" s="166">
        <f t="shared" ref="M516" si="1696">IF(E516&gt;0,(E516/E508)*100,)</f>
        <v>0</v>
      </c>
      <c r="N516" s="166">
        <f t="shared" ref="N516" si="1697">IF(F516&gt;0,(F516/F508)*100,)</f>
        <v>0</v>
      </c>
      <c r="O516" s="166">
        <f t="shared" ref="O516" si="1698">IF(G516&gt;0,(G516/G508)*100,)</f>
        <v>0</v>
      </c>
      <c r="P516" s="156">
        <f t="shared" ref="P516" si="1699">IF(H516&gt;0,(H516/H508)*100,)</f>
        <v>0</v>
      </c>
      <c r="Q516" s="157">
        <f t="shared" ref="Q516" si="1700">IF(I516&gt;0,(I516/I508)*100,)</f>
        <v>0</v>
      </c>
      <c r="R516" s="896"/>
      <c r="S516" s="166"/>
      <c r="T516" s="166"/>
      <c r="U516" s="166"/>
      <c r="V516" s="166"/>
      <c r="W516" s="156"/>
      <c r="X516" s="166"/>
      <c r="Y516" s="196"/>
      <c r="Z516" s="913"/>
      <c r="AA516" s="921"/>
      <c r="AB516" s="921"/>
      <c r="AC516" s="921"/>
      <c r="AD516" s="921"/>
      <c r="AE516" s="921"/>
      <c r="AF516" s="921"/>
      <c r="AG516" s="480"/>
    </row>
    <row r="517" spans="1:33">
      <c r="A517" s="165"/>
      <c r="B517" s="1143" t="s">
        <v>429</v>
      </c>
      <c r="C517" s="1165"/>
      <c r="D517" s="1166"/>
      <c r="E517" s="1166"/>
      <c r="F517" s="20"/>
      <c r="G517" s="1166"/>
      <c r="H517" s="1166"/>
      <c r="I517" s="1167"/>
      <c r="J517" s="897"/>
      <c r="K517" s="158">
        <f t="shared" ref="K517:L517" si="1701">IF(C517&gt;0,(C517/C511)*100,)</f>
        <v>0</v>
      </c>
      <c r="L517" s="158">
        <f t="shared" si="1701"/>
        <v>0</v>
      </c>
      <c r="M517" s="158">
        <f t="shared" ref="M517" si="1702">IF(E517&gt;0,(E517/E511)*100,)</f>
        <v>0</v>
      </c>
      <c r="N517" s="158">
        <f t="shared" ref="N517" si="1703">IF(F517&gt;0,(F517/F511)*100,)</f>
        <v>0</v>
      </c>
      <c r="O517" s="158">
        <f t="shared" ref="O517" si="1704">IF(G517&gt;0,(G517/G511)*100,)</f>
        <v>0</v>
      </c>
      <c r="P517" s="159">
        <f t="shared" ref="P517" si="1705">IF(H517&gt;0,(H517/H511)*100,)</f>
        <v>0</v>
      </c>
      <c r="Q517" s="160">
        <f t="shared" ref="Q517" si="1706">IF(I517&gt;0,(I517/I511)*100,)</f>
        <v>0</v>
      </c>
      <c r="R517" s="152"/>
      <c r="S517" s="153"/>
      <c r="T517" s="475"/>
      <c r="U517" s="475"/>
      <c r="V517" s="475"/>
      <c r="W517" s="475"/>
      <c r="X517" s="476"/>
      <c r="Y517" s="196"/>
      <c r="Z517" s="913"/>
      <c r="AA517" s="921"/>
      <c r="AB517" s="921"/>
      <c r="AC517" s="921"/>
      <c r="AD517" s="921"/>
      <c r="AE517" s="921"/>
      <c r="AF517" s="921"/>
      <c r="AG517" s="480"/>
    </row>
    <row r="518" spans="1:33">
      <c r="A518" s="165"/>
      <c r="B518" s="1143" t="s">
        <v>427</v>
      </c>
      <c r="C518" s="1165">
        <v>847</v>
      </c>
      <c r="D518" s="1166">
        <v>671</v>
      </c>
      <c r="E518" s="1166"/>
      <c r="F518" s="20">
        <v>466</v>
      </c>
      <c r="G518" s="1166">
        <v>76</v>
      </c>
      <c r="H518" s="1166"/>
      <c r="I518" s="1167">
        <v>2060</v>
      </c>
      <c r="J518" s="196"/>
      <c r="K518" s="166">
        <f t="shared" ref="K518:L518" si="1707">IF(C518&gt;0,(C518/C505)*100,)</f>
        <v>21.238716148445334</v>
      </c>
      <c r="L518" s="166">
        <f t="shared" si="1707"/>
        <v>20.532435740514078</v>
      </c>
      <c r="M518" s="166">
        <f t="shared" ref="M518" si="1708">IF(E518&gt;0,(E518/E505)*100,)</f>
        <v>0</v>
      </c>
      <c r="N518" s="166">
        <f t="shared" ref="N518" si="1709">IF(F518&gt;0,(F518/F505)*100,)</f>
        <v>36.208236208236208</v>
      </c>
      <c r="O518" s="166">
        <f t="shared" ref="O518" si="1710">IF(G518&gt;0,(G518/G505)*100,)</f>
        <v>31.799163179916317</v>
      </c>
      <c r="P518" s="156">
        <f t="shared" ref="P518" si="1711">IF(H518&gt;0,(H518/H505)*100,)</f>
        <v>0</v>
      </c>
      <c r="Q518" s="157">
        <f t="shared" ref="Q518" si="1712">IF(I518&gt;0,(I518/I505)*100,)</f>
        <v>23.457071282168069</v>
      </c>
      <c r="R518" s="896"/>
      <c r="S518" s="166"/>
      <c r="T518" s="166"/>
      <c r="U518" s="166"/>
      <c r="V518" s="166"/>
      <c r="W518" s="156"/>
      <c r="X518" s="166"/>
      <c r="Y518" s="196"/>
      <c r="Z518" s="913"/>
      <c r="AA518" s="921"/>
      <c r="AB518" s="921"/>
      <c r="AC518" s="921"/>
      <c r="AD518" s="921"/>
      <c r="AE518" s="921"/>
      <c r="AF518" s="921"/>
      <c r="AG518" s="480"/>
    </row>
    <row r="519" spans="1:33">
      <c r="A519" s="165"/>
      <c r="B519" s="1143" t="s">
        <v>425</v>
      </c>
      <c r="C519" s="1165">
        <v>808</v>
      </c>
      <c r="D519" s="1166">
        <v>638</v>
      </c>
      <c r="E519" s="1166"/>
      <c r="F519" s="20">
        <v>493</v>
      </c>
      <c r="G519" s="1166">
        <v>52</v>
      </c>
      <c r="H519" s="1166"/>
      <c r="I519" s="1167">
        <v>1991</v>
      </c>
      <c r="J519" s="196"/>
      <c r="K519" s="166">
        <f t="shared" ref="K519:L519" si="1713">IF(C519&gt;0,(C519/C508)*100,)</f>
        <v>20.029747149231532</v>
      </c>
      <c r="L519" s="166">
        <f t="shared" si="1713"/>
        <v>18.814508994396935</v>
      </c>
      <c r="M519" s="166">
        <f t="shared" ref="M519" si="1714">IF(E519&gt;0,(E519/E508)*100,)</f>
        <v>0</v>
      </c>
      <c r="N519" s="166">
        <f t="shared" ref="N519" si="1715">IF(F519&gt;0,(F519/F508)*100,)</f>
        <v>39.662107803700728</v>
      </c>
      <c r="O519" s="166">
        <f t="shared" ref="O519" si="1716">IF(G519&gt;0,(G519/G508)*100,)</f>
        <v>25.242718446601941</v>
      </c>
      <c r="P519" s="156">
        <f t="shared" ref="P519" si="1717">IF(H519&gt;0,(H519/H508)*100,)</f>
        <v>0</v>
      </c>
      <c r="Q519" s="157">
        <f t="shared" ref="Q519" si="1718">IF(I519&gt;0,(I519/I508)*100,)</f>
        <v>22.436330854180753</v>
      </c>
      <c r="R519" s="911"/>
      <c r="S519" s="166"/>
      <c r="T519" s="166"/>
      <c r="U519" s="166"/>
      <c r="V519" s="166"/>
      <c r="W519" s="156"/>
      <c r="X519" s="166"/>
      <c r="Y519" s="196"/>
      <c r="Z519" s="913"/>
      <c r="AA519" s="921"/>
      <c r="AB519" s="921"/>
      <c r="AC519" s="921"/>
      <c r="AD519" s="921"/>
      <c r="AE519" s="921"/>
      <c r="AF519" s="921"/>
      <c r="AG519" s="922"/>
    </row>
    <row r="520" spans="1:33">
      <c r="A520" s="165"/>
      <c r="B520" s="1143" t="s">
        <v>423</v>
      </c>
      <c r="C520" s="1165">
        <v>898</v>
      </c>
      <c r="D520" s="1166">
        <v>769</v>
      </c>
      <c r="E520" s="1166"/>
      <c r="F520" s="20">
        <v>473</v>
      </c>
      <c r="G520" s="1166">
        <v>48</v>
      </c>
      <c r="H520" s="1166"/>
      <c r="I520" s="1167">
        <v>2188</v>
      </c>
      <c r="J520" s="897"/>
      <c r="K520" s="154">
        <f t="shared" ref="K520:L520" si="1719">IF(C520&gt;0,(C520/C511)*100,)</f>
        <v>21.015679850222327</v>
      </c>
      <c r="L520" s="154">
        <f t="shared" si="1719"/>
        <v>19.488089204257474</v>
      </c>
      <c r="M520" s="426">
        <f t="shared" ref="M520" si="1720">IF(E520&gt;0,(E520/E511)*100,)</f>
        <v>0</v>
      </c>
      <c r="N520" s="426">
        <f t="shared" ref="N520" si="1721">IF(F520&gt;0,(F520/F511)*100,)</f>
        <v>35.272184936614465</v>
      </c>
      <c r="O520" s="426">
        <f t="shared" ref="O520" si="1722">IF(G520&gt;0,(G520/G511)*100,)</f>
        <v>25</v>
      </c>
      <c r="P520" s="426">
        <f t="shared" ref="P520" si="1723">IF(H520&gt;0,(H520/H511)*100,)</f>
        <v>0</v>
      </c>
      <c r="Q520" s="912">
        <f t="shared" ref="Q520" si="1724">IF(I520&gt;0,(I520/I511)*100,)</f>
        <v>22.436423297785069</v>
      </c>
      <c r="R520" s="911" t="s">
        <v>10</v>
      </c>
      <c r="S520" s="153"/>
      <c r="T520" s="150"/>
      <c r="U520" s="150"/>
      <c r="V520" s="150"/>
      <c r="W520" s="150"/>
      <c r="X520" s="898"/>
      <c r="Y520" s="196"/>
      <c r="Z520" s="913"/>
      <c r="AA520" s="921"/>
      <c r="AB520" s="921"/>
      <c r="AC520" s="921"/>
      <c r="AD520" s="921"/>
      <c r="AE520" s="921"/>
      <c r="AF520" s="921"/>
      <c r="AG520" s="480"/>
    </row>
    <row r="521" spans="1:33">
      <c r="A521" s="165"/>
      <c r="B521" s="1143" t="s">
        <v>421</v>
      </c>
      <c r="C521" s="1165">
        <v>1653</v>
      </c>
      <c r="D521" s="1166">
        <v>1855</v>
      </c>
      <c r="E521" s="1166"/>
      <c r="F521" s="20">
        <v>449</v>
      </c>
      <c r="G521" s="1166">
        <v>77</v>
      </c>
      <c r="H521" s="1166"/>
      <c r="I521" s="1167">
        <v>4034</v>
      </c>
      <c r="J521" s="196"/>
      <c r="K521" s="153">
        <f t="shared" ref="K521:L521" si="1725">IF(C521&gt;0,(C521/C492)*100,)</f>
        <v>54.357119368628737</v>
      </c>
      <c r="L521" s="153">
        <f t="shared" si="1725"/>
        <v>56.093135772603567</v>
      </c>
      <c r="M521" s="475">
        <f t="shared" ref="M521" si="1726">IF(E521&gt;0,(E521/E492)*100,)</f>
        <v>0</v>
      </c>
      <c r="N521" s="475">
        <f t="shared" ref="N521" si="1727">IF(F521&gt;0,(F521/F492)*100,)</f>
        <v>39.145597210113337</v>
      </c>
      <c r="O521" s="475">
        <f t="shared" ref="O521" si="1728">IF(G521&gt;0,(G521/G492)*100,)</f>
        <v>40.526315789473685</v>
      </c>
      <c r="P521" s="475">
        <f t="shared" ref="P521" si="1729">IF(H521&gt;0,(H521/H492)*100,)</f>
        <v>0</v>
      </c>
      <c r="Q521" s="476">
        <f t="shared" ref="Q521" si="1730">IF(I521&gt;0,(I521/I492)*100,)</f>
        <v>52.491867273910216</v>
      </c>
      <c r="R521" s="152">
        <f>+K521+K524+K527</f>
        <v>58.763564616902329</v>
      </c>
      <c r="S521" s="153">
        <f t="shared" ref="S521:S523" si="1731">+L521+L524+L527</f>
        <v>60.205624433020866</v>
      </c>
      <c r="T521" s="475">
        <f t="shared" ref="T521:T523" si="1732">+M521+M524+M527</f>
        <v>0</v>
      </c>
      <c r="U521" s="475">
        <f t="shared" ref="U521:U523" si="1733">+N521+N524+N527</f>
        <v>43.853530950305142</v>
      </c>
      <c r="V521" s="475">
        <f t="shared" ref="V521:V523" si="1734">+O521+O524+O527</f>
        <v>43.684210526315788</v>
      </c>
      <c r="W521" s="475">
        <f t="shared" ref="W521:W523" si="1735">+P521+P524+P527</f>
        <v>0</v>
      </c>
      <c r="X521" s="476">
        <f t="shared" ref="X521:X523" si="1736">+Q521+Q524+Q527</f>
        <v>56.785946649316855</v>
      </c>
      <c r="Y521" s="196"/>
      <c r="Z521" s="913">
        <f>+R521+K530</f>
        <v>100</v>
      </c>
      <c r="AA521" s="913">
        <f t="shared" ref="AA521:AA523" si="1737">+S521+L530</f>
        <v>100</v>
      </c>
      <c r="AB521" s="913">
        <f t="shared" ref="AB521:AB523" si="1738">+T521+M530</f>
        <v>0</v>
      </c>
      <c r="AC521" s="913">
        <f t="shared" ref="AC521:AC523" si="1739">+U521+N530</f>
        <v>100</v>
      </c>
      <c r="AD521" s="913">
        <f t="shared" ref="AD521:AD523" si="1740">+V521+O530</f>
        <v>100</v>
      </c>
      <c r="AE521" s="913">
        <f t="shared" ref="AE521:AE523" si="1741">+W521+P530</f>
        <v>0</v>
      </c>
      <c r="AF521" s="913">
        <f t="shared" ref="AF521:AF523" si="1742">+X521+Q530</f>
        <v>100</v>
      </c>
      <c r="AG521" s="480"/>
    </row>
    <row r="522" spans="1:33">
      <c r="A522" s="165"/>
      <c r="B522" s="1143" t="s">
        <v>419</v>
      </c>
      <c r="C522" s="1165">
        <v>1685</v>
      </c>
      <c r="D522" s="1166">
        <v>1721</v>
      </c>
      <c r="E522" s="1166"/>
      <c r="F522" s="20">
        <v>488</v>
      </c>
      <c r="G522" s="1166">
        <v>91</v>
      </c>
      <c r="H522" s="1166"/>
      <c r="I522" s="1167">
        <v>3985</v>
      </c>
      <c r="J522" s="196"/>
      <c r="K522" s="153">
        <f t="shared" ref="K522:L522" si="1743">IF(C522&gt;0,(C522/C495)*100,)</f>
        <v>52.68918073796123</v>
      </c>
      <c r="L522" s="153">
        <f t="shared" si="1743"/>
        <v>53.01910043130006</v>
      </c>
      <c r="M522" s="475">
        <f t="shared" ref="M522" si="1744">IF(E522&gt;0,(E522/E495)*100,)</f>
        <v>0</v>
      </c>
      <c r="N522" s="475">
        <f t="shared" ref="N522" si="1745">IF(F522&gt;0,(F522/F495)*100,)</f>
        <v>36.830188679245282</v>
      </c>
      <c r="O522" s="475">
        <f t="shared" ref="O522" si="1746">IF(G522&gt;0,(G522/G495)*100,)</f>
        <v>39.393939393939391</v>
      </c>
      <c r="P522" s="475">
        <f t="shared" ref="P522" si="1747">IF(H522&gt;0,(H522/H495)*100,)</f>
        <v>0</v>
      </c>
      <c r="Q522" s="476">
        <f t="shared" ref="Q522" si="1748">IF(I522&gt;0,(I522/I495)*100,)</f>
        <v>49.8125</v>
      </c>
      <c r="R522" s="152">
        <f t="shared" ref="R522:R523" si="1749">+K522+K525+K528</f>
        <v>57.098186366479055</v>
      </c>
      <c r="S522" s="153">
        <f t="shared" si="1731"/>
        <v>57.701786814540974</v>
      </c>
      <c r="T522" s="475">
        <f t="shared" si="1732"/>
        <v>0</v>
      </c>
      <c r="U522" s="475">
        <f t="shared" si="1733"/>
        <v>40.830188679245282</v>
      </c>
      <c r="V522" s="475">
        <f t="shared" si="1734"/>
        <v>45.887445887445885</v>
      </c>
      <c r="W522" s="475">
        <f t="shared" si="1735"/>
        <v>0</v>
      </c>
      <c r="X522" s="476">
        <f t="shared" si="1736"/>
        <v>54.325000000000003</v>
      </c>
      <c r="Y522" s="196"/>
      <c r="Z522" s="913">
        <f t="shared" ref="Z522:Z523" si="1750">+R522+K531</f>
        <v>100</v>
      </c>
      <c r="AA522" s="913">
        <f t="shared" si="1737"/>
        <v>100</v>
      </c>
      <c r="AB522" s="913">
        <f t="shared" si="1738"/>
        <v>0</v>
      </c>
      <c r="AC522" s="913">
        <f t="shared" si="1739"/>
        <v>100</v>
      </c>
      <c r="AD522" s="913">
        <f t="shared" si="1740"/>
        <v>100</v>
      </c>
      <c r="AE522" s="913">
        <f t="shared" si="1741"/>
        <v>0</v>
      </c>
      <c r="AF522" s="913">
        <f t="shared" si="1742"/>
        <v>100</v>
      </c>
      <c r="AG522" s="480"/>
    </row>
    <row r="523" spans="1:33">
      <c r="A523" s="165"/>
      <c r="B523" s="1143" t="s">
        <v>417</v>
      </c>
      <c r="C523" s="1165">
        <v>1797</v>
      </c>
      <c r="D523" s="1166">
        <v>1740</v>
      </c>
      <c r="E523" s="1166"/>
      <c r="F523" s="20">
        <v>404</v>
      </c>
      <c r="G523" s="1166">
        <v>87</v>
      </c>
      <c r="H523" s="1166"/>
      <c r="I523" s="1167">
        <v>4028</v>
      </c>
      <c r="J523" s="897"/>
      <c r="K523" s="154">
        <f t="shared" ref="K523:L523" si="1751">IF(C523&gt;0,(C523/C498)*100,)</f>
        <v>54.75319926873857</v>
      </c>
      <c r="L523" s="154">
        <f t="shared" si="1751"/>
        <v>53.341508277130586</v>
      </c>
      <c r="M523" s="477">
        <f t="shared" ref="M523" si="1752">IF(E523&gt;0,(E523/E498)*100,)</f>
        <v>0</v>
      </c>
      <c r="N523" s="477">
        <f t="shared" ref="N523" si="1753">IF(F523&gt;0,(F523/F498)*100,)</f>
        <v>30.675778283978737</v>
      </c>
      <c r="O523" s="477">
        <f t="shared" ref="O523" si="1754">IF(G523&gt;0,(G523/G498)*100,)</f>
        <v>39.189189189189186</v>
      </c>
      <c r="P523" s="477">
        <f t="shared" ref="P523" si="1755">IF(H523&gt;0,(H523/H498)*100,)</f>
        <v>0</v>
      </c>
      <c r="Q523" s="478">
        <f t="shared" ref="Q523" si="1756">IF(I523&gt;0,(I523/I498)*100,)</f>
        <v>49.832982803414573</v>
      </c>
      <c r="R523" s="152">
        <f t="shared" si="1749"/>
        <v>59.780621572212063</v>
      </c>
      <c r="S523" s="153">
        <f t="shared" si="1731"/>
        <v>58.736971183323107</v>
      </c>
      <c r="T523" s="475">
        <f t="shared" si="1732"/>
        <v>0</v>
      </c>
      <c r="U523" s="475">
        <f t="shared" si="1733"/>
        <v>36.294608959757021</v>
      </c>
      <c r="V523" s="475">
        <f t="shared" si="1734"/>
        <v>42.792792792792788</v>
      </c>
      <c r="W523" s="475">
        <f t="shared" si="1735"/>
        <v>0</v>
      </c>
      <c r="X523" s="476">
        <f t="shared" si="1736"/>
        <v>55.066188296424592</v>
      </c>
      <c r="Y523" s="196"/>
      <c r="Z523" s="913">
        <f t="shared" si="1750"/>
        <v>100</v>
      </c>
      <c r="AA523" s="913">
        <f t="shared" si="1737"/>
        <v>100</v>
      </c>
      <c r="AB523" s="913">
        <f t="shared" si="1738"/>
        <v>0</v>
      </c>
      <c r="AC523" s="913">
        <f t="shared" si="1739"/>
        <v>100</v>
      </c>
      <c r="AD523" s="913">
        <f t="shared" si="1740"/>
        <v>100</v>
      </c>
      <c r="AE523" s="913">
        <f t="shared" si="1741"/>
        <v>0</v>
      </c>
      <c r="AF523" s="913">
        <f t="shared" si="1742"/>
        <v>100</v>
      </c>
      <c r="AG523" s="480"/>
    </row>
    <row r="524" spans="1:33">
      <c r="A524" s="165"/>
      <c r="B524" s="1143" t="s">
        <v>415</v>
      </c>
      <c r="C524" s="1165">
        <v>134</v>
      </c>
      <c r="D524" s="1166">
        <v>136</v>
      </c>
      <c r="E524" s="1166"/>
      <c r="F524" s="20">
        <v>54</v>
      </c>
      <c r="G524" s="1166">
        <v>6</v>
      </c>
      <c r="H524" s="1166"/>
      <c r="I524" s="1167">
        <v>330</v>
      </c>
      <c r="J524" s="196"/>
      <c r="K524" s="153">
        <f t="shared" ref="K524:L524" si="1757">IF(C524&gt;0,(C524/C492)*100,)</f>
        <v>4.4064452482735943</v>
      </c>
      <c r="L524" s="153">
        <f t="shared" si="1757"/>
        <v>4.1124886604172968</v>
      </c>
      <c r="M524" s="475">
        <f t="shared" ref="M524" si="1758">IF(E524&gt;0,(E524/E492)*100,)</f>
        <v>0</v>
      </c>
      <c r="N524" s="475">
        <f t="shared" ref="N524" si="1759">IF(F524&gt;0,(F524/F492)*100,)</f>
        <v>4.7079337401918044</v>
      </c>
      <c r="O524" s="475">
        <f t="shared" ref="O524" si="1760">IF(G524&gt;0,(G524/G492)*100,)</f>
        <v>3.1578947368421053</v>
      </c>
      <c r="P524" s="475">
        <f t="shared" ref="P524" si="1761">IF(H524&gt;0,(H524/H492)*100,)</f>
        <v>0</v>
      </c>
      <c r="Q524" s="476">
        <f t="shared" ref="Q524" si="1762">IF(I524&gt;0,(I524/I492)*100,)</f>
        <v>4.2940793754066364</v>
      </c>
      <c r="R524" s="152"/>
      <c r="S524" s="153"/>
      <c r="T524" s="475"/>
      <c r="U524" s="475"/>
      <c r="V524" s="475"/>
      <c r="W524" s="475"/>
      <c r="X524" s="476"/>
      <c r="Y524" s="196"/>
      <c r="Z524" s="915"/>
      <c r="AA524" s="915"/>
      <c r="AB524" s="915"/>
      <c r="AC524" s="917"/>
      <c r="AD524" s="917"/>
      <c r="AE524" s="917"/>
      <c r="AF524" s="917"/>
    </row>
    <row r="525" spans="1:33">
      <c r="A525" s="165"/>
      <c r="B525" s="1143" t="s">
        <v>413</v>
      </c>
      <c r="C525" s="1165">
        <v>141</v>
      </c>
      <c r="D525" s="1166">
        <v>152</v>
      </c>
      <c r="E525" s="1166"/>
      <c r="F525" s="20">
        <v>53</v>
      </c>
      <c r="G525" s="1166">
        <v>15</v>
      </c>
      <c r="H525" s="1166"/>
      <c r="I525" s="1167">
        <v>361</v>
      </c>
      <c r="J525" s="196"/>
      <c r="K525" s="153">
        <f t="shared" ref="K525:L525" si="1763">IF(C525&gt;0,(C525/C495)*100,)</f>
        <v>4.4090056285178241</v>
      </c>
      <c r="L525" s="153">
        <f t="shared" si="1763"/>
        <v>4.6826863832409114</v>
      </c>
      <c r="M525" s="475">
        <f t="shared" ref="M525" si="1764">IF(E525&gt;0,(E525/E495)*100,)</f>
        <v>0</v>
      </c>
      <c r="N525" s="475">
        <f t="shared" ref="N525" si="1765">IF(F525&gt;0,(F525/F495)*100,)</f>
        <v>4</v>
      </c>
      <c r="O525" s="475">
        <f t="shared" ref="O525" si="1766">IF(G525&gt;0,(G525/G495)*100,)</f>
        <v>6.4935064935064926</v>
      </c>
      <c r="P525" s="475">
        <f t="shared" ref="P525" si="1767">IF(H525&gt;0,(H525/H495)*100,)</f>
        <v>0</v>
      </c>
      <c r="Q525" s="476">
        <f t="shared" ref="Q525" si="1768">IF(I525&gt;0,(I525/I495)*100,)</f>
        <v>4.5125000000000002</v>
      </c>
      <c r="R525" s="152"/>
      <c r="S525" s="153"/>
      <c r="T525" s="475"/>
      <c r="U525" s="475"/>
      <c r="V525" s="475"/>
      <c r="W525" s="475"/>
      <c r="X525" s="476"/>
      <c r="Y525" s="196"/>
      <c r="Z525" s="915"/>
      <c r="AA525" s="917"/>
      <c r="AB525" s="917"/>
      <c r="AC525" s="917"/>
      <c r="AD525" s="917"/>
      <c r="AE525" s="917"/>
      <c r="AF525" s="917"/>
    </row>
    <row r="526" spans="1:33">
      <c r="A526" s="165"/>
      <c r="B526" s="1143" t="s">
        <v>409</v>
      </c>
      <c r="C526" s="1165">
        <v>165</v>
      </c>
      <c r="D526" s="1166">
        <v>176</v>
      </c>
      <c r="E526" s="1166"/>
      <c r="F526" s="20">
        <v>74</v>
      </c>
      <c r="G526" s="1166">
        <v>8</v>
      </c>
      <c r="H526" s="1166"/>
      <c r="I526" s="1167">
        <v>423</v>
      </c>
      <c r="J526" s="196"/>
      <c r="K526" s="154">
        <f t="shared" ref="K526:L526" si="1769">IF(C526&gt;0,(C526/C498)*100,)</f>
        <v>5.0274223034734913</v>
      </c>
      <c r="L526" s="154">
        <f t="shared" si="1769"/>
        <v>5.3954629061925194</v>
      </c>
      <c r="M526" s="477">
        <f t="shared" ref="M526" si="1770">IF(E526&gt;0,(E526/E498)*100,)</f>
        <v>0</v>
      </c>
      <c r="N526" s="477">
        <f t="shared" ref="N526" si="1771">IF(F526&gt;0,(F526/F498)*100,)</f>
        <v>5.618830675778284</v>
      </c>
      <c r="O526" s="477">
        <f t="shared" ref="O526" si="1772">IF(G526&gt;0,(G526/G498)*100,)</f>
        <v>3.6036036036036037</v>
      </c>
      <c r="P526" s="477">
        <f t="shared" ref="P526" si="1773">IF(H526&gt;0,(H526/H498)*100,)</f>
        <v>0</v>
      </c>
      <c r="Q526" s="478">
        <f t="shared" ref="Q526" si="1774">IF(I526&gt;0,(I526/I498)*100,)</f>
        <v>5.2332054930100211</v>
      </c>
      <c r="R526" s="152"/>
      <c r="S526" s="153"/>
      <c r="T526" s="475"/>
      <c r="U526" s="475"/>
      <c r="V526" s="475"/>
      <c r="W526" s="475"/>
      <c r="X526" s="476"/>
      <c r="Y526" s="196"/>
      <c r="Z526" s="915"/>
      <c r="AA526" s="917"/>
      <c r="AB526" s="917"/>
      <c r="AC526" s="917"/>
      <c r="AD526" s="917"/>
      <c r="AE526" s="917"/>
      <c r="AF526" s="917"/>
    </row>
    <row r="527" spans="1:33">
      <c r="A527" s="165"/>
      <c r="B527" s="1143" t="s">
        <v>411</v>
      </c>
      <c r="C527" s="1165"/>
      <c r="D527" s="1166">
        <v>0</v>
      </c>
      <c r="E527" s="1166"/>
      <c r="F527" s="20">
        <v>0</v>
      </c>
      <c r="G527" s="1166">
        <v>0</v>
      </c>
      <c r="H527" s="1166"/>
      <c r="I527" s="1167">
        <v>0</v>
      </c>
      <c r="J527" s="196"/>
      <c r="K527" s="153">
        <f t="shared" ref="K527:L527" si="1775">IF(C527&gt;0,(C527/C492)*100,)</f>
        <v>0</v>
      </c>
      <c r="L527" s="153">
        <f t="shared" si="1775"/>
        <v>0</v>
      </c>
      <c r="M527" s="475">
        <f t="shared" ref="M527" si="1776">IF(E527&gt;0,(E527/E492)*100,)</f>
        <v>0</v>
      </c>
      <c r="N527" s="475">
        <f t="shared" ref="N527" si="1777">IF(F527&gt;0,(F527/F492)*100,)</f>
        <v>0</v>
      </c>
      <c r="O527" s="475">
        <f t="shared" ref="O527" si="1778">IF(G527&gt;0,(G527/G492)*100,)</f>
        <v>0</v>
      </c>
      <c r="P527" s="475">
        <f t="shared" ref="P527" si="1779">IF(H527&gt;0,(H527/H492)*100,)</f>
        <v>0</v>
      </c>
      <c r="Q527" s="476">
        <f t="shared" ref="Q527" si="1780">IF(I527&gt;0,(I527/I492)*100,)</f>
        <v>0</v>
      </c>
      <c r="R527" s="152"/>
      <c r="S527" s="153"/>
      <c r="T527" s="475"/>
      <c r="U527" s="475"/>
      <c r="V527" s="475"/>
      <c r="W527" s="475"/>
      <c r="X527" s="476"/>
      <c r="Y527" s="196"/>
      <c r="Z527" s="915"/>
      <c r="AA527" s="917"/>
      <c r="AB527" s="917"/>
      <c r="AC527" s="917"/>
      <c r="AD527" s="917"/>
      <c r="AE527" s="917"/>
      <c r="AF527" s="917"/>
    </row>
    <row r="528" spans="1:33">
      <c r="A528" s="165"/>
      <c r="B528" s="1143" t="s">
        <v>407</v>
      </c>
      <c r="C528" s="1165"/>
      <c r="D528" s="1166"/>
      <c r="E528" s="1166"/>
      <c r="F528" s="20"/>
      <c r="G528" s="1166"/>
      <c r="H528" s="1166"/>
      <c r="I528" s="1167"/>
      <c r="J528" s="196"/>
      <c r="K528" s="153">
        <f t="shared" ref="K528:L528" si="1781">IF(C528&gt;0,(C528/C495)*100,)</f>
        <v>0</v>
      </c>
      <c r="L528" s="153">
        <f t="shared" si="1781"/>
        <v>0</v>
      </c>
      <c r="M528" s="475">
        <f t="shared" ref="M528" si="1782">IF(E528&gt;0,(E528/E495)*100,)</f>
        <v>0</v>
      </c>
      <c r="N528" s="475">
        <f t="shared" ref="N528" si="1783">IF(F528&gt;0,(F528/F495)*100,)</f>
        <v>0</v>
      </c>
      <c r="O528" s="475">
        <f t="shared" ref="O528" si="1784">IF(G528&gt;0,(G528/G495)*100,)</f>
        <v>0</v>
      </c>
      <c r="P528" s="475">
        <f t="shared" ref="P528" si="1785">IF(H528&gt;0,(H528/H495)*100,)</f>
        <v>0</v>
      </c>
      <c r="Q528" s="476">
        <f t="shared" ref="Q528" si="1786">IF(I528&gt;0,(I528/I495)*100,)</f>
        <v>0</v>
      </c>
      <c r="R528" s="152"/>
      <c r="S528" s="153"/>
      <c r="T528" s="475"/>
      <c r="U528" s="475"/>
      <c r="V528" s="475"/>
      <c r="W528" s="475"/>
      <c r="X528" s="476"/>
      <c r="Y528" s="196"/>
      <c r="Z528" s="915"/>
      <c r="AA528" s="917"/>
      <c r="AB528" s="917"/>
      <c r="AC528" s="917"/>
      <c r="AD528" s="917"/>
      <c r="AE528" s="917"/>
      <c r="AF528" s="917"/>
    </row>
    <row r="529" spans="1:32">
      <c r="A529" s="165"/>
      <c r="B529" s="1143" t="s">
        <v>405</v>
      </c>
      <c r="C529" s="1165">
        <v>0</v>
      </c>
      <c r="D529" s="1166">
        <v>0</v>
      </c>
      <c r="E529" s="1166"/>
      <c r="F529" s="20">
        <v>0</v>
      </c>
      <c r="G529" s="1166">
        <v>0</v>
      </c>
      <c r="H529" s="1166"/>
      <c r="I529" s="1167">
        <v>0</v>
      </c>
      <c r="J529" s="897"/>
      <c r="K529" s="154">
        <f t="shared" ref="K529:L529" si="1787">IF(C529&gt;0,(C529/C498)*100,)</f>
        <v>0</v>
      </c>
      <c r="L529" s="154">
        <f t="shared" si="1787"/>
        <v>0</v>
      </c>
      <c r="M529" s="477">
        <f t="shared" ref="M529" si="1788">IF(E529&gt;0,(E529/E498)*100,)</f>
        <v>0</v>
      </c>
      <c r="N529" s="477">
        <f t="shared" ref="N529" si="1789">IF(F529&gt;0,(F529/F498)*100,)</f>
        <v>0</v>
      </c>
      <c r="O529" s="477">
        <f t="shared" ref="O529" si="1790">IF(G529&gt;0,(G529/G498)*100,)</f>
        <v>0</v>
      </c>
      <c r="P529" s="477">
        <f t="shared" ref="P529" si="1791">IF(H529&gt;0,(H529/H498)*100,)</f>
        <v>0</v>
      </c>
      <c r="Q529" s="478">
        <f t="shared" ref="Q529" si="1792">IF(I529&gt;0,(I529/I498)*100,)</f>
        <v>0</v>
      </c>
      <c r="R529" s="152"/>
      <c r="S529" s="153"/>
      <c r="T529" s="475"/>
      <c r="U529" s="475"/>
      <c r="V529" s="475"/>
      <c r="W529" s="475"/>
      <c r="X529" s="476"/>
      <c r="Y529" s="196"/>
      <c r="Z529" s="915"/>
      <c r="AA529" s="917"/>
      <c r="AB529" s="917"/>
      <c r="AC529" s="917"/>
      <c r="AD529" s="917"/>
      <c r="AE529" s="917"/>
      <c r="AF529" s="917"/>
    </row>
    <row r="530" spans="1:32">
      <c r="A530" s="165"/>
      <c r="B530" s="1143" t="s">
        <v>401</v>
      </c>
      <c r="C530" s="1165">
        <v>1254</v>
      </c>
      <c r="D530" s="1166">
        <v>1316</v>
      </c>
      <c r="E530" s="1166"/>
      <c r="F530" s="20">
        <v>644</v>
      </c>
      <c r="G530" s="1166">
        <v>107</v>
      </c>
      <c r="H530" s="1166"/>
      <c r="I530" s="1167">
        <v>3321</v>
      </c>
      <c r="J530" s="196"/>
      <c r="K530" s="153">
        <f t="shared" ref="K530:L530" si="1793">IF(C530&gt;0,(C530/C492)*100,)</f>
        <v>41.236435383097664</v>
      </c>
      <c r="L530" s="153">
        <f t="shared" si="1793"/>
        <v>39.794375566979134</v>
      </c>
      <c r="M530" s="475">
        <f t="shared" ref="M530" si="1794">IF(E530&gt;0,(E530/E492)*100,)</f>
        <v>0</v>
      </c>
      <c r="N530" s="475">
        <f t="shared" ref="N530" si="1795">IF(F530&gt;0,(F530/F492)*100,)</f>
        <v>56.146469049694858</v>
      </c>
      <c r="O530" s="475">
        <f t="shared" ref="O530" si="1796">IF(G530&gt;0,(G530/G492)*100,)</f>
        <v>56.315789473684205</v>
      </c>
      <c r="P530" s="475">
        <f t="shared" ref="P530" si="1797">IF(H530&gt;0,(H530/H492)*100,)</f>
        <v>0</v>
      </c>
      <c r="Q530" s="476">
        <f t="shared" ref="Q530" si="1798">IF(I530&gt;0,(I530/I492)*100,)</f>
        <v>43.214053350683152</v>
      </c>
      <c r="R530" s="152"/>
      <c r="S530" s="153"/>
      <c r="T530" s="475"/>
      <c r="U530" s="475"/>
      <c r="V530" s="475"/>
      <c r="W530" s="475"/>
      <c r="X530" s="476"/>
      <c r="Y530" s="196"/>
      <c r="Z530" s="915"/>
      <c r="AA530" s="917"/>
      <c r="AB530" s="917"/>
      <c r="AC530" s="917"/>
      <c r="AD530" s="917"/>
      <c r="AE530" s="917"/>
      <c r="AF530" s="917"/>
    </row>
    <row r="531" spans="1:32">
      <c r="A531" s="165"/>
      <c r="B531" s="1143" t="s">
        <v>399</v>
      </c>
      <c r="C531" s="1165">
        <v>1372</v>
      </c>
      <c r="D531" s="1166">
        <v>1373</v>
      </c>
      <c r="E531" s="1166"/>
      <c r="F531" s="20">
        <v>784</v>
      </c>
      <c r="G531" s="1166">
        <v>125</v>
      </c>
      <c r="H531" s="1166"/>
      <c r="I531" s="1167">
        <v>3654</v>
      </c>
      <c r="J531" s="196"/>
      <c r="K531" s="153">
        <f t="shared" ref="K531:L531" si="1799">IF(C531&gt;0,(C531/C495)*100,)</f>
        <v>42.901813633520952</v>
      </c>
      <c r="L531" s="153">
        <f t="shared" si="1799"/>
        <v>42.298213185459026</v>
      </c>
      <c r="M531" s="475">
        <f t="shared" ref="M531" si="1800">IF(E531&gt;0,(E531/E495)*100,)</f>
        <v>0</v>
      </c>
      <c r="N531" s="475">
        <f t="shared" ref="N531" si="1801">IF(F531&gt;0,(F531/F495)*100,)</f>
        <v>59.169811320754718</v>
      </c>
      <c r="O531" s="475">
        <f t="shared" ref="O531" si="1802">IF(G531&gt;0,(G531/G495)*100,)</f>
        <v>54.112554112554115</v>
      </c>
      <c r="P531" s="475">
        <f t="shared" ref="P531" si="1803">IF(H531&gt;0,(H531/H495)*100,)</f>
        <v>0</v>
      </c>
      <c r="Q531" s="476">
        <f t="shared" ref="Q531" si="1804">IF(I531&gt;0,(I531/I495)*100,)</f>
        <v>45.674999999999997</v>
      </c>
      <c r="R531" s="152"/>
      <c r="S531" s="153"/>
      <c r="T531" s="475"/>
      <c r="U531" s="475"/>
      <c r="V531" s="475"/>
      <c r="W531" s="475"/>
      <c r="X531" s="476"/>
      <c r="Y531" s="196"/>
      <c r="Z531" s="915"/>
      <c r="AA531" s="917"/>
      <c r="AB531" s="917"/>
      <c r="AC531" s="917"/>
      <c r="AD531" s="917"/>
      <c r="AE531" s="917"/>
      <c r="AF531" s="917"/>
    </row>
    <row r="532" spans="1:32">
      <c r="A532" s="165"/>
      <c r="B532" s="1143" t="s">
        <v>397</v>
      </c>
      <c r="C532" s="1165">
        <v>1320</v>
      </c>
      <c r="D532" s="1166">
        <v>1346</v>
      </c>
      <c r="E532" s="1166"/>
      <c r="F532" s="20">
        <v>839</v>
      </c>
      <c r="G532" s="1166">
        <v>127</v>
      </c>
      <c r="H532" s="1166"/>
      <c r="I532" s="1167">
        <v>3632</v>
      </c>
      <c r="J532" s="897"/>
      <c r="K532" s="154">
        <f t="shared" ref="K532:L532" si="1805">IF(C532&gt;0,(C532/C498)*100,)</f>
        <v>40.21937842778793</v>
      </c>
      <c r="L532" s="154">
        <f t="shared" si="1805"/>
        <v>41.263028816676886</v>
      </c>
      <c r="M532" s="477">
        <f t="shared" ref="M532" si="1806">IF(E532&gt;0,(E532/E498)*100,)</f>
        <v>0</v>
      </c>
      <c r="N532" s="477">
        <f t="shared" ref="N532" si="1807">IF(F532&gt;0,(F532/F498)*100,)</f>
        <v>63.705391040242972</v>
      </c>
      <c r="O532" s="477">
        <f t="shared" ref="O532" si="1808">IF(G532&gt;0,(G532/G498)*100,)</f>
        <v>57.207207207207212</v>
      </c>
      <c r="P532" s="900">
        <f t="shared" ref="P532" si="1809">IF(H532&gt;0,(H532/H498)*100,)</f>
        <v>0</v>
      </c>
      <c r="Q532" s="477">
        <f t="shared" ref="Q532" si="1810">IF(I532&gt;0,(I532/I498)*100,)</f>
        <v>44.933811703575408</v>
      </c>
      <c r="R532" s="152"/>
      <c r="S532" s="153"/>
      <c r="T532" s="475"/>
      <c r="U532" s="475"/>
      <c r="V532" s="475"/>
      <c r="W532" s="475"/>
      <c r="X532" s="476"/>
      <c r="Y532" s="196"/>
      <c r="Z532" s="915"/>
      <c r="AA532" s="917"/>
      <c r="AB532" s="917"/>
      <c r="AC532" s="917"/>
      <c r="AD532" s="917"/>
      <c r="AE532" s="917"/>
      <c r="AF532" s="917"/>
    </row>
    <row r="533" spans="1:32">
      <c r="A533" s="165"/>
      <c r="B533" s="1143" t="s">
        <v>403</v>
      </c>
      <c r="C533" s="1165">
        <v>1847</v>
      </c>
      <c r="D533" s="1166">
        <v>1436</v>
      </c>
      <c r="E533" s="1166"/>
      <c r="F533" s="20">
        <v>621</v>
      </c>
      <c r="G533" s="1166">
        <v>91</v>
      </c>
      <c r="H533" s="1166"/>
      <c r="I533" s="1167">
        <v>3995</v>
      </c>
      <c r="J533" s="196"/>
      <c r="K533" s="166">
        <f t="shared" ref="K533:L533" si="1811">IF(C533&gt;0,(C533/C485)*100,)</f>
        <v>56.795817958179583</v>
      </c>
      <c r="L533" s="155">
        <f t="shared" si="1811"/>
        <v>54.977029096477793</v>
      </c>
      <c r="M533" s="155">
        <f t="shared" ref="M533" si="1812">IF(E533&gt;0,(E533/E485)*100,)</f>
        <v>0</v>
      </c>
      <c r="N533" s="155">
        <f t="shared" ref="N533" si="1813">IF(F533&gt;0,(F533/F485)*100,)</f>
        <v>49.364069952305243</v>
      </c>
      <c r="O533" s="155">
        <f t="shared" ref="O533" si="1814">IF(G533&gt;0,(G533/G485)*100,)</f>
        <v>45.959595959595958</v>
      </c>
      <c r="P533" s="156">
        <f t="shared" ref="P533" si="1815">IF(H533&gt;0,(H533/H485)*100,)</f>
        <v>0</v>
      </c>
      <c r="Q533" s="157">
        <f>IF(I533&gt;0,(I533/I485)*100,)</f>
        <v>54.576502732240442</v>
      </c>
      <c r="R533" s="896"/>
      <c r="S533" s="166"/>
      <c r="T533" s="166"/>
      <c r="U533" s="166"/>
      <c r="V533" s="166"/>
      <c r="W533" s="156"/>
      <c r="X533" s="166"/>
      <c r="Y533" s="196"/>
      <c r="Z533" s="915"/>
      <c r="AA533" s="917"/>
      <c r="AB533" s="917"/>
      <c r="AC533" s="917"/>
      <c r="AD533" s="917"/>
      <c r="AE533" s="917"/>
      <c r="AF533" s="917"/>
    </row>
    <row r="534" spans="1:32">
      <c r="A534" s="165"/>
      <c r="B534" s="1143" t="s">
        <v>441</v>
      </c>
      <c r="C534" s="1165">
        <v>1970</v>
      </c>
      <c r="D534" s="1166">
        <v>1612</v>
      </c>
      <c r="E534" s="1166"/>
      <c r="F534" s="20">
        <v>561</v>
      </c>
      <c r="G534" s="1166">
        <v>86</v>
      </c>
      <c r="H534" s="1166"/>
      <c r="I534" s="1167">
        <v>4229</v>
      </c>
      <c r="J534" s="196"/>
      <c r="K534" s="166">
        <f t="shared" ref="K534:L534" si="1816">IF(C534&gt;0,(C534/C487)*100,)</f>
        <v>59.31948208370973</v>
      </c>
      <c r="L534" s="155">
        <f t="shared" si="1816"/>
        <v>54.148471615720531</v>
      </c>
      <c r="M534" s="155">
        <f t="shared" ref="M534" si="1817">IF(E534&gt;0,(E534/E487)*100,)</f>
        <v>0</v>
      </c>
      <c r="N534" s="155">
        <f t="shared" ref="N534" si="1818">IF(F534&gt;0,(F534/F487)*100,)</f>
        <v>43.725643024162117</v>
      </c>
      <c r="O534" s="155">
        <f t="shared" ref="O534" si="1819">IF(G534&gt;0,(G534/G487)*100,)</f>
        <v>44.791666666666671</v>
      </c>
      <c r="P534" s="156">
        <f t="shared" ref="P534" si="1820">IF(H534&gt;0,(H534/H487)*100,)</f>
        <v>0</v>
      </c>
      <c r="Q534" s="157">
        <f t="shared" ref="Q534" si="1821">IF(I534&gt;0,(I534/I487)*100,)</f>
        <v>54.406278142287398</v>
      </c>
      <c r="R534" s="896"/>
      <c r="S534" s="166"/>
      <c r="T534" s="166"/>
      <c r="U534" s="166"/>
      <c r="V534" s="166"/>
      <c r="W534" s="156"/>
      <c r="X534" s="166"/>
      <c r="Y534" s="196"/>
      <c r="Z534" s="915"/>
      <c r="AA534" s="917"/>
      <c r="AB534" s="917"/>
      <c r="AC534" s="917"/>
      <c r="AD534" s="917"/>
      <c r="AE534" s="917"/>
      <c r="AF534" s="917"/>
    </row>
    <row r="535" spans="1:32">
      <c r="A535" s="165"/>
      <c r="B535" s="1143" t="s">
        <v>439</v>
      </c>
      <c r="C535" s="1165">
        <v>1905</v>
      </c>
      <c r="D535" s="1166">
        <v>1623</v>
      </c>
      <c r="E535" s="1166"/>
      <c r="F535" s="20">
        <v>529</v>
      </c>
      <c r="G535" s="1166">
        <v>77</v>
      </c>
      <c r="H535" s="1166"/>
      <c r="I535" s="1167">
        <v>4134</v>
      </c>
      <c r="J535" s="897"/>
      <c r="K535" s="158">
        <f t="shared" ref="K535:L535" si="1822">IF(C535&gt;0,(C535/C489)*100,)</f>
        <v>59.364287940168282</v>
      </c>
      <c r="L535" s="158">
        <f t="shared" si="1822"/>
        <v>52.23688445445768</v>
      </c>
      <c r="M535" s="158">
        <f t="shared" ref="M535" si="1823">IF(E535&gt;0,(E535/E489)*100,)</f>
        <v>0</v>
      </c>
      <c r="N535" s="158">
        <f t="shared" ref="N535" si="1824">IF(F535&gt;0,(F535/F489)*100,)</f>
        <v>44.868532654792197</v>
      </c>
      <c r="O535" s="158">
        <f t="shared" ref="O535" si="1825">IF(G535&gt;0,(G535/G489)*100,)</f>
        <v>42.076502732240442</v>
      </c>
      <c r="P535" s="159">
        <f t="shared" ref="P535" si="1826">IF(H535&gt;0,(H535/H489)*100,)</f>
        <v>0</v>
      </c>
      <c r="Q535" s="160">
        <f t="shared" ref="Q535" si="1827">IF(I535&gt;0,(I535/I489)*100,)</f>
        <v>53.842146392289656</v>
      </c>
      <c r="R535" s="427"/>
      <c r="S535" s="158"/>
      <c r="T535" s="158"/>
      <c r="U535" s="158"/>
      <c r="V535" s="158"/>
      <c r="W535" s="159"/>
      <c r="X535" s="158"/>
      <c r="Y535" s="897"/>
      <c r="Z535" s="918"/>
      <c r="AA535" s="919"/>
      <c r="AB535" s="919"/>
      <c r="AC535" s="919"/>
      <c r="AD535" s="919"/>
      <c r="AE535" s="919"/>
      <c r="AF535" s="919"/>
    </row>
    <row r="536" spans="1:32">
      <c r="A536" s="943" t="s">
        <v>125</v>
      </c>
      <c r="B536" s="1144" t="s">
        <v>357</v>
      </c>
      <c r="C536" s="1162">
        <v>14456</v>
      </c>
      <c r="D536" s="1163">
        <v>4680</v>
      </c>
      <c r="E536" s="1163">
        <v>18965</v>
      </c>
      <c r="F536" s="1163">
        <v>1217</v>
      </c>
      <c r="G536" s="1163">
        <v>2973</v>
      </c>
      <c r="H536" s="1163">
        <v>1738</v>
      </c>
      <c r="I536" s="1164">
        <v>44029</v>
      </c>
      <c r="J536" s="196"/>
      <c r="K536" s="472"/>
      <c r="L536" s="472"/>
      <c r="M536" s="462"/>
      <c r="N536" s="462"/>
      <c r="O536" s="462"/>
      <c r="P536" s="462"/>
      <c r="Q536" s="473"/>
      <c r="R536" s="474"/>
      <c r="S536" s="909"/>
      <c r="T536" s="910"/>
      <c r="U536" s="910"/>
      <c r="V536" s="910"/>
      <c r="W536" s="910"/>
      <c r="X536" s="473"/>
      <c r="Y536" s="196"/>
      <c r="Z536" s="915"/>
      <c r="AA536" s="917"/>
      <c r="AB536" s="917"/>
      <c r="AC536" s="917"/>
      <c r="AD536" s="917"/>
      <c r="AE536" s="917"/>
      <c r="AF536" s="917"/>
    </row>
    <row r="537" spans="1:32">
      <c r="A537" s="165"/>
      <c r="B537" s="1143" t="s">
        <v>359</v>
      </c>
      <c r="C537" s="1165">
        <v>15290</v>
      </c>
      <c r="D537" s="1166">
        <v>5006</v>
      </c>
      <c r="E537" s="1166">
        <v>18393</v>
      </c>
      <c r="F537" s="20">
        <v>1616</v>
      </c>
      <c r="G537" s="1166">
        <v>3256</v>
      </c>
      <c r="H537" s="1166">
        <v>1539</v>
      </c>
      <c r="I537" s="1167">
        <v>45100</v>
      </c>
      <c r="J537" s="196"/>
      <c r="K537" s="153"/>
      <c r="L537" s="153"/>
      <c r="M537" s="475"/>
      <c r="N537" s="475"/>
      <c r="O537" s="475"/>
      <c r="P537" s="475"/>
      <c r="Q537" s="476"/>
      <c r="R537" s="152"/>
      <c r="S537" s="153"/>
      <c r="T537" s="475"/>
      <c r="U537" s="475"/>
      <c r="V537" s="475"/>
      <c r="W537" s="475"/>
      <c r="X537" s="476"/>
      <c r="Y537" s="196"/>
      <c r="Z537" s="915"/>
      <c r="AA537" s="917"/>
      <c r="AB537" s="917"/>
      <c r="AC537" s="917"/>
      <c r="AD537" s="917"/>
      <c r="AE537" s="917"/>
      <c r="AF537" s="917"/>
    </row>
    <row r="538" spans="1:32">
      <c r="A538" s="165"/>
      <c r="B538" s="1143" t="s">
        <v>361</v>
      </c>
      <c r="C538" s="1165">
        <v>16183</v>
      </c>
      <c r="D538" s="1166">
        <v>4789</v>
      </c>
      <c r="E538" s="1166">
        <v>19662</v>
      </c>
      <c r="F538" s="20">
        <v>1646</v>
      </c>
      <c r="G538" s="1166">
        <v>3061</v>
      </c>
      <c r="H538" s="1166">
        <v>1645</v>
      </c>
      <c r="I538" s="1167">
        <v>46986</v>
      </c>
      <c r="J538" s="196"/>
      <c r="K538" s="153"/>
      <c r="L538" s="153"/>
      <c r="M538" s="475"/>
      <c r="N538" s="475"/>
      <c r="O538" s="475"/>
      <c r="P538" s="475"/>
      <c r="Q538" s="476"/>
      <c r="R538" s="152"/>
      <c r="S538" s="153"/>
      <c r="T538" s="475"/>
      <c r="U538" s="475"/>
      <c r="V538" s="475"/>
      <c r="W538" s="475"/>
      <c r="X538" s="476"/>
      <c r="Y538" s="196"/>
      <c r="Z538" s="915"/>
      <c r="AA538" s="917"/>
      <c r="AB538" s="917"/>
      <c r="AC538" s="917"/>
      <c r="AD538" s="917"/>
      <c r="AE538" s="917"/>
      <c r="AF538" s="917"/>
    </row>
    <row r="539" spans="1:32">
      <c r="A539" s="165"/>
      <c r="B539" s="1143" t="s">
        <v>363</v>
      </c>
      <c r="C539" s="1165">
        <v>17442</v>
      </c>
      <c r="D539" s="1166">
        <v>5055</v>
      </c>
      <c r="E539" s="1166">
        <v>18780</v>
      </c>
      <c r="F539" s="20">
        <v>1988</v>
      </c>
      <c r="G539" s="1166">
        <v>3323</v>
      </c>
      <c r="H539" s="1166">
        <v>1742</v>
      </c>
      <c r="I539" s="1167">
        <v>48330</v>
      </c>
      <c r="J539" s="196"/>
      <c r="K539" s="153"/>
      <c r="L539" s="153"/>
      <c r="M539" s="475"/>
      <c r="N539" s="475"/>
      <c r="O539" s="475"/>
      <c r="P539" s="475"/>
      <c r="Q539" s="476"/>
      <c r="R539" s="152"/>
      <c r="S539" s="153"/>
      <c r="T539" s="475"/>
      <c r="U539" s="475"/>
      <c r="V539" s="475"/>
      <c r="W539" s="475"/>
      <c r="X539" s="476"/>
      <c r="Y539" s="196"/>
      <c r="Z539" s="915"/>
      <c r="AA539" s="917"/>
      <c r="AB539" s="917"/>
      <c r="AC539" s="917"/>
      <c r="AD539" s="917"/>
      <c r="AE539" s="917"/>
      <c r="AF539" s="917"/>
    </row>
    <row r="540" spans="1:32">
      <c r="A540" s="165"/>
      <c r="B540" s="1143" t="s">
        <v>365</v>
      </c>
      <c r="C540" s="1165">
        <v>15975</v>
      </c>
      <c r="D540" s="1166">
        <v>5303</v>
      </c>
      <c r="E540" s="1166">
        <v>19207</v>
      </c>
      <c r="F540" s="20">
        <v>1349</v>
      </c>
      <c r="G540" s="1166">
        <v>3688</v>
      </c>
      <c r="H540" s="1166">
        <v>1747</v>
      </c>
      <c r="I540" s="1167">
        <v>47269</v>
      </c>
      <c r="J540" s="196"/>
      <c r="K540" s="153"/>
      <c r="L540" s="153"/>
      <c r="M540" s="475"/>
      <c r="N540" s="475"/>
      <c r="O540" s="475"/>
      <c r="P540" s="475"/>
      <c r="Q540" s="476"/>
      <c r="R540" s="152"/>
      <c r="S540" s="153"/>
      <c r="T540" s="475"/>
      <c r="U540" s="475"/>
      <c r="V540" s="475"/>
      <c r="W540" s="475"/>
      <c r="X540" s="476"/>
      <c r="Y540" s="196"/>
      <c r="Z540" s="915"/>
      <c r="AA540" s="915"/>
      <c r="AB540" s="915"/>
      <c r="AC540" s="915"/>
      <c r="AD540" s="917"/>
      <c r="AE540" s="917"/>
      <c r="AF540" s="917"/>
    </row>
    <row r="541" spans="1:32">
      <c r="A541" s="165"/>
      <c r="B541" s="1143" t="s">
        <v>367</v>
      </c>
      <c r="C541" s="1165">
        <v>15191</v>
      </c>
      <c r="D541" s="1166">
        <v>5580</v>
      </c>
      <c r="E541" s="1166">
        <v>19639</v>
      </c>
      <c r="F541" s="20">
        <v>1507</v>
      </c>
      <c r="G541" s="1166">
        <v>3417</v>
      </c>
      <c r="H541" s="1166">
        <v>1866</v>
      </c>
      <c r="I541" s="1167">
        <v>47200</v>
      </c>
      <c r="J541" s="196"/>
      <c r="K541" s="153"/>
      <c r="L541" s="153"/>
      <c r="M541" s="475"/>
      <c r="N541" s="475"/>
      <c r="O541" s="475"/>
      <c r="P541" s="475"/>
      <c r="Q541" s="476"/>
      <c r="R541" s="152"/>
      <c r="S541" s="153"/>
      <c r="T541" s="475"/>
      <c r="U541" s="475"/>
      <c r="V541" s="475"/>
      <c r="W541" s="475"/>
      <c r="X541" s="476"/>
      <c r="Y541" s="196"/>
      <c r="Z541" s="915"/>
      <c r="AA541" s="917"/>
      <c r="AB541" s="917"/>
      <c r="AC541" s="917"/>
      <c r="AD541" s="917"/>
      <c r="AE541" s="917"/>
      <c r="AF541" s="917"/>
    </row>
    <row r="542" spans="1:32">
      <c r="A542" s="165"/>
      <c r="B542" s="1143" t="s">
        <v>369</v>
      </c>
      <c r="C542" s="1165">
        <v>16237</v>
      </c>
      <c r="D542" s="1166">
        <v>5462</v>
      </c>
      <c r="E542" s="1166">
        <v>19789</v>
      </c>
      <c r="F542" s="20">
        <v>1277</v>
      </c>
      <c r="G542" s="1166">
        <v>3273</v>
      </c>
      <c r="H542" s="1166">
        <v>2109</v>
      </c>
      <c r="I542" s="1167">
        <v>48147</v>
      </c>
      <c r="J542" s="196"/>
      <c r="K542" s="154"/>
      <c r="L542" s="154"/>
      <c r="M542" s="477"/>
      <c r="N542" s="477"/>
      <c r="O542" s="477"/>
      <c r="P542" s="477"/>
      <c r="Q542" s="478"/>
      <c r="R542" s="152"/>
      <c r="S542" s="153"/>
      <c r="T542" s="475"/>
      <c r="U542" s="475"/>
      <c r="V542" s="475"/>
      <c r="W542" s="475"/>
      <c r="X542" s="476"/>
      <c r="Y542" s="196"/>
      <c r="Z542" s="915"/>
      <c r="AA542" s="917"/>
      <c r="AB542" s="917"/>
      <c r="AC542" s="917"/>
      <c r="AD542" s="917"/>
      <c r="AE542" s="917"/>
      <c r="AF542" s="917"/>
    </row>
    <row r="543" spans="1:32">
      <c r="A543" s="165"/>
      <c r="B543" s="1143" t="s">
        <v>371</v>
      </c>
      <c r="C543" s="1165">
        <v>8821</v>
      </c>
      <c r="D543" s="1166">
        <v>2078</v>
      </c>
      <c r="E543" s="1166">
        <v>10409</v>
      </c>
      <c r="F543" s="20">
        <v>799</v>
      </c>
      <c r="G543" s="1166">
        <v>951</v>
      </c>
      <c r="H543" s="1166">
        <v>858</v>
      </c>
      <c r="I543" s="1167">
        <v>23916</v>
      </c>
      <c r="J543" s="196"/>
      <c r="K543" s="153"/>
      <c r="L543" s="153"/>
      <c r="M543" s="475"/>
      <c r="N543" s="475"/>
      <c r="O543" s="475"/>
      <c r="P543" s="475"/>
      <c r="Q543" s="476"/>
      <c r="R543" s="152"/>
      <c r="S543" s="153"/>
      <c r="T543" s="475"/>
      <c r="U543" s="475"/>
      <c r="V543" s="475"/>
      <c r="W543" s="475"/>
      <c r="X543" s="476"/>
      <c r="Y543" s="196"/>
      <c r="Z543" s="915"/>
      <c r="AA543" s="917"/>
      <c r="AB543" s="917"/>
      <c r="AC543" s="917"/>
      <c r="AD543" s="917"/>
      <c r="AE543" s="917"/>
      <c r="AF543" s="917"/>
    </row>
    <row r="544" spans="1:32">
      <c r="A544" s="165"/>
      <c r="B544" s="1143" t="s">
        <v>1215</v>
      </c>
      <c r="C544" s="1165">
        <v>8821</v>
      </c>
      <c r="D544" s="1166">
        <v>2078</v>
      </c>
      <c r="E544" s="1166">
        <v>10409</v>
      </c>
      <c r="F544" s="20">
        <v>799</v>
      </c>
      <c r="G544" s="1166">
        <v>951</v>
      </c>
      <c r="H544" s="1166">
        <v>858</v>
      </c>
      <c r="I544" s="1167">
        <v>23916</v>
      </c>
      <c r="J544" s="196"/>
      <c r="K544" s="153"/>
      <c r="L544" s="153"/>
      <c r="M544" s="475"/>
      <c r="N544" s="475"/>
      <c r="O544" s="475"/>
      <c r="P544" s="475"/>
      <c r="Q544" s="476"/>
      <c r="R544" s="152"/>
      <c r="S544" s="153"/>
      <c r="T544" s="475"/>
      <c r="U544" s="475"/>
      <c r="V544" s="475"/>
      <c r="W544" s="475"/>
      <c r="X544" s="476"/>
      <c r="Y544" s="196"/>
      <c r="Z544" s="915"/>
      <c r="AA544" s="917"/>
      <c r="AB544" s="917"/>
      <c r="AC544" s="917"/>
      <c r="AD544" s="917"/>
      <c r="AE544" s="917"/>
      <c r="AF544" s="917"/>
    </row>
    <row r="545" spans="1:33">
      <c r="A545" s="165"/>
      <c r="B545" s="1143" t="s">
        <v>373</v>
      </c>
      <c r="C545" s="1165">
        <v>9000</v>
      </c>
      <c r="D545" s="1166">
        <v>2142</v>
      </c>
      <c r="E545" s="1166">
        <v>10902</v>
      </c>
      <c r="F545" s="20">
        <v>535</v>
      </c>
      <c r="G545" s="1166">
        <v>1066</v>
      </c>
      <c r="H545" s="1166">
        <v>935</v>
      </c>
      <c r="I545" s="1167">
        <v>24580</v>
      </c>
      <c r="J545" s="196"/>
      <c r="K545" s="153"/>
      <c r="L545" s="153"/>
      <c r="M545" s="475"/>
      <c r="N545" s="475"/>
      <c r="O545" s="475"/>
      <c r="P545" s="475"/>
      <c r="Q545" s="476"/>
      <c r="R545" s="152"/>
      <c r="S545" s="153"/>
      <c r="T545" s="475"/>
      <c r="U545" s="475"/>
      <c r="V545" s="475"/>
      <c r="W545" s="475"/>
      <c r="X545" s="476"/>
      <c r="Y545" s="196"/>
      <c r="Z545" s="915"/>
      <c r="AA545" s="917"/>
      <c r="AB545" s="917"/>
      <c r="AC545" s="917"/>
      <c r="AD545" s="917"/>
      <c r="AE545" s="917"/>
      <c r="AF545" s="917"/>
    </row>
    <row r="546" spans="1:33">
      <c r="A546" s="165"/>
      <c r="B546" s="1143" t="s">
        <v>1217</v>
      </c>
      <c r="C546" s="1165">
        <v>9000</v>
      </c>
      <c r="D546" s="1166">
        <v>2142</v>
      </c>
      <c r="E546" s="1166">
        <v>10902</v>
      </c>
      <c r="F546" s="20">
        <v>535</v>
      </c>
      <c r="G546" s="1166">
        <v>1066</v>
      </c>
      <c r="H546" s="1166">
        <v>935</v>
      </c>
      <c r="I546" s="1167">
        <v>24580</v>
      </c>
      <c r="J546" s="196"/>
      <c r="K546" s="153"/>
      <c r="L546" s="153"/>
      <c r="M546" s="475"/>
      <c r="N546" s="475"/>
      <c r="O546" s="475"/>
      <c r="P546" s="475"/>
      <c r="Q546" s="476"/>
      <c r="R546" s="152"/>
      <c r="S546" s="153"/>
      <c r="T546" s="475"/>
      <c r="U546" s="475"/>
      <c r="V546" s="475"/>
      <c r="W546" s="475"/>
      <c r="X546" s="476"/>
      <c r="Y546" s="196"/>
      <c r="Z546" s="915"/>
      <c r="AA546" s="917"/>
      <c r="AB546" s="917"/>
      <c r="AC546" s="917"/>
      <c r="AD546" s="917"/>
      <c r="AE546" s="917"/>
      <c r="AF546" s="917"/>
    </row>
    <row r="547" spans="1:33">
      <c r="A547" s="165"/>
      <c r="B547" s="1143" t="s">
        <v>375</v>
      </c>
      <c r="C547" s="1165">
        <v>9380</v>
      </c>
      <c r="D547" s="1166">
        <v>2309</v>
      </c>
      <c r="E547" s="1166">
        <v>11167</v>
      </c>
      <c r="F547" s="20">
        <v>762</v>
      </c>
      <c r="G547" s="1166">
        <v>1302</v>
      </c>
      <c r="H547" s="1166">
        <v>808</v>
      </c>
      <c r="I547" s="1167">
        <v>25728</v>
      </c>
      <c r="J547" s="196"/>
      <c r="K547" s="186"/>
      <c r="L547" s="153"/>
      <c r="M547" s="475"/>
      <c r="N547" s="475"/>
      <c r="O547" s="475"/>
      <c r="P547" s="475"/>
      <c r="Q547" s="476"/>
      <c r="R547" s="152"/>
      <c r="S547" s="153"/>
      <c r="T547" s="475"/>
      <c r="U547" s="475"/>
      <c r="V547" s="475"/>
      <c r="W547" s="475"/>
      <c r="X547" s="476"/>
      <c r="Y547" s="196"/>
      <c r="Z547" s="915"/>
      <c r="AA547" s="917"/>
      <c r="AB547" s="917"/>
      <c r="AC547" s="917"/>
      <c r="AD547" s="917"/>
      <c r="AE547" s="917"/>
      <c r="AF547" s="917"/>
    </row>
    <row r="548" spans="1:33">
      <c r="A548" s="165"/>
      <c r="B548" s="1143" t="s">
        <v>1219</v>
      </c>
      <c r="C548" s="1165">
        <v>9380</v>
      </c>
      <c r="D548" s="1166">
        <v>2309</v>
      </c>
      <c r="E548" s="1166">
        <v>11167</v>
      </c>
      <c r="F548" s="20">
        <v>762</v>
      </c>
      <c r="G548" s="1166">
        <v>1302</v>
      </c>
      <c r="H548" s="1166">
        <v>808</v>
      </c>
      <c r="I548" s="1167">
        <v>25728</v>
      </c>
      <c r="J548" s="196"/>
      <c r="K548" s="153"/>
      <c r="L548" s="153"/>
      <c r="M548" s="475"/>
      <c r="N548" s="475"/>
      <c r="O548" s="475"/>
      <c r="P548" s="479"/>
      <c r="Q548" s="475"/>
      <c r="R548" s="152"/>
      <c r="S548" s="153"/>
      <c r="T548" s="475"/>
      <c r="U548" s="475"/>
      <c r="V548" s="475"/>
      <c r="W548" s="475"/>
      <c r="X548" s="476"/>
      <c r="Y548" s="196"/>
      <c r="Z548" s="915"/>
      <c r="AA548" s="917"/>
      <c r="AB548" s="917"/>
      <c r="AC548" s="917"/>
      <c r="AD548" s="917"/>
      <c r="AE548" s="917"/>
      <c r="AF548" s="917"/>
    </row>
    <row r="549" spans="1:33">
      <c r="A549" s="165"/>
      <c r="B549" s="1143" t="s">
        <v>377</v>
      </c>
      <c r="C549" s="1165">
        <v>9138</v>
      </c>
      <c r="D549" s="1166">
        <v>2383</v>
      </c>
      <c r="E549" s="1166">
        <v>11664</v>
      </c>
      <c r="F549" s="20">
        <v>734</v>
      </c>
      <c r="G549" s="1166">
        <v>1379</v>
      </c>
      <c r="H549" s="1166">
        <v>879</v>
      </c>
      <c r="I549" s="1167">
        <v>26177</v>
      </c>
      <c r="J549" s="196"/>
      <c r="K549" s="166"/>
      <c r="L549" s="155"/>
      <c r="M549" s="155"/>
      <c r="N549" s="155"/>
      <c r="O549" s="155"/>
      <c r="P549" s="156"/>
      <c r="Q549" s="157"/>
      <c r="R549" s="896"/>
      <c r="S549" s="166"/>
      <c r="T549" s="166"/>
      <c r="U549" s="166"/>
      <c r="V549" s="166"/>
      <c r="W549" s="156"/>
      <c r="X549" s="166"/>
      <c r="Y549" s="196"/>
      <c r="Z549" s="915"/>
      <c r="AA549" s="917"/>
      <c r="AB549" s="917"/>
      <c r="AC549" s="917"/>
      <c r="AD549" s="917"/>
      <c r="AE549" s="917"/>
      <c r="AF549" s="917"/>
    </row>
    <row r="550" spans="1:33">
      <c r="A550" s="165"/>
      <c r="B550" s="1143" t="s">
        <v>379</v>
      </c>
      <c r="C550" s="1165">
        <v>9385</v>
      </c>
      <c r="D550" s="1166">
        <v>2472</v>
      </c>
      <c r="E550" s="1166">
        <v>12415</v>
      </c>
      <c r="F550" s="20">
        <v>789</v>
      </c>
      <c r="G550" s="1166">
        <v>1675</v>
      </c>
      <c r="H550" s="1166">
        <v>1049</v>
      </c>
      <c r="I550" s="1167">
        <v>27785</v>
      </c>
      <c r="J550" s="196"/>
      <c r="K550" s="155"/>
      <c r="L550" s="155"/>
      <c r="M550" s="155"/>
      <c r="N550" s="155"/>
      <c r="O550" s="155"/>
      <c r="P550" s="156"/>
      <c r="Q550" s="157"/>
      <c r="R550" s="896"/>
      <c r="S550" s="166"/>
      <c r="T550" s="166"/>
      <c r="U550" s="166"/>
      <c r="V550" s="166"/>
      <c r="W550" s="156"/>
      <c r="X550" s="166"/>
      <c r="Y550" s="196"/>
      <c r="Z550" s="915"/>
      <c r="AA550" s="917"/>
      <c r="AB550" s="917"/>
      <c r="AC550" s="917"/>
      <c r="AD550" s="917"/>
      <c r="AE550" s="917"/>
      <c r="AF550" s="917"/>
    </row>
    <row r="551" spans="1:33">
      <c r="A551" s="165"/>
      <c r="B551" s="1143" t="s">
        <v>1221</v>
      </c>
      <c r="C551" s="1165">
        <v>9385</v>
      </c>
      <c r="D551" s="1166">
        <v>2472</v>
      </c>
      <c r="E551" s="1166">
        <v>12415</v>
      </c>
      <c r="F551" s="20">
        <v>789</v>
      </c>
      <c r="G551" s="1166">
        <v>1675</v>
      </c>
      <c r="H551" s="1166">
        <v>1049</v>
      </c>
      <c r="I551" s="1167">
        <v>27785</v>
      </c>
      <c r="J551" s="196"/>
      <c r="K551" s="155"/>
      <c r="L551" s="155"/>
      <c r="M551" s="155"/>
      <c r="N551" s="155"/>
      <c r="O551" s="155"/>
      <c r="P551" s="156"/>
      <c r="Q551" s="157"/>
      <c r="R551" s="896"/>
      <c r="S551" s="166"/>
      <c r="T551" s="166"/>
      <c r="U551" s="166"/>
      <c r="V551" s="166"/>
      <c r="W551" s="156"/>
      <c r="X551" s="166"/>
      <c r="Y551" s="196"/>
      <c r="Z551" s="915"/>
      <c r="AA551" s="917"/>
      <c r="AB551" s="917"/>
      <c r="AC551" s="917"/>
      <c r="AD551" s="917"/>
      <c r="AE551" s="917"/>
      <c r="AF551" s="917"/>
    </row>
    <row r="552" spans="1:33">
      <c r="A552" s="165"/>
      <c r="B552" s="1143" t="s">
        <v>381</v>
      </c>
      <c r="C552" s="1165">
        <v>9574</v>
      </c>
      <c r="D552" s="1166">
        <v>2599</v>
      </c>
      <c r="E552" s="1166">
        <v>12770</v>
      </c>
      <c r="F552" s="20">
        <v>748</v>
      </c>
      <c r="G552" s="1166">
        <v>1632</v>
      </c>
      <c r="H552" s="1166">
        <v>1248</v>
      </c>
      <c r="I552" s="1167">
        <v>28571</v>
      </c>
      <c r="J552" s="196"/>
      <c r="K552" s="155"/>
      <c r="L552" s="155"/>
      <c r="M552" s="155"/>
      <c r="N552" s="155"/>
      <c r="O552" s="155"/>
      <c r="P552" s="156"/>
      <c r="Q552" s="157"/>
      <c r="R552" s="896"/>
      <c r="S552" s="166"/>
      <c r="T552" s="166"/>
      <c r="U552" s="166"/>
      <c r="V552" s="166"/>
      <c r="W552" s="156"/>
      <c r="X552" s="166"/>
      <c r="Y552" s="196"/>
      <c r="Z552" s="915"/>
      <c r="AA552" s="917"/>
      <c r="AB552" s="917"/>
      <c r="AC552" s="917"/>
      <c r="AD552" s="917"/>
      <c r="AE552" s="917"/>
      <c r="AF552" s="917"/>
    </row>
    <row r="553" spans="1:33">
      <c r="A553" s="165"/>
      <c r="B553" s="1143" t="s">
        <v>1223</v>
      </c>
      <c r="C553" s="1165">
        <v>9574</v>
      </c>
      <c r="D553" s="1166">
        <v>2599</v>
      </c>
      <c r="E553" s="1166">
        <v>12770</v>
      </c>
      <c r="F553" s="20">
        <v>748</v>
      </c>
      <c r="G553" s="1166">
        <v>1632</v>
      </c>
      <c r="H553" s="1166">
        <v>1248</v>
      </c>
      <c r="I553" s="1167">
        <v>28571</v>
      </c>
      <c r="J553" s="196"/>
      <c r="K553" s="166">
        <f t="shared" ref="K553:L553" si="1828">IF(C553&gt;0,(C553/C536)*100,)</f>
        <v>66.228555617044833</v>
      </c>
      <c r="L553" s="166">
        <f t="shared" si="1828"/>
        <v>55.534188034188034</v>
      </c>
      <c r="M553" s="166">
        <f t="shared" ref="M553" si="1829">IF(E553&gt;0,(E553/E536)*100,)</f>
        <v>67.334563669918268</v>
      </c>
      <c r="N553" s="166">
        <f t="shared" ref="N553" si="1830">IF(F553&gt;0,(F553/F536)*100,)</f>
        <v>61.46261298274446</v>
      </c>
      <c r="O553" s="166">
        <f t="shared" ref="O553" si="1831">IF(G553&gt;0,(G553/G536)*100,)</f>
        <v>54.894046417759832</v>
      </c>
      <c r="P553" s="166">
        <f t="shared" ref="P553" si="1832">IF(H553&gt;0,(H553/H536)*100,)</f>
        <v>71.806674338319908</v>
      </c>
      <c r="Q553" s="157">
        <f t="shared" ref="Q553" si="1833">IF(I553&gt;0,(I553/I536)*100,)</f>
        <v>64.891321628926391</v>
      </c>
      <c r="R553" s="911"/>
      <c r="S553" s="166"/>
      <c r="T553" s="166"/>
      <c r="U553" s="166"/>
      <c r="V553" s="166"/>
      <c r="W553" s="156"/>
      <c r="X553" s="166"/>
      <c r="Y553" s="196"/>
      <c r="Z553" s="915"/>
      <c r="AA553" s="917"/>
      <c r="AB553" s="917"/>
      <c r="AC553" s="917"/>
      <c r="AD553" s="917"/>
      <c r="AE553" s="917"/>
      <c r="AF553" s="917"/>
    </row>
    <row r="554" spans="1:33">
      <c r="A554" s="165"/>
      <c r="B554" s="1143" t="s">
        <v>1225</v>
      </c>
      <c r="C554" s="1165">
        <v>9574</v>
      </c>
      <c r="D554" s="1166">
        <v>2599</v>
      </c>
      <c r="E554" s="1166">
        <v>12770</v>
      </c>
      <c r="F554" s="20">
        <v>748</v>
      </c>
      <c r="G554" s="1166">
        <v>1632</v>
      </c>
      <c r="H554" s="1166">
        <v>1248</v>
      </c>
      <c r="I554" s="1167">
        <v>28571</v>
      </c>
      <c r="J554" s="196"/>
      <c r="K554" s="166"/>
      <c r="L554" s="166"/>
      <c r="M554" s="166"/>
      <c r="N554" s="166"/>
      <c r="O554" s="166"/>
      <c r="P554" s="156"/>
      <c r="Q554" s="157"/>
      <c r="R554" s="911"/>
      <c r="S554" s="150"/>
      <c r="T554" s="150"/>
      <c r="U554" s="150"/>
      <c r="V554" s="150"/>
      <c r="W554" s="150"/>
      <c r="X554" s="898"/>
      <c r="Y554" s="196"/>
      <c r="AA554" s="917"/>
      <c r="AB554" s="917"/>
      <c r="AC554" s="917"/>
      <c r="AD554" s="917"/>
      <c r="AE554" s="917"/>
      <c r="AF554" s="917"/>
      <c r="AG554" s="133"/>
    </row>
    <row r="555" spans="1:33">
      <c r="A555" s="165"/>
      <c r="B555" s="1143" t="s">
        <v>383</v>
      </c>
      <c r="C555" s="1165">
        <v>10388</v>
      </c>
      <c r="D555" s="1166">
        <v>2859</v>
      </c>
      <c r="E555" s="1166">
        <v>12670</v>
      </c>
      <c r="F555" s="20">
        <v>831</v>
      </c>
      <c r="G555" s="1166">
        <v>2011</v>
      </c>
      <c r="H555" s="1166">
        <v>1027</v>
      </c>
      <c r="I555" s="1167">
        <v>29786</v>
      </c>
      <c r="J555" s="196"/>
      <c r="K555" s="166"/>
      <c r="L555" s="166"/>
      <c r="M555" s="166"/>
      <c r="N555" s="166"/>
      <c r="O555" s="166"/>
      <c r="P555" s="156"/>
      <c r="Q555" s="157"/>
      <c r="R555" s="896">
        <f t="shared" ref="R555" si="1834">+K555+K558</f>
        <v>0</v>
      </c>
      <c r="S555" s="166">
        <f t="shared" ref="S555" si="1835">+L555+L558</f>
        <v>0</v>
      </c>
      <c r="T555" s="166">
        <f t="shared" ref="T555" si="1836">+M555+M558</f>
        <v>0</v>
      </c>
      <c r="U555" s="166">
        <f t="shared" ref="U555" si="1837">+N555+N558</f>
        <v>0</v>
      </c>
      <c r="V555" s="166">
        <f t="shared" ref="V555" si="1838">+O555+O558</f>
        <v>0</v>
      </c>
      <c r="W555" s="156">
        <f t="shared" ref="W555" si="1839">+P555+P558</f>
        <v>0</v>
      </c>
      <c r="X555" s="166">
        <f t="shared" ref="X555" si="1840">+Q555+Q558</f>
        <v>0</v>
      </c>
      <c r="Y555" s="196"/>
      <c r="Z555" s="915"/>
      <c r="AA555" s="917"/>
      <c r="AB555" s="917"/>
      <c r="AC555" s="917"/>
      <c r="AD555" s="917"/>
      <c r="AE555" s="917"/>
      <c r="AF555" s="917"/>
      <c r="AG555" s="133"/>
    </row>
    <row r="556" spans="1:33">
      <c r="A556" s="165"/>
      <c r="B556" s="1143" t="s">
        <v>1227</v>
      </c>
      <c r="C556" s="1165">
        <v>10388</v>
      </c>
      <c r="D556" s="1166">
        <v>2859</v>
      </c>
      <c r="E556" s="1166">
        <v>12670</v>
      </c>
      <c r="F556" s="20">
        <v>831</v>
      </c>
      <c r="G556" s="1166">
        <v>2011</v>
      </c>
      <c r="H556" s="1166">
        <v>1027</v>
      </c>
      <c r="I556" s="1167">
        <v>29786</v>
      </c>
      <c r="J556" s="196"/>
      <c r="K556" s="166">
        <f t="shared" ref="K556:L556" si="1841">IF(C556&gt;0,(C556/C537)*100,)</f>
        <v>67.939829954218439</v>
      </c>
      <c r="L556" s="166">
        <f t="shared" si="1841"/>
        <v>57.11146624051139</v>
      </c>
      <c r="M556" s="166">
        <f t="shared" ref="M556" si="1842">IF(E556&gt;0,(E556/E537)*100,)</f>
        <v>68.88490186483989</v>
      </c>
      <c r="N556" s="166">
        <f t="shared" ref="N556" si="1843">IF(F556&gt;0,(F556/F537)*100,)</f>
        <v>51.42326732673267</v>
      </c>
      <c r="O556" s="166">
        <f t="shared" ref="O556" si="1844">IF(G556&gt;0,(G556/G537)*100,)</f>
        <v>61.762899262899261</v>
      </c>
      <c r="P556" s="156">
        <f t="shared" ref="P556" si="1845">IF(H556&gt;0,(H556/H537)*100,)</f>
        <v>66.731643924626383</v>
      </c>
      <c r="Q556" s="157">
        <f t="shared" ref="Q556" si="1846">IF(I556&gt;0,(I556/I537)*100,)</f>
        <v>66.044345898004437</v>
      </c>
      <c r="R556" s="896"/>
      <c r="S556" s="166"/>
      <c r="T556" s="166"/>
      <c r="U556" s="166"/>
      <c r="V556" s="166"/>
      <c r="W556" s="156"/>
      <c r="X556" s="166"/>
      <c r="Y556" s="196"/>
      <c r="Z556" s="915"/>
      <c r="AA556" s="917"/>
      <c r="AB556" s="917"/>
      <c r="AC556" s="917"/>
      <c r="AD556" s="917"/>
      <c r="AE556" s="917"/>
      <c r="AF556" s="917"/>
      <c r="AG556" s="133"/>
    </row>
    <row r="557" spans="1:33">
      <c r="A557" s="165"/>
      <c r="B557" s="1143" t="s">
        <v>1229</v>
      </c>
      <c r="C557" s="1165">
        <v>10388</v>
      </c>
      <c r="D557" s="1166">
        <v>2859</v>
      </c>
      <c r="E557" s="1166">
        <v>12670</v>
      </c>
      <c r="F557" s="20">
        <v>831</v>
      </c>
      <c r="G557" s="1166">
        <v>2011</v>
      </c>
      <c r="H557" s="1166">
        <v>1027</v>
      </c>
      <c r="I557" s="1167">
        <v>29786</v>
      </c>
      <c r="J557" s="196"/>
      <c r="K557" s="166"/>
      <c r="L557" s="166"/>
      <c r="M557" s="166"/>
      <c r="N557" s="166"/>
      <c r="O557" s="166"/>
      <c r="P557" s="156"/>
      <c r="Q557" s="157"/>
      <c r="R557" s="896">
        <f t="shared" ref="R557" si="1847">+K557+K560</f>
        <v>0</v>
      </c>
      <c r="S557" s="166">
        <f t="shared" ref="S557" si="1848">+L557+L560</f>
        <v>0</v>
      </c>
      <c r="T557" s="166">
        <f t="shared" ref="T557" si="1849">+M557+M560</f>
        <v>0</v>
      </c>
      <c r="U557" s="166">
        <f t="shared" ref="U557" si="1850">+N557+N560</f>
        <v>0</v>
      </c>
      <c r="V557" s="166">
        <f t="shared" ref="V557" si="1851">+O557+O560</f>
        <v>0</v>
      </c>
      <c r="W557" s="156">
        <f t="shared" ref="W557" si="1852">+P557+P560</f>
        <v>0</v>
      </c>
      <c r="X557" s="166">
        <f t="shared" ref="X557" si="1853">+Q557+Q560</f>
        <v>0</v>
      </c>
      <c r="Y557" s="196"/>
      <c r="Z557" s="915"/>
      <c r="AA557" s="917"/>
      <c r="AB557" s="917"/>
      <c r="AC557" s="917"/>
      <c r="AD557" s="917"/>
      <c r="AE557" s="917"/>
      <c r="AF557" s="917"/>
      <c r="AG557" s="133"/>
    </row>
    <row r="558" spans="1:33">
      <c r="A558" s="165"/>
      <c r="B558" s="1143" t="s">
        <v>385</v>
      </c>
      <c r="C558" s="1165">
        <v>10736</v>
      </c>
      <c r="D558" s="1166">
        <v>2767</v>
      </c>
      <c r="E558" s="1166">
        <v>13106</v>
      </c>
      <c r="F558" s="20">
        <v>823</v>
      </c>
      <c r="G558" s="1166">
        <v>1905</v>
      </c>
      <c r="H558" s="1166">
        <v>1103</v>
      </c>
      <c r="I558" s="1167">
        <v>30440</v>
      </c>
      <c r="J558" s="196"/>
      <c r="K558" s="166"/>
      <c r="L558" s="166"/>
      <c r="M558" s="166"/>
      <c r="N558" s="166"/>
      <c r="O558" s="166"/>
      <c r="P558" s="156"/>
      <c r="Q558" s="157"/>
      <c r="R558" s="152"/>
      <c r="S558" s="153"/>
      <c r="T558" s="475"/>
      <c r="U558" s="475"/>
      <c r="V558" s="475"/>
      <c r="W558" s="475"/>
      <c r="X558" s="476"/>
      <c r="Y558" s="196"/>
      <c r="Z558" s="915"/>
      <c r="AA558" s="917"/>
      <c r="AB558" s="917"/>
      <c r="AC558" s="917"/>
      <c r="AD558" s="917"/>
      <c r="AE558" s="917"/>
      <c r="AF558" s="917"/>
      <c r="AG558" s="133"/>
    </row>
    <row r="559" spans="1:33">
      <c r="A559" s="165"/>
      <c r="B559" s="1143" t="s">
        <v>1231</v>
      </c>
      <c r="C559" s="1165">
        <v>10736</v>
      </c>
      <c r="D559" s="1166">
        <v>2767</v>
      </c>
      <c r="E559" s="1166">
        <v>13106</v>
      </c>
      <c r="F559" s="20">
        <v>823</v>
      </c>
      <c r="G559" s="1166">
        <v>1905</v>
      </c>
      <c r="H559" s="1166">
        <v>1103</v>
      </c>
      <c r="I559" s="1167">
        <v>30440</v>
      </c>
      <c r="J559" s="196"/>
      <c r="K559" s="166">
        <f t="shared" ref="K559:L559" si="1854">IF(C559&gt;0,(C559/C538)*100,)</f>
        <v>66.341222270283623</v>
      </c>
      <c r="L559" s="166">
        <f t="shared" si="1854"/>
        <v>57.778241804134481</v>
      </c>
      <c r="M559" s="166">
        <f t="shared" ref="M559" si="1855">IF(E559&gt;0,(E559/E538)*100,)</f>
        <v>66.656494761468821</v>
      </c>
      <c r="N559" s="166">
        <f t="shared" ref="N559" si="1856">IF(F559&gt;0,(F559/F538)*100,)</f>
        <v>50</v>
      </c>
      <c r="O559" s="166">
        <f t="shared" ref="O559" si="1857">IF(G559&gt;0,(G559/G538)*100,)</f>
        <v>62.234563868016991</v>
      </c>
      <c r="P559" s="166">
        <f t="shared" ref="P559" si="1858">IF(H559&gt;0,(H559/H538)*100,)</f>
        <v>67.051671732522806</v>
      </c>
      <c r="Q559" s="157">
        <f t="shared" ref="Q559" si="1859">IF(I559&gt;0,(I559/I538)*100,)</f>
        <v>64.785255182394749</v>
      </c>
      <c r="R559" s="896"/>
      <c r="S559" s="166"/>
      <c r="T559" s="166"/>
      <c r="U559" s="166"/>
      <c r="V559" s="166"/>
      <c r="W559" s="156"/>
      <c r="X559" s="166"/>
      <c r="Y559" s="196"/>
      <c r="Z559" s="915"/>
      <c r="AA559" s="917"/>
      <c r="AB559" s="917"/>
      <c r="AC559" s="917"/>
      <c r="AD559" s="917"/>
      <c r="AE559" s="917"/>
      <c r="AF559" s="917"/>
      <c r="AG559" s="133"/>
    </row>
    <row r="560" spans="1:33">
      <c r="A560" s="165"/>
      <c r="B560" s="1143" t="s">
        <v>387</v>
      </c>
      <c r="C560" s="1165">
        <v>11099</v>
      </c>
      <c r="D560" s="1166">
        <v>2933</v>
      </c>
      <c r="E560" s="1166">
        <v>12900</v>
      </c>
      <c r="F560" s="20">
        <v>931</v>
      </c>
      <c r="G560" s="1166">
        <v>2063</v>
      </c>
      <c r="H560" s="1166">
        <v>1216</v>
      </c>
      <c r="I560" s="1167">
        <v>31142</v>
      </c>
      <c r="J560" s="196"/>
      <c r="K560" s="166"/>
      <c r="L560" s="166"/>
      <c r="M560" s="166"/>
      <c r="N560" s="166"/>
      <c r="O560" s="166"/>
      <c r="P560" s="156"/>
      <c r="Q560" s="157"/>
      <c r="R560" s="911"/>
      <c r="S560" s="166"/>
      <c r="T560" s="166"/>
      <c r="U560" s="166"/>
      <c r="V560" s="166"/>
      <c r="W560" s="156"/>
      <c r="X560" s="166"/>
      <c r="Y560" s="196"/>
      <c r="Z560" s="915"/>
      <c r="AA560" s="917"/>
      <c r="AB560" s="917"/>
      <c r="AC560" s="917"/>
      <c r="AD560" s="917"/>
      <c r="AE560" s="917"/>
      <c r="AF560" s="917"/>
      <c r="AG560" s="133"/>
    </row>
    <row r="561" spans="1:33">
      <c r="A561" s="165"/>
      <c r="B561" s="1143" t="s">
        <v>1233</v>
      </c>
      <c r="C561" s="1165">
        <v>11099</v>
      </c>
      <c r="D561" s="1166">
        <v>2933</v>
      </c>
      <c r="E561" s="1166">
        <v>12900</v>
      </c>
      <c r="F561" s="20">
        <v>931</v>
      </c>
      <c r="G561" s="1166">
        <v>2063</v>
      </c>
      <c r="H561" s="1166">
        <v>1216</v>
      </c>
      <c r="I561" s="1167">
        <v>31142</v>
      </c>
      <c r="J561" s="196"/>
      <c r="K561" s="166"/>
      <c r="L561" s="166"/>
      <c r="M561" s="166"/>
      <c r="N561" s="166"/>
      <c r="O561" s="166"/>
      <c r="P561" s="156"/>
      <c r="Q561" s="157"/>
      <c r="R561" s="896"/>
      <c r="S561" s="153"/>
      <c r="T561" s="475"/>
      <c r="U561" s="475"/>
      <c r="V561" s="475"/>
      <c r="W561" s="475"/>
      <c r="X561" s="476"/>
      <c r="Y561" s="196"/>
      <c r="Z561" s="915"/>
      <c r="AA561" s="917"/>
      <c r="AB561" s="917"/>
      <c r="AC561" s="917"/>
      <c r="AD561" s="917"/>
      <c r="AE561" s="917"/>
      <c r="AF561" s="917"/>
      <c r="AG561" s="133"/>
    </row>
    <row r="562" spans="1:33">
      <c r="A562" s="165"/>
      <c r="B562" s="1143" t="s">
        <v>389</v>
      </c>
      <c r="C562" s="1165">
        <v>10984</v>
      </c>
      <c r="D562" s="1166">
        <v>3060</v>
      </c>
      <c r="E562" s="1166">
        <v>13201</v>
      </c>
      <c r="F562" s="20">
        <v>579</v>
      </c>
      <c r="G562" s="1166">
        <v>2410</v>
      </c>
      <c r="H562" s="1166">
        <v>1222</v>
      </c>
      <c r="I562" s="1167">
        <v>31456</v>
      </c>
      <c r="J562" s="196"/>
      <c r="K562" s="166"/>
      <c r="L562" s="166"/>
      <c r="M562" s="166"/>
      <c r="N562" s="166"/>
      <c r="O562" s="166"/>
      <c r="P562" s="156"/>
      <c r="Q562" s="157"/>
      <c r="R562" s="898"/>
      <c r="S562" s="166"/>
      <c r="T562" s="166"/>
      <c r="U562" s="166"/>
      <c r="V562" s="166"/>
      <c r="W562" s="156"/>
      <c r="X562" s="166"/>
      <c r="Y562" s="196"/>
      <c r="Z562" s="915"/>
      <c r="AA562" s="917"/>
      <c r="AB562" s="917"/>
      <c r="AC562" s="917"/>
      <c r="AD562" s="917"/>
      <c r="AE562" s="917"/>
      <c r="AF562" s="917"/>
      <c r="AG562" s="133"/>
    </row>
    <row r="563" spans="1:33">
      <c r="A563" s="165"/>
      <c r="B563" s="1143" t="s">
        <v>1235</v>
      </c>
      <c r="C563" s="1165">
        <v>10984</v>
      </c>
      <c r="D563" s="1166">
        <v>3060</v>
      </c>
      <c r="E563" s="1166">
        <v>13201</v>
      </c>
      <c r="F563" s="20">
        <v>579</v>
      </c>
      <c r="G563" s="1166">
        <v>2410</v>
      </c>
      <c r="H563" s="1166">
        <v>1222</v>
      </c>
      <c r="I563" s="1167">
        <v>31456</v>
      </c>
      <c r="J563" s="196"/>
      <c r="K563" s="166">
        <f t="shared" ref="K563:L563" si="1860">IF(C563&gt;0,(C563/C540)*100,)</f>
        <v>68.757433489827861</v>
      </c>
      <c r="L563" s="166">
        <f t="shared" si="1860"/>
        <v>57.703186875353573</v>
      </c>
      <c r="M563" s="166">
        <f t="shared" ref="M563" si="1861">IF(E563&gt;0,(E563/E540)*100,)</f>
        <v>68.730150465975953</v>
      </c>
      <c r="N563" s="166">
        <f t="shared" ref="N563" si="1862">IF(F563&gt;0,(F563/F540)*100,)</f>
        <v>42.920681986656781</v>
      </c>
      <c r="O563" s="166">
        <f t="shared" ref="O563" si="1863">IF(G563&gt;0,(G563/G540)*100,)</f>
        <v>65.347071583514108</v>
      </c>
      <c r="P563" s="166">
        <f t="shared" ref="P563" si="1864">IF(H563&gt;0,(H563/H540)*100,)</f>
        <v>69.94848311390956</v>
      </c>
      <c r="Q563" s="157">
        <f t="shared" ref="Q563" si="1865">IF(I563&gt;0,(I563/I540)*100,)</f>
        <v>66.546785419619624</v>
      </c>
      <c r="R563" s="911"/>
      <c r="S563" s="166"/>
      <c r="T563" s="166"/>
      <c r="U563" s="166"/>
      <c r="V563" s="166"/>
      <c r="W563" s="156"/>
      <c r="X563" s="166"/>
      <c r="Y563" s="196"/>
      <c r="Z563" s="915"/>
      <c r="AA563" s="917"/>
      <c r="AB563" s="917"/>
      <c r="AC563" s="917"/>
      <c r="AD563" s="917"/>
      <c r="AE563" s="917"/>
      <c r="AF563" s="917"/>
      <c r="AG563" s="133"/>
    </row>
    <row r="564" spans="1:33">
      <c r="A564" s="165"/>
      <c r="B564" s="1143" t="s">
        <v>1237</v>
      </c>
      <c r="C564" s="1165">
        <v>10984</v>
      </c>
      <c r="D564" s="1166">
        <v>3060</v>
      </c>
      <c r="E564" s="1166">
        <v>13201</v>
      </c>
      <c r="F564" s="20">
        <v>579</v>
      </c>
      <c r="G564" s="1166">
        <v>2410</v>
      </c>
      <c r="H564" s="1166">
        <v>1222</v>
      </c>
      <c r="I564" s="1167">
        <v>31456</v>
      </c>
      <c r="J564" s="196"/>
      <c r="K564" s="166"/>
      <c r="L564" s="166"/>
      <c r="M564" s="166"/>
      <c r="N564" s="166"/>
      <c r="O564" s="166"/>
      <c r="P564" s="156"/>
      <c r="Q564" s="157"/>
      <c r="R564" s="896"/>
      <c r="S564" s="166"/>
      <c r="T564" s="166"/>
      <c r="U564" s="166"/>
      <c r="V564" s="166"/>
      <c r="W564" s="156"/>
      <c r="X564" s="166"/>
      <c r="Y564" s="196"/>
      <c r="Z564" s="915"/>
      <c r="AA564" s="917"/>
      <c r="AB564" s="917"/>
      <c r="AC564" s="917"/>
      <c r="AD564" s="917"/>
      <c r="AE564" s="917"/>
      <c r="AF564" s="917"/>
      <c r="AG564" s="133"/>
    </row>
    <row r="565" spans="1:33">
      <c r="A565" s="165"/>
      <c r="B565" s="1143" t="s">
        <v>391</v>
      </c>
      <c r="C565" s="1165">
        <v>11044</v>
      </c>
      <c r="D565" s="1166">
        <v>3158</v>
      </c>
      <c r="E565" s="1166">
        <v>13399</v>
      </c>
      <c r="F565" s="20">
        <v>754</v>
      </c>
      <c r="G565" s="1166">
        <v>1996</v>
      </c>
      <c r="H565" s="1166">
        <v>1299</v>
      </c>
      <c r="I565" s="1167">
        <v>31650</v>
      </c>
      <c r="J565" s="196"/>
      <c r="K565" s="166"/>
      <c r="L565" s="166"/>
      <c r="M565" s="166"/>
      <c r="N565" s="166"/>
      <c r="O565" s="166"/>
      <c r="P565" s="156"/>
      <c r="Q565" s="157"/>
      <c r="R565" s="896"/>
      <c r="S565" s="166"/>
      <c r="T565" s="166"/>
      <c r="U565" s="166"/>
      <c r="V565" s="166"/>
      <c r="W565" s="156"/>
      <c r="X565" s="166"/>
      <c r="Y565" s="196"/>
      <c r="Z565" s="915"/>
      <c r="AA565" s="917"/>
      <c r="AB565" s="917"/>
      <c r="AC565" s="917"/>
      <c r="AD565" s="917"/>
      <c r="AE565" s="917"/>
      <c r="AF565" s="917"/>
      <c r="AG565" s="133"/>
    </row>
    <row r="566" spans="1:33">
      <c r="A566" s="165"/>
      <c r="B566" s="1143" t="s">
        <v>1239</v>
      </c>
      <c r="C566" s="1165">
        <v>11044</v>
      </c>
      <c r="D566" s="1166">
        <v>3158</v>
      </c>
      <c r="E566" s="1166">
        <v>13399</v>
      </c>
      <c r="F566" s="20">
        <v>754</v>
      </c>
      <c r="G566" s="1166">
        <v>1996</v>
      </c>
      <c r="H566" s="1166">
        <v>1299</v>
      </c>
      <c r="I566" s="1167">
        <v>31650</v>
      </c>
      <c r="J566" s="196"/>
      <c r="K566" s="166">
        <f t="shared" ref="K566:L566" si="1866">IF(C566&gt;0,(C566/C541)*100,)</f>
        <v>72.700941346850115</v>
      </c>
      <c r="L566" s="166">
        <f t="shared" si="1866"/>
        <v>56.59498207885305</v>
      </c>
      <c r="M566" s="166">
        <f t="shared" ref="M566" si="1867">IF(E566&gt;0,(E566/E541)*100,)</f>
        <v>68.226488110392594</v>
      </c>
      <c r="N566" s="166">
        <f t="shared" ref="N566" si="1868">IF(F566&gt;0,(F566/F541)*100,)</f>
        <v>50.033178500331786</v>
      </c>
      <c r="O566" s="166">
        <f t="shared" ref="O566" si="1869">IF(G566&gt;0,(G566/G541)*100,)</f>
        <v>58.413813286508628</v>
      </c>
      <c r="P566" s="156">
        <f t="shared" ref="P566" si="1870">IF(H566&gt;0,(H566/H541)*100,)</f>
        <v>69.614147909967855</v>
      </c>
      <c r="Q566" s="157">
        <f t="shared" ref="Q566" si="1871">IF(I566&gt;0,(I566/I541)*100,)</f>
        <v>67.055084745762713</v>
      </c>
      <c r="R566" s="896"/>
      <c r="S566" s="166"/>
      <c r="T566" s="166"/>
      <c r="U566" s="166"/>
      <c r="V566" s="166"/>
      <c r="W566" s="156"/>
      <c r="X566" s="166"/>
      <c r="Y566" s="196"/>
      <c r="Z566" s="915"/>
      <c r="AA566" s="917"/>
      <c r="AB566" s="917"/>
      <c r="AC566" s="917"/>
      <c r="AD566" s="917"/>
      <c r="AE566" s="917"/>
      <c r="AF566" s="917"/>
      <c r="AG566" s="133"/>
    </row>
    <row r="567" spans="1:33">
      <c r="A567" s="165"/>
      <c r="B567" s="1143" t="s">
        <v>1241</v>
      </c>
      <c r="C567" s="1165">
        <v>11044</v>
      </c>
      <c r="D567" s="1166">
        <v>3158</v>
      </c>
      <c r="E567" s="1166">
        <v>13399</v>
      </c>
      <c r="F567" s="20">
        <v>754</v>
      </c>
      <c r="G567" s="1166">
        <v>1996</v>
      </c>
      <c r="H567" s="1166">
        <v>1299</v>
      </c>
      <c r="I567" s="1167">
        <v>31650</v>
      </c>
      <c r="J567" s="196"/>
      <c r="K567" s="166"/>
      <c r="L567" s="166"/>
      <c r="M567" s="166"/>
      <c r="N567" s="166"/>
      <c r="O567" s="166"/>
      <c r="P567" s="156"/>
      <c r="Q567" s="157"/>
      <c r="R567" s="152"/>
      <c r="S567" s="153"/>
      <c r="T567" s="475"/>
      <c r="U567" s="475"/>
      <c r="V567" s="475"/>
      <c r="W567" s="475"/>
      <c r="X567" s="476"/>
      <c r="Y567" s="196"/>
      <c r="Z567" s="915"/>
      <c r="AA567" s="917"/>
      <c r="AB567" s="917"/>
      <c r="AC567" s="917"/>
      <c r="AD567" s="917"/>
      <c r="AE567" s="917"/>
      <c r="AF567" s="917"/>
      <c r="AG567" s="895"/>
    </row>
    <row r="568" spans="1:33">
      <c r="A568" s="165"/>
      <c r="B568" s="1143" t="s">
        <v>393</v>
      </c>
      <c r="C568" s="1165">
        <v>10998</v>
      </c>
      <c r="D568" s="1166">
        <v>2955</v>
      </c>
      <c r="E568" s="1166">
        <v>13693</v>
      </c>
      <c r="F568" s="20">
        <v>538</v>
      </c>
      <c r="G568" s="1166">
        <v>1729</v>
      </c>
      <c r="H568" s="1166">
        <v>1169</v>
      </c>
      <c r="I568" s="1167">
        <v>31082</v>
      </c>
      <c r="J568" s="196"/>
      <c r="K568" s="166"/>
      <c r="L568" s="166"/>
      <c r="M568" s="166"/>
      <c r="N568" s="166"/>
      <c r="O568" s="166"/>
      <c r="P568" s="156"/>
      <c r="Q568" s="157"/>
      <c r="R568" s="896"/>
      <c r="S568" s="166"/>
      <c r="T568" s="166"/>
      <c r="U568" s="166"/>
      <c r="V568" s="166"/>
      <c r="W568" s="156"/>
      <c r="X568" s="166"/>
      <c r="Y568" s="196"/>
      <c r="Z568" s="915"/>
      <c r="AA568" s="917"/>
      <c r="AB568" s="917"/>
      <c r="AC568" s="917"/>
      <c r="AD568" s="917"/>
      <c r="AE568" s="917"/>
      <c r="AF568" s="917"/>
      <c r="AG568" s="895"/>
    </row>
    <row r="569" spans="1:33">
      <c r="A569" s="165"/>
      <c r="B569" s="1143" t="s">
        <v>1243</v>
      </c>
      <c r="C569" s="1165">
        <v>10998</v>
      </c>
      <c r="D569" s="1166">
        <v>2955</v>
      </c>
      <c r="E569" s="1166">
        <v>13693</v>
      </c>
      <c r="F569" s="20">
        <v>538</v>
      </c>
      <c r="G569" s="1166">
        <v>1729</v>
      </c>
      <c r="H569" s="1166">
        <v>1169</v>
      </c>
      <c r="I569" s="1167">
        <v>31082</v>
      </c>
      <c r="J569" s="196"/>
      <c r="K569" s="166">
        <f t="shared" ref="K569:L569" si="1872">IF(C569&gt;0,(C569/C542)*100,)</f>
        <v>67.734187349879903</v>
      </c>
      <c r="L569" s="166">
        <f t="shared" si="1872"/>
        <v>54.10106188209447</v>
      </c>
      <c r="M569" s="166">
        <f t="shared" ref="M569" si="1873">IF(E569&gt;0,(E569/E542)*100,)</f>
        <v>69.195007327303045</v>
      </c>
      <c r="N569" s="166">
        <f t="shared" ref="N569" si="1874">IF(F569&gt;0,(F569/F542)*100,)</f>
        <v>42.129992169146433</v>
      </c>
      <c r="O569" s="166">
        <f t="shared" ref="O569" si="1875">IF(G569&gt;0,(G569/G542)*100,)</f>
        <v>52.826153376107541</v>
      </c>
      <c r="P569" s="937">
        <f t="shared" ref="P569" si="1876">IF(H569&gt;0,(H569/H542)*100,)</f>
        <v>55.429113323850167</v>
      </c>
      <c r="Q569" s="157">
        <f t="shared" ref="Q569" si="1877">IF(I569&gt;0,(I569/I542)*100,)</f>
        <v>64.556462500259627</v>
      </c>
      <c r="R569" s="911"/>
      <c r="S569" s="166"/>
      <c r="T569" s="166"/>
      <c r="U569" s="166"/>
      <c r="V569" s="166"/>
      <c r="W569" s="156"/>
      <c r="X569" s="166"/>
      <c r="Y569" s="196"/>
      <c r="Z569" s="915"/>
      <c r="AA569" s="917"/>
      <c r="AB569" s="917"/>
      <c r="AC569" s="917"/>
      <c r="AD569" s="917"/>
      <c r="AE569" s="917"/>
      <c r="AF569" s="917"/>
      <c r="AG569" s="895"/>
    </row>
    <row r="570" spans="1:33">
      <c r="A570" s="165"/>
      <c r="B570" s="1143" t="s">
        <v>1245</v>
      </c>
      <c r="C570" s="1165">
        <v>10998</v>
      </c>
      <c r="D570" s="1166">
        <v>2955</v>
      </c>
      <c r="E570" s="1166">
        <v>13693</v>
      </c>
      <c r="F570" s="20">
        <v>538</v>
      </c>
      <c r="G570" s="1166">
        <v>1729</v>
      </c>
      <c r="H570" s="1166">
        <v>1169</v>
      </c>
      <c r="I570" s="1167">
        <v>31082</v>
      </c>
      <c r="J570" s="897"/>
      <c r="K570" s="158"/>
      <c r="L570" s="158"/>
      <c r="M570" s="158"/>
      <c r="N570" s="158"/>
      <c r="O570" s="158"/>
      <c r="P570" s="159"/>
      <c r="Q570" s="160"/>
      <c r="R570" s="911" t="s">
        <v>9</v>
      </c>
      <c r="S570" s="153"/>
      <c r="T570" s="475"/>
      <c r="U570" s="475"/>
      <c r="V570" s="475"/>
      <c r="W570" s="475"/>
      <c r="X570" s="476"/>
      <c r="Y570" s="196"/>
      <c r="Z570" s="915"/>
      <c r="AA570" s="917"/>
      <c r="AB570" s="917"/>
      <c r="AC570" s="917"/>
      <c r="AD570" s="917"/>
      <c r="AE570" s="917"/>
      <c r="AF570" s="917"/>
      <c r="AG570" s="895"/>
    </row>
    <row r="571" spans="1:33">
      <c r="A571" s="165"/>
      <c r="B571" s="1143" t="s">
        <v>395</v>
      </c>
      <c r="C571" s="1165">
        <v>9816</v>
      </c>
      <c r="D571" s="1166">
        <v>2383</v>
      </c>
      <c r="E571" s="1166">
        <v>10657</v>
      </c>
      <c r="F571" s="20">
        <v>426</v>
      </c>
      <c r="G571" s="1166">
        <v>1767</v>
      </c>
      <c r="H571" s="1166">
        <v>965</v>
      </c>
      <c r="I571" s="1167">
        <v>26014</v>
      </c>
      <c r="J571" s="196"/>
      <c r="K571" s="166">
        <f t="shared" ref="K571:L571" si="1878">IF(C571&gt;0,(C571/C564)*100,)</f>
        <v>89.366351056081569</v>
      </c>
      <c r="L571" s="166">
        <f t="shared" si="1878"/>
        <v>77.875816993464056</v>
      </c>
      <c r="M571" s="166">
        <f t="shared" ref="M571" si="1879">IF(E571&gt;0,(E571/E564)*100,)</f>
        <v>80.72873267176729</v>
      </c>
      <c r="N571" s="166">
        <f t="shared" ref="N571" si="1880">IF(F571&gt;0,(F571/F564)*100,)</f>
        <v>73.575129533678748</v>
      </c>
      <c r="O571" s="166">
        <f t="shared" ref="O571" si="1881">IF(G571&gt;0,(G571/G564)*100,)</f>
        <v>73.319502074688785</v>
      </c>
      <c r="P571" s="156">
        <f t="shared" ref="P571" si="1882">IF(H571&gt;0,(H571/H564)*100,)</f>
        <v>78.968903436988541</v>
      </c>
      <c r="Q571" s="157">
        <f t="shared" ref="Q571" si="1883">IF(I571&gt;0,(I571/I564)*100,)</f>
        <v>82.699643947100711</v>
      </c>
      <c r="R571" s="896">
        <f>+K571+K574</f>
        <v>91.378368536052434</v>
      </c>
      <c r="S571" s="166">
        <f t="shared" ref="S571:S573" si="1884">+L571+L574</f>
        <v>81.797385620915037</v>
      </c>
      <c r="T571" s="166">
        <f t="shared" ref="T571:T573" si="1885">+M571+M574</f>
        <v>83.690629497765315</v>
      </c>
      <c r="U571" s="166">
        <f t="shared" ref="U571:U573" si="1886">+N571+N574</f>
        <v>79.274611398963728</v>
      </c>
      <c r="V571" s="166">
        <f t="shared" ref="V571:V573" si="1887">+O571+O574</f>
        <v>77.219917012448121</v>
      </c>
      <c r="W571" s="156">
        <f t="shared" ref="W571:W573" si="1888">+P571+P574</f>
        <v>82.48772504091653</v>
      </c>
      <c r="X571" s="166">
        <f t="shared" ref="X571:X573" si="1889">+Q571+Q574</f>
        <v>85.567141403865719</v>
      </c>
      <c r="Y571" s="196"/>
      <c r="Z571" s="913">
        <f>+R571+K577</f>
        <v>100</v>
      </c>
      <c r="AA571" s="913">
        <f t="shared" ref="AA571:AA573" si="1890">+S571+L577</f>
        <v>100</v>
      </c>
      <c r="AB571" s="913">
        <f t="shared" ref="AB571:AB573" si="1891">+T571+M577</f>
        <v>100</v>
      </c>
      <c r="AC571" s="913">
        <f t="shared" ref="AC571:AC573" si="1892">+U571+N577</f>
        <v>100</v>
      </c>
      <c r="AD571" s="913">
        <f t="shared" ref="AD571:AD573" si="1893">+V571+O577</f>
        <v>99.999999999999986</v>
      </c>
      <c r="AE571" s="913">
        <f t="shared" ref="AE571:AE573" si="1894">+W571+P577</f>
        <v>100</v>
      </c>
      <c r="AF571" s="913">
        <f t="shared" ref="AF571:AF573" si="1895">+X571+Q577</f>
        <v>100</v>
      </c>
      <c r="AG571" s="480"/>
    </row>
    <row r="572" spans="1:33">
      <c r="A572" s="165"/>
      <c r="B572" s="1143" t="s">
        <v>437</v>
      </c>
      <c r="C572" s="1165">
        <v>9784</v>
      </c>
      <c r="D572" s="1166">
        <v>2446</v>
      </c>
      <c r="E572" s="1166">
        <v>10703</v>
      </c>
      <c r="F572" s="20">
        <v>521</v>
      </c>
      <c r="G572" s="1166">
        <v>1487</v>
      </c>
      <c r="H572" s="1166">
        <v>1007</v>
      </c>
      <c r="I572" s="1167">
        <v>25948</v>
      </c>
      <c r="J572" s="196"/>
      <c r="K572" s="166">
        <f t="shared" ref="K572:L572" si="1896">IF(C572&gt;0,(C572/C567)*100,)</f>
        <v>88.591090184715682</v>
      </c>
      <c r="L572" s="166">
        <f t="shared" si="1896"/>
        <v>77.454084863837863</v>
      </c>
      <c r="M572" s="166">
        <f t="shared" ref="M572" si="1897">IF(E572&gt;0,(E572/E567)*100,)</f>
        <v>79.879095454884691</v>
      </c>
      <c r="N572" s="166">
        <f t="shared" ref="N572" si="1898">IF(F572&gt;0,(F572/F567)*100,)</f>
        <v>69.098143236074279</v>
      </c>
      <c r="O572" s="166">
        <f t="shared" ref="O572" si="1899">IF(G572&gt;0,(G572/G567)*100,)</f>
        <v>74.498997995991985</v>
      </c>
      <c r="P572" s="156">
        <f t="shared" ref="P572" si="1900">IF(H572&gt;0,(H572/H567)*100,)</f>
        <v>77.521170130869905</v>
      </c>
      <c r="Q572" s="157">
        <f t="shared" ref="Q572" si="1901">IF(I572&gt;0,(I572/I567)*100,)</f>
        <v>81.984202211690359</v>
      </c>
      <c r="R572" s="896">
        <f t="shared" ref="R572:R573" si="1902">+K572+K575</f>
        <v>90.679971024990948</v>
      </c>
      <c r="S572" s="166">
        <f t="shared" si="1884"/>
        <v>80.999999999999986</v>
      </c>
      <c r="T572" s="166">
        <f t="shared" si="1885"/>
        <v>83.02803940592581</v>
      </c>
      <c r="U572" s="166">
        <f t="shared" si="1886"/>
        <v>74.400000000000006</v>
      </c>
      <c r="V572" s="166">
        <f t="shared" si="1887"/>
        <v>78.793386773547098</v>
      </c>
      <c r="W572" s="156">
        <f t="shared" si="1888"/>
        <v>81.674826789838349</v>
      </c>
      <c r="X572" s="166">
        <f t="shared" si="1889"/>
        <v>84.967617693522897</v>
      </c>
      <c r="Y572" s="196"/>
      <c r="Z572" s="913">
        <f t="shared" ref="Z572:Z573" si="1903">+R572+K578</f>
        <v>100</v>
      </c>
      <c r="AA572" s="913">
        <f t="shared" si="1890"/>
        <v>99.999999999999986</v>
      </c>
      <c r="AB572" s="913">
        <f t="shared" si="1891"/>
        <v>100</v>
      </c>
      <c r="AC572" s="913">
        <f t="shared" si="1892"/>
        <v>100</v>
      </c>
      <c r="AD572" s="913">
        <f t="shared" si="1893"/>
        <v>100</v>
      </c>
      <c r="AE572" s="913">
        <f t="shared" si="1894"/>
        <v>100.00000000000001</v>
      </c>
      <c r="AF572" s="913">
        <f t="shared" si="1895"/>
        <v>100</v>
      </c>
      <c r="AG572" s="922"/>
    </row>
    <row r="573" spans="1:33">
      <c r="A573" s="165"/>
      <c r="B573" s="1143" t="s">
        <v>435</v>
      </c>
      <c r="C573" s="1165">
        <v>9785</v>
      </c>
      <c r="D573" s="1166">
        <v>2305</v>
      </c>
      <c r="E573" s="1166">
        <v>10941</v>
      </c>
      <c r="F573" s="20">
        <v>377</v>
      </c>
      <c r="G573" s="1166">
        <v>1203</v>
      </c>
      <c r="H573" s="1166">
        <v>918</v>
      </c>
      <c r="I573" s="1167">
        <v>25529</v>
      </c>
      <c r="J573" s="897"/>
      <c r="K573" s="158">
        <f t="shared" ref="K573:L573" si="1904">IF(C573&gt;0,(C573/C570)*100,)</f>
        <v>88.970721949445348</v>
      </c>
      <c r="L573" s="158">
        <f t="shared" si="1904"/>
        <v>78.003384094754651</v>
      </c>
      <c r="M573" s="158">
        <f t="shared" ref="M573" si="1905">IF(E573&gt;0,(E573/E570)*100,)</f>
        <v>79.902139779449357</v>
      </c>
      <c r="N573" s="158">
        <f t="shared" ref="N573" si="1906">IF(F573&gt;0,(F573/F570)*100,)</f>
        <v>70.074349442379173</v>
      </c>
      <c r="O573" s="158">
        <f t="shared" ref="O573" si="1907">IF(G573&gt;0,(G573/G570)*100,)</f>
        <v>69.577790630422214</v>
      </c>
      <c r="P573" s="159">
        <f t="shared" ref="P573" si="1908">IF(H573&gt;0,(H573/H570)*100,)</f>
        <v>78.528656971770744</v>
      </c>
      <c r="Q573" s="160">
        <f t="shared" ref="Q573" si="1909">IF(I573&gt;0,(I573/I570)*100,)</f>
        <v>82.134354288655814</v>
      </c>
      <c r="R573" s="896">
        <f t="shared" si="1902"/>
        <v>90.627168576104737</v>
      </c>
      <c r="S573" s="166">
        <f t="shared" si="1884"/>
        <v>81.599999999999994</v>
      </c>
      <c r="T573" s="166">
        <f t="shared" si="1885"/>
        <v>82.636631855692698</v>
      </c>
      <c r="U573" s="166">
        <f t="shared" si="1886"/>
        <v>74.699999999999989</v>
      </c>
      <c r="V573" s="166">
        <f t="shared" si="1887"/>
        <v>73.165934065934081</v>
      </c>
      <c r="W573" s="156">
        <f t="shared" si="1888"/>
        <v>81.792899914456797</v>
      </c>
      <c r="X573" s="166">
        <f t="shared" si="1889"/>
        <v>84.669500032172962</v>
      </c>
      <c r="Y573" s="196"/>
      <c r="Z573" s="913">
        <f t="shared" si="1903"/>
        <v>99.999999999999986</v>
      </c>
      <c r="AA573" s="913">
        <f t="shared" si="1890"/>
        <v>100</v>
      </c>
      <c r="AB573" s="913">
        <f t="shared" si="1891"/>
        <v>100</v>
      </c>
      <c r="AC573" s="913">
        <f t="shared" si="1892"/>
        <v>99.999999999999986</v>
      </c>
      <c r="AD573" s="913">
        <f t="shared" si="1893"/>
        <v>100</v>
      </c>
      <c r="AE573" s="913">
        <f t="shared" si="1894"/>
        <v>100</v>
      </c>
      <c r="AF573" s="913">
        <f t="shared" si="1895"/>
        <v>100</v>
      </c>
      <c r="AG573" s="480"/>
    </row>
    <row r="574" spans="1:33">
      <c r="A574" s="165"/>
      <c r="B574" s="1143" t="s">
        <v>433</v>
      </c>
      <c r="C574" s="1165">
        <v>221</v>
      </c>
      <c r="D574" s="1166">
        <v>120</v>
      </c>
      <c r="E574" s="1166">
        <v>391</v>
      </c>
      <c r="F574" s="20">
        <v>33</v>
      </c>
      <c r="G574" s="1166">
        <v>94</v>
      </c>
      <c r="H574" s="1166">
        <v>43</v>
      </c>
      <c r="I574" s="1167">
        <v>902</v>
      </c>
      <c r="J574" s="196"/>
      <c r="K574" s="166">
        <f t="shared" ref="K574:L574" si="1910">IF(C574&gt;0,(C574/C564)*100,)</f>
        <v>2.0120174799708668</v>
      </c>
      <c r="L574" s="166">
        <f t="shared" si="1910"/>
        <v>3.9215686274509802</v>
      </c>
      <c r="M574" s="166">
        <f t="shared" ref="M574" si="1911">IF(E574&gt;0,(E574/E564)*100,)</f>
        <v>2.9618968259980303</v>
      </c>
      <c r="N574" s="166">
        <f t="shared" ref="N574" si="1912">IF(F574&gt;0,(F574/F564)*100,)</f>
        <v>5.6994818652849739</v>
      </c>
      <c r="O574" s="166">
        <f t="shared" ref="O574" si="1913">IF(G574&gt;0,(G574/G564)*100,)</f>
        <v>3.900414937759336</v>
      </c>
      <c r="P574" s="156">
        <f t="shared" ref="P574" si="1914">IF(H574&gt;0,(H574/H564)*100,)</f>
        <v>3.5188216039279872</v>
      </c>
      <c r="Q574" s="157">
        <f t="shared" ref="Q574" si="1915">IF(I574&gt;0,(I574/I564)*100,)</f>
        <v>2.8674974567650051</v>
      </c>
      <c r="R574" s="896"/>
      <c r="S574" s="166"/>
      <c r="T574" s="166"/>
      <c r="U574" s="166"/>
      <c r="V574" s="166"/>
      <c r="W574" s="156"/>
      <c r="X574" s="166"/>
      <c r="Y574" s="196"/>
      <c r="Z574" s="913"/>
      <c r="AA574" s="921"/>
      <c r="AB574" s="921"/>
      <c r="AC574" s="921"/>
      <c r="AD574" s="921"/>
      <c r="AE574" s="921"/>
      <c r="AF574" s="921"/>
      <c r="AG574" s="480"/>
    </row>
    <row r="575" spans="1:33">
      <c r="A575" s="165"/>
      <c r="B575" s="1143" t="s">
        <v>431</v>
      </c>
      <c r="C575" s="1165">
        <v>230.69599999999969</v>
      </c>
      <c r="D575" s="1166">
        <v>111.98000000000002</v>
      </c>
      <c r="E575" s="1166">
        <v>421.92699999999991</v>
      </c>
      <c r="F575" s="20">
        <v>39.975999999999999</v>
      </c>
      <c r="G575" s="1166">
        <v>85.716000000000122</v>
      </c>
      <c r="H575" s="1166">
        <v>53.956000000000017</v>
      </c>
      <c r="I575" s="1167">
        <v>944.25099999999975</v>
      </c>
      <c r="J575" s="196"/>
      <c r="K575" s="166">
        <f t="shared" ref="K575:L575" si="1916">IF(C575&gt;0,(C575/C567)*100,)</f>
        <v>2.0888808402752597</v>
      </c>
      <c r="L575" s="166">
        <f t="shared" si="1916"/>
        <v>3.5459151361621282</v>
      </c>
      <c r="M575" s="166">
        <f t="shared" ref="M575" si="1917">IF(E575&gt;0,(E575/E567)*100,)</f>
        <v>3.1489439510411223</v>
      </c>
      <c r="N575" s="166">
        <f t="shared" ref="N575" si="1918">IF(F575&gt;0,(F575/F567)*100,)</f>
        <v>5.3018567639257297</v>
      </c>
      <c r="O575" s="166">
        <f t="shared" ref="O575" si="1919">IF(G575&gt;0,(G575/G567)*100,)</f>
        <v>4.2943887775551168</v>
      </c>
      <c r="P575" s="156">
        <f t="shared" ref="P575" si="1920">IF(H575&gt;0,(H575/H567)*100,)</f>
        <v>4.1536566589684387</v>
      </c>
      <c r="Q575" s="157">
        <f t="shared" ref="Q575" si="1921">IF(I575&gt;0,(I575/I567)*100,)</f>
        <v>2.9834154818325427</v>
      </c>
      <c r="R575" s="896"/>
      <c r="S575" s="166"/>
      <c r="T575" s="166"/>
      <c r="U575" s="166"/>
      <c r="V575" s="166"/>
      <c r="W575" s="156"/>
      <c r="X575" s="166"/>
      <c r="Y575" s="196"/>
      <c r="Z575" s="913"/>
      <c r="AA575" s="921"/>
      <c r="AB575" s="921"/>
      <c r="AC575" s="921"/>
      <c r="AD575" s="921"/>
      <c r="AE575" s="921"/>
      <c r="AF575" s="921"/>
      <c r="AG575" s="480"/>
    </row>
    <row r="576" spans="1:33">
      <c r="A576" s="165"/>
      <c r="B576" s="1143" t="s">
        <v>429</v>
      </c>
      <c r="C576" s="1165">
        <v>182.17600000000016</v>
      </c>
      <c r="D576" s="1166">
        <v>106.27999999999975</v>
      </c>
      <c r="E576" s="1166">
        <v>374.43400000000031</v>
      </c>
      <c r="F576" s="20">
        <v>24.886000000000024</v>
      </c>
      <c r="G576" s="1166">
        <v>62.039000000000101</v>
      </c>
      <c r="H576" s="1166">
        <v>38.158999999999992</v>
      </c>
      <c r="I576" s="1167">
        <v>787.97400000000039</v>
      </c>
      <c r="J576" s="897"/>
      <c r="K576" s="158">
        <f t="shared" ref="K576:L576" si="1922">IF(C576&gt;0,(C576/C570)*100,)</f>
        <v>1.656446626659394</v>
      </c>
      <c r="L576" s="158">
        <f t="shared" si="1922"/>
        <v>3.5966159052453381</v>
      </c>
      <c r="M576" s="158">
        <f t="shared" ref="M576" si="1923">IF(E576&gt;0,(E576/E570)*100,)</f>
        <v>2.7344920762433382</v>
      </c>
      <c r="N576" s="158">
        <f t="shared" ref="N576" si="1924">IF(F576&gt;0,(F576/F570)*100,)</f>
        <v>4.6256505576208227</v>
      </c>
      <c r="O576" s="158">
        <f t="shared" ref="O576" si="1925">IF(G576&gt;0,(G576/G570)*100,)</f>
        <v>3.5881434355118627</v>
      </c>
      <c r="P576" s="159">
        <f t="shared" ref="P576" si="1926">IF(H576&gt;0,(H576/H570)*100,)</f>
        <v>3.2642429426860553</v>
      </c>
      <c r="Q576" s="160">
        <f t="shared" ref="Q576" si="1927">IF(I576&gt;0,(I576/I570)*100,)</f>
        <v>2.5351457435171492</v>
      </c>
      <c r="R576" s="152"/>
      <c r="S576" s="153"/>
      <c r="T576" s="475"/>
      <c r="U576" s="475"/>
      <c r="V576" s="475"/>
      <c r="W576" s="475"/>
      <c r="X576" s="476"/>
      <c r="Y576" s="196"/>
      <c r="Z576" s="913"/>
      <c r="AA576" s="921"/>
      <c r="AB576" s="921"/>
      <c r="AC576" s="921"/>
      <c r="AD576" s="921"/>
      <c r="AE576" s="921"/>
      <c r="AF576" s="921"/>
      <c r="AG576" s="480"/>
    </row>
    <row r="577" spans="1:33">
      <c r="A577" s="165"/>
      <c r="B577" s="1143" t="s">
        <v>427</v>
      </c>
      <c r="C577" s="1165">
        <v>947</v>
      </c>
      <c r="D577" s="1166">
        <v>557</v>
      </c>
      <c r="E577" s="1166">
        <v>2153</v>
      </c>
      <c r="F577" s="20">
        <v>120</v>
      </c>
      <c r="G577" s="1166">
        <v>549</v>
      </c>
      <c r="H577" s="1166">
        <v>214</v>
      </c>
      <c r="I577" s="1167">
        <v>4540</v>
      </c>
      <c r="J577" s="196"/>
      <c r="K577" s="166">
        <f t="shared" ref="K577:L577" si="1928">IF(C577&gt;0,(C577/C564)*100,)</f>
        <v>8.6216314639475602</v>
      </c>
      <c r="L577" s="166">
        <f t="shared" si="1928"/>
        <v>18.202614379084967</v>
      </c>
      <c r="M577" s="166">
        <f t="shared" ref="M577" si="1929">IF(E577&gt;0,(E577/E564)*100,)</f>
        <v>16.309370502234678</v>
      </c>
      <c r="N577" s="166">
        <f t="shared" ref="N577" si="1930">IF(F577&gt;0,(F577/F564)*100,)</f>
        <v>20.725388601036268</v>
      </c>
      <c r="O577" s="166">
        <f t="shared" ref="O577" si="1931">IF(G577&gt;0,(G577/G564)*100,)</f>
        <v>22.780082987551868</v>
      </c>
      <c r="P577" s="156">
        <f t="shared" ref="P577" si="1932">IF(H577&gt;0,(H577/H564)*100,)</f>
        <v>17.51227495908347</v>
      </c>
      <c r="Q577" s="157">
        <f t="shared" ref="Q577" si="1933">IF(I577&gt;0,(I577/I564)*100,)</f>
        <v>14.432858596134283</v>
      </c>
      <c r="R577" s="896"/>
      <c r="S577" s="166"/>
      <c r="T577" s="166"/>
      <c r="U577" s="166"/>
      <c r="V577" s="166"/>
      <c r="W577" s="156"/>
      <c r="X577" s="166"/>
      <c r="Y577" s="196"/>
      <c r="Z577" s="913"/>
      <c r="AA577" s="921"/>
      <c r="AB577" s="921"/>
      <c r="AC577" s="921"/>
      <c r="AD577" s="921"/>
      <c r="AE577" s="921"/>
      <c r="AF577" s="921"/>
      <c r="AG577" s="480"/>
    </row>
    <row r="578" spans="1:33">
      <c r="A578" s="165"/>
      <c r="B578" s="1143" t="s">
        <v>425</v>
      </c>
      <c r="C578" s="1165">
        <v>1029.3040000000003</v>
      </c>
      <c r="D578" s="1166">
        <v>600.02</v>
      </c>
      <c r="E578" s="1166">
        <v>2274.0730000000003</v>
      </c>
      <c r="F578" s="20">
        <v>193.024</v>
      </c>
      <c r="G578" s="1166">
        <v>423.28399999999988</v>
      </c>
      <c r="H578" s="1166">
        <v>238.04399999999998</v>
      </c>
      <c r="I578" s="1167">
        <v>4757.7490000000007</v>
      </c>
      <c r="J578" s="196"/>
      <c r="K578" s="166">
        <f t="shared" ref="K578:L578" si="1934">IF(C578&gt;0,(C578/C567)*100,)</f>
        <v>9.3200289750090572</v>
      </c>
      <c r="L578" s="166">
        <f t="shared" si="1934"/>
        <v>19</v>
      </c>
      <c r="M578" s="166">
        <f t="shared" ref="M578" si="1935">IF(E578&gt;0,(E578/E567)*100,)</f>
        <v>16.971960594074186</v>
      </c>
      <c r="N578" s="166">
        <f t="shared" ref="N578" si="1936">IF(F578&gt;0,(F578/F567)*100,)</f>
        <v>25.6</v>
      </c>
      <c r="O578" s="166">
        <f t="shared" ref="O578" si="1937">IF(G578&gt;0,(G578/G567)*100,)</f>
        <v>21.206613226452902</v>
      </c>
      <c r="P578" s="156">
        <f t="shared" ref="P578" si="1938">IF(H578&gt;0,(H578/H567)*100,)</f>
        <v>18.325173210161662</v>
      </c>
      <c r="Q578" s="157">
        <f t="shared" ref="Q578" si="1939">IF(I578&gt;0,(I578/I567)*100,)</f>
        <v>15.032382306477096</v>
      </c>
      <c r="R578" s="911"/>
      <c r="S578" s="166"/>
      <c r="T578" s="166"/>
      <c r="U578" s="166"/>
      <c r="V578" s="166"/>
      <c r="W578" s="156"/>
      <c r="X578" s="166"/>
      <c r="Y578" s="196"/>
      <c r="Z578" s="913"/>
      <c r="AA578" s="921"/>
      <c r="AB578" s="921"/>
      <c r="AC578" s="921"/>
      <c r="AD578" s="921"/>
      <c r="AE578" s="921"/>
      <c r="AF578" s="921"/>
      <c r="AG578" s="922"/>
    </row>
    <row r="579" spans="1:33">
      <c r="A579" s="165"/>
      <c r="B579" s="1143" t="s">
        <v>423</v>
      </c>
      <c r="C579" s="1165">
        <v>1030.8239999999998</v>
      </c>
      <c r="D579" s="1166">
        <v>543.72000000000025</v>
      </c>
      <c r="E579" s="1166">
        <v>2377.5659999999998</v>
      </c>
      <c r="F579" s="20">
        <v>136.11399999999998</v>
      </c>
      <c r="G579" s="1166">
        <v>463.9609999999999</v>
      </c>
      <c r="H579" s="1166">
        <v>212.84100000000001</v>
      </c>
      <c r="I579" s="1167">
        <v>4765.0259999999998</v>
      </c>
      <c r="J579" s="897"/>
      <c r="K579" s="154">
        <f t="shared" ref="K579:L579" si="1940">IF(C579&gt;0,(C579/C570)*100,)</f>
        <v>9.372831423895251</v>
      </c>
      <c r="L579" s="154">
        <f t="shared" si="1940"/>
        <v>18.400000000000009</v>
      </c>
      <c r="M579" s="426">
        <f t="shared" ref="M579" si="1941">IF(E579&gt;0,(E579/E570)*100,)</f>
        <v>17.363368144307309</v>
      </c>
      <c r="N579" s="426">
        <f t="shared" ref="N579" si="1942">IF(F579&gt;0,(F579/F570)*100,)</f>
        <v>25.299999999999994</v>
      </c>
      <c r="O579" s="426">
        <f t="shared" ref="O579" si="1943">IF(G579&gt;0,(G579/G570)*100,)</f>
        <v>26.834065934065926</v>
      </c>
      <c r="P579" s="426">
        <f t="shared" ref="P579" si="1944">IF(H579&gt;0,(H579/H570)*100,)</f>
        <v>18.2071000855432</v>
      </c>
      <c r="Q579" s="912">
        <f t="shared" ref="Q579" si="1945">IF(I579&gt;0,(I579/I570)*100,)</f>
        <v>15.330499967827038</v>
      </c>
      <c r="R579" s="911" t="s">
        <v>10</v>
      </c>
      <c r="S579" s="153"/>
      <c r="T579" s="150"/>
      <c r="U579" s="150"/>
      <c r="V579" s="150"/>
      <c r="W579" s="150"/>
      <c r="X579" s="898"/>
      <c r="Y579" s="196"/>
      <c r="Z579" s="913"/>
      <c r="AA579" s="921"/>
      <c r="AB579" s="921"/>
      <c r="AC579" s="921"/>
      <c r="AD579" s="921"/>
      <c r="AE579" s="921"/>
      <c r="AF579" s="921"/>
      <c r="AG579" s="480"/>
    </row>
    <row r="580" spans="1:33">
      <c r="A580" s="165"/>
      <c r="B580" s="1143" t="s">
        <v>421</v>
      </c>
      <c r="C580" s="1165">
        <v>6846</v>
      </c>
      <c r="D580" s="1166">
        <v>1334</v>
      </c>
      <c r="E580" s="1166">
        <v>6773</v>
      </c>
      <c r="F580" s="20">
        <v>250</v>
      </c>
      <c r="G580" s="1166">
        <v>593</v>
      </c>
      <c r="H580" s="1166">
        <v>558</v>
      </c>
      <c r="I580" s="1167">
        <v>16354</v>
      </c>
      <c r="J580" s="196"/>
      <c r="K580" s="153">
        <f t="shared" ref="K580:L580" si="1946">IF(C580&gt;0,(C580/C551)*100,)</f>
        <v>72.946190729888116</v>
      </c>
      <c r="L580" s="153">
        <f t="shared" si="1946"/>
        <v>53.964401294498373</v>
      </c>
      <c r="M580" s="475">
        <f t="shared" ref="M580" si="1947">IF(E580&gt;0,(E580/E551)*100,)</f>
        <v>54.554973821989527</v>
      </c>
      <c r="N580" s="475">
        <f t="shared" ref="N580" si="1948">IF(F580&gt;0,(F580/F551)*100,)</f>
        <v>31.685678073510775</v>
      </c>
      <c r="O580" s="475">
        <f t="shared" ref="O580" si="1949">IF(G580&gt;0,(G580/G551)*100,)</f>
        <v>35.402985074626862</v>
      </c>
      <c r="P580" s="475">
        <f t="shared" ref="P580" si="1950">IF(H580&gt;0,(H580/H551)*100,)</f>
        <v>53.193517635843655</v>
      </c>
      <c r="Q580" s="476">
        <f t="shared" ref="Q580" si="1951">IF(I580&gt;0,(I580/I551)*100,)</f>
        <v>58.85909663487493</v>
      </c>
      <c r="R580" s="152">
        <f>+K580+K583+K586</f>
        <v>85.295684603090024</v>
      </c>
      <c r="S580" s="153">
        <f t="shared" ref="S580:S582" si="1952">+L580+L583+L586</f>
        <v>77.0631067961165</v>
      </c>
      <c r="T580" s="475">
        <f t="shared" ref="T580:T582" si="1953">+M580+M583+M586</f>
        <v>74.265002013693106</v>
      </c>
      <c r="U580" s="475">
        <f t="shared" ref="U580:U582" si="1954">+N580+N583+N586</f>
        <v>54.119138149556399</v>
      </c>
      <c r="V580" s="475">
        <f t="shared" ref="V580:V582" si="1955">+O580+O583+O586</f>
        <v>61.791044776119392</v>
      </c>
      <c r="W580" s="475">
        <f t="shared" ref="W580:W582" si="1956">+P580+P583+P586</f>
        <v>72.83126787416586</v>
      </c>
      <c r="X580" s="476">
        <f t="shared" ref="X580:X582" si="1957">+Q580+Q583+Q586</f>
        <v>76.86161597984524</v>
      </c>
      <c r="Y580" s="196"/>
      <c r="Z580" s="913">
        <f>+R580+K589</f>
        <v>99.999999999999986</v>
      </c>
      <c r="AA580" s="913">
        <f t="shared" ref="AA580:AA582" si="1958">+S580+L589</f>
        <v>100</v>
      </c>
      <c r="AB580" s="913">
        <f t="shared" ref="AB580:AB582" si="1959">+T580+M589</f>
        <v>99.999999999999986</v>
      </c>
      <c r="AC580" s="913">
        <f t="shared" ref="AC580:AC582" si="1960">+U580+N589</f>
        <v>100</v>
      </c>
      <c r="AD580" s="913">
        <f t="shared" ref="AD580:AD582" si="1961">+V580+O589</f>
        <v>100</v>
      </c>
      <c r="AE580" s="913">
        <f t="shared" ref="AE580:AE582" si="1962">+W580+P589</f>
        <v>99.999999999999986</v>
      </c>
      <c r="AF580" s="913">
        <f t="shared" ref="AF580:AF582" si="1963">+X580+Q589</f>
        <v>100</v>
      </c>
      <c r="AG580" s="480"/>
    </row>
    <row r="581" spans="1:33">
      <c r="A581" s="165"/>
      <c r="B581" s="1143" t="s">
        <v>419</v>
      </c>
      <c r="C581" s="1165">
        <v>7078</v>
      </c>
      <c r="D581" s="1166">
        <v>1434</v>
      </c>
      <c r="E581" s="1166">
        <v>6926</v>
      </c>
      <c r="F581" s="20">
        <v>255</v>
      </c>
      <c r="G581" s="1166">
        <v>595</v>
      </c>
      <c r="H581" s="1166">
        <v>614</v>
      </c>
      <c r="I581" s="1167">
        <v>16902</v>
      </c>
      <c r="J581" s="196"/>
      <c r="K581" s="153">
        <f t="shared" ref="K581:L581" si="1964">IF(C581&gt;0,(C581/C554)*100,)</f>
        <v>73.929392103613949</v>
      </c>
      <c r="L581" s="153">
        <f t="shared" si="1964"/>
        <v>55.175067333589844</v>
      </c>
      <c r="M581" s="475">
        <f t="shared" ref="M581" si="1965">IF(E581&gt;0,(E581/E554)*100,)</f>
        <v>54.23649177760376</v>
      </c>
      <c r="N581" s="475">
        <f t="shared" ref="N581" si="1966">IF(F581&gt;0,(F581/F554)*100,)</f>
        <v>34.090909090909086</v>
      </c>
      <c r="O581" s="475">
        <f t="shared" ref="O581" si="1967">IF(G581&gt;0,(G581/G554)*100,)</f>
        <v>36.458333333333329</v>
      </c>
      <c r="P581" s="475">
        <f t="shared" ref="P581" si="1968">IF(H581&gt;0,(H581/H554)*100,)</f>
        <v>49.198717948717949</v>
      </c>
      <c r="Q581" s="476">
        <f t="shared" ref="Q581" si="1969">IF(I581&gt;0,(I581/I554)*100,)</f>
        <v>59.157887368310526</v>
      </c>
      <c r="R581" s="152">
        <f t="shared" ref="R581:R582" si="1970">+K581+K584+K587</f>
        <v>85.836640902444117</v>
      </c>
      <c r="S581" s="153">
        <f t="shared" si="1952"/>
        <v>77.106579453636016</v>
      </c>
      <c r="T581" s="475">
        <f t="shared" si="1953"/>
        <v>74.087705559906027</v>
      </c>
      <c r="U581" s="475">
        <f t="shared" si="1954"/>
        <v>53.208556149732615</v>
      </c>
      <c r="V581" s="475">
        <f t="shared" si="1955"/>
        <v>62.990196078431367</v>
      </c>
      <c r="W581" s="475">
        <f t="shared" si="1956"/>
        <v>68.830128205128204</v>
      </c>
      <c r="X581" s="476">
        <f t="shared" si="1957"/>
        <v>76.889153337300058</v>
      </c>
      <c r="Y581" s="196"/>
      <c r="Z581" s="913">
        <f t="shared" ref="Z581:Z582" si="1971">+R581+K590</f>
        <v>100</v>
      </c>
      <c r="AA581" s="913">
        <f t="shared" si="1958"/>
        <v>100</v>
      </c>
      <c r="AB581" s="913">
        <f t="shared" si="1959"/>
        <v>100</v>
      </c>
      <c r="AC581" s="913">
        <f t="shared" si="1960"/>
        <v>100</v>
      </c>
      <c r="AD581" s="913">
        <f t="shared" si="1961"/>
        <v>100</v>
      </c>
      <c r="AE581" s="913">
        <f t="shared" si="1962"/>
        <v>100</v>
      </c>
      <c r="AF581" s="913">
        <f t="shared" si="1963"/>
        <v>100</v>
      </c>
      <c r="AG581" s="480"/>
    </row>
    <row r="582" spans="1:33">
      <c r="A582" s="165"/>
      <c r="B582" s="1143" t="s">
        <v>417</v>
      </c>
      <c r="C582" s="1165">
        <v>7689</v>
      </c>
      <c r="D582" s="1166">
        <v>1507</v>
      </c>
      <c r="E582" s="1166">
        <v>6984</v>
      </c>
      <c r="F582" s="20">
        <v>255</v>
      </c>
      <c r="G582" s="1166">
        <v>753</v>
      </c>
      <c r="H582" s="1166">
        <v>529</v>
      </c>
      <c r="I582" s="1167">
        <v>17717</v>
      </c>
      <c r="J582" s="897"/>
      <c r="K582" s="154">
        <f t="shared" ref="K582:L582" si="1972">IF(C582&gt;0,(C582/C557)*100,)</f>
        <v>74.018097805159798</v>
      </c>
      <c r="L582" s="154">
        <f t="shared" si="1972"/>
        <v>52.710738020286819</v>
      </c>
      <c r="M582" s="477">
        <f t="shared" ref="M582" si="1973">IF(E582&gt;0,(E582/E557)*100,)</f>
        <v>55.122336227308601</v>
      </c>
      <c r="N582" s="477">
        <f t="shared" ref="N582" si="1974">IF(F582&gt;0,(F582/F557)*100,)</f>
        <v>30.685920577617328</v>
      </c>
      <c r="O582" s="477">
        <f t="shared" ref="O582" si="1975">IF(G582&gt;0,(G582/G557)*100,)</f>
        <v>37.444057682744905</v>
      </c>
      <c r="P582" s="477">
        <f t="shared" ref="P582" si="1976">IF(H582&gt;0,(H582/H557)*100,)</f>
        <v>51.509250243427459</v>
      </c>
      <c r="Q582" s="478">
        <f t="shared" ref="Q582" si="1977">IF(I582&gt;0,(I582/I557)*100,)</f>
        <v>59.480964211374477</v>
      </c>
      <c r="R582" s="152">
        <f t="shared" si="1970"/>
        <v>85.733538698498251</v>
      </c>
      <c r="S582" s="153">
        <f t="shared" si="1952"/>
        <v>75.83071003847499</v>
      </c>
      <c r="T582" s="475">
        <f t="shared" si="1953"/>
        <v>73.188634569850038</v>
      </c>
      <c r="U582" s="475">
        <f t="shared" si="1954"/>
        <v>48.856799037304455</v>
      </c>
      <c r="V582" s="475">
        <f t="shared" si="1955"/>
        <v>62.108403779214328</v>
      </c>
      <c r="W582" s="475">
        <f t="shared" si="1956"/>
        <v>69.425511197663099</v>
      </c>
      <c r="X582" s="476">
        <f t="shared" si="1957"/>
        <v>76.260659370173911</v>
      </c>
      <c r="Y582" s="196"/>
      <c r="Z582" s="913">
        <f t="shared" si="1971"/>
        <v>99.999999999999986</v>
      </c>
      <c r="AA582" s="913">
        <f t="shared" si="1958"/>
        <v>100</v>
      </c>
      <c r="AB582" s="913">
        <f t="shared" si="1959"/>
        <v>100</v>
      </c>
      <c r="AC582" s="913">
        <f t="shared" si="1960"/>
        <v>100</v>
      </c>
      <c r="AD582" s="913">
        <f t="shared" si="1961"/>
        <v>100</v>
      </c>
      <c r="AE582" s="913">
        <f t="shared" si="1962"/>
        <v>100</v>
      </c>
      <c r="AF582" s="913">
        <f t="shared" si="1963"/>
        <v>100</v>
      </c>
      <c r="AG582" s="480"/>
    </row>
    <row r="583" spans="1:33">
      <c r="A583" s="165"/>
      <c r="B583" s="1143" t="s">
        <v>415</v>
      </c>
      <c r="C583" s="1165">
        <v>228</v>
      </c>
      <c r="D583" s="1166">
        <v>120</v>
      </c>
      <c r="E583" s="1166">
        <v>376</v>
      </c>
      <c r="F583" s="20">
        <v>57</v>
      </c>
      <c r="G583" s="1166">
        <v>92</v>
      </c>
      <c r="H583" s="1166">
        <v>31</v>
      </c>
      <c r="I583" s="1167">
        <v>904</v>
      </c>
      <c r="J583" s="196"/>
      <c r="K583" s="153">
        <f t="shared" ref="K583:L583" si="1978">IF(C583&gt;0,(C583/C551)*100,)</f>
        <v>2.4294086307938199</v>
      </c>
      <c r="L583" s="153">
        <f t="shared" si="1978"/>
        <v>4.8543689320388346</v>
      </c>
      <c r="M583" s="475">
        <f t="shared" ref="M583" si="1979">IF(E583&gt;0,(E583/E551)*100,)</f>
        <v>3.0285944422070075</v>
      </c>
      <c r="N583" s="475">
        <f t="shared" ref="N583" si="1980">IF(F583&gt;0,(F583/F551)*100,)</f>
        <v>7.2243346007604554</v>
      </c>
      <c r="O583" s="475">
        <f t="shared" ref="O583" si="1981">IF(G583&gt;0,(G583/G551)*100,)</f>
        <v>5.4925373134328357</v>
      </c>
      <c r="P583" s="475">
        <f t="shared" ref="P583" si="1982">IF(H583&gt;0,(H583/H551)*100,)</f>
        <v>2.9551954242135365</v>
      </c>
      <c r="Q583" s="476">
        <f t="shared" ref="Q583" si="1983">IF(I583&gt;0,(I583/I551)*100,)</f>
        <v>3.2535540759402557</v>
      </c>
      <c r="R583" s="152"/>
      <c r="S583" s="153"/>
      <c r="T583" s="475"/>
      <c r="U583" s="475"/>
      <c r="V583" s="475"/>
      <c r="W583" s="475"/>
      <c r="X583" s="476"/>
      <c r="Y583" s="196"/>
      <c r="Z583" s="915"/>
      <c r="AA583" s="915"/>
      <c r="AB583" s="915"/>
      <c r="AC583" s="917"/>
      <c r="AD583" s="917"/>
      <c r="AE583" s="917"/>
      <c r="AF583" s="917"/>
    </row>
    <row r="584" spans="1:33">
      <c r="A584" s="165"/>
      <c r="B584" s="1143" t="s">
        <v>413</v>
      </c>
      <c r="C584" s="1165">
        <v>232</v>
      </c>
      <c r="D584" s="1166">
        <v>122</v>
      </c>
      <c r="E584" s="1166">
        <v>408</v>
      </c>
      <c r="F584" s="20">
        <v>52</v>
      </c>
      <c r="G584" s="1166">
        <v>82</v>
      </c>
      <c r="H584" s="1166">
        <v>46</v>
      </c>
      <c r="I584" s="1167">
        <v>942</v>
      </c>
      <c r="J584" s="196"/>
      <c r="K584" s="153">
        <f t="shared" ref="K584:L584" si="1984">IF(C584&gt;0,(C584/C554)*100,)</f>
        <v>2.4232295801128054</v>
      </c>
      <c r="L584" s="153">
        <f t="shared" si="1984"/>
        <v>4.6941131204309352</v>
      </c>
      <c r="M584" s="475">
        <f t="shared" ref="M584" si="1985">IF(E584&gt;0,(E584/E554)*100,)</f>
        <v>3.1949882537196559</v>
      </c>
      <c r="N584" s="475">
        <f t="shared" ref="N584" si="1986">IF(F584&gt;0,(F584/F554)*100,)</f>
        <v>6.9518716577540109</v>
      </c>
      <c r="O584" s="475">
        <f t="shared" ref="O584" si="1987">IF(G584&gt;0,(G584/G554)*100,)</f>
        <v>5.0245098039215685</v>
      </c>
      <c r="P584" s="475">
        <f t="shared" ref="P584" si="1988">IF(H584&gt;0,(H584/H554)*100,)</f>
        <v>3.6858974358974361</v>
      </c>
      <c r="Q584" s="476">
        <f t="shared" ref="Q584" si="1989">IF(I584&gt;0,(I584/I554)*100,)</f>
        <v>3.2970494557418366</v>
      </c>
      <c r="R584" s="152"/>
      <c r="S584" s="153"/>
      <c r="T584" s="475"/>
      <c r="U584" s="475"/>
      <c r="V584" s="475"/>
      <c r="W584" s="475"/>
      <c r="X584" s="476"/>
      <c r="Y584" s="196"/>
      <c r="Z584" s="915"/>
      <c r="AA584" s="917"/>
      <c r="AB584" s="917"/>
      <c r="AC584" s="917"/>
      <c r="AD584" s="917"/>
      <c r="AE584" s="917"/>
      <c r="AF584" s="917"/>
    </row>
    <row r="585" spans="1:33">
      <c r="A585" s="165"/>
      <c r="B585" s="1143" t="s">
        <v>409</v>
      </c>
      <c r="C585" s="1165">
        <v>252</v>
      </c>
      <c r="D585" s="1166">
        <v>153</v>
      </c>
      <c r="E585" s="1166">
        <v>387</v>
      </c>
      <c r="F585" s="20">
        <v>48</v>
      </c>
      <c r="G585" s="1166">
        <v>90</v>
      </c>
      <c r="H585" s="1166">
        <v>26</v>
      </c>
      <c r="I585" s="1167">
        <v>956</v>
      </c>
      <c r="J585" s="196"/>
      <c r="K585" s="154">
        <f t="shared" ref="K585:L585" si="1990">IF(C585&gt;0,(C585/C557)*100,)</f>
        <v>2.4258760107816713</v>
      </c>
      <c r="L585" s="154">
        <f t="shared" si="1990"/>
        <v>5.3515215110178387</v>
      </c>
      <c r="M585" s="477">
        <f t="shared" ref="M585" si="1991">IF(E585&gt;0,(E585/E557)*100,)</f>
        <v>3.0544593528018944</v>
      </c>
      <c r="N585" s="477">
        <f t="shared" ref="N585" si="1992">IF(F585&gt;0,(F585/F557)*100,)</f>
        <v>5.7761732851985563</v>
      </c>
      <c r="O585" s="477">
        <f t="shared" ref="O585" si="1993">IF(G585&gt;0,(G585/G557)*100,)</f>
        <v>4.475385380407757</v>
      </c>
      <c r="P585" s="477">
        <f t="shared" ref="P585" si="1994">IF(H585&gt;0,(H585/H557)*100,)</f>
        <v>2.5316455696202533</v>
      </c>
      <c r="Q585" s="478">
        <f t="shared" ref="Q585" si="1995">IF(I585&gt;0,(I585/I557)*100,)</f>
        <v>3.209561538978043</v>
      </c>
      <c r="R585" s="152"/>
      <c r="S585" s="153"/>
      <c r="T585" s="475"/>
      <c r="U585" s="475"/>
      <c r="V585" s="475"/>
      <c r="W585" s="475"/>
      <c r="X585" s="476"/>
      <c r="Y585" s="196"/>
      <c r="Z585" s="915"/>
      <c r="AA585" s="917"/>
      <c r="AB585" s="917"/>
      <c r="AC585" s="917"/>
      <c r="AD585" s="917"/>
      <c r="AE585" s="917"/>
      <c r="AF585" s="917"/>
    </row>
    <row r="586" spans="1:33">
      <c r="A586" s="165"/>
      <c r="B586" s="1143" t="s">
        <v>411</v>
      </c>
      <c r="C586" s="1165">
        <v>931</v>
      </c>
      <c r="D586" s="1166">
        <v>451</v>
      </c>
      <c r="E586" s="1166">
        <v>2071</v>
      </c>
      <c r="F586" s="20">
        <v>120</v>
      </c>
      <c r="G586" s="1166">
        <v>350</v>
      </c>
      <c r="H586" s="1166">
        <v>175</v>
      </c>
      <c r="I586" s="1167">
        <v>4098</v>
      </c>
      <c r="J586" s="196"/>
      <c r="K586" s="153">
        <f t="shared" ref="K586:L586" si="1996">IF(C586&gt;0,(C586/C551)*100,)</f>
        <v>9.9200852424080992</v>
      </c>
      <c r="L586" s="153">
        <f t="shared" si="1996"/>
        <v>18.244336569579289</v>
      </c>
      <c r="M586" s="475">
        <f t="shared" ref="M586" si="1997">IF(E586&gt;0,(E586/E551)*100,)</f>
        <v>16.681433749496577</v>
      </c>
      <c r="N586" s="475">
        <f t="shared" ref="N586" si="1998">IF(F586&gt;0,(F586/F551)*100,)</f>
        <v>15.209125475285171</v>
      </c>
      <c r="O586" s="475">
        <f t="shared" ref="O586" si="1999">IF(G586&gt;0,(G586/G551)*100,)</f>
        <v>20.8955223880597</v>
      </c>
      <c r="P586" s="475">
        <f t="shared" ref="P586" si="2000">IF(H586&gt;0,(H586/H551)*100,)</f>
        <v>16.682554814108673</v>
      </c>
      <c r="Q586" s="476">
        <f t="shared" ref="Q586" si="2001">IF(I586&gt;0,(I586/I551)*100,)</f>
        <v>14.748965269030052</v>
      </c>
      <c r="R586" s="152"/>
      <c r="S586" s="153"/>
      <c r="T586" s="475"/>
      <c r="U586" s="475"/>
      <c r="V586" s="475"/>
      <c r="W586" s="475"/>
      <c r="X586" s="476"/>
      <c r="Y586" s="196"/>
      <c r="Z586" s="915"/>
      <c r="AA586" s="917"/>
      <c r="AB586" s="917"/>
      <c r="AC586" s="917"/>
      <c r="AD586" s="917"/>
      <c r="AE586" s="917"/>
      <c r="AF586" s="917"/>
    </row>
    <row r="587" spans="1:33">
      <c r="A587" s="165"/>
      <c r="B587" s="1143" t="s">
        <v>407</v>
      </c>
      <c r="C587" s="1165">
        <v>908</v>
      </c>
      <c r="D587" s="1166">
        <v>448</v>
      </c>
      <c r="E587" s="1166">
        <v>2127</v>
      </c>
      <c r="F587" s="20">
        <v>91</v>
      </c>
      <c r="G587" s="1166">
        <v>351</v>
      </c>
      <c r="H587" s="1166">
        <v>199</v>
      </c>
      <c r="I587" s="1167">
        <v>4124</v>
      </c>
      <c r="J587" s="196"/>
      <c r="K587" s="153">
        <f t="shared" ref="K587:L587" si="2002">IF(C587&gt;0,(C587/C554)*100,)</f>
        <v>9.4840192187173606</v>
      </c>
      <c r="L587" s="153">
        <f t="shared" si="2002"/>
        <v>17.237398999615237</v>
      </c>
      <c r="M587" s="475">
        <f t="shared" ref="M587" si="2003">IF(E587&gt;0,(E587/E554)*100,)</f>
        <v>16.656225528582617</v>
      </c>
      <c r="N587" s="475">
        <f t="shared" ref="N587" si="2004">IF(F587&gt;0,(F587/F554)*100,)</f>
        <v>12.165775401069519</v>
      </c>
      <c r="O587" s="475">
        <f t="shared" ref="O587" si="2005">IF(G587&gt;0,(G587/G554)*100,)</f>
        <v>21.507352941176471</v>
      </c>
      <c r="P587" s="475">
        <f t="shared" ref="P587" si="2006">IF(H587&gt;0,(H587/H554)*100,)</f>
        <v>15.945512820512819</v>
      </c>
      <c r="Q587" s="476">
        <f t="shared" ref="Q587" si="2007">IF(I587&gt;0,(I587/I554)*100,)</f>
        <v>14.4342165132477</v>
      </c>
      <c r="R587" s="152"/>
      <c r="S587" s="153"/>
      <c r="T587" s="475"/>
      <c r="U587" s="475"/>
      <c r="V587" s="475"/>
      <c r="W587" s="475"/>
      <c r="X587" s="476"/>
      <c r="Y587" s="196"/>
      <c r="Z587" s="915"/>
      <c r="AA587" s="917"/>
      <c r="AB587" s="917"/>
      <c r="AC587" s="917"/>
      <c r="AD587" s="917"/>
      <c r="AE587" s="917"/>
      <c r="AF587" s="917"/>
    </row>
    <row r="588" spans="1:33">
      <c r="A588" s="165"/>
      <c r="B588" s="1143" t="s">
        <v>405</v>
      </c>
      <c r="C588" s="1165">
        <v>965</v>
      </c>
      <c r="D588" s="1166">
        <v>508</v>
      </c>
      <c r="E588" s="1166">
        <v>1902</v>
      </c>
      <c r="F588" s="20">
        <v>103</v>
      </c>
      <c r="G588" s="1166">
        <v>406</v>
      </c>
      <c r="H588" s="1166">
        <v>158</v>
      </c>
      <c r="I588" s="1167">
        <v>4042</v>
      </c>
      <c r="J588" s="897"/>
      <c r="K588" s="154">
        <f t="shared" ref="K588:L588" si="2008">IF(C588&gt;0,(C588/C557)*100,)</f>
        <v>9.289564882556796</v>
      </c>
      <c r="L588" s="154">
        <f t="shared" si="2008"/>
        <v>17.768450507170339</v>
      </c>
      <c r="M588" s="477">
        <f t="shared" ref="M588" si="2009">IF(E588&gt;0,(E588/E557)*100,)</f>
        <v>15.011838989739543</v>
      </c>
      <c r="N588" s="477">
        <f t="shared" ref="N588" si="2010">IF(F588&gt;0,(F588/F557)*100,)</f>
        <v>12.394705174488568</v>
      </c>
      <c r="O588" s="477">
        <f t="shared" ref="O588" si="2011">IF(G588&gt;0,(G588/G557)*100,)</f>
        <v>20.188960716061661</v>
      </c>
      <c r="P588" s="477">
        <f t="shared" ref="P588" si="2012">IF(H588&gt;0,(H588/H557)*100,)</f>
        <v>15.384615384615385</v>
      </c>
      <c r="Q588" s="478">
        <f t="shared" ref="Q588" si="2013">IF(I588&gt;0,(I588/I557)*100,)</f>
        <v>13.570133619821393</v>
      </c>
      <c r="R588" s="152"/>
      <c r="S588" s="153"/>
      <c r="T588" s="475"/>
      <c r="U588" s="475"/>
      <c r="V588" s="475"/>
      <c r="W588" s="475"/>
      <c r="X588" s="476"/>
      <c r="Y588" s="196"/>
      <c r="Z588" s="915"/>
      <c r="AA588" s="917"/>
      <c r="AB588" s="917"/>
      <c r="AC588" s="917"/>
      <c r="AD588" s="917"/>
      <c r="AE588" s="917"/>
      <c r="AF588" s="917"/>
    </row>
    <row r="589" spans="1:33">
      <c r="A589" s="165"/>
      <c r="B589" s="1143" t="s">
        <v>401</v>
      </c>
      <c r="C589" s="1165">
        <v>1380</v>
      </c>
      <c r="D589" s="1166">
        <v>567</v>
      </c>
      <c r="E589" s="1166">
        <v>3195</v>
      </c>
      <c r="F589" s="20">
        <v>362</v>
      </c>
      <c r="G589" s="1166">
        <v>640</v>
      </c>
      <c r="H589" s="1166">
        <v>285</v>
      </c>
      <c r="I589" s="1167">
        <v>6429</v>
      </c>
      <c r="J589" s="196"/>
      <c r="K589" s="153">
        <f t="shared" ref="K589:L589" si="2014">IF(C589&gt;0,(C589/C551)*100,)</f>
        <v>14.704315396909962</v>
      </c>
      <c r="L589" s="153">
        <f t="shared" si="2014"/>
        <v>22.936893203883496</v>
      </c>
      <c r="M589" s="475">
        <f t="shared" ref="M589" si="2015">IF(E589&gt;0,(E589/E551)*100,)</f>
        <v>25.734997986306883</v>
      </c>
      <c r="N589" s="475">
        <f t="shared" ref="N589" si="2016">IF(F589&gt;0,(F589/F551)*100,)</f>
        <v>45.880861850443601</v>
      </c>
      <c r="O589" s="475">
        <f t="shared" ref="O589" si="2017">IF(G589&gt;0,(G589/G551)*100,)</f>
        <v>38.208955223880601</v>
      </c>
      <c r="P589" s="475">
        <f t="shared" ref="P589" si="2018">IF(H589&gt;0,(H589/H551)*100,)</f>
        <v>27.168732125834126</v>
      </c>
      <c r="Q589" s="476">
        <f t="shared" ref="Q589" si="2019">IF(I589&gt;0,(I589/I551)*100,)</f>
        <v>23.13838402015476</v>
      </c>
      <c r="R589" s="152"/>
      <c r="S589" s="153"/>
      <c r="T589" s="475"/>
      <c r="U589" s="475"/>
      <c r="V589" s="475"/>
      <c r="W589" s="475"/>
      <c r="X589" s="476"/>
      <c r="Y589" s="196"/>
      <c r="Z589" s="915"/>
      <c r="AA589" s="917"/>
      <c r="AB589" s="917"/>
      <c r="AC589" s="917"/>
      <c r="AD589" s="917"/>
      <c r="AE589" s="917"/>
      <c r="AF589" s="917"/>
    </row>
    <row r="590" spans="1:33">
      <c r="A590" s="165"/>
      <c r="B590" s="1143" t="s">
        <v>399</v>
      </c>
      <c r="C590" s="1165">
        <v>1356</v>
      </c>
      <c r="D590" s="1166">
        <v>595</v>
      </c>
      <c r="E590" s="1166">
        <v>3309</v>
      </c>
      <c r="F590" s="20">
        <v>350</v>
      </c>
      <c r="G590" s="1166">
        <v>604</v>
      </c>
      <c r="H590" s="1166">
        <v>389</v>
      </c>
      <c r="I590" s="1167">
        <v>6603</v>
      </c>
      <c r="J590" s="196"/>
      <c r="K590" s="153">
        <f t="shared" ref="K590:L590" si="2020">IF(C590&gt;0,(C590/C554)*100,)</f>
        <v>14.16335909755588</v>
      </c>
      <c r="L590" s="153">
        <f t="shared" si="2020"/>
        <v>22.893420546363984</v>
      </c>
      <c r="M590" s="475">
        <f t="shared" ref="M590" si="2021">IF(E590&gt;0,(E590/E554)*100,)</f>
        <v>25.912294440093969</v>
      </c>
      <c r="N590" s="475">
        <f t="shared" ref="N590" si="2022">IF(F590&gt;0,(F590/F554)*100,)</f>
        <v>46.791443850267378</v>
      </c>
      <c r="O590" s="475">
        <f t="shared" ref="O590" si="2023">IF(G590&gt;0,(G590/G554)*100,)</f>
        <v>37.009803921568633</v>
      </c>
      <c r="P590" s="475">
        <f t="shared" ref="P590" si="2024">IF(H590&gt;0,(H590/H554)*100,)</f>
        <v>31.169871794871796</v>
      </c>
      <c r="Q590" s="476">
        <f t="shared" ref="Q590" si="2025">IF(I590&gt;0,(I590/I554)*100,)</f>
        <v>23.110846662699942</v>
      </c>
      <c r="R590" s="152"/>
      <c r="S590" s="153"/>
      <c r="T590" s="475"/>
      <c r="U590" s="475"/>
      <c r="V590" s="475"/>
      <c r="W590" s="475"/>
      <c r="X590" s="476"/>
      <c r="Y590" s="196"/>
      <c r="Z590" s="915"/>
      <c r="AA590" s="917"/>
      <c r="AB590" s="917"/>
      <c r="AC590" s="917"/>
      <c r="AD590" s="917"/>
      <c r="AE590" s="917"/>
      <c r="AF590" s="917"/>
    </row>
    <row r="591" spans="1:33">
      <c r="A591" s="165"/>
      <c r="B591" s="1143" t="s">
        <v>397</v>
      </c>
      <c r="C591" s="1165">
        <v>1482</v>
      </c>
      <c r="D591" s="1166">
        <v>691</v>
      </c>
      <c r="E591" s="1166">
        <v>3397</v>
      </c>
      <c r="F591" s="20">
        <v>425</v>
      </c>
      <c r="G591" s="1166">
        <v>762</v>
      </c>
      <c r="H591" s="1166">
        <v>314</v>
      </c>
      <c r="I591" s="1167">
        <v>7071</v>
      </c>
      <c r="J591" s="897"/>
      <c r="K591" s="154">
        <f t="shared" ref="K591:L591" si="2026">IF(C591&gt;0,(C591/C557)*100,)</f>
        <v>14.266461301501732</v>
      </c>
      <c r="L591" s="154">
        <f t="shared" si="2026"/>
        <v>24.16928996152501</v>
      </c>
      <c r="M591" s="477">
        <f t="shared" ref="M591" si="2027">IF(E591&gt;0,(E591/E557)*100,)</f>
        <v>26.811365430149959</v>
      </c>
      <c r="N591" s="477">
        <f t="shared" ref="N591" si="2028">IF(F591&gt;0,(F591/F557)*100,)</f>
        <v>51.143200962695545</v>
      </c>
      <c r="O591" s="477">
        <f t="shared" ref="O591" si="2029">IF(G591&gt;0,(G591/G557)*100,)</f>
        <v>37.891596220785679</v>
      </c>
      <c r="P591" s="900">
        <f t="shared" ref="P591" si="2030">IF(H591&gt;0,(H591/H557)*100,)</f>
        <v>30.574488802336901</v>
      </c>
      <c r="Q591" s="477">
        <f t="shared" ref="Q591" si="2031">IF(I591&gt;0,(I591/I557)*100,)</f>
        <v>23.739340629826092</v>
      </c>
      <c r="R591" s="152"/>
      <c r="S591" s="153"/>
      <c r="T591" s="475"/>
      <c r="U591" s="475"/>
      <c r="V591" s="475"/>
      <c r="W591" s="475"/>
      <c r="X591" s="476"/>
      <c r="Y591" s="196"/>
      <c r="Z591" s="915"/>
      <c r="AA591" s="917"/>
      <c r="AB591" s="917"/>
      <c r="AC591" s="917"/>
      <c r="AD591" s="917"/>
      <c r="AE591" s="917"/>
      <c r="AF591" s="917"/>
    </row>
    <row r="592" spans="1:33">
      <c r="A592" s="165"/>
      <c r="B592" s="1143" t="s">
        <v>403</v>
      </c>
      <c r="C592" s="1165">
        <v>6528</v>
      </c>
      <c r="D592" s="1166">
        <v>1105</v>
      </c>
      <c r="E592" s="1166">
        <v>5966</v>
      </c>
      <c r="F592" s="20">
        <v>357</v>
      </c>
      <c r="G592" s="1166">
        <v>432</v>
      </c>
      <c r="H592" s="1166">
        <v>462</v>
      </c>
      <c r="I592" s="1167">
        <v>14850</v>
      </c>
      <c r="J592" s="196"/>
      <c r="K592" s="166">
        <f t="shared" ref="K592:L592" si="2032">IF(C592&gt;0,(C592/C544)*100,)</f>
        <v>74.005214828250772</v>
      </c>
      <c r="L592" s="155">
        <f t="shared" si="2032"/>
        <v>53.176130895091433</v>
      </c>
      <c r="M592" s="155">
        <f t="shared" ref="M592" si="2033">IF(E592&gt;0,(E592/E544)*100,)</f>
        <v>57.315784417331152</v>
      </c>
      <c r="N592" s="155">
        <f t="shared" ref="N592" si="2034">IF(F592&gt;0,(F592/F544)*100,)</f>
        <v>44.680851063829785</v>
      </c>
      <c r="O592" s="155">
        <f t="shared" ref="O592" si="2035">IF(G592&gt;0,(G592/G544)*100,)</f>
        <v>45.425867507886437</v>
      </c>
      <c r="P592" s="156">
        <f t="shared" ref="P592" si="2036">IF(H592&gt;0,(H592/H544)*100,)</f>
        <v>53.846153846153847</v>
      </c>
      <c r="Q592" s="157">
        <f>IF(I592&gt;0,(I592/I544)*100,)</f>
        <v>62.092323130958349</v>
      </c>
      <c r="R592" s="896"/>
      <c r="S592" s="166"/>
      <c r="T592" s="166"/>
      <c r="U592" s="166"/>
      <c r="V592" s="166"/>
      <c r="W592" s="156"/>
      <c r="X592" s="166"/>
      <c r="Y592" s="196"/>
      <c r="Z592" s="915"/>
      <c r="AA592" s="917"/>
      <c r="AB592" s="917"/>
      <c r="AC592" s="917"/>
      <c r="AD592" s="917"/>
      <c r="AE592" s="917"/>
      <c r="AF592" s="917"/>
    </row>
    <row r="593" spans="1:32">
      <c r="A593" s="165"/>
      <c r="B593" s="1143" t="s">
        <v>441</v>
      </c>
      <c r="C593" s="1165">
        <v>6683.3439999999991</v>
      </c>
      <c r="D593" s="1166">
        <v>1176.5070000000001</v>
      </c>
      <c r="E593" s="1166">
        <v>6306.8489999999993</v>
      </c>
      <c r="F593" s="20">
        <v>218.815</v>
      </c>
      <c r="G593" s="1166">
        <v>476.02699999999999</v>
      </c>
      <c r="H593" s="1166">
        <v>505.01000000000005</v>
      </c>
      <c r="I593" s="1167">
        <v>15366.551999999998</v>
      </c>
      <c r="J593" s="196"/>
      <c r="K593" s="166">
        <f t="shared" ref="K593:L593" si="2037">IF(C593&gt;0,(C593/C546)*100,)</f>
        <v>74.259377777777772</v>
      </c>
      <c r="L593" s="155">
        <f t="shared" si="2037"/>
        <v>54.925630252100845</v>
      </c>
      <c r="M593" s="155">
        <f t="shared" ref="M593" si="2038">IF(E593&gt;0,(E593/E546)*100,)</f>
        <v>57.850385250412764</v>
      </c>
      <c r="N593" s="155">
        <f t="shared" ref="N593" si="2039">IF(F593&gt;0,(F593/F546)*100,)</f>
        <v>40.9</v>
      </c>
      <c r="O593" s="155">
        <f t="shared" ref="O593" si="2040">IF(G593&gt;0,(G593/G546)*100,)</f>
        <v>44.655440900562851</v>
      </c>
      <c r="P593" s="156">
        <f t="shared" ref="P593" si="2041">IF(H593&gt;0,(H593/H546)*100,)</f>
        <v>54.011764705882356</v>
      </c>
      <c r="Q593" s="157">
        <f t="shared" ref="Q593" si="2042">IF(I593&gt;0,(I593/I546)*100,)</f>
        <v>62.516484947111465</v>
      </c>
      <c r="R593" s="896"/>
      <c r="S593" s="166"/>
      <c r="T593" s="166"/>
      <c r="U593" s="166"/>
      <c r="V593" s="166"/>
      <c r="W593" s="156"/>
      <c r="X593" s="166"/>
      <c r="Y593" s="196"/>
      <c r="Z593" s="915"/>
      <c r="AA593" s="917"/>
      <c r="AB593" s="917"/>
      <c r="AC593" s="917"/>
      <c r="AD593" s="917"/>
      <c r="AE593" s="917"/>
      <c r="AF593" s="917"/>
    </row>
    <row r="594" spans="1:32">
      <c r="A594" s="165"/>
      <c r="B594" s="1143" t="s">
        <v>439</v>
      </c>
      <c r="C594" s="1165">
        <v>6907.1759999999995</v>
      </c>
      <c r="D594" s="1166">
        <v>1274.4630000000002</v>
      </c>
      <c r="E594" s="1166">
        <v>6455.9340000000002</v>
      </c>
      <c r="F594" s="20">
        <v>309.77800000000002</v>
      </c>
      <c r="G594" s="1166">
        <v>572.42000000000007</v>
      </c>
      <c r="H594" s="1166">
        <v>449.81499999999994</v>
      </c>
      <c r="I594" s="1167">
        <v>15969.586000000001</v>
      </c>
      <c r="J594" s="897"/>
      <c r="K594" s="158">
        <f t="shared" ref="K594:L594" si="2043">IF(C594&gt;0,(C594/C548)*100,)</f>
        <v>73.637270788912573</v>
      </c>
      <c r="L594" s="158">
        <f t="shared" si="2043"/>
        <v>55.195452576873116</v>
      </c>
      <c r="M594" s="158">
        <f t="shared" ref="M594" si="2044">IF(E594&gt;0,(E594/E548)*100,)</f>
        <v>57.812608578848391</v>
      </c>
      <c r="N594" s="158">
        <f t="shared" ref="N594" si="2045">IF(F594&gt;0,(F594/F548)*100,)</f>
        <v>40.653280839895018</v>
      </c>
      <c r="O594" s="158">
        <f t="shared" ref="O594" si="2046">IF(G594&gt;0,(G594/G548)*100,)</f>
        <v>43.964669738863293</v>
      </c>
      <c r="P594" s="159">
        <f t="shared" ref="P594" si="2047">IF(H594&gt;0,(H594/H548)*100,)</f>
        <v>55.670173267326732</v>
      </c>
      <c r="Q594" s="160">
        <f t="shared" ref="Q594" si="2048">IF(I594&gt;0,(I594/I548)*100,)</f>
        <v>62.070841106965183</v>
      </c>
      <c r="R594" s="427"/>
      <c r="S594" s="158"/>
      <c r="T594" s="158"/>
      <c r="U594" s="158"/>
      <c r="V594" s="158"/>
      <c r="W594" s="159"/>
      <c r="X594" s="158"/>
      <c r="Y594" s="897"/>
      <c r="Z594" s="918"/>
      <c r="AA594" s="919"/>
      <c r="AB594" s="919"/>
      <c r="AC594" s="919"/>
      <c r="AD594" s="919"/>
      <c r="AE594" s="919"/>
      <c r="AF594" s="919"/>
    </row>
    <row r="595" spans="1:32">
      <c r="A595" s="943" t="s">
        <v>17</v>
      </c>
      <c r="B595" s="1144" t="s">
        <v>357</v>
      </c>
      <c r="C595" s="1162">
        <v>10567</v>
      </c>
      <c r="D595" s="1163"/>
      <c r="E595" s="1163">
        <v>6195</v>
      </c>
      <c r="F595" s="1163"/>
      <c r="G595" s="1163">
        <v>6871</v>
      </c>
      <c r="H595" s="1163">
        <v>2191</v>
      </c>
      <c r="I595" s="1164">
        <v>25824</v>
      </c>
      <c r="J595" s="196"/>
      <c r="K595" s="472"/>
      <c r="L595" s="472"/>
      <c r="M595" s="462"/>
      <c r="N595" s="462"/>
      <c r="O595" s="462"/>
      <c r="P595" s="462"/>
      <c r="Q595" s="473"/>
      <c r="R595" s="474"/>
      <c r="S595" s="909"/>
      <c r="T595" s="910"/>
      <c r="U595" s="910"/>
      <c r="V595" s="910"/>
      <c r="W595" s="910"/>
      <c r="X595" s="473"/>
      <c r="Y595" s="196"/>
      <c r="Z595" s="915"/>
      <c r="AA595" s="917"/>
      <c r="AB595" s="917"/>
      <c r="AC595" s="917"/>
      <c r="AD595" s="917"/>
      <c r="AE595" s="917"/>
      <c r="AF595" s="917"/>
    </row>
    <row r="596" spans="1:32">
      <c r="A596" s="165"/>
      <c r="B596" s="1143" t="s">
        <v>359</v>
      </c>
      <c r="C596" s="1165">
        <v>9984</v>
      </c>
      <c r="D596" s="1166"/>
      <c r="E596" s="1166">
        <v>6415</v>
      </c>
      <c r="F596" s="20"/>
      <c r="G596" s="1166">
        <v>6519</v>
      </c>
      <c r="H596" s="1166">
        <v>2143</v>
      </c>
      <c r="I596" s="1167">
        <v>25061</v>
      </c>
      <c r="J596" s="196"/>
      <c r="K596" s="153"/>
      <c r="L596" s="153"/>
      <c r="M596" s="475"/>
      <c r="N596" s="475"/>
      <c r="O596" s="475"/>
      <c r="P596" s="475"/>
      <c r="Q596" s="476"/>
      <c r="R596" s="152"/>
      <c r="S596" s="153"/>
      <c r="T596" s="475"/>
      <c r="U596" s="475"/>
      <c r="V596" s="475"/>
      <c r="W596" s="475"/>
      <c r="X596" s="476"/>
      <c r="Y596" s="196"/>
      <c r="Z596" s="915"/>
      <c r="AA596" s="917"/>
      <c r="AB596" s="917"/>
      <c r="AC596" s="917"/>
      <c r="AD596" s="917"/>
      <c r="AE596" s="917"/>
      <c r="AF596" s="917"/>
    </row>
    <row r="597" spans="1:32">
      <c r="A597" s="165"/>
      <c r="B597" s="1143" t="s">
        <v>361</v>
      </c>
      <c r="C597" s="1165">
        <v>10044</v>
      </c>
      <c r="D597" s="1166"/>
      <c r="E597" s="1166">
        <v>6067</v>
      </c>
      <c r="F597" s="20"/>
      <c r="G597" s="1166">
        <v>6335</v>
      </c>
      <c r="H597" s="1166">
        <v>2214</v>
      </c>
      <c r="I597" s="1167">
        <v>24660</v>
      </c>
      <c r="J597" s="196"/>
      <c r="K597" s="153"/>
      <c r="L597" s="153"/>
      <c r="M597" s="475"/>
      <c r="N597" s="475"/>
      <c r="O597" s="475"/>
      <c r="P597" s="475"/>
      <c r="Q597" s="476"/>
      <c r="R597" s="152"/>
      <c r="S597" s="153"/>
      <c r="T597" s="475"/>
      <c r="U597" s="475"/>
      <c r="V597" s="475"/>
      <c r="W597" s="475"/>
      <c r="X597" s="476"/>
      <c r="Y597" s="196"/>
      <c r="Z597" s="915"/>
      <c r="AA597" s="917"/>
      <c r="AB597" s="917"/>
      <c r="AC597" s="917"/>
      <c r="AD597" s="917"/>
      <c r="AE597" s="917"/>
      <c r="AF597" s="917"/>
    </row>
    <row r="598" spans="1:32">
      <c r="A598" s="165"/>
      <c r="B598" s="1143" t="s">
        <v>363</v>
      </c>
      <c r="C598" s="1165">
        <v>10477</v>
      </c>
      <c r="D598" s="1166"/>
      <c r="E598" s="1166">
        <v>5907</v>
      </c>
      <c r="F598" s="20"/>
      <c r="G598" s="1166">
        <v>6188</v>
      </c>
      <c r="H598" s="1166">
        <v>2188</v>
      </c>
      <c r="I598" s="1167">
        <v>24760</v>
      </c>
      <c r="J598" s="196"/>
      <c r="K598" s="153"/>
      <c r="L598" s="153"/>
      <c r="M598" s="475"/>
      <c r="N598" s="475"/>
      <c r="O598" s="475"/>
      <c r="P598" s="475"/>
      <c r="Q598" s="476"/>
      <c r="R598" s="152"/>
      <c r="S598" s="153"/>
      <c r="T598" s="475"/>
      <c r="U598" s="475"/>
      <c r="V598" s="475"/>
      <c r="W598" s="475"/>
      <c r="X598" s="476"/>
      <c r="Y598" s="196"/>
      <c r="Z598" s="915"/>
      <c r="AA598" s="917"/>
      <c r="AB598" s="917"/>
      <c r="AC598" s="917"/>
      <c r="AD598" s="917"/>
      <c r="AE598" s="917"/>
      <c r="AF598" s="917"/>
    </row>
    <row r="599" spans="1:32">
      <c r="A599" s="165"/>
      <c r="B599" s="1143" t="s">
        <v>365</v>
      </c>
      <c r="C599" s="1165">
        <v>10331</v>
      </c>
      <c r="D599" s="1166"/>
      <c r="E599" s="1166">
        <v>5629</v>
      </c>
      <c r="F599" s="20"/>
      <c r="G599" s="1166">
        <v>6171</v>
      </c>
      <c r="H599" s="1166">
        <v>2170</v>
      </c>
      <c r="I599" s="1167">
        <v>24301</v>
      </c>
      <c r="J599" s="196"/>
      <c r="K599" s="153"/>
      <c r="L599" s="153"/>
      <c r="M599" s="475"/>
      <c r="N599" s="475"/>
      <c r="O599" s="475"/>
      <c r="P599" s="475"/>
      <c r="Q599" s="476"/>
      <c r="R599" s="152"/>
      <c r="S599" s="153"/>
      <c r="T599" s="475"/>
      <c r="U599" s="475"/>
      <c r="V599" s="475"/>
      <c r="W599" s="475"/>
      <c r="X599" s="476"/>
      <c r="Y599" s="196"/>
      <c r="Z599" s="915"/>
      <c r="AA599" s="915"/>
      <c r="AB599" s="915"/>
      <c r="AC599" s="915"/>
      <c r="AD599" s="917"/>
      <c r="AE599" s="917"/>
      <c r="AF599" s="917"/>
    </row>
    <row r="600" spans="1:32">
      <c r="A600" s="165"/>
      <c r="B600" s="1143" t="s">
        <v>367</v>
      </c>
      <c r="C600" s="1165">
        <v>10292</v>
      </c>
      <c r="D600" s="1166"/>
      <c r="E600" s="1166">
        <v>6233</v>
      </c>
      <c r="F600" s="20"/>
      <c r="G600" s="1166">
        <v>6903</v>
      </c>
      <c r="H600" s="1166">
        <v>2209</v>
      </c>
      <c r="I600" s="1167">
        <v>25637</v>
      </c>
      <c r="J600" s="196"/>
      <c r="K600" s="153"/>
      <c r="L600" s="153"/>
      <c r="M600" s="475"/>
      <c r="N600" s="475"/>
      <c r="O600" s="475"/>
      <c r="P600" s="475"/>
      <c r="Q600" s="476"/>
      <c r="R600" s="152"/>
      <c r="S600" s="153"/>
      <c r="T600" s="475"/>
      <c r="U600" s="475"/>
      <c r="V600" s="475"/>
      <c r="W600" s="475"/>
      <c r="X600" s="476"/>
      <c r="Y600" s="196"/>
      <c r="Z600" s="915"/>
      <c r="AA600" s="917"/>
      <c r="AB600" s="917"/>
      <c r="AC600" s="917"/>
      <c r="AD600" s="917"/>
      <c r="AE600" s="917"/>
      <c r="AF600" s="917"/>
    </row>
    <row r="601" spans="1:32">
      <c r="A601" s="165"/>
      <c r="B601" s="1143" t="s">
        <v>369</v>
      </c>
      <c r="C601" s="1165">
        <v>10405</v>
      </c>
      <c r="D601" s="1166"/>
      <c r="E601" s="1166">
        <v>6661</v>
      </c>
      <c r="F601" s="20"/>
      <c r="G601" s="1166">
        <v>6932</v>
      </c>
      <c r="H601" s="1166">
        <v>2326</v>
      </c>
      <c r="I601" s="1167">
        <v>26324</v>
      </c>
      <c r="J601" s="196"/>
      <c r="K601" s="154"/>
      <c r="L601" s="154"/>
      <c r="M601" s="477"/>
      <c r="N601" s="477"/>
      <c r="O601" s="477"/>
      <c r="P601" s="477"/>
      <c r="Q601" s="478"/>
      <c r="R601" s="152"/>
      <c r="S601" s="153"/>
      <c r="T601" s="475"/>
      <c r="U601" s="475"/>
      <c r="V601" s="475"/>
      <c r="W601" s="475"/>
      <c r="X601" s="476"/>
      <c r="Y601" s="196"/>
      <c r="Z601" s="915"/>
      <c r="AA601" s="917"/>
      <c r="AB601" s="917"/>
      <c r="AC601" s="917"/>
      <c r="AD601" s="917"/>
      <c r="AE601" s="917"/>
      <c r="AF601" s="917"/>
    </row>
    <row r="602" spans="1:32">
      <c r="A602" s="165"/>
      <c r="B602" s="1143" t="s">
        <v>371</v>
      </c>
      <c r="C602" s="1165">
        <v>3954</v>
      </c>
      <c r="D602" s="1166"/>
      <c r="E602" s="1166">
        <v>2373</v>
      </c>
      <c r="F602" s="20"/>
      <c r="G602" s="1166">
        <v>2764</v>
      </c>
      <c r="H602" s="1166">
        <v>299</v>
      </c>
      <c r="I602" s="1167">
        <v>9390</v>
      </c>
      <c r="J602" s="196"/>
      <c r="K602" s="153"/>
      <c r="L602" s="153"/>
      <c r="M602" s="475"/>
      <c r="N602" s="475"/>
      <c r="O602" s="475"/>
      <c r="P602" s="475"/>
      <c r="Q602" s="476"/>
      <c r="R602" s="152"/>
      <c r="S602" s="153"/>
      <c r="T602" s="475"/>
      <c r="U602" s="475"/>
      <c r="V602" s="475"/>
      <c r="W602" s="475"/>
      <c r="X602" s="476"/>
      <c r="Y602" s="196"/>
      <c r="Z602" s="915"/>
      <c r="AA602" s="917"/>
      <c r="AB602" s="917"/>
      <c r="AC602" s="917"/>
      <c r="AD602" s="917"/>
      <c r="AE602" s="917"/>
      <c r="AF602" s="917"/>
    </row>
    <row r="603" spans="1:32">
      <c r="A603" s="165"/>
      <c r="B603" s="1143" t="s">
        <v>1215</v>
      </c>
      <c r="C603" s="1165">
        <v>3954</v>
      </c>
      <c r="D603" s="1166"/>
      <c r="E603" s="1166">
        <v>2373</v>
      </c>
      <c r="F603" s="20"/>
      <c r="G603" s="1166">
        <v>2764</v>
      </c>
      <c r="H603" s="1166">
        <v>299</v>
      </c>
      <c r="I603" s="1167">
        <v>9390</v>
      </c>
      <c r="J603" s="196"/>
      <c r="K603" s="153"/>
      <c r="L603" s="153"/>
      <c r="M603" s="475"/>
      <c r="N603" s="475"/>
      <c r="O603" s="475"/>
      <c r="P603" s="475"/>
      <c r="Q603" s="476"/>
      <c r="R603" s="152"/>
      <c r="S603" s="153"/>
      <c r="T603" s="475"/>
      <c r="U603" s="475"/>
      <c r="V603" s="475"/>
      <c r="W603" s="475"/>
      <c r="X603" s="476"/>
      <c r="Y603" s="196"/>
      <c r="Z603" s="915"/>
      <c r="AA603" s="917"/>
      <c r="AB603" s="917"/>
      <c r="AC603" s="917"/>
      <c r="AD603" s="917"/>
      <c r="AE603" s="917"/>
      <c r="AF603" s="917"/>
    </row>
    <row r="604" spans="1:32">
      <c r="A604" s="165"/>
      <c r="B604" s="1143" t="s">
        <v>373</v>
      </c>
      <c r="C604" s="1165">
        <v>6108</v>
      </c>
      <c r="D604" s="1166"/>
      <c r="E604" s="1166">
        <v>2422</v>
      </c>
      <c r="F604" s="20"/>
      <c r="G604" s="1166">
        <v>2816</v>
      </c>
      <c r="H604" s="1166">
        <v>327</v>
      </c>
      <c r="I604" s="1167">
        <v>11673</v>
      </c>
      <c r="J604" s="196"/>
      <c r="K604" s="153"/>
      <c r="L604" s="153"/>
      <c r="M604" s="475"/>
      <c r="N604" s="475"/>
      <c r="O604" s="475"/>
      <c r="P604" s="475"/>
      <c r="Q604" s="476"/>
      <c r="R604" s="152"/>
      <c r="S604" s="153"/>
      <c r="T604" s="475"/>
      <c r="U604" s="475"/>
      <c r="V604" s="475"/>
      <c r="W604" s="475"/>
      <c r="X604" s="476"/>
      <c r="Y604" s="196"/>
      <c r="Z604" s="915"/>
      <c r="AA604" s="917"/>
      <c r="AB604" s="917"/>
      <c r="AC604" s="917"/>
      <c r="AD604" s="917"/>
      <c r="AE604" s="917"/>
      <c r="AF604" s="917"/>
    </row>
    <row r="605" spans="1:32">
      <c r="A605" s="165"/>
      <c r="B605" s="1143" t="s">
        <v>1217</v>
      </c>
      <c r="C605" s="1165">
        <v>6108</v>
      </c>
      <c r="D605" s="1166"/>
      <c r="E605" s="1166">
        <v>2422</v>
      </c>
      <c r="F605" s="20"/>
      <c r="G605" s="1166">
        <v>2816</v>
      </c>
      <c r="H605" s="1166">
        <v>327</v>
      </c>
      <c r="I605" s="1167">
        <v>11673</v>
      </c>
      <c r="J605" s="196"/>
      <c r="K605" s="153"/>
      <c r="L605" s="153"/>
      <c r="M605" s="475"/>
      <c r="N605" s="475"/>
      <c r="O605" s="475"/>
      <c r="P605" s="475"/>
      <c r="Q605" s="476"/>
      <c r="R605" s="152"/>
      <c r="S605" s="153"/>
      <c r="T605" s="475"/>
      <c r="U605" s="475"/>
      <c r="V605" s="475"/>
      <c r="W605" s="475"/>
      <c r="X605" s="476"/>
      <c r="Y605" s="196"/>
      <c r="Z605" s="915"/>
      <c r="AA605" s="917"/>
      <c r="AB605" s="917"/>
      <c r="AC605" s="917"/>
      <c r="AD605" s="917"/>
      <c r="AE605" s="917"/>
      <c r="AF605" s="917"/>
    </row>
    <row r="606" spans="1:32">
      <c r="A606" s="165"/>
      <c r="B606" s="1143" t="s">
        <v>375</v>
      </c>
      <c r="C606" s="1165">
        <v>6547</v>
      </c>
      <c r="D606" s="1166"/>
      <c r="E606" s="1166">
        <v>2670</v>
      </c>
      <c r="F606" s="20"/>
      <c r="G606" s="1166">
        <v>2896</v>
      </c>
      <c r="H606" s="1166">
        <v>319</v>
      </c>
      <c r="I606" s="1167">
        <v>12432</v>
      </c>
      <c r="J606" s="196"/>
      <c r="K606" s="186"/>
      <c r="L606" s="153"/>
      <c r="M606" s="475"/>
      <c r="N606" s="475"/>
      <c r="O606" s="475"/>
      <c r="P606" s="475"/>
      <c r="Q606" s="476"/>
      <c r="R606" s="152"/>
      <c r="S606" s="153"/>
      <c r="T606" s="475"/>
      <c r="U606" s="475"/>
      <c r="V606" s="475"/>
      <c r="W606" s="475"/>
      <c r="X606" s="476"/>
      <c r="Y606" s="196"/>
      <c r="Z606" s="915"/>
      <c r="AA606" s="917"/>
      <c r="AB606" s="917"/>
      <c r="AC606" s="917"/>
      <c r="AD606" s="917"/>
      <c r="AE606" s="917"/>
      <c r="AF606" s="917"/>
    </row>
    <row r="607" spans="1:32">
      <c r="A607" s="165"/>
      <c r="B607" s="1143" t="s">
        <v>1219</v>
      </c>
      <c r="C607" s="1165">
        <v>6547</v>
      </c>
      <c r="D607" s="1166"/>
      <c r="E607" s="1166">
        <v>2670</v>
      </c>
      <c r="F607" s="20"/>
      <c r="G607" s="1166">
        <v>2896</v>
      </c>
      <c r="H607" s="1166">
        <v>319</v>
      </c>
      <c r="I607" s="1167">
        <v>12432</v>
      </c>
      <c r="J607" s="196"/>
      <c r="K607" s="153"/>
      <c r="L607" s="153"/>
      <c r="M607" s="475"/>
      <c r="N607" s="475"/>
      <c r="O607" s="475"/>
      <c r="P607" s="479"/>
      <c r="Q607" s="475"/>
      <c r="R607" s="152"/>
      <c r="S607" s="153"/>
      <c r="T607" s="475"/>
      <c r="U607" s="475"/>
      <c r="V607" s="475"/>
      <c r="W607" s="475"/>
      <c r="X607" s="476"/>
      <c r="Y607" s="196"/>
      <c r="Z607" s="915"/>
      <c r="AA607" s="917"/>
      <c r="AB607" s="917"/>
      <c r="AC607" s="917"/>
      <c r="AD607" s="917"/>
      <c r="AE607" s="917"/>
      <c r="AF607" s="917"/>
    </row>
    <row r="608" spans="1:32">
      <c r="A608" s="165"/>
      <c r="B608" s="1143" t="s">
        <v>377</v>
      </c>
      <c r="C608" s="1165">
        <v>6789</v>
      </c>
      <c r="D608" s="1166"/>
      <c r="E608" s="1166">
        <v>2857</v>
      </c>
      <c r="F608" s="20"/>
      <c r="G608" s="1166">
        <v>2861</v>
      </c>
      <c r="H608" s="1166">
        <v>383</v>
      </c>
      <c r="I608" s="1167">
        <v>12890</v>
      </c>
      <c r="J608" s="196"/>
      <c r="K608" s="166"/>
      <c r="L608" s="155"/>
      <c r="M608" s="155"/>
      <c r="N608" s="155"/>
      <c r="O608" s="155"/>
      <c r="P608" s="156"/>
      <c r="Q608" s="157"/>
      <c r="R608" s="896"/>
      <c r="S608" s="166"/>
      <c r="T608" s="166"/>
      <c r="U608" s="166"/>
      <c r="V608" s="166"/>
      <c r="W608" s="156"/>
      <c r="X608" s="166"/>
      <c r="Y608" s="196"/>
      <c r="Z608" s="915"/>
      <c r="AA608" s="917"/>
      <c r="AB608" s="917"/>
      <c r="AC608" s="917"/>
      <c r="AD608" s="917"/>
      <c r="AE608" s="917"/>
      <c r="AF608" s="917"/>
    </row>
    <row r="609" spans="1:33">
      <c r="A609" s="165"/>
      <c r="B609" s="1143" t="s">
        <v>379</v>
      </c>
      <c r="C609" s="1165">
        <v>6646</v>
      </c>
      <c r="D609" s="1166"/>
      <c r="E609" s="1166">
        <v>2879</v>
      </c>
      <c r="F609" s="20"/>
      <c r="G609" s="1166">
        <v>3087</v>
      </c>
      <c r="H609" s="1166">
        <v>422</v>
      </c>
      <c r="I609" s="1167">
        <v>13034</v>
      </c>
      <c r="J609" s="196"/>
      <c r="K609" s="155"/>
      <c r="L609" s="155"/>
      <c r="M609" s="155"/>
      <c r="N609" s="155"/>
      <c r="O609" s="155"/>
      <c r="P609" s="156"/>
      <c r="Q609" s="157"/>
      <c r="R609" s="896"/>
      <c r="S609" s="166"/>
      <c r="T609" s="166"/>
      <c r="U609" s="166"/>
      <c r="V609" s="166"/>
      <c r="W609" s="156"/>
      <c r="X609" s="166"/>
      <c r="Y609" s="196"/>
      <c r="Z609" s="915"/>
      <c r="AA609" s="917"/>
      <c r="AB609" s="917"/>
      <c r="AC609" s="917"/>
      <c r="AD609" s="917"/>
      <c r="AE609" s="917"/>
      <c r="AF609" s="917"/>
    </row>
    <row r="610" spans="1:33">
      <c r="A610" s="165"/>
      <c r="B610" s="1143" t="s">
        <v>1221</v>
      </c>
      <c r="C610" s="1165">
        <v>6646</v>
      </c>
      <c r="D610" s="1166"/>
      <c r="E610" s="1166">
        <v>2879</v>
      </c>
      <c r="F610" s="20"/>
      <c r="G610" s="1166">
        <v>3087</v>
      </c>
      <c r="H610" s="1166">
        <v>422</v>
      </c>
      <c r="I610" s="1167">
        <v>13034</v>
      </c>
      <c r="J610" s="196"/>
      <c r="K610" s="155"/>
      <c r="L610" s="155"/>
      <c r="M610" s="155"/>
      <c r="N610" s="155"/>
      <c r="O610" s="155"/>
      <c r="P610" s="156"/>
      <c r="Q610" s="157"/>
      <c r="R610" s="896"/>
      <c r="S610" s="166"/>
      <c r="T610" s="166"/>
      <c r="U610" s="166"/>
      <c r="V610" s="166"/>
      <c r="W610" s="156"/>
      <c r="X610" s="166"/>
      <c r="Y610" s="196"/>
      <c r="Z610" s="915"/>
      <c r="AA610" s="917"/>
      <c r="AB610" s="917"/>
      <c r="AC610" s="917"/>
      <c r="AD610" s="917"/>
      <c r="AE610" s="917"/>
      <c r="AF610" s="917"/>
    </row>
    <row r="611" spans="1:33">
      <c r="A611" s="165"/>
      <c r="B611" s="1143" t="s">
        <v>381</v>
      </c>
      <c r="C611" s="1165">
        <v>6495</v>
      </c>
      <c r="D611" s="1166"/>
      <c r="E611" s="1166">
        <v>2867</v>
      </c>
      <c r="F611" s="20"/>
      <c r="G611" s="1166">
        <v>3150</v>
      </c>
      <c r="H611" s="1166">
        <v>475</v>
      </c>
      <c r="I611" s="1167">
        <v>12987</v>
      </c>
      <c r="J611" s="196"/>
      <c r="K611" s="155"/>
      <c r="L611" s="155"/>
      <c r="M611" s="155"/>
      <c r="N611" s="155"/>
      <c r="O611" s="155"/>
      <c r="P611" s="156"/>
      <c r="Q611" s="157"/>
      <c r="R611" s="896"/>
      <c r="S611" s="166"/>
      <c r="T611" s="166"/>
      <c r="U611" s="166"/>
      <c r="V611" s="166"/>
      <c r="W611" s="156"/>
      <c r="X611" s="166"/>
      <c r="Y611" s="196"/>
      <c r="Z611" s="915"/>
      <c r="AA611" s="917"/>
      <c r="AB611" s="917"/>
      <c r="AC611" s="917"/>
      <c r="AD611" s="917"/>
      <c r="AE611" s="917"/>
      <c r="AF611" s="917"/>
    </row>
    <row r="612" spans="1:33">
      <c r="A612" s="165"/>
      <c r="B612" s="1143" t="s">
        <v>1223</v>
      </c>
      <c r="C612" s="1165">
        <v>6495</v>
      </c>
      <c r="D612" s="1166"/>
      <c r="E612" s="1166">
        <v>2867</v>
      </c>
      <c r="F612" s="20"/>
      <c r="G612" s="1166">
        <v>3150</v>
      </c>
      <c r="H612" s="1166">
        <v>475</v>
      </c>
      <c r="I612" s="1167">
        <v>12987</v>
      </c>
      <c r="J612" s="196"/>
      <c r="K612" s="166">
        <f t="shared" ref="K612:L612" si="2049">IF(C612&gt;0,(C612/C595)*100,)</f>
        <v>61.464938014573676</v>
      </c>
      <c r="L612" s="166">
        <f t="shared" si="2049"/>
        <v>0</v>
      </c>
      <c r="M612" s="166">
        <f t="shared" ref="M612" si="2050">IF(E612&gt;0,(E612/E595)*100,)</f>
        <v>46.279257465698144</v>
      </c>
      <c r="N612" s="166">
        <f t="shared" ref="N612" si="2051">IF(F612&gt;0,(F612/F595)*100,)</f>
        <v>0</v>
      </c>
      <c r="O612" s="166">
        <f t="shared" ref="O612" si="2052">IF(G612&gt;0,(G612/G595)*100,)</f>
        <v>45.844855188473296</v>
      </c>
      <c r="P612" s="166">
        <f t="shared" ref="P612" si="2053">IF(H612&gt;0,(H612/H595)*100,)</f>
        <v>21.679598356914649</v>
      </c>
      <c r="Q612" s="157">
        <f t="shared" ref="Q612" si="2054">IF(I612&gt;0,(I612/I595)*100,)</f>
        <v>50.290427509293679</v>
      </c>
      <c r="R612" s="911"/>
      <c r="S612" s="166"/>
      <c r="T612" s="166"/>
      <c r="U612" s="166"/>
      <c r="V612" s="166"/>
      <c r="W612" s="156"/>
      <c r="X612" s="166"/>
      <c r="Y612" s="196"/>
      <c r="Z612" s="915"/>
      <c r="AA612" s="917"/>
      <c r="AB612" s="917"/>
      <c r="AC612" s="917"/>
      <c r="AD612" s="917"/>
      <c r="AE612" s="917"/>
      <c r="AF612" s="917"/>
    </row>
    <row r="613" spans="1:33">
      <c r="A613" s="165"/>
      <c r="B613" s="1143" t="s">
        <v>1225</v>
      </c>
      <c r="C613" s="1165">
        <v>6495</v>
      </c>
      <c r="D613" s="1166"/>
      <c r="E613" s="1166">
        <v>2867</v>
      </c>
      <c r="F613" s="20"/>
      <c r="G613" s="1166">
        <v>3150</v>
      </c>
      <c r="H613" s="1166">
        <v>475</v>
      </c>
      <c r="I613" s="1167">
        <v>12987</v>
      </c>
      <c r="J613" s="196"/>
      <c r="K613" s="166"/>
      <c r="L613" s="166"/>
      <c r="M613" s="166"/>
      <c r="N613" s="166"/>
      <c r="O613" s="166"/>
      <c r="P613" s="156"/>
      <c r="Q613" s="157"/>
      <c r="R613" s="911"/>
      <c r="S613" s="150"/>
      <c r="T613" s="150"/>
      <c r="U613" s="150"/>
      <c r="V613" s="150"/>
      <c r="W613" s="150"/>
      <c r="X613" s="898"/>
      <c r="Y613" s="196"/>
      <c r="AA613" s="917"/>
      <c r="AB613" s="917"/>
      <c r="AC613" s="917"/>
      <c r="AD613" s="917"/>
      <c r="AE613" s="917"/>
      <c r="AF613" s="917"/>
      <c r="AG613" s="133"/>
    </row>
    <row r="614" spans="1:33">
      <c r="A614" s="165"/>
      <c r="B614" s="1143" t="s">
        <v>383</v>
      </c>
      <c r="C614" s="1165">
        <v>6206</v>
      </c>
      <c r="D614" s="1166"/>
      <c r="E614" s="1166">
        <v>2800</v>
      </c>
      <c r="F614" s="20"/>
      <c r="G614" s="1166">
        <v>2966</v>
      </c>
      <c r="H614" s="1166">
        <v>383</v>
      </c>
      <c r="I614" s="1167">
        <v>12355</v>
      </c>
      <c r="J614" s="196"/>
      <c r="K614" s="166"/>
      <c r="L614" s="166"/>
      <c r="M614" s="166"/>
      <c r="N614" s="166"/>
      <c r="O614" s="166"/>
      <c r="P614" s="156"/>
      <c r="Q614" s="157"/>
      <c r="R614" s="896">
        <f t="shared" ref="R614" si="2055">+K614+K617</f>
        <v>0</v>
      </c>
      <c r="S614" s="166">
        <f t="shared" ref="S614" si="2056">+L614+L617</f>
        <v>0</v>
      </c>
      <c r="T614" s="166">
        <f t="shared" ref="T614" si="2057">+M614+M617</f>
        <v>0</v>
      </c>
      <c r="U614" s="166">
        <f t="shared" ref="U614" si="2058">+N614+N617</f>
        <v>0</v>
      </c>
      <c r="V614" s="166">
        <f t="shared" ref="V614" si="2059">+O614+O617</f>
        <v>0</v>
      </c>
      <c r="W614" s="156">
        <f t="shared" ref="W614" si="2060">+P614+P617</f>
        <v>0</v>
      </c>
      <c r="X614" s="166">
        <f t="shared" ref="X614" si="2061">+Q614+Q617</f>
        <v>0</v>
      </c>
      <c r="Y614" s="196"/>
      <c r="Z614" s="915"/>
      <c r="AA614" s="917"/>
      <c r="AB614" s="917"/>
      <c r="AC614" s="917"/>
      <c r="AD614" s="917"/>
      <c r="AE614" s="917"/>
      <c r="AF614" s="917"/>
      <c r="AG614" s="133"/>
    </row>
    <row r="615" spans="1:33">
      <c r="A615" s="165"/>
      <c r="B615" s="1143" t="s">
        <v>1227</v>
      </c>
      <c r="C615" s="1165">
        <v>6206</v>
      </c>
      <c r="D615" s="1166"/>
      <c r="E615" s="1166">
        <v>2800</v>
      </c>
      <c r="F615" s="20"/>
      <c r="G615" s="1166">
        <v>2966</v>
      </c>
      <c r="H615" s="1166">
        <v>383</v>
      </c>
      <c r="I615" s="1167">
        <v>12355</v>
      </c>
      <c r="J615" s="196"/>
      <c r="K615" s="166">
        <f t="shared" ref="K615:L615" si="2062">IF(C615&gt;0,(C615/C596)*100,)</f>
        <v>62.159455128205131</v>
      </c>
      <c r="L615" s="166">
        <f t="shared" si="2062"/>
        <v>0</v>
      </c>
      <c r="M615" s="166">
        <f t="shared" ref="M615" si="2063">IF(E615&gt;0,(E615/E596)*100,)</f>
        <v>43.6477007014809</v>
      </c>
      <c r="N615" s="166">
        <f t="shared" ref="N615" si="2064">IF(F615&gt;0,(F615/F596)*100,)</f>
        <v>0</v>
      </c>
      <c r="O615" s="166">
        <f t="shared" ref="O615" si="2065">IF(G615&gt;0,(G615/G596)*100,)</f>
        <v>45.497775732474302</v>
      </c>
      <c r="P615" s="156">
        <f t="shared" ref="P615" si="2066">IF(H615&gt;0,(H615/H596)*100,)</f>
        <v>17.87214185720952</v>
      </c>
      <c r="Q615" s="157">
        <f t="shared" ref="Q615" si="2067">IF(I615&gt;0,(I615/I596)*100,)</f>
        <v>49.299708710745783</v>
      </c>
      <c r="R615" s="896"/>
      <c r="S615" s="166"/>
      <c r="T615" s="166"/>
      <c r="U615" s="166"/>
      <c r="V615" s="166"/>
      <c r="W615" s="156"/>
      <c r="X615" s="166"/>
      <c r="Y615" s="196"/>
      <c r="Z615" s="915"/>
      <c r="AA615" s="917"/>
      <c r="AB615" s="917"/>
      <c r="AC615" s="917"/>
      <c r="AD615" s="917"/>
      <c r="AE615" s="917"/>
      <c r="AF615" s="917"/>
      <c r="AG615" s="133"/>
    </row>
    <row r="616" spans="1:33">
      <c r="A616" s="165"/>
      <c r="B616" s="1143" t="s">
        <v>1229</v>
      </c>
      <c r="C616" s="1165">
        <v>6206</v>
      </c>
      <c r="D616" s="1166"/>
      <c r="E616" s="1166">
        <v>2800</v>
      </c>
      <c r="F616" s="20"/>
      <c r="G616" s="1166">
        <v>2966</v>
      </c>
      <c r="H616" s="1166">
        <v>383</v>
      </c>
      <c r="I616" s="1167">
        <v>12355</v>
      </c>
      <c r="J616" s="196"/>
      <c r="K616" s="166"/>
      <c r="L616" s="166"/>
      <c r="M616" s="166"/>
      <c r="N616" s="166"/>
      <c r="O616" s="166"/>
      <c r="P616" s="156"/>
      <c r="Q616" s="157"/>
      <c r="R616" s="896">
        <f t="shared" ref="R616" si="2068">+K616+K619</f>
        <v>0</v>
      </c>
      <c r="S616" s="166">
        <f t="shared" ref="S616" si="2069">+L616+L619</f>
        <v>0</v>
      </c>
      <c r="T616" s="166">
        <f t="shared" ref="T616" si="2070">+M616+M619</f>
        <v>0</v>
      </c>
      <c r="U616" s="166">
        <f t="shared" ref="U616" si="2071">+N616+N619</f>
        <v>0</v>
      </c>
      <c r="V616" s="166">
        <f t="shared" ref="V616" si="2072">+O616+O619</f>
        <v>0</v>
      </c>
      <c r="W616" s="156">
        <f t="shared" ref="W616" si="2073">+P616+P619</f>
        <v>0</v>
      </c>
      <c r="X616" s="166">
        <f t="shared" ref="X616" si="2074">+Q616+Q619</f>
        <v>0</v>
      </c>
      <c r="Y616" s="196"/>
      <c r="Z616" s="915"/>
      <c r="AA616" s="917"/>
      <c r="AB616" s="917"/>
      <c r="AC616" s="917"/>
      <c r="AD616" s="917"/>
      <c r="AE616" s="917"/>
      <c r="AF616" s="917"/>
      <c r="AG616" s="133"/>
    </row>
    <row r="617" spans="1:33">
      <c r="A617" s="165"/>
      <c r="B617" s="1143" t="s">
        <v>385</v>
      </c>
      <c r="C617" s="1165">
        <v>6269</v>
      </c>
      <c r="D617" s="1166"/>
      <c r="E617" s="1166">
        <v>2760</v>
      </c>
      <c r="F617" s="20"/>
      <c r="G617" s="1166">
        <v>2904</v>
      </c>
      <c r="H617" s="1166">
        <v>450</v>
      </c>
      <c r="I617" s="1167">
        <v>12383</v>
      </c>
      <c r="J617" s="196"/>
      <c r="K617" s="166"/>
      <c r="L617" s="166"/>
      <c r="M617" s="166"/>
      <c r="N617" s="166"/>
      <c r="O617" s="166"/>
      <c r="P617" s="156"/>
      <c r="Q617" s="157"/>
      <c r="R617" s="152"/>
      <c r="S617" s="153"/>
      <c r="T617" s="475"/>
      <c r="U617" s="475"/>
      <c r="V617" s="475"/>
      <c r="W617" s="475"/>
      <c r="X617" s="476"/>
      <c r="Y617" s="196"/>
      <c r="Z617" s="915"/>
      <c r="AA617" s="917"/>
      <c r="AB617" s="917"/>
      <c r="AC617" s="917"/>
      <c r="AD617" s="917"/>
      <c r="AE617" s="917"/>
      <c r="AF617" s="917"/>
      <c r="AG617" s="133"/>
    </row>
    <row r="618" spans="1:33">
      <c r="A618" s="165"/>
      <c r="B618" s="1143" t="s">
        <v>1231</v>
      </c>
      <c r="C618" s="1165">
        <v>6269</v>
      </c>
      <c r="D618" s="1166"/>
      <c r="E618" s="1166">
        <v>2760</v>
      </c>
      <c r="F618" s="20"/>
      <c r="G618" s="1166">
        <v>2904</v>
      </c>
      <c r="H618" s="1166">
        <v>450</v>
      </c>
      <c r="I618" s="1167">
        <v>12383</v>
      </c>
      <c r="J618" s="196"/>
      <c r="K618" s="166">
        <f t="shared" ref="K618:L618" si="2075">IF(C618&gt;0,(C618/C597)*100,)</f>
        <v>62.415372361608924</v>
      </c>
      <c r="L618" s="166">
        <f t="shared" si="2075"/>
        <v>0</v>
      </c>
      <c r="M618" s="166">
        <f t="shared" ref="M618" si="2076">IF(E618&gt;0,(E618/E597)*100,)</f>
        <v>45.492005933739904</v>
      </c>
      <c r="N618" s="166">
        <f t="shared" ref="N618" si="2077">IF(F618&gt;0,(F618/F597)*100,)</f>
        <v>0</v>
      </c>
      <c r="O618" s="166">
        <f t="shared" ref="O618" si="2078">IF(G618&gt;0,(G618/G597)*100,)</f>
        <v>45.8405682715075</v>
      </c>
      <c r="P618" s="166">
        <f t="shared" ref="P618" si="2079">IF(H618&gt;0,(H618/H597)*100,)</f>
        <v>20.325203252032519</v>
      </c>
      <c r="Q618" s="157">
        <f t="shared" ref="Q618" si="2080">IF(I618&gt;0,(I618/I597)*100,)</f>
        <v>50.21492295214923</v>
      </c>
      <c r="R618" s="896"/>
      <c r="S618" s="166"/>
      <c r="T618" s="166"/>
      <c r="U618" s="166"/>
      <c r="V618" s="166"/>
      <c r="W618" s="156"/>
      <c r="X618" s="166"/>
      <c r="Y618" s="196"/>
      <c r="Z618" s="915"/>
      <c r="AA618" s="917"/>
      <c r="AB618" s="917"/>
      <c r="AC618" s="917"/>
      <c r="AD618" s="917"/>
      <c r="AE618" s="917"/>
      <c r="AF618" s="917"/>
      <c r="AG618" s="133"/>
    </row>
    <row r="619" spans="1:33">
      <c r="A619" s="165"/>
      <c r="B619" s="1143" t="s">
        <v>387</v>
      </c>
      <c r="C619" s="1165">
        <v>6780</v>
      </c>
      <c r="D619" s="1166"/>
      <c r="E619" s="1166">
        <v>2372</v>
      </c>
      <c r="F619" s="20"/>
      <c r="G619" s="1166">
        <v>2946</v>
      </c>
      <c r="H619" s="1166">
        <v>519</v>
      </c>
      <c r="I619" s="1167">
        <v>12617</v>
      </c>
      <c r="J619" s="196"/>
      <c r="K619" s="166"/>
      <c r="L619" s="166"/>
      <c r="M619" s="166"/>
      <c r="N619" s="166"/>
      <c r="O619" s="166"/>
      <c r="P619" s="156"/>
      <c r="Q619" s="157"/>
      <c r="R619" s="911"/>
      <c r="S619" s="166"/>
      <c r="T619" s="166"/>
      <c r="U619" s="166"/>
      <c r="V619" s="166"/>
      <c r="W619" s="156"/>
      <c r="X619" s="166"/>
      <c r="Y619" s="196"/>
      <c r="Z619" s="915"/>
      <c r="AA619" s="917"/>
      <c r="AB619" s="917"/>
      <c r="AC619" s="917"/>
      <c r="AD619" s="917"/>
      <c r="AE619" s="917"/>
      <c r="AF619" s="917"/>
      <c r="AG619" s="133"/>
    </row>
    <row r="620" spans="1:33">
      <c r="A620" s="165"/>
      <c r="B620" s="1143" t="s">
        <v>1233</v>
      </c>
      <c r="C620" s="1165">
        <v>6780</v>
      </c>
      <c r="D620" s="1166"/>
      <c r="E620" s="1166">
        <v>2372</v>
      </c>
      <c r="F620" s="20"/>
      <c r="G620" s="1166">
        <v>2946</v>
      </c>
      <c r="H620" s="1166">
        <v>519</v>
      </c>
      <c r="I620" s="1167">
        <v>12617</v>
      </c>
      <c r="J620" s="196"/>
      <c r="K620" s="166"/>
      <c r="L620" s="166"/>
      <c r="M620" s="166"/>
      <c r="N620" s="166"/>
      <c r="O620" s="166"/>
      <c r="P620" s="156"/>
      <c r="Q620" s="157"/>
      <c r="R620" s="896"/>
      <c r="S620" s="153"/>
      <c r="T620" s="475"/>
      <c r="U620" s="475"/>
      <c r="V620" s="475"/>
      <c r="W620" s="475"/>
      <c r="X620" s="476"/>
      <c r="Y620" s="196"/>
      <c r="Z620" s="915"/>
      <c r="AA620" s="917"/>
      <c r="AB620" s="917"/>
      <c r="AC620" s="917"/>
      <c r="AD620" s="917"/>
      <c r="AE620" s="917"/>
      <c r="AF620" s="917"/>
      <c r="AG620" s="133"/>
    </row>
    <row r="621" spans="1:33">
      <c r="A621" s="165"/>
      <c r="B621" s="1143" t="s">
        <v>389</v>
      </c>
      <c r="C621" s="1165">
        <v>6472</v>
      </c>
      <c r="D621" s="1166"/>
      <c r="E621" s="1166">
        <v>2458</v>
      </c>
      <c r="F621" s="20"/>
      <c r="G621" s="1166">
        <v>2956</v>
      </c>
      <c r="H621" s="1166">
        <v>440</v>
      </c>
      <c r="I621" s="1167">
        <v>12326</v>
      </c>
      <c r="J621" s="196"/>
      <c r="K621" s="166"/>
      <c r="L621" s="166"/>
      <c r="M621" s="166"/>
      <c r="N621" s="166"/>
      <c r="O621" s="166"/>
      <c r="P621" s="156"/>
      <c r="Q621" s="157"/>
      <c r="R621" s="898"/>
      <c r="S621" s="166"/>
      <c r="T621" s="166"/>
      <c r="U621" s="166"/>
      <c r="V621" s="166"/>
      <c r="W621" s="156"/>
      <c r="X621" s="166"/>
      <c r="Y621" s="196"/>
      <c r="Z621" s="915"/>
      <c r="AA621" s="917"/>
      <c r="AB621" s="917"/>
      <c r="AC621" s="917"/>
      <c r="AD621" s="917"/>
      <c r="AE621" s="917"/>
      <c r="AF621" s="917"/>
      <c r="AG621" s="133"/>
    </row>
    <row r="622" spans="1:33">
      <c r="A622" s="165"/>
      <c r="B622" s="1143" t="s">
        <v>1235</v>
      </c>
      <c r="C622" s="1165">
        <v>6472</v>
      </c>
      <c r="D622" s="1166"/>
      <c r="E622" s="1166">
        <v>2458</v>
      </c>
      <c r="F622" s="20"/>
      <c r="G622" s="1166">
        <v>2956</v>
      </c>
      <c r="H622" s="1166">
        <v>440</v>
      </c>
      <c r="I622" s="1167">
        <v>12326</v>
      </c>
      <c r="J622" s="196"/>
      <c r="K622" s="166">
        <f t="shared" ref="K622:L622" si="2081">IF(C622&gt;0,(C622/C599)*100,)</f>
        <v>62.646404026715707</v>
      </c>
      <c r="L622" s="166">
        <f t="shared" si="2081"/>
        <v>0</v>
      </c>
      <c r="M622" s="166">
        <f t="shared" ref="M622" si="2082">IF(E622&gt;0,(E622/E599)*100,)</f>
        <v>43.666725883815957</v>
      </c>
      <c r="N622" s="166">
        <f t="shared" ref="N622" si="2083">IF(F622&gt;0,(F622/F599)*100,)</f>
        <v>0</v>
      </c>
      <c r="O622" s="166">
        <f t="shared" ref="O622" si="2084">IF(G622&gt;0,(G622/G599)*100,)</f>
        <v>47.901474639442554</v>
      </c>
      <c r="P622" s="166">
        <f t="shared" ref="P622" si="2085">IF(H622&gt;0,(H622/H599)*100,)</f>
        <v>20.276497695852534</v>
      </c>
      <c r="Q622" s="157">
        <f t="shared" ref="Q622" si="2086">IF(I622&gt;0,(I622/I599)*100,)</f>
        <v>50.722192502366156</v>
      </c>
      <c r="R622" s="911"/>
      <c r="S622" s="166"/>
      <c r="T622" s="166"/>
      <c r="U622" s="166"/>
      <c r="V622" s="166"/>
      <c r="W622" s="156"/>
      <c r="X622" s="166"/>
      <c r="Y622" s="196"/>
      <c r="Z622" s="915"/>
      <c r="AA622" s="917"/>
      <c r="AB622" s="917"/>
      <c r="AC622" s="917"/>
      <c r="AD622" s="917"/>
      <c r="AE622" s="917"/>
      <c r="AF622" s="917"/>
      <c r="AG622" s="133"/>
    </row>
    <row r="623" spans="1:33">
      <c r="A623" s="165"/>
      <c r="B623" s="1143" t="s">
        <v>1237</v>
      </c>
      <c r="C623" s="1165">
        <v>6472</v>
      </c>
      <c r="D623" s="1166"/>
      <c r="E623" s="1166">
        <v>2458</v>
      </c>
      <c r="F623" s="20"/>
      <c r="G623" s="1166">
        <v>2956</v>
      </c>
      <c r="H623" s="1166">
        <v>440</v>
      </c>
      <c r="I623" s="1167">
        <v>12326</v>
      </c>
      <c r="J623" s="196"/>
      <c r="K623" s="166"/>
      <c r="L623" s="166"/>
      <c r="M623" s="166"/>
      <c r="N623" s="166"/>
      <c r="O623" s="166"/>
      <c r="P623" s="156"/>
      <c r="Q623" s="157"/>
      <c r="R623" s="896"/>
      <c r="S623" s="166"/>
      <c r="T623" s="166"/>
      <c r="U623" s="166"/>
      <c r="V623" s="166"/>
      <c r="W623" s="156"/>
      <c r="X623" s="166"/>
      <c r="Y623" s="196"/>
      <c r="Z623" s="915"/>
      <c r="AA623" s="917"/>
      <c r="AB623" s="917"/>
      <c r="AC623" s="917"/>
      <c r="AD623" s="917"/>
      <c r="AE623" s="917"/>
      <c r="AF623" s="917"/>
      <c r="AG623" s="133"/>
    </row>
    <row r="624" spans="1:33">
      <c r="A624" s="165"/>
      <c r="B624" s="1143" t="s">
        <v>391</v>
      </c>
      <c r="C624" s="1165">
        <v>6507</v>
      </c>
      <c r="D624" s="1166"/>
      <c r="E624" s="1166">
        <v>2536</v>
      </c>
      <c r="F624" s="20"/>
      <c r="G624" s="1166">
        <v>3007</v>
      </c>
      <c r="H624" s="1166">
        <v>457</v>
      </c>
      <c r="I624" s="1167">
        <v>12507</v>
      </c>
      <c r="J624" s="196"/>
      <c r="K624" s="166"/>
      <c r="L624" s="166"/>
      <c r="M624" s="166"/>
      <c r="N624" s="166"/>
      <c r="O624" s="166"/>
      <c r="P624" s="156"/>
      <c r="Q624" s="157"/>
      <c r="R624" s="896"/>
      <c r="S624" s="166"/>
      <c r="T624" s="166"/>
      <c r="U624" s="166"/>
      <c r="V624" s="166"/>
      <c r="W624" s="156"/>
      <c r="X624" s="166"/>
      <c r="Y624" s="196"/>
      <c r="Z624" s="915"/>
      <c r="AA624" s="917"/>
      <c r="AB624" s="917"/>
      <c r="AC624" s="917"/>
      <c r="AD624" s="917"/>
      <c r="AE624" s="917"/>
      <c r="AF624" s="917"/>
      <c r="AG624" s="133"/>
    </row>
    <row r="625" spans="1:33">
      <c r="A625" s="165"/>
      <c r="B625" s="1143" t="s">
        <v>1239</v>
      </c>
      <c r="C625" s="1165">
        <v>6507</v>
      </c>
      <c r="D625" s="1166"/>
      <c r="E625" s="1166">
        <v>2536</v>
      </c>
      <c r="F625" s="20"/>
      <c r="G625" s="1166">
        <v>3007</v>
      </c>
      <c r="H625" s="1166">
        <v>457</v>
      </c>
      <c r="I625" s="1167">
        <v>12507</v>
      </c>
      <c r="J625" s="196"/>
      <c r="K625" s="166">
        <f t="shared" ref="K625:L625" si="2087">IF(C625&gt;0,(C625/C600)*100,)</f>
        <v>63.223863194714333</v>
      </c>
      <c r="L625" s="166">
        <f t="shared" si="2087"/>
        <v>0</v>
      </c>
      <c r="M625" s="166">
        <f t="shared" ref="M625" si="2088">IF(E625&gt;0,(E625/E600)*100,)</f>
        <v>40.686667736242583</v>
      </c>
      <c r="N625" s="166">
        <f t="shared" ref="N625" si="2089">IF(F625&gt;0,(F625/F600)*100,)</f>
        <v>0</v>
      </c>
      <c r="O625" s="166">
        <f t="shared" ref="O625" si="2090">IF(G625&gt;0,(G625/G600)*100,)</f>
        <v>43.560770679414745</v>
      </c>
      <c r="P625" s="156">
        <f t="shared" ref="P625" si="2091">IF(H625&gt;0,(H625/H600)*100,)</f>
        <v>20.68809416025351</v>
      </c>
      <c r="Q625" s="157">
        <f t="shared" ref="Q625" si="2092">IF(I625&gt;0,(I625/I600)*100,)</f>
        <v>48.784959238600464</v>
      </c>
      <c r="R625" s="896"/>
      <c r="S625" s="166"/>
      <c r="T625" s="166"/>
      <c r="U625" s="166"/>
      <c r="V625" s="166"/>
      <c r="W625" s="156"/>
      <c r="X625" s="166"/>
      <c r="Y625" s="196"/>
      <c r="Z625" s="915"/>
      <c r="AA625" s="917"/>
      <c r="AB625" s="917"/>
      <c r="AC625" s="917"/>
      <c r="AD625" s="917"/>
      <c r="AE625" s="917"/>
      <c r="AF625" s="917"/>
      <c r="AG625" s="133"/>
    </row>
    <row r="626" spans="1:33">
      <c r="A626" s="165"/>
      <c r="B626" s="1143" t="s">
        <v>1241</v>
      </c>
      <c r="C626" s="1165">
        <v>6507</v>
      </c>
      <c r="D626" s="1166"/>
      <c r="E626" s="1166">
        <v>2536</v>
      </c>
      <c r="F626" s="20"/>
      <c r="G626" s="1166">
        <v>3007</v>
      </c>
      <c r="H626" s="1166">
        <v>457</v>
      </c>
      <c r="I626" s="1167">
        <v>12507</v>
      </c>
      <c r="J626" s="196"/>
      <c r="K626" s="166"/>
      <c r="L626" s="166"/>
      <c r="M626" s="166"/>
      <c r="N626" s="166"/>
      <c r="O626" s="166"/>
      <c r="P626" s="156"/>
      <c r="Q626" s="157"/>
      <c r="R626" s="152"/>
      <c r="S626" s="153"/>
      <c r="T626" s="475"/>
      <c r="U626" s="475"/>
      <c r="V626" s="475"/>
      <c r="W626" s="475"/>
      <c r="X626" s="476"/>
      <c r="Y626" s="196"/>
      <c r="Z626" s="915"/>
      <c r="AA626" s="917"/>
      <c r="AB626" s="917"/>
      <c r="AC626" s="917"/>
      <c r="AD626" s="917"/>
      <c r="AE626" s="917"/>
      <c r="AF626" s="917"/>
      <c r="AG626" s="895"/>
    </row>
    <row r="627" spans="1:33">
      <c r="A627" s="165"/>
      <c r="B627" s="1143" t="s">
        <v>393</v>
      </c>
      <c r="C627" s="1165">
        <v>6565</v>
      </c>
      <c r="D627" s="1166"/>
      <c r="E627" s="1166">
        <v>2650</v>
      </c>
      <c r="F627" s="20"/>
      <c r="G627" s="1166">
        <v>2778</v>
      </c>
      <c r="H627" s="1166">
        <v>447</v>
      </c>
      <c r="I627" s="1167">
        <v>12440</v>
      </c>
      <c r="J627" s="196"/>
      <c r="K627" s="166"/>
      <c r="L627" s="166"/>
      <c r="M627" s="166"/>
      <c r="N627" s="166"/>
      <c r="O627" s="166"/>
      <c r="P627" s="156"/>
      <c r="Q627" s="157"/>
      <c r="R627" s="896"/>
      <c r="S627" s="166"/>
      <c r="T627" s="166"/>
      <c r="U627" s="166"/>
      <c r="V627" s="166"/>
      <c r="W627" s="156"/>
      <c r="X627" s="166"/>
      <c r="Y627" s="196"/>
      <c r="Z627" s="915"/>
      <c r="AA627" s="917"/>
      <c r="AB627" s="917"/>
      <c r="AC627" s="917"/>
      <c r="AD627" s="917"/>
      <c r="AE627" s="917"/>
      <c r="AF627" s="917"/>
      <c r="AG627" s="895"/>
    </row>
    <row r="628" spans="1:33">
      <c r="A628" s="165"/>
      <c r="B628" s="1143" t="s">
        <v>1243</v>
      </c>
      <c r="C628" s="1165">
        <v>6565</v>
      </c>
      <c r="D628" s="1166"/>
      <c r="E628" s="1166">
        <v>2650</v>
      </c>
      <c r="F628" s="20"/>
      <c r="G628" s="1166">
        <v>2778</v>
      </c>
      <c r="H628" s="1166">
        <v>447</v>
      </c>
      <c r="I628" s="1167">
        <v>12440</v>
      </c>
      <c r="J628" s="196"/>
      <c r="K628" s="166">
        <f t="shared" ref="K628:L628" si="2093">IF(C628&gt;0,(C628/C601)*100,)</f>
        <v>63.094666025949067</v>
      </c>
      <c r="L628" s="166">
        <f t="shared" si="2093"/>
        <v>0</v>
      </c>
      <c r="M628" s="166">
        <f t="shared" ref="M628" si="2094">IF(E628&gt;0,(E628/E601)*100,)</f>
        <v>39.783816243807237</v>
      </c>
      <c r="N628" s="166">
        <f t="shared" ref="N628" si="2095">IF(F628&gt;0,(F628/F601)*100,)</f>
        <v>0</v>
      </c>
      <c r="O628" s="166">
        <f t="shared" ref="O628" si="2096">IF(G628&gt;0,(G628/G601)*100,)</f>
        <v>40.075014425851123</v>
      </c>
      <c r="P628" s="156">
        <f t="shared" ref="P628" si="2097">IF(H628&gt;0,(H628/H601)*100,)</f>
        <v>19.217540842648322</v>
      </c>
      <c r="Q628" s="157">
        <f t="shared" ref="Q628" si="2098">IF(I628&gt;0,(I628/I601)*100,)</f>
        <v>47.257255736210304</v>
      </c>
      <c r="R628" s="911"/>
      <c r="S628" s="166"/>
      <c r="T628" s="166"/>
      <c r="U628" s="166"/>
      <c r="V628" s="166"/>
      <c r="W628" s="156"/>
      <c r="X628" s="166"/>
      <c r="Y628" s="196"/>
      <c r="Z628" s="915"/>
      <c r="AA628" s="917"/>
      <c r="AB628" s="917"/>
      <c r="AC628" s="917"/>
      <c r="AD628" s="917"/>
      <c r="AE628" s="917"/>
      <c r="AF628" s="917"/>
      <c r="AG628" s="895"/>
    </row>
    <row r="629" spans="1:33">
      <c r="A629" s="165"/>
      <c r="B629" s="1143" t="s">
        <v>1245</v>
      </c>
      <c r="C629" s="1165">
        <v>6565</v>
      </c>
      <c r="D629" s="1166"/>
      <c r="E629" s="1166">
        <v>2650</v>
      </c>
      <c r="F629" s="20"/>
      <c r="G629" s="1166">
        <v>2778</v>
      </c>
      <c r="H629" s="1166">
        <v>383</v>
      </c>
      <c r="I629" s="1167">
        <v>12376</v>
      </c>
      <c r="J629" s="897"/>
      <c r="K629" s="158"/>
      <c r="L629" s="158"/>
      <c r="M629" s="158"/>
      <c r="N629" s="158"/>
      <c r="O629" s="158"/>
      <c r="P629" s="159"/>
      <c r="Q629" s="160"/>
      <c r="R629" s="911" t="s">
        <v>9</v>
      </c>
      <c r="S629" s="153"/>
      <c r="T629" s="475"/>
      <c r="U629" s="475"/>
      <c r="V629" s="475"/>
      <c r="W629" s="475"/>
      <c r="X629" s="476"/>
      <c r="Y629" s="196"/>
      <c r="Z629" s="915"/>
      <c r="AA629" s="917"/>
      <c r="AB629" s="917"/>
      <c r="AC629" s="917"/>
      <c r="AD629" s="917"/>
      <c r="AE629" s="917"/>
      <c r="AF629" s="917"/>
      <c r="AG629" s="895"/>
    </row>
    <row r="630" spans="1:33">
      <c r="A630" s="165"/>
      <c r="B630" s="1143" t="s">
        <v>395</v>
      </c>
      <c r="C630" s="1165">
        <v>5167</v>
      </c>
      <c r="D630" s="1166"/>
      <c r="E630" s="1166">
        <v>1569</v>
      </c>
      <c r="F630" s="20"/>
      <c r="G630" s="1166">
        <v>1765</v>
      </c>
      <c r="H630" s="1166">
        <v>265</v>
      </c>
      <c r="I630" s="1167">
        <v>8766</v>
      </c>
      <c r="J630" s="196"/>
      <c r="K630" s="166">
        <f t="shared" ref="K630:L630" si="2099">IF(C630&gt;0,(C630/C623)*100,)</f>
        <v>79.836217552533995</v>
      </c>
      <c r="L630" s="166">
        <f t="shared" si="2099"/>
        <v>0</v>
      </c>
      <c r="M630" s="166">
        <f t="shared" ref="M630" si="2100">IF(E630&gt;0,(E630/E623)*100,)</f>
        <v>63.83238405207485</v>
      </c>
      <c r="N630" s="166">
        <f t="shared" ref="N630" si="2101">IF(F630&gt;0,(F630/F623)*100,)</f>
        <v>0</v>
      </c>
      <c r="O630" s="166">
        <f t="shared" ref="O630" si="2102">IF(G630&gt;0,(G630/G623)*100,)</f>
        <v>59.709066305818666</v>
      </c>
      <c r="P630" s="156">
        <f t="shared" ref="P630" si="2103">IF(H630&gt;0,(H630/H623)*100,)</f>
        <v>60.227272727272727</v>
      </c>
      <c r="Q630" s="157">
        <f t="shared" ref="Q630" si="2104">IF(I630&gt;0,(I630/I623)*100,)</f>
        <v>71.117962031478172</v>
      </c>
      <c r="R630" s="896">
        <f>+K630+K633</f>
        <v>92.243510506798515</v>
      </c>
      <c r="S630" s="166">
        <f t="shared" ref="S630:S632" si="2105">+L630+L633</f>
        <v>0</v>
      </c>
      <c r="T630" s="166">
        <f t="shared" ref="T630:T632" si="2106">+M630+M633</f>
        <v>77.990235964198533</v>
      </c>
      <c r="U630" s="166">
        <f t="shared" ref="U630:U632" si="2107">+N630+N633</f>
        <v>0</v>
      </c>
      <c r="V630" s="166">
        <f t="shared" ref="V630:V632" si="2108">+O630+O633</f>
        <v>69.688768606224613</v>
      </c>
      <c r="W630" s="156">
        <f t="shared" ref="W630:W632" si="2109">+P630+P633</f>
        <v>71.590909090909093</v>
      </c>
      <c r="X630" s="166">
        <f t="shared" ref="X630:X632" si="2110">+Q630+Q633</f>
        <v>83.254908323868236</v>
      </c>
      <c r="Y630" s="196"/>
      <c r="Z630" s="913">
        <f>+R630+K636</f>
        <v>100</v>
      </c>
      <c r="AA630" s="913">
        <f t="shared" ref="AA630:AA632" si="2111">+S630+L636</f>
        <v>0</v>
      </c>
      <c r="AB630" s="913">
        <f t="shared" ref="AB630:AB632" si="2112">+T630+M636</f>
        <v>100</v>
      </c>
      <c r="AC630" s="913">
        <f t="shared" ref="AC630:AC632" si="2113">+U630+N636</f>
        <v>0</v>
      </c>
      <c r="AD630" s="913">
        <f t="shared" ref="AD630:AD632" si="2114">+V630+O636</f>
        <v>99.999999999999986</v>
      </c>
      <c r="AE630" s="913">
        <f t="shared" ref="AE630:AE632" si="2115">+W630+P636</f>
        <v>100</v>
      </c>
      <c r="AF630" s="913">
        <f t="shared" ref="AF630:AF632" si="2116">+X630+Q636</f>
        <v>99.999999999999986</v>
      </c>
      <c r="AG630" s="480"/>
    </row>
    <row r="631" spans="1:33">
      <c r="A631" s="165"/>
      <c r="B631" s="1143" t="s">
        <v>437</v>
      </c>
      <c r="C631" s="1165">
        <v>4940</v>
      </c>
      <c r="D631" s="1166"/>
      <c r="E631" s="1166">
        <v>1599</v>
      </c>
      <c r="F631" s="20"/>
      <c r="G631" s="1166">
        <v>1750</v>
      </c>
      <c r="H631" s="1166">
        <v>267</v>
      </c>
      <c r="I631" s="1167">
        <v>8556</v>
      </c>
      <c r="J631" s="196"/>
      <c r="K631" s="166">
        <f t="shared" ref="K631:L631" si="2117">IF(C631&gt;0,(C631/C626)*100,)</f>
        <v>75.918241893345623</v>
      </c>
      <c r="L631" s="166">
        <f t="shared" si="2117"/>
        <v>0</v>
      </c>
      <c r="M631" s="166">
        <f t="shared" ref="M631" si="2118">IF(E631&gt;0,(E631/E626)*100,)</f>
        <v>63.052050473186114</v>
      </c>
      <c r="N631" s="166">
        <f t="shared" ref="N631" si="2119">IF(F631&gt;0,(F631/F626)*100,)</f>
        <v>0</v>
      </c>
      <c r="O631" s="166">
        <f t="shared" ref="O631" si="2120">IF(G631&gt;0,(G631/G626)*100,)</f>
        <v>58.197539075490525</v>
      </c>
      <c r="P631" s="156">
        <f t="shared" ref="P631" si="2121">IF(H631&gt;0,(H631/H626)*100,)</f>
        <v>58.424507658643321</v>
      </c>
      <c r="Q631" s="157">
        <f t="shared" ref="Q631" si="2122">IF(I631&gt;0,(I631/I626)*100,)</f>
        <v>68.409690573278965</v>
      </c>
      <c r="R631" s="896">
        <f t="shared" ref="R631:R632" si="2123">+K631+K634</f>
        <v>85.79990779160903</v>
      </c>
      <c r="S631" s="166">
        <f t="shared" si="2105"/>
        <v>0</v>
      </c>
      <c r="T631" s="166">
        <f t="shared" si="2106"/>
        <v>77.287066246056781</v>
      </c>
      <c r="U631" s="166">
        <f t="shared" si="2107"/>
        <v>0</v>
      </c>
      <c r="V631" s="166">
        <f t="shared" si="2108"/>
        <v>66.245427336215499</v>
      </c>
      <c r="W631" s="156">
        <f t="shared" si="2109"/>
        <v>68.927789934354479</v>
      </c>
      <c r="X631" s="166">
        <f t="shared" si="2110"/>
        <v>78.755896697849209</v>
      </c>
      <c r="Y631" s="196"/>
      <c r="Z631" s="913">
        <f t="shared" ref="Z631:Z632" si="2124">+R631+K637</f>
        <v>100</v>
      </c>
      <c r="AA631" s="913">
        <f t="shared" si="2111"/>
        <v>0</v>
      </c>
      <c r="AB631" s="913">
        <f t="shared" si="2112"/>
        <v>100</v>
      </c>
      <c r="AC631" s="913">
        <f t="shared" si="2113"/>
        <v>0</v>
      </c>
      <c r="AD631" s="913">
        <f t="shared" si="2114"/>
        <v>100</v>
      </c>
      <c r="AE631" s="913">
        <f t="shared" si="2115"/>
        <v>100</v>
      </c>
      <c r="AF631" s="913">
        <f t="shared" si="2116"/>
        <v>100</v>
      </c>
      <c r="AG631" s="922"/>
    </row>
    <row r="632" spans="1:33">
      <c r="A632" s="165"/>
      <c r="B632" s="1143" t="s">
        <v>435</v>
      </c>
      <c r="C632" s="1165">
        <v>5405</v>
      </c>
      <c r="D632" s="1166"/>
      <c r="E632" s="1166">
        <v>1698</v>
      </c>
      <c r="F632" s="20"/>
      <c r="G632" s="1166">
        <v>1595</v>
      </c>
      <c r="H632" s="1166">
        <v>229</v>
      </c>
      <c r="I632" s="1167">
        <v>8927</v>
      </c>
      <c r="J632" s="897"/>
      <c r="K632" s="158">
        <f t="shared" ref="K632:L632" si="2125">IF(C632&gt;0,(C632/C629)*100,)</f>
        <v>82.330540746382326</v>
      </c>
      <c r="L632" s="158">
        <f t="shared" si="2125"/>
        <v>0</v>
      </c>
      <c r="M632" s="158">
        <f t="shared" ref="M632" si="2126">IF(E632&gt;0,(E632/E629)*100,)</f>
        <v>64.075471698113205</v>
      </c>
      <c r="N632" s="158">
        <f t="shared" ref="N632" si="2127">IF(F632&gt;0,(F632/F629)*100,)</f>
        <v>0</v>
      </c>
      <c r="O632" s="158">
        <f t="shared" ref="O632" si="2128">IF(G632&gt;0,(G632/G629)*100,)</f>
        <v>57.415406767458599</v>
      </c>
      <c r="P632" s="159">
        <f t="shared" ref="P632" si="2129">IF(H632&gt;0,(H632/H629)*100,)</f>
        <v>59.791122715404697</v>
      </c>
      <c r="Q632" s="160">
        <f t="shared" ref="Q632" si="2130">IF(I632&gt;0,(I632/I629)*100,)</f>
        <v>72.131544925662567</v>
      </c>
      <c r="R632" s="896">
        <f t="shared" si="2123"/>
        <v>92.201066260472203</v>
      </c>
      <c r="S632" s="166">
        <f t="shared" si="2105"/>
        <v>0</v>
      </c>
      <c r="T632" s="166">
        <f t="shared" si="2106"/>
        <v>76.188679245283012</v>
      </c>
      <c r="U632" s="166">
        <f t="shared" si="2107"/>
        <v>0</v>
      </c>
      <c r="V632" s="166">
        <f t="shared" si="2108"/>
        <v>68.502519798416117</v>
      </c>
      <c r="W632" s="156">
        <f t="shared" si="2109"/>
        <v>71.27937336814621</v>
      </c>
      <c r="X632" s="166">
        <f t="shared" si="2110"/>
        <v>82.805429864253384</v>
      </c>
      <c r="Y632" s="196"/>
      <c r="Z632" s="913">
        <f t="shared" si="2124"/>
        <v>100</v>
      </c>
      <c r="AA632" s="913">
        <f t="shared" si="2111"/>
        <v>0</v>
      </c>
      <c r="AB632" s="913">
        <f t="shared" si="2112"/>
        <v>100</v>
      </c>
      <c r="AC632" s="913">
        <f t="shared" si="2113"/>
        <v>0</v>
      </c>
      <c r="AD632" s="913">
        <f t="shared" si="2114"/>
        <v>99.999999999999986</v>
      </c>
      <c r="AE632" s="913">
        <f t="shared" si="2115"/>
        <v>100</v>
      </c>
      <c r="AF632" s="913">
        <f t="shared" si="2116"/>
        <v>99.999999999999986</v>
      </c>
      <c r="AG632" s="480"/>
    </row>
    <row r="633" spans="1:33">
      <c r="A633" s="165"/>
      <c r="B633" s="1143" t="s">
        <v>433</v>
      </c>
      <c r="C633" s="1165">
        <v>803</v>
      </c>
      <c r="D633" s="1166"/>
      <c r="E633" s="1166">
        <v>348</v>
      </c>
      <c r="F633" s="20"/>
      <c r="G633" s="1166">
        <v>295</v>
      </c>
      <c r="H633" s="1166">
        <v>50</v>
      </c>
      <c r="I633" s="1167">
        <v>1496</v>
      </c>
      <c r="J633" s="196"/>
      <c r="K633" s="166">
        <f t="shared" ref="K633:L633" si="2131">IF(C633&gt;0,(C633/C623)*100,)</f>
        <v>12.407292954264525</v>
      </c>
      <c r="L633" s="166">
        <f t="shared" si="2131"/>
        <v>0</v>
      </c>
      <c r="M633" s="166">
        <f t="shared" ref="M633" si="2132">IF(E633&gt;0,(E633/E623)*100,)</f>
        <v>14.157851912123679</v>
      </c>
      <c r="N633" s="166">
        <f t="shared" ref="N633" si="2133">IF(F633&gt;0,(F633/F623)*100,)</f>
        <v>0</v>
      </c>
      <c r="O633" s="166">
        <f t="shared" ref="O633" si="2134">IF(G633&gt;0,(G633/G623)*100,)</f>
        <v>9.979702300405954</v>
      </c>
      <c r="P633" s="156">
        <f t="shared" ref="P633" si="2135">IF(H633&gt;0,(H633/H623)*100,)</f>
        <v>11.363636363636363</v>
      </c>
      <c r="Q633" s="157">
        <f t="shared" ref="Q633" si="2136">IF(I633&gt;0,(I633/I623)*100,)</f>
        <v>12.13694629239007</v>
      </c>
      <c r="R633" s="896"/>
      <c r="S633" s="166"/>
      <c r="T633" s="166"/>
      <c r="U633" s="166"/>
      <c r="V633" s="166"/>
      <c r="W633" s="156"/>
      <c r="X633" s="166"/>
      <c r="Y633" s="196"/>
      <c r="Z633" s="913"/>
      <c r="AA633" s="921"/>
      <c r="AB633" s="921"/>
      <c r="AC633" s="921"/>
      <c r="AD633" s="921"/>
      <c r="AE633" s="921"/>
      <c r="AF633" s="921"/>
      <c r="AG633" s="480"/>
    </row>
    <row r="634" spans="1:33">
      <c r="A634" s="165"/>
      <c r="B634" s="1143" t="s">
        <v>431</v>
      </c>
      <c r="C634" s="1165">
        <v>643</v>
      </c>
      <c r="D634" s="1166"/>
      <c r="E634" s="1166">
        <v>361</v>
      </c>
      <c r="F634" s="20"/>
      <c r="G634" s="1166">
        <v>242</v>
      </c>
      <c r="H634" s="1166">
        <v>48</v>
      </c>
      <c r="I634" s="1167">
        <v>1294</v>
      </c>
      <c r="J634" s="196"/>
      <c r="K634" s="166">
        <f t="shared" ref="K634:L634" si="2137">IF(C634&gt;0,(C634/C626)*100,)</f>
        <v>9.8816658982634085</v>
      </c>
      <c r="L634" s="166">
        <f t="shared" si="2137"/>
        <v>0</v>
      </c>
      <c r="M634" s="166">
        <f t="shared" ref="M634" si="2138">IF(E634&gt;0,(E634/E626)*100,)</f>
        <v>14.235015772870662</v>
      </c>
      <c r="N634" s="166">
        <f t="shared" ref="N634" si="2139">IF(F634&gt;0,(F634/F626)*100,)</f>
        <v>0</v>
      </c>
      <c r="O634" s="166">
        <f t="shared" ref="O634" si="2140">IF(G634&gt;0,(G634/G626)*100,)</f>
        <v>8.0478882607249744</v>
      </c>
      <c r="P634" s="156">
        <f t="shared" ref="P634" si="2141">IF(H634&gt;0,(H634/H626)*100,)</f>
        <v>10.503282275711159</v>
      </c>
      <c r="Q634" s="157">
        <f t="shared" ref="Q634" si="2142">IF(I634&gt;0,(I634/I626)*100,)</f>
        <v>10.346206124570241</v>
      </c>
      <c r="R634" s="896"/>
      <c r="S634" s="166"/>
      <c r="T634" s="166"/>
      <c r="U634" s="166"/>
      <c r="V634" s="166"/>
      <c r="W634" s="156"/>
      <c r="X634" s="166"/>
      <c r="Y634" s="196"/>
      <c r="Z634" s="913"/>
      <c r="AA634" s="921"/>
      <c r="AB634" s="921"/>
      <c r="AC634" s="921"/>
      <c r="AD634" s="921"/>
      <c r="AE634" s="921"/>
      <c r="AF634" s="921"/>
      <c r="AG634" s="480"/>
    </row>
    <row r="635" spans="1:33">
      <c r="A635" s="165"/>
      <c r="B635" s="1143" t="s">
        <v>429</v>
      </c>
      <c r="C635" s="1165">
        <v>648</v>
      </c>
      <c r="D635" s="1166"/>
      <c r="E635" s="1166">
        <v>321</v>
      </c>
      <c r="F635" s="20"/>
      <c r="G635" s="1166">
        <v>308</v>
      </c>
      <c r="H635" s="1166">
        <v>44</v>
      </c>
      <c r="I635" s="1167">
        <v>1321</v>
      </c>
      <c r="J635" s="897"/>
      <c r="K635" s="158">
        <f t="shared" ref="K635:L635" si="2143">IF(C635&gt;0,(C635/C629)*100,)</f>
        <v>9.87052551408987</v>
      </c>
      <c r="L635" s="158">
        <f t="shared" si="2143"/>
        <v>0</v>
      </c>
      <c r="M635" s="158">
        <f t="shared" ref="M635" si="2144">IF(E635&gt;0,(E635/E629)*100,)</f>
        <v>12.113207547169811</v>
      </c>
      <c r="N635" s="158">
        <f t="shared" ref="N635" si="2145">IF(F635&gt;0,(F635/F629)*100,)</f>
        <v>0</v>
      </c>
      <c r="O635" s="158">
        <f t="shared" ref="O635" si="2146">IF(G635&gt;0,(G635/G629)*100,)</f>
        <v>11.087113030957523</v>
      </c>
      <c r="P635" s="159">
        <f t="shared" ref="P635" si="2147">IF(H635&gt;0,(H635/H629)*100,)</f>
        <v>11.488250652741515</v>
      </c>
      <c r="Q635" s="160">
        <f t="shared" ref="Q635" si="2148">IF(I635&gt;0,(I635/I629)*100,)</f>
        <v>10.67388493859082</v>
      </c>
      <c r="R635" s="152"/>
      <c r="S635" s="153"/>
      <c r="T635" s="475"/>
      <c r="U635" s="475"/>
      <c r="V635" s="475"/>
      <c r="W635" s="475"/>
      <c r="X635" s="476"/>
      <c r="Y635" s="196"/>
      <c r="Z635" s="913"/>
      <c r="AA635" s="921"/>
      <c r="AB635" s="921"/>
      <c r="AC635" s="921"/>
      <c r="AD635" s="921"/>
      <c r="AE635" s="921"/>
      <c r="AF635" s="921"/>
      <c r="AG635" s="480"/>
    </row>
    <row r="636" spans="1:33">
      <c r="A636" s="165"/>
      <c r="B636" s="1143" t="s">
        <v>427</v>
      </c>
      <c r="C636" s="1165">
        <v>502</v>
      </c>
      <c r="D636" s="1166"/>
      <c r="E636" s="1166">
        <v>541</v>
      </c>
      <c r="F636" s="20"/>
      <c r="G636" s="1166">
        <v>896</v>
      </c>
      <c r="H636" s="1166">
        <v>125</v>
      </c>
      <c r="I636" s="1167">
        <v>2064</v>
      </c>
      <c r="J636" s="196"/>
      <c r="K636" s="166">
        <f t="shared" ref="K636:L636" si="2149">IF(C636&gt;0,(C636/C623)*100,)</f>
        <v>7.7564894932014834</v>
      </c>
      <c r="L636" s="166">
        <f t="shared" si="2149"/>
        <v>0</v>
      </c>
      <c r="M636" s="166">
        <f t="shared" ref="M636" si="2150">IF(E636&gt;0,(E636/E623)*100,)</f>
        <v>22.009764035801467</v>
      </c>
      <c r="N636" s="166">
        <f t="shared" ref="N636" si="2151">IF(F636&gt;0,(F636/F623)*100,)</f>
        <v>0</v>
      </c>
      <c r="O636" s="166">
        <f t="shared" ref="O636" si="2152">IF(G636&gt;0,(G636/G623)*100,)</f>
        <v>30.311231393775373</v>
      </c>
      <c r="P636" s="156">
        <f t="shared" ref="P636" si="2153">IF(H636&gt;0,(H636/H623)*100,)</f>
        <v>28.40909090909091</v>
      </c>
      <c r="Q636" s="157">
        <f t="shared" ref="Q636" si="2154">IF(I636&gt;0,(I636/I623)*100,)</f>
        <v>16.745091676131754</v>
      </c>
      <c r="R636" s="896"/>
      <c r="S636" s="166"/>
      <c r="T636" s="166"/>
      <c r="U636" s="166"/>
      <c r="V636" s="166"/>
      <c r="W636" s="156"/>
      <c r="X636" s="166"/>
      <c r="Y636" s="196"/>
      <c r="Z636" s="913"/>
      <c r="AA636" s="921"/>
      <c r="AB636" s="921"/>
      <c r="AC636" s="921"/>
      <c r="AD636" s="921"/>
      <c r="AE636" s="921"/>
      <c r="AF636" s="921"/>
      <c r="AG636" s="480"/>
    </row>
    <row r="637" spans="1:33">
      <c r="A637" s="165"/>
      <c r="B637" s="1143" t="s">
        <v>425</v>
      </c>
      <c r="C637" s="1165">
        <v>924</v>
      </c>
      <c r="D637" s="1166"/>
      <c r="E637" s="1166">
        <v>576</v>
      </c>
      <c r="F637" s="20"/>
      <c r="G637" s="1166">
        <v>1015</v>
      </c>
      <c r="H637" s="1166">
        <v>142</v>
      </c>
      <c r="I637" s="1167">
        <v>2657</v>
      </c>
      <c r="J637" s="196"/>
      <c r="K637" s="166">
        <f t="shared" ref="K637:L637" si="2155">IF(C637&gt;0,(C637/C626)*100,)</f>
        <v>14.200092208390963</v>
      </c>
      <c r="L637" s="166">
        <f t="shared" si="2155"/>
        <v>0</v>
      </c>
      <c r="M637" s="166">
        <f t="shared" ref="M637" si="2156">IF(E637&gt;0,(E637/E626)*100,)</f>
        <v>22.712933753943219</v>
      </c>
      <c r="N637" s="166">
        <f t="shared" ref="N637" si="2157">IF(F637&gt;0,(F637/F626)*100,)</f>
        <v>0</v>
      </c>
      <c r="O637" s="166">
        <f t="shared" ref="O637" si="2158">IF(G637&gt;0,(G637/G626)*100,)</f>
        <v>33.754572663784508</v>
      </c>
      <c r="P637" s="156">
        <f t="shared" ref="P637" si="2159">IF(H637&gt;0,(H637/H626)*100,)</f>
        <v>31.072210065645518</v>
      </c>
      <c r="Q637" s="157">
        <f t="shared" ref="Q637" si="2160">IF(I637&gt;0,(I637/I626)*100,)</f>
        <v>21.244103302150798</v>
      </c>
      <c r="R637" s="911"/>
      <c r="S637" s="166"/>
      <c r="T637" s="166"/>
      <c r="U637" s="166"/>
      <c r="V637" s="166"/>
      <c r="W637" s="156"/>
      <c r="X637" s="166"/>
      <c r="Y637" s="196"/>
      <c r="Z637" s="913"/>
      <c r="AA637" s="921"/>
      <c r="AB637" s="921"/>
      <c r="AC637" s="921"/>
      <c r="AD637" s="921"/>
      <c r="AE637" s="921"/>
      <c r="AF637" s="921"/>
      <c r="AG637" s="922"/>
    </row>
    <row r="638" spans="1:33">
      <c r="A638" s="165"/>
      <c r="B638" s="1143" t="s">
        <v>423</v>
      </c>
      <c r="C638" s="1165">
        <v>512</v>
      </c>
      <c r="D638" s="1166"/>
      <c r="E638" s="1166">
        <v>631</v>
      </c>
      <c r="F638" s="20"/>
      <c r="G638" s="1166">
        <v>875</v>
      </c>
      <c r="H638" s="1166">
        <v>110</v>
      </c>
      <c r="I638" s="1167">
        <v>2128</v>
      </c>
      <c r="J638" s="897"/>
      <c r="K638" s="154">
        <f t="shared" ref="K638:L638" si="2161">IF(C638&gt;0,(C638/C629)*100,)</f>
        <v>7.798933739527798</v>
      </c>
      <c r="L638" s="154">
        <f t="shared" si="2161"/>
        <v>0</v>
      </c>
      <c r="M638" s="426">
        <f t="shared" ref="M638" si="2162">IF(E638&gt;0,(E638/E629)*100,)</f>
        <v>23.811320754716981</v>
      </c>
      <c r="N638" s="426">
        <f t="shared" ref="N638" si="2163">IF(F638&gt;0,(F638/F629)*100,)</f>
        <v>0</v>
      </c>
      <c r="O638" s="426">
        <f t="shared" ref="O638" si="2164">IF(G638&gt;0,(G638/G629)*100,)</f>
        <v>31.497480201583873</v>
      </c>
      <c r="P638" s="426">
        <f t="shared" ref="P638" si="2165">IF(H638&gt;0,(H638/H629)*100,)</f>
        <v>28.720626631853786</v>
      </c>
      <c r="Q638" s="912">
        <f t="shared" ref="Q638" si="2166">IF(I638&gt;0,(I638/I629)*100,)</f>
        <v>17.194570135746606</v>
      </c>
      <c r="R638" s="911" t="s">
        <v>10</v>
      </c>
      <c r="S638" s="153"/>
      <c r="T638" s="150"/>
      <c r="U638" s="150"/>
      <c r="V638" s="150"/>
      <c r="W638" s="150"/>
      <c r="X638" s="898"/>
      <c r="Y638" s="196"/>
      <c r="Z638" s="913"/>
      <c r="AA638" s="921"/>
      <c r="AB638" s="921"/>
      <c r="AC638" s="921"/>
      <c r="AD638" s="921"/>
      <c r="AE638" s="921"/>
      <c r="AF638" s="921"/>
      <c r="AG638" s="480"/>
    </row>
    <row r="639" spans="1:33">
      <c r="A639" s="165"/>
      <c r="B639" s="1143" t="s">
        <v>421</v>
      </c>
      <c r="C639" s="1165">
        <v>3899</v>
      </c>
      <c r="D639" s="1166"/>
      <c r="E639" s="1166">
        <v>938</v>
      </c>
      <c r="F639" s="20"/>
      <c r="G639" s="1166">
        <v>842</v>
      </c>
      <c r="H639" s="1166">
        <v>113</v>
      </c>
      <c r="I639" s="1167">
        <v>5792</v>
      </c>
      <c r="J639" s="196"/>
      <c r="K639" s="153">
        <f t="shared" ref="K639:L639" si="2167">IF(C639&gt;0,(C639/C610)*100,)</f>
        <v>58.666867288594645</v>
      </c>
      <c r="L639" s="153">
        <f t="shared" si="2167"/>
        <v>0</v>
      </c>
      <c r="M639" s="475">
        <f t="shared" ref="M639" si="2168">IF(E639&gt;0,(E639/E610)*100,)</f>
        <v>32.580757207363668</v>
      </c>
      <c r="N639" s="475">
        <f t="shared" ref="N639" si="2169">IF(F639&gt;0,(F639/F610)*100,)</f>
        <v>0</v>
      </c>
      <c r="O639" s="475">
        <f t="shared" ref="O639" si="2170">IF(G639&gt;0,(G639/G610)*100,)</f>
        <v>27.275672173631353</v>
      </c>
      <c r="P639" s="475">
        <f t="shared" ref="P639" si="2171">IF(H639&gt;0,(H639/H610)*100,)</f>
        <v>26.777251184834121</v>
      </c>
      <c r="Q639" s="476">
        <f t="shared" ref="Q639" si="2172">IF(I639&gt;0,(I639/I610)*100,)</f>
        <v>44.437624673929719</v>
      </c>
      <c r="R639" s="152">
        <f>+K639+K642+K645</f>
        <v>83.463737586518207</v>
      </c>
      <c r="S639" s="153">
        <f t="shared" ref="S639:S641" si="2173">+L639+L642+L645</f>
        <v>0</v>
      </c>
      <c r="T639" s="475">
        <f t="shared" ref="T639:T641" si="2174">+M639+M642+M645</f>
        <v>71.830496700243145</v>
      </c>
      <c r="U639" s="475">
        <f t="shared" ref="U639:U641" si="2175">+N639+N642+N645</f>
        <v>0</v>
      </c>
      <c r="V639" s="475">
        <f t="shared" ref="V639:V641" si="2176">+O639+O642+O645</f>
        <v>57.563977972141231</v>
      </c>
      <c r="W639" s="475">
        <f t="shared" ref="W639:W641" si="2177">+P639+P642+P645</f>
        <v>59.004739336492889</v>
      </c>
      <c r="X639" s="476">
        <f t="shared" ref="X639:X641" si="2178">+Q639+Q642+Q645</f>
        <v>73.968083473991101</v>
      </c>
      <c r="Y639" s="196"/>
      <c r="Z639" s="913">
        <f>+R639+K648</f>
        <v>100</v>
      </c>
      <c r="AA639" s="913">
        <f t="shared" ref="AA639:AA641" si="2179">+S639+L648</f>
        <v>0</v>
      </c>
      <c r="AB639" s="913">
        <f t="shared" ref="AB639:AB641" si="2180">+T639+M648</f>
        <v>100</v>
      </c>
      <c r="AC639" s="913">
        <f t="shared" ref="AC639:AC641" si="2181">+U639+N648</f>
        <v>0</v>
      </c>
      <c r="AD639" s="913">
        <f t="shared" ref="AD639:AD641" si="2182">+V639+O648</f>
        <v>100</v>
      </c>
      <c r="AE639" s="913">
        <f t="shared" ref="AE639:AE641" si="2183">+W639+P648</f>
        <v>100</v>
      </c>
      <c r="AF639" s="913">
        <f t="shared" ref="AF639:AF641" si="2184">+X639+Q648</f>
        <v>100</v>
      </c>
      <c r="AG639" s="480"/>
    </row>
    <row r="640" spans="1:33">
      <c r="A640" s="165"/>
      <c r="B640" s="1143" t="s">
        <v>419</v>
      </c>
      <c r="C640" s="1165">
        <v>3776</v>
      </c>
      <c r="D640" s="1166"/>
      <c r="E640" s="1166">
        <v>901</v>
      </c>
      <c r="F640" s="20"/>
      <c r="G640" s="1166">
        <v>823</v>
      </c>
      <c r="H640" s="1166">
        <v>126</v>
      </c>
      <c r="I640" s="1167">
        <v>5626</v>
      </c>
      <c r="J640" s="196"/>
      <c r="K640" s="153">
        <f t="shared" ref="K640:L640" si="2185">IF(C640&gt;0,(C640/C613)*100,)</f>
        <v>58.137028483448802</v>
      </c>
      <c r="L640" s="153">
        <f t="shared" si="2185"/>
        <v>0</v>
      </c>
      <c r="M640" s="475">
        <f t="shared" ref="M640" si="2186">IF(E640&gt;0,(E640/E613)*100,)</f>
        <v>31.426578304848274</v>
      </c>
      <c r="N640" s="475">
        <f t="shared" ref="N640" si="2187">IF(F640&gt;0,(F640/F613)*100,)</f>
        <v>0</v>
      </c>
      <c r="O640" s="475">
        <f t="shared" ref="O640" si="2188">IF(G640&gt;0,(G640/G613)*100,)</f>
        <v>26.126984126984127</v>
      </c>
      <c r="P640" s="475">
        <f t="shared" ref="P640" si="2189">IF(H640&gt;0,(H640/H613)*100,)</f>
        <v>26.526315789473685</v>
      </c>
      <c r="Q640" s="476">
        <f t="shared" ref="Q640" si="2190">IF(I640&gt;0,(I640/I613)*100,)</f>
        <v>43.320243320243321</v>
      </c>
      <c r="R640" s="152">
        <f t="shared" ref="R640:R641" si="2191">+K640+K643+K646</f>
        <v>83.048498845265584</v>
      </c>
      <c r="S640" s="153">
        <f t="shared" si="2173"/>
        <v>0</v>
      </c>
      <c r="T640" s="475">
        <f t="shared" si="2174"/>
        <v>71.224276246948023</v>
      </c>
      <c r="U640" s="475">
        <f t="shared" si="2175"/>
        <v>0</v>
      </c>
      <c r="V640" s="475">
        <f t="shared" si="2176"/>
        <v>58.317460317460316</v>
      </c>
      <c r="W640" s="475">
        <f t="shared" si="2177"/>
        <v>60.631578947368425</v>
      </c>
      <c r="X640" s="476">
        <f t="shared" si="2178"/>
        <v>73.619773619773611</v>
      </c>
      <c r="Y640" s="196"/>
      <c r="Z640" s="913">
        <f t="shared" ref="Z640:Z641" si="2192">+R640+K649</f>
        <v>100</v>
      </c>
      <c r="AA640" s="913">
        <f t="shared" si="2179"/>
        <v>0</v>
      </c>
      <c r="AB640" s="913">
        <f t="shared" si="2180"/>
        <v>99.999999999999986</v>
      </c>
      <c r="AC640" s="913">
        <f t="shared" si="2181"/>
        <v>0</v>
      </c>
      <c r="AD640" s="913">
        <f t="shared" si="2182"/>
        <v>100</v>
      </c>
      <c r="AE640" s="913">
        <f t="shared" si="2183"/>
        <v>100</v>
      </c>
      <c r="AF640" s="913">
        <f t="shared" si="2184"/>
        <v>99.999999999999986</v>
      </c>
      <c r="AG640" s="480"/>
    </row>
    <row r="641" spans="1:33">
      <c r="A641" s="165"/>
      <c r="B641" s="1143" t="s">
        <v>417</v>
      </c>
      <c r="C641" s="1165">
        <v>3807</v>
      </c>
      <c r="D641" s="1166"/>
      <c r="E641" s="1166">
        <v>867</v>
      </c>
      <c r="F641" s="20"/>
      <c r="G641" s="1166">
        <v>822</v>
      </c>
      <c r="H641" s="1166">
        <v>89</v>
      </c>
      <c r="I641" s="1167">
        <v>5585</v>
      </c>
      <c r="J641" s="897"/>
      <c r="K641" s="154">
        <f t="shared" ref="K641:L641" si="2193">IF(C641&gt;0,(C641/C616)*100,)</f>
        <v>61.343860779890427</v>
      </c>
      <c r="L641" s="154">
        <f t="shared" si="2193"/>
        <v>0</v>
      </c>
      <c r="M641" s="477">
        <f t="shared" ref="M641" si="2194">IF(E641&gt;0,(E641/E616)*100,)</f>
        <v>30.964285714285715</v>
      </c>
      <c r="N641" s="477">
        <f t="shared" ref="N641" si="2195">IF(F641&gt;0,(F641/F616)*100,)</f>
        <v>0</v>
      </c>
      <c r="O641" s="477">
        <f t="shared" ref="O641" si="2196">IF(G641&gt;0,(G641/G616)*100,)</f>
        <v>27.714093054619017</v>
      </c>
      <c r="P641" s="477">
        <f t="shared" ref="P641" si="2197">IF(H641&gt;0,(H641/H616)*100,)</f>
        <v>23.237597911227155</v>
      </c>
      <c r="Q641" s="478">
        <f t="shared" ref="Q641" si="2198">IF(I641&gt;0,(I641/I616)*100,)</f>
        <v>45.204370700121409</v>
      </c>
      <c r="R641" s="152">
        <f t="shared" si="2191"/>
        <v>84.70834676119884</v>
      </c>
      <c r="S641" s="153">
        <f t="shared" si="2173"/>
        <v>0</v>
      </c>
      <c r="T641" s="475">
        <f t="shared" si="2174"/>
        <v>72.392857142857139</v>
      </c>
      <c r="U641" s="475">
        <f t="shared" si="2175"/>
        <v>0</v>
      </c>
      <c r="V641" s="475">
        <f t="shared" si="2176"/>
        <v>55.664194200944038</v>
      </c>
      <c r="W641" s="475">
        <f t="shared" si="2177"/>
        <v>61.61879895561357</v>
      </c>
      <c r="X641" s="476">
        <f t="shared" si="2178"/>
        <v>74.229057061918255</v>
      </c>
      <c r="Y641" s="196"/>
      <c r="Z641" s="913">
        <f t="shared" si="2192"/>
        <v>100</v>
      </c>
      <c r="AA641" s="913">
        <f t="shared" si="2179"/>
        <v>0</v>
      </c>
      <c r="AB641" s="913">
        <f t="shared" si="2180"/>
        <v>100</v>
      </c>
      <c r="AC641" s="913">
        <f t="shared" si="2181"/>
        <v>0</v>
      </c>
      <c r="AD641" s="913">
        <f t="shared" si="2182"/>
        <v>100</v>
      </c>
      <c r="AE641" s="913">
        <f t="shared" si="2183"/>
        <v>100</v>
      </c>
      <c r="AF641" s="913">
        <f t="shared" si="2184"/>
        <v>100</v>
      </c>
      <c r="AG641" s="480"/>
    </row>
    <row r="642" spans="1:33">
      <c r="A642" s="165"/>
      <c r="B642" s="1143" t="s">
        <v>415</v>
      </c>
      <c r="C642" s="1165">
        <v>254</v>
      </c>
      <c r="D642" s="1166"/>
      <c r="E642" s="1166">
        <v>218</v>
      </c>
      <c r="F642" s="20"/>
      <c r="G642" s="1166">
        <v>170</v>
      </c>
      <c r="H642" s="1166">
        <v>15</v>
      </c>
      <c r="I642" s="1167">
        <v>657</v>
      </c>
      <c r="J642" s="196"/>
      <c r="K642" s="153">
        <f t="shared" ref="K642:L642" si="2199">IF(C642&gt;0,(C642/C610)*100,)</f>
        <v>3.8218477279566656</v>
      </c>
      <c r="L642" s="153">
        <f t="shared" si="2199"/>
        <v>0</v>
      </c>
      <c r="M642" s="475">
        <f t="shared" ref="M642" si="2200">IF(E642&gt;0,(E642/E610)*100,)</f>
        <v>7.5720736366794021</v>
      </c>
      <c r="N642" s="475">
        <f t="shared" ref="N642" si="2201">IF(F642&gt;0,(F642/F610)*100,)</f>
        <v>0</v>
      </c>
      <c r="O642" s="475">
        <f t="shared" ref="O642" si="2202">IF(G642&gt;0,(G642/G610)*100,)</f>
        <v>5.50696469063816</v>
      </c>
      <c r="P642" s="475">
        <f t="shared" ref="P642" si="2203">IF(H642&gt;0,(H642/H610)*100,)</f>
        <v>3.5545023696682465</v>
      </c>
      <c r="Q642" s="476">
        <f t="shared" ref="Q642" si="2204">IF(I642&gt;0,(I642/I610)*100,)</f>
        <v>5.0406628816940309</v>
      </c>
      <c r="R642" s="152"/>
      <c r="S642" s="153"/>
      <c r="T642" s="475"/>
      <c r="U642" s="475"/>
      <c r="V642" s="475"/>
      <c r="W642" s="475"/>
      <c r="X642" s="476"/>
      <c r="Y642" s="196"/>
      <c r="Z642" s="915"/>
      <c r="AA642" s="915"/>
      <c r="AB642" s="915"/>
      <c r="AC642" s="917"/>
      <c r="AD642" s="917"/>
      <c r="AE642" s="917"/>
      <c r="AF642" s="917"/>
    </row>
    <row r="643" spans="1:33">
      <c r="A643" s="165"/>
      <c r="B643" s="1143" t="s">
        <v>413</v>
      </c>
      <c r="C643" s="1165">
        <v>235</v>
      </c>
      <c r="D643" s="1166"/>
      <c r="E643" s="1166">
        <v>203</v>
      </c>
      <c r="F643" s="20"/>
      <c r="G643" s="1166">
        <v>196</v>
      </c>
      <c r="H643" s="1166">
        <v>21</v>
      </c>
      <c r="I643" s="1167">
        <v>655</v>
      </c>
      <c r="J643" s="196"/>
      <c r="K643" s="153">
        <f t="shared" ref="K643:L643" si="2205">IF(C643&gt;0,(C643/C613)*100,)</f>
        <v>3.6181678214010775</v>
      </c>
      <c r="L643" s="153">
        <f t="shared" si="2205"/>
        <v>0</v>
      </c>
      <c r="M643" s="475">
        <f t="shared" ref="M643" si="2206">IF(E643&gt;0,(E643/E613)*100,)</f>
        <v>7.0805720265085457</v>
      </c>
      <c r="N643" s="475">
        <f t="shared" ref="N643" si="2207">IF(F643&gt;0,(F643/F613)*100,)</f>
        <v>0</v>
      </c>
      <c r="O643" s="475">
        <f t="shared" ref="O643" si="2208">IF(G643&gt;0,(G643/G613)*100,)</f>
        <v>6.2222222222222223</v>
      </c>
      <c r="P643" s="475">
        <f t="shared" ref="P643" si="2209">IF(H643&gt;0,(H643/H613)*100,)</f>
        <v>4.4210526315789469</v>
      </c>
      <c r="Q643" s="476">
        <f t="shared" ref="Q643" si="2210">IF(I643&gt;0,(I643/I613)*100,)</f>
        <v>5.0435050435050437</v>
      </c>
      <c r="R643" s="152"/>
      <c r="S643" s="153"/>
      <c r="T643" s="475"/>
      <c r="U643" s="475"/>
      <c r="V643" s="475"/>
      <c r="W643" s="475"/>
      <c r="X643" s="476"/>
      <c r="Y643" s="196"/>
      <c r="Z643" s="915"/>
      <c r="AA643" s="917"/>
      <c r="AB643" s="917"/>
      <c r="AC643" s="917"/>
      <c r="AD643" s="917"/>
      <c r="AE643" s="917"/>
      <c r="AF643" s="917"/>
    </row>
    <row r="644" spans="1:33">
      <c r="A644" s="165"/>
      <c r="B644" s="1143" t="s">
        <v>409</v>
      </c>
      <c r="C644" s="1165">
        <v>206</v>
      </c>
      <c r="D644" s="1166"/>
      <c r="E644" s="1166">
        <v>197</v>
      </c>
      <c r="F644" s="20"/>
      <c r="G644" s="1166">
        <v>156</v>
      </c>
      <c r="H644" s="1166">
        <v>21</v>
      </c>
      <c r="I644" s="1167">
        <v>580</v>
      </c>
      <c r="J644" s="196"/>
      <c r="K644" s="154">
        <f t="shared" ref="K644:L644" si="2211">IF(C644&gt;0,(C644/C616)*100,)</f>
        <v>3.3193683532065741</v>
      </c>
      <c r="L644" s="154">
        <f t="shared" si="2211"/>
        <v>0</v>
      </c>
      <c r="M644" s="477">
        <f t="shared" ref="M644" si="2212">IF(E644&gt;0,(E644/E616)*100,)</f>
        <v>7.0357142857142856</v>
      </c>
      <c r="N644" s="477">
        <f t="shared" ref="N644" si="2213">IF(F644&gt;0,(F644/F616)*100,)</f>
        <v>0</v>
      </c>
      <c r="O644" s="477">
        <f t="shared" ref="O644" si="2214">IF(G644&gt;0,(G644/G616)*100,)</f>
        <v>5.2596089008766018</v>
      </c>
      <c r="P644" s="477">
        <f t="shared" ref="P644" si="2215">IF(H644&gt;0,(H644/H616)*100,)</f>
        <v>5.4830287206266322</v>
      </c>
      <c r="Q644" s="478">
        <f t="shared" ref="Q644" si="2216">IF(I644&gt;0,(I644/I616)*100,)</f>
        <v>4.6944556859571023</v>
      </c>
      <c r="R644" s="152"/>
      <c r="S644" s="153"/>
      <c r="T644" s="475"/>
      <c r="U644" s="475"/>
      <c r="V644" s="475"/>
      <c r="W644" s="475"/>
      <c r="X644" s="476"/>
      <c r="Y644" s="196"/>
      <c r="Z644" s="915"/>
      <c r="AA644" s="917"/>
      <c r="AB644" s="917"/>
      <c r="AC644" s="917"/>
      <c r="AD644" s="917"/>
      <c r="AE644" s="917"/>
      <c r="AF644" s="917"/>
    </row>
    <row r="645" spans="1:33">
      <c r="A645" s="165"/>
      <c r="B645" s="1143" t="s">
        <v>411</v>
      </c>
      <c r="C645" s="1165">
        <v>1394</v>
      </c>
      <c r="D645" s="1166"/>
      <c r="E645" s="1166">
        <v>912</v>
      </c>
      <c r="F645" s="20"/>
      <c r="G645" s="1166">
        <v>765</v>
      </c>
      <c r="H645" s="1166">
        <v>121</v>
      </c>
      <c r="I645" s="1167">
        <v>3192</v>
      </c>
      <c r="J645" s="196"/>
      <c r="K645" s="153">
        <f t="shared" ref="K645:L645" si="2217">IF(C645&gt;0,(C645/C610)*100,)</f>
        <v>20.975022569966896</v>
      </c>
      <c r="L645" s="153">
        <f t="shared" si="2217"/>
        <v>0</v>
      </c>
      <c r="M645" s="475">
        <f t="shared" ref="M645" si="2218">IF(E645&gt;0,(E645/E610)*100,)</f>
        <v>31.677665856200072</v>
      </c>
      <c r="N645" s="475">
        <f t="shared" ref="N645" si="2219">IF(F645&gt;0,(F645/F610)*100,)</f>
        <v>0</v>
      </c>
      <c r="O645" s="475">
        <f t="shared" ref="O645" si="2220">IF(G645&gt;0,(G645/G610)*100,)</f>
        <v>24.781341107871722</v>
      </c>
      <c r="P645" s="475">
        <f t="shared" ref="P645" si="2221">IF(H645&gt;0,(H645/H610)*100,)</f>
        <v>28.672985781990523</v>
      </c>
      <c r="Q645" s="476">
        <f t="shared" ref="Q645" si="2222">IF(I645&gt;0,(I645/I610)*100,)</f>
        <v>24.489795918367346</v>
      </c>
      <c r="R645" s="152"/>
      <c r="S645" s="153"/>
      <c r="T645" s="475"/>
      <c r="U645" s="475"/>
      <c r="V645" s="475"/>
      <c r="W645" s="475"/>
      <c r="X645" s="476"/>
      <c r="Y645" s="196"/>
      <c r="Z645" s="915"/>
      <c r="AA645" s="917"/>
      <c r="AB645" s="917"/>
      <c r="AC645" s="917"/>
      <c r="AD645" s="917"/>
      <c r="AE645" s="917"/>
      <c r="AF645" s="917"/>
    </row>
    <row r="646" spans="1:33">
      <c r="A646" s="165"/>
      <c r="B646" s="1143" t="s">
        <v>407</v>
      </c>
      <c r="C646" s="1165">
        <v>1383</v>
      </c>
      <c r="D646" s="1166"/>
      <c r="E646" s="1166">
        <v>938</v>
      </c>
      <c r="F646" s="20"/>
      <c r="G646" s="1166">
        <v>818</v>
      </c>
      <c r="H646" s="1166">
        <v>141</v>
      </c>
      <c r="I646" s="1167">
        <v>3280</v>
      </c>
      <c r="J646" s="196"/>
      <c r="K646" s="153">
        <f t="shared" ref="K646:L646" si="2223">IF(C646&gt;0,(C646/C613)*100,)</f>
        <v>21.293302540415702</v>
      </c>
      <c r="L646" s="153">
        <f t="shared" si="2223"/>
        <v>0</v>
      </c>
      <c r="M646" s="475">
        <f t="shared" ref="M646" si="2224">IF(E646&gt;0,(E646/E613)*100,)</f>
        <v>32.717125915591211</v>
      </c>
      <c r="N646" s="475">
        <f t="shared" ref="N646" si="2225">IF(F646&gt;0,(F646/F613)*100,)</f>
        <v>0</v>
      </c>
      <c r="O646" s="475">
        <f t="shared" ref="O646" si="2226">IF(G646&gt;0,(G646/G613)*100,)</f>
        <v>25.968253968253968</v>
      </c>
      <c r="P646" s="475">
        <f t="shared" ref="P646" si="2227">IF(H646&gt;0,(H646/H613)*100,)</f>
        <v>29.684210526315791</v>
      </c>
      <c r="Q646" s="476">
        <f t="shared" ref="Q646" si="2228">IF(I646&gt;0,(I646/I613)*100,)</f>
        <v>25.256025256025254</v>
      </c>
      <c r="R646" s="152"/>
      <c r="S646" s="153"/>
      <c r="T646" s="475"/>
      <c r="U646" s="475"/>
      <c r="V646" s="475"/>
      <c r="W646" s="475"/>
      <c r="X646" s="476"/>
      <c r="Y646" s="196"/>
      <c r="Z646" s="915"/>
      <c r="AA646" s="917"/>
      <c r="AB646" s="917"/>
      <c r="AC646" s="917"/>
      <c r="AD646" s="917"/>
      <c r="AE646" s="917"/>
      <c r="AF646" s="917"/>
    </row>
    <row r="647" spans="1:33">
      <c r="A647" s="165"/>
      <c r="B647" s="1143" t="s">
        <v>405</v>
      </c>
      <c r="C647" s="1165">
        <v>1244</v>
      </c>
      <c r="D647" s="1166"/>
      <c r="E647" s="1166">
        <v>963</v>
      </c>
      <c r="F647" s="20"/>
      <c r="G647" s="1166">
        <v>673</v>
      </c>
      <c r="H647" s="1166">
        <v>126</v>
      </c>
      <c r="I647" s="1167">
        <v>3006</v>
      </c>
      <c r="J647" s="897"/>
      <c r="K647" s="154">
        <f t="shared" ref="K647:L647" si="2229">IF(C647&gt;0,(C647/C616)*100,)</f>
        <v>20.045117628101835</v>
      </c>
      <c r="L647" s="154">
        <f t="shared" si="2229"/>
        <v>0</v>
      </c>
      <c r="M647" s="477">
        <f t="shared" ref="M647" si="2230">IF(E647&gt;0,(E647/E616)*100,)</f>
        <v>34.392857142857139</v>
      </c>
      <c r="N647" s="477">
        <f t="shared" ref="N647" si="2231">IF(F647&gt;0,(F647/F616)*100,)</f>
        <v>0</v>
      </c>
      <c r="O647" s="477">
        <f t="shared" ref="O647" si="2232">IF(G647&gt;0,(G647/G616)*100,)</f>
        <v>22.690492245448414</v>
      </c>
      <c r="P647" s="477">
        <f t="shared" ref="P647" si="2233">IF(H647&gt;0,(H647/H616)*100,)</f>
        <v>32.898172323759788</v>
      </c>
      <c r="Q647" s="478">
        <f t="shared" ref="Q647" si="2234">IF(I647&gt;0,(I647/I616)*100,)</f>
        <v>24.33023067583974</v>
      </c>
      <c r="R647" s="152"/>
      <c r="S647" s="153"/>
      <c r="T647" s="475"/>
      <c r="U647" s="475"/>
      <c r="V647" s="475"/>
      <c r="W647" s="475"/>
      <c r="X647" s="476"/>
      <c r="Y647" s="196"/>
      <c r="Z647" s="915"/>
      <c r="AA647" s="917"/>
      <c r="AB647" s="917"/>
      <c r="AC647" s="917"/>
      <c r="AD647" s="917"/>
      <c r="AE647" s="917"/>
      <c r="AF647" s="917"/>
    </row>
    <row r="648" spans="1:33">
      <c r="A648" s="165"/>
      <c r="B648" s="1143" t="s">
        <v>401</v>
      </c>
      <c r="C648" s="1165">
        <v>1099</v>
      </c>
      <c r="D648" s="1166"/>
      <c r="E648" s="1166">
        <v>811</v>
      </c>
      <c r="F648" s="20"/>
      <c r="G648" s="1166">
        <v>1310</v>
      </c>
      <c r="H648" s="1166">
        <v>173</v>
      </c>
      <c r="I648" s="1167">
        <v>3393</v>
      </c>
      <c r="J648" s="196"/>
      <c r="K648" s="153">
        <f t="shared" ref="K648:L648" si="2235">IF(C648&gt;0,(C648/C610)*100,)</f>
        <v>16.536262413481793</v>
      </c>
      <c r="L648" s="153">
        <f t="shared" si="2235"/>
        <v>0</v>
      </c>
      <c r="M648" s="475">
        <f t="shared" ref="M648" si="2236">IF(E648&gt;0,(E648/E610)*100,)</f>
        <v>28.169503299756858</v>
      </c>
      <c r="N648" s="475">
        <f t="shared" ref="N648" si="2237">IF(F648&gt;0,(F648/F610)*100,)</f>
        <v>0</v>
      </c>
      <c r="O648" s="475">
        <f t="shared" ref="O648" si="2238">IF(G648&gt;0,(G648/G610)*100,)</f>
        <v>42.436022027858762</v>
      </c>
      <c r="P648" s="475">
        <f t="shared" ref="P648" si="2239">IF(H648&gt;0,(H648/H610)*100,)</f>
        <v>40.995260663507111</v>
      </c>
      <c r="Q648" s="476">
        <f t="shared" ref="Q648" si="2240">IF(I648&gt;0,(I648/I610)*100,)</f>
        <v>26.031916526008903</v>
      </c>
      <c r="R648" s="152"/>
      <c r="S648" s="153"/>
      <c r="T648" s="475"/>
      <c r="U648" s="475"/>
      <c r="V648" s="475"/>
      <c r="W648" s="475"/>
      <c r="X648" s="476"/>
      <c r="Y648" s="196"/>
      <c r="Z648" s="915"/>
      <c r="AA648" s="917"/>
      <c r="AB648" s="917"/>
      <c r="AC648" s="917"/>
      <c r="AD648" s="917"/>
      <c r="AE648" s="917"/>
      <c r="AF648" s="917"/>
    </row>
    <row r="649" spans="1:33">
      <c r="A649" s="165"/>
      <c r="B649" s="1143" t="s">
        <v>399</v>
      </c>
      <c r="C649" s="1165">
        <v>1101</v>
      </c>
      <c r="D649" s="1166"/>
      <c r="E649" s="1166">
        <v>825</v>
      </c>
      <c r="F649" s="20"/>
      <c r="G649" s="1166">
        <v>1313</v>
      </c>
      <c r="H649" s="1166">
        <v>187</v>
      </c>
      <c r="I649" s="1167">
        <v>3426</v>
      </c>
      <c r="J649" s="196"/>
      <c r="K649" s="153">
        <f t="shared" ref="K649:L649" si="2241">IF(C649&gt;0,(C649/C613)*100,)</f>
        <v>16.951501154734412</v>
      </c>
      <c r="L649" s="153">
        <f t="shared" si="2241"/>
        <v>0</v>
      </c>
      <c r="M649" s="475">
        <f t="shared" ref="M649" si="2242">IF(E649&gt;0,(E649/E613)*100,)</f>
        <v>28.775723753051967</v>
      </c>
      <c r="N649" s="475">
        <f t="shared" ref="N649" si="2243">IF(F649&gt;0,(F649/F613)*100,)</f>
        <v>0</v>
      </c>
      <c r="O649" s="475">
        <f t="shared" ref="O649" si="2244">IF(G649&gt;0,(G649/G613)*100,)</f>
        <v>41.682539682539684</v>
      </c>
      <c r="P649" s="475">
        <f t="shared" ref="P649" si="2245">IF(H649&gt;0,(H649/H613)*100,)</f>
        <v>39.368421052631582</v>
      </c>
      <c r="Q649" s="476">
        <f t="shared" ref="Q649" si="2246">IF(I649&gt;0,(I649/I613)*100,)</f>
        <v>26.380226380226379</v>
      </c>
      <c r="R649" s="152"/>
      <c r="S649" s="153"/>
      <c r="T649" s="475"/>
      <c r="U649" s="475"/>
      <c r="V649" s="475"/>
      <c r="W649" s="475"/>
      <c r="X649" s="476"/>
      <c r="Y649" s="196"/>
      <c r="Z649" s="915"/>
      <c r="AA649" s="917"/>
      <c r="AB649" s="917"/>
      <c r="AC649" s="917"/>
      <c r="AD649" s="917"/>
      <c r="AE649" s="917"/>
      <c r="AF649" s="917"/>
    </row>
    <row r="650" spans="1:33">
      <c r="A650" s="165"/>
      <c r="B650" s="1143" t="s">
        <v>397</v>
      </c>
      <c r="C650" s="1165">
        <v>949</v>
      </c>
      <c r="D650" s="1166"/>
      <c r="E650" s="1166">
        <v>773</v>
      </c>
      <c r="F650" s="20"/>
      <c r="G650" s="1166">
        <v>1315</v>
      </c>
      <c r="H650" s="1166">
        <v>147</v>
      </c>
      <c r="I650" s="1167">
        <v>3184</v>
      </c>
      <c r="J650" s="897"/>
      <c r="K650" s="154">
        <f t="shared" ref="K650:L650" si="2247">IF(C650&gt;0,(C650/C616)*100,)</f>
        <v>15.291653238801159</v>
      </c>
      <c r="L650" s="154">
        <f t="shared" si="2247"/>
        <v>0</v>
      </c>
      <c r="M650" s="477">
        <f t="shared" ref="M650" si="2248">IF(E650&gt;0,(E650/E616)*100,)</f>
        <v>27.607142857142858</v>
      </c>
      <c r="N650" s="477">
        <f t="shared" ref="N650" si="2249">IF(F650&gt;0,(F650/F616)*100,)</f>
        <v>0</v>
      </c>
      <c r="O650" s="477">
        <f t="shared" ref="O650" si="2250">IF(G650&gt;0,(G650/G616)*100,)</f>
        <v>44.335805799055969</v>
      </c>
      <c r="P650" s="900">
        <f t="shared" ref="P650" si="2251">IF(H650&gt;0,(H650/H616)*100,)</f>
        <v>38.381201044386422</v>
      </c>
      <c r="Q650" s="477">
        <f t="shared" ref="Q650" si="2252">IF(I650&gt;0,(I650/I616)*100,)</f>
        <v>25.770942938081749</v>
      </c>
      <c r="R650" s="152"/>
      <c r="S650" s="153"/>
      <c r="T650" s="475"/>
      <c r="U650" s="475"/>
      <c r="V650" s="475"/>
      <c r="W650" s="475"/>
      <c r="X650" s="476"/>
      <c r="Y650" s="196"/>
      <c r="Z650" s="915"/>
      <c r="AA650" s="917"/>
      <c r="AB650" s="917"/>
      <c r="AC650" s="917"/>
      <c r="AD650" s="917"/>
      <c r="AE650" s="917"/>
      <c r="AF650" s="917"/>
    </row>
    <row r="651" spans="1:33">
      <c r="A651" s="165"/>
      <c r="B651" s="1143" t="s">
        <v>403</v>
      </c>
      <c r="C651" s="1165">
        <v>2344</v>
      </c>
      <c r="D651" s="1166"/>
      <c r="E651" s="1166">
        <v>862</v>
      </c>
      <c r="F651" s="20"/>
      <c r="G651" s="1166">
        <v>959</v>
      </c>
      <c r="H651" s="1166">
        <v>96</v>
      </c>
      <c r="I651" s="1167">
        <v>4261</v>
      </c>
      <c r="J651" s="196"/>
      <c r="K651" s="166">
        <f t="shared" ref="K651:L651" si="2253">IF(C651&gt;0,(C651/C603)*100,)</f>
        <v>59.281740010116337</v>
      </c>
      <c r="L651" s="155">
        <f t="shared" si="2253"/>
        <v>0</v>
      </c>
      <c r="M651" s="155">
        <f t="shared" ref="M651" si="2254">IF(E651&gt;0,(E651/E603)*100,)</f>
        <v>36.325326590813319</v>
      </c>
      <c r="N651" s="155">
        <f t="shared" ref="N651" si="2255">IF(F651&gt;0,(F651/F603)*100,)</f>
        <v>0</v>
      </c>
      <c r="O651" s="155">
        <f t="shared" ref="O651" si="2256">IF(G651&gt;0,(G651/G603)*100,)</f>
        <v>34.696092619392182</v>
      </c>
      <c r="P651" s="156">
        <f t="shared" ref="P651" si="2257">IF(H651&gt;0,(H651/H603)*100,)</f>
        <v>32.107023411371237</v>
      </c>
      <c r="Q651" s="157">
        <f>IF(I651&gt;0,(I651/I603)*100,)</f>
        <v>45.378061767838126</v>
      </c>
      <c r="R651" s="896"/>
      <c r="S651" s="166"/>
      <c r="T651" s="166"/>
      <c r="U651" s="166"/>
      <c r="V651" s="166"/>
      <c r="W651" s="156"/>
      <c r="X651" s="166"/>
      <c r="Y651" s="196"/>
      <c r="Z651" s="915"/>
      <c r="AA651" s="917"/>
      <c r="AB651" s="917"/>
      <c r="AC651" s="917"/>
      <c r="AD651" s="917"/>
      <c r="AE651" s="917"/>
      <c r="AF651" s="917"/>
    </row>
    <row r="652" spans="1:33">
      <c r="A652" s="165"/>
      <c r="B652" s="1143" t="s">
        <v>441</v>
      </c>
      <c r="C652" s="1165">
        <v>3773</v>
      </c>
      <c r="D652" s="1166"/>
      <c r="E652" s="1166">
        <v>911</v>
      </c>
      <c r="F652" s="20"/>
      <c r="G652" s="1166">
        <v>1028</v>
      </c>
      <c r="H652" s="1166">
        <v>98</v>
      </c>
      <c r="I652" s="1167">
        <v>5810</v>
      </c>
      <c r="J652" s="196"/>
      <c r="K652" s="166">
        <f t="shared" ref="K652:L652" si="2258">IF(C652&gt;0,(C652/C605)*100,)</f>
        <v>61.77144728225278</v>
      </c>
      <c r="L652" s="155">
        <f t="shared" si="2258"/>
        <v>0</v>
      </c>
      <c r="M652" s="155">
        <f t="shared" ref="M652" si="2259">IF(E652&gt;0,(E652/E605)*100,)</f>
        <v>37.613542526837321</v>
      </c>
      <c r="N652" s="155">
        <f t="shared" ref="N652" si="2260">IF(F652&gt;0,(F652/F605)*100,)</f>
        <v>0</v>
      </c>
      <c r="O652" s="155">
        <f t="shared" ref="O652" si="2261">IF(G652&gt;0,(G652/G605)*100,)</f>
        <v>36.50568181818182</v>
      </c>
      <c r="P652" s="156">
        <f t="shared" ref="P652" si="2262">IF(H652&gt;0,(H652/H605)*100,)</f>
        <v>29.969418960244649</v>
      </c>
      <c r="Q652" s="157">
        <f t="shared" ref="Q652" si="2263">IF(I652&gt;0,(I652/I605)*100,)</f>
        <v>49.772980382078302</v>
      </c>
      <c r="R652" s="896"/>
      <c r="S652" s="166"/>
      <c r="T652" s="166"/>
      <c r="U652" s="166"/>
      <c r="V652" s="166"/>
      <c r="W652" s="156"/>
      <c r="X652" s="166"/>
      <c r="Y652" s="196"/>
      <c r="Z652" s="915"/>
      <c r="AA652" s="917"/>
      <c r="AB652" s="917"/>
      <c r="AC652" s="917"/>
      <c r="AD652" s="917"/>
      <c r="AE652" s="917"/>
      <c r="AF652" s="917"/>
    </row>
    <row r="653" spans="1:33">
      <c r="A653" s="165"/>
      <c r="B653" s="1143" t="s">
        <v>439</v>
      </c>
      <c r="C653" s="1165">
        <v>3970</v>
      </c>
      <c r="D653" s="1166"/>
      <c r="E653" s="1166">
        <v>1005</v>
      </c>
      <c r="F653" s="20"/>
      <c r="G653" s="1166">
        <v>1051</v>
      </c>
      <c r="H653" s="1166">
        <v>77</v>
      </c>
      <c r="I653" s="1167">
        <v>6103</v>
      </c>
      <c r="J653" s="897"/>
      <c r="K653" s="158">
        <f t="shared" ref="K653:L653" si="2264">IF(C653&gt;0,(C653/C607)*100,)</f>
        <v>60.638460363525283</v>
      </c>
      <c r="L653" s="158">
        <f t="shared" si="2264"/>
        <v>0</v>
      </c>
      <c r="M653" s="158">
        <f t="shared" ref="M653" si="2265">IF(E653&gt;0,(E653/E607)*100,)</f>
        <v>37.640449438202246</v>
      </c>
      <c r="N653" s="158">
        <f t="shared" ref="N653" si="2266">IF(F653&gt;0,(F653/F607)*100,)</f>
        <v>0</v>
      </c>
      <c r="O653" s="158">
        <f t="shared" ref="O653" si="2267">IF(G653&gt;0,(G653/G607)*100,)</f>
        <v>36.291436464088399</v>
      </c>
      <c r="P653" s="159">
        <f t="shared" ref="P653" si="2268">IF(H653&gt;0,(H653/H607)*100,)</f>
        <v>24.137931034482758</v>
      </c>
      <c r="Q653" s="160">
        <f t="shared" ref="Q653" si="2269">IF(I653&gt;0,(I653/I607)*100,)</f>
        <v>49.091055341055338</v>
      </c>
      <c r="R653" s="427"/>
      <c r="S653" s="158"/>
      <c r="T653" s="158"/>
      <c r="U653" s="158"/>
      <c r="V653" s="158"/>
      <c r="W653" s="159"/>
      <c r="X653" s="158"/>
      <c r="Y653" s="897"/>
      <c r="Z653" s="918"/>
      <c r="AA653" s="919"/>
      <c r="AB653" s="919"/>
      <c r="AC653" s="919"/>
      <c r="AD653" s="919"/>
      <c r="AE653" s="919"/>
      <c r="AF653" s="919"/>
    </row>
    <row r="654" spans="1:33">
      <c r="A654" s="943" t="s">
        <v>79</v>
      </c>
      <c r="B654" s="1144" t="s">
        <v>357</v>
      </c>
      <c r="C654" s="1162">
        <v>8308</v>
      </c>
      <c r="D654" s="1163"/>
      <c r="E654" s="1163">
        <v>4004</v>
      </c>
      <c r="F654" s="1163">
        <v>663</v>
      </c>
      <c r="G654" s="1163">
        <v>4074</v>
      </c>
      <c r="H654" s="1163">
        <v>2952</v>
      </c>
      <c r="I654" s="1164">
        <v>20001</v>
      </c>
      <c r="J654" s="196"/>
      <c r="K654" s="472"/>
      <c r="L654" s="472"/>
      <c r="M654" s="462"/>
      <c r="N654" s="462"/>
      <c r="O654" s="462"/>
      <c r="P654" s="462"/>
      <c r="Q654" s="473"/>
      <c r="R654" s="474"/>
      <c r="S654" s="909"/>
      <c r="T654" s="910"/>
      <c r="U654" s="910"/>
      <c r="V654" s="910"/>
      <c r="W654" s="910"/>
      <c r="X654" s="473"/>
      <c r="Y654" s="196"/>
      <c r="Z654" s="915"/>
      <c r="AA654" s="917"/>
      <c r="AB654" s="917"/>
      <c r="AC654" s="917"/>
      <c r="AD654" s="917"/>
      <c r="AE654" s="917"/>
      <c r="AF654" s="917"/>
    </row>
    <row r="655" spans="1:33">
      <c r="A655" s="165"/>
      <c r="B655" s="1143" t="s">
        <v>359</v>
      </c>
      <c r="C655" s="1165">
        <v>8581</v>
      </c>
      <c r="D655" s="1166"/>
      <c r="E655" s="1166">
        <v>4058</v>
      </c>
      <c r="F655" s="20">
        <v>656</v>
      </c>
      <c r="G655" s="1166">
        <v>4339</v>
      </c>
      <c r="H655" s="1166">
        <v>2923</v>
      </c>
      <c r="I655" s="1167">
        <v>20557</v>
      </c>
      <c r="J655" s="196"/>
      <c r="K655" s="153"/>
      <c r="L655" s="153"/>
      <c r="M655" s="475"/>
      <c r="N655" s="475"/>
      <c r="O655" s="475"/>
      <c r="P655" s="475"/>
      <c r="Q655" s="476"/>
      <c r="R655" s="152"/>
      <c r="S655" s="153"/>
      <c r="T655" s="475"/>
      <c r="U655" s="475"/>
      <c r="V655" s="475"/>
      <c r="W655" s="475"/>
      <c r="X655" s="476"/>
      <c r="Y655" s="196"/>
      <c r="Z655" s="915"/>
      <c r="AA655" s="917"/>
      <c r="AB655" s="917"/>
      <c r="AC655" s="917"/>
      <c r="AD655" s="917"/>
      <c r="AE655" s="917"/>
      <c r="AF655" s="917"/>
    </row>
    <row r="656" spans="1:33">
      <c r="A656" s="165"/>
      <c r="B656" s="1143" t="s">
        <v>361</v>
      </c>
      <c r="C656" s="1165">
        <v>8544</v>
      </c>
      <c r="D656" s="1166"/>
      <c r="E656" s="1166">
        <v>4094</v>
      </c>
      <c r="F656" s="20">
        <v>614</v>
      </c>
      <c r="G656" s="1166">
        <v>4201</v>
      </c>
      <c r="H656" s="1166">
        <v>3104</v>
      </c>
      <c r="I656" s="1167">
        <v>20557</v>
      </c>
      <c r="J656" s="196"/>
      <c r="K656" s="153"/>
      <c r="L656" s="153"/>
      <c r="M656" s="475"/>
      <c r="N656" s="475"/>
      <c r="O656" s="475"/>
      <c r="P656" s="475"/>
      <c r="Q656" s="476"/>
      <c r="R656" s="152"/>
      <c r="S656" s="153"/>
      <c r="T656" s="475"/>
      <c r="U656" s="475"/>
      <c r="V656" s="475"/>
      <c r="W656" s="475"/>
      <c r="X656" s="476"/>
      <c r="Y656" s="196"/>
      <c r="Z656" s="915"/>
      <c r="AA656" s="917"/>
      <c r="AB656" s="917"/>
      <c r="AC656" s="917"/>
      <c r="AD656" s="917"/>
      <c r="AE656" s="917"/>
      <c r="AF656" s="917"/>
    </row>
    <row r="657" spans="1:33">
      <c r="A657" s="165"/>
      <c r="B657" s="1143" t="s">
        <v>363</v>
      </c>
      <c r="C657" s="1165">
        <v>8539</v>
      </c>
      <c r="D657" s="1166"/>
      <c r="E657" s="1166">
        <v>4116</v>
      </c>
      <c r="F657" s="20">
        <v>684</v>
      </c>
      <c r="G657" s="1166">
        <v>4809</v>
      </c>
      <c r="H657" s="1166">
        <v>2960</v>
      </c>
      <c r="I657" s="1167">
        <v>21108</v>
      </c>
      <c r="J657" s="196"/>
      <c r="K657" s="153"/>
      <c r="L657" s="153"/>
      <c r="M657" s="475"/>
      <c r="N657" s="475"/>
      <c r="O657" s="475"/>
      <c r="P657" s="475"/>
      <c r="Q657" s="476"/>
      <c r="R657" s="152"/>
      <c r="S657" s="153"/>
      <c r="T657" s="475"/>
      <c r="U657" s="475"/>
      <c r="V657" s="475"/>
      <c r="W657" s="475"/>
      <c r="X657" s="476"/>
      <c r="Y657" s="196"/>
      <c r="Z657" s="915"/>
      <c r="AA657" s="917"/>
      <c r="AB657" s="917"/>
      <c r="AC657" s="917"/>
      <c r="AD657" s="917"/>
      <c r="AE657" s="917"/>
      <c r="AF657" s="917"/>
    </row>
    <row r="658" spans="1:33">
      <c r="A658" s="165"/>
      <c r="B658" s="1143" t="s">
        <v>365</v>
      </c>
      <c r="C658" s="1165">
        <v>9314</v>
      </c>
      <c r="D658" s="1166"/>
      <c r="E658" s="1166">
        <v>4069</v>
      </c>
      <c r="F658" s="20">
        <v>680</v>
      </c>
      <c r="G658" s="1166">
        <v>4511</v>
      </c>
      <c r="H658" s="1166">
        <v>3139</v>
      </c>
      <c r="I658" s="1167">
        <v>21713</v>
      </c>
      <c r="J658" s="196"/>
      <c r="K658" s="153"/>
      <c r="L658" s="153"/>
      <c r="M658" s="475"/>
      <c r="N658" s="475"/>
      <c r="O658" s="475"/>
      <c r="P658" s="475"/>
      <c r="Q658" s="476"/>
      <c r="R658" s="152"/>
      <c r="S658" s="153"/>
      <c r="T658" s="475"/>
      <c r="U658" s="475"/>
      <c r="V658" s="475"/>
      <c r="W658" s="475"/>
      <c r="X658" s="476"/>
      <c r="Y658" s="196"/>
      <c r="Z658" s="915"/>
      <c r="AA658" s="915"/>
      <c r="AB658" s="915"/>
      <c r="AC658" s="915"/>
      <c r="AD658" s="917"/>
      <c r="AE658" s="917"/>
      <c r="AF658" s="917"/>
    </row>
    <row r="659" spans="1:33">
      <c r="A659" s="165"/>
      <c r="B659" s="1143" t="s">
        <v>367</v>
      </c>
      <c r="C659" s="1165">
        <v>9872</v>
      </c>
      <c r="D659" s="1166"/>
      <c r="E659" s="1166">
        <v>4538</v>
      </c>
      <c r="F659" s="20">
        <v>700</v>
      </c>
      <c r="G659" s="1166">
        <v>5043</v>
      </c>
      <c r="H659" s="1166">
        <v>3509</v>
      </c>
      <c r="I659" s="1167">
        <v>23662</v>
      </c>
      <c r="J659" s="196"/>
      <c r="K659" s="153"/>
      <c r="L659" s="153"/>
      <c r="M659" s="475"/>
      <c r="N659" s="475"/>
      <c r="O659" s="475"/>
      <c r="P659" s="475"/>
      <c r="Q659" s="476"/>
      <c r="R659" s="152"/>
      <c r="S659" s="153"/>
      <c r="T659" s="475"/>
      <c r="U659" s="475"/>
      <c r="V659" s="475"/>
      <c r="W659" s="475"/>
      <c r="X659" s="476"/>
      <c r="Y659" s="196"/>
      <c r="Z659" s="915"/>
      <c r="AA659" s="917"/>
      <c r="AB659" s="917"/>
      <c r="AC659" s="917"/>
      <c r="AD659" s="917"/>
      <c r="AE659" s="917"/>
      <c r="AF659" s="917"/>
    </row>
    <row r="660" spans="1:33">
      <c r="A660" s="165"/>
      <c r="B660" s="1143" t="s">
        <v>369</v>
      </c>
      <c r="C660" s="1165">
        <v>10508</v>
      </c>
      <c r="D660" s="1166"/>
      <c r="E660" s="1166">
        <v>4595</v>
      </c>
      <c r="F660" s="20">
        <v>779</v>
      </c>
      <c r="G660" s="1166">
        <v>5259</v>
      </c>
      <c r="H660" s="1166">
        <v>4584</v>
      </c>
      <c r="I660" s="1167">
        <v>25725</v>
      </c>
      <c r="J660" s="196"/>
      <c r="K660" s="154"/>
      <c r="L660" s="154"/>
      <c r="M660" s="477"/>
      <c r="N660" s="477"/>
      <c r="O660" s="477"/>
      <c r="P660" s="477"/>
      <c r="Q660" s="478"/>
      <c r="R660" s="152"/>
      <c r="S660" s="153"/>
      <c r="T660" s="475"/>
      <c r="U660" s="475"/>
      <c r="V660" s="475"/>
      <c r="W660" s="475"/>
      <c r="X660" s="476"/>
      <c r="Y660" s="196"/>
      <c r="Z660" s="915"/>
      <c r="AA660" s="917"/>
      <c r="AB660" s="917"/>
      <c r="AC660" s="917"/>
      <c r="AD660" s="917"/>
      <c r="AE660" s="917"/>
      <c r="AF660" s="917"/>
    </row>
    <row r="661" spans="1:33">
      <c r="A661" s="165"/>
      <c r="B661" s="1143" t="s">
        <v>371</v>
      </c>
      <c r="C661" s="1165">
        <v>5482</v>
      </c>
      <c r="D661" s="1166"/>
      <c r="E661" s="1166">
        <v>3033</v>
      </c>
      <c r="F661" s="20">
        <v>515</v>
      </c>
      <c r="G661" s="1166">
        <v>2007</v>
      </c>
      <c r="H661" s="1166">
        <v>1423</v>
      </c>
      <c r="I661" s="1167">
        <v>12460</v>
      </c>
      <c r="J661" s="196"/>
      <c r="K661" s="153"/>
      <c r="L661" s="153"/>
      <c r="M661" s="475"/>
      <c r="N661" s="475"/>
      <c r="O661" s="475"/>
      <c r="P661" s="475"/>
      <c r="Q661" s="476"/>
      <c r="R661" s="152"/>
      <c r="S661" s="153"/>
      <c r="T661" s="475"/>
      <c r="U661" s="475"/>
      <c r="V661" s="475"/>
      <c r="W661" s="475"/>
      <c r="X661" s="476"/>
      <c r="Y661" s="196"/>
      <c r="Z661" s="915"/>
      <c r="AA661" s="917"/>
      <c r="AB661" s="917"/>
      <c r="AC661" s="917"/>
      <c r="AD661" s="917"/>
      <c r="AE661" s="917"/>
      <c r="AF661" s="917"/>
    </row>
    <row r="662" spans="1:33">
      <c r="A662" s="165"/>
      <c r="B662" s="1143" t="s">
        <v>1215</v>
      </c>
      <c r="C662" s="1165">
        <v>5482</v>
      </c>
      <c r="D662" s="1166"/>
      <c r="E662" s="1166">
        <v>3033</v>
      </c>
      <c r="F662" s="20">
        <v>515</v>
      </c>
      <c r="G662" s="1166">
        <v>2007</v>
      </c>
      <c r="H662" s="1166">
        <v>1423</v>
      </c>
      <c r="I662" s="1167">
        <v>12460</v>
      </c>
      <c r="J662" s="196"/>
      <c r="K662" s="153"/>
      <c r="L662" s="153"/>
      <c r="M662" s="475"/>
      <c r="N662" s="475"/>
      <c r="O662" s="475"/>
      <c r="P662" s="475"/>
      <c r="Q662" s="476"/>
      <c r="R662" s="152"/>
      <c r="S662" s="153"/>
      <c r="T662" s="475"/>
      <c r="U662" s="475"/>
      <c r="V662" s="475"/>
      <c r="W662" s="475"/>
      <c r="X662" s="476"/>
      <c r="Y662" s="196"/>
      <c r="Z662" s="915"/>
      <c r="AA662" s="917"/>
      <c r="AB662" s="917"/>
      <c r="AC662" s="917"/>
      <c r="AD662" s="917"/>
      <c r="AE662" s="917"/>
      <c r="AF662" s="917"/>
    </row>
    <row r="663" spans="1:33">
      <c r="A663" s="165"/>
      <c r="B663" s="1143" t="s">
        <v>373</v>
      </c>
      <c r="C663" s="1165">
        <v>5503</v>
      </c>
      <c r="D663" s="1166"/>
      <c r="E663" s="1166">
        <v>2892</v>
      </c>
      <c r="F663" s="20">
        <v>551</v>
      </c>
      <c r="G663" s="1166">
        <v>1956</v>
      </c>
      <c r="H663" s="1166">
        <v>1513</v>
      </c>
      <c r="I663" s="1167">
        <v>12415</v>
      </c>
      <c r="J663" s="196"/>
      <c r="K663" s="153"/>
      <c r="L663" s="153"/>
      <c r="M663" s="475"/>
      <c r="N663" s="475"/>
      <c r="O663" s="475"/>
      <c r="P663" s="475"/>
      <c r="Q663" s="476"/>
      <c r="R663" s="152"/>
      <c r="S663" s="153"/>
      <c r="T663" s="475"/>
      <c r="U663" s="475"/>
      <c r="V663" s="475"/>
      <c r="W663" s="475"/>
      <c r="X663" s="476"/>
      <c r="Y663" s="196"/>
      <c r="Z663" s="915"/>
      <c r="AA663" s="917"/>
      <c r="AB663" s="917"/>
      <c r="AC663" s="917"/>
      <c r="AD663" s="917"/>
      <c r="AE663" s="917"/>
      <c r="AF663" s="917"/>
    </row>
    <row r="664" spans="1:33">
      <c r="A664" s="165"/>
      <c r="B664" s="1143" t="s">
        <v>1217</v>
      </c>
      <c r="C664" s="1165">
        <v>5503</v>
      </c>
      <c r="D664" s="1166"/>
      <c r="E664" s="1166">
        <v>2892</v>
      </c>
      <c r="F664" s="20">
        <v>551</v>
      </c>
      <c r="G664" s="1166">
        <v>1956</v>
      </c>
      <c r="H664" s="1166">
        <v>1513</v>
      </c>
      <c r="I664" s="1167">
        <v>12415</v>
      </c>
      <c r="J664" s="196"/>
      <c r="K664" s="153"/>
      <c r="L664" s="153"/>
      <c r="M664" s="475"/>
      <c r="N664" s="475"/>
      <c r="O664" s="475"/>
      <c r="P664" s="475"/>
      <c r="Q664" s="476"/>
      <c r="R664" s="152"/>
      <c r="S664" s="153"/>
      <c r="T664" s="475"/>
      <c r="U664" s="475"/>
      <c r="V664" s="475"/>
      <c r="W664" s="475"/>
      <c r="X664" s="476"/>
      <c r="Y664" s="196"/>
      <c r="Z664" s="915"/>
      <c r="AA664" s="917"/>
      <c r="AB664" s="917"/>
      <c r="AC664" s="917"/>
      <c r="AD664" s="917"/>
      <c r="AE664" s="917"/>
      <c r="AF664" s="917"/>
    </row>
    <row r="665" spans="1:33">
      <c r="A665" s="165"/>
      <c r="B665" s="1143" t="s">
        <v>375</v>
      </c>
      <c r="C665" s="1165">
        <v>5763</v>
      </c>
      <c r="D665" s="1166"/>
      <c r="E665" s="1166">
        <v>2910</v>
      </c>
      <c r="F665" s="20">
        <v>570</v>
      </c>
      <c r="G665" s="1166">
        <v>2183</v>
      </c>
      <c r="H665" s="1166">
        <v>1474</v>
      </c>
      <c r="I665" s="1167">
        <v>12900</v>
      </c>
      <c r="J665" s="196"/>
      <c r="K665" s="186"/>
      <c r="L665" s="153"/>
      <c r="M665" s="475"/>
      <c r="N665" s="475"/>
      <c r="O665" s="475"/>
      <c r="P665" s="475"/>
      <c r="Q665" s="476"/>
      <c r="R665" s="152"/>
      <c r="S665" s="153"/>
      <c r="T665" s="475"/>
      <c r="U665" s="475"/>
      <c r="V665" s="475"/>
      <c r="W665" s="475"/>
      <c r="X665" s="476"/>
      <c r="Y665" s="196"/>
      <c r="Z665" s="915"/>
      <c r="AA665" s="917"/>
      <c r="AB665" s="917"/>
      <c r="AC665" s="917"/>
      <c r="AD665" s="917"/>
      <c r="AE665" s="917"/>
      <c r="AF665" s="917"/>
    </row>
    <row r="666" spans="1:33">
      <c r="A666" s="165"/>
      <c r="B666" s="1143" t="s">
        <v>1219</v>
      </c>
      <c r="C666" s="1165">
        <v>5763</v>
      </c>
      <c r="D666" s="1166"/>
      <c r="E666" s="1166">
        <v>2910</v>
      </c>
      <c r="F666" s="20">
        <v>570</v>
      </c>
      <c r="G666" s="1166">
        <v>2183</v>
      </c>
      <c r="H666" s="1166">
        <v>1474</v>
      </c>
      <c r="I666" s="1167">
        <v>12900</v>
      </c>
      <c r="J666" s="196"/>
      <c r="K666" s="153"/>
      <c r="L666" s="153"/>
      <c r="M666" s="475"/>
      <c r="N666" s="475"/>
      <c r="O666" s="475"/>
      <c r="P666" s="479"/>
      <c r="Q666" s="475"/>
      <c r="R666" s="152"/>
      <c r="S666" s="153"/>
      <c r="T666" s="475"/>
      <c r="U666" s="475"/>
      <c r="V666" s="475"/>
      <c r="W666" s="475"/>
      <c r="X666" s="476"/>
      <c r="Y666" s="196"/>
      <c r="Z666" s="915"/>
      <c r="AA666" s="917"/>
      <c r="AB666" s="917"/>
      <c r="AC666" s="917"/>
      <c r="AD666" s="917"/>
      <c r="AE666" s="917"/>
      <c r="AF666" s="917"/>
    </row>
    <row r="667" spans="1:33">
      <c r="A667" s="165"/>
      <c r="B667" s="1143" t="s">
        <v>377</v>
      </c>
      <c r="C667" s="1165">
        <v>5967</v>
      </c>
      <c r="D667" s="1166"/>
      <c r="E667" s="1166">
        <v>3081</v>
      </c>
      <c r="F667" s="20">
        <v>520</v>
      </c>
      <c r="G667" s="1166">
        <v>2522</v>
      </c>
      <c r="H667" s="1166">
        <v>1629</v>
      </c>
      <c r="I667" s="1167">
        <v>13719</v>
      </c>
      <c r="J667" s="196"/>
      <c r="K667" s="166"/>
      <c r="L667" s="155"/>
      <c r="M667" s="155"/>
      <c r="N667" s="155"/>
      <c r="O667" s="155"/>
      <c r="P667" s="156"/>
      <c r="Q667" s="157"/>
      <c r="R667" s="896"/>
      <c r="S667" s="166"/>
      <c r="T667" s="166"/>
      <c r="U667" s="166"/>
      <c r="V667" s="166"/>
      <c r="W667" s="156"/>
      <c r="X667" s="166"/>
      <c r="Y667" s="196"/>
      <c r="Z667" s="915"/>
      <c r="AA667" s="917"/>
      <c r="AB667" s="917"/>
      <c r="AC667" s="917"/>
      <c r="AD667" s="917"/>
      <c r="AE667" s="917"/>
      <c r="AF667" s="917"/>
    </row>
    <row r="668" spans="1:33">
      <c r="A668" s="165"/>
      <c r="B668" s="1143" t="s">
        <v>379</v>
      </c>
      <c r="C668" s="1165">
        <v>6192</v>
      </c>
      <c r="D668" s="1166"/>
      <c r="E668" s="1166">
        <v>2939</v>
      </c>
      <c r="F668" s="20">
        <v>553</v>
      </c>
      <c r="G668" s="1166">
        <v>2828</v>
      </c>
      <c r="H668" s="1166">
        <v>1760</v>
      </c>
      <c r="I668" s="1167">
        <v>14272</v>
      </c>
      <c r="J668" s="196"/>
      <c r="K668" s="155"/>
      <c r="L668" s="155"/>
      <c r="M668" s="155"/>
      <c r="N668" s="155"/>
      <c r="O668" s="155"/>
      <c r="P668" s="156"/>
      <c r="Q668" s="157"/>
      <c r="R668" s="896"/>
      <c r="S668" s="166"/>
      <c r="T668" s="166"/>
      <c r="U668" s="166"/>
      <c r="V668" s="166"/>
      <c r="W668" s="156"/>
      <c r="X668" s="166"/>
      <c r="Y668" s="196"/>
      <c r="Z668" s="915"/>
      <c r="AA668" s="917"/>
      <c r="AB668" s="917"/>
      <c r="AC668" s="917"/>
      <c r="AD668" s="917"/>
      <c r="AE668" s="917"/>
      <c r="AF668" s="917"/>
    </row>
    <row r="669" spans="1:33">
      <c r="A669" s="165"/>
      <c r="B669" s="1143" t="s">
        <v>1221</v>
      </c>
      <c r="C669" s="1165">
        <v>6192</v>
      </c>
      <c r="D669" s="1166"/>
      <c r="E669" s="1166">
        <v>2939</v>
      </c>
      <c r="F669" s="20">
        <v>553</v>
      </c>
      <c r="G669" s="1166">
        <v>2828</v>
      </c>
      <c r="H669" s="1166">
        <v>1760</v>
      </c>
      <c r="I669" s="1167">
        <v>14272</v>
      </c>
      <c r="J669" s="196"/>
      <c r="K669" s="155"/>
      <c r="L669" s="155"/>
      <c r="M669" s="155"/>
      <c r="N669" s="155"/>
      <c r="O669" s="155"/>
      <c r="P669" s="156"/>
      <c r="Q669" s="157"/>
      <c r="R669" s="896"/>
      <c r="S669" s="166"/>
      <c r="T669" s="166"/>
      <c r="U669" s="166"/>
      <c r="V669" s="166"/>
      <c r="W669" s="156"/>
      <c r="X669" s="166"/>
      <c r="Y669" s="196"/>
      <c r="Z669" s="915"/>
      <c r="AA669" s="917"/>
      <c r="AB669" s="917"/>
      <c r="AC669" s="917"/>
      <c r="AD669" s="917"/>
      <c r="AE669" s="917"/>
      <c r="AF669" s="917"/>
    </row>
    <row r="670" spans="1:33">
      <c r="A670" s="165"/>
      <c r="B670" s="1143" t="s">
        <v>381</v>
      </c>
      <c r="C670" s="1165">
        <v>6335</v>
      </c>
      <c r="D670" s="1166"/>
      <c r="E670" s="1166">
        <v>2943</v>
      </c>
      <c r="F670" s="20">
        <v>569</v>
      </c>
      <c r="G670" s="1166">
        <v>3012</v>
      </c>
      <c r="H670" s="1166">
        <v>1871</v>
      </c>
      <c r="I670" s="1167">
        <v>14730</v>
      </c>
      <c r="J670" s="196"/>
      <c r="K670" s="155"/>
      <c r="L670" s="155"/>
      <c r="M670" s="155"/>
      <c r="N670" s="155"/>
      <c r="O670" s="155"/>
      <c r="P670" s="156"/>
      <c r="Q670" s="157"/>
      <c r="R670" s="896"/>
      <c r="S670" s="166"/>
      <c r="T670" s="166"/>
      <c r="U670" s="166"/>
      <c r="V670" s="166"/>
      <c r="W670" s="156"/>
      <c r="X670" s="166"/>
      <c r="Y670" s="196"/>
      <c r="Z670" s="915"/>
      <c r="AA670" s="917"/>
      <c r="AB670" s="917"/>
      <c r="AC670" s="917"/>
      <c r="AD670" s="917"/>
      <c r="AE670" s="917"/>
      <c r="AF670" s="917"/>
    </row>
    <row r="671" spans="1:33">
      <c r="A671" s="165"/>
      <c r="B671" s="1143" t="s">
        <v>1223</v>
      </c>
      <c r="C671" s="1165">
        <v>6335</v>
      </c>
      <c r="D671" s="1166"/>
      <c r="E671" s="1166">
        <v>2943</v>
      </c>
      <c r="F671" s="20">
        <v>569</v>
      </c>
      <c r="G671" s="1166">
        <v>3012</v>
      </c>
      <c r="H671" s="1166">
        <v>1871</v>
      </c>
      <c r="I671" s="1167">
        <v>14730</v>
      </c>
      <c r="J671" s="196"/>
      <c r="K671" s="166">
        <f t="shared" ref="K671:L671" si="2270">IF(C671&gt;0,(C671/C654)*100,)</f>
        <v>76.251805488685605</v>
      </c>
      <c r="L671" s="166">
        <f t="shared" si="2270"/>
        <v>0</v>
      </c>
      <c r="M671" s="166">
        <f t="shared" ref="M671" si="2271">IF(E671&gt;0,(E671/E654)*100,)</f>
        <v>73.501498501498503</v>
      </c>
      <c r="N671" s="166">
        <f t="shared" ref="N671" si="2272">IF(F671&gt;0,(F671/F654)*100,)</f>
        <v>85.822021116138757</v>
      </c>
      <c r="O671" s="166">
        <f t="shared" ref="O671" si="2273">IF(G671&gt;0,(G671/G654)*100,)</f>
        <v>73.93225331369662</v>
      </c>
      <c r="P671" s="166">
        <f t="shared" ref="P671" si="2274">IF(H671&gt;0,(H671/H654)*100,)</f>
        <v>63.38075880758808</v>
      </c>
      <c r="Q671" s="157">
        <f t="shared" ref="Q671" si="2275">IF(I671&gt;0,(I671/I654)*100,)</f>
        <v>73.646317684115786</v>
      </c>
      <c r="R671" s="911"/>
      <c r="S671" s="166"/>
      <c r="T671" s="166"/>
      <c r="U671" s="166"/>
      <c r="V671" s="166"/>
      <c r="W671" s="156"/>
      <c r="X671" s="166"/>
      <c r="Y671" s="196"/>
      <c r="Z671" s="915"/>
      <c r="AA671" s="917"/>
      <c r="AB671" s="917"/>
      <c r="AC671" s="917"/>
      <c r="AD671" s="917"/>
      <c r="AE671" s="917"/>
      <c r="AF671" s="917"/>
    </row>
    <row r="672" spans="1:33">
      <c r="A672" s="165"/>
      <c r="B672" s="1143" t="s">
        <v>1225</v>
      </c>
      <c r="C672" s="1165">
        <v>6335</v>
      </c>
      <c r="D672" s="1166"/>
      <c r="E672" s="1166">
        <v>2943</v>
      </c>
      <c r="F672" s="20">
        <v>569</v>
      </c>
      <c r="G672" s="1166">
        <v>3012</v>
      </c>
      <c r="H672" s="1166">
        <v>1871</v>
      </c>
      <c r="I672" s="1167">
        <v>14730</v>
      </c>
      <c r="J672" s="196"/>
      <c r="K672" s="166"/>
      <c r="L672" s="166"/>
      <c r="M672" s="166"/>
      <c r="N672" s="166"/>
      <c r="O672" s="166"/>
      <c r="P672" s="156"/>
      <c r="Q672" s="157"/>
      <c r="R672" s="911"/>
      <c r="S672" s="150"/>
      <c r="T672" s="150"/>
      <c r="U672" s="150"/>
      <c r="V672" s="150"/>
      <c r="W672" s="150"/>
      <c r="X672" s="898"/>
      <c r="Y672" s="196"/>
      <c r="AA672" s="917"/>
      <c r="AB672" s="917"/>
      <c r="AC672" s="917"/>
      <c r="AD672" s="917"/>
      <c r="AE672" s="917"/>
      <c r="AF672" s="917"/>
      <c r="AG672" s="133"/>
    </row>
    <row r="673" spans="1:33">
      <c r="A673" s="165"/>
      <c r="B673" s="1143" t="s">
        <v>383</v>
      </c>
      <c r="C673" s="1165">
        <v>6570</v>
      </c>
      <c r="D673" s="1166"/>
      <c r="E673" s="1166">
        <v>3003</v>
      </c>
      <c r="F673" s="20">
        <v>585</v>
      </c>
      <c r="G673" s="1166">
        <v>3298</v>
      </c>
      <c r="H673" s="1166">
        <v>1835</v>
      </c>
      <c r="I673" s="1167">
        <v>15291</v>
      </c>
      <c r="J673" s="196"/>
      <c r="K673" s="166"/>
      <c r="L673" s="166"/>
      <c r="M673" s="166"/>
      <c r="N673" s="166"/>
      <c r="O673" s="166"/>
      <c r="P673" s="156"/>
      <c r="Q673" s="157"/>
      <c r="R673" s="896">
        <f t="shared" ref="R673" si="2276">+K673+K676</f>
        <v>0</v>
      </c>
      <c r="S673" s="166">
        <f t="shared" ref="S673" si="2277">+L673+L676</f>
        <v>0</v>
      </c>
      <c r="T673" s="166">
        <f t="shared" ref="T673" si="2278">+M673+M676</f>
        <v>0</v>
      </c>
      <c r="U673" s="166">
        <f t="shared" ref="U673" si="2279">+N673+N676</f>
        <v>0</v>
      </c>
      <c r="V673" s="166">
        <f t="shared" ref="V673" si="2280">+O673+O676</f>
        <v>0</v>
      </c>
      <c r="W673" s="156">
        <f t="shared" ref="W673" si="2281">+P673+P676</f>
        <v>0</v>
      </c>
      <c r="X673" s="166">
        <f t="shared" ref="X673" si="2282">+Q673+Q676</f>
        <v>0</v>
      </c>
      <c r="Y673" s="196"/>
      <c r="Z673" s="915"/>
      <c r="AA673" s="917"/>
      <c r="AB673" s="917"/>
      <c r="AC673" s="917"/>
      <c r="AD673" s="917"/>
      <c r="AE673" s="917"/>
      <c r="AF673" s="917"/>
      <c r="AG673" s="133"/>
    </row>
    <row r="674" spans="1:33">
      <c r="A674" s="165"/>
      <c r="B674" s="1143" t="s">
        <v>1227</v>
      </c>
      <c r="C674" s="1165">
        <v>6570</v>
      </c>
      <c r="D674" s="1166"/>
      <c r="E674" s="1166">
        <v>3003</v>
      </c>
      <c r="F674" s="20">
        <v>585</v>
      </c>
      <c r="G674" s="1166">
        <v>3298</v>
      </c>
      <c r="H674" s="1166">
        <v>1835</v>
      </c>
      <c r="I674" s="1167">
        <v>15291</v>
      </c>
      <c r="J674" s="196"/>
      <c r="K674" s="166">
        <f t="shared" ref="K674:L674" si="2283">IF(C674&gt;0,(C674/C655)*100,)</f>
        <v>76.56450297168162</v>
      </c>
      <c r="L674" s="166">
        <f t="shared" si="2283"/>
        <v>0</v>
      </c>
      <c r="M674" s="166">
        <f t="shared" ref="M674" si="2284">IF(E674&gt;0,(E674/E655)*100,)</f>
        <v>74.001971414489901</v>
      </c>
      <c r="N674" s="166">
        <f t="shared" ref="N674" si="2285">IF(F674&gt;0,(F674/F655)*100,)</f>
        <v>89.176829268292678</v>
      </c>
      <c r="O674" s="166">
        <f t="shared" ref="O674" si="2286">IF(G674&gt;0,(G674/G655)*100,)</f>
        <v>76.008296842590468</v>
      </c>
      <c r="P674" s="156">
        <f t="shared" ref="P674" si="2287">IF(H674&gt;0,(H674/H655)*100,)</f>
        <v>62.777967841258985</v>
      </c>
      <c r="Q674" s="157">
        <f t="shared" ref="Q674" si="2288">IF(I674&gt;0,(I674/I655)*100,)</f>
        <v>74.383421705501775</v>
      </c>
      <c r="R674" s="896"/>
      <c r="S674" s="166"/>
      <c r="T674" s="166"/>
      <c r="U674" s="166"/>
      <c r="V674" s="166"/>
      <c r="W674" s="156"/>
      <c r="X674" s="166"/>
      <c r="Y674" s="196"/>
      <c r="Z674" s="915"/>
      <c r="AA674" s="917"/>
      <c r="AB674" s="917"/>
      <c r="AC674" s="917"/>
      <c r="AD674" s="917"/>
      <c r="AE674" s="917"/>
      <c r="AF674" s="917"/>
      <c r="AG674" s="133"/>
    </row>
    <row r="675" spans="1:33">
      <c r="A675" s="165"/>
      <c r="B675" s="1143" t="s">
        <v>1229</v>
      </c>
      <c r="C675" s="1165">
        <v>6570</v>
      </c>
      <c r="D675" s="1166"/>
      <c r="E675" s="1166">
        <v>3003</v>
      </c>
      <c r="F675" s="20">
        <v>585</v>
      </c>
      <c r="G675" s="1166">
        <v>3298</v>
      </c>
      <c r="H675" s="1166">
        <v>1835</v>
      </c>
      <c r="I675" s="1167">
        <v>15291</v>
      </c>
      <c r="J675" s="196"/>
      <c r="K675" s="166"/>
      <c r="L675" s="166"/>
      <c r="M675" s="166"/>
      <c r="N675" s="166"/>
      <c r="O675" s="166"/>
      <c r="P675" s="156"/>
      <c r="Q675" s="157"/>
      <c r="R675" s="896">
        <f t="shared" ref="R675" si="2289">+K675+K678</f>
        <v>0</v>
      </c>
      <c r="S675" s="166">
        <f t="shared" ref="S675" si="2290">+L675+L678</f>
        <v>0</v>
      </c>
      <c r="T675" s="166">
        <f t="shared" ref="T675" si="2291">+M675+M678</f>
        <v>0</v>
      </c>
      <c r="U675" s="166">
        <f t="shared" ref="U675" si="2292">+N675+N678</f>
        <v>0</v>
      </c>
      <c r="V675" s="166">
        <f t="shared" ref="V675" si="2293">+O675+O678</f>
        <v>0</v>
      </c>
      <c r="W675" s="156">
        <f t="shared" ref="W675" si="2294">+P675+P678</f>
        <v>0</v>
      </c>
      <c r="X675" s="166">
        <f t="shared" ref="X675" si="2295">+Q675+Q678</f>
        <v>0</v>
      </c>
      <c r="Y675" s="196"/>
      <c r="Z675" s="915"/>
      <c r="AA675" s="917"/>
      <c r="AB675" s="917"/>
      <c r="AC675" s="917"/>
      <c r="AD675" s="917"/>
      <c r="AE675" s="917"/>
      <c r="AF675" s="917"/>
      <c r="AG675" s="133"/>
    </row>
    <row r="676" spans="1:33">
      <c r="A676" s="165"/>
      <c r="B676" s="1143" t="s">
        <v>385</v>
      </c>
      <c r="C676" s="1165">
        <v>6404</v>
      </c>
      <c r="D676" s="1166"/>
      <c r="E676" s="1166">
        <v>3148</v>
      </c>
      <c r="F676" s="20">
        <v>538</v>
      </c>
      <c r="G676" s="1166">
        <v>3135</v>
      </c>
      <c r="H676" s="1166">
        <v>1981</v>
      </c>
      <c r="I676" s="1167">
        <v>15206</v>
      </c>
      <c r="J676" s="196"/>
      <c r="K676" s="166"/>
      <c r="L676" s="166"/>
      <c r="M676" s="166"/>
      <c r="N676" s="166"/>
      <c r="O676" s="166"/>
      <c r="P676" s="156"/>
      <c r="Q676" s="157"/>
      <c r="R676" s="152"/>
      <c r="S676" s="153"/>
      <c r="T676" s="475"/>
      <c r="U676" s="475"/>
      <c r="V676" s="475"/>
      <c r="W676" s="475"/>
      <c r="X676" s="476"/>
      <c r="Y676" s="196"/>
      <c r="Z676" s="915"/>
      <c r="AA676" s="917"/>
      <c r="AB676" s="917"/>
      <c r="AC676" s="917"/>
      <c r="AD676" s="917"/>
      <c r="AE676" s="917"/>
      <c r="AF676" s="917"/>
      <c r="AG676" s="133"/>
    </row>
    <row r="677" spans="1:33">
      <c r="A677" s="165"/>
      <c r="B677" s="1143" t="s">
        <v>1231</v>
      </c>
      <c r="C677" s="1165">
        <v>6404</v>
      </c>
      <c r="D677" s="1166"/>
      <c r="E677" s="1166">
        <v>3148</v>
      </c>
      <c r="F677" s="20">
        <v>538</v>
      </c>
      <c r="G677" s="1166">
        <v>3135</v>
      </c>
      <c r="H677" s="1166">
        <v>1981</v>
      </c>
      <c r="I677" s="1167">
        <v>15206</v>
      </c>
      <c r="J677" s="196"/>
      <c r="K677" s="166">
        <f t="shared" ref="K677:L677" si="2296">IF(C677&gt;0,(C677/C656)*100,)</f>
        <v>74.953183520599254</v>
      </c>
      <c r="L677" s="166">
        <f t="shared" si="2296"/>
        <v>0</v>
      </c>
      <c r="M677" s="166">
        <f t="shared" ref="M677" si="2297">IF(E677&gt;0,(E677/E656)*100,)</f>
        <v>76.893014167073773</v>
      </c>
      <c r="N677" s="166">
        <f t="shared" ref="N677" si="2298">IF(F677&gt;0,(F677/F656)*100,)</f>
        <v>87.622149837133549</v>
      </c>
      <c r="O677" s="166">
        <f t="shared" ref="O677" si="2299">IF(G677&gt;0,(G677/G656)*100,)</f>
        <v>74.62508926446084</v>
      </c>
      <c r="P677" s="166">
        <f t="shared" ref="P677" si="2300">IF(H677&gt;0,(H677/H656)*100,)</f>
        <v>63.82087628865979</v>
      </c>
      <c r="Q677" s="157">
        <f t="shared" ref="Q677" si="2301">IF(I677&gt;0,(I677/I656)*100,)</f>
        <v>73.969937247652879</v>
      </c>
      <c r="R677" s="896"/>
      <c r="S677" s="166"/>
      <c r="T677" s="166"/>
      <c r="U677" s="166"/>
      <c r="V677" s="166"/>
      <c r="W677" s="156"/>
      <c r="X677" s="166"/>
      <c r="Y677" s="196"/>
      <c r="Z677" s="915"/>
      <c r="AA677" s="917"/>
      <c r="AB677" s="917"/>
      <c r="AC677" s="917"/>
      <c r="AD677" s="917"/>
      <c r="AE677" s="917"/>
      <c r="AF677" s="917"/>
      <c r="AG677" s="133"/>
    </row>
    <row r="678" spans="1:33">
      <c r="A678" s="165"/>
      <c r="B678" s="1143" t="s">
        <v>387</v>
      </c>
      <c r="C678" s="1165">
        <v>6397</v>
      </c>
      <c r="D678" s="1166"/>
      <c r="E678" s="1166">
        <v>3136</v>
      </c>
      <c r="F678" s="20">
        <v>621</v>
      </c>
      <c r="G678" s="1166">
        <v>3719</v>
      </c>
      <c r="H678" s="1166">
        <v>1822</v>
      </c>
      <c r="I678" s="1167">
        <v>15695</v>
      </c>
      <c r="J678" s="196"/>
      <c r="K678" s="166"/>
      <c r="L678" s="166"/>
      <c r="M678" s="166"/>
      <c r="N678" s="166"/>
      <c r="O678" s="166"/>
      <c r="P678" s="156"/>
      <c r="Q678" s="157"/>
      <c r="R678" s="911"/>
      <c r="S678" s="166"/>
      <c r="T678" s="166"/>
      <c r="U678" s="166"/>
      <c r="V678" s="166"/>
      <c r="W678" s="156"/>
      <c r="X678" s="166"/>
      <c r="Y678" s="196"/>
      <c r="Z678" s="915"/>
      <c r="AA678" s="917"/>
      <c r="AB678" s="917"/>
      <c r="AC678" s="917"/>
      <c r="AD678" s="917"/>
      <c r="AE678" s="917"/>
      <c r="AF678" s="917"/>
      <c r="AG678" s="133"/>
    </row>
    <row r="679" spans="1:33">
      <c r="A679" s="165"/>
      <c r="B679" s="1143" t="s">
        <v>1233</v>
      </c>
      <c r="C679" s="1165">
        <v>6397</v>
      </c>
      <c r="D679" s="1166"/>
      <c r="E679" s="1166">
        <v>3136</v>
      </c>
      <c r="F679" s="20">
        <v>621</v>
      </c>
      <c r="G679" s="1166">
        <v>3719</v>
      </c>
      <c r="H679" s="1166">
        <v>1822</v>
      </c>
      <c r="I679" s="1167">
        <v>15695</v>
      </c>
      <c r="J679" s="196"/>
      <c r="K679" s="166"/>
      <c r="L679" s="166"/>
      <c r="M679" s="166"/>
      <c r="N679" s="166"/>
      <c r="O679" s="166"/>
      <c r="P679" s="156"/>
      <c r="Q679" s="157"/>
      <c r="R679" s="896"/>
      <c r="S679" s="153"/>
      <c r="T679" s="475"/>
      <c r="U679" s="475"/>
      <c r="V679" s="475"/>
      <c r="W679" s="475"/>
      <c r="X679" s="476"/>
      <c r="Y679" s="196"/>
      <c r="Z679" s="915"/>
      <c r="AA679" s="917"/>
      <c r="AB679" s="917"/>
      <c r="AC679" s="917"/>
      <c r="AD679" s="917"/>
      <c r="AE679" s="917"/>
      <c r="AF679" s="917"/>
      <c r="AG679" s="133"/>
    </row>
    <row r="680" spans="1:33">
      <c r="A680" s="165"/>
      <c r="B680" s="1143" t="s">
        <v>389</v>
      </c>
      <c r="C680" s="1165">
        <v>6694</v>
      </c>
      <c r="D680" s="1166"/>
      <c r="E680" s="1166">
        <v>3030</v>
      </c>
      <c r="F680" s="20">
        <v>607</v>
      </c>
      <c r="G680" s="1166">
        <v>3243</v>
      </c>
      <c r="H680" s="1166">
        <v>1821</v>
      </c>
      <c r="I680" s="1167">
        <v>15395</v>
      </c>
      <c r="J680" s="196"/>
      <c r="K680" s="166"/>
      <c r="L680" s="166"/>
      <c r="M680" s="166"/>
      <c r="N680" s="166"/>
      <c r="O680" s="166"/>
      <c r="P680" s="156"/>
      <c r="Q680" s="157"/>
      <c r="R680" s="898"/>
      <c r="S680" s="166"/>
      <c r="T680" s="166"/>
      <c r="U680" s="166"/>
      <c r="V680" s="166"/>
      <c r="W680" s="156"/>
      <c r="X680" s="166"/>
      <c r="Y680" s="196"/>
      <c r="Z680" s="915"/>
      <c r="AA680" s="917"/>
      <c r="AB680" s="917"/>
      <c r="AC680" s="917"/>
      <c r="AD680" s="917"/>
      <c r="AE680" s="917"/>
      <c r="AF680" s="917"/>
      <c r="AG680" s="133"/>
    </row>
    <row r="681" spans="1:33">
      <c r="A681" s="165"/>
      <c r="B681" s="1143" t="s">
        <v>1235</v>
      </c>
      <c r="C681" s="1165">
        <v>6694</v>
      </c>
      <c r="D681" s="1166"/>
      <c r="E681" s="1166">
        <v>3030</v>
      </c>
      <c r="F681" s="20">
        <v>607</v>
      </c>
      <c r="G681" s="1166">
        <v>3243</v>
      </c>
      <c r="H681" s="1166">
        <v>1821</v>
      </c>
      <c r="I681" s="1167">
        <v>15395</v>
      </c>
      <c r="J681" s="196"/>
      <c r="K681" s="166">
        <f t="shared" ref="K681:L681" si="2302">IF(C681&gt;0,(C681/C658)*100,)</f>
        <v>71.870302770023613</v>
      </c>
      <c r="L681" s="166">
        <f t="shared" si="2302"/>
        <v>0</v>
      </c>
      <c r="M681" s="166">
        <f t="shared" ref="M681" si="2303">IF(E681&gt;0,(E681/E658)*100,)</f>
        <v>74.465470631604816</v>
      </c>
      <c r="N681" s="166">
        <f t="shared" ref="N681" si="2304">IF(F681&gt;0,(F681/F658)*100,)</f>
        <v>89.264705882352942</v>
      </c>
      <c r="O681" s="166">
        <f t="shared" ref="O681" si="2305">IF(G681&gt;0,(G681/G658)*100,)</f>
        <v>71.890933274218568</v>
      </c>
      <c r="P681" s="166">
        <f t="shared" ref="P681" si="2306">IF(H681&gt;0,(H681/H658)*100,)</f>
        <v>58.012105766167565</v>
      </c>
      <c r="Q681" s="157">
        <f t="shared" ref="Q681" si="2307">IF(I681&gt;0,(I681/I658)*100,)</f>
        <v>70.902224473817526</v>
      </c>
      <c r="R681" s="911"/>
      <c r="S681" s="166"/>
      <c r="T681" s="166"/>
      <c r="U681" s="166"/>
      <c r="V681" s="166"/>
      <c r="W681" s="156"/>
      <c r="X681" s="166"/>
      <c r="Y681" s="196"/>
      <c r="Z681" s="915"/>
      <c r="AA681" s="917"/>
      <c r="AB681" s="917"/>
      <c r="AC681" s="917"/>
      <c r="AD681" s="917"/>
      <c r="AE681" s="917"/>
      <c r="AF681" s="917"/>
      <c r="AG681" s="133"/>
    </row>
    <row r="682" spans="1:33">
      <c r="A682" s="165"/>
      <c r="B682" s="1143" t="s">
        <v>1237</v>
      </c>
      <c r="C682" s="1165">
        <v>6694</v>
      </c>
      <c r="D682" s="1166"/>
      <c r="E682" s="1166">
        <v>3030</v>
      </c>
      <c r="F682" s="20">
        <v>607</v>
      </c>
      <c r="G682" s="1166">
        <v>3243</v>
      </c>
      <c r="H682" s="1166">
        <v>1821</v>
      </c>
      <c r="I682" s="1167">
        <v>15395</v>
      </c>
      <c r="J682" s="196"/>
      <c r="K682" s="166"/>
      <c r="L682" s="166"/>
      <c r="M682" s="166"/>
      <c r="N682" s="166"/>
      <c r="O682" s="166"/>
      <c r="P682" s="156"/>
      <c r="Q682" s="157"/>
      <c r="R682" s="896"/>
      <c r="S682" s="166"/>
      <c r="T682" s="166"/>
      <c r="U682" s="166"/>
      <c r="V682" s="166"/>
      <c r="W682" s="156"/>
      <c r="X682" s="166"/>
      <c r="Y682" s="196"/>
      <c r="Z682" s="915"/>
      <c r="AA682" s="917"/>
      <c r="AB682" s="917"/>
      <c r="AC682" s="917"/>
      <c r="AD682" s="917"/>
      <c r="AE682" s="917"/>
      <c r="AF682" s="917"/>
      <c r="AG682" s="133"/>
    </row>
    <row r="683" spans="1:33">
      <c r="A683" s="165"/>
      <c r="B683" s="1143" t="s">
        <v>391</v>
      </c>
      <c r="C683" s="1165">
        <v>7220</v>
      </c>
      <c r="D683" s="1166"/>
      <c r="E683" s="1166">
        <v>3202</v>
      </c>
      <c r="F683" s="20">
        <v>591</v>
      </c>
      <c r="G683" s="1166">
        <v>3273</v>
      </c>
      <c r="H683" s="1166">
        <v>2017</v>
      </c>
      <c r="I683" s="1167">
        <v>16303</v>
      </c>
      <c r="J683" s="196"/>
      <c r="K683" s="166"/>
      <c r="L683" s="166"/>
      <c r="M683" s="166"/>
      <c r="N683" s="166"/>
      <c r="O683" s="166"/>
      <c r="P683" s="156"/>
      <c r="Q683" s="157"/>
      <c r="R683" s="896"/>
      <c r="S683" s="166"/>
      <c r="T683" s="166"/>
      <c r="U683" s="166"/>
      <c r="V683" s="166"/>
      <c r="W683" s="156"/>
      <c r="X683" s="166"/>
      <c r="Y683" s="196"/>
      <c r="Z683" s="915"/>
      <c r="AA683" s="917"/>
      <c r="AB683" s="917"/>
      <c r="AC683" s="917"/>
      <c r="AD683" s="917"/>
      <c r="AE683" s="917"/>
      <c r="AF683" s="917"/>
      <c r="AG683" s="133"/>
    </row>
    <row r="684" spans="1:33">
      <c r="A684" s="165"/>
      <c r="B684" s="1143" t="s">
        <v>1239</v>
      </c>
      <c r="C684" s="1165">
        <v>7220</v>
      </c>
      <c r="D684" s="1166"/>
      <c r="E684" s="1166">
        <v>3202</v>
      </c>
      <c r="F684" s="20">
        <v>591</v>
      </c>
      <c r="G684" s="1166">
        <v>3273</v>
      </c>
      <c r="H684" s="1166">
        <v>2017</v>
      </c>
      <c r="I684" s="1167">
        <v>16303</v>
      </c>
      <c r="J684" s="196"/>
      <c r="K684" s="166">
        <f t="shared" ref="K684:L684" si="2308">IF(C684&gt;0,(C684/C659)*100,)</f>
        <v>73.136142625607775</v>
      </c>
      <c r="L684" s="166">
        <f t="shared" si="2308"/>
        <v>0</v>
      </c>
      <c r="M684" s="166">
        <f t="shared" ref="M684" si="2309">IF(E684&gt;0,(E684/E659)*100,)</f>
        <v>70.559717937417361</v>
      </c>
      <c r="N684" s="166">
        <f t="shared" ref="N684" si="2310">IF(F684&gt;0,(F684/F659)*100,)</f>
        <v>84.428571428571431</v>
      </c>
      <c r="O684" s="166">
        <f t="shared" ref="O684" si="2311">IF(G684&gt;0,(G684/G659)*100,)</f>
        <v>64.901844140392626</v>
      </c>
      <c r="P684" s="156">
        <f t="shared" ref="P684" si="2312">IF(H684&gt;0,(H684/H659)*100,)</f>
        <v>57.480763750356225</v>
      </c>
      <c r="Q684" s="157">
        <f t="shared" ref="Q684" si="2313">IF(I684&gt;0,(I684/I659)*100,)</f>
        <v>68.899501310117486</v>
      </c>
      <c r="R684" s="896"/>
      <c r="S684" s="166"/>
      <c r="T684" s="166"/>
      <c r="U684" s="166"/>
      <c r="V684" s="166"/>
      <c r="W684" s="156"/>
      <c r="X684" s="166"/>
      <c r="Y684" s="196"/>
      <c r="Z684" s="915"/>
      <c r="AA684" s="917"/>
      <c r="AB684" s="917"/>
      <c r="AC684" s="917"/>
      <c r="AD684" s="917"/>
      <c r="AE684" s="917"/>
      <c r="AF684" s="917"/>
      <c r="AG684" s="133"/>
    </row>
    <row r="685" spans="1:33">
      <c r="A685" s="165"/>
      <c r="B685" s="1143" t="s">
        <v>1241</v>
      </c>
      <c r="C685" s="1165">
        <v>7220</v>
      </c>
      <c r="D685" s="1166"/>
      <c r="E685" s="1166">
        <v>3202</v>
      </c>
      <c r="F685" s="20">
        <v>591</v>
      </c>
      <c r="G685" s="1166">
        <v>3273</v>
      </c>
      <c r="H685" s="1166">
        <v>2017</v>
      </c>
      <c r="I685" s="1167">
        <v>16303</v>
      </c>
      <c r="J685" s="196"/>
      <c r="K685" s="166"/>
      <c r="L685" s="166"/>
      <c r="M685" s="166"/>
      <c r="N685" s="166"/>
      <c r="O685" s="166"/>
      <c r="P685" s="156"/>
      <c r="Q685" s="157"/>
      <c r="R685" s="152"/>
      <c r="S685" s="153"/>
      <c r="T685" s="475"/>
      <c r="U685" s="475"/>
      <c r="V685" s="475"/>
      <c r="W685" s="475"/>
      <c r="X685" s="476"/>
      <c r="Y685" s="196"/>
      <c r="Z685" s="915"/>
      <c r="AA685" s="917"/>
      <c r="AB685" s="917"/>
      <c r="AC685" s="917"/>
      <c r="AD685" s="917"/>
      <c r="AE685" s="917"/>
      <c r="AF685" s="917"/>
      <c r="AG685" s="895"/>
    </row>
    <row r="686" spans="1:33">
      <c r="A686" s="165"/>
      <c r="B686" s="1143" t="s">
        <v>393</v>
      </c>
      <c r="C686" s="1165">
        <v>7403</v>
      </c>
      <c r="D686" s="1166"/>
      <c r="E686" s="1166">
        <v>2966</v>
      </c>
      <c r="F686" s="20">
        <v>626</v>
      </c>
      <c r="G686" s="1166">
        <v>3554</v>
      </c>
      <c r="H686" s="1166">
        <v>2504</v>
      </c>
      <c r="I686" s="1167">
        <v>17053</v>
      </c>
      <c r="J686" s="196"/>
      <c r="K686" s="166"/>
      <c r="L686" s="166"/>
      <c r="M686" s="166"/>
      <c r="N686" s="166"/>
      <c r="O686" s="166"/>
      <c r="P686" s="156"/>
      <c r="Q686" s="157"/>
      <c r="R686" s="896"/>
      <c r="S686" s="166"/>
      <c r="T686" s="166"/>
      <c r="U686" s="166"/>
      <c r="V686" s="166"/>
      <c r="W686" s="156"/>
      <c r="X686" s="166"/>
      <c r="Y686" s="196"/>
      <c r="Z686" s="915"/>
      <c r="AA686" s="917"/>
      <c r="AB686" s="917"/>
      <c r="AC686" s="917"/>
      <c r="AD686" s="917"/>
      <c r="AE686" s="917"/>
      <c r="AF686" s="917"/>
      <c r="AG686" s="895"/>
    </row>
    <row r="687" spans="1:33">
      <c r="A687" s="165"/>
      <c r="B687" s="1143" t="s">
        <v>1243</v>
      </c>
      <c r="C687" s="1165">
        <v>7403</v>
      </c>
      <c r="D687" s="1166"/>
      <c r="E687" s="1166">
        <v>2966</v>
      </c>
      <c r="F687" s="20">
        <v>626</v>
      </c>
      <c r="G687" s="1166">
        <v>3554</v>
      </c>
      <c r="H687" s="1166">
        <v>2504</v>
      </c>
      <c r="I687" s="1167">
        <v>17053</v>
      </c>
      <c r="J687" s="196"/>
      <c r="K687" s="166">
        <f t="shared" ref="K687:L687" si="2314">IF(C687&gt;0,(C687/C660)*100,)</f>
        <v>70.45108488770461</v>
      </c>
      <c r="L687" s="166">
        <f t="shared" si="2314"/>
        <v>0</v>
      </c>
      <c r="M687" s="166">
        <f t="shared" ref="M687" si="2315">IF(E687&gt;0,(E687/E660)*100,)</f>
        <v>64.548422198041351</v>
      </c>
      <c r="N687" s="166">
        <f t="shared" ref="N687" si="2316">IF(F687&gt;0,(F687/F660)*100,)</f>
        <v>80.359435173299104</v>
      </c>
      <c r="O687" s="166">
        <f t="shared" ref="O687" si="2317">IF(G687&gt;0,(G687/G660)*100,)</f>
        <v>67.579387716295869</v>
      </c>
      <c r="P687" s="156">
        <f t="shared" ref="P687" si="2318">IF(H687&gt;0,(H687/H660)*100,)</f>
        <v>54.624781849912743</v>
      </c>
      <c r="Q687" s="157">
        <f t="shared" ref="Q687" si="2319">IF(I687&gt;0,(I687/I660)*100,)</f>
        <v>66.289601554907676</v>
      </c>
      <c r="R687" s="911"/>
      <c r="S687" s="166"/>
      <c r="T687" s="166"/>
      <c r="U687" s="166"/>
      <c r="V687" s="166"/>
      <c r="W687" s="156"/>
      <c r="X687" s="166"/>
      <c r="Y687" s="196"/>
      <c r="Z687" s="915"/>
      <c r="AA687" s="917"/>
      <c r="AB687" s="917"/>
      <c r="AC687" s="917"/>
      <c r="AD687" s="917"/>
      <c r="AE687" s="917"/>
      <c r="AF687" s="917"/>
      <c r="AG687" s="895"/>
    </row>
    <row r="688" spans="1:33">
      <c r="A688" s="165"/>
      <c r="B688" s="1143" t="s">
        <v>1245</v>
      </c>
      <c r="C688" s="1165">
        <v>7403</v>
      </c>
      <c r="D688" s="1166"/>
      <c r="E688" s="1166">
        <v>2966</v>
      </c>
      <c r="F688" s="20">
        <v>626</v>
      </c>
      <c r="G688" s="1166">
        <v>3554</v>
      </c>
      <c r="H688" s="1166">
        <v>2110</v>
      </c>
      <c r="I688" s="1167">
        <v>16659</v>
      </c>
      <c r="J688" s="897"/>
      <c r="K688" s="158"/>
      <c r="L688" s="158"/>
      <c r="M688" s="158"/>
      <c r="N688" s="158"/>
      <c r="O688" s="158"/>
      <c r="P688" s="159"/>
      <c r="Q688" s="160"/>
      <c r="R688" s="911" t="s">
        <v>9</v>
      </c>
      <c r="S688" s="153"/>
      <c r="T688" s="475"/>
      <c r="U688" s="475"/>
      <c r="V688" s="475"/>
      <c r="W688" s="475"/>
      <c r="X688" s="476"/>
      <c r="Y688" s="196"/>
      <c r="Z688" s="915"/>
      <c r="AA688" s="917"/>
      <c r="AB688" s="917"/>
      <c r="AC688" s="917"/>
      <c r="AD688" s="917"/>
      <c r="AE688" s="917"/>
      <c r="AF688" s="917"/>
      <c r="AG688" s="895"/>
    </row>
    <row r="689" spans="1:33">
      <c r="A689" s="165"/>
      <c r="B689" s="1143" t="s">
        <v>395</v>
      </c>
      <c r="C689" s="1165">
        <v>5914</v>
      </c>
      <c r="D689" s="1166"/>
      <c r="E689" s="1166">
        <v>2331</v>
      </c>
      <c r="F689" s="20">
        <v>502</v>
      </c>
      <c r="G689" s="1166">
        <v>2161</v>
      </c>
      <c r="H689" s="1166">
        <v>1231</v>
      </c>
      <c r="I689" s="1167">
        <v>12139</v>
      </c>
      <c r="J689" s="196"/>
      <c r="K689" s="166">
        <f t="shared" ref="K689:L689" si="2320">IF(C689&gt;0,(C689/C682)*100,)</f>
        <v>88.347774126083053</v>
      </c>
      <c r="L689" s="166">
        <f t="shared" si="2320"/>
        <v>0</v>
      </c>
      <c r="M689" s="166">
        <f t="shared" ref="M689" si="2321">IF(E689&gt;0,(E689/E682)*100,)</f>
        <v>76.930693069306926</v>
      </c>
      <c r="N689" s="166">
        <f t="shared" ref="N689" si="2322">IF(F689&gt;0,(F689/F682)*100,)</f>
        <v>82.701812191103784</v>
      </c>
      <c r="O689" s="166">
        <f t="shared" ref="O689" si="2323">IF(G689&gt;0,(G689/G682)*100,)</f>
        <v>66.635831020659879</v>
      </c>
      <c r="P689" s="156">
        <f t="shared" ref="P689" si="2324">IF(H689&gt;0,(H689/H682)*100,)</f>
        <v>67.600219659527724</v>
      </c>
      <c r="Q689" s="157">
        <f t="shared" ref="Q689" si="2325">IF(I689&gt;0,(I689/I682)*100,)</f>
        <v>78.850276063657034</v>
      </c>
      <c r="R689" s="896">
        <f>+K689+K692</f>
        <v>91.649238123692854</v>
      </c>
      <c r="S689" s="166">
        <f t="shared" ref="S689:S691" si="2326">+L689+L692</f>
        <v>0</v>
      </c>
      <c r="T689" s="166">
        <f t="shared" ref="T689:T691" si="2327">+M689+M692</f>
        <v>86.006600660065999</v>
      </c>
      <c r="U689" s="166">
        <f t="shared" ref="U689:U691" si="2328">+N689+N692</f>
        <v>85.667215815485989</v>
      </c>
      <c r="V689" s="166">
        <f t="shared" ref="V689:V691" si="2329">+O689+O692</f>
        <v>75.917360468701816</v>
      </c>
      <c r="W689" s="156">
        <f t="shared" ref="W689:W691" si="2330">+P689+P692</f>
        <v>83.415705656232831</v>
      </c>
      <c r="X689" s="166">
        <f t="shared" ref="X689:X691" si="2331">+Q689+Q692</f>
        <v>86.014939915557008</v>
      </c>
      <c r="Y689" s="196"/>
      <c r="Z689" s="913">
        <f>+R689+K695</f>
        <v>100</v>
      </c>
      <c r="AA689" s="913">
        <f t="shared" ref="AA689:AA691" si="2332">+S689+L695</f>
        <v>0</v>
      </c>
      <c r="AB689" s="913">
        <f t="shared" ref="AB689:AB691" si="2333">+T689+M695</f>
        <v>99.999999999999986</v>
      </c>
      <c r="AC689" s="913">
        <f t="shared" ref="AC689:AC691" si="2334">+U689+N695</f>
        <v>99.999999999999986</v>
      </c>
      <c r="AD689" s="913">
        <f t="shared" ref="AD689:AD691" si="2335">+V689+O695</f>
        <v>100</v>
      </c>
      <c r="AE689" s="913">
        <f t="shared" ref="AE689:AE691" si="2336">+W689+P695</f>
        <v>100</v>
      </c>
      <c r="AF689" s="913">
        <f t="shared" ref="AF689:AF691" si="2337">+X689+Q695</f>
        <v>100.00000000000001</v>
      </c>
    </row>
    <row r="690" spans="1:33">
      <c r="A690" s="165"/>
      <c r="B690" s="1143" t="s">
        <v>437</v>
      </c>
      <c r="C690" s="1165">
        <v>6309</v>
      </c>
      <c r="D690" s="1166"/>
      <c r="E690" s="1166">
        <v>2473</v>
      </c>
      <c r="F690" s="20">
        <v>471</v>
      </c>
      <c r="G690" s="1166">
        <v>2069</v>
      </c>
      <c r="H690" s="1166">
        <v>1463</v>
      </c>
      <c r="I690" s="1167">
        <v>12785</v>
      </c>
      <c r="J690" s="196"/>
      <c r="K690" s="166">
        <f t="shared" ref="K690:L690" si="2338">IF(C690&gt;0,(C690/C685)*100,)</f>
        <v>87.38227146814404</v>
      </c>
      <c r="L690" s="166">
        <f t="shared" si="2338"/>
        <v>0</v>
      </c>
      <c r="M690" s="166">
        <f t="shared" ref="M690" si="2339">IF(E690&gt;0,(E690/E685)*100,)</f>
        <v>77.232979387882565</v>
      </c>
      <c r="N690" s="166">
        <f t="shared" ref="N690" si="2340">IF(F690&gt;0,(F690/F685)*100,)</f>
        <v>79.695431472081211</v>
      </c>
      <c r="O690" s="166">
        <f t="shared" ref="O690" si="2341">IF(G690&gt;0,(G690/G685)*100,)</f>
        <v>63.214176596394744</v>
      </c>
      <c r="P690" s="156">
        <f t="shared" ref="P690" si="2342">IF(H690&gt;0,(H690/H685)*100,)</f>
        <v>72.53346554288548</v>
      </c>
      <c r="Q690" s="157">
        <f t="shared" ref="Q690" si="2343">IF(I690&gt;0,(I690/I685)*100,)</f>
        <v>78.421149481690492</v>
      </c>
      <c r="R690" s="896">
        <f t="shared" ref="R690:R691" si="2344">+K690+K693</f>
        <v>91.177285318559555</v>
      </c>
      <c r="S690" s="166">
        <f t="shared" si="2326"/>
        <v>0</v>
      </c>
      <c r="T690" s="166">
        <f t="shared" si="2327"/>
        <v>87.164272329793874</v>
      </c>
      <c r="U690" s="166">
        <f t="shared" si="2328"/>
        <v>82.741116751269033</v>
      </c>
      <c r="V690" s="166">
        <f t="shared" si="2329"/>
        <v>72.593950504124649</v>
      </c>
      <c r="W690" s="156">
        <f t="shared" si="2330"/>
        <v>87.258304412493814</v>
      </c>
      <c r="X690" s="166">
        <f t="shared" si="2331"/>
        <v>85.867631724222548</v>
      </c>
      <c r="Y690" s="196"/>
      <c r="Z690" s="915">
        <f t="shared" ref="Z690:Z691" si="2345">+R690+K696</f>
        <v>100</v>
      </c>
      <c r="AA690" s="915">
        <f t="shared" si="2332"/>
        <v>0</v>
      </c>
      <c r="AB690" s="915">
        <f t="shared" si="2333"/>
        <v>100</v>
      </c>
      <c r="AC690" s="915">
        <f t="shared" si="2334"/>
        <v>100</v>
      </c>
      <c r="AD690" s="915">
        <f t="shared" si="2335"/>
        <v>100</v>
      </c>
      <c r="AE690" s="915">
        <f t="shared" si="2336"/>
        <v>100.00000000000001</v>
      </c>
      <c r="AF690" s="915">
        <f t="shared" si="2337"/>
        <v>100.00000000000001</v>
      </c>
      <c r="AG690" s="895"/>
    </row>
    <row r="691" spans="1:33" ht="15.75">
      <c r="A691" s="165"/>
      <c r="B691" s="1143" t="s">
        <v>435</v>
      </c>
      <c r="C691" s="1165">
        <v>6527</v>
      </c>
      <c r="D691" s="1166"/>
      <c r="E691" s="1166">
        <v>2363</v>
      </c>
      <c r="F691" s="20">
        <v>509</v>
      </c>
      <c r="G691" s="1166">
        <v>2281</v>
      </c>
      <c r="H691" s="1166">
        <v>1419</v>
      </c>
      <c r="I691" s="1167">
        <v>13099</v>
      </c>
      <c r="J691" s="897"/>
      <c r="K691" s="158">
        <f t="shared" ref="K691:L691" si="2346">IF(C691&gt;0,(C691/C688)*100,)</f>
        <v>88.166959340807779</v>
      </c>
      <c r="L691" s="158">
        <f t="shared" si="2346"/>
        <v>0</v>
      </c>
      <c r="M691" s="158">
        <f t="shared" ref="M691" si="2347">IF(E691&gt;0,(E691/E688)*100,)</f>
        <v>79.669588671611606</v>
      </c>
      <c r="N691" s="158">
        <f t="shared" ref="N691" si="2348">IF(F691&gt;0,(F691/F688)*100,)</f>
        <v>81.309904153354623</v>
      </c>
      <c r="O691" s="158">
        <f t="shared" ref="O691" si="2349">IF(G691&gt;0,(G691/G688)*100,)</f>
        <v>64.181204276871128</v>
      </c>
      <c r="P691" s="159">
        <f t="shared" ref="P691" si="2350">IF(H691&gt;0,(H691/H688)*100,)</f>
        <v>67.251184834123222</v>
      </c>
      <c r="Q691" s="160">
        <f t="shared" ref="Q691" si="2351">IF(I691&gt;0,(I691/I688)*100,)</f>
        <v>78.630169878143946</v>
      </c>
      <c r="R691" s="896">
        <f t="shared" si="2344"/>
        <v>91.476428474942594</v>
      </c>
      <c r="S691" s="166">
        <f t="shared" si="2326"/>
        <v>0</v>
      </c>
      <c r="T691" s="166">
        <f t="shared" si="2327"/>
        <v>87.626432906271077</v>
      </c>
      <c r="U691" s="166">
        <f t="shared" si="2328"/>
        <v>83.865814696485614</v>
      </c>
      <c r="V691" s="166">
        <f t="shared" si="2329"/>
        <v>73.353967360720304</v>
      </c>
      <c r="W691" s="156">
        <f t="shared" si="2330"/>
        <v>84.597156398104261</v>
      </c>
      <c r="X691" s="166">
        <f t="shared" si="2331"/>
        <v>85.767453028393064</v>
      </c>
      <c r="Y691" s="196"/>
      <c r="Z691" s="915">
        <f t="shared" si="2345"/>
        <v>100</v>
      </c>
      <c r="AA691" s="915">
        <f t="shared" si="2332"/>
        <v>0</v>
      </c>
      <c r="AB691" s="915">
        <f t="shared" si="2333"/>
        <v>100</v>
      </c>
      <c r="AC691" s="915">
        <f t="shared" si="2334"/>
        <v>99.999999999999986</v>
      </c>
      <c r="AD691" s="915">
        <f t="shared" si="2335"/>
        <v>100</v>
      </c>
      <c r="AE691" s="920">
        <f t="shared" si="2336"/>
        <v>100</v>
      </c>
      <c r="AF691" s="915">
        <f t="shared" si="2337"/>
        <v>100</v>
      </c>
      <c r="AG691" s="928"/>
    </row>
    <row r="692" spans="1:33" ht="15.75">
      <c r="A692" s="165"/>
      <c r="B692" s="1143" t="s">
        <v>433</v>
      </c>
      <c r="C692" s="1165">
        <v>221</v>
      </c>
      <c r="D692" s="1166"/>
      <c r="E692" s="1166">
        <v>275</v>
      </c>
      <c r="F692" s="20">
        <v>18</v>
      </c>
      <c r="G692" s="1166">
        <v>301</v>
      </c>
      <c r="H692" s="1166">
        <v>288</v>
      </c>
      <c r="I692" s="1167">
        <v>1103</v>
      </c>
      <c r="J692" s="196"/>
      <c r="K692" s="166">
        <f t="shared" ref="K692:L692" si="2352">IF(C692&gt;0,(C692/C682)*100,)</f>
        <v>3.3014639976098001</v>
      </c>
      <c r="L692" s="166">
        <f t="shared" si="2352"/>
        <v>0</v>
      </c>
      <c r="M692" s="166">
        <f t="shared" ref="M692" si="2353">IF(E692&gt;0,(E692/E682)*100,)</f>
        <v>9.0759075907590763</v>
      </c>
      <c r="N692" s="166">
        <f t="shared" ref="N692" si="2354">IF(F692&gt;0,(F692/F682)*100,)</f>
        <v>2.9654036243822075</v>
      </c>
      <c r="O692" s="166">
        <f t="shared" ref="O692" si="2355">IF(G692&gt;0,(G692/G682)*100,)</f>
        <v>9.2815294480419368</v>
      </c>
      <c r="P692" s="156">
        <f t="shared" ref="P692" si="2356">IF(H692&gt;0,(H692/H682)*100,)</f>
        <v>15.815485996705107</v>
      </c>
      <c r="Q692" s="157">
        <f t="shared" ref="Q692" si="2357">IF(I692&gt;0,(I692/I682)*100,)</f>
        <v>7.1646638518999675</v>
      </c>
      <c r="R692" s="896"/>
      <c r="S692" s="166"/>
      <c r="T692" s="166"/>
      <c r="U692" s="166"/>
      <c r="V692" s="166"/>
      <c r="W692" s="156"/>
      <c r="X692" s="166"/>
      <c r="Y692" s="196"/>
      <c r="Z692" s="915"/>
      <c r="AA692" s="917"/>
      <c r="AB692" s="917"/>
      <c r="AC692" s="917"/>
      <c r="AD692" s="917"/>
      <c r="AE692" s="917"/>
      <c r="AF692" s="917"/>
      <c r="AG692" s="928"/>
    </row>
    <row r="693" spans="1:33">
      <c r="A693" s="165"/>
      <c r="B693" s="1143" t="s">
        <v>431</v>
      </c>
      <c r="C693" s="1165">
        <v>274</v>
      </c>
      <c r="D693" s="1166"/>
      <c r="E693" s="1166">
        <v>318</v>
      </c>
      <c r="F693" s="20">
        <v>18</v>
      </c>
      <c r="G693" s="1166">
        <v>307</v>
      </c>
      <c r="H693" s="1166">
        <v>297</v>
      </c>
      <c r="I693" s="1167">
        <v>1214</v>
      </c>
      <c r="J693" s="196"/>
      <c r="K693" s="166">
        <f t="shared" ref="K693:L693" si="2358">IF(C693&gt;0,(C693/C685)*100,)</f>
        <v>3.7950138504155122</v>
      </c>
      <c r="L693" s="166">
        <f t="shared" si="2358"/>
        <v>0</v>
      </c>
      <c r="M693" s="166">
        <f t="shared" ref="M693" si="2359">IF(E693&gt;0,(E693/E685)*100,)</f>
        <v>9.9312929419113054</v>
      </c>
      <c r="N693" s="166">
        <f t="shared" ref="N693" si="2360">IF(F693&gt;0,(F693/F685)*100,)</f>
        <v>3.0456852791878175</v>
      </c>
      <c r="O693" s="166">
        <f t="shared" ref="O693" si="2361">IF(G693&gt;0,(G693/G685)*100,)</f>
        <v>9.3797739077299109</v>
      </c>
      <c r="P693" s="156">
        <f t="shared" ref="P693" si="2362">IF(H693&gt;0,(H693/H685)*100,)</f>
        <v>14.724838869608329</v>
      </c>
      <c r="Q693" s="157">
        <f t="shared" ref="Q693" si="2363">IF(I693&gt;0,(I693/I685)*100,)</f>
        <v>7.4464822425320492</v>
      </c>
      <c r="R693" s="896"/>
      <c r="S693" s="166"/>
      <c r="T693" s="166"/>
      <c r="U693" s="166"/>
      <c r="V693" s="166"/>
      <c r="W693" s="156"/>
      <c r="X693" s="166"/>
      <c r="Y693" s="196"/>
      <c r="Z693" s="915"/>
      <c r="AA693" s="917"/>
      <c r="AB693" s="917"/>
      <c r="AC693" s="917"/>
      <c r="AD693" s="917"/>
      <c r="AE693" s="917"/>
      <c r="AF693" s="917"/>
    </row>
    <row r="694" spans="1:33">
      <c r="A694" s="165"/>
      <c r="B694" s="1143" t="s">
        <v>429</v>
      </c>
      <c r="C694" s="1165">
        <v>245</v>
      </c>
      <c r="D694" s="1166"/>
      <c r="E694" s="1166">
        <v>236</v>
      </c>
      <c r="F694" s="20">
        <v>16</v>
      </c>
      <c r="G694" s="1166">
        <v>326</v>
      </c>
      <c r="H694" s="1166">
        <v>366</v>
      </c>
      <c r="I694" s="1167">
        <v>1189</v>
      </c>
      <c r="J694" s="897"/>
      <c r="K694" s="158">
        <f t="shared" ref="K694:L694" si="2364">IF(C694&gt;0,(C694/C688)*100,)</f>
        <v>3.3094691341348104</v>
      </c>
      <c r="L694" s="158">
        <f t="shared" si="2364"/>
        <v>0</v>
      </c>
      <c r="M694" s="158">
        <f t="shared" ref="M694" si="2365">IF(E694&gt;0,(E694/E688)*100,)</f>
        <v>7.9568442346594743</v>
      </c>
      <c r="N694" s="158">
        <f t="shared" ref="N694" si="2366">IF(F694&gt;0,(F694/F688)*100,)</f>
        <v>2.5559105431309903</v>
      </c>
      <c r="O694" s="158">
        <f t="shared" ref="O694" si="2367">IF(G694&gt;0,(G694/G688)*100,)</f>
        <v>9.1727630838491834</v>
      </c>
      <c r="P694" s="159">
        <f t="shared" ref="P694" si="2368">IF(H694&gt;0,(H694/H688)*100,)</f>
        <v>17.345971563981042</v>
      </c>
      <c r="Q694" s="160">
        <f t="shared" ref="Q694" si="2369">IF(I694&gt;0,(I694/I688)*100,)</f>
        <v>7.1372831502491145</v>
      </c>
      <c r="R694" s="152"/>
      <c r="S694" s="153"/>
      <c r="T694" s="475"/>
      <c r="U694" s="475"/>
      <c r="V694" s="475"/>
      <c r="W694" s="475"/>
      <c r="X694" s="476"/>
      <c r="Y694" s="196"/>
      <c r="Z694" s="915"/>
      <c r="AA694" s="917"/>
      <c r="AB694" s="917"/>
      <c r="AC694" s="917"/>
      <c r="AD694" s="917"/>
      <c r="AE694" s="917"/>
      <c r="AF694" s="917"/>
    </row>
    <row r="695" spans="1:33">
      <c r="A695" s="165"/>
      <c r="B695" s="1143" t="s">
        <v>427</v>
      </c>
      <c r="C695" s="1165">
        <v>559</v>
      </c>
      <c r="D695" s="1166"/>
      <c r="E695" s="1166">
        <v>424</v>
      </c>
      <c r="F695" s="20">
        <v>87</v>
      </c>
      <c r="G695" s="1166">
        <v>781</v>
      </c>
      <c r="H695" s="1166">
        <v>302</v>
      </c>
      <c r="I695" s="1167">
        <v>2153</v>
      </c>
      <c r="J695" s="196"/>
      <c r="K695" s="166">
        <f t="shared" ref="K695:L695" si="2370">IF(C695&gt;0,(C695/C682)*100,)</f>
        <v>8.350761876307141</v>
      </c>
      <c r="L695" s="166">
        <f t="shared" si="2370"/>
        <v>0</v>
      </c>
      <c r="M695" s="166">
        <f t="shared" ref="M695" si="2371">IF(E695&gt;0,(E695/E682)*100,)</f>
        <v>13.993399339933992</v>
      </c>
      <c r="N695" s="166">
        <f t="shared" ref="N695" si="2372">IF(F695&gt;0,(F695/F682)*100,)</f>
        <v>14.332784184514002</v>
      </c>
      <c r="O695" s="166">
        <f t="shared" ref="O695" si="2373">IF(G695&gt;0,(G695/G682)*100,)</f>
        <v>24.082639531298181</v>
      </c>
      <c r="P695" s="156">
        <f t="shared" ref="P695" si="2374">IF(H695&gt;0,(H695/H682)*100,)</f>
        <v>16.584294343767162</v>
      </c>
      <c r="Q695" s="157">
        <f t="shared" ref="Q695" si="2375">IF(I695&gt;0,(I695/I682)*100,)</f>
        <v>13.985060084443003</v>
      </c>
      <c r="R695" s="896"/>
      <c r="S695" s="166"/>
      <c r="T695" s="166"/>
      <c r="U695" s="166"/>
      <c r="V695" s="166"/>
      <c r="W695" s="156"/>
      <c r="X695" s="166"/>
      <c r="Y695" s="196"/>
      <c r="Z695" s="915"/>
      <c r="AA695" s="917"/>
      <c r="AB695" s="917"/>
      <c r="AC695" s="917"/>
      <c r="AD695" s="917"/>
      <c r="AE695" s="917"/>
      <c r="AF695" s="917"/>
    </row>
    <row r="696" spans="1:33">
      <c r="A696" s="165"/>
      <c r="B696" s="1143" t="s">
        <v>425</v>
      </c>
      <c r="C696" s="1165">
        <v>637</v>
      </c>
      <c r="D696" s="1166"/>
      <c r="E696" s="1166">
        <v>411</v>
      </c>
      <c r="F696" s="20">
        <v>102</v>
      </c>
      <c r="G696" s="1166">
        <v>897</v>
      </c>
      <c r="H696" s="1166">
        <v>257</v>
      </c>
      <c r="I696" s="1167">
        <v>2304</v>
      </c>
      <c r="J696" s="196"/>
      <c r="K696" s="166">
        <f t="shared" ref="K696:L696" si="2376">IF(C696&gt;0,(C696/C685)*100,)</f>
        <v>8.8227146814404431</v>
      </c>
      <c r="L696" s="166">
        <f t="shared" si="2376"/>
        <v>0</v>
      </c>
      <c r="M696" s="166">
        <f t="shared" ref="M696" si="2377">IF(E696&gt;0,(E696/E685)*100,)</f>
        <v>12.83572767020612</v>
      </c>
      <c r="N696" s="166">
        <f t="shared" ref="N696" si="2378">IF(F696&gt;0,(F696/F685)*100,)</f>
        <v>17.258883248730964</v>
      </c>
      <c r="O696" s="166">
        <f t="shared" ref="O696" si="2379">IF(G696&gt;0,(G696/G685)*100,)</f>
        <v>27.406049495875344</v>
      </c>
      <c r="P696" s="156">
        <f t="shared" ref="P696" si="2380">IF(H696&gt;0,(H696/H685)*100,)</f>
        <v>12.741695587506197</v>
      </c>
      <c r="Q696" s="157">
        <f t="shared" ref="Q696" si="2381">IF(I696&gt;0,(I696/I685)*100,)</f>
        <v>14.132368275777466</v>
      </c>
      <c r="R696" s="911"/>
      <c r="S696" s="166"/>
      <c r="T696" s="166"/>
      <c r="U696" s="166"/>
      <c r="V696" s="166"/>
      <c r="W696" s="156"/>
      <c r="X696" s="166"/>
      <c r="Y696" s="196"/>
      <c r="Z696" s="915"/>
      <c r="AA696" s="917"/>
      <c r="AB696" s="917"/>
      <c r="AC696" s="917"/>
      <c r="AD696" s="917"/>
      <c r="AE696" s="917"/>
      <c r="AF696" s="917"/>
      <c r="AG696" s="895"/>
    </row>
    <row r="697" spans="1:33">
      <c r="A697" s="165"/>
      <c r="B697" s="1143" t="s">
        <v>423</v>
      </c>
      <c r="C697" s="1165">
        <v>631</v>
      </c>
      <c r="D697" s="1166"/>
      <c r="E697" s="1166">
        <v>367</v>
      </c>
      <c r="F697" s="20">
        <v>101</v>
      </c>
      <c r="G697" s="1166">
        <v>947</v>
      </c>
      <c r="H697" s="1166">
        <v>325</v>
      </c>
      <c r="I697" s="1167">
        <v>2371</v>
      </c>
      <c r="J697" s="897"/>
      <c r="K697" s="154">
        <f t="shared" ref="K697:L697" si="2382">IF(C697&gt;0,(C697/C688)*100,)</f>
        <v>8.5235715250574096</v>
      </c>
      <c r="L697" s="154">
        <f t="shared" si="2382"/>
        <v>0</v>
      </c>
      <c r="M697" s="426">
        <f t="shared" ref="M697" si="2383">IF(E697&gt;0,(E697/E688)*100,)</f>
        <v>12.373567093728928</v>
      </c>
      <c r="N697" s="426">
        <f t="shared" ref="N697" si="2384">IF(F697&gt;0,(F697/F688)*100,)</f>
        <v>16.134185303514375</v>
      </c>
      <c r="O697" s="426">
        <f t="shared" ref="O697" si="2385">IF(G697&gt;0,(G697/G688)*100,)</f>
        <v>26.646032639279689</v>
      </c>
      <c r="P697" s="426">
        <f t="shared" ref="P697" si="2386">IF(H697&gt;0,(H697/H688)*100,)</f>
        <v>15.402843601895736</v>
      </c>
      <c r="Q697" s="912">
        <f t="shared" ref="Q697" si="2387">IF(I697&gt;0,(I697/I688)*100,)</f>
        <v>14.232546971606938</v>
      </c>
      <c r="R697" s="911" t="s">
        <v>10</v>
      </c>
      <c r="S697" s="153"/>
      <c r="T697" s="150"/>
      <c r="U697" s="150"/>
      <c r="V697" s="150"/>
      <c r="W697" s="150"/>
      <c r="X697" s="898"/>
      <c r="Y697" s="196"/>
      <c r="Z697" s="915"/>
      <c r="AA697" s="917"/>
      <c r="AB697" s="917"/>
      <c r="AC697" s="917"/>
      <c r="AD697" s="917"/>
      <c r="AE697" s="917"/>
      <c r="AF697" s="917"/>
    </row>
    <row r="698" spans="1:33">
      <c r="A698" s="165"/>
      <c r="B698" s="1143" t="s">
        <v>421</v>
      </c>
      <c r="C698" s="1165">
        <v>4505</v>
      </c>
      <c r="D698" s="1166"/>
      <c r="E698" s="1166">
        <v>1834</v>
      </c>
      <c r="F698" s="20">
        <v>417</v>
      </c>
      <c r="G698" s="1166">
        <v>1171</v>
      </c>
      <c r="H698" s="1166">
        <v>685</v>
      </c>
      <c r="I698" s="1167">
        <v>8612</v>
      </c>
      <c r="J698" s="196"/>
      <c r="K698" s="153">
        <f t="shared" ref="K698:L698" si="2388">IF(C698&gt;0,(C698/C669)*100,)</f>
        <v>72.75516795865633</v>
      </c>
      <c r="L698" s="153">
        <f t="shared" si="2388"/>
        <v>0</v>
      </c>
      <c r="M698" s="475">
        <f t="shared" ref="M698" si="2389">IF(E698&gt;0,(E698/E669)*100,)</f>
        <v>62.402177611432464</v>
      </c>
      <c r="N698" s="475">
        <f t="shared" ref="N698" si="2390">IF(F698&gt;0,(F698/F669)*100,)</f>
        <v>75.406871609403254</v>
      </c>
      <c r="O698" s="475">
        <f t="shared" ref="O698" si="2391">IF(G698&gt;0,(G698/G669)*100,)</f>
        <v>41.407355021216411</v>
      </c>
      <c r="P698" s="475">
        <f t="shared" ref="P698" si="2392">IF(H698&gt;0,(H698/H669)*100,)</f>
        <v>38.920454545454547</v>
      </c>
      <c r="Q698" s="476">
        <f t="shared" ref="Q698" si="2393">IF(I698&gt;0,(I698/I669)*100,)</f>
        <v>60.341928251121082</v>
      </c>
      <c r="R698" s="152">
        <f>+K698+K701+K704</f>
        <v>84.93217054263566</v>
      </c>
      <c r="S698" s="153">
        <f t="shared" ref="S698:S700" si="2394">+L698+L701+L704</f>
        <v>0</v>
      </c>
      <c r="T698" s="475">
        <f t="shared" ref="T698:T700" si="2395">+M698+M701+M704</f>
        <v>79.789043892480436</v>
      </c>
      <c r="U698" s="475">
        <f t="shared" ref="U698:U700" si="2396">+N698+N701+N704</f>
        <v>82.459312839059677</v>
      </c>
      <c r="V698" s="475">
        <f t="shared" ref="V698:V700" si="2397">+O698+O701+O704</f>
        <v>66.760961810466767</v>
      </c>
      <c r="W698" s="475">
        <f t="shared" ref="W698:W700" si="2398">+P698+P701+P704</f>
        <v>73.579545454545453</v>
      </c>
      <c r="X698" s="476">
        <f t="shared" ref="X698:X700" si="2399">+Q698+Q701+Q704</f>
        <v>78.776625560538122</v>
      </c>
      <c r="Y698" s="196"/>
      <c r="Z698" s="913">
        <f>+R698+K707</f>
        <v>100</v>
      </c>
      <c r="AA698" s="913">
        <f t="shared" ref="AA698:AA700" si="2400">+S698+L707</f>
        <v>0</v>
      </c>
      <c r="AB698" s="913">
        <f t="shared" ref="AB698:AB700" si="2401">+T698+M707</f>
        <v>100</v>
      </c>
      <c r="AC698" s="913">
        <f t="shared" ref="AC698:AC700" si="2402">+U698+N707</f>
        <v>100</v>
      </c>
      <c r="AD698" s="913">
        <f t="shared" ref="AD698:AD700" si="2403">+V698+O707</f>
        <v>100</v>
      </c>
      <c r="AE698" s="913">
        <f t="shared" ref="AE698:AE700" si="2404">+W698+P707</f>
        <v>100</v>
      </c>
      <c r="AF698" s="913">
        <f t="shared" ref="AF698:AF700" si="2405">+X698+Q707</f>
        <v>100</v>
      </c>
      <c r="AG698" s="480"/>
    </row>
    <row r="699" spans="1:33">
      <c r="A699" s="165"/>
      <c r="B699" s="1143" t="s">
        <v>419</v>
      </c>
      <c r="C699" s="1165">
        <v>4532</v>
      </c>
      <c r="D699" s="1166"/>
      <c r="E699" s="1166">
        <v>1827</v>
      </c>
      <c r="F699" s="20">
        <v>405</v>
      </c>
      <c r="G699" s="1166">
        <v>1237</v>
      </c>
      <c r="H699" s="1166">
        <v>742</v>
      </c>
      <c r="I699" s="1167">
        <v>8743</v>
      </c>
      <c r="J699" s="196"/>
      <c r="K699" s="153">
        <f t="shared" ref="K699:L699" si="2406">IF(C699&gt;0,(C699/C672)*100,)</f>
        <v>71.539068666140494</v>
      </c>
      <c r="L699" s="153">
        <f t="shared" si="2406"/>
        <v>0</v>
      </c>
      <c r="M699" s="475">
        <f t="shared" ref="M699" si="2407">IF(E699&gt;0,(E699/E672)*100,)</f>
        <v>62.079510703363916</v>
      </c>
      <c r="N699" s="475">
        <f t="shared" ref="N699" si="2408">IF(F699&gt;0,(F699/F672)*100,)</f>
        <v>71.177504393673104</v>
      </c>
      <c r="O699" s="475">
        <f t="shared" ref="O699" si="2409">IF(G699&gt;0,(G699/G672)*100,)</f>
        <v>41.069057104913682</v>
      </c>
      <c r="P699" s="475">
        <f t="shared" ref="P699" si="2410">IF(H699&gt;0,(H699/H672)*100,)</f>
        <v>39.657936932121864</v>
      </c>
      <c r="Q699" s="476">
        <f t="shared" ref="Q699" si="2411">IF(I699&gt;0,(I699/I672)*100,)</f>
        <v>59.355057705363201</v>
      </c>
      <c r="R699" s="152">
        <f t="shared" ref="R699:R700" si="2412">+K699+K702+K705</f>
        <v>83.599052880820835</v>
      </c>
      <c r="S699" s="153">
        <f t="shared" si="2394"/>
        <v>0</v>
      </c>
      <c r="T699" s="475">
        <f t="shared" si="2395"/>
        <v>79.952429493713893</v>
      </c>
      <c r="U699" s="475">
        <f t="shared" si="2396"/>
        <v>77.855887521968356</v>
      </c>
      <c r="V699" s="475">
        <f t="shared" si="2397"/>
        <v>66.899070385126166</v>
      </c>
      <c r="W699" s="475">
        <f t="shared" si="2398"/>
        <v>75.040085515766975</v>
      </c>
      <c r="X699" s="476">
        <f t="shared" si="2399"/>
        <v>78.146639511201627</v>
      </c>
      <c r="Y699" s="196"/>
      <c r="Z699" s="913">
        <f t="shared" ref="Z699:Z700" si="2413">+R699+K708</f>
        <v>100</v>
      </c>
      <c r="AA699" s="913">
        <f t="shared" si="2400"/>
        <v>0</v>
      </c>
      <c r="AB699" s="913">
        <f t="shared" si="2401"/>
        <v>100</v>
      </c>
      <c r="AC699" s="913">
        <f t="shared" si="2402"/>
        <v>100</v>
      </c>
      <c r="AD699" s="913">
        <f t="shared" si="2403"/>
        <v>100</v>
      </c>
      <c r="AE699" s="913">
        <f t="shared" si="2404"/>
        <v>100</v>
      </c>
      <c r="AF699" s="913">
        <f t="shared" si="2405"/>
        <v>100</v>
      </c>
      <c r="AG699" s="480"/>
    </row>
    <row r="700" spans="1:33" ht="15.75">
      <c r="A700" s="165"/>
      <c r="B700" s="1143" t="s">
        <v>417</v>
      </c>
      <c r="C700" s="1165">
        <v>4910</v>
      </c>
      <c r="D700" s="1166"/>
      <c r="E700" s="1166">
        <v>1841</v>
      </c>
      <c r="F700" s="20">
        <v>410</v>
      </c>
      <c r="G700" s="1166">
        <v>1370</v>
      </c>
      <c r="H700" s="1166">
        <v>716</v>
      </c>
      <c r="I700" s="1167">
        <v>9247</v>
      </c>
      <c r="J700" s="897"/>
      <c r="K700" s="154">
        <f t="shared" ref="K700:L700" si="2414">IF(C700&gt;0,(C700/C675)*100,)</f>
        <v>74.733637747336374</v>
      </c>
      <c r="L700" s="154">
        <f t="shared" si="2414"/>
        <v>0</v>
      </c>
      <c r="M700" s="477">
        <f t="shared" ref="M700" si="2415">IF(E700&gt;0,(E700/E675)*100,)</f>
        <v>61.305361305361302</v>
      </c>
      <c r="N700" s="477">
        <f t="shared" ref="N700" si="2416">IF(F700&gt;0,(F700/F675)*100,)</f>
        <v>70.085470085470078</v>
      </c>
      <c r="O700" s="477">
        <f t="shared" ref="O700" si="2417">IF(G700&gt;0,(G700/G675)*100,)</f>
        <v>41.540327471194665</v>
      </c>
      <c r="P700" s="477">
        <f t="shared" ref="P700" si="2418">IF(H700&gt;0,(H700/H675)*100,)</f>
        <v>39.019073569482288</v>
      </c>
      <c r="Q700" s="478">
        <f t="shared" ref="Q700" si="2419">IF(I700&gt;0,(I700/I675)*100,)</f>
        <v>60.473481132692427</v>
      </c>
      <c r="R700" s="152">
        <f t="shared" si="2412"/>
        <v>86.164383561643831</v>
      </c>
      <c r="S700" s="153">
        <f t="shared" si="2394"/>
        <v>0</v>
      </c>
      <c r="T700" s="475">
        <f t="shared" si="2395"/>
        <v>78.887778887778879</v>
      </c>
      <c r="U700" s="475">
        <f t="shared" si="2396"/>
        <v>78.803418803418793</v>
      </c>
      <c r="V700" s="475">
        <f t="shared" si="2397"/>
        <v>66.434202546998179</v>
      </c>
      <c r="W700" s="475">
        <f t="shared" si="2398"/>
        <v>75.313351498637601</v>
      </c>
      <c r="X700" s="476">
        <f t="shared" si="2399"/>
        <v>78.896082663004378</v>
      </c>
      <c r="Y700" s="196"/>
      <c r="Z700" s="913">
        <f t="shared" si="2413"/>
        <v>100</v>
      </c>
      <c r="AA700" s="913">
        <f t="shared" si="2400"/>
        <v>0</v>
      </c>
      <c r="AB700" s="913">
        <f t="shared" si="2401"/>
        <v>100</v>
      </c>
      <c r="AC700" s="913">
        <f t="shared" si="2402"/>
        <v>99.999999999999986</v>
      </c>
      <c r="AD700" s="913">
        <f t="shared" si="2403"/>
        <v>100</v>
      </c>
      <c r="AE700" s="913">
        <f t="shared" si="2404"/>
        <v>100</v>
      </c>
      <c r="AF700" s="913">
        <f t="shared" si="2405"/>
        <v>100</v>
      </c>
      <c r="AG700" s="928"/>
    </row>
    <row r="701" spans="1:33">
      <c r="A701" s="165"/>
      <c r="B701" s="1143" t="s">
        <v>415</v>
      </c>
      <c r="C701" s="1165">
        <v>69</v>
      </c>
      <c r="D701" s="1166"/>
      <c r="E701" s="1166">
        <v>38</v>
      </c>
      <c r="F701" s="20">
        <v>4</v>
      </c>
      <c r="G701" s="1166">
        <v>100</v>
      </c>
      <c r="H701" s="1166">
        <v>34</v>
      </c>
      <c r="I701" s="1167">
        <v>245</v>
      </c>
      <c r="J701" s="196"/>
      <c r="K701" s="153">
        <f t="shared" ref="K701:L701" si="2420">IF(C701&gt;0,(C701/C669)*100,)</f>
        <v>1.1143410852713178</v>
      </c>
      <c r="L701" s="153">
        <f t="shared" si="2420"/>
        <v>0</v>
      </c>
      <c r="M701" s="475">
        <f t="shared" ref="M701" si="2421">IF(E701&gt;0,(E701/E669)*100,)</f>
        <v>1.2929567880231372</v>
      </c>
      <c r="N701" s="475">
        <f t="shared" ref="N701" si="2422">IF(F701&gt;0,(F701/F669)*100,)</f>
        <v>0.72332730560578662</v>
      </c>
      <c r="O701" s="475">
        <f t="shared" ref="O701" si="2423">IF(G701&gt;0,(G701/G669)*100,)</f>
        <v>3.536067892503536</v>
      </c>
      <c r="P701" s="475">
        <f t="shared" ref="P701" si="2424">IF(H701&gt;0,(H701/H669)*100,)</f>
        <v>1.9318181818181817</v>
      </c>
      <c r="Q701" s="476">
        <f t="shared" ref="Q701" si="2425">IF(I701&gt;0,(I701/I669)*100,)</f>
        <v>1.7166479820627805</v>
      </c>
      <c r="R701" s="152"/>
      <c r="S701" s="153"/>
      <c r="T701" s="475"/>
      <c r="U701" s="475"/>
      <c r="V701" s="475"/>
      <c r="W701" s="475"/>
      <c r="X701" s="476"/>
      <c r="Y701" s="196"/>
      <c r="Z701" s="913"/>
      <c r="AA701" s="913"/>
      <c r="AB701" s="913"/>
      <c r="AC701" s="921"/>
      <c r="AD701" s="921"/>
      <c r="AE701" s="921"/>
      <c r="AF701" s="921"/>
      <c r="AG701" s="480"/>
    </row>
    <row r="702" spans="1:33">
      <c r="A702" s="165"/>
      <c r="B702" s="1143" t="s">
        <v>413</v>
      </c>
      <c r="C702" s="1165">
        <v>72</v>
      </c>
      <c r="D702" s="1166"/>
      <c r="E702" s="1166">
        <v>33</v>
      </c>
      <c r="F702" s="20">
        <v>5</v>
      </c>
      <c r="G702" s="1166">
        <v>80</v>
      </c>
      <c r="H702" s="1166">
        <v>31</v>
      </c>
      <c r="I702" s="1167">
        <v>221</v>
      </c>
      <c r="J702" s="196"/>
      <c r="K702" s="153">
        <f t="shared" ref="K702:L702" si="2426">IF(C702&gt;0,(C702/C672)*100,)</f>
        <v>1.1365430149960536</v>
      </c>
      <c r="L702" s="153">
        <f t="shared" si="2426"/>
        <v>0</v>
      </c>
      <c r="M702" s="475">
        <f t="shared" ref="M702" si="2427">IF(E702&gt;0,(E702/E672)*100,)</f>
        <v>1.1213047910295617</v>
      </c>
      <c r="N702" s="475">
        <f t="shared" ref="N702" si="2428">IF(F702&gt;0,(F702/F672)*100,)</f>
        <v>0.87873462214411258</v>
      </c>
      <c r="O702" s="475">
        <f t="shared" ref="O702" si="2429">IF(G702&gt;0,(G702/G672)*100,)</f>
        <v>2.6560424966799467</v>
      </c>
      <c r="P702" s="475">
        <f t="shared" ref="P702" si="2430">IF(H702&gt;0,(H702/H672)*100,)</f>
        <v>1.6568679850347405</v>
      </c>
      <c r="Q702" s="476">
        <f t="shared" ref="Q702" si="2431">IF(I702&gt;0,(I702/I672)*100,)</f>
        <v>1.5003394433129666</v>
      </c>
      <c r="R702" s="152"/>
      <c r="S702" s="153"/>
      <c r="T702" s="475"/>
      <c r="U702" s="475"/>
      <c r="V702" s="475"/>
      <c r="W702" s="475"/>
      <c r="X702" s="476"/>
      <c r="Y702" s="196"/>
      <c r="Z702" s="913"/>
      <c r="AA702" s="921"/>
      <c r="AB702" s="921"/>
      <c r="AC702" s="921"/>
      <c r="AD702" s="921"/>
      <c r="AE702" s="921"/>
      <c r="AF702" s="921"/>
      <c r="AG702" s="480"/>
    </row>
    <row r="703" spans="1:33">
      <c r="A703" s="165"/>
      <c r="B703" s="1143" t="s">
        <v>409</v>
      </c>
      <c r="C703" s="1165">
        <v>74</v>
      </c>
      <c r="D703" s="1166"/>
      <c r="E703" s="1166">
        <v>30</v>
      </c>
      <c r="F703" s="20">
        <v>10</v>
      </c>
      <c r="G703" s="1166">
        <v>79</v>
      </c>
      <c r="H703" s="1166">
        <v>29</v>
      </c>
      <c r="I703" s="1167">
        <v>222</v>
      </c>
      <c r="J703" s="196"/>
      <c r="K703" s="154">
        <f t="shared" ref="K703:L703" si="2432">IF(C703&gt;0,(C703/C675)*100,)</f>
        <v>1.1263318112633183</v>
      </c>
      <c r="L703" s="154">
        <f t="shared" si="2432"/>
        <v>0</v>
      </c>
      <c r="M703" s="477">
        <f t="shared" ref="M703" si="2433">IF(E703&gt;0,(E703/E675)*100,)</f>
        <v>0.99900099900099903</v>
      </c>
      <c r="N703" s="477">
        <f t="shared" ref="N703" si="2434">IF(F703&gt;0,(F703/F675)*100,)</f>
        <v>1.7094017094017095</v>
      </c>
      <c r="O703" s="477">
        <f t="shared" ref="O703" si="2435">IF(G703&gt;0,(G703/G675)*100,)</f>
        <v>2.3953911461491817</v>
      </c>
      <c r="P703" s="477">
        <f t="shared" ref="P703" si="2436">IF(H703&gt;0,(H703/H675)*100,)</f>
        <v>1.5803814713896458</v>
      </c>
      <c r="Q703" s="478">
        <f t="shared" ref="Q703" si="2437">IF(I703&gt;0,(I703/I675)*100,)</f>
        <v>1.4518344123994507</v>
      </c>
      <c r="R703" s="152"/>
      <c r="S703" s="153"/>
      <c r="T703" s="475"/>
      <c r="U703" s="475"/>
      <c r="V703" s="475"/>
      <c r="W703" s="475"/>
      <c r="X703" s="476"/>
      <c r="Y703" s="196"/>
      <c r="Z703" s="913"/>
      <c r="AA703" s="921"/>
      <c r="AB703" s="921"/>
      <c r="AC703" s="921"/>
      <c r="AD703" s="921"/>
      <c r="AE703" s="921"/>
      <c r="AF703" s="921"/>
      <c r="AG703" s="480"/>
    </row>
    <row r="704" spans="1:33">
      <c r="A704" s="165"/>
      <c r="B704" s="1143" t="s">
        <v>411</v>
      </c>
      <c r="C704" s="1165">
        <v>685</v>
      </c>
      <c r="D704" s="1166"/>
      <c r="E704" s="1166">
        <v>473</v>
      </c>
      <c r="F704" s="20">
        <v>35</v>
      </c>
      <c r="G704" s="1166">
        <v>617</v>
      </c>
      <c r="H704" s="1166">
        <v>576</v>
      </c>
      <c r="I704" s="1167">
        <v>2386</v>
      </c>
      <c r="J704" s="196"/>
      <c r="K704" s="153">
        <f t="shared" ref="K704:L704" si="2438">IF(C704&gt;0,(C704/C669)*100,)</f>
        <v>11.06266149870801</v>
      </c>
      <c r="L704" s="153">
        <f t="shared" si="2438"/>
        <v>0</v>
      </c>
      <c r="M704" s="475">
        <f t="shared" ref="M704" si="2439">IF(E704&gt;0,(E704/E669)*100,)</f>
        <v>16.093909493024839</v>
      </c>
      <c r="N704" s="475">
        <f t="shared" ref="N704" si="2440">IF(F704&gt;0,(F704/F669)*100,)</f>
        <v>6.3291139240506329</v>
      </c>
      <c r="O704" s="475">
        <f t="shared" ref="O704" si="2441">IF(G704&gt;0,(G704/G669)*100,)</f>
        <v>21.817538896746818</v>
      </c>
      <c r="P704" s="475">
        <f t="shared" ref="P704" si="2442">IF(H704&gt;0,(H704/H669)*100,)</f>
        <v>32.727272727272727</v>
      </c>
      <c r="Q704" s="476">
        <f t="shared" ref="Q704" si="2443">IF(I704&gt;0,(I704/I669)*100,)</f>
        <v>16.718049327354258</v>
      </c>
      <c r="R704" s="152"/>
      <c r="S704" s="153"/>
      <c r="T704" s="475"/>
      <c r="U704" s="475"/>
      <c r="V704" s="475"/>
      <c r="W704" s="475"/>
      <c r="X704" s="476"/>
      <c r="Y704" s="196"/>
      <c r="Z704" s="915"/>
      <c r="AA704" s="917"/>
      <c r="AB704" s="917"/>
      <c r="AC704" s="917"/>
      <c r="AD704" s="917"/>
      <c r="AE704" s="917"/>
      <c r="AF704" s="917"/>
    </row>
    <row r="705" spans="1:32">
      <c r="A705" s="165"/>
      <c r="B705" s="1143" t="s">
        <v>407</v>
      </c>
      <c r="C705" s="1165">
        <v>692</v>
      </c>
      <c r="D705" s="1166"/>
      <c r="E705" s="1166">
        <v>493</v>
      </c>
      <c r="F705" s="20">
        <v>33</v>
      </c>
      <c r="G705" s="1166">
        <v>698</v>
      </c>
      <c r="H705" s="1166">
        <v>631</v>
      </c>
      <c r="I705" s="1167">
        <v>2547</v>
      </c>
      <c r="J705" s="196"/>
      <c r="K705" s="153">
        <f t="shared" ref="K705:L705" si="2444">IF(C705&gt;0,(C705/C672)*100,)</f>
        <v>10.923441199684293</v>
      </c>
      <c r="L705" s="153">
        <f t="shared" si="2444"/>
        <v>0</v>
      </c>
      <c r="M705" s="475">
        <f t="shared" ref="M705" si="2445">IF(E705&gt;0,(E705/E672)*100,)</f>
        <v>16.751613999320423</v>
      </c>
      <c r="N705" s="475">
        <f t="shared" ref="N705" si="2446">IF(F705&gt;0,(F705/F672)*100,)</f>
        <v>5.7996485061511418</v>
      </c>
      <c r="O705" s="475">
        <f t="shared" ref="O705" si="2447">IF(G705&gt;0,(G705/G672)*100,)</f>
        <v>23.173970783532535</v>
      </c>
      <c r="P705" s="475">
        <f t="shared" ref="P705" si="2448">IF(H705&gt;0,(H705/H672)*100,)</f>
        <v>33.725280598610368</v>
      </c>
      <c r="Q705" s="476">
        <f t="shared" ref="Q705" si="2449">IF(I705&gt;0,(I705/I672)*100,)</f>
        <v>17.291242362525459</v>
      </c>
      <c r="R705" s="152"/>
      <c r="S705" s="153"/>
      <c r="T705" s="475"/>
      <c r="U705" s="475"/>
      <c r="V705" s="475"/>
      <c r="W705" s="475"/>
      <c r="X705" s="476"/>
      <c r="Y705" s="196"/>
      <c r="Z705" s="915"/>
      <c r="AA705" s="917"/>
      <c r="AB705" s="917"/>
      <c r="AC705" s="917"/>
      <c r="AD705" s="917"/>
      <c r="AE705" s="917"/>
      <c r="AF705" s="917"/>
    </row>
    <row r="706" spans="1:32">
      <c r="A706" s="165"/>
      <c r="B706" s="1143" t="s">
        <v>405</v>
      </c>
      <c r="C706" s="1165">
        <v>677</v>
      </c>
      <c r="D706" s="1166"/>
      <c r="E706" s="1166">
        <v>498</v>
      </c>
      <c r="F706" s="20">
        <v>41</v>
      </c>
      <c r="G706" s="1166">
        <v>742</v>
      </c>
      <c r="H706" s="1166">
        <v>637</v>
      </c>
      <c r="I706" s="1167">
        <v>2595</v>
      </c>
      <c r="J706" s="897"/>
      <c r="K706" s="154">
        <f t="shared" ref="K706:L706" si="2450">IF(C706&gt;0,(C706/C675)*100,)</f>
        <v>10.30441400304414</v>
      </c>
      <c r="L706" s="154">
        <f t="shared" si="2450"/>
        <v>0</v>
      </c>
      <c r="M706" s="477">
        <f t="shared" ref="M706" si="2451">IF(E706&gt;0,(E706/E675)*100,)</f>
        <v>16.583416583416582</v>
      </c>
      <c r="N706" s="477">
        <f t="shared" ref="N706" si="2452">IF(F706&gt;0,(F706/F675)*100,)</f>
        <v>7.0085470085470085</v>
      </c>
      <c r="O706" s="477">
        <f t="shared" ref="O706" si="2453">IF(G706&gt;0,(G706/G675)*100,)</f>
        <v>22.498483929654338</v>
      </c>
      <c r="P706" s="477">
        <f t="shared" ref="P706" si="2454">IF(H706&gt;0,(H706/H675)*100,)</f>
        <v>34.713896457765671</v>
      </c>
      <c r="Q706" s="478">
        <f t="shared" ref="Q706" si="2455">IF(I706&gt;0,(I706/I675)*100,)</f>
        <v>16.970767117912498</v>
      </c>
      <c r="R706" s="152"/>
      <c r="S706" s="153"/>
      <c r="T706" s="475"/>
      <c r="U706" s="475"/>
      <c r="V706" s="475"/>
      <c r="W706" s="475"/>
      <c r="X706" s="476"/>
      <c r="Y706" s="196"/>
      <c r="Z706" s="915"/>
      <c r="AA706" s="917"/>
      <c r="AB706" s="917"/>
      <c r="AC706" s="917"/>
      <c r="AD706" s="917"/>
      <c r="AE706" s="917"/>
      <c r="AF706" s="917"/>
    </row>
    <row r="707" spans="1:32">
      <c r="A707" s="165"/>
      <c r="B707" s="1143" t="s">
        <v>401</v>
      </c>
      <c r="C707" s="1165">
        <v>933</v>
      </c>
      <c r="D707" s="1166"/>
      <c r="E707" s="1166">
        <v>594</v>
      </c>
      <c r="F707" s="20">
        <v>97</v>
      </c>
      <c r="G707" s="1166">
        <v>940</v>
      </c>
      <c r="H707" s="1166">
        <v>465</v>
      </c>
      <c r="I707" s="1167">
        <v>3029</v>
      </c>
      <c r="J707" s="196"/>
      <c r="K707" s="153">
        <f t="shared" ref="K707:L707" si="2456">IF(C707&gt;0,(C707/C669)*100,)</f>
        <v>15.06782945736434</v>
      </c>
      <c r="L707" s="153">
        <f t="shared" si="2456"/>
        <v>0</v>
      </c>
      <c r="M707" s="475">
        <f t="shared" ref="M707" si="2457">IF(E707&gt;0,(E707/E669)*100,)</f>
        <v>20.210956107519564</v>
      </c>
      <c r="N707" s="475">
        <f t="shared" ref="N707" si="2458">IF(F707&gt;0,(F707/F669)*100,)</f>
        <v>17.540687160940323</v>
      </c>
      <c r="O707" s="475">
        <f t="shared" ref="O707" si="2459">IF(G707&gt;0,(G707/G669)*100,)</f>
        <v>33.23903818953324</v>
      </c>
      <c r="P707" s="475">
        <f t="shared" ref="P707" si="2460">IF(H707&gt;0,(H707/H669)*100,)</f>
        <v>26.420454545454547</v>
      </c>
      <c r="Q707" s="476">
        <f t="shared" ref="Q707" si="2461">IF(I707&gt;0,(I707/I669)*100,)</f>
        <v>21.223374439461885</v>
      </c>
      <c r="R707" s="152"/>
      <c r="S707" s="153"/>
      <c r="T707" s="475"/>
      <c r="U707" s="475"/>
      <c r="V707" s="475"/>
      <c r="W707" s="475"/>
      <c r="X707" s="476"/>
      <c r="Y707" s="196"/>
      <c r="Z707" s="915"/>
      <c r="AA707" s="917"/>
      <c r="AB707" s="917"/>
      <c r="AC707" s="917"/>
      <c r="AD707" s="917"/>
      <c r="AE707" s="917"/>
      <c r="AF707" s="917"/>
    </row>
    <row r="708" spans="1:32">
      <c r="A708" s="165"/>
      <c r="B708" s="1143" t="s">
        <v>399</v>
      </c>
      <c r="C708" s="1165">
        <v>1039</v>
      </c>
      <c r="D708" s="1166"/>
      <c r="E708" s="1166">
        <v>590</v>
      </c>
      <c r="F708" s="20">
        <v>126</v>
      </c>
      <c r="G708" s="1166">
        <v>997</v>
      </c>
      <c r="H708" s="1166">
        <v>467</v>
      </c>
      <c r="I708" s="1167">
        <v>3219</v>
      </c>
      <c r="J708" s="196"/>
      <c r="K708" s="153">
        <f t="shared" ref="K708:L708" si="2462">IF(C708&gt;0,(C708/C672)*100,)</f>
        <v>16.400947119179161</v>
      </c>
      <c r="L708" s="153">
        <f t="shared" si="2462"/>
        <v>0</v>
      </c>
      <c r="M708" s="475">
        <f t="shared" ref="M708" si="2463">IF(E708&gt;0,(E708/E672)*100,)</f>
        <v>20.047570506286103</v>
      </c>
      <c r="N708" s="475">
        <f t="shared" ref="N708" si="2464">IF(F708&gt;0,(F708/F672)*100,)</f>
        <v>22.144112478031637</v>
      </c>
      <c r="O708" s="475">
        <f t="shared" ref="O708" si="2465">IF(G708&gt;0,(G708/G672)*100,)</f>
        <v>33.100929614873834</v>
      </c>
      <c r="P708" s="475">
        <f t="shared" ref="P708" si="2466">IF(H708&gt;0,(H708/H672)*100,)</f>
        <v>24.959914484233032</v>
      </c>
      <c r="Q708" s="476">
        <f t="shared" ref="Q708" si="2467">IF(I708&gt;0,(I708/I672)*100,)</f>
        <v>21.853360488798369</v>
      </c>
      <c r="R708" s="152"/>
      <c r="S708" s="153"/>
      <c r="T708" s="475"/>
      <c r="U708" s="475"/>
      <c r="V708" s="475"/>
      <c r="W708" s="475"/>
      <c r="X708" s="476"/>
      <c r="Y708" s="196"/>
      <c r="Z708" s="915"/>
      <c r="AA708" s="917"/>
      <c r="AB708" s="917"/>
      <c r="AC708" s="917"/>
      <c r="AD708" s="917"/>
      <c r="AE708" s="917"/>
      <c r="AF708" s="917"/>
    </row>
    <row r="709" spans="1:32">
      <c r="A709" s="165"/>
      <c r="B709" s="1143" t="s">
        <v>397</v>
      </c>
      <c r="C709" s="1165">
        <v>909</v>
      </c>
      <c r="D709" s="1166"/>
      <c r="E709" s="1166">
        <v>634</v>
      </c>
      <c r="F709" s="20">
        <v>124</v>
      </c>
      <c r="G709" s="1166">
        <v>1107</v>
      </c>
      <c r="H709" s="1166">
        <v>453</v>
      </c>
      <c r="I709" s="1167">
        <v>3227</v>
      </c>
      <c r="J709" s="897"/>
      <c r="K709" s="154">
        <f t="shared" ref="K709:L709" si="2468">IF(C709&gt;0,(C709/C675)*100,)</f>
        <v>13.835616438356164</v>
      </c>
      <c r="L709" s="154">
        <f t="shared" si="2468"/>
        <v>0</v>
      </c>
      <c r="M709" s="477">
        <f t="shared" ref="M709" si="2469">IF(E709&gt;0,(E709/E675)*100,)</f>
        <v>21.112221112221114</v>
      </c>
      <c r="N709" s="477">
        <f t="shared" ref="N709" si="2470">IF(F709&gt;0,(F709/F675)*100,)</f>
        <v>21.196581196581196</v>
      </c>
      <c r="O709" s="477">
        <f t="shared" ref="O709" si="2471">IF(G709&gt;0,(G709/G675)*100,)</f>
        <v>33.565797453001814</v>
      </c>
      <c r="P709" s="900">
        <f t="shared" ref="P709" si="2472">IF(H709&gt;0,(H709/H675)*100,)</f>
        <v>24.686648501362399</v>
      </c>
      <c r="Q709" s="477">
        <f t="shared" ref="Q709" si="2473">IF(I709&gt;0,(I709/I675)*100,)</f>
        <v>21.103917336995618</v>
      </c>
      <c r="R709" s="152"/>
      <c r="S709" s="153"/>
      <c r="T709" s="475"/>
      <c r="U709" s="475"/>
      <c r="V709" s="475"/>
      <c r="W709" s="475"/>
      <c r="X709" s="476"/>
      <c r="Y709" s="196"/>
      <c r="Z709" s="915"/>
      <c r="AA709" s="917"/>
      <c r="AB709" s="917"/>
      <c r="AC709" s="917"/>
      <c r="AD709" s="917"/>
      <c r="AE709" s="917"/>
      <c r="AF709" s="917"/>
    </row>
    <row r="710" spans="1:32">
      <c r="A710" s="165"/>
      <c r="B710" s="1143" t="s">
        <v>403</v>
      </c>
      <c r="C710" s="1165">
        <v>3978</v>
      </c>
      <c r="D710" s="1166"/>
      <c r="E710" s="1166">
        <v>1825</v>
      </c>
      <c r="F710" s="20">
        <v>341</v>
      </c>
      <c r="G710" s="1166">
        <v>944</v>
      </c>
      <c r="H710" s="1166">
        <v>683</v>
      </c>
      <c r="I710" s="1167">
        <v>7771</v>
      </c>
      <c r="J710" s="196"/>
      <c r="K710" s="166">
        <f t="shared" ref="K710:L710" si="2474">IF(C710&gt;0,(C710/C662)*100,)</f>
        <v>72.564757387814666</v>
      </c>
      <c r="L710" s="155">
        <f t="shared" si="2474"/>
        <v>0</v>
      </c>
      <c r="M710" s="155">
        <f t="shared" ref="M710" si="2475">IF(E710&gt;0,(E710/E662)*100,)</f>
        <v>60.171447411803491</v>
      </c>
      <c r="N710" s="155">
        <f t="shared" ref="N710" si="2476">IF(F710&gt;0,(F710/F662)*100,)</f>
        <v>66.213592233009706</v>
      </c>
      <c r="O710" s="155">
        <f t="shared" ref="O710" si="2477">IF(G710&gt;0,(G710/G662)*100,)</f>
        <v>47.035376183358245</v>
      </c>
      <c r="P710" s="156">
        <f t="shared" ref="P710" si="2478">IF(H710&gt;0,(H710/H662)*100,)</f>
        <v>47.997189037245256</v>
      </c>
      <c r="Q710" s="157">
        <f>IF(I710&gt;0,(I710/I662)*100,)</f>
        <v>62.367576243980736</v>
      </c>
      <c r="R710" s="896"/>
      <c r="S710" s="166"/>
      <c r="T710" s="166"/>
      <c r="U710" s="166"/>
      <c r="V710" s="166"/>
      <c r="W710" s="156"/>
      <c r="X710" s="166"/>
      <c r="Y710" s="196"/>
      <c r="Z710" s="915"/>
      <c r="AA710" s="917"/>
      <c r="AB710" s="917"/>
      <c r="AC710" s="917"/>
      <c r="AD710" s="917"/>
      <c r="AE710" s="917"/>
      <c r="AF710" s="917"/>
    </row>
    <row r="711" spans="1:32">
      <c r="A711" s="165"/>
      <c r="B711" s="1143" t="s">
        <v>441</v>
      </c>
      <c r="C711" s="1165">
        <v>3961</v>
      </c>
      <c r="D711" s="1166"/>
      <c r="E711" s="1166">
        <v>1780</v>
      </c>
      <c r="F711" s="20">
        <v>396</v>
      </c>
      <c r="G711" s="1166">
        <v>946</v>
      </c>
      <c r="H711" s="1166">
        <v>633</v>
      </c>
      <c r="I711" s="1167">
        <v>7716</v>
      </c>
      <c r="J711" s="196"/>
      <c r="K711" s="166">
        <f t="shared" ref="K711:L711" si="2479">IF(C711&gt;0,(C711/C664)*100,)</f>
        <v>71.978920588769753</v>
      </c>
      <c r="L711" s="155">
        <f t="shared" si="2479"/>
        <v>0</v>
      </c>
      <c r="M711" s="155">
        <f t="shared" ref="M711" si="2480">IF(E711&gt;0,(E711/E664)*100,)</f>
        <v>61.549100968188107</v>
      </c>
      <c r="N711" s="155">
        <f t="shared" ref="N711" si="2481">IF(F711&gt;0,(F711/F664)*100,)</f>
        <v>71.869328493647913</v>
      </c>
      <c r="O711" s="155">
        <f t="shared" ref="O711" si="2482">IF(G711&gt;0,(G711/G664)*100,)</f>
        <v>48.3640081799591</v>
      </c>
      <c r="P711" s="156">
        <f t="shared" ref="P711" si="2483">IF(H711&gt;0,(H711/H664)*100,)</f>
        <v>41.837409120951754</v>
      </c>
      <c r="Q711" s="157">
        <f t="shared" ref="Q711" si="2484">IF(I711&gt;0,(I711/I664)*100,)</f>
        <v>62.150624244865085</v>
      </c>
      <c r="R711" s="896"/>
      <c r="S711" s="166"/>
      <c r="T711" s="166"/>
      <c r="U711" s="166"/>
      <c r="V711" s="166"/>
      <c r="W711" s="156"/>
      <c r="X711" s="166"/>
      <c r="Y711" s="196"/>
      <c r="Z711" s="915"/>
      <c r="AA711" s="917"/>
      <c r="AB711" s="917"/>
      <c r="AC711" s="917"/>
      <c r="AD711" s="917"/>
      <c r="AE711" s="917"/>
      <c r="AF711" s="917"/>
    </row>
    <row r="712" spans="1:32">
      <c r="A712" s="165"/>
      <c r="B712" s="1143" t="s">
        <v>439</v>
      </c>
      <c r="C712" s="1165">
        <v>4147</v>
      </c>
      <c r="D712" s="1166"/>
      <c r="E712" s="1166">
        <v>1766</v>
      </c>
      <c r="F712" s="20">
        <v>389</v>
      </c>
      <c r="G712" s="1166">
        <v>1037</v>
      </c>
      <c r="H712" s="1166">
        <v>654</v>
      </c>
      <c r="I712" s="1167">
        <v>7993</v>
      </c>
      <c r="J712" s="897"/>
      <c r="K712" s="158">
        <f t="shared" ref="K712:L712" si="2485">IF(C712&gt;0,(C712/C666)*100,)</f>
        <v>71.959049106368212</v>
      </c>
      <c r="L712" s="158">
        <f t="shared" si="2485"/>
        <v>0</v>
      </c>
      <c r="M712" s="158">
        <f t="shared" ref="M712" si="2486">IF(E712&gt;0,(E712/E666)*100,)</f>
        <v>60.687285223367695</v>
      </c>
      <c r="N712" s="158">
        <f t="shared" ref="N712" si="2487">IF(F712&gt;0,(F712/F666)*100,)</f>
        <v>68.245614035087726</v>
      </c>
      <c r="O712" s="158">
        <f t="shared" ref="O712" si="2488">IF(G712&gt;0,(G712/G666)*100,)</f>
        <v>47.503435639028858</v>
      </c>
      <c r="P712" s="159">
        <f t="shared" ref="P712" si="2489">IF(H712&gt;0,(H712/H666)*100,)</f>
        <v>44.369063772048847</v>
      </c>
      <c r="Q712" s="160">
        <f t="shared" ref="Q712" si="2490">IF(I712&gt;0,(I712/I666)*100,)</f>
        <v>61.961240310077514</v>
      </c>
      <c r="R712" s="427"/>
      <c r="S712" s="158"/>
      <c r="T712" s="158"/>
      <c r="U712" s="158"/>
      <c r="V712" s="158"/>
      <c r="W712" s="159"/>
      <c r="X712" s="158"/>
      <c r="Y712" s="897"/>
      <c r="Z712" s="918"/>
      <c r="AA712" s="919"/>
      <c r="AB712" s="919"/>
      <c r="AC712" s="919"/>
      <c r="AD712" s="919"/>
      <c r="AE712" s="919"/>
      <c r="AF712" s="919"/>
    </row>
    <row r="713" spans="1:32">
      <c r="A713" s="943" t="s">
        <v>107</v>
      </c>
      <c r="B713" s="1144" t="s">
        <v>357</v>
      </c>
      <c r="C713" s="1162">
        <v>6576</v>
      </c>
      <c r="D713" s="1163">
        <v>1241</v>
      </c>
      <c r="E713" s="1163">
        <v>9351</v>
      </c>
      <c r="F713" s="1163"/>
      <c r="G713" s="1163">
        <v>1208</v>
      </c>
      <c r="H713" s="1163"/>
      <c r="I713" s="1164">
        <v>18376</v>
      </c>
      <c r="J713" s="196"/>
      <c r="K713" s="472"/>
      <c r="L713" s="472"/>
      <c r="M713" s="462"/>
      <c r="N713" s="462"/>
      <c r="O713" s="462"/>
      <c r="P713" s="462"/>
      <c r="Q713" s="473"/>
      <c r="R713" s="474"/>
      <c r="S713" s="909"/>
      <c r="T713" s="910"/>
      <c r="U713" s="910"/>
      <c r="V713" s="910"/>
      <c r="W713" s="910"/>
      <c r="X713" s="473"/>
      <c r="Y713" s="196"/>
      <c r="Z713" s="915"/>
      <c r="AA713" s="917"/>
      <c r="AB713" s="917"/>
      <c r="AC713" s="917"/>
      <c r="AD713" s="917"/>
      <c r="AE713" s="917"/>
      <c r="AF713" s="917"/>
    </row>
    <row r="714" spans="1:32">
      <c r="A714" s="165"/>
      <c r="B714" s="1143" t="s">
        <v>359</v>
      </c>
      <c r="C714" s="1165">
        <v>6408</v>
      </c>
      <c r="D714" s="1166">
        <v>1217</v>
      </c>
      <c r="E714" s="1166">
        <v>8980</v>
      </c>
      <c r="F714" s="20"/>
      <c r="G714" s="1166">
        <v>1262</v>
      </c>
      <c r="H714" s="1166"/>
      <c r="I714" s="1167">
        <v>17867</v>
      </c>
      <c r="J714" s="196"/>
      <c r="K714" s="153"/>
      <c r="L714" s="153"/>
      <c r="M714" s="475"/>
      <c r="N714" s="475"/>
      <c r="O714" s="475"/>
      <c r="P714" s="475"/>
      <c r="Q714" s="476"/>
      <c r="R714" s="152"/>
      <c r="S714" s="153"/>
      <c r="T714" s="475"/>
      <c r="U714" s="475"/>
      <c r="V714" s="475"/>
      <c r="W714" s="475"/>
      <c r="X714" s="476"/>
      <c r="Y714" s="196"/>
      <c r="Z714" s="915"/>
      <c r="AA714" s="917"/>
      <c r="AB714" s="917"/>
      <c r="AC714" s="917"/>
      <c r="AD714" s="917"/>
      <c r="AE714" s="917"/>
      <c r="AF714" s="917"/>
    </row>
    <row r="715" spans="1:32">
      <c r="A715" s="165"/>
      <c r="B715" s="1143" t="s">
        <v>361</v>
      </c>
      <c r="C715" s="1165">
        <v>6435</v>
      </c>
      <c r="D715" s="1166">
        <v>1193</v>
      </c>
      <c r="E715" s="1166">
        <v>9667</v>
      </c>
      <c r="F715" s="20"/>
      <c r="G715" s="1166">
        <v>1241</v>
      </c>
      <c r="H715" s="1166"/>
      <c r="I715" s="1167">
        <v>18536</v>
      </c>
      <c r="J715" s="196"/>
      <c r="K715" s="153"/>
      <c r="L715" s="153"/>
      <c r="M715" s="475"/>
      <c r="N715" s="475"/>
      <c r="O715" s="475"/>
      <c r="P715" s="475"/>
      <c r="Q715" s="476"/>
      <c r="R715" s="152"/>
      <c r="S715" s="153"/>
      <c r="T715" s="475"/>
      <c r="U715" s="475"/>
      <c r="V715" s="475"/>
      <c r="W715" s="475"/>
      <c r="X715" s="476"/>
      <c r="Y715" s="196"/>
      <c r="Z715" s="915"/>
      <c r="AA715" s="917"/>
      <c r="AB715" s="917"/>
      <c r="AC715" s="917"/>
      <c r="AD715" s="917"/>
      <c r="AE715" s="917"/>
      <c r="AF715" s="917"/>
    </row>
    <row r="716" spans="1:32">
      <c r="A716" s="165"/>
      <c r="B716" s="1143" t="s">
        <v>363</v>
      </c>
      <c r="C716" s="1165">
        <v>6448</v>
      </c>
      <c r="D716" s="1166">
        <v>1243</v>
      </c>
      <c r="E716" s="1166">
        <v>10624</v>
      </c>
      <c r="F716" s="20"/>
      <c r="G716" s="1166">
        <v>1312</v>
      </c>
      <c r="H716" s="1166"/>
      <c r="I716" s="1167">
        <v>19627</v>
      </c>
      <c r="J716" s="196"/>
      <c r="K716" s="153"/>
      <c r="L716" s="153"/>
      <c r="M716" s="475"/>
      <c r="N716" s="475"/>
      <c r="O716" s="475"/>
      <c r="P716" s="475"/>
      <c r="Q716" s="476"/>
      <c r="R716" s="152"/>
      <c r="S716" s="153"/>
      <c r="T716" s="475"/>
      <c r="U716" s="475"/>
      <c r="V716" s="475"/>
      <c r="W716" s="475"/>
      <c r="X716" s="476"/>
      <c r="Y716" s="196"/>
      <c r="Z716" s="915"/>
      <c r="AA716" s="917"/>
      <c r="AB716" s="917"/>
      <c r="AC716" s="917"/>
      <c r="AD716" s="917"/>
      <c r="AE716" s="917"/>
      <c r="AF716" s="917"/>
    </row>
    <row r="717" spans="1:32">
      <c r="A717" s="165"/>
      <c r="B717" s="1143" t="s">
        <v>365</v>
      </c>
      <c r="C717" s="1165">
        <v>6203</v>
      </c>
      <c r="D717" s="1166">
        <v>1040</v>
      </c>
      <c r="E717" s="1166">
        <v>10477</v>
      </c>
      <c r="F717" s="20"/>
      <c r="G717" s="1166">
        <v>1342</v>
      </c>
      <c r="H717" s="1166"/>
      <c r="I717" s="1167">
        <v>19062</v>
      </c>
      <c r="J717" s="196"/>
      <c r="K717" s="153"/>
      <c r="L717" s="153"/>
      <c r="M717" s="475"/>
      <c r="N717" s="475"/>
      <c r="O717" s="475"/>
      <c r="P717" s="475"/>
      <c r="Q717" s="476"/>
      <c r="R717" s="152"/>
      <c r="S717" s="153"/>
      <c r="T717" s="475"/>
      <c r="U717" s="475"/>
      <c r="V717" s="475"/>
      <c r="W717" s="475"/>
      <c r="X717" s="476"/>
      <c r="Y717" s="196"/>
      <c r="Z717" s="915"/>
      <c r="AA717" s="915"/>
      <c r="AB717" s="915"/>
      <c r="AC717" s="915"/>
      <c r="AD717" s="917"/>
      <c r="AE717" s="917"/>
      <c r="AF717" s="917"/>
    </row>
    <row r="718" spans="1:32">
      <c r="A718" s="165"/>
      <c r="B718" s="1143" t="s">
        <v>367</v>
      </c>
      <c r="C718" s="1165">
        <v>5822</v>
      </c>
      <c r="D718" s="1166">
        <v>1338</v>
      </c>
      <c r="E718" s="1166">
        <v>11267</v>
      </c>
      <c r="F718" s="20"/>
      <c r="G718" s="1166">
        <v>1350</v>
      </c>
      <c r="H718" s="1166"/>
      <c r="I718" s="1167">
        <v>19777</v>
      </c>
      <c r="J718" s="196"/>
      <c r="K718" s="153"/>
      <c r="L718" s="153"/>
      <c r="M718" s="475"/>
      <c r="N718" s="475"/>
      <c r="O718" s="475"/>
      <c r="P718" s="475"/>
      <c r="Q718" s="476"/>
      <c r="R718" s="152"/>
      <c r="S718" s="153"/>
      <c r="T718" s="475"/>
      <c r="U718" s="475"/>
      <c r="V718" s="475"/>
      <c r="W718" s="475"/>
      <c r="X718" s="476"/>
      <c r="Y718" s="196"/>
      <c r="Z718" s="915"/>
      <c r="AA718" s="917"/>
      <c r="AB718" s="917"/>
      <c r="AC718" s="917"/>
      <c r="AD718" s="917"/>
      <c r="AE718" s="917"/>
      <c r="AF718" s="917"/>
    </row>
    <row r="719" spans="1:32">
      <c r="A719" s="165"/>
      <c r="B719" s="1143" t="s">
        <v>369</v>
      </c>
      <c r="C719" s="1165">
        <v>9735</v>
      </c>
      <c r="D719" s="1166">
        <v>2079</v>
      </c>
      <c r="E719" s="1166">
        <v>18059</v>
      </c>
      <c r="F719" s="20"/>
      <c r="G719" s="1166">
        <v>1831</v>
      </c>
      <c r="H719" s="1166"/>
      <c r="I719" s="1167">
        <v>31704</v>
      </c>
      <c r="J719" s="196"/>
      <c r="K719" s="154"/>
      <c r="L719" s="154"/>
      <c r="M719" s="477"/>
      <c r="N719" s="477"/>
      <c r="O719" s="477"/>
      <c r="P719" s="477"/>
      <c r="Q719" s="478"/>
      <c r="R719" s="152"/>
      <c r="S719" s="153"/>
      <c r="T719" s="475"/>
      <c r="U719" s="475"/>
      <c r="V719" s="475"/>
      <c r="W719" s="475"/>
      <c r="X719" s="476"/>
      <c r="Y719" s="196"/>
      <c r="Z719" s="915"/>
      <c r="AA719" s="917"/>
      <c r="AB719" s="917"/>
      <c r="AC719" s="917"/>
      <c r="AD719" s="917"/>
      <c r="AE719" s="917"/>
      <c r="AF719" s="917"/>
    </row>
    <row r="720" spans="1:32">
      <c r="A720" s="165"/>
      <c r="B720" s="1143" t="s">
        <v>371</v>
      </c>
      <c r="C720" s="1165">
        <v>5811</v>
      </c>
      <c r="D720" s="1166">
        <v>1355</v>
      </c>
      <c r="E720" s="1166">
        <v>6833</v>
      </c>
      <c r="F720" s="20"/>
      <c r="G720" s="1166">
        <v>932</v>
      </c>
      <c r="H720" s="1166"/>
      <c r="I720" s="1167">
        <v>14931</v>
      </c>
      <c r="J720" s="196"/>
      <c r="K720" s="153"/>
      <c r="L720" s="153"/>
      <c r="M720" s="475"/>
      <c r="N720" s="475"/>
      <c r="O720" s="475"/>
      <c r="P720" s="475"/>
      <c r="Q720" s="476"/>
      <c r="R720" s="152"/>
      <c r="S720" s="153"/>
      <c r="T720" s="475"/>
      <c r="U720" s="475"/>
      <c r="V720" s="475"/>
      <c r="W720" s="475"/>
      <c r="X720" s="476"/>
      <c r="Y720" s="196"/>
      <c r="Z720" s="915"/>
      <c r="AA720" s="917"/>
      <c r="AB720" s="917"/>
      <c r="AC720" s="917"/>
      <c r="AD720" s="917"/>
      <c r="AE720" s="917"/>
      <c r="AF720" s="917"/>
    </row>
    <row r="721" spans="1:33">
      <c r="A721" s="165"/>
      <c r="B721" s="1143" t="s">
        <v>1215</v>
      </c>
      <c r="C721" s="1165">
        <v>5811</v>
      </c>
      <c r="D721" s="1166">
        <v>1355</v>
      </c>
      <c r="E721" s="1166">
        <v>6833</v>
      </c>
      <c r="F721" s="20"/>
      <c r="G721" s="1166">
        <v>932</v>
      </c>
      <c r="H721" s="1166"/>
      <c r="I721" s="1167">
        <v>14931</v>
      </c>
      <c r="J721" s="196"/>
      <c r="K721" s="153"/>
      <c r="L721" s="153"/>
      <c r="M721" s="475"/>
      <c r="N721" s="475"/>
      <c r="O721" s="475"/>
      <c r="P721" s="475"/>
      <c r="Q721" s="476"/>
      <c r="R721" s="152"/>
      <c r="S721" s="153"/>
      <c r="T721" s="475"/>
      <c r="U721" s="475"/>
      <c r="V721" s="475"/>
      <c r="W721" s="475"/>
      <c r="X721" s="476"/>
      <c r="Y721" s="196"/>
      <c r="Z721" s="915"/>
      <c r="AA721" s="917"/>
      <c r="AB721" s="917"/>
      <c r="AC721" s="917"/>
      <c r="AD721" s="917"/>
      <c r="AE721" s="917"/>
      <c r="AF721" s="917"/>
    </row>
    <row r="722" spans="1:33">
      <c r="A722" s="165"/>
      <c r="B722" s="1143" t="s">
        <v>373</v>
      </c>
      <c r="C722" s="1165">
        <v>5445</v>
      </c>
      <c r="D722" s="1166">
        <v>1242</v>
      </c>
      <c r="E722" s="1166">
        <v>7191</v>
      </c>
      <c r="F722" s="20"/>
      <c r="G722" s="1166">
        <v>1073</v>
      </c>
      <c r="H722" s="1166"/>
      <c r="I722" s="1167">
        <v>14951</v>
      </c>
      <c r="J722" s="196"/>
      <c r="K722" s="153"/>
      <c r="L722" s="153"/>
      <c r="M722" s="475"/>
      <c r="N722" s="475"/>
      <c r="O722" s="475"/>
      <c r="P722" s="475"/>
      <c r="Q722" s="476"/>
      <c r="R722" s="152"/>
      <c r="S722" s="153"/>
      <c r="T722" s="475"/>
      <c r="U722" s="475"/>
      <c r="V722" s="475"/>
      <c r="W722" s="475"/>
      <c r="X722" s="476"/>
      <c r="Y722" s="196"/>
      <c r="Z722" s="915"/>
      <c r="AA722" s="917"/>
      <c r="AB722" s="917"/>
      <c r="AC722" s="917"/>
      <c r="AD722" s="917"/>
      <c r="AE722" s="917"/>
      <c r="AF722" s="917"/>
    </row>
    <row r="723" spans="1:33">
      <c r="A723" s="165"/>
      <c r="B723" s="1143" t="s">
        <v>1217</v>
      </c>
      <c r="C723" s="1165">
        <v>5445</v>
      </c>
      <c r="D723" s="1166">
        <v>1242</v>
      </c>
      <c r="E723" s="1166">
        <v>7191</v>
      </c>
      <c r="F723" s="20"/>
      <c r="G723" s="1166">
        <v>1073</v>
      </c>
      <c r="H723" s="1166"/>
      <c r="I723" s="1167">
        <v>14951</v>
      </c>
      <c r="J723" s="196"/>
      <c r="K723" s="153"/>
      <c r="L723" s="153"/>
      <c r="M723" s="475"/>
      <c r="N723" s="475"/>
      <c r="O723" s="475"/>
      <c r="P723" s="475"/>
      <c r="Q723" s="476"/>
      <c r="R723" s="152"/>
      <c r="S723" s="153"/>
      <c r="T723" s="475"/>
      <c r="U723" s="475"/>
      <c r="V723" s="475"/>
      <c r="W723" s="475"/>
      <c r="X723" s="476"/>
      <c r="Y723" s="196"/>
      <c r="Z723" s="915"/>
      <c r="AA723" s="917"/>
      <c r="AB723" s="917"/>
      <c r="AC723" s="917"/>
      <c r="AD723" s="917"/>
      <c r="AE723" s="917"/>
      <c r="AF723" s="917"/>
    </row>
    <row r="724" spans="1:33">
      <c r="A724" s="165"/>
      <c r="B724" s="1143" t="s">
        <v>375</v>
      </c>
      <c r="C724" s="1165">
        <v>5808</v>
      </c>
      <c r="D724" s="1166">
        <v>1262</v>
      </c>
      <c r="E724" s="1166">
        <v>7401</v>
      </c>
      <c r="F724" s="20"/>
      <c r="G724" s="1166">
        <v>1089</v>
      </c>
      <c r="H724" s="1166"/>
      <c r="I724" s="1167">
        <v>15560</v>
      </c>
      <c r="J724" s="196"/>
      <c r="K724" s="186"/>
      <c r="L724" s="153"/>
      <c r="M724" s="475"/>
      <c r="N724" s="475"/>
      <c r="O724" s="475"/>
      <c r="P724" s="475"/>
      <c r="Q724" s="476"/>
      <c r="R724" s="152"/>
      <c r="S724" s="153"/>
      <c r="T724" s="475"/>
      <c r="U724" s="475"/>
      <c r="V724" s="475"/>
      <c r="W724" s="475"/>
      <c r="X724" s="476"/>
      <c r="Y724" s="196"/>
      <c r="Z724" s="915"/>
      <c r="AA724" s="917"/>
      <c r="AB724" s="917"/>
      <c r="AC724" s="917"/>
      <c r="AD724" s="917"/>
      <c r="AE724" s="917"/>
      <c r="AF724" s="917"/>
    </row>
    <row r="725" spans="1:33">
      <c r="A725" s="165"/>
      <c r="B725" s="1143" t="s">
        <v>1219</v>
      </c>
      <c r="C725" s="1165">
        <v>5808</v>
      </c>
      <c r="D725" s="1166">
        <v>1262</v>
      </c>
      <c r="E725" s="1166">
        <v>7401</v>
      </c>
      <c r="F725" s="20"/>
      <c r="G725" s="1166">
        <v>1089</v>
      </c>
      <c r="H725" s="1166"/>
      <c r="I725" s="1167">
        <v>15560</v>
      </c>
      <c r="J725" s="196"/>
      <c r="K725" s="153"/>
      <c r="L725" s="153"/>
      <c r="M725" s="475"/>
      <c r="N725" s="475"/>
      <c r="O725" s="475"/>
      <c r="P725" s="479"/>
      <c r="Q725" s="475"/>
      <c r="R725" s="152"/>
      <c r="S725" s="153"/>
      <c r="T725" s="475"/>
      <c r="U725" s="475"/>
      <c r="V725" s="475"/>
      <c r="W725" s="475"/>
      <c r="X725" s="476"/>
      <c r="Y725" s="196"/>
      <c r="Z725" s="915"/>
      <c r="AA725" s="917"/>
      <c r="AB725" s="917"/>
      <c r="AC725" s="917"/>
      <c r="AD725" s="917"/>
      <c r="AE725" s="917"/>
      <c r="AF725" s="917"/>
    </row>
    <row r="726" spans="1:33">
      <c r="A726" s="165"/>
      <c r="B726" s="1143" t="s">
        <v>377</v>
      </c>
      <c r="C726" s="1165">
        <v>5264</v>
      </c>
      <c r="D726" s="1166">
        <v>1288</v>
      </c>
      <c r="E726" s="1166">
        <v>7755</v>
      </c>
      <c r="F726" s="20"/>
      <c r="G726" s="1166">
        <v>1072</v>
      </c>
      <c r="H726" s="1166"/>
      <c r="I726" s="1167">
        <v>15379</v>
      </c>
      <c r="J726" s="196"/>
      <c r="K726" s="166"/>
      <c r="L726" s="155"/>
      <c r="M726" s="155"/>
      <c r="N726" s="155"/>
      <c r="O726" s="155"/>
      <c r="P726" s="156"/>
      <c r="Q726" s="157"/>
      <c r="R726" s="896"/>
      <c r="S726" s="166"/>
      <c r="T726" s="166"/>
      <c r="U726" s="166"/>
      <c r="V726" s="166"/>
      <c r="W726" s="156"/>
      <c r="X726" s="166"/>
      <c r="Y726" s="196"/>
      <c r="Z726" s="915"/>
      <c r="AA726" s="917"/>
      <c r="AB726" s="917"/>
      <c r="AC726" s="917"/>
      <c r="AD726" s="917"/>
      <c r="AE726" s="917"/>
      <c r="AF726" s="917"/>
    </row>
    <row r="727" spans="1:33">
      <c r="A727" s="165"/>
      <c r="B727" s="1143" t="s">
        <v>379</v>
      </c>
      <c r="C727" s="1165">
        <v>5323</v>
      </c>
      <c r="D727" s="1166">
        <v>1157</v>
      </c>
      <c r="E727" s="1166">
        <v>7887</v>
      </c>
      <c r="F727" s="20"/>
      <c r="G727" s="1166">
        <v>951</v>
      </c>
      <c r="H727" s="1166"/>
      <c r="I727" s="1167">
        <v>15318</v>
      </c>
      <c r="J727" s="196"/>
      <c r="K727" s="155"/>
      <c r="L727" s="155"/>
      <c r="M727" s="155"/>
      <c r="N727" s="155"/>
      <c r="O727" s="155"/>
      <c r="P727" s="156"/>
      <c r="Q727" s="157"/>
      <c r="R727" s="896"/>
      <c r="S727" s="166"/>
      <c r="T727" s="166"/>
      <c r="U727" s="166"/>
      <c r="V727" s="166"/>
      <c r="W727" s="156"/>
      <c r="X727" s="166"/>
      <c r="Y727" s="196"/>
      <c r="Z727" s="915"/>
      <c r="AA727" s="917"/>
      <c r="AB727" s="917"/>
      <c r="AC727" s="917"/>
      <c r="AD727" s="917"/>
      <c r="AE727" s="917"/>
      <c r="AF727" s="917"/>
    </row>
    <row r="728" spans="1:33">
      <c r="A728" s="165"/>
      <c r="B728" s="1143" t="s">
        <v>1221</v>
      </c>
      <c r="C728" s="1165">
        <v>5323</v>
      </c>
      <c r="D728" s="1166">
        <v>1157</v>
      </c>
      <c r="E728" s="1166">
        <v>7887</v>
      </c>
      <c r="F728" s="20"/>
      <c r="G728" s="1166">
        <v>951</v>
      </c>
      <c r="H728" s="1166"/>
      <c r="I728" s="1167">
        <v>15318</v>
      </c>
      <c r="J728" s="196"/>
      <c r="K728" s="155"/>
      <c r="L728" s="155"/>
      <c r="M728" s="155"/>
      <c r="N728" s="155"/>
      <c r="O728" s="155"/>
      <c r="P728" s="156"/>
      <c r="Q728" s="157"/>
      <c r="R728" s="896"/>
      <c r="S728" s="166"/>
      <c r="T728" s="166"/>
      <c r="U728" s="166"/>
      <c r="V728" s="166"/>
      <c r="W728" s="156"/>
      <c r="X728" s="166"/>
      <c r="Y728" s="196"/>
      <c r="Z728" s="915"/>
      <c r="AA728" s="917"/>
      <c r="AB728" s="917"/>
      <c r="AC728" s="917"/>
      <c r="AD728" s="917"/>
      <c r="AE728" s="917"/>
      <c r="AF728" s="917"/>
    </row>
    <row r="729" spans="1:33">
      <c r="A729" s="165"/>
      <c r="B729" s="1143" t="s">
        <v>381</v>
      </c>
      <c r="C729" s="1165">
        <v>6287</v>
      </c>
      <c r="D729" s="1166">
        <v>1190</v>
      </c>
      <c r="E729" s="1166">
        <v>8365</v>
      </c>
      <c r="F729" s="20"/>
      <c r="G729" s="1166">
        <v>1132</v>
      </c>
      <c r="H729" s="1166"/>
      <c r="I729" s="1167">
        <v>16974</v>
      </c>
      <c r="J729" s="196"/>
      <c r="K729" s="155"/>
      <c r="L729" s="155"/>
      <c r="M729" s="155"/>
      <c r="N729" s="155"/>
      <c r="O729" s="155"/>
      <c r="P729" s="156"/>
      <c r="Q729" s="157"/>
      <c r="R729" s="896"/>
      <c r="S729" s="166"/>
      <c r="T729" s="166"/>
      <c r="U729" s="166"/>
      <c r="V729" s="166"/>
      <c r="W729" s="156"/>
      <c r="X729" s="166"/>
      <c r="Y729" s="196"/>
      <c r="Z729" s="915"/>
      <c r="AA729" s="917"/>
      <c r="AB729" s="917"/>
      <c r="AC729" s="917"/>
      <c r="AD729" s="917"/>
      <c r="AE729" s="917"/>
      <c r="AF729" s="917"/>
    </row>
    <row r="730" spans="1:33">
      <c r="A730" s="165"/>
      <c r="B730" s="1143" t="s">
        <v>1223</v>
      </c>
      <c r="C730" s="1165">
        <v>6287</v>
      </c>
      <c r="D730" s="1166">
        <v>1190</v>
      </c>
      <c r="E730" s="1166">
        <v>8365</v>
      </c>
      <c r="F730" s="20"/>
      <c r="G730" s="1166">
        <v>1132</v>
      </c>
      <c r="H730" s="1166"/>
      <c r="I730" s="1167">
        <v>16974</v>
      </c>
      <c r="J730" s="196"/>
      <c r="K730" s="166">
        <f t="shared" ref="K730:L730" si="2491">IF(C730&gt;0,(C730/C713)*100,)</f>
        <v>95.605231143552317</v>
      </c>
      <c r="L730" s="166">
        <f t="shared" si="2491"/>
        <v>95.890410958904098</v>
      </c>
      <c r="M730" s="166">
        <f t="shared" ref="M730" si="2492">IF(E730&gt;0,(E730/E713)*100,)</f>
        <v>89.455673190033153</v>
      </c>
      <c r="N730" s="166">
        <f t="shared" ref="N730" si="2493">IF(F730&gt;0,(F730/F713)*100,)</f>
        <v>0</v>
      </c>
      <c r="O730" s="166">
        <f t="shared" ref="O730" si="2494">IF(G730&gt;0,(G730/G713)*100,)</f>
        <v>93.708609271523187</v>
      </c>
      <c r="P730" s="166">
        <f t="shared" ref="P730" si="2495">IF(H730&gt;0,(H730/H713)*100,)</f>
        <v>0</v>
      </c>
      <c r="Q730" s="157">
        <f t="shared" ref="Q730" si="2496">IF(I730&gt;0,(I730/I713)*100,)</f>
        <v>92.370483239007399</v>
      </c>
      <c r="R730" s="938" t="s">
        <v>1256</v>
      </c>
      <c r="S730" s="166"/>
      <c r="T730" s="166"/>
      <c r="U730" s="166"/>
      <c r="V730" s="166"/>
      <c r="W730" s="156"/>
      <c r="X730" s="166"/>
      <c r="Y730" s="196"/>
      <c r="Z730" s="915"/>
      <c r="AA730" s="917"/>
      <c r="AB730" s="917"/>
      <c r="AC730" s="917"/>
      <c r="AD730" s="917"/>
      <c r="AE730" s="917"/>
      <c r="AF730" s="917"/>
    </row>
    <row r="731" spans="1:33">
      <c r="A731" s="165"/>
      <c r="B731" s="1143" t="s">
        <v>1225</v>
      </c>
      <c r="C731" s="1165">
        <v>6287</v>
      </c>
      <c r="D731" s="1166">
        <v>1190</v>
      </c>
      <c r="E731" s="1166">
        <v>8365</v>
      </c>
      <c r="F731" s="20"/>
      <c r="G731" s="1166">
        <v>1132</v>
      </c>
      <c r="H731" s="1166"/>
      <c r="I731" s="1167">
        <v>16974</v>
      </c>
      <c r="J731" s="196"/>
      <c r="K731" s="166"/>
      <c r="L731" s="166"/>
      <c r="M731" s="166"/>
      <c r="N731" s="166"/>
      <c r="O731" s="166"/>
      <c r="P731" s="156"/>
      <c r="Q731" s="157"/>
      <c r="R731" s="911"/>
      <c r="S731" s="150"/>
      <c r="T731" s="150"/>
      <c r="U731" s="150"/>
      <c r="V731" s="150"/>
      <c r="W731" s="150"/>
      <c r="X731" s="898"/>
      <c r="Y731" s="196"/>
      <c r="AA731" s="917"/>
      <c r="AB731" s="917"/>
      <c r="AC731" s="917"/>
      <c r="AD731" s="917"/>
      <c r="AE731" s="917"/>
      <c r="AF731" s="917"/>
      <c r="AG731" s="133"/>
    </row>
    <row r="732" spans="1:33">
      <c r="A732" s="165"/>
      <c r="B732" s="1143" t="s">
        <v>383</v>
      </c>
      <c r="C732" s="1165">
        <v>6168</v>
      </c>
      <c r="D732" s="1166">
        <v>1181</v>
      </c>
      <c r="E732" s="1166">
        <v>8422</v>
      </c>
      <c r="F732" s="20"/>
      <c r="G732" s="1166">
        <v>1203</v>
      </c>
      <c r="H732" s="1166"/>
      <c r="I732" s="1167">
        <v>16974</v>
      </c>
      <c r="J732" s="196"/>
      <c r="K732" s="166"/>
      <c r="L732" s="166"/>
      <c r="M732" s="166"/>
      <c r="N732" s="166"/>
      <c r="O732" s="166"/>
      <c r="P732" s="156"/>
      <c r="Q732" s="157"/>
      <c r="R732" s="896">
        <f t="shared" ref="R732" si="2497">+K732+K735</f>
        <v>0</v>
      </c>
      <c r="S732" s="166">
        <f t="shared" ref="S732" si="2498">+L732+L735</f>
        <v>0</v>
      </c>
      <c r="T732" s="166">
        <f t="shared" ref="T732" si="2499">+M732+M735</f>
        <v>0</v>
      </c>
      <c r="U732" s="166">
        <f t="shared" ref="U732" si="2500">+N732+N735</f>
        <v>0</v>
      </c>
      <c r="V732" s="166">
        <f t="shared" ref="V732" si="2501">+O732+O735</f>
        <v>0</v>
      </c>
      <c r="W732" s="156">
        <f t="shared" ref="W732" si="2502">+P732+P735</f>
        <v>0</v>
      </c>
      <c r="X732" s="166">
        <f t="shared" ref="X732" si="2503">+Q732+Q735</f>
        <v>0</v>
      </c>
      <c r="Y732" s="196"/>
      <c r="Z732" s="915"/>
      <c r="AA732" s="917"/>
      <c r="AB732" s="917"/>
      <c r="AC732" s="917"/>
      <c r="AD732" s="917"/>
      <c r="AE732" s="917"/>
      <c r="AF732" s="917"/>
      <c r="AG732" s="133"/>
    </row>
    <row r="733" spans="1:33">
      <c r="A733" s="165"/>
      <c r="B733" s="1143" t="s">
        <v>1227</v>
      </c>
      <c r="C733" s="1165">
        <v>6168</v>
      </c>
      <c r="D733" s="1166">
        <v>1181</v>
      </c>
      <c r="E733" s="1166">
        <v>8422</v>
      </c>
      <c r="F733" s="20"/>
      <c r="G733" s="1166">
        <v>1203</v>
      </c>
      <c r="H733" s="1166"/>
      <c r="I733" s="1167">
        <v>16974</v>
      </c>
      <c r="J733" s="196"/>
      <c r="K733" s="166">
        <f t="shared" ref="K733:L733" si="2504">IF(C733&gt;0,(C733/C714)*100,)</f>
        <v>96.254681647940075</v>
      </c>
      <c r="L733" s="166">
        <f t="shared" si="2504"/>
        <v>97.041906327033686</v>
      </c>
      <c r="M733" s="166">
        <f t="shared" ref="M733" si="2505">IF(E733&gt;0,(E733/E714)*100,)</f>
        <v>93.786191536748333</v>
      </c>
      <c r="N733" s="166">
        <f t="shared" ref="N733" si="2506">IF(F733&gt;0,(F733/F714)*100,)</f>
        <v>0</v>
      </c>
      <c r="O733" s="166">
        <f t="shared" ref="O733" si="2507">IF(G733&gt;0,(G733/G714)*100,)</f>
        <v>95.324881141045964</v>
      </c>
      <c r="P733" s="156">
        <f t="shared" ref="P733" si="2508">IF(H733&gt;0,(H733/H714)*100,)</f>
        <v>0</v>
      </c>
      <c r="Q733" s="157">
        <f t="shared" ref="Q733" si="2509">IF(I733&gt;0,(I733/I714)*100,)</f>
        <v>95.001958918676891</v>
      </c>
      <c r="R733" s="896"/>
      <c r="S733" s="166"/>
      <c r="T733" s="166"/>
      <c r="U733" s="166"/>
      <c r="V733" s="166"/>
      <c r="W733" s="156"/>
      <c r="X733" s="166"/>
      <c r="Y733" s="196"/>
      <c r="Z733" s="915"/>
      <c r="AA733" s="917"/>
      <c r="AB733" s="917"/>
      <c r="AC733" s="917"/>
      <c r="AD733" s="917"/>
      <c r="AE733" s="917"/>
      <c r="AF733" s="917"/>
      <c r="AG733" s="133"/>
    </row>
    <row r="734" spans="1:33">
      <c r="A734" s="165"/>
      <c r="B734" s="1143" t="s">
        <v>1229</v>
      </c>
      <c r="C734" s="1165">
        <v>6168</v>
      </c>
      <c r="D734" s="1166">
        <v>1181</v>
      </c>
      <c r="E734" s="1166">
        <v>8422</v>
      </c>
      <c r="F734" s="20"/>
      <c r="G734" s="1166">
        <v>1203</v>
      </c>
      <c r="H734" s="1166"/>
      <c r="I734" s="1167">
        <v>16974</v>
      </c>
      <c r="J734" s="196"/>
      <c r="K734" s="166"/>
      <c r="L734" s="166"/>
      <c r="M734" s="166"/>
      <c r="N734" s="166"/>
      <c r="O734" s="166"/>
      <c r="P734" s="156"/>
      <c r="Q734" s="157"/>
      <c r="R734" s="896">
        <f t="shared" ref="R734" si="2510">+K734+K737</f>
        <v>0</v>
      </c>
      <c r="S734" s="166">
        <f t="shared" ref="S734" si="2511">+L734+L737</f>
        <v>0</v>
      </c>
      <c r="T734" s="166">
        <f t="shared" ref="T734" si="2512">+M734+M737</f>
        <v>0</v>
      </c>
      <c r="U734" s="166">
        <f t="shared" ref="U734" si="2513">+N734+N737</f>
        <v>0</v>
      </c>
      <c r="V734" s="166">
        <f t="shared" ref="V734" si="2514">+O734+O737</f>
        <v>0</v>
      </c>
      <c r="W734" s="156">
        <f t="shared" ref="W734" si="2515">+P734+P737</f>
        <v>0</v>
      </c>
      <c r="X734" s="166">
        <f t="shared" ref="X734" si="2516">+Q734+Q737</f>
        <v>0</v>
      </c>
      <c r="Y734" s="196"/>
      <c r="Z734" s="915"/>
      <c r="AA734" s="917"/>
      <c r="AB734" s="917"/>
      <c r="AC734" s="917"/>
      <c r="AD734" s="917"/>
      <c r="AE734" s="917"/>
      <c r="AF734" s="917"/>
      <c r="AG734" s="133"/>
    </row>
    <row r="735" spans="1:33">
      <c r="A735" s="165"/>
      <c r="B735" s="1143" t="s">
        <v>385</v>
      </c>
      <c r="C735" s="1165">
        <v>6146</v>
      </c>
      <c r="D735" s="1166">
        <v>1143</v>
      </c>
      <c r="E735" s="1166">
        <v>9067</v>
      </c>
      <c r="F735" s="20"/>
      <c r="G735" s="1166">
        <v>1175</v>
      </c>
      <c r="H735" s="1166"/>
      <c r="I735" s="1167">
        <v>17531</v>
      </c>
      <c r="J735" s="196"/>
      <c r="K735" s="166"/>
      <c r="L735" s="166"/>
      <c r="M735" s="166"/>
      <c r="N735" s="166"/>
      <c r="O735" s="166"/>
      <c r="P735" s="156"/>
      <c r="Q735" s="157"/>
      <c r="R735" s="152"/>
      <c r="S735" s="153"/>
      <c r="T735" s="475"/>
      <c r="U735" s="475"/>
      <c r="V735" s="475"/>
      <c r="W735" s="475"/>
      <c r="X735" s="476"/>
      <c r="Y735" s="196"/>
      <c r="Z735" s="915"/>
      <c r="AA735" s="917"/>
      <c r="AB735" s="917"/>
      <c r="AC735" s="917"/>
      <c r="AD735" s="917"/>
      <c r="AE735" s="917"/>
      <c r="AF735" s="917"/>
      <c r="AG735" s="133"/>
    </row>
    <row r="736" spans="1:33">
      <c r="A736" s="165"/>
      <c r="B736" s="1143" t="s">
        <v>1231</v>
      </c>
      <c r="C736" s="1165">
        <v>6146</v>
      </c>
      <c r="D736" s="1166">
        <v>1143</v>
      </c>
      <c r="E736" s="1166">
        <v>9067</v>
      </c>
      <c r="F736" s="20"/>
      <c r="G736" s="1166">
        <v>1175</v>
      </c>
      <c r="H736" s="1166"/>
      <c r="I736" s="1167">
        <v>17531</v>
      </c>
      <c r="J736" s="196"/>
      <c r="K736" s="166">
        <f t="shared" ref="K736:L736" si="2517">IF(C736&gt;0,(C736/C715)*100,)</f>
        <v>95.508935508935508</v>
      </c>
      <c r="L736" s="166">
        <f t="shared" si="2517"/>
        <v>95.808885163453482</v>
      </c>
      <c r="M736" s="166">
        <f t="shared" ref="M736" si="2518">IF(E736&gt;0,(E736/E715)*100,)</f>
        <v>93.793317471811321</v>
      </c>
      <c r="N736" s="166">
        <f t="shared" ref="N736" si="2519">IF(F736&gt;0,(F736/F715)*100,)</f>
        <v>0</v>
      </c>
      <c r="O736" s="166">
        <f t="shared" ref="O736" si="2520">IF(G736&gt;0,(G736/G715)*100,)</f>
        <v>94.681708299758256</v>
      </c>
      <c r="P736" s="166">
        <f t="shared" ref="P736" si="2521">IF(H736&gt;0,(H736/H715)*100,)</f>
        <v>0</v>
      </c>
      <c r="Q736" s="157">
        <f t="shared" ref="Q736" si="2522">IF(I736&gt;0,(I736/I715)*100,)</f>
        <v>94.578118256365997</v>
      </c>
      <c r="R736" s="896"/>
      <c r="S736" s="166"/>
      <c r="T736" s="166"/>
      <c r="U736" s="166"/>
      <c r="V736" s="166"/>
      <c r="W736" s="156"/>
      <c r="X736" s="166"/>
      <c r="Y736" s="196"/>
      <c r="Z736" s="915"/>
      <c r="AA736" s="917"/>
      <c r="AB736" s="917"/>
      <c r="AC736" s="917"/>
      <c r="AD736" s="917"/>
      <c r="AE736" s="917"/>
      <c r="AF736" s="917"/>
      <c r="AG736" s="133"/>
    </row>
    <row r="737" spans="1:33">
      <c r="A737" s="165"/>
      <c r="B737" s="1143" t="s">
        <v>387</v>
      </c>
      <c r="C737" s="1165">
        <v>6225</v>
      </c>
      <c r="D737" s="1166">
        <v>1208</v>
      </c>
      <c r="E737" s="1166">
        <v>10022</v>
      </c>
      <c r="F737" s="20"/>
      <c r="G737" s="1166">
        <v>1250</v>
      </c>
      <c r="H737" s="1166"/>
      <c r="I737" s="1167">
        <v>18705</v>
      </c>
      <c r="J737" s="196"/>
      <c r="K737" s="166"/>
      <c r="L737" s="166"/>
      <c r="M737" s="166"/>
      <c r="N737" s="166"/>
      <c r="O737" s="166"/>
      <c r="P737" s="156"/>
      <c r="Q737" s="157"/>
      <c r="R737" s="911"/>
      <c r="S737" s="166"/>
      <c r="T737" s="166"/>
      <c r="U737" s="166"/>
      <c r="V737" s="166"/>
      <c r="W737" s="156"/>
      <c r="X737" s="166"/>
      <c r="Y737" s="196"/>
      <c r="Z737" s="915"/>
      <c r="AA737" s="917"/>
      <c r="AB737" s="917"/>
      <c r="AC737" s="917"/>
      <c r="AD737" s="917"/>
      <c r="AE737" s="917"/>
      <c r="AF737" s="917"/>
      <c r="AG737" s="133"/>
    </row>
    <row r="738" spans="1:33">
      <c r="A738" s="165"/>
      <c r="B738" s="1143" t="s">
        <v>1233</v>
      </c>
      <c r="C738" s="1165">
        <v>6225</v>
      </c>
      <c r="D738" s="1166">
        <v>1208</v>
      </c>
      <c r="E738" s="1166">
        <v>10022</v>
      </c>
      <c r="F738" s="20"/>
      <c r="G738" s="1166">
        <v>1250</v>
      </c>
      <c r="H738" s="1166"/>
      <c r="I738" s="1167">
        <v>18705</v>
      </c>
      <c r="J738" s="196"/>
      <c r="K738" s="166"/>
      <c r="L738" s="166"/>
      <c r="M738" s="166"/>
      <c r="N738" s="166"/>
      <c r="O738" s="166"/>
      <c r="P738" s="156"/>
      <c r="Q738" s="157"/>
      <c r="R738" s="896"/>
      <c r="S738" s="153"/>
      <c r="T738" s="475"/>
      <c r="U738" s="475"/>
      <c r="V738" s="475"/>
      <c r="W738" s="475"/>
      <c r="X738" s="476"/>
      <c r="Y738" s="196"/>
      <c r="Z738" s="915"/>
      <c r="AA738" s="917"/>
      <c r="AB738" s="917"/>
      <c r="AC738" s="917"/>
      <c r="AD738" s="917"/>
      <c r="AE738" s="917"/>
      <c r="AF738" s="917"/>
      <c r="AG738" s="133"/>
    </row>
    <row r="739" spans="1:33">
      <c r="A739" s="165"/>
      <c r="B739" s="1143" t="s">
        <v>389</v>
      </c>
      <c r="C739" s="1165">
        <v>6145</v>
      </c>
      <c r="D739" s="1166">
        <v>1018</v>
      </c>
      <c r="E739" s="1166">
        <v>10224</v>
      </c>
      <c r="F739" s="20"/>
      <c r="G739" s="1166">
        <v>1318</v>
      </c>
      <c r="H739" s="1166"/>
      <c r="I739" s="1167">
        <v>18705</v>
      </c>
      <c r="J739" s="196"/>
      <c r="K739" s="166"/>
      <c r="L739" s="166"/>
      <c r="M739" s="166"/>
      <c r="N739" s="166"/>
      <c r="O739" s="166"/>
      <c r="P739" s="156"/>
      <c r="Q739" s="157"/>
      <c r="R739" s="898"/>
      <c r="S739" s="166"/>
      <c r="T739" s="166"/>
      <c r="U739" s="166"/>
      <c r="V739" s="166"/>
      <c r="W739" s="156"/>
      <c r="X739" s="166"/>
      <c r="Y739" s="196"/>
      <c r="Z739" s="915"/>
      <c r="AA739" s="917"/>
      <c r="AB739" s="917"/>
      <c r="AC739" s="917"/>
      <c r="AD739" s="917"/>
      <c r="AE739" s="917"/>
      <c r="AF739" s="917"/>
      <c r="AG739" s="133"/>
    </row>
    <row r="740" spans="1:33">
      <c r="A740" s="165"/>
      <c r="B740" s="1143" t="s">
        <v>1235</v>
      </c>
      <c r="C740" s="1165">
        <v>6145</v>
      </c>
      <c r="D740" s="1166">
        <v>1018</v>
      </c>
      <c r="E740" s="1166">
        <v>10224</v>
      </c>
      <c r="F740" s="20"/>
      <c r="G740" s="1166">
        <v>1318</v>
      </c>
      <c r="H740" s="1166"/>
      <c r="I740" s="1167">
        <v>18705</v>
      </c>
      <c r="J740" s="196"/>
      <c r="K740" s="166">
        <f t="shared" ref="K740:L740" si="2523">IF(C740&gt;0,(C740/C717)*100,)</f>
        <v>99.064968563598256</v>
      </c>
      <c r="L740" s="166">
        <f t="shared" si="2523"/>
        <v>97.884615384615387</v>
      </c>
      <c r="M740" s="166">
        <f t="shared" ref="M740" si="2524">IF(E740&gt;0,(E740/E717)*100,)</f>
        <v>97.585186599217337</v>
      </c>
      <c r="N740" s="166">
        <f t="shared" ref="N740" si="2525">IF(F740&gt;0,(F740/F717)*100,)</f>
        <v>0</v>
      </c>
      <c r="O740" s="166">
        <f t="shared" ref="O740" si="2526">IF(G740&gt;0,(G740/G717)*100,)</f>
        <v>98.211624441132642</v>
      </c>
      <c r="P740" s="166">
        <f t="shared" ref="P740" si="2527">IF(H740&gt;0,(H740/H717)*100,)</f>
        <v>0</v>
      </c>
      <c r="Q740" s="157">
        <f t="shared" ref="Q740" si="2528">IF(I740&gt;0,(I740/I717)*100,)</f>
        <v>98.127163991186649</v>
      </c>
      <c r="R740" s="911"/>
      <c r="S740" s="166"/>
      <c r="T740" s="166"/>
      <c r="U740" s="166"/>
      <c r="V740" s="166"/>
      <c r="W740" s="156"/>
      <c r="X740" s="166"/>
      <c r="Y740" s="196"/>
      <c r="Z740" s="915"/>
      <c r="AA740" s="917"/>
      <c r="AB740" s="917"/>
      <c r="AC740" s="917"/>
      <c r="AD740" s="917"/>
      <c r="AE740" s="917"/>
      <c r="AF740" s="917"/>
      <c r="AG740" s="133"/>
    </row>
    <row r="741" spans="1:33">
      <c r="A741" s="165"/>
      <c r="B741" s="1143" t="s">
        <v>1237</v>
      </c>
      <c r="C741" s="1165">
        <v>6145</v>
      </c>
      <c r="D741" s="1166">
        <v>1018</v>
      </c>
      <c r="E741" s="1166">
        <v>10224</v>
      </c>
      <c r="F741" s="20"/>
      <c r="G741" s="1166">
        <v>1318</v>
      </c>
      <c r="H741" s="1166"/>
      <c r="I741" s="1167">
        <v>18705</v>
      </c>
      <c r="J741" s="196"/>
      <c r="K741" s="166"/>
      <c r="L741" s="166"/>
      <c r="M741" s="166"/>
      <c r="N741" s="166"/>
      <c r="O741" s="166"/>
      <c r="P741" s="156"/>
      <c r="Q741" s="157"/>
      <c r="R741" s="896"/>
      <c r="S741" s="166"/>
      <c r="T741" s="166"/>
      <c r="U741" s="166"/>
      <c r="V741" s="166"/>
      <c r="W741" s="156"/>
      <c r="X741" s="166"/>
      <c r="Y741" s="196"/>
      <c r="Z741" s="915"/>
      <c r="AA741" s="917"/>
      <c r="AB741" s="917"/>
      <c r="AC741" s="917"/>
      <c r="AD741" s="917"/>
      <c r="AE741" s="917"/>
      <c r="AF741" s="917"/>
      <c r="AG741" s="133"/>
    </row>
    <row r="742" spans="1:33">
      <c r="A742" s="165"/>
      <c r="B742" s="1143" t="s">
        <v>391</v>
      </c>
      <c r="C742" s="1165">
        <v>5757</v>
      </c>
      <c r="D742" s="1166">
        <v>1305</v>
      </c>
      <c r="E742" s="1166">
        <v>10969</v>
      </c>
      <c r="F742" s="20"/>
      <c r="G742" s="1166">
        <v>1334</v>
      </c>
      <c r="H742" s="1166"/>
      <c r="I742" s="1167">
        <v>19365</v>
      </c>
      <c r="J742" s="196"/>
      <c r="K742" s="166"/>
      <c r="L742" s="166"/>
      <c r="M742" s="166"/>
      <c r="N742" s="166"/>
      <c r="O742" s="166"/>
      <c r="P742" s="156"/>
      <c r="Q742" s="157"/>
      <c r="R742" s="896"/>
      <c r="S742" s="166"/>
      <c r="T742" s="166"/>
      <c r="U742" s="166"/>
      <c r="V742" s="166"/>
      <c r="W742" s="156"/>
      <c r="X742" s="166"/>
      <c r="Y742" s="196"/>
      <c r="Z742" s="915"/>
      <c r="AA742" s="917"/>
      <c r="AB742" s="917"/>
      <c r="AC742" s="917"/>
      <c r="AD742" s="917"/>
      <c r="AE742" s="917"/>
      <c r="AF742" s="917"/>
      <c r="AG742" s="133"/>
    </row>
    <row r="743" spans="1:33">
      <c r="A743" s="165"/>
      <c r="B743" s="1143" t="s">
        <v>1239</v>
      </c>
      <c r="C743" s="1165">
        <v>5757</v>
      </c>
      <c r="D743" s="1166">
        <v>1305</v>
      </c>
      <c r="E743" s="1166">
        <v>10969</v>
      </c>
      <c r="F743" s="20"/>
      <c r="G743" s="1166">
        <v>1334</v>
      </c>
      <c r="H743" s="1166"/>
      <c r="I743" s="1167">
        <v>19365</v>
      </c>
      <c r="J743" s="196"/>
      <c r="K743" s="166">
        <f t="shared" ref="K743:L743" si="2529">IF(C743&gt;0,(C743/C718)*100,)</f>
        <v>98.883545173479902</v>
      </c>
      <c r="L743" s="166">
        <f t="shared" si="2529"/>
        <v>97.533632286995527</v>
      </c>
      <c r="M743" s="166">
        <f t="shared" ref="M743" si="2530">IF(E743&gt;0,(E743/E718)*100,)</f>
        <v>97.355107837046233</v>
      </c>
      <c r="N743" s="166">
        <f t="shared" ref="N743" si="2531">IF(F743&gt;0,(F743/F718)*100,)</f>
        <v>0</v>
      </c>
      <c r="O743" s="166">
        <f t="shared" ref="O743" si="2532">IF(G743&gt;0,(G743/G718)*100,)</f>
        <v>98.81481481481481</v>
      </c>
      <c r="P743" s="156">
        <f t="shared" ref="P743" si="2533">IF(H743&gt;0,(H743/H718)*100,)</f>
        <v>0</v>
      </c>
      <c r="Q743" s="157">
        <f t="shared" ref="Q743" si="2534">IF(I743&gt;0,(I743/I718)*100,)</f>
        <v>97.916772007887957</v>
      </c>
      <c r="R743" s="896"/>
      <c r="S743" s="166"/>
      <c r="T743" s="166"/>
      <c r="U743" s="166"/>
      <c r="V743" s="166"/>
      <c r="W743" s="156"/>
      <c r="X743" s="166"/>
      <c r="Y743" s="196"/>
      <c r="Z743" s="915"/>
      <c r="AA743" s="917"/>
      <c r="AB743" s="917"/>
      <c r="AC743" s="917"/>
      <c r="AD743" s="917"/>
      <c r="AE743" s="917"/>
      <c r="AF743" s="917"/>
      <c r="AG743" s="133"/>
    </row>
    <row r="744" spans="1:33">
      <c r="A744" s="165"/>
      <c r="B744" s="1143" t="s">
        <v>1241</v>
      </c>
      <c r="C744" s="1165">
        <v>5757</v>
      </c>
      <c r="D744" s="1166">
        <v>1305</v>
      </c>
      <c r="E744" s="1166">
        <v>10969</v>
      </c>
      <c r="F744" s="20"/>
      <c r="G744" s="1166">
        <v>1334</v>
      </c>
      <c r="H744" s="1166"/>
      <c r="I744" s="1167">
        <v>19365</v>
      </c>
      <c r="J744" s="196"/>
      <c r="K744" s="166"/>
      <c r="L744" s="166"/>
      <c r="M744" s="166"/>
      <c r="N744" s="166"/>
      <c r="O744" s="166"/>
      <c r="P744" s="156"/>
      <c r="Q744" s="157"/>
      <c r="R744" s="152"/>
      <c r="S744" s="153"/>
      <c r="T744" s="475"/>
      <c r="U744" s="475"/>
      <c r="V744" s="475"/>
      <c r="W744" s="475"/>
      <c r="X744" s="476"/>
      <c r="Y744" s="196"/>
      <c r="Z744" s="915"/>
      <c r="AA744" s="917"/>
      <c r="AB744" s="917"/>
      <c r="AC744" s="917"/>
      <c r="AD744" s="917"/>
      <c r="AE744" s="917"/>
      <c r="AF744" s="917"/>
      <c r="AG744" s="895"/>
    </row>
    <row r="745" spans="1:33">
      <c r="A745" s="165"/>
      <c r="B745" s="1143" t="s">
        <v>393</v>
      </c>
      <c r="C745" s="1165">
        <v>6474</v>
      </c>
      <c r="D745" s="1166">
        <v>1294</v>
      </c>
      <c r="E745" s="1166">
        <v>10968</v>
      </c>
      <c r="F745" s="20"/>
      <c r="G745" s="1166">
        <v>1244</v>
      </c>
      <c r="H745" s="1166"/>
      <c r="I745" s="1167">
        <v>19980</v>
      </c>
      <c r="J745" s="196"/>
      <c r="K745" s="166"/>
      <c r="L745" s="166"/>
      <c r="M745" s="166"/>
      <c r="N745" s="166"/>
      <c r="O745" s="166"/>
      <c r="P745" s="156"/>
      <c r="Q745" s="157"/>
      <c r="R745" s="896"/>
      <c r="S745" s="166"/>
      <c r="T745" s="166"/>
      <c r="U745" s="166"/>
      <c r="V745" s="166"/>
      <c r="W745" s="156"/>
      <c r="X745" s="166"/>
      <c r="Y745" s="196"/>
      <c r="Z745" s="915"/>
      <c r="AA745" s="917"/>
      <c r="AB745" s="917"/>
      <c r="AC745" s="917"/>
      <c r="AD745" s="917"/>
      <c r="AE745" s="917"/>
      <c r="AF745" s="917"/>
      <c r="AG745" s="895"/>
    </row>
    <row r="746" spans="1:33">
      <c r="A746" s="165"/>
      <c r="B746" s="1143" t="s">
        <v>1243</v>
      </c>
      <c r="C746" s="1165">
        <v>6474</v>
      </c>
      <c r="D746" s="1166">
        <v>1294</v>
      </c>
      <c r="E746" s="1166">
        <v>10968</v>
      </c>
      <c r="F746" s="20"/>
      <c r="G746" s="1166">
        <v>1244</v>
      </c>
      <c r="H746" s="1166"/>
      <c r="I746" s="1167">
        <v>19980</v>
      </c>
      <c r="J746" s="196"/>
      <c r="K746" s="166">
        <f t="shared" ref="K746:L746" si="2535">IF(C746&gt;0,(C746/C719)*100,)</f>
        <v>66.502311248073966</v>
      </c>
      <c r="L746" s="166">
        <f t="shared" si="2535"/>
        <v>62.241462241462244</v>
      </c>
      <c r="M746" s="166">
        <f t="shared" ref="M746" si="2536">IF(E746&gt;0,(E746/E719)*100,)</f>
        <v>60.734259925798774</v>
      </c>
      <c r="N746" s="166">
        <f t="shared" ref="N746" si="2537">IF(F746&gt;0,(F746/F719)*100,)</f>
        <v>0</v>
      </c>
      <c r="O746" s="166">
        <f t="shared" ref="O746" si="2538">IF(G746&gt;0,(G746/G719)*100,)</f>
        <v>67.941015838339709</v>
      </c>
      <c r="P746" s="156">
        <f t="shared" ref="P746" si="2539">IF(H746&gt;0,(H746/H719)*100,)</f>
        <v>0</v>
      </c>
      <c r="Q746" s="157">
        <f t="shared" ref="Q746" si="2540">IF(I746&gt;0,(I746/I719)*100,)</f>
        <v>63.020439061317177</v>
      </c>
      <c r="R746" s="911"/>
      <c r="S746" s="166"/>
      <c r="T746" s="166"/>
      <c r="U746" s="166"/>
      <c r="V746" s="166"/>
      <c r="W746" s="156"/>
      <c r="X746" s="166"/>
      <c r="Y746" s="196"/>
      <c r="Z746" s="915"/>
      <c r="AA746" s="917"/>
      <c r="AB746" s="917"/>
      <c r="AC746" s="917"/>
      <c r="AD746" s="917"/>
      <c r="AE746" s="917"/>
      <c r="AF746" s="917"/>
      <c r="AG746" s="895"/>
    </row>
    <row r="747" spans="1:33">
      <c r="A747" s="165"/>
      <c r="B747" s="1143" t="s">
        <v>1245</v>
      </c>
      <c r="C747" s="1165">
        <v>6474</v>
      </c>
      <c r="D747" s="1166">
        <v>1294</v>
      </c>
      <c r="E747" s="1166">
        <v>10968</v>
      </c>
      <c r="F747" s="20"/>
      <c r="G747" s="1166">
        <v>1244</v>
      </c>
      <c r="H747" s="1166"/>
      <c r="I747" s="1167">
        <v>19980</v>
      </c>
      <c r="J747" s="897"/>
      <c r="K747" s="158"/>
      <c r="L747" s="158"/>
      <c r="M747" s="158"/>
      <c r="N747" s="158"/>
      <c r="O747" s="158"/>
      <c r="P747" s="159"/>
      <c r="Q747" s="160"/>
      <c r="R747" s="911" t="s">
        <v>9</v>
      </c>
      <c r="S747" s="153"/>
      <c r="T747" s="475"/>
      <c r="U747" s="475"/>
      <c r="V747" s="475"/>
      <c r="W747" s="475"/>
      <c r="X747" s="476"/>
      <c r="Y747" s="196"/>
      <c r="Z747" s="915"/>
      <c r="AA747" s="917"/>
      <c r="AB747" s="917"/>
      <c r="AC747" s="917"/>
      <c r="AD747" s="917"/>
      <c r="AE747" s="917"/>
      <c r="AF747" s="917"/>
      <c r="AG747" s="895"/>
    </row>
    <row r="748" spans="1:33">
      <c r="A748" s="165"/>
      <c r="B748" s="1143" t="s">
        <v>395</v>
      </c>
      <c r="C748" s="1165">
        <v>4984</v>
      </c>
      <c r="D748" s="1166">
        <v>683</v>
      </c>
      <c r="E748" s="1166">
        <v>7155</v>
      </c>
      <c r="F748" s="20"/>
      <c r="G748" s="1166">
        <v>942</v>
      </c>
      <c r="H748" s="1166"/>
      <c r="I748" s="1167">
        <v>13764</v>
      </c>
      <c r="J748" s="196"/>
      <c r="K748" s="166">
        <f t="shared" ref="K748:L748" si="2541">IF(C748&gt;0,(C748/C741)*100,)</f>
        <v>81.106590724165983</v>
      </c>
      <c r="L748" s="166">
        <f t="shared" si="2541"/>
        <v>67.092337917485267</v>
      </c>
      <c r="M748" s="166">
        <f t="shared" ref="M748" si="2542">IF(E748&gt;0,(E748/E741)*100,)</f>
        <v>69.982394366197184</v>
      </c>
      <c r="N748" s="166">
        <f t="shared" ref="N748" si="2543">IF(F748&gt;0,(F748/F741)*100,)</f>
        <v>0</v>
      </c>
      <c r="O748" s="166">
        <f t="shared" ref="O748" si="2544">IF(G748&gt;0,(G748/G741)*100,)</f>
        <v>71.471927162367223</v>
      </c>
      <c r="P748" s="156">
        <f t="shared" ref="P748" si="2545">IF(H748&gt;0,(H748/H741)*100,)</f>
        <v>0</v>
      </c>
      <c r="Q748" s="157">
        <f t="shared" ref="Q748" si="2546">IF(I748&gt;0,(I748/I741)*100,)</f>
        <v>73.58460304731355</v>
      </c>
      <c r="R748" s="896">
        <f>+K748+K751</f>
        <v>90.105777054515855</v>
      </c>
      <c r="S748" s="166">
        <f t="shared" ref="S748:S750" si="2547">+L748+L751</f>
        <v>73.772102161100193</v>
      </c>
      <c r="T748" s="166">
        <f t="shared" ref="T748:T750" si="2548">+M748+M751</f>
        <v>82.100938967136159</v>
      </c>
      <c r="U748" s="166">
        <f t="shared" ref="U748:U750" si="2549">+N748+N751</f>
        <v>0</v>
      </c>
      <c r="V748" s="166">
        <f t="shared" ref="V748:V750" si="2550">+O748+O751</f>
        <v>83.459787556904402</v>
      </c>
      <c r="W748" s="156">
        <f t="shared" ref="W748:W750" si="2551">+P748+P751</f>
        <v>0</v>
      </c>
      <c r="X748" s="166">
        <f t="shared" ref="X748:X750" si="2552">+Q748+Q751</f>
        <v>84.373162256081258</v>
      </c>
      <c r="Y748" s="196"/>
      <c r="Z748" s="913">
        <f>+R748+K754</f>
        <v>99.999999999999986</v>
      </c>
      <c r="AA748" s="913">
        <f t="shared" ref="AA748:AA750" si="2553">+S748+L754</f>
        <v>100</v>
      </c>
      <c r="AB748" s="913">
        <f t="shared" ref="AB748:AB750" si="2554">+T748+M754</f>
        <v>100</v>
      </c>
      <c r="AC748" s="913">
        <f t="shared" ref="AC748:AC750" si="2555">+U748+N754</f>
        <v>0</v>
      </c>
      <c r="AD748" s="913">
        <f t="shared" ref="AD748:AD750" si="2556">+V748+O754</f>
        <v>100</v>
      </c>
      <c r="AE748" s="913">
        <f t="shared" ref="AE748:AE750" si="2557">+W748+P754</f>
        <v>0</v>
      </c>
      <c r="AF748" s="913">
        <f t="shared" ref="AF748:AF750" si="2558">+X748+Q754</f>
        <v>100</v>
      </c>
      <c r="AG748" s="480"/>
    </row>
    <row r="749" spans="1:33">
      <c r="A749" s="165"/>
      <c r="B749" s="1143" t="s">
        <v>437</v>
      </c>
      <c r="C749" s="1165">
        <v>4769</v>
      </c>
      <c r="D749" s="1166">
        <v>821</v>
      </c>
      <c r="E749" s="1166">
        <v>7838</v>
      </c>
      <c r="F749" s="20"/>
      <c r="G749" s="1166">
        <v>931</v>
      </c>
      <c r="H749" s="1166"/>
      <c r="I749" s="1167">
        <v>14359</v>
      </c>
      <c r="J749" s="196"/>
      <c r="K749" s="166">
        <f t="shared" ref="K749:L749" si="2559">IF(C749&gt;0,(C749/C744)*100,)</f>
        <v>82.838283828382842</v>
      </c>
      <c r="L749" s="166">
        <f t="shared" si="2559"/>
        <v>62.911877394636015</v>
      </c>
      <c r="M749" s="166">
        <f t="shared" ref="M749" si="2560">IF(E749&gt;0,(E749/E744)*100,)</f>
        <v>71.455921232564506</v>
      </c>
      <c r="N749" s="166">
        <f t="shared" ref="N749" si="2561">IF(F749&gt;0,(F749/F744)*100,)</f>
        <v>0</v>
      </c>
      <c r="O749" s="166">
        <f t="shared" ref="O749" si="2562">IF(G749&gt;0,(G749/G744)*100,)</f>
        <v>69.790104947526231</v>
      </c>
      <c r="P749" s="156">
        <f t="shared" ref="P749" si="2563">IF(H749&gt;0,(H749/H744)*100,)</f>
        <v>0</v>
      </c>
      <c r="Q749" s="157">
        <f t="shared" ref="Q749" si="2564">IF(I749&gt;0,(I749/I744)*100,)</f>
        <v>74.14923831655048</v>
      </c>
      <c r="R749" s="896">
        <f t="shared" ref="R749:R750" si="2565">+K749+K752</f>
        <v>90.099009900990097</v>
      </c>
      <c r="S749" s="166">
        <f t="shared" si="2547"/>
        <v>71.264367816091948</v>
      </c>
      <c r="T749" s="166">
        <f t="shared" si="2548"/>
        <v>82.514358647096373</v>
      </c>
      <c r="U749" s="166">
        <f t="shared" si="2549"/>
        <v>0</v>
      </c>
      <c r="V749" s="166">
        <f t="shared" si="2550"/>
        <v>81.934032983508246</v>
      </c>
      <c r="W749" s="156">
        <f t="shared" si="2551"/>
        <v>0</v>
      </c>
      <c r="X749" s="166">
        <f t="shared" si="2552"/>
        <v>83.971081848696102</v>
      </c>
      <c r="Y749" s="196"/>
      <c r="Z749" s="913">
        <f t="shared" ref="Z749:Z750" si="2566">+R749+K755</f>
        <v>100</v>
      </c>
      <c r="AA749" s="913">
        <f t="shared" si="2553"/>
        <v>100</v>
      </c>
      <c r="AB749" s="913">
        <f t="shared" si="2554"/>
        <v>100.00000000000001</v>
      </c>
      <c r="AC749" s="913">
        <f t="shared" si="2555"/>
        <v>0</v>
      </c>
      <c r="AD749" s="913">
        <f t="shared" si="2556"/>
        <v>100</v>
      </c>
      <c r="AE749" s="913">
        <f t="shared" si="2557"/>
        <v>0</v>
      </c>
      <c r="AF749" s="913">
        <f t="shared" si="2558"/>
        <v>100</v>
      </c>
      <c r="AG749" s="922"/>
    </row>
    <row r="750" spans="1:33">
      <c r="A750" s="165"/>
      <c r="B750" s="1143" t="s">
        <v>435</v>
      </c>
      <c r="C750" s="1165">
        <v>5345</v>
      </c>
      <c r="D750" s="1166">
        <v>854</v>
      </c>
      <c r="E750" s="1166">
        <v>7681</v>
      </c>
      <c r="F750" s="20"/>
      <c r="G750" s="1166">
        <v>901</v>
      </c>
      <c r="H750" s="1166"/>
      <c r="I750" s="1167">
        <v>14781</v>
      </c>
      <c r="J750" s="897"/>
      <c r="K750" s="158">
        <f t="shared" ref="K750:L750" si="2567">IF(C750&gt;0,(C750/C747)*100,)</f>
        <v>82.561013283904856</v>
      </c>
      <c r="L750" s="158">
        <f t="shared" si="2567"/>
        <v>65.996908809891806</v>
      </c>
      <c r="M750" s="158">
        <f t="shared" ref="M750" si="2568">IF(E750&gt;0,(E750/E747)*100,)</f>
        <v>70.030999270605392</v>
      </c>
      <c r="N750" s="158">
        <f t="shared" ref="N750" si="2569">IF(F750&gt;0,(F750/F747)*100,)</f>
        <v>0</v>
      </c>
      <c r="O750" s="158">
        <f t="shared" ref="O750" si="2570">IF(G750&gt;0,(G750/G747)*100,)</f>
        <v>72.427652733118975</v>
      </c>
      <c r="P750" s="159">
        <f t="shared" ref="P750" si="2571">IF(H750&gt;0,(H750/H747)*100,)</f>
        <v>0</v>
      </c>
      <c r="Q750" s="160">
        <f t="shared" ref="Q750" si="2572">IF(I750&gt;0,(I750/I747)*100,)</f>
        <v>73.978978978978986</v>
      </c>
      <c r="R750" s="896">
        <f t="shared" si="2565"/>
        <v>90.083410565338284</v>
      </c>
      <c r="S750" s="166">
        <f t="shared" si="2547"/>
        <v>73.956723338485318</v>
      </c>
      <c r="T750" s="166">
        <f t="shared" si="2548"/>
        <v>81.072210065645507</v>
      </c>
      <c r="U750" s="166">
        <f t="shared" si="2549"/>
        <v>0</v>
      </c>
      <c r="V750" s="166">
        <f t="shared" si="2550"/>
        <v>82.958199356913184</v>
      </c>
      <c r="W750" s="156">
        <f t="shared" si="2551"/>
        <v>0</v>
      </c>
      <c r="X750" s="166">
        <f t="shared" si="2552"/>
        <v>83.64864864864866</v>
      </c>
      <c r="Y750" s="196"/>
      <c r="Z750" s="913">
        <f t="shared" si="2566"/>
        <v>100</v>
      </c>
      <c r="AA750" s="913">
        <f t="shared" si="2553"/>
        <v>100</v>
      </c>
      <c r="AB750" s="913">
        <f t="shared" si="2554"/>
        <v>100</v>
      </c>
      <c r="AC750" s="913">
        <f t="shared" si="2555"/>
        <v>0</v>
      </c>
      <c r="AD750" s="913">
        <f t="shared" si="2556"/>
        <v>100</v>
      </c>
      <c r="AE750" s="913">
        <f t="shared" si="2557"/>
        <v>0</v>
      </c>
      <c r="AF750" s="913">
        <f t="shared" si="2558"/>
        <v>100.00000000000001</v>
      </c>
      <c r="AG750" s="480"/>
    </row>
    <row r="751" spans="1:33">
      <c r="A751" s="165"/>
      <c r="B751" s="1143" t="s">
        <v>433</v>
      </c>
      <c r="C751" s="1165">
        <v>553</v>
      </c>
      <c r="D751" s="1166">
        <v>68</v>
      </c>
      <c r="E751" s="1166">
        <v>1239</v>
      </c>
      <c r="F751" s="20"/>
      <c r="G751" s="1166">
        <v>158</v>
      </c>
      <c r="H751" s="1166"/>
      <c r="I751" s="1167">
        <v>2018</v>
      </c>
      <c r="J751" s="196"/>
      <c r="K751" s="166">
        <f t="shared" ref="K751:L751" si="2573">IF(C751&gt;0,(C751/C741)*100,)</f>
        <v>8.9991863303498771</v>
      </c>
      <c r="L751" s="166">
        <f t="shared" si="2573"/>
        <v>6.6797642436149314</v>
      </c>
      <c r="M751" s="166">
        <f t="shared" ref="M751" si="2574">IF(E751&gt;0,(E751/E741)*100,)</f>
        <v>12.118544600938968</v>
      </c>
      <c r="N751" s="166">
        <f t="shared" ref="N751" si="2575">IF(F751&gt;0,(F751/F741)*100,)</f>
        <v>0</v>
      </c>
      <c r="O751" s="166">
        <f t="shared" ref="O751" si="2576">IF(G751&gt;0,(G751/G741)*100,)</f>
        <v>11.987860394537178</v>
      </c>
      <c r="P751" s="156">
        <f t="shared" ref="P751" si="2577">IF(H751&gt;0,(H751/H741)*100,)</f>
        <v>0</v>
      </c>
      <c r="Q751" s="157">
        <f t="shared" ref="Q751" si="2578">IF(I751&gt;0,(I751/I741)*100,)</f>
        <v>10.788559208767708</v>
      </c>
      <c r="R751" s="896"/>
      <c r="S751" s="166"/>
      <c r="T751" s="166"/>
      <c r="U751" s="166"/>
      <c r="V751" s="166"/>
      <c r="W751" s="156"/>
      <c r="X751" s="166"/>
      <c r="Y751" s="196"/>
      <c r="Z751" s="913"/>
      <c r="AA751" s="921"/>
      <c r="AB751" s="921"/>
      <c r="AC751" s="921"/>
      <c r="AD751" s="921"/>
      <c r="AE751" s="921"/>
      <c r="AF751" s="921"/>
      <c r="AG751" s="480"/>
    </row>
    <row r="752" spans="1:33">
      <c r="A752" s="165"/>
      <c r="B752" s="1143" t="s">
        <v>431</v>
      </c>
      <c r="C752" s="1165">
        <v>418</v>
      </c>
      <c r="D752" s="1166">
        <v>109</v>
      </c>
      <c r="E752" s="1166">
        <v>1213</v>
      </c>
      <c r="F752" s="20"/>
      <c r="G752" s="1166">
        <v>162</v>
      </c>
      <c r="H752" s="1166"/>
      <c r="I752" s="1167">
        <v>1902</v>
      </c>
      <c r="J752" s="196"/>
      <c r="K752" s="166">
        <f t="shared" ref="K752:L752" si="2579">IF(C752&gt;0,(C752/C744)*100,)</f>
        <v>7.2607260726072615</v>
      </c>
      <c r="L752" s="166">
        <f t="shared" si="2579"/>
        <v>8.3524904214559381</v>
      </c>
      <c r="M752" s="166">
        <f t="shared" ref="M752" si="2580">IF(E752&gt;0,(E752/E744)*100,)</f>
        <v>11.058437414531863</v>
      </c>
      <c r="N752" s="166">
        <f t="shared" ref="N752" si="2581">IF(F752&gt;0,(F752/F744)*100,)</f>
        <v>0</v>
      </c>
      <c r="O752" s="166">
        <f t="shared" ref="O752" si="2582">IF(G752&gt;0,(G752/G744)*100,)</f>
        <v>12.143928035982009</v>
      </c>
      <c r="P752" s="156">
        <f t="shared" ref="P752" si="2583">IF(H752&gt;0,(H752/H744)*100,)</f>
        <v>0</v>
      </c>
      <c r="Q752" s="157">
        <f t="shared" ref="Q752" si="2584">IF(I752&gt;0,(I752/I744)*100,)</f>
        <v>9.821843532145623</v>
      </c>
      <c r="R752" s="896"/>
      <c r="S752" s="166"/>
      <c r="T752" s="166"/>
      <c r="U752" s="166"/>
      <c r="V752" s="166"/>
      <c r="W752" s="156"/>
      <c r="X752" s="166"/>
      <c r="Y752" s="196"/>
      <c r="Z752" s="913"/>
      <c r="AA752" s="921"/>
      <c r="AB752" s="921"/>
      <c r="AC752" s="921"/>
      <c r="AD752" s="921"/>
      <c r="AE752" s="921"/>
      <c r="AF752" s="921"/>
      <c r="AG752" s="480"/>
    </row>
    <row r="753" spans="1:33">
      <c r="A753" s="165"/>
      <c r="B753" s="1143" t="s">
        <v>429</v>
      </c>
      <c r="C753" s="1165">
        <v>487</v>
      </c>
      <c r="D753" s="1166">
        <v>103</v>
      </c>
      <c r="E753" s="1166">
        <v>1211</v>
      </c>
      <c r="F753" s="20"/>
      <c r="G753" s="1166">
        <v>131</v>
      </c>
      <c r="H753" s="1166"/>
      <c r="I753" s="1167">
        <v>1932</v>
      </c>
      <c r="J753" s="897"/>
      <c r="K753" s="158">
        <f t="shared" ref="K753:L753" si="2585">IF(C753&gt;0,(C753/C747)*100,)</f>
        <v>7.5223972814334266</v>
      </c>
      <c r="L753" s="158">
        <f t="shared" si="2585"/>
        <v>7.9598145285935091</v>
      </c>
      <c r="M753" s="158">
        <f t="shared" ref="M753" si="2586">IF(E753&gt;0,(E753/E747)*100,)</f>
        <v>11.041210795040117</v>
      </c>
      <c r="N753" s="158">
        <f t="shared" ref="N753" si="2587">IF(F753&gt;0,(F753/F747)*100,)</f>
        <v>0</v>
      </c>
      <c r="O753" s="158">
        <f t="shared" ref="O753" si="2588">IF(G753&gt;0,(G753/G747)*100,)</f>
        <v>10.530546623794212</v>
      </c>
      <c r="P753" s="159">
        <f t="shared" ref="P753" si="2589">IF(H753&gt;0,(H753/H747)*100,)</f>
        <v>0</v>
      </c>
      <c r="Q753" s="160">
        <f t="shared" ref="Q753" si="2590">IF(I753&gt;0,(I753/I747)*100,)</f>
        <v>9.6696696696696698</v>
      </c>
      <c r="R753" s="152"/>
      <c r="S753" s="153"/>
      <c r="T753" s="475"/>
      <c r="U753" s="475"/>
      <c r="V753" s="475"/>
      <c r="W753" s="475"/>
      <c r="X753" s="476"/>
      <c r="Y753" s="196"/>
      <c r="Z753" s="913"/>
      <c r="AA753" s="921"/>
      <c r="AB753" s="921"/>
      <c r="AC753" s="921"/>
      <c r="AD753" s="921"/>
      <c r="AE753" s="921"/>
      <c r="AF753" s="921"/>
      <c r="AG753" s="480"/>
    </row>
    <row r="754" spans="1:33">
      <c r="A754" s="165"/>
      <c r="B754" s="1143" t="s">
        <v>427</v>
      </c>
      <c r="C754" s="1165">
        <v>608</v>
      </c>
      <c r="D754" s="1166">
        <v>267</v>
      </c>
      <c r="E754" s="1166">
        <v>1830</v>
      </c>
      <c r="F754" s="20"/>
      <c r="G754" s="1166">
        <v>218</v>
      </c>
      <c r="H754" s="1166"/>
      <c r="I754" s="1167">
        <v>2923</v>
      </c>
      <c r="J754" s="196"/>
      <c r="K754" s="166">
        <f t="shared" ref="K754:L754" si="2591">IF(C754&gt;0,(C754/C741)*100,)</f>
        <v>9.8942229454841346</v>
      </c>
      <c r="L754" s="166">
        <f t="shared" si="2591"/>
        <v>26.227897838899807</v>
      </c>
      <c r="M754" s="166">
        <f t="shared" ref="M754" si="2592">IF(E754&gt;0,(E754/E741)*100,)</f>
        <v>17.899061032863848</v>
      </c>
      <c r="N754" s="166">
        <f t="shared" ref="N754" si="2593">IF(F754&gt;0,(F754/F741)*100,)</f>
        <v>0</v>
      </c>
      <c r="O754" s="166">
        <f t="shared" ref="O754" si="2594">IF(G754&gt;0,(G754/G741)*100,)</f>
        <v>16.540212443095601</v>
      </c>
      <c r="P754" s="156">
        <f t="shared" ref="P754" si="2595">IF(H754&gt;0,(H754/H741)*100,)</f>
        <v>0</v>
      </c>
      <c r="Q754" s="157">
        <f t="shared" ref="Q754" si="2596">IF(I754&gt;0,(I754/I741)*100,)</f>
        <v>15.62683774391874</v>
      </c>
      <c r="R754" s="896"/>
      <c r="S754" s="166"/>
      <c r="T754" s="166"/>
      <c r="U754" s="166"/>
      <c r="V754" s="166"/>
      <c r="W754" s="156"/>
      <c r="X754" s="166"/>
      <c r="Y754" s="196"/>
      <c r="Z754" s="913"/>
      <c r="AA754" s="921"/>
      <c r="AB754" s="921"/>
      <c r="AC754" s="921"/>
      <c r="AD754" s="921"/>
      <c r="AE754" s="921"/>
      <c r="AF754" s="921"/>
      <c r="AG754" s="480"/>
    </row>
    <row r="755" spans="1:33">
      <c r="A755" s="165"/>
      <c r="B755" s="1143" t="s">
        <v>425</v>
      </c>
      <c r="C755" s="1165">
        <v>570</v>
      </c>
      <c r="D755" s="1166">
        <v>375</v>
      </c>
      <c r="E755" s="1166">
        <v>1918</v>
      </c>
      <c r="F755" s="20"/>
      <c r="G755" s="1166">
        <v>241</v>
      </c>
      <c r="H755" s="1166"/>
      <c r="I755" s="1167">
        <v>3104</v>
      </c>
      <c r="J755" s="196"/>
      <c r="K755" s="166">
        <f t="shared" ref="K755:L755" si="2597">IF(C755&gt;0,(C755/C744)*100,)</f>
        <v>9.9009900990099009</v>
      </c>
      <c r="L755" s="166">
        <f t="shared" si="2597"/>
        <v>28.735632183908045</v>
      </c>
      <c r="M755" s="166">
        <f t="shared" ref="M755" si="2598">IF(E755&gt;0,(E755/E744)*100,)</f>
        <v>17.485641352903638</v>
      </c>
      <c r="N755" s="166">
        <f t="shared" ref="N755" si="2599">IF(F755&gt;0,(F755/F744)*100,)</f>
        <v>0</v>
      </c>
      <c r="O755" s="166">
        <f t="shared" ref="O755" si="2600">IF(G755&gt;0,(G755/G744)*100,)</f>
        <v>18.065967016491754</v>
      </c>
      <c r="P755" s="156">
        <f t="shared" ref="P755" si="2601">IF(H755&gt;0,(H755/H744)*100,)</f>
        <v>0</v>
      </c>
      <c r="Q755" s="157">
        <f t="shared" ref="Q755" si="2602">IF(I755&gt;0,(I755/I744)*100,)</f>
        <v>16.028918151303898</v>
      </c>
      <c r="R755" s="911"/>
      <c r="S755" s="166"/>
      <c r="T755" s="166"/>
      <c r="U755" s="166"/>
      <c r="V755" s="166"/>
      <c r="W755" s="156"/>
      <c r="X755" s="166"/>
      <c r="Y755" s="196"/>
      <c r="Z755" s="913"/>
      <c r="AA755" s="921"/>
      <c r="AB755" s="921"/>
      <c r="AC755" s="921"/>
      <c r="AD755" s="921"/>
      <c r="AE755" s="921"/>
      <c r="AF755" s="921"/>
      <c r="AG755" s="922"/>
    </row>
    <row r="756" spans="1:33">
      <c r="A756" s="165"/>
      <c r="B756" s="1143" t="s">
        <v>423</v>
      </c>
      <c r="C756" s="1165">
        <v>642</v>
      </c>
      <c r="D756" s="1166">
        <v>337</v>
      </c>
      <c r="E756" s="1166">
        <v>2076</v>
      </c>
      <c r="F756" s="20"/>
      <c r="G756" s="1166">
        <v>212</v>
      </c>
      <c r="H756" s="1166"/>
      <c r="I756" s="1167">
        <v>3267</v>
      </c>
      <c r="J756" s="897"/>
      <c r="K756" s="154">
        <f t="shared" ref="K756:L756" si="2603">IF(C756&gt;0,(C756/C747)*100,)</f>
        <v>9.9165894346617236</v>
      </c>
      <c r="L756" s="154">
        <f t="shared" si="2603"/>
        <v>26.043276661514682</v>
      </c>
      <c r="M756" s="426">
        <f t="shared" ref="M756" si="2604">IF(E756&gt;0,(E756/E747)*100,)</f>
        <v>18.927789934354486</v>
      </c>
      <c r="N756" s="426">
        <f t="shared" ref="N756" si="2605">IF(F756&gt;0,(F756/F747)*100,)</f>
        <v>0</v>
      </c>
      <c r="O756" s="426">
        <f t="shared" ref="O756" si="2606">IF(G756&gt;0,(G756/G747)*100,)</f>
        <v>17.041800643086816</v>
      </c>
      <c r="P756" s="426">
        <f t="shared" ref="P756" si="2607">IF(H756&gt;0,(H756/H747)*100,)</f>
        <v>0</v>
      </c>
      <c r="Q756" s="912">
        <f t="shared" ref="Q756" si="2608">IF(I756&gt;0,(I756/I747)*100,)</f>
        <v>16.351351351351351</v>
      </c>
      <c r="R756" s="911" t="s">
        <v>10</v>
      </c>
      <c r="S756" s="153"/>
      <c r="T756" s="150"/>
      <c r="U756" s="150"/>
      <c r="V756" s="150"/>
      <c r="W756" s="150"/>
      <c r="X756" s="898"/>
      <c r="Y756" s="196"/>
      <c r="Z756" s="913"/>
      <c r="AA756" s="921"/>
      <c r="AB756" s="921"/>
      <c r="AC756" s="921"/>
      <c r="AD756" s="921"/>
      <c r="AE756" s="921"/>
      <c r="AF756" s="921"/>
      <c r="AG756" s="480"/>
    </row>
    <row r="757" spans="1:33">
      <c r="A757" s="165"/>
      <c r="B757" s="1143" t="s">
        <v>421</v>
      </c>
      <c r="C757" s="1165">
        <v>3034</v>
      </c>
      <c r="D757" s="1166">
        <v>483</v>
      </c>
      <c r="E757" s="1166">
        <v>3858</v>
      </c>
      <c r="F757" s="20"/>
      <c r="G757" s="1166">
        <v>513</v>
      </c>
      <c r="H757" s="1166"/>
      <c r="I757" s="1167">
        <v>7888</v>
      </c>
      <c r="J757" s="196"/>
      <c r="K757" s="153">
        <f t="shared" ref="K757:L757" si="2609">IF(C757&gt;0,(C757/C728)*100,)</f>
        <v>56.997933496148789</v>
      </c>
      <c r="L757" s="153">
        <f t="shared" si="2609"/>
        <v>41.745894554883314</v>
      </c>
      <c r="M757" s="475">
        <f t="shared" ref="M757" si="2610">IF(E757&gt;0,(E757/E728)*100,)</f>
        <v>48.915937618866487</v>
      </c>
      <c r="N757" s="475">
        <f t="shared" ref="N757" si="2611">IF(F757&gt;0,(F757/F728)*100,)</f>
        <v>0</v>
      </c>
      <c r="O757" s="475">
        <f t="shared" ref="O757" si="2612">IF(G757&gt;0,(G757/G728)*100,)</f>
        <v>53.943217665615137</v>
      </c>
      <c r="P757" s="475">
        <f t="shared" ref="P757" si="2613">IF(H757&gt;0,(H757/H728)*100,)</f>
        <v>0</v>
      </c>
      <c r="Q757" s="476">
        <f t="shared" ref="Q757" si="2614">IF(I757&gt;0,(I757/I728)*100,)</f>
        <v>51.494973234103668</v>
      </c>
      <c r="R757" s="152">
        <f>+K757+K760+K763</f>
        <v>77.569040015029117</v>
      </c>
      <c r="S757" s="153">
        <f t="shared" ref="S757:S759" si="2615">+L757+L760+L763</f>
        <v>69.317199654278298</v>
      </c>
      <c r="T757" s="475">
        <f t="shared" ref="T757:T759" si="2616">+M757+M760+M763</f>
        <v>72.765310003803734</v>
      </c>
      <c r="U757" s="475">
        <f t="shared" ref="U757:U759" si="2617">+N757+N760+N763</f>
        <v>0</v>
      </c>
      <c r="V757" s="475">
        <f t="shared" ref="V757:V759" si="2618">+O757+O760+O763</f>
        <v>74.23764458464774</v>
      </c>
      <c r="W757" s="475">
        <f t="shared" ref="W757:W759" si="2619">+P757+P760+P763</f>
        <v>0</v>
      </c>
      <c r="X757" s="476">
        <f t="shared" ref="X757:X759" si="2620">+Q757+Q760+Q763</f>
        <v>74.265569917743832</v>
      </c>
      <c r="Y757" s="196"/>
      <c r="Z757" s="913">
        <f>+R757+K766</f>
        <v>100</v>
      </c>
      <c r="AA757" s="913">
        <f t="shared" ref="AA757:AA759" si="2621">+S757+L766</f>
        <v>100</v>
      </c>
      <c r="AB757" s="913">
        <f t="shared" ref="AB757:AB759" si="2622">+T757+M766</f>
        <v>100</v>
      </c>
      <c r="AC757" s="913">
        <f t="shared" ref="AC757:AC759" si="2623">+U757+N766</f>
        <v>0</v>
      </c>
      <c r="AD757" s="913">
        <f t="shared" ref="AD757:AD759" si="2624">+V757+O766</f>
        <v>100</v>
      </c>
      <c r="AE757" s="913">
        <f t="shared" ref="AE757:AE759" si="2625">+W757+P766</f>
        <v>0</v>
      </c>
      <c r="AF757" s="913">
        <f t="shared" ref="AF757:AF759" si="2626">+X757+Q766</f>
        <v>100</v>
      </c>
      <c r="AG757" s="480"/>
    </row>
    <row r="758" spans="1:33">
      <c r="A758" s="165"/>
      <c r="B758" s="1143" t="s">
        <v>419</v>
      </c>
      <c r="C758" s="1165">
        <v>3514</v>
      </c>
      <c r="D758" s="1166">
        <v>426</v>
      </c>
      <c r="E758" s="1166">
        <v>3861</v>
      </c>
      <c r="F758" s="20"/>
      <c r="G758" s="1166">
        <v>576</v>
      </c>
      <c r="H758" s="1166"/>
      <c r="I758" s="1167">
        <v>8377</v>
      </c>
      <c r="J758" s="196"/>
      <c r="K758" s="153">
        <f t="shared" ref="K758:L758" si="2627">IF(C758&gt;0,(C758/C731)*100,)</f>
        <v>55.893112772387468</v>
      </c>
      <c r="L758" s="153">
        <f t="shared" si="2627"/>
        <v>35.798319327731093</v>
      </c>
      <c r="M758" s="475">
        <f t="shared" ref="M758" si="2628">IF(E758&gt;0,(E758/E731)*100,)</f>
        <v>46.156604901374777</v>
      </c>
      <c r="N758" s="475">
        <f t="shared" ref="N758" si="2629">IF(F758&gt;0,(F758/F731)*100,)</f>
        <v>0</v>
      </c>
      <c r="O758" s="475">
        <f t="shared" ref="O758" si="2630">IF(G758&gt;0,(G758/G731)*100,)</f>
        <v>50.883392226148402</v>
      </c>
      <c r="P758" s="475">
        <f t="shared" ref="P758" si="2631">IF(H758&gt;0,(H758/H731)*100,)</f>
        <v>0</v>
      </c>
      <c r="Q758" s="476">
        <f t="shared" ref="Q758" si="2632">IF(I758&gt;0,(I758/I731)*100,)</f>
        <v>49.351950041239547</v>
      </c>
      <c r="R758" s="152">
        <f t="shared" ref="R758:R759" si="2633">+K758+K761+K764</f>
        <v>78.447590265627497</v>
      </c>
      <c r="S758" s="153">
        <f t="shared" si="2615"/>
        <v>61.848739495798327</v>
      </c>
      <c r="T758" s="475">
        <f t="shared" si="2616"/>
        <v>70.579796772265396</v>
      </c>
      <c r="U758" s="475">
        <f t="shared" si="2617"/>
        <v>0</v>
      </c>
      <c r="V758" s="475">
        <f t="shared" si="2618"/>
        <v>68.374558303886914</v>
      </c>
      <c r="W758" s="475">
        <f t="shared" si="2619"/>
        <v>0</v>
      </c>
      <c r="X758" s="476">
        <f t="shared" si="2620"/>
        <v>72.734770825969136</v>
      </c>
      <c r="Y758" s="196"/>
      <c r="Z758" s="913">
        <f t="shared" ref="Z758:Z759" si="2634">+R758+K767</f>
        <v>100.00000000000001</v>
      </c>
      <c r="AA758" s="913">
        <f t="shared" si="2621"/>
        <v>100</v>
      </c>
      <c r="AB758" s="913">
        <f t="shared" si="2622"/>
        <v>100</v>
      </c>
      <c r="AC758" s="913">
        <f t="shared" si="2623"/>
        <v>0</v>
      </c>
      <c r="AD758" s="913">
        <f t="shared" si="2624"/>
        <v>100</v>
      </c>
      <c r="AE758" s="913">
        <f t="shared" si="2625"/>
        <v>0</v>
      </c>
      <c r="AF758" s="913">
        <f t="shared" si="2626"/>
        <v>100</v>
      </c>
      <c r="AG758" s="480"/>
    </row>
    <row r="759" spans="1:33">
      <c r="A759" s="165"/>
      <c r="B759" s="1143" t="s">
        <v>417</v>
      </c>
      <c r="C759" s="1165">
        <v>3418</v>
      </c>
      <c r="D759" s="1166">
        <v>409</v>
      </c>
      <c r="E759" s="1166">
        <v>3636</v>
      </c>
      <c r="F759" s="20"/>
      <c r="G759" s="1166">
        <v>584</v>
      </c>
      <c r="H759" s="1166"/>
      <c r="I759" s="1167">
        <v>8047</v>
      </c>
      <c r="J759" s="897"/>
      <c r="K759" s="154">
        <f t="shared" ref="K759:L759" si="2635">IF(C759&gt;0,(C759/C734)*100,)</f>
        <v>55.415045395590148</v>
      </c>
      <c r="L759" s="154">
        <f t="shared" si="2635"/>
        <v>34.631668077900088</v>
      </c>
      <c r="M759" s="477">
        <f t="shared" ref="M759" si="2636">IF(E759&gt;0,(E759/E734)*100,)</f>
        <v>43.172643077653767</v>
      </c>
      <c r="N759" s="477">
        <f t="shared" ref="N759" si="2637">IF(F759&gt;0,(F759/F734)*100,)</f>
        <v>0</v>
      </c>
      <c r="O759" s="477">
        <f t="shared" ref="O759" si="2638">IF(G759&gt;0,(G759/G734)*100,)</f>
        <v>48.545303408146303</v>
      </c>
      <c r="P759" s="477">
        <f t="shared" ref="P759" si="2639">IF(H759&gt;0,(H759/H734)*100,)</f>
        <v>0</v>
      </c>
      <c r="Q759" s="478">
        <f t="shared" ref="Q759" si="2640">IF(I759&gt;0,(I759/I734)*100,)</f>
        <v>47.407800164958168</v>
      </c>
      <c r="R759" s="152">
        <f t="shared" si="2633"/>
        <v>85.376134889753558</v>
      </c>
      <c r="S759" s="153">
        <f t="shared" si="2615"/>
        <v>58.594411515664696</v>
      </c>
      <c r="T759" s="475">
        <f t="shared" si="2616"/>
        <v>71.574447874614108</v>
      </c>
      <c r="U759" s="475">
        <f t="shared" si="2617"/>
        <v>0</v>
      </c>
      <c r="V759" s="475">
        <f t="shared" si="2618"/>
        <v>77.888611803823778</v>
      </c>
      <c r="W759" s="475">
        <f t="shared" si="2619"/>
        <v>0</v>
      </c>
      <c r="X759" s="476">
        <f t="shared" si="2620"/>
        <v>76.134087427830792</v>
      </c>
      <c r="Y759" s="196"/>
      <c r="Z759" s="913">
        <f t="shared" si="2634"/>
        <v>100</v>
      </c>
      <c r="AA759" s="913">
        <f t="shared" si="2621"/>
        <v>100</v>
      </c>
      <c r="AB759" s="913">
        <f t="shared" si="2622"/>
        <v>100</v>
      </c>
      <c r="AC759" s="913">
        <f t="shared" si="2623"/>
        <v>0</v>
      </c>
      <c r="AD759" s="913">
        <f t="shared" si="2624"/>
        <v>100</v>
      </c>
      <c r="AE759" s="913">
        <f t="shared" si="2625"/>
        <v>0</v>
      </c>
      <c r="AF759" s="913">
        <f t="shared" si="2626"/>
        <v>100</v>
      </c>
      <c r="AG759" s="480"/>
    </row>
    <row r="760" spans="1:33">
      <c r="A760" s="165"/>
      <c r="B760" s="1143" t="s">
        <v>415</v>
      </c>
      <c r="C760" s="1165">
        <v>545</v>
      </c>
      <c r="D760" s="1166">
        <v>152</v>
      </c>
      <c r="E760" s="1166">
        <v>843</v>
      </c>
      <c r="F760" s="20"/>
      <c r="G760" s="1166">
        <v>64</v>
      </c>
      <c r="H760" s="1166"/>
      <c r="I760" s="1167">
        <v>1604</v>
      </c>
      <c r="J760" s="196"/>
      <c r="K760" s="153">
        <f t="shared" ref="K760:L760" si="2641">IF(C760&gt;0,(C760/C728)*100,)</f>
        <v>10.238587262821717</v>
      </c>
      <c r="L760" s="153">
        <f t="shared" si="2641"/>
        <v>13.13742437337943</v>
      </c>
      <c r="M760" s="475">
        <f t="shared" ref="M760" si="2642">IF(E760&gt;0,(E760/E728)*100,)</f>
        <v>10.688474705211107</v>
      </c>
      <c r="N760" s="475">
        <f t="shared" ref="N760" si="2643">IF(F760&gt;0,(F760/F728)*100,)</f>
        <v>0</v>
      </c>
      <c r="O760" s="475">
        <f t="shared" ref="O760" si="2644">IF(G760&gt;0,(G760/G728)*100,)</f>
        <v>6.7297581493165088</v>
      </c>
      <c r="P760" s="475">
        <f t="shared" ref="P760" si="2645">IF(H760&gt;0,(H760/H728)*100,)</f>
        <v>0</v>
      </c>
      <c r="Q760" s="476">
        <f t="shared" ref="Q760" si="2646">IF(I760&gt;0,(I760/I728)*100,)</f>
        <v>10.471340906123515</v>
      </c>
      <c r="R760" s="152"/>
      <c r="S760" s="153"/>
      <c r="T760" s="475"/>
      <c r="U760" s="475"/>
      <c r="V760" s="475"/>
      <c r="W760" s="475"/>
      <c r="X760" s="476"/>
      <c r="Y760" s="196"/>
      <c r="Z760" s="915"/>
      <c r="AA760" s="915"/>
      <c r="AB760" s="915"/>
      <c r="AC760" s="917"/>
      <c r="AD760" s="917"/>
      <c r="AE760" s="917"/>
      <c r="AF760" s="917"/>
    </row>
    <row r="761" spans="1:33">
      <c r="A761" s="165"/>
      <c r="B761" s="1143" t="s">
        <v>413</v>
      </c>
      <c r="C761" s="1165">
        <v>642</v>
      </c>
      <c r="D761" s="1166">
        <v>132</v>
      </c>
      <c r="E761" s="1166">
        <v>864</v>
      </c>
      <c r="F761" s="20"/>
      <c r="G761" s="1166">
        <v>76</v>
      </c>
      <c r="H761" s="1166"/>
      <c r="I761" s="1167">
        <v>1714</v>
      </c>
      <c r="J761" s="196"/>
      <c r="K761" s="153">
        <f t="shared" ref="K761:L761" si="2647">IF(C761&gt;0,(C761/C731)*100,)</f>
        <v>10.21154763798314</v>
      </c>
      <c r="L761" s="153">
        <f t="shared" si="2647"/>
        <v>11.092436974789916</v>
      </c>
      <c r="M761" s="475">
        <f t="shared" ref="M761" si="2648">IF(E761&gt;0,(E761/E731)*100,)</f>
        <v>10.32875074716079</v>
      </c>
      <c r="N761" s="475">
        <f t="shared" ref="N761" si="2649">IF(F761&gt;0,(F761/F731)*100,)</f>
        <v>0</v>
      </c>
      <c r="O761" s="475">
        <f t="shared" ref="O761" si="2650">IF(G761&gt;0,(G761/G731)*100,)</f>
        <v>6.7137809187279158</v>
      </c>
      <c r="P761" s="475">
        <f t="shared" ref="P761" si="2651">IF(H761&gt;0,(H761/H731)*100,)</f>
        <v>0</v>
      </c>
      <c r="Q761" s="476">
        <f t="shared" ref="Q761" si="2652">IF(I761&gt;0,(I761/I731)*100,)</f>
        <v>10.097796630140214</v>
      </c>
      <c r="R761" s="152"/>
      <c r="S761" s="153"/>
      <c r="T761" s="475"/>
      <c r="U761" s="475"/>
      <c r="V761" s="475"/>
      <c r="W761" s="475"/>
      <c r="X761" s="476"/>
      <c r="Y761" s="196"/>
      <c r="Z761" s="915"/>
      <c r="AA761" s="917"/>
      <c r="AB761" s="917"/>
      <c r="AC761" s="917"/>
      <c r="AD761" s="917"/>
      <c r="AE761" s="917"/>
      <c r="AF761" s="917"/>
    </row>
    <row r="762" spans="1:33">
      <c r="A762" s="165"/>
      <c r="B762" s="1143" t="s">
        <v>409</v>
      </c>
      <c r="C762" s="1165">
        <v>825</v>
      </c>
      <c r="D762" s="1166">
        <v>166</v>
      </c>
      <c r="E762" s="1166">
        <v>1145</v>
      </c>
      <c r="F762" s="20"/>
      <c r="G762" s="1166">
        <v>113</v>
      </c>
      <c r="H762" s="1166"/>
      <c r="I762" s="1167">
        <v>2249</v>
      </c>
      <c r="J762" s="196"/>
      <c r="K762" s="154">
        <f t="shared" ref="K762:L762" si="2653">IF(C762&gt;0,(C762/C734)*100,)</f>
        <v>13.375486381322958</v>
      </c>
      <c r="L762" s="154">
        <f t="shared" si="2653"/>
        <v>14.055884843353091</v>
      </c>
      <c r="M762" s="477">
        <f t="shared" ref="M762" si="2654">IF(E762&gt;0,(E762/E734)*100,)</f>
        <v>13.595345523628591</v>
      </c>
      <c r="N762" s="477">
        <f t="shared" ref="N762" si="2655">IF(F762&gt;0,(F762/F734)*100,)</f>
        <v>0</v>
      </c>
      <c r="O762" s="477">
        <f t="shared" ref="O762" si="2656">IF(G762&gt;0,(G762/G734)*100,)</f>
        <v>9.3931837073981708</v>
      </c>
      <c r="P762" s="477">
        <f t="shared" ref="P762" si="2657">IF(H762&gt;0,(H762/H734)*100,)</f>
        <v>0</v>
      </c>
      <c r="Q762" s="478">
        <f t="shared" ref="Q762" si="2658">IF(I762&gt;0,(I762/I734)*100,)</f>
        <v>13.249675975020619</v>
      </c>
      <c r="R762" s="152"/>
      <c r="S762" s="153"/>
      <c r="T762" s="475"/>
      <c r="U762" s="475"/>
      <c r="V762" s="475"/>
      <c r="W762" s="475"/>
      <c r="X762" s="476"/>
      <c r="Y762" s="196"/>
      <c r="Z762" s="915"/>
      <c r="AA762" s="917"/>
      <c r="AB762" s="917"/>
      <c r="AC762" s="917"/>
      <c r="AD762" s="917"/>
      <c r="AE762" s="917"/>
      <c r="AF762" s="917"/>
    </row>
    <row r="763" spans="1:33">
      <c r="A763" s="165"/>
      <c r="B763" s="1143" t="s">
        <v>411</v>
      </c>
      <c r="C763" s="1165">
        <v>550</v>
      </c>
      <c r="D763" s="1166">
        <v>167</v>
      </c>
      <c r="E763" s="1166">
        <v>1038</v>
      </c>
      <c r="F763" s="20"/>
      <c r="G763" s="1166">
        <v>129</v>
      </c>
      <c r="H763" s="1166"/>
      <c r="I763" s="1167">
        <v>1884</v>
      </c>
      <c r="J763" s="196"/>
      <c r="K763" s="153">
        <f t="shared" ref="K763:L763" si="2659">IF(C763&gt;0,(C763/C728)*100,)</f>
        <v>10.332519256058612</v>
      </c>
      <c r="L763" s="153">
        <f t="shared" si="2659"/>
        <v>14.433880726015557</v>
      </c>
      <c r="M763" s="475">
        <f t="shared" ref="M763" si="2660">IF(E763&gt;0,(E763/E728)*100,)</f>
        <v>13.160897679726133</v>
      </c>
      <c r="N763" s="475">
        <f t="shared" ref="N763" si="2661">IF(F763&gt;0,(F763/F728)*100,)</f>
        <v>0</v>
      </c>
      <c r="O763" s="475">
        <f t="shared" ref="O763" si="2662">IF(G763&gt;0,(G763/G728)*100,)</f>
        <v>13.564668769716087</v>
      </c>
      <c r="P763" s="475">
        <f t="shared" ref="P763" si="2663">IF(H763&gt;0,(H763/H728)*100,)</f>
        <v>0</v>
      </c>
      <c r="Q763" s="476">
        <f t="shared" ref="Q763" si="2664">IF(I763&gt;0,(I763/I728)*100,)</f>
        <v>12.299255777516647</v>
      </c>
      <c r="R763" s="152"/>
      <c r="S763" s="153"/>
      <c r="T763" s="475"/>
      <c r="U763" s="475"/>
      <c r="V763" s="475"/>
      <c r="W763" s="475"/>
      <c r="X763" s="476"/>
      <c r="Y763" s="196"/>
      <c r="Z763" s="915"/>
      <c r="AA763" s="917"/>
      <c r="AB763" s="917"/>
      <c r="AC763" s="917"/>
      <c r="AD763" s="917"/>
      <c r="AE763" s="917"/>
      <c r="AF763" s="917"/>
    </row>
    <row r="764" spans="1:33">
      <c r="A764" s="165"/>
      <c r="B764" s="1143" t="s">
        <v>407</v>
      </c>
      <c r="C764" s="1165">
        <v>776</v>
      </c>
      <c r="D764" s="1166">
        <v>178</v>
      </c>
      <c r="E764" s="1166">
        <v>1179</v>
      </c>
      <c r="F764" s="20"/>
      <c r="G764" s="1166">
        <v>122</v>
      </c>
      <c r="H764" s="1166"/>
      <c r="I764" s="1167">
        <v>2255</v>
      </c>
      <c r="J764" s="196"/>
      <c r="K764" s="153">
        <f t="shared" ref="K764:L764" si="2665">IF(C764&gt;0,(C764/C731)*100,)</f>
        <v>12.342929855256878</v>
      </c>
      <c r="L764" s="153">
        <f t="shared" si="2665"/>
        <v>14.957983193277311</v>
      </c>
      <c r="M764" s="475">
        <f t="shared" ref="M764" si="2666">IF(E764&gt;0,(E764/E731)*100,)</f>
        <v>14.094441123729826</v>
      </c>
      <c r="N764" s="475">
        <f t="shared" ref="N764" si="2667">IF(F764&gt;0,(F764/F731)*100,)</f>
        <v>0</v>
      </c>
      <c r="O764" s="475">
        <f t="shared" ref="O764" si="2668">IF(G764&gt;0,(G764/G731)*100,)</f>
        <v>10.777385159010601</v>
      </c>
      <c r="P764" s="475">
        <f t="shared" ref="P764" si="2669">IF(H764&gt;0,(H764/H731)*100,)</f>
        <v>0</v>
      </c>
      <c r="Q764" s="476">
        <f t="shared" ref="Q764" si="2670">IF(I764&gt;0,(I764/I731)*100,)</f>
        <v>13.285024154589372</v>
      </c>
      <c r="R764" s="152"/>
      <c r="S764" s="153"/>
      <c r="T764" s="475"/>
      <c r="U764" s="475"/>
      <c r="V764" s="475"/>
      <c r="W764" s="475"/>
      <c r="X764" s="476"/>
      <c r="Y764" s="196"/>
      <c r="Z764" s="915"/>
      <c r="AA764" s="917"/>
      <c r="AB764" s="917"/>
      <c r="AC764" s="917"/>
      <c r="AD764" s="917"/>
      <c r="AE764" s="917"/>
      <c r="AF764" s="917"/>
    </row>
    <row r="765" spans="1:33">
      <c r="A765" s="165"/>
      <c r="B765" s="1143" t="s">
        <v>405</v>
      </c>
      <c r="C765" s="1165">
        <v>1023</v>
      </c>
      <c r="D765" s="1166">
        <v>117</v>
      </c>
      <c r="E765" s="1166">
        <v>1247</v>
      </c>
      <c r="F765" s="20"/>
      <c r="G765" s="1166">
        <v>240</v>
      </c>
      <c r="H765" s="1166"/>
      <c r="I765" s="1167">
        <v>2627</v>
      </c>
      <c r="J765" s="897"/>
      <c r="K765" s="154">
        <f t="shared" ref="K765:L765" si="2671">IF(C765&gt;0,(C765/C734)*100,)</f>
        <v>16.585603112840467</v>
      </c>
      <c r="L765" s="154">
        <f t="shared" si="2671"/>
        <v>9.9068585944115171</v>
      </c>
      <c r="M765" s="477">
        <f t="shared" ref="M765" si="2672">IF(E765&gt;0,(E765/E734)*100,)</f>
        <v>14.80645927333175</v>
      </c>
      <c r="N765" s="477">
        <f t="shared" ref="N765" si="2673">IF(F765&gt;0,(F765/F734)*100,)</f>
        <v>0</v>
      </c>
      <c r="O765" s="477">
        <f t="shared" ref="O765" si="2674">IF(G765&gt;0,(G765/G734)*100,)</f>
        <v>19.950124688279303</v>
      </c>
      <c r="P765" s="477">
        <f t="shared" ref="P765" si="2675">IF(H765&gt;0,(H765/H734)*100,)</f>
        <v>0</v>
      </c>
      <c r="Q765" s="478">
        <f t="shared" ref="Q765" si="2676">IF(I765&gt;0,(I765/I734)*100,)</f>
        <v>15.476611287852011</v>
      </c>
      <c r="R765" s="152"/>
      <c r="S765" s="153"/>
      <c r="T765" s="475"/>
      <c r="U765" s="475"/>
      <c r="V765" s="475"/>
      <c r="W765" s="475"/>
      <c r="X765" s="476"/>
      <c r="Y765" s="196"/>
      <c r="Z765" s="915"/>
      <c r="AA765" s="917"/>
      <c r="AB765" s="917"/>
      <c r="AC765" s="917"/>
      <c r="AD765" s="917"/>
      <c r="AE765" s="917"/>
      <c r="AF765" s="917"/>
    </row>
    <row r="766" spans="1:33">
      <c r="A766" s="165"/>
      <c r="B766" s="1143" t="s">
        <v>401</v>
      </c>
      <c r="C766" s="1165">
        <v>1194</v>
      </c>
      <c r="D766" s="1166">
        <v>355</v>
      </c>
      <c r="E766" s="1166">
        <v>2148</v>
      </c>
      <c r="F766" s="20"/>
      <c r="G766" s="1166">
        <v>245</v>
      </c>
      <c r="H766" s="1166"/>
      <c r="I766" s="1167">
        <v>3942</v>
      </c>
      <c r="J766" s="196"/>
      <c r="K766" s="153">
        <f t="shared" ref="K766:L766" si="2677">IF(C766&gt;0,(C766/C728)*100,)</f>
        <v>22.43095998497088</v>
      </c>
      <c r="L766" s="153">
        <f t="shared" si="2677"/>
        <v>30.682800345721695</v>
      </c>
      <c r="M766" s="475">
        <f t="shared" ref="M766" si="2678">IF(E766&gt;0,(E766/E728)*100,)</f>
        <v>27.23468999619627</v>
      </c>
      <c r="N766" s="475">
        <f t="shared" ref="N766" si="2679">IF(F766&gt;0,(F766/F728)*100,)</f>
        <v>0</v>
      </c>
      <c r="O766" s="475">
        <f t="shared" ref="O766" si="2680">IF(G766&gt;0,(G766/G728)*100,)</f>
        <v>25.76235541535226</v>
      </c>
      <c r="P766" s="475">
        <f t="shared" ref="P766" si="2681">IF(H766&gt;0,(H766/H728)*100,)</f>
        <v>0</v>
      </c>
      <c r="Q766" s="476">
        <f t="shared" ref="Q766" si="2682">IF(I766&gt;0,(I766/I728)*100,)</f>
        <v>25.734430082256171</v>
      </c>
      <c r="R766" s="152"/>
      <c r="S766" s="153"/>
      <c r="T766" s="475"/>
      <c r="U766" s="475"/>
      <c r="V766" s="475"/>
      <c r="W766" s="475"/>
      <c r="X766" s="476"/>
      <c r="Y766" s="196"/>
      <c r="Z766" s="915"/>
      <c r="AA766" s="917"/>
      <c r="AB766" s="917"/>
      <c r="AC766" s="917"/>
      <c r="AD766" s="917"/>
      <c r="AE766" s="917"/>
      <c r="AF766" s="917"/>
    </row>
    <row r="767" spans="1:33">
      <c r="A767" s="165"/>
      <c r="B767" s="1143" t="s">
        <v>399</v>
      </c>
      <c r="C767" s="1165">
        <v>1355</v>
      </c>
      <c r="D767" s="1166">
        <v>454</v>
      </c>
      <c r="E767" s="1166">
        <v>2461</v>
      </c>
      <c r="F767" s="20"/>
      <c r="G767" s="1166">
        <v>358</v>
      </c>
      <c r="H767" s="1166"/>
      <c r="I767" s="1167">
        <v>4628</v>
      </c>
      <c r="J767" s="196"/>
      <c r="K767" s="153">
        <f t="shared" ref="K767:L767" si="2683">IF(C767&gt;0,(C767/C731)*100,)</f>
        <v>21.552409734372517</v>
      </c>
      <c r="L767" s="153">
        <f t="shared" si="2683"/>
        <v>38.15126050420168</v>
      </c>
      <c r="M767" s="475">
        <f t="shared" ref="M767" si="2684">IF(E767&gt;0,(E767/E731)*100,)</f>
        <v>29.420203227734611</v>
      </c>
      <c r="N767" s="475">
        <f t="shared" ref="N767" si="2685">IF(F767&gt;0,(F767/F731)*100,)</f>
        <v>0</v>
      </c>
      <c r="O767" s="475">
        <f t="shared" ref="O767" si="2686">IF(G767&gt;0,(G767/G731)*100,)</f>
        <v>31.625441696113079</v>
      </c>
      <c r="P767" s="475">
        <f t="shared" ref="P767" si="2687">IF(H767&gt;0,(H767/H731)*100,)</f>
        <v>0</v>
      </c>
      <c r="Q767" s="476">
        <f t="shared" ref="Q767" si="2688">IF(I767&gt;0,(I767/I731)*100,)</f>
        <v>27.265229174030871</v>
      </c>
      <c r="R767" s="152"/>
      <c r="S767" s="153"/>
      <c r="T767" s="475"/>
      <c r="U767" s="475"/>
      <c r="V767" s="475"/>
      <c r="W767" s="475"/>
      <c r="X767" s="476"/>
      <c r="Y767" s="196"/>
      <c r="Z767" s="915"/>
      <c r="AA767" s="917"/>
      <c r="AB767" s="917"/>
      <c r="AC767" s="917"/>
      <c r="AD767" s="917"/>
      <c r="AE767" s="917"/>
      <c r="AF767" s="917"/>
    </row>
    <row r="768" spans="1:33">
      <c r="A768" s="165"/>
      <c r="B768" s="1143" t="s">
        <v>397</v>
      </c>
      <c r="C768" s="1165">
        <v>902</v>
      </c>
      <c r="D768" s="1166">
        <v>489</v>
      </c>
      <c r="E768" s="1166">
        <v>2394</v>
      </c>
      <c r="F768" s="20"/>
      <c r="G768" s="1166">
        <v>266</v>
      </c>
      <c r="H768" s="1166"/>
      <c r="I768" s="1167">
        <v>4051</v>
      </c>
      <c r="J768" s="897"/>
      <c r="K768" s="154">
        <f t="shared" ref="K768:L768" si="2689">IF(C768&gt;0,(C768/C734)*100,)</f>
        <v>14.623865110246435</v>
      </c>
      <c r="L768" s="154">
        <f t="shared" si="2689"/>
        <v>41.405588484335311</v>
      </c>
      <c r="M768" s="477">
        <f t="shared" ref="M768" si="2690">IF(E768&gt;0,(E768/E734)*100,)</f>
        <v>28.425552125385895</v>
      </c>
      <c r="N768" s="477">
        <f t="shared" ref="N768" si="2691">IF(F768&gt;0,(F768/F734)*100,)</f>
        <v>0</v>
      </c>
      <c r="O768" s="477">
        <f t="shared" ref="O768" si="2692">IF(G768&gt;0,(G768/G734)*100,)</f>
        <v>22.111388196176225</v>
      </c>
      <c r="P768" s="900">
        <f t="shared" ref="P768" si="2693">IF(H768&gt;0,(H768/H734)*100,)</f>
        <v>0</v>
      </c>
      <c r="Q768" s="477">
        <f t="shared" ref="Q768" si="2694">IF(I768&gt;0,(I768/I734)*100,)</f>
        <v>23.865912572169201</v>
      </c>
      <c r="R768" s="152"/>
      <c r="S768" s="153"/>
      <c r="T768" s="475"/>
      <c r="U768" s="475"/>
      <c r="V768" s="475"/>
      <c r="W768" s="475"/>
      <c r="X768" s="476"/>
      <c r="Y768" s="196"/>
      <c r="Z768" s="915"/>
      <c r="AA768" s="917"/>
      <c r="AB768" s="917"/>
      <c r="AC768" s="917"/>
      <c r="AD768" s="917"/>
      <c r="AE768" s="917"/>
      <c r="AF768" s="917"/>
    </row>
    <row r="769" spans="1:32">
      <c r="A769" s="165"/>
      <c r="B769" s="1143" t="s">
        <v>403</v>
      </c>
      <c r="C769" s="1165">
        <v>3666</v>
      </c>
      <c r="D769" s="1166">
        <v>713</v>
      </c>
      <c r="E769" s="1166">
        <v>3621</v>
      </c>
      <c r="F769" s="20"/>
      <c r="G769" s="1166">
        <v>477</v>
      </c>
      <c r="H769" s="1166"/>
      <c r="I769" s="1167">
        <v>8477</v>
      </c>
      <c r="J769" s="196"/>
      <c r="K769" s="166">
        <f t="shared" ref="K769:L769" si="2695">IF(C769&gt;0,(C769/C721)*100,)</f>
        <v>63.087248322147651</v>
      </c>
      <c r="L769" s="155">
        <f t="shared" si="2695"/>
        <v>52.61992619926199</v>
      </c>
      <c r="M769" s="155">
        <f t="shared" ref="M769" si="2696">IF(E769&gt;0,(E769/E721)*100,)</f>
        <v>52.992828918483823</v>
      </c>
      <c r="N769" s="155">
        <f t="shared" ref="N769" si="2697">IF(F769&gt;0,(F769/F721)*100,)</f>
        <v>0</v>
      </c>
      <c r="O769" s="155">
        <f t="shared" ref="O769" si="2698">IF(G769&gt;0,(G769/G721)*100,)</f>
        <v>51.180257510729611</v>
      </c>
      <c r="P769" s="156">
        <f t="shared" ref="P769" si="2699">IF(H769&gt;0,(H769/H721)*100,)</f>
        <v>0</v>
      </c>
      <c r="Q769" s="157">
        <f>IF(I769&gt;0,(I769/I721)*100,)</f>
        <v>56.774496015002342</v>
      </c>
      <c r="R769" s="896"/>
      <c r="S769" s="166"/>
      <c r="T769" s="166"/>
      <c r="U769" s="166"/>
      <c r="V769" s="166"/>
      <c r="W769" s="156"/>
      <c r="X769" s="166"/>
      <c r="Y769" s="196"/>
      <c r="Z769" s="915"/>
      <c r="AA769" s="917"/>
      <c r="AB769" s="917"/>
      <c r="AC769" s="917"/>
      <c r="AD769" s="917"/>
      <c r="AE769" s="917"/>
      <c r="AF769" s="917"/>
    </row>
    <row r="770" spans="1:32">
      <c r="A770" s="165"/>
      <c r="B770" s="1143" t="s">
        <v>441</v>
      </c>
      <c r="C770" s="1165">
        <v>3401</v>
      </c>
      <c r="D770" s="1166">
        <v>617</v>
      </c>
      <c r="E770" s="1166">
        <v>3743</v>
      </c>
      <c r="F770" s="20"/>
      <c r="G770" s="1166">
        <v>558</v>
      </c>
      <c r="H770" s="1166"/>
      <c r="I770" s="1167">
        <v>8319</v>
      </c>
      <c r="J770" s="196"/>
      <c r="K770" s="166">
        <f t="shared" ref="K770:L770" si="2700">IF(C770&gt;0,(C770/C723)*100,)</f>
        <v>62.460973370064274</v>
      </c>
      <c r="L770" s="155">
        <f t="shared" si="2700"/>
        <v>49.67793880837359</v>
      </c>
      <c r="M770" s="155">
        <f t="shared" ref="M770" si="2701">IF(E770&gt;0,(E770/E723)*100,)</f>
        <v>52.051175079961062</v>
      </c>
      <c r="N770" s="155">
        <f t="shared" ref="N770" si="2702">IF(F770&gt;0,(F770/F723)*100,)</f>
        <v>0</v>
      </c>
      <c r="O770" s="155">
        <f t="shared" ref="O770" si="2703">IF(G770&gt;0,(G770/G723)*100,)</f>
        <v>52.003727865796833</v>
      </c>
      <c r="P770" s="156">
        <f t="shared" ref="P770" si="2704">IF(H770&gt;0,(H770/H723)*100,)</f>
        <v>0</v>
      </c>
      <c r="Q770" s="157">
        <f t="shared" ref="Q770" si="2705">IF(I770&gt;0,(I770/I723)*100,)</f>
        <v>55.641763092769715</v>
      </c>
      <c r="R770" s="896"/>
      <c r="S770" s="166"/>
      <c r="T770" s="166"/>
      <c r="U770" s="166"/>
      <c r="V770" s="166"/>
      <c r="W770" s="156"/>
      <c r="X770" s="166"/>
      <c r="Y770" s="196"/>
      <c r="Z770" s="915"/>
      <c r="AA770" s="917"/>
      <c r="AB770" s="917"/>
      <c r="AC770" s="917"/>
      <c r="AD770" s="917"/>
      <c r="AE770" s="917"/>
      <c r="AF770" s="917"/>
    </row>
    <row r="771" spans="1:32">
      <c r="A771" s="165"/>
      <c r="B771" s="1143" t="s">
        <v>439</v>
      </c>
      <c r="C771" s="1165">
        <v>3191</v>
      </c>
      <c r="D771" s="1166">
        <v>573</v>
      </c>
      <c r="E771" s="1166">
        <v>3353</v>
      </c>
      <c r="F771" s="20"/>
      <c r="G771" s="1166">
        <v>505</v>
      </c>
      <c r="H771" s="1166"/>
      <c r="I771" s="1167">
        <v>7622</v>
      </c>
      <c r="J771" s="897"/>
      <c r="K771" s="158">
        <f t="shared" ref="K771:L771" si="2706">IF(C771&gt;0,(C771/C725)*100,)</f>
        <v>54.941460055096414</v>
      </c>
      <c r="L771" s="158">
        <f t="shared" si="2706"/>
        <v>45.404120443740091</v>
      </c>
      <c r="M771" s="158">
        <f t="shared" ref="M771" si="2707">IF(E771&gt;0,(E771/E725)*100,)</f>
        <v>45.304688555600592</v>
      </c>
      <c r="N771" s="158">
        <f t="shared" ref="N771" si="2708">IF(F771&gt;0,(F771/F725)*100,)</f>
        <v>0</v>
      </c>
      <c r="O771" s="158">
        <f t="shared" ref="O771" si="2709">IF(G771&gt;0,(G771/G725)*100,)</f>
        <v>46.372819100091824</v>
      </c>
      <c r="P771" s="159">
        <f t="shared" ref="P771" si="2710">IF(H771&gt;0,(H771/H725)*100,)</f>
        <v>0</v>
      </c>
      <c r="Q771" s="160">
        <f t="shared" ref="Q771" si="2711">IF(I771&gt;0,(I771/I725)*100,)</f>
        <v>48.984575835475582</v>
      </c>
      <c r="R771" s="427"/>
      <c r="S771" s="158"/>
      <c r="T771" s="158"/>
      <c r="U771" s="158"/>
      <c r="V771" s="158"/>
      <c r="W771" s="159"/>
      <c r="X771" s="158"/>
      <c r="Y771" s="897"/>
      <c r="Z771" s="918"/>
      <c r="AA771" s="919"/>
      <c r="AB771" s="919"/>
      <c r="AC771" s="919"/>
      <c r="AD771" s="919"/>
      <c r="AE771" s="919"/>
      <c r="AF771" s="919"/>
    </row>
    <row r="772" spans="1:32">
      <c r="A772" s="943" t="s">
        <v>76</v>
      </c>
      <c r="B772" s="1144" t="s">
        <v>357</v>
      </c>
      <c r="C772" s="1162">
        <v>27785</v>
      </c>
      <c r="D772" s="1163">
        <v>7659</v>
      </c>
      <c r="E772" s="1163">
        <v>23548</v>
      </c>
      <c r="F772" s="1163">
        <v>32</v>
      </c>
      <c r="G772" s="1163">
        <v>1139</v>
      </c>
      <c r="H772" s="1163">
        <v>380</v>
      </c>
      <c r="I772" s="1164">
        <v>60543</v>
      </c>
      <c r="J772" s="196"/>
      <c r="K772" s="472"/>
      <c r="L772" s="472"/>
      <c r="M772" s="462"/>
      <c r="N772" s="462"/>
      <c r="O772" s="462"/>
      <c r="P772" s="462"/>
      <c r="Q772" s="473"/>
      <c r="R772" s="474"/>
      <c r="S772" s="909"/>
      <c r="T772" s="910"/>
      <c r="U772" s="910"/>
      <c r="V772" s="910"/>
      <c r="W772" s="910"/>
      <c r="X772" s="473"/>
      <c r="Y772" s="196"/>
      <c r="Z772" s="915"/>
      <c r="AA772" s="917"/>
      <c r="AB772" s="917"/>
      <c r="AC772" s="917"/>
      <c r="AD772" s="917"/>
      <c r="AE772" s="917"/>
      <c r="AF772" s="917"/>
    </row>
    <row r="773" spans="1:32">
      <c r="A773" s="165"/>
      <c r="B773" s="1143" t="s">
        <v>359</v>
      </c>
      <c r="C773" s="1165">
        <v>28046</v>
      </c>
      <c r="D773" s="1166">
        <v>7774</v>
      </c>
      <c r="E773" s="1166">
        <v>23165</v>
      </c>
      <c r="F773" s="20">
        <v>18</v>
      </c>
      <c r="G773" s="1166">
        <v>1051</v>
      </c>
      <c r="H773" s="1166">
        <v>466</v>
      </c>
      <c r="I773" s="1167">
        <v>60520</v>
      </c>
      <c r="J773" s="196"/>
      <c r="K773" s="153"/>
      <c r="L773" s="153"/>
      <c r="M773" s="475"/>
      <c r="N773" s="475"/>
      <c r="O773" s="475"/>
      <c r="P773" s="475"/>
      <c r="Q773" s="476"/>
      <c r="R773" s="152"/>
      <c r="S773" s="153"/>
      <c r="T773" s="475"/>
      <c r="U773" s="475"/>
      <c r="V773" s="475"/>
      <c r="W773" s="475"/>
      <c r="X773" s="476"/>
      <c r="Y773" s="196"/>
      <c r="Z773" s="915"/>
      <c r="AA773" s="917"/>
      <c r="AB773" s="917"/>
      <c r="AC773" s="917"/>
      <c r="AD773" s="917"/>
      <c r="AE773" s="917"/>
      <c r="AF773" s="917"/>
    </row>
    <row r="774" spans="1:32">
      <c r="A774" s="165"/>
      <c r="B774" s="1143" t="s">
        <v>361</v>
      </c>
      <c r="C774" s="1165">
        <v>29509</v>
      </c>
      <c r="D774" s="1166">
        <v>8240</v>
      </c>
      <c r="E774" s="1166">
        <v>24211</v>
      </c>
      <c r="F774" s="20">
        <v>16</v>
      </c>
      <c r="G774" s="1166">
        <v>1013</v>
      </c>
      <c r="H774" s="1166">
        <v>416</v>
      </c>
      <c r="I774" s="1167">
        <v>63405</v>
      </c>
      <c r="J774" s="196"/>
      <c r="K774" s="153"/>
      <c r="L774" s="153"/>
      <c r="M774" s="475"/>
      <c r="N774" s="475"/>
      <c r="O774" s="475"/>
      <c r="P774" s="475"/>
      <c r="Q774" s="476"/>
      <c r="R774" s="152"/>
      <c r="S774" s="153"/>
      <c r="T774" s="475"/>
      <c r="U774" s="475"/>
      <c r="V774" s="475"/>
      <c r="W774" s="475"/>
      <c r="X774" s="476"/>
      <c r="Y774" s="196"/>
      <c r="Z774" s="915"/>
      <c r="AA774" s="917"/>
      <c r="AB774" s="917"/>
      <c r="AC774" s="917"/>
      <c r="AD774" s="917"/>
      <c r="AE774" s="917"/>
      <c r="AF774" s="917"/>
    </row>
    <row r="775" spans="1:32">
      <c r="A775" s="165"/>
      <c r="B775" s="1143" t="s">
        <v>363</v>
      </c>
      <c r="C775" s="1165">
        <v>30442</v>
      </c>
      <c r="D775" s="1166">
        <v>8014</v>
      </c>
      <c r="E775" s="1166">
        <v>24330</v>
      </c>
      <c r="F775" s="20">
        <v>297</v>
      </c>
      <c r="G775" s="1166">
        <v>1014</v>
      </c>
      <c r="H775" s="1166">
        <v>444</v>
      </c>
      <c r="I775" s="1167">
        <v>64541</v>
      </c>
      <c r="J775" s="196"/>
      <c r="K775" s="153"/>
      <c r="L775" s="153"/>
      <c r="M775" s="475"/>
      <c r="N775" s="475"/>
      <c r="O775" s="475"/>
      <c r="P775" s="475"/>
      <c r="Q775" s="476"/>
      <c r="R775" s="152"/>
      <c r="S775" s="153"/>
      <c r="T775" s="475"/>
      <c r="U775" s="475"/>
      <c r="V775" s="475"/>
      <c r="W775" s="475"/>
      <c r="X775" s="476"/>
      <c r="Y775" s="196"/>
      <c r="Z775" s="915"/>
      <c r="AA775" s="917"/>
      <c r="AB775" s="917"/>
      <c r="AC775" s="917"/>
      <c r="AD775" s="917"/>
      <c r="AE775" s="917"/>
      <c r="AF775" s="917"/>
    </row>
    <row r="776" spans="1:32">
      <c r="A776" s="165"/>
      <c r="B776" s="1143" t="s">
        <v>365</v>
      </c>
      <c r="C776" s="1165">
        <v>30074</v>
      </c>
      <c r="D776" s="1166">
        <v>8208</v>
      </c>
      <c r="E776" s="1166">
        <v>24732</v>
      </c>
      <c r="F776" s="20">
        <v>433</v>
      </c>
      <c r="G776" s="1166">
        <v>990</v>
      </c>
      <c r="H776" s="1166">
        <v>518</v>
      </c>
      <c r="I776" s="1167">
        <v>64955</v>
      </c>
      <c r="J776" s="196"/>
      <c r="K776" s="153"/>
      <c r="L776" s="153"/>
      <c r="M776" s="475"/>
      <c r="N776" s="475"/>
      <c r="O776" s="475"/>
      <c r="P776" s="475"/>
      <c r="Q776" s="476"/>
      <c r="R776" s="152"/>
      <c r="S776" s="153"/>
      <c r="T776" s="475"/>
      <c r="U776" s="475"/>
      <c r="V776" s="475"/>
      <c r="W776" s="475"/>
      <c r="X776" s="476"/>
      <c r="Y776" s="196"/>
      <c r="Z776" s="915"/>
      <c r="AA776" s="915"/>
      <c r="AB776" s="915"/>
      <c r="AC776" s="915"/>
      <c r="AD776" s="917"/>
      <c r="AE776" s="917"/>
      <c r="AF776" s="917"/>
    </row>
    <row r="777" spans="1:32">
      <c r="A777" s="165"/>
      <c r="B777" s="1143" t="s">
        <v>367</v>
      </c>
      <c r="C777" s="1165">
        <v>30422</v>
      </c>
      <c r="D777" s="1166">
        <v>7861</v>
      </c>
      <c r="E777" s="1166">
        <v>25852</v>
      </c>
      <c r="F777" s="20">
        <v>447</v>
      </c>
      <c r="G777" s="1166">
        <v>1072</v>
      </c>
      <c r="H777" s="1166">
        <v>497</v>
      </c>
      <c r="I777" s="1167">
        <v>66151</v>
      </c>
      <c r="J777" s="196"/>
      <c r="K777" s="153"/>
      <c r="L777" s="153"/>
      <c r="M777" s="475"/>
      <c r="N777" s="475"/>
      <c r="O777" s="475"/>
      <c r="P777" s="475"/>
      <c r="Q777" s="476"/>
      <c r="R777" s="152"/>
      <c r="S777" s="153"/>
      <c r="T777" s="475"/>
      <c r="U777" s="475"/>
      <c r="V777" s="475"/>
      <c r="W777" s="475"/>
      <c r="X777" s="476"/>
      <c r="Y777" s="196"/>
      <c r="Z777" s="915"/>
      <c r="AA777" s="917"/>
      <c r="AB777" s="917"/>
      <c r="AC777" s="917"/>
      <c r="AD777" s="917"/>
      <c r="AE777" s="917"/>
      <c r="AF777" s="917"/>
    </row>
    <row r="778" spans="1:32">
      <c r="A778" s="165"/>
      <c r="B778" s="1143" t="s">
        <v>369</v>
      </c>
      <c r="C778" s="1165">
        <v>31687</v>
      </c>
      <c r="D778" s="1166">
        <v>8602</v>
      </c>
      <c r="E778" s="1166">
        <v>26946</v>
      </c>
      <c r="F778" s="20">
        <v>939</v>
      </c>
      <c r="G778" s="1166">
        <v>1115</v>
      </c>
      <c r="H778" s="1166">
        <v>588</v>
      </c>
      <c r="I778" s="1167">
        <v>69877</v>
      </c>
      <c r="J778" s="196"/>
      <c r="K778" s="154"/>
      <c r="L778" s="154"/>
      <c r="M778" s="477"/>
      <c r="N778" s="477"/>
      <c r="O778" s="477"/>
      <c r="P778" s="477"/>
      <c r="Q778" s="478"/>
      <c r="R778" s="152"/>
      <c r="S778" s="153"/>
      <c r="T778" s="475"/>
      <c r="U778" s="475"/>
      <c r="V778" s="475"/>
      <c r="W778" s="475"/>
      <c r="X778" s="476"/>
      <c r="Y778" s="196"/>
      <c r="Z778" s="915"/>
      <c r="AA778" s="917"/>
      <c r="AB778" s="917"/>
      <c r="AC778" s="917"/>
      <c r="AD778" s="917"/>
      <c r="AE778" s="917"/>
      <c r="AF778" s="917"/>
    </row>
    <row r="779" spans="1:32">
      <c r="A779" s="165"/>
      <c r="B779" s="1143" t="s">
        <v>371</v>
      </c>
      <c r="C779" s="1165">
        <v>24613</v>
      </c>
      <c r="D779" s="1166">
        <v>3668</v>
      </c>
      <c r="E779" s="1166">
        <v>16498</v>
      </c>
      <c r="F779" s="20">
        <v>0</v>
      </c>
      <c r="G779" s="1166">
        <v>728</v>
      </c>
      <c r="H779" s="1166">
        <v>395</v>
      </c>
      <c r="I779" s="1167">
        <v>45902</v>
      </c>
      <c r="J779" s="196"/>
      <c r="K779" s="153"/>
      <c r="L779" s="153"/>
      <c r="M779" s="475"/>
      <c r="N779" s="475"/>
      <c r="O779" s="475"/>
      <c r="P779" s="475"/>
      <c r="Q779" s="476"/>
      <c r="R779" s="152"/>
      <c r="S779" s="153"/>
      <c r="T779" s="475"/>
      <c r="U779" s="475"/>
      <c r="V779" s="475"/>
      <c r="W779" s="475"/>
      <c r="X779" s="476"/>
      <c r="Y779" s="196"/>
      <c r="Z779" s="915"/>
      <c r="AA779" s="917"/>
      <c r="AB779" s="917"/>
      <c r="AC779" s="917"/>
      <c r="AD779" s="917"/>
      <c r="AE779" s="917"/>
      <c r="AF779" s="917"/>
    </row>
    <row r="780" spans="1:32">
      <c r="A780" s="165"/>
      <c r="B780" s="1143" t="s">
        <v>1215</v>
      </c>
      <c r="C780" s="1165">
        <v>24613</v>
      </c>
      <c r="D780" s="1166">
        <v>3668</v>
      </c>
      <c r="E780" s="1166">
        <v>16498</v>
      </c>
      <c r="F780" s="20">
        <v>0</v>
      </c>
      <c r="G780" s="1166">
        <v>728</v>
      </c>
      <c r="H780" s="1166">
        <v>395</v>
      </c>
      <c r="I780" s="1167">
        <v>45902</v>
      </c>
      <c r="J780" s="196"/>
      <c r="K780" s="153"/>
      <c r="L780" s="153"/>
      <c r="M780" s="475"/>
      <c r="N780" s="475"/>
      <c r="O780" s="475"/>
      <c r="P780" s="475"/>
      <c r="Q780" s="476"/>
      <c r="R780" s="152"/>
      <c r="S780" s="153"/>
      <c r="T780" s="475"/>
      <c r="U780" s="475"/>
      <c r="V780" s="475"/>
      <c r="W780" s="475"/>
      <c r="X780" s="476"/>
      <c r="Y780" s="196"/>
      <c r="Z780" s="915"/>
      <c r="AA780" s="917"/>
      <c r="AB780" s="917"/>
      <c r="AC780" s="917"/>
      <c r="AD780" s="917"/>
      <c r="AE780" s="917"/>
      <c r="AF780" s="917"/>
    </row>
    <row r="781" spans="1:32">
      <c r="A781" s="165"/>
      <c r="B781" s="1143" t="s">
        <v>373</v>
      </c>
      <c r="C781" s="1165">
        <v>26259</v>
      </c>
      <c r="D781" s="1166">
        <v>4138</v>
      </c>
      <c r="E781" s="1166">
        <v>17837</v>
      </c>
      <c r="F781" s="20">
        <v>22</v>
      </c>
      <c r="G781" s="1166">
        <v>794</v>
      </c>
      <c r="H781" s="1166">
        <v>423</v>
      </c>
      <c r="I781" s="1167">
        <v>49473</v>
      </c>
      <c r="J781" s="196"/>
      <c r="K781" s="153"/>
      <c r="L781" s="153"/>
      <c r="M781" s="475"/>
      <c r="N781" s="475"/>
      <c r="O781" s="475"/>
      <c r="P781" s="475"/>
      <c r="Q781" s="476"/>
      <c r="R781" s="152"/>
      <c r="S781" s="153"/>
      <c r="T781" s="475"/>
      <c r="U781" s="475"/>
      <c r="V781" s="475"/>
      <c r="W781" s="475"/>
      <c r="X781" s="476"/>
      <c r="Y781" s="196"/>
      <c r="Z781" s="915"/>
      <c r="AA781" s="917"/>
      <c r="AB781" s="917"/>
      <c r="AC781" s="917"/>
      <c r="AD781" s="917"/>
      <c r="AE781" s="917"/>
      <c r="AF781" s="917"/>
    </row>
    <row r="782" spans="1:32">
      <c r="A782" s="165"/>
      <c r="B782" s="1143" t="s">
        <v>1217</v>
      </c>
      <c r="C782" s="1165">
        <v>26259</v>
      </c>
      <c r="D782" s="1166">
        <v>4138</v>
      </c>
      <c r="E782" s="1166">
        <v>17837</v>
      </c>
      <c r="F782" s="20">
        <v>22</v>
      </c>
      <c r="G782" s="1166">
        <v>794</v>
      </c>
      <c r="H782" s="1166">
        <v>423</v>
      </c>
      <c r="I782" s="1167">
        <v>49473</v>
      </c>
      <c r="J782" s="196"/>
      <c r="K782" s="153"/>
      <c r="L782" s="153"/>
      <c r="M782" s="475"/>
      <c r="N782" s="475"/>
      <c r="O782" s="475"/>
      <c r="P782" s="475"/>
      <c r="Q782" s="476"/>
      <c r="R782" s="152"/>
      <c r="S782" s="153"/>
      <c r="T782" s="475"/>
      <c r="U782" s="475"/>
      <c r="V782" s="475"/>
      <c r="W782" s="475"/>
      <c r="X782" s="476"/>
      <c r="Y782" s="196"/>
      <c r="Z782" s="915"/>
      <c r="AA782" s="917"/>
      <c r="AB782" s="917"/>
      <c r="AC782" s="917"/>
      <c r="AD782" s="917"/>
      <c r="AE782" s="917"/>
      <c r="AF782" s="917"/>
    </row>
    <row r="783" spans="1:32">
      <c r="A783" s="165"/>
      <c r="B783" s="1143" t="s">
        <v>375</v>
      </c>
      <c r="C783" s="1165">
        <v>26413</v>
      </c>
      <c r="D783" s="1166">
        <v>4613</v>
      </c>
      <c r="E783" s="1166">
        <v>19125</v>
      </c>
      <c r="F783" s="20">
        <v>120</v>
      </c>
      <c r="G783" s="1166">
        <v>869</v>
      </c>
      <c r="H783" s="1166">
        <v>347</v>
      </c>
      <c r="I783" s="1167">
        <v>51487</v>
      </c>
      <c r="J783" s="196"/>
      <c r="K783" s="186"/>
      <c r="L783" s="153"/>
      <c r="M783" s="475"/>
      <c r="N783" s="475"/>
      <c r="O783" s="475"/>
      <c r="P783" s="475"/>
      <c r="Q783" s="476"/>
      <c r="R783" s="152"/>
      <c r="S783" s="153"/>
      <c r="T783" s="475"/>
      <c r="U783" s="475"/>
      <c r="V783" s="475"/>
      <c r="W783" s="475"/>
      <c r="X783" s="476"/>
      <c r="Y783" s="196"/>
      <c r="Z783" s="915"/>
      <c r="AA783" s="917"/>
      <c r="AB783" s="917"/>
      <c r="AC783" s="917"/>
      <c r="AD783" s="917"/>
      <c r="AE783" s="917"/>
      <c r="AF783" s="917"/>
    </row>
    <row r="784" spans="1:32">
      <c r="A784" s="165"/>
      <c r="B784" s="1143" t="s">
        <v>1219</v>
      </c>
      <c r="C784" s="1165">
        <v>26413</v>
      </c>
      <c r="D784" s="1166">
        <v>4613</v>
      </c>
      <c r="E784" s="1166">
        <v>19125</v>
      </c>
      <c r="F784" s="20">
        <v>120</v>
      </c>
      <c r="G784" s="1166">
        <v>869</v>
      </c>
      <c r="H784" s="1166">
        <v>347</v>
      </c>
      <c r="I784" s="1167">
        <v>51487</v>
      </c>
      <c r="J784" s="196"/>
      <c r="K784" s="153"/>
      <c r="L784" s="153"/>
      <c r="M784" s="475"/>
      <c r="N784" s="475"/>
      <c r="O784" s="475"/>
      <c r="P784" s="479"/>
      <c r="Q784" s="475"/>
      <c r="R784" s="152"/>
      <c r="S784" s="153"/>
      <c r="T784" s="475"/>
      <c r="U784" s="475"/>
      <c r="V784" s="475"/>
      <c r="W784" s="475"/>
      <c r="X784" s="476"/>
      <c r="Y784" s="196"/>
      <c r="Z784" s="915"/>
      <c r="AA784" s="917"/>
      <c r="AB784" s="917"/>
      <c r="AC784" s="917"/>
      <c r="AD784" s="917"/>
      <c r="AE784" s="917"/>
      <c r="AF784" s="917"/>
    </row>
    <row r="785" spans="1:33">
      <c r="A785" s="165"/>
      <c r="B785" s="1143" t="s">
        <v>377</v>
      </c>
      <c r="C785" s="1165">
        <v>27638</v>
      </c>
      <c r="D785" s="1166">
        <v>5848</v>
      </c>
      <c r="E785" s="1166">
        <v>20059</v>
      </c>
      <c r="F785" s="20">
        <v>83</v>
      </c>
      <c r="G785" s="1166">
        <v>906</v>
      </c>
      <c r="H785" s="1166">
        <v>406</v>
      </c>
      <c r="I785" s="1167">
        <v>54940</v>
      </c>
      <c r="J785" s="196"/>
      <c r="K785" s="166"/>
      <c r="L785" s="155"/>
      <c r="M785" s="155"/>
      <c r="N785" s="155"/>
      <c r="O785" s="155"/>
      <c r="P785" s="156"/>
      <c r="Q785" s="157"/>
      <c r="R785" s="896"/>
      <c r="S785" s="166"/>
      <c r="T785" s="166"/>
      <c r="U785" s="166"/>
      <c r="V785" s="166"/>
      <c r="W785" s="156"/>
      <c r="X785" s="166"/>
      <c r="Y785" s="196"/>
      <c r="Z785" s="915"/>
      <c r="AA785" s="917"/>
      <c r="AB785" s="917"/>
      <c r="AC785" s="917"/>
      <c r="AD785" s="917"/>
      <c r="AE785" s="917"/>
      <c r="AF785" s="917"/>
    </row>
    <row r="786" spans="1:33">
      <c r="A786" s="165"/>
      <c r="B786" s="1143" t="s">
        <v>379</v>
      </c>
      <c r="C786" s="1165">
        <v>26900</v>
      </c>
      <c r="D786" s="1166">
        <v>7082</v>
      </c>
      <c r="E786" s="1166">
        <v>22060</v>
      </c>
      <c r="F786" s="20">
        <v>0</v>
      </c>
      <c r="G786" s="1166">
        <v>1002</v>
      </c>
      <c r="H786" s="1166">
        <v>401</v>
      </c>
      <c r="I786" s="1167">
        <v>57445</v>
      </c>
      <c r="J786" s="196"/>
      <c r="K786" s="155"/>
      <c r="L786" s="155"/>
      <c r="M786" s="155"/>
      <c r="N786" s="155"/>
      <c r="O786" s="155"/>
      <c r="P786" s="156"/>
      <c r="Q786" s="157"/>
      <c r="R786" s="896"/>
      <c r="S786" s="166"/>
      <c r="T786" s="166"/>
      <c r="U786" s="166"/>
      <c r="V786" s="166"/>
      <c r="W786" s="156"/>
      <c r="X786" s="166"/>
      <c r="Y786" s="196"/>
      <c r="Z786" s="915"/>
      <c r="AA786" s="917"/>
      <c r="AB786" s="917"/>
      <c r="AC786" s="917"/>
      <c r="AD786" s="917"/>
      <c r="AE786" s="917"/>
      <c r="AF786" s="917"/>
    </row>
    <row r="787" spans="1:33">
      <c r="A787" s="165"/>
      <c r="B787" s="1143" t="s">
        <v>1221</v>
      </c>
      <c r="C787" s="1165">
        <v>26900</v>
      </c>
      <c r="D787" s="1166">
        <v>7082</v>
      </c>
      <c r="E787" s="1166">
        <v>22060</v>
      </c>
      <c r="F787" s="20">
        <v>0</v>
      </c>
      <c r="G787" s="1166">
        <v>1002</v>
      </c>
      <c r="H787" s="1166">
        <v>401</v>
      </c>
      <c r="I787" s="1167">
        <v>57445</v>
      </c>
      <c r="J787" s="196"/>
      <c r="K787" s="155"/>
      <c r="L787" s="155"/>
      <c r="M787" s="155"/>
      <c r="N787" s="155"/>
      <c r="O787" s="155"/>
      <c r="P787" s="156"/>
      <c r="Q787" s="157"/>
      <c r="R787" s="896"/>
      <c r="S787" s="166"/>
      <c r="T787" s="166"/>
      <c r="U787" s="166"/>
      <c r="V787" s="166"/>
      <c r="W787" s="156"/>
      <c r="X787" s="166"/>
      <c r="Y787" s="196"/>
      <c r="Z787" s="915"/>
      <c r="AA787" s="917"/>
      <c r="AB787" s="917"/>
      <c r="AC787" s="917"/>
      <c r="AD787" s="917"/>
      <c r="AE787" s="917"/>
      <c r="AF787" s="917"/>
    </row>
    <row r="788" spans="1:33">
      <c r="A788" s="165"/>
      <c r="B788" s="1143" t="s">
        <v>381</v>
      </c>
      <c r="C788" s="1165">
        <v>26218</v>
      </c>
      <c r="D788" s="1166">
        <v>7136</v>
      </c>
      <c r="E788" s="1166">
        <v>21012</v>
      </c>
      <c r="F788" s="20">
        <v>0</v>
      </c>
      <c r="G788" s="1166">
        <v>659</v>
      </c>
      <c r="H788" s="1166">
        <v>373</v>
      </c>
      <c r="I788" s="1167">
        <v>55398</v>
      </c>
      <c r="J788" s="196"/>
      <c r="K788" s="155"/>
      <c r="L788" s="155"/>
      <c r="M788" s="155"/>
      <c r="N788" s="155"/>
      <c r="O788" s="155"/>
      <c r="P788" s="156"/>
      <c r="Q788" s="157"/>
      <c r="R788" s="896"/>
      <c r="S788" s="166"/>
      <c r="T788" s="166"/>
      <c r="U788" s="166"/>
      <c r="V788" s="166"/>
      <c r="W788" s="156"/>
      <c r="X788" s="166"/>
      <c r="Y788" s="196"/>
      <c r="Z788" s="915"/>
      <c r="AA788" s="917"/>
      <c r="AB788" s="917"/>
      <c r="AC788" s="917"/>
      <c r="AD788" s="917"/>
      <c r="AE788" s="917"/>
      <c r="AF788" s="917"/>
    </row>
    <row r="789" spans="1:33">
      <c r="A789" s="165"/>
      <c r="B789" s="1143" t="s">
        <v>1223</v>
      </c>
      <c r="C789" s="1165">
        <v>26218</v>
      </c>
      <c r="D789" s="1166">
        <v>7136</v>
      </c>
      <c r="E789" s="1166">
        <v>21012</v>
      </c>
      <c r="F789" s="20">
        <v>0</v>
      </c>
      <c r="G789" s="1166">
        <v>659</v>
      </c>
      <c r="H789" s="1166">
        <v>373</v>
      </c>
      <c r="I789" s="1167">
        <v>55398</v>
      </c>
      <c r="J789" s="196"/>
      <c r="K789" s="166">
        <f t="shared" ref="K789:L789" si="2712">IF(C789&gt;0,(C789/C772)*100,)</f>
        <v>94.360266330754001</v>
      </c>
      <c r="L789" s="166">
        <f t="shared" si="2712"/>
        <v>93.171432301867085</v>
      </c>
      <c r="M789" s="166">
        <f t="shared" ref="M789" si="2713">IF(E789&gt;0,(E789/E772)*100,)</f>
        <v>89.230507898759981</v>
      </c>
      <c r="N789" s="936">
        <f t="shared" ref="N789" si="2714">IF(F789&gt;0,(F789/F772)*100,)</f>
        <v>0</v>
      </c>
      <c r="O789" s="166">
        <f t="shared" ref="O789" si="2715">IF(G789&gt;0,(G789/G772)*100,)</f>
        <v>57.857769973661114</v>
      </c>
      <c r="P789" s="166">
        <f t="shared" ref="P789" si="2716">IF(H789&gt;0,(H789/H772)*100,)</f>
        <v>98.15789473684211</v>
      </c>
      <c r="Q789" s="157">
        <f t="shared" ref="Q789" si="2717">IF(I789&gt;0,(I789/I772)*100,)</f>
        <v>91.501907734998269</v>
      </c>
      <c r="R789" s="911" t="s">
        <v>1302</v>
      </c>
      <c r="S789" s="166"/>
      <c r="T789" s="166"/>
      <c r="U789" s="166"/>
      <c r="V789" s="166"/>
      <c r="W789" s="156"/>
      <c r="X789" s="166"/>
      <c r="Y789" s="196"/>
      <c r="Z789" s="915"/>
      <c r="AA789" s="917"/>
      <c r="AB789" s="917"/>
      <c r="AC789" s="917"/>
      <c r="AD789" s="917"/>
      <c r="AE789" s="917"/>
      <c r="AF789" s="917"/>
    </row>
    <row r="790" spans="1:33">
      <c r="A790" s="165"/>
      <c r="B790" s="1143" t="s">
        <v>1225</v>
      </c>
      <c r="C790" s="1165">
        <v>26218</v>
      </c>
      <c r="D790" s="1166">
        <v>7136</v>
      </c>
      <c r="E790" s="1166">
        <v>21012</v>
      </c>
      <c r="F790" s="20">
        <v>0</v>
      </c>
      <c r="G790" s="1166">
        <v>659</v>
      </c>
      <c r="H790" s="1166">
        <v>373</v>
      </c>
      <c r="I790" s="1167">
        <v>55398</v>
      </c>
      <c r="J790" s="196"/>
      <c r="K790" s="166"/>
      <c r="L790" s="166"/>
      <c r="M790" s="166"/>
      <c r="N790" s="166"/>
      <c r="O790" s="166"/>
      <c r="P790" s="156"/>
      <c r="Q790" s="157"/>
      <c r="R790" s="911"/>
      <c r="S790" s="150"/>
      <c r="T790" s="150"/>
      <c r="U790" s="150"/>
      <c r="V790" s="150"/>
      <c r="W790" s="150"/>
      <c r="X790" s="898"/>
      <c r="Y790" s="196"/>
      <c r="AA790" s="917"/>
      <c r="AB790" s="917"/>
      <c r="AC790" s="917"/>
      <c r="AD790" s="917"/>
      <c r="AE790" s="917"/>
      <c r="AF790" s="917"/>
      <c r="AG790" s="133"/>
    </row>
    <row r="791" spans="1:33">
      <c r="A791" s="165"/>
      <c r="B791" s="1143" t="s">
        <v>383</v>
      </c>
      <c r="C791" s="1165">
        <v>26666</v>
      </c>
      <c r="D791" s="1166">
        <v>6226</v>
      </c>
      <c r="E791" s="1166">
        <v>21296</v>
      </c>
      <c r="F791" s="20">
        <v>0</v>
      </c>
      <c r="G791" s="1166">
        <v>611</v>
      </c>
      <c r="H791" s="1166">
        <v>457</v>
      </c>
      <c r="I791" s="1167">
        <v>55256</v>
      </c>
      <c r="J791" s="196"/>
      <c r="K791" s="166"/>
      <c r="L791" s="166"/>
      <c r="M791" s="166"/>
      <c r="N791" s="166"/>
      <c r="O791" s="166"/>
      <c r="P791" s="156"/>
      <c r="Q791" s="157"/>
      <c r="R791" s="896">
        <f t="shared" ref="R791" si="2718">+K791+K794</f>
        <v>0</v>
      </c>
      <c r="S791" s="166">
        <f t="shared" ref="S791" si="2719">+L791+L794</f>
        <v>0</v>
      </c>
      <c r="T791" s="166">
        <f t="shared" ref="T791" si="2720">+M791+M794</f>
        <v>0</v>
      </c>
      <c r="U791" s="166">
        <f t="shared" ref="U791" si="2721">+N791+N794</f>
        <v>0</v>
      </c>
      <c r="V791" s="166">
        <f t="shared" ref="V791" si="2722">+O791+O794</f>
        <v>0</v>
      </c>
      <c r="W791" s="156">
        <f t="shared" ref="W791" si="2723">+P791+P794</f>
        <v>0</v>
      </c>
      <c r="X791" s="166">
        <f t="shared" ref="X791" si="2724">+Q791+Q794</f>
        <v>0</v>
      </c>
      <c r="Y791" s="196"/>
      <c r="Z791" s="915"/>
      <c r="AA791" s="917"/>
      <c r="AB791" s="917"/>
      <c r="AC791" s="917"/>
      <c r="AD791" s="917"/>
      <c r="AE791" s="917"/>
      <c r="AF791" s="917"/>
      <c r="AG791" s="133"/>
    </row>
    <row r="792" spans="1:33">
      <c r="A792" s="165"/>
      <c r="B792" s="1143" t="s">
        <v>1227</v>
      </c>
      <c r="C792" s="1165">
        <v>26666</v>
      </c>
      <c r="D792" s="1166">
        <v>6226</v>
      </c>
      <c r="E792" s="1166">
        <v>21296</v>
      </c>
      <c r="F792" s="20">
        <v>0</v>
      </c>
      <c r="G792" s="1166">
        <v>611</v>
      </c>
      <c r="H792" s="1166">
        <v>457</v>
      </c>
      <c r="I792" s="1167">
        <v>55256</v>
      </c>
      <c r="J792" s="196"/>
      <c r="K792" s="166">
        <f t="shared" ref="K792:L792" si="2725">IF(C792&gt;0,(C792/C773)*100,)</f>
        <v>95.079512229908005</v>
      </c>
      <c r="L792" s="166">
        <f t="shared" si="2725"/>
        <v>80.08747105737072</v>
      </c>
      <c r="M792" s="166">
        <f t="shared" ref="M792" si="2726">IF(E792&gt;0,(E792/E773)*100,)</f>
        <v>91.931793654219732</v>
      </c>
      <c r="N792" s="936">
        <f t="shared" ref="N792" si="2727">IF(F792&gt;0,(F792/F773)*100,)</f>
        <v>0</v>
      </c>
      <c r="O792" s="166">
        <f t="shared" ref="O792" si="2728">IF(G792&gt;0,(G792/G773)*100,)</f>
        <v>58.135109419600383</v>
      </c>
      <c r="P792" s="156">
        <f t="shared" ref="P792" si="2729">IF(H792&gt;0,(H792/H773)*100,)</f>
        <v>98.068669527897001</v>
      </c>
      <c r="Q792" s="157">
        <f t="shared" ref="Q792" si="2730">IF(I792&gt;0,(I792/I773)*100,)</f>
        <v>91.302048909451415</v>
      </c>
      <c r="R792" s="896"/>
      <c r="S792" s="166"/>
      <c r="T792" s="166"/>
      <c r="U792" s="166"/>
      <c r="V792" s="166"/>
      <c r="W792" s="156"/>
      <c r="X792" s="166"/>
      <c r="Y792" s="196"/>
      <c r="Z792" s="915"/>
      <c r="AA792" s="917"/>
      <c r="AB792" s="917"/>
      <c r="AC792" s="917"/>
      <c r="AD792" s="917"/>
      <c r="AE792" s="917"/>
      <c r="AF792" s="917"/>
      <c r="AG792" s="133"/>
    </row>
    <row r="793" spans="1:33">
      <c r="A793" s="165"/>
      <c r="B793" s="1143" t="s">
        <v>1229</v>
      </c>
      <c r="C793" s="1165">
        <v>26666</v>
      </c>
      <c r="D793" s="1166">
        <v>6226</v>
      </c>
      <c r="E793" s="1166">
        <v>21296</v>
      </c>
      <c r="F793" s="20">
        <v>0</v>
      </c>
      <c r="G793" s="1166">
        <v>611</v>
      </c>
      <c r="H793" s="1166">
        <v>457</v>
      </c>
      <c r="I793" s="1167">
        <v>55256</v>
      </c>
      <c r="J793" s="196"/>
      <c r="K793" s="166"/>
      <c r="L793" s="166"/>
      <c r="M793" s="166"/>
      <c r="N793" s="166"/>
      <c r="O793" s="166"/>
      <c r="P793" s="156"/>
      <c r="Q793" s="157"/>
      <c r="R793" s="896">
        <f t="shared" ref="R793" si="2731">+K793+K796</f>
        <v>0</v>
      </c>
      <c r="S793" s="166">
        <f t="shared" ref="S793" si="2732">+L793+L796</f>
        <v>0</v>
      </c>
      <c r="T793" s="166">
        <f t="shared" ref="T793" si="2733">+M793+M796</f>
        <v>0</v>
      </c>
      <c r="U793" s="166">
        <f t="shared" ref="U793" si="2734">+N793+N796</f>
        <v>0</v>
      </c>
      <c r="V793" s="166">
        <f t="shared" ref="V793" si="2735">+O793+O796</f>
        <v>0</v>
      </c>
      <c r="W793" s="156">
        <f t="shared" ref="W793" si="2736">+P793+P796</f>
        <v>0</v>
      </c>
      <c r="X793" s="166">
        <f t="shared" ref="X793" si="2737">+Q793+Q796</f>
        <v>0</v>
      </c>
      <c r="Y793" s="196"/>
      <c r="Z793" s="915"/>
      <c r="AA793" s="917"/>
      <c r="AB793" s="917"/>
      <c r="AC793" s="917"/>
      <c r="AD793" s="917"/>
      <c r="AE793" s="917"/>
      <c r="AF793" s="917"/>
      <c r="AG793" s="133"/>
    </row>
    <row r="794" spans="1:33">
      <c r="A794" s="165"/>
      <c r="B794" s="1143" t="s">
        <v>385</v>
      </c>
      <c r="C794" s="1165">
        <v>28564</v>
      </c>
      <c r="D794" s="1166">
        <v>6780</v>
      </c>
      <c r="E794" s="1166">
        <v>23027</v>
      </c>
      <c r="F794" s="20">
        <v>0</v>
      </c>
      <c r="G794" s="1166">
        <v>671</v>
      </c>
      <c r="H794" s="1166">
        <v>412</v>
      </c>
      <c r="I794" s="1167">
        <v>59454</v>
      </c>
      <c r="J794" s="196"/>
      <c r="K794" s="166"/>
      <c r="L794" s="166"/>
      <c r="M794" s="166"/>
      <c r="N794" s="166"/>
      <c r="O794" s="166"/>
      <c r="P794" s="156"/>
      <c r="Q794" s="157"/>
      <c r="R794" s="152"/>
      <c r="S794" s="153"/>
      <c r="T794" s="475"/>
      <c r="U794" s="475"/>
      <c r="V794" s="475"/>
      <c r="W794" s="475"/>
      <c r="X794" s="476"/>
      <c r="Y794" s="196"/>
      <c r="Z794" s="915"/>
      <c r="AA794" s="917"/>
      <c r="AB794" s="917"/>
      <c r="AC794" s="917"/>
      <c r="AD794" s="917"/>
      <c r="AE794" s="917"/>
      <c r="AF794" s="917"/>
      <c r="AG794" s="133"/>
    </row>
    <row r="795" spans="1:33">
      <c r="A795" s="165"/>
      <c r="B795" s="1143" t="s">
        <v>1231</v>
      </c>
      <c r="C795" s="1165">
        <v>28564</v>
      </c>
      <c r="D795" s="1166">
        <v>6780</v>
      </c>
      <c r="E795" s="1166">
        <v>23027</v>
      </c>
      <c r="F795" s="20">
        <v>0</v>
      </c>
      <c r="G795" s="1166">
        <v>671</v>
      </c>
      <c r="H795" s="1166">
        <v>412</v>
      </c>
      <c r="I795" s="1167">
        <v>59454</v>
      </c>
      <c r="J795" s="196"/>
      <c r="K795" s="166">
        <f t="shared" ref="K795:L795" si="2738">IF(C795&gt;0,(C795/C774)*100,)</f>
        <v>96.797587176793513</v>
      </c>
      <c r="L795" s="166">
        <f t="shared" si="2738"/>
        <v>82.28155339805825</v>
      </c>
      <c r="M795" s="166">
        <f t="shared" ref="M795" si="2739">IF(E795&gt;0,(E795/E774)*100,)</f>
        <v>95.109660897938952</v>
      </c>
      <c r="N795" s="166">
        <f t="shared" ref="N795" si="2740">IF(F795&gt;0,(F795/F774)*100,)</f>
        <v>0</v>
      </c>
      <c r="O795" s="166">
        <f t="shared" ref="O795" si="2741">IF(G795&gt;0,(G795/G774)*100,)</f>
        <v>66.238894373149066</v>
      </c>
      <c r="P795" s="166">
        <f t="shared" ref="P795" si="2742">IF(H795&gt;0,(H795/H774)*100,)</f>
        <v>99.038461538461547</v>
      </c>
      <c r="Q795" s="157">
        <f t="shared" ref="Q795" si="2743">IF(I795&gt;0,(I795/I774)*100,)</f>
        <v>93.768630234208658</v>
      </c>
      <c r="R795" s="896"/>
      <c r="S795" s="166"/>
      <c r="T795" s="166"/>
      <c r="U795" s="166"/>
      <c r="V795" s="166"/>
      <c r="W795" s="156"/>
      <c r="X795" s="166"/>
      <c r="Y795" s="196"/>
      <c r="Z795" s="915"/>
      <c r="AA795" s="917"/>
      <c r="AB795" s="917"/>
      <c r="AC795" s="917"/>
      <c r="AD795" s="917"/>
      <c r="AE795" s="917"/>
      <c r="AF795" s="917"/>
      <c r="AG795" s="133"/>
    </row>
    <row r="796" spans="1:33">
      <c r="A796" s="165"/>
      <c r="B796" s="1143" t="s">
        <v>387</v>
      </c>
      <c r="C796" s="1165">
        <v>29298</v>
      </c>
      <c r="D796" s="1166">
        <v>7552</v>
      </c>
      <c r="E796" s="1166">
        <v>23163</v>
      </c>
      <c r="F796" s="20">
        <v>297</v>
      </c>
      <c r="G796" s="1166">
        <v>737</v>
      </c>
      <c r="H796" s="1166">
        <v>438</v>
      </c>
      <c r="I796" s="1167">
        <v>61485</v>
      </c>
      <c r="J796" s="196"/>
      <c r="K796" s="166"/>
      <c r="L796" s="166"/>
      <c r="M796" s="166"/>
      <c r="N796" s="166"/>
      <c r="O796" s="166"/>
      <c r="P796" s="156"/>
      <c r="Q796" s="157"/>
      <c r="R796" s="911"/>
      <c r="S796" s="166"/>
      <c r="T796" s="166"/>
      <c r="U796" s="166"/>
      <c r="V796" s="166"/>
      <c r="W796" s="156"/>
      <c r="X796" s="166"/>
      <c r="Y796" s="196"/>
      <c r="Z796" s="915"/>
      <c r="AA796" s="917"/>
      <c r="AB796" s="917"/>
      <c r="AC796" s="917"/>
      <c r="AD796" s="917"/>
      <c r="AE796" s="917"/>
      <c r="AF796" s="917"/>
      <c r="AG796" s="133"/>
    </row>
    <row r="797" spans="1:33">
      <c r="A797" s="165"/>
      <c r="B797" s="1143" t="s">
        <v>1233</v>
      </c>
      <c r="C797" s="1165">
        <v>29298</v>
      </c>
      <c r="D797" s="1166">
        <v>7552</v>
      </c>
      <c r="E797" s="1166">
        <v>23163</v>
      </c>
      <c r="F797" s="20">
        <v>297</v>
      </c>
      <c r="G797" s="1166">
        <v>737</v>
      </c>
      <c r="H797" s="1166">
        <v>438</v>
      </c>
      <c r="I797" s="1167">
        <v>61485</v>
      </c>
      <c r="J797" s="196"/>
      <c r="K797" s="166"/>
      <c r="L797" s="166"/>
      <c r="M797" s="166"/>
      <c r="N797" s="166"/>
      <c r="O797" s="166"/>
      <c r="P797" s="156"/>
      <c r="Q797" s="157"/>
      <c r="R797" s="896"/>
      <c r="S797" s="153"/>
      <c r="T797" s="475"/>
      <c r="U797" s="475"/>
      <c r="V797" s="475"/>
      <c r="W797" s="475"/>
      <c r="X797" s="476"/>
      <c r="Y797" s="196"/>
      <c r="Z797" s="915"/>
      <c r="AA797" s="917"/>
      <c r="AB797" s="917"/>
      <c r="AC797" s="917"/>
      <c r="AD797" s="917"/>
      <c r="AE797" s="917"/>
      <c r="AF797" s="917"/>
      <c r="AG797" s="133"/>
    </row>
    <row r="798" spans="1:33">
      <c r="A798" s="165"/>
      <c r="B798" s="1143" t="s">
        <v>389</v>
      </c>
      <c r="C798" s="1165">
        <v>28741</v>
      </c>
      <c r="D798" s="1166">
        <v>7573</v>
      </c>
      <c r="E798" s="1166">
        <v>23670</v>
      </c>
      <c r="F798" s="20">
        <v>418</v>
      </c>
      <c r="G798" s="1166">
        <v>621</v>
      </c>
      <c r="H798" s="1166">
        <v>491</v>
      </c>
      <c r="I798" s="1167">
        <v>61514</v>
      </c>
      <c r="J798" s="196"/>
      <c r="K798" s="166"/>
      <c r="L798" s="166"/>
      <c r="M798" s="166"/>
      <c r="N798" s="166"/>
      <c r="O798" s="166"/>
      <c r="P798" s="156"/>
      <c r="Q798" s="157"/>
      <c r="R798" s="898"/>
      <c r="S798" s="166"/>
      <c r="T798" s="166"/>
      <c r="U798" s="166"/>
      <c r="V798" s="166"/>
      <c r="W798" s="156"/>
      <c r="X798" s="166"/>
      <c r="Y798" s="196"/>
      <c r="Z798" s="915"/>
      <c r="AA798" s="917"/>
      <c r="AB798" s="917"/>
      <c r="AC798" s="917"/>
      <c r="AD798" s="917"/>
      <c r="AE798" s="917"/>
      <c r="AF798" s="917"/>
      <c r="AG798" s="133"/>
    </row>
    <row r="799" spans="1:33">
      <c r="A799" s="165"/>
      <c r="B799" s="1143" t="s">
        <v>1235</v>
      </c>
      <c r="C799" s="1165">
        <v>28741</v>
      </c>
      <c r="D799" s="1166">
        <v>7573</v>
      </c>
      <c r="E799" s="1166">
        <v>23670</v>
      </c>
      <c r="F799" s="20">
        <v>418</v>
      </c>
      <c r="G799" s="1166">
        <v>621</v>
      </c>
      <c r="H799" s="1166">
        <v>491</v>
      </c>
      <c r="I799" s="1167">
        <v>61514</v>
      </c>
      <c r="J799" s="196"/>
      <c r="K799" s="166">
        <f t="shared" ref="K799:L799" si="2744">IF(C799&gt;0,(C799/C776)*100,)</f>
        <v>95.567599920196841</v>
      </c>
      <c r="L799" s="166">
        <f t="shared" si="2744"/>
        <v>92.26364522417154</v>
      </c>
      <c r="M799" s="166">
        <f t="shared" ref="M799" si="2745">IF(E799&gt;0,(E799/E776)*100,)</f>
        <v>95.70596797671034</v>
      </c>
      <c r="N799" s="166">
        <f t="shared" ref="N799" si="2746">IF(F799&gt;0,(F799/F776)*100,)</f>
        <v>96.535796766743658</v>
      </c>
      <c r="O799" s="166">
        <f t="shared" ref="O799" si="2747">IF(G799&gt;0,(G799/G776)*100,)</f>
        <v>62.727272727272734</v>
      </c>
      <c r="P799" s="166">
        <f t="shared" ref="P799" si="2748">IF(H799&gt;0,(H799/H776)*100,)</f>
        <v>94.78764478764478</v>
      </c>
      <c r="Q799" s="157">
        <f t="shared" ref="Q799" si="2749">IF(I799&gt;0,(I799/I776)*100,)</f>
        <v>94.702486336694633</v>
      </c>
      <c r="R799" s="911"/>
      <c r="S799" s="166"/>
      <c r="T799" s="166"/>
      <c r="U799" s="166"/>
      <c r="V799" s="166"/>
      <c r="W799" s="156"/>
      <c r="X799" s="166"/>
      <c r="Y799" s="196"/>
      <c r="Z799" s="915"/>
      <c r="AA799" s="917"/>
      <c r="AB799" s="917"/>
      <c r="AC799" s="917"/>
      <c r="AD799" s="917"/>
      <c r="AE799" s="917"/>
      <c r="AF799" s="917"/>
      <c r="AG799" s="133"/>
    </row>
    <row r="800" spans="1:33">
      <c r="A800" s="165"/>
      <c r="B800" s="1143" t="s">
        <v>1237</v>
      </c>
      <c r="C800" s="1165">
        <v>28741</v>
      </c>
      <c r="D800" s="1166">
        <v>7573</v>
      </c>
      <c r="E800" s="1166">
        <v>23670</v>
      </c>
      <c r="F800" s="20">
        <v>418</v>
      </c>
      <c r="G800" s="1166">
        <v>621</v>
      </c>
      <c r="H800" s="1166">
        <v>491</v>
      </c>
      <c r="I800" s="1167">
        <v>61514</v>
      </c>
      <c r="J800" s="196"/>
      <c r="K800" s="166"/>
      <c r="L800" s="166"/>
      <c r="M800" s="166"/>
      <c r="N800" s="166"/>
      <c r="O800" s="166"/>
      <c r="P800" s="156"/>
      <c r="Q800" s="157"/>
      <c r="R800" s="896"/>
      <c r="S800" s="166"/>
      <c r="T800" s="166"/>
      <c r="U800" s="166"/>
      <c r="V800" s="166"/>
      <c r="W800" s="156"/>
      <c r="X800" s="166"/>
      <c r="Y800" s="196"/>
      <c r="Z800" s="915"/>
      <c r="AA800" s="917"/>
      <c r="AB800" s="917"/>
      <c r="AC800" s="917"/>
      <c r="AD800" s="917"/>
      <c r="AE800" s="917"/>
      <c r="AF800" s="917"/>
      <c r="AG800" s="133"/>
    </row>
    <row r="801" spans="1:33">
      <c r="A801" s="165"/>
      <c r="B801" s="1143" t="s">
        <v>391</v>
      </c>
      <c r="C801" s="1165">
        <v>29059</v>
      </c>
      <c r="D801" s="1166">
        <v>7524</v>
      </c>
      <c r="E801" s="1166">
        <v>24832</v>
      </c>
      <c r="F801" s="20">
        <v>434</v>
      </c>
      <c r="G801" s="1166">
        <v>722</v>
      </c>
      <c r="H801" s="1166">
        <v>493</v>
      </c>
      <c r="I801" s="1167">
        <v>63064</v>
      </c>
      <c r="J801" s="196"/>
      <c r="K801" s="166"/>
      <c r="L801" s="166"/>
      <c r="M801" s="166"/>
      <c r="N801" s="166"/>
      <c r="O801" s="166"/>
      <c r="P801" s="156"/>
      <c r="Q801" s="157"/>
      <c r="R801" s="896"/>
      <c r="S801" s="166"/>
      <c r="T801" s="166"/>
      <c r="U801" s="166"/>
      <c r="V801" s="166"/>
      <c r="W801" s="156"/>
      <c r="X801" s="166"/>
      <c r="Y801" s="196"/>
      <c r="Z801" s="915"/>
      <c r="AA801" s="917"/>
      <c r="AB801" s="917"/>
      <c r="AC801" s="917"/>
      <c r="AD801" s="917"/>
      <c r="AE801" s="917"/>
      <c r="AF801" s="917"/>
      <c r="AG801" s="133"/>
    </row>
    <row r="802" spans="1:33">
      <c r="A802" s="165"/>
      <c r="B802" s="1143" t="s">
        <v>1239</v>
      </c>
      <c r="C802" s="1165">
        <v>29059</v>
      </c>
      <c r="D802" s="1166">
        <v>7524</v>
      </c>
      <c r="E802" s="1166">
        <v>24832</v>
      </c>
      <c r="F802" s="20">
        <v>434</v>
      </c>
      <c r="G802" s="1166">
        <v>722</v>
      </c>
      <c r="H802" s="1166">
        <v>493</v>
      </c>
      <c r="I802" s="1167">
        <v>63064</v>
      </c>
      <c r="J802" s="196"/>
      <c r="K802" s="166">
        <f t="shared" ref="K802:L802" si="2750">IF(C802&gt;0,(C802/C777)*100,)</f>
        <v>95.51968969824469</v>
      </c>
      <c r="L802" s="166">
        <f t="shared" si="2750"/>
        <v>95.713013611499804</v>
      </c>
      <c r="M802" s="166">
        <f t="shared" ref="M802" si="2751">IF(E802&gt;0,(E802/E777)*100,)</f>
        <v>96.054463871267217</v>
      </c>
      <c r="N802" s="166">
        <f t="shared" ref="N802" si="2752">IF(F802&gt;0,(F802/F777)*100,)</f>
        <v>97.091722595078295</v>
      </c>
      <c r="O802" s="166">
        <f t="shared" ref="O802" si="2753">IF(G802&gt;0,(G802/G777)*100,)</f>
        <v>67.350746268656707</v>
      </c>
      <c r="P802" s="156">
        <f t="shared" ref="P802" si="2754">IF(H802&gt;0,(H802/H777)*100,)</f>
        <v>99.195171026156942</v>
      </c>
      <c r="Q802" s="157">
        <f t="shared" ref="Q802" si="2755">IF(I802&gt;0,(I802/I777)*100,)</f>
        <v>95.333403879004095</v>
      </c>
      <c r="R802" s="896"/>
      <c r="S802" s="166"/>
      <c r="T802" s="166"/>
      <c r="U802" s="166"/>
      <c r="V802" s="166"/>
      <c r="W802" s="156"/>
      <c r="X802" s="166"/>
      <c r="Y802" s="196"/>
      <c r="Z802" s="915"/>
      <c r="AA802" s="917"/>
      <c r="AB802" s="917"/>
      <c r="AC802" s="917"/>
      <c r="AD802" s="917"/>
      <c r="AE802" s="917"/>
      <c r="AF802" s="917"/>
      <c r="AG802" s="133"/>
    </row>
    <row r="803" spans="1:33">
      <c r="A803" s="165"/>
      <c r="B803" s="1143" t="s">
        <v>1241</v>
      </c>
      <c r="C803" s="1165">
        <v>29059</v>
      </c>
      <c r="D803" s="1166">
        <v>7524</v>
      </c>
      <c r="E803" s="1166">
        <v>24832</v>
      </c>
      <c r="F803" s="20">
        <v>434</v>
      </c>
      <c r="G803" s="1166">
        <v>722</v>
      </c>
      <c r="H803" s="1166">
        <v>493</v>
      </c>
      <c r="I803" s="1167">
        <v>63064</v>
      </c>
      <c r="J803" s="196"/>
      <c r="K803" s="166"/>
      <c r="L803" s="166"/>
      <c r="M803" s="166"/>
      <c r="N803" s="166"/>
      <c r="O803" s="166"/>
      <c r="P803" s="156"/>
      <c r="Q803" s="157"/>
      <c r="R803" s="152"/>
      <c r="S803" s="153"/>
      <c r="T803" s="475"/>
      <c r="U803" s="475"/>
      <c r="V803" s="475"/>
      <c r="W803" s="475"/>
      <c r="X803" s="476"/>
      <c r="Y803" s="196"/>
      <c r="Z803" s="915"/>
      <c r="AA803" s="917"/>
      <c r="AB803" s="917"/>
      <c r="AC803" s="917"/>
      <c r="AD803" s="917"/>
      <c r="AE803" s="917"/>
      <c r="AF803" s="917"/>
      <c r="AG803" s="895"/>
    </row>
    <row r="804" spans="1:33">
      <c r="A804" s="165"/>
      <c r="B804" s="1143" t="s">
        <v>393</v>
      </c>
      <c r="C804" s="1165">
        <v>30255</v>
      </c>
      <c r="D804" s="1166">
        <v>8173</v>
      </c>
      <c r="E804" s="1166">
        <v>25799</v>
      </c>
      <c r="F804" s="20">
        <v>887</v>
      </c>
      <c r="G804" s="1166">
        <v>824</v>
      </c>
      <c r="H804" s="1166">
        <v>586</v>
      </c>
      <c r="I804" s="1167">
        <v>66524</v>
      </c>
      <c r="J804" s="196"/>
      <c r="K804" s="166"/>
      <c r="L804" s="166"/>
      <c r="M804" s="166"/>
      <c r="N804" s="166"/>
      <c r="O804" s="166"/>
      <c r="P804" s="156"/>
      <c r="Q804" s="157"/>
      <c r="R804" s="896"/>
      <c r="S804" s="166"/>
      <c r="T804" s="166"/>
      <c r="U804" s="166"/>
      <c r="V804" s="166"/>
      <c r="W804" s="156"/>
      <c r="X804" s="166"/>
      <c r="Y804" s="196"/>
      <c r="Z804" s="915"/>
      <c r="AA804" s="917"/>
      <c r="AB804" s="917"/>
      <c r="AC804" s="917"/>
      <c r="AD804" s="917"/>
      <c r="AE804" s="917"/>
      <c r="AF804" s="917"/>
      <c r="AG804" s="895"/>
    </row>
    <row r="805" spans="1:33">
      <c r="A805" s="165"/>
      <c r="B805" s="1143" t="s">
        <v>1243</v>
      </c>
      <c r="C805" s="1165">
        <v>30255</v>
      </c>
      <c r="D805" s="1166">
        <v>8173</v>
      </c>
      <c r="E805" s="1166">
        <v>25799</v>
      </c>
      <c r="F805" s="20">
        <v>887</v>
      </c>
      <c r="G805" s="1166">
        <v>824</v>
      </c>
      <c r="H805" s="1166">
        <v>586</v>
      </c>
      <c r="I805" s="1167">
        <v>66524</v>
      </c>
      <c r="J805" s="196"/>
      <c r="K805" s="166">
        <f t="shared" ref="K805:L805" si="2756">IF(C805&gt;0,(C805/C778)*100,)</f>
        <v>95.480796541168303</v>
      </c>
      <c r="L805" s="166">
        <f t="shared" si="2756"/>
        <v>95.012787723785166</v>
      </c>
      <c r="M805" s="166">
        <f t="shared" ref="M805" si="2757">IF(E805&gt;0,(E805/E778)*100,)</f>
        <v>95.743338528909675</v>
      </c>
      <c r="N805" s="166">
        <f t="shared" ref="N805" si="2758">IF(F805&gt;0,(F805/F778)*100,)</f>
        <v>94.462193823216182</v>
      </c>
      <c r="O805" s="166">
        <f t="shared" ref="O805" si="2759">IF(G805&gt;0,(G805/G778)*100,)</f>
        <v>73.901345291479828</v>
      </c>
      <c r="P805" s="156">
        <f t="shared" ref="P805" si="2760">IF(H805&gt;0,(H805/H778)*100,)</f>
        <v>99.659863945578238</v>
      </c>
      <c r="Q805" s="157">
        <f t="shared" ref="Q805" si="2761">IF(I805&gt;0,(I805/I778)*100,)</f>
        <v>95.201568470312111</v>
      </c>
      <c r="R805" s="911"/>
      <c r="S805" s="166"/>
      <c r="T805" s="166"/>
      <c r="U805" s="166"/>
      <c r="V805" s="166"/>
      <c r="W805" s="156"/>
      <c r="X805" s="166"/>
      <c r="Y805" s="196"/>
      <c r="Z805" s="915"/>
      <c r="AA805" s="917"/>
      <c r="AB805" s="917"/>
      <c r="AC805" s="917"/>
      <c r="AD805" s="917"/>
      <c r="AE805" s="917"/>
      <c r="AF805" s="917"/>
      <c r="AG805" s="895"/>
    </row>
    <row r="806" spans="1:33">
      <c r="A806" s="165"/>
      <c r="B806" s="1143" t="s">
        <v>1245</v>
      </c>
      <c r="C806" s="1165">
        <v>30255</v>
      </c>
      <c r="D806" s="1166">
        <v>8173</v>
      </c>
      <c r="E806" s="1166">
        <v>25799</v>
      </c>
      <c r="F806" s="20">
        <v>887</v>
      </c>
      <c r="G806" s="1166">
        <v>824</v>
      </c>
      <c r="H806" s="1166">
        <v>586</v>
      </c>
      <c r="I806" s="1167">
        <v>66524</v>
      </c>
      <c r="J806" s="897"/>
      <c r="K806" s="158"/>
      <c r="L806" s="158"/>
      <c r="M806" s="158"/>
      <c r="N806" s="158"/>
      <c r="O806" s="158"/>
      <c r="P806" s="159"/>
      <c r="Q806" s="160"/>
      <c r="R806" s="911" t="s">
        <v>9</v>
      </c>
      <c r="S806" s="153"/>
      <c r="T806" s="475"/>
      <c r="U806" s="475"/>
      <c r="V806" s="475"/>
      <c r="W806" s="475"/>
      <c r="X806" s="476"/>
      <c r="Y806" s="196"/>
      <c r="Z806" s="915"/>
      <c r="AA806" s="917"/>
      <c r="AB806" s="917"/>
      <c r="AC806" s="917"/>
      <c r="AD806" s="917"/>
      <c r="AE806" s="917"/>
      <c r="AF806" s="917"/>
      <c r="AG806" s="895"/>
    </row>
    <row r="807" spans="1:33">
      <c r="A807" s="165"/>
      <c r="B807" s="1143" t="s">
        <v>395</v>
      </c>
      <c r="C807" s="1165">
        <v>24202</v>
      </c>
      <c r="D807" s="1166">
        <v>4700</v>
      </c>
      <c r="E807" s="1166">
        <v>16242</v>
      </c>
      <c r="F807" s="20">
        <v>233</v>
      </c>
      <c r="G807" s="1166">
        <v>387</v>
      </c>
      <c r="H807" s="1166">
        <v>265</v>
      </c>
      <c r="I807" s="1167">
        <v>46029</v>
      </c>
      <c r="J807" s="196"/>
      <c r="K807" s="166">
        <f t="shared" ref="K807:L807" si="2762">IF(C807&gt;0,(C807/C800)*100,)</f>
        <v>84.207230089419298</v>
      </c>
      <c r="L807" s="166">
        <f t="shared" si="2762"/>
        <v>62.062590783045025</v>
      </c>
      <c r="M807" s="166">
        <f t="shared" ref="M807" si="2763">IF(E807&gt;0,(E807/E800)*100,)</f>
        <v>68.618504435994936</v>
      </c>
      <c r="N807" s="166">
        <f t="shared" ref="N807" si="2764">IF(F807&gt;0,(F807/F800)*100,)</f>
        <v>55.741626794258373</v>
      </c>
      <c r="O807" s="166">
        <f t="shared" ref="O807" si="2765">IF(G807&gt;0,(G807/G800)*100,)</f>
        <v>62.318840579710141</v>
      </c>
      <c r="P807" s="156">
        <f t="shared" ref="P807" si="2766">IF(H807&gt;0,(H807/H800)*100,)</f>
        <v>53.971486761710793</v>
      </c>
      <c r="Q807" s="157">
        <f t="shared" ref="Q807" si="2767">IF(I807&gt;0,(I807/I800)*100,)</f>
        <v>74.826868680300421</v>
      </c>
      <c r="R807" s="896">
        <f>+K807+K810</f>
        <v>93.176994537420413</v>
      </c>
      <c r="S807" s="166">
        <f t="shared" ref="S807:S809" si="2768">+L807+L810</f>
        <v>86.412254060478006</v>
      </c>
      <c r="T807" s="166">
        <f t="shared" ref="T807:T809" si="2769">+M807+M810</f>
        <v>83.633291085762579</v>
      </c>
      <c r="U807" s="166">
        <f t="shared" ref="U807:U809" si="2770">+N807+N810</f>
        <v>76.555023923444978</v>
      </c>
      <c r="V807" s="166">
        <f t="shared" ref="V807:V809" si="2771">+O807+O810</f>
        <v>74.074074074074076</v>
      </c>
      <c r="W807" s="156">
        <f t="shared" ref="W807:W809" si="2772">+P807+P810</f>
        <v>91.038696537678206</v>
      </c>
      <c r="X807" s="166">
        <f t="shared" ref="X807:X809" si="2773">+Q807+Q810</f>
        <v>88.348993725005698</v>
      </c>
      <c r="Y807" s="196"/>
      <c r="Z807" s="913">
        <f>+R807+K813</f>
        <v>100</v>
      </c>
      <c r="AA807" s="913">
        <f t="shared" ref="AA807:AA809" si="2774">+S807+L813</f>
        <v>99.999999999999986</v>
      </c>
      <c r="AB807" s="913">
        <f t="shared" ref="AB807:AB809" si="2775">+T807+M813</f>
        <v>100.00000000000001</v>
      </c>
      <c r="AC807" s="913">
        <f t="shared" ref="AC807:AC809" si="2776">+U807+N813</f>
        <v>100</v>
      </c>
      <c r="AD807" s="913">
        <f t="shared" ref="AD807:AD809" si="2777">+V807+O813</f>
        <v>100</v>
      </c>
      <c r="AE807" s="913">
        <f t="shared" ref="AE807:AE809" si="2778">+W807+P813</f>
        <v>100</v>
      </c>
      <c r="AF807" s="913">
        <f t="shared" ref="AF807:AF809" si="2779">+X807+Q813</f>
        <v>100.00000000000001</v>
      </c>
    </row>
    <row r="808" spans="1:33">
      <c r="A808" s="165"/>
      <c r="B808" s="1143" t="s">
        <v>437</v>
      </c>
      <c r="C808" s="1165">
        <v>24700</v>
      </c>
      <c r="D808" s="1166">
        <v>4743</v>
      </c>
      <c r="E808" s="1166">
        <v>16865</v>
      </c>
      <c r="F808" s="20">
        <v>152</v>
      </c>
      <c r="G808" s="1166">
        <v>428</v>
      </c>
      <c r="H808" s="1166">
        <v>244</v>
      </c>
      <c r="I808" s="1167">
        <v>47132</v>
      </c>
      <c r="J808" s="196"/>
      <c r="K808" s="166">
        <f t="shared" ref="K808:L808" si="2780">IF(C808&gt;0,(C808/C803)*100,)</f>
        <v>84.999483808802779</v>
      </c>
      <c r="L808" s="166">
        <f t="shared" si="2780"/>
        <v>63.038277511961724</v>
      </c>
      <c r="M808" s="166">
        <f t="shared" ref="M808" si="2781">IF(E808&gt;0,(E808/E803)*100,)</f>
        <v>67.916398195876297</v>
      </c>
      <c r="N808" s="166">
        <f t="shared" ref="N808" si="2782">IF(F808&gt;0,(F808/F803)*100,)</f>
        <v>35.023041474654377</v>
      </c>
      <c r="O808" s="166">
        <f t="shared" ref="O808" si="2783">IF(G808&gt;0,(G808/G803)*100,)</f>
        <v>59.279778393351798</v>
      </c>
      <c r="P808" s="156">
        <f t="shared" ref="P808" si="2784">IF(H808&gt;0,(H808/H803)*100,)</f>
        <v>49.492900608519271</v>
      </c>
      <c r="Q808" s="157">
        <f t="shared" ref="Q808" si="2785">IF(I808&gt;0,(I808/I803)*100,)</f>
        <v>74.736775339337811</v>
      </c>
      <c r="R808" s="896">
        <f t="shared" ref="R808:R809" si="2786">+K808+K811</f>
        <v>93.341133555869092</v>
      </c>
      <c r="S808" s="166">
        <f t="shared" si="2768"/>
        <v>85.526315789473685</v>
      </c>
      <c r="T808" s="166">
        <f t="shared" si="2769"/>
        <v>82.586984536082483</v>
      </c>
      <c r="U808" s="166">
        <f t="shared" si="2770"/>
        <v>77.188940092165893</v>
      </c>
      <c r="V808" s="166">
        <f t="shared" si="2771"/>
        <v>77.285318559556785</v>
      </c>
      <c r="W808" s="156">
        <f t="shared" si="2772"/>
        <v>90.466531440162271</v>
      </c>
      <c r="X808" s="166">
        <f t="shared" si="2773"/>
        <v>87.856780413548137</v>
      </c>
      <c r="Y808" s="196"/>
      <c r="Z808" s="913">
        <f t="shared" ref="Z808:Z809" si="2787">+R808+K814</f>
        <v>100</v>
      </c>
      <c r="AA808" s="913">
        <f t="shared" si="2774"/>
        <v>100</v>
      </c>
      <c r="AB808" s="913">
        <f t="shared" si="2775"/>
        <v>100</v>
      </c>
      <c r="AC808" s="913">
        <f t="shared" si="2776"/>
        <v>100</v>
      </c>
      <c r="AD808" s="913">
        <f t="shared" si="2777"/>
        <v>100</v>
      </c>
      <c r="AE808" s="913">
        <f t="shared" si="2778"/>
        <v>100</v>
      </c>
      <c r="AF808" s="913">
        <f t="shared" si="2779"/>
        <v>100</v>
      </c>
      <c r="AG808" s="895"/>
    </row>
    <row r="809" spans="1:33">
      <c r="A809" s="165"/>
      <c r="B809" s="1143" t="s">
        <v>435</v>
      </c>
      <c r="C809" s="1165">
        <v>25560</v>
      </c>
      <c r="D809" s="1166">
        <v>5441</v>
      </c>
      <c r="E809" s="1166">
        <v>17373</v>
      </c>
      <c r="F809" s="20">
        <v>377</v>
      </c>
      <c r="G809" s="1166">
        <v>491</v>
      </c>
      <c r="H809" s="1166">
        <v>274</v>
      </c>
      <c r="I809" s="1167">
        <v>49516</v>
      </c>
      <c r="J809" s="897"/>
      <c r="K809" s="158">
        <f t="shared" ref="K809:L809" si="2788">IF(C809&gt;0,(C809/C806)*100,)</f>
        <v>84.481903817550815</v>
      </c>
      <c r="L809" s="158">
        <f t="shared" si="2788"/>
        <v>66.572861862229288</v>
      </c>
      <c r="M809" s="158">
        <f t="shared" ref="M809" si="2789">IF(E809&gt;0,(E809/E806)*100,)</f>
        <v>67.339819372843905</v>
      </c>
      <c r="N809" s="158">
        <f t="shared" ref="N809" si="2790">IF(F809&gt;0,(F809/F806)*100,)</f>
        <v>42.502818489289737</v>
      </c>
      <c r="O809" s="158">
        <f t="shared" ref="O809" si="2791">IF(G809&gt;0,(G809/G806)*100,)</f>
        <v>59.587378640776699</v>
      </c>
      <c r="P809" s="159">
        <f t="shared" ref="P809" si="2792">IF(H809&gt;0,(H809/H806)*100,)</f>
        <v>46.757679180887372</v>
      </c>
      <c r="Q809" s="160">
        <f t="shared" ref="Q809" si="2793">IF(I809&gt;0,(I809/I806)*100,)</f>
        <v>74.433287234682226</v>
      </c>
      <c r="R809" s="896">
        <f t="shared" si="2786"/>
        <v>92.513634110064444</v>
      </c>
      <c r="S809" s="166">
        <f t="shared" si="2768"/>
        <v>85.855866878747094</v>
      </c>
      <c r="T809" s="166">
        <f t="shared" si="2769"/>
        <v>81.576805302531099</v>
      </c>
      <c r="U809" s="166">
        <f t="shared" si="2770"/>
        <v>76.211950394588499</v>
      </c>
      <c r="V809" s="166">
        <f t="shared" si="2771"/>
        <v>73.665048543689323</v>
      </c>
      <c r="W809" s="156">
        <f t="shared" si="2772"/>
        <v>88.907849829351534</v>
      </c>
      <c r="X809" s="166">
        <f t="shared" si="2773"/>
        <v>86.971619265227588</v>
      </c>
      <c r="Y809" s="196"/>
      <c r="Z809" s="913">
        <f t="shared" si="2787"/>
        <v>99.999999999999986</v>
      </c>
      <c r="AA809" s="913">
        <f t="shared" si="2774"/>
        <v>100</v>
      </c>
      <c r="AB809" s="913">
        <f t="shared" si="2775"/>
        <v>100</v>
      </c>
      <c r="AC809" s="913">
        <f t="shared" si="2776"/>
        <v>100</v>
      </c>
      <c r="AD809" s="913">
        <f t="shared" si="2777"/>
        <v>100</v>
      </c>
      <c r="AE809" s="913">
        <f t="shared" si="2778"/>
        <v>100</v>
      </c>
      <c r="AF809" s="913">
        <f t="shared" si="2779"/>
        <v>100</v>
      </c>
    </row>
    <row r="810" spans="1:33">
      <c r="A810" s="165"/>
      <c r="B810" s="1143" t="s">
        <v>433</v>
      </c>
      <c r="C810" s="1165">
        <v>2578</v>
      </c>
      <c r="D810" s="1166">
        <v>1844</v>
      </c>
      <c r="E810" s="1166">
        <v>3554</v>
      </c>
      <c r="F810" s="20">
        <v>87</v>
      </c>
      <c r="G810" s="1166">
        <v>73</v>
      </c>
      <c r="H810" s="1166">
        <v>182</v>
      </c>
      <c r="I810" s="1167">
        <v>8318</v>
      </c>
      <c r="J810" s="196"/>
      <c r="K810" s="166">
        <f t="shared" ref="K810:L810" si="2794">IF(C810&gt;0,(C810/C800)*100,)</f>
        <v>8.9697644480011132</v>
      </c>
      <c r="L810" s="166">
        <f t="shared" si="2794"/>
        <v>24.349663277432988</v>
      </c>
      <c r="M810" s="166">
        <f t="shared" ref="M810" si="2795">IF(E810&gt;0,(E810/E800)*100,)</f>
        <v>15.01478664976764</v>
      </c>
      <c r="N810" s="166">
        <f t="shared" ref="N810" si="2796">IF(F810&gt;0,(F810/F800)*100,)</f>
        <v>20.813397129186605</v>
      </c>
      <c r="O810" s="166">
        <f t="shared" ref="O810" si="2797">IF(G810&gt;0,(G810/G800)*100,)</f>
        <v>11.755233494363928</v>
      </c>
      <c r="P810" s="156">
        <f t="shared" ref="P810" si="2798">IF(H810&gt;0,(H810/H800)*100,)</f>
        <v>37.067209775967413</v>
      </c>
      <c r="Q810" s="157">
        <f t="shared" ref="Q810" si="2799">IF(I810&gt;0,(I810/I800)*100,)</f>
        <v>13.522125044705271</v>
      </c>
      <c r="R810" s="896"/>
      <c r="S810" s="166"/>
      <c r="T810" s="166"/>
      <c r="U810" s="166"/>
      <c r="V810" s="166"/>
      <c r="W810" s="156"/>
      <c r="X810" s="166"/>
      <c r="Y810" s="196"/>
      <c r="Z810" s="913"/>
      <c r="AA810" s="921"/>
      <c r="AB810" s="921"/>
      <c r="AC810" s="921"/>
      <c r="AD810" s="921"/>
      <c r="AE810" s="921"/>
      <c r="AF810" s="921"/>
    </row>
    <row r="811" spans="1:33">
      <c r="A811" s="165"/>
      <c r="B811" s="1143" t="s">
        <v>431</v>
      </c>
      <c r="C811" s="1165">
        <v>2424</v>
      </c>
      <c r="D811" s="1166">
        <v>1692</v>
      </c>
      <c r="E811" s="1166">
        <v>3643</v>
      </c>
      <c r="F811" s="20">
        <v>183</v>
      </c>
      <c r="G811" s="1166">
        <v>130</v>
      </c>
      <c r="H811" s="1166">
        <v>202</v>
      </c>
      <c r="I811" s="1167">
        <v>8274</v>
      </c>
      <c r="J811" s="196"/>
      <c r="K811" s="166">
        <f t="shared" ref="K811:L811" si="2800">IF(C811&gt;0,(C811/C803)*100,)</f>
        <v>8.3416497470663131</v>
      </c>
      <c r="L811" s="166">
        <f t="shared" si="2800"/>
        <v>22.488038277511961</v>
      </c>
      <c r="M811" s="166">
        <f t="shared" ref="M811" si="2801">IF(E811&gt;0,(E811/E803)*100,)</f>
        <v>14.670586340206185</v>
      </c>
      <c r="N811" s="166">
        <f t="shared" ref="N811" si="2802">IF(F811&gt;0,(F811/F803)*100,)</f>
        <v>42.165898617511523</v>
      </c>
      <c r="O811" s="166">
        <f t="shared" ref="O811" si="2803">IF(G811&gt;0,(G811/G803)*100,)</f>
        <v>18.005540166204987</v>
      </c>
      <c r="P811" s="156">
        <f t="shared" ref="P811" si="2804">IF(H811&gt;0,(H811/H803)*100,)</f>
        <v>40.973630831643007</v>
      </c>
      <c r="Q811" s="157">
        <f t="shared" ref="Q811" si="2805">IF(I811&gt;0,(I811/I803)*100,)</f>
        <v>13.120005074210326</v>
      </c>
      <c r="R811" s="896"/>
      <c r="S811" s="166"/>
      <c r="T811" s="166"/>
      <c r="U811" s="166"/>
      <c r="V811" s="166"/>
      <c r="W811" s="156"/>
      <c r="X811" s="166"/>
      <c r="Y811" s="196"/>
      <c r="Z811" s="913"/>
      <c r="AA811" s="921"/>
      <c r="AB811" s="921"/>
      <c r="AC811" s="921"/>
      <c r="AD811" s="921"/>
      <c r="AE811" s="921"/>
      <c r="AF811" s="921"/>
    </row>
    <row r="812" spans="1:33">
      <c r="A812" s="165"/>
      <c r="B812" s="1143" t="s">
        <v>429</v>
      </c>
      <c r="C812" s="1165">
        <v>2430</v>
      </c>
      <c r="D812" s="1166">
        <v>1576</v>
      </c>
      <c r="E812" s="1166">
        <v>3673</v>
      </c>
      <c r="F812" s="20">
        <v>299</v>
      </c>
      <c r="G812" s="1166">
        <v>116</v>
      </c>
      <c r="H812" s="1166">
        <v>247</v>
      </c>
      <c r="I812" s="1167">
        <v>8341</v>
      </c>
      <c r="J812" s="897"/>
      <c r="K812" s="158">
        <f t="shared" ref="K812:L812" si="2806">IF(C812&gt;0,(C812/C806)*100,)</f>
        <v>8.0317302925136342</v>
      </c>
      <c r="L812" s="158">
        <f t="shared" si="2806"/>
        <v>19.283005016517802</v>
      </c>
      <c r="M812" s="158">
        <f t="shared" ref="M812" si="2807">IF(E812&gt;0,(E812/E806)*100,)</f>
        <v>14.236985929687195</v>
      </c>
      <c r="N812" s="158">
        <f t="shared" ref="N812" si="2808">IF(F812&gt;0,(F812/F806)*100,)</f>
        <v>33.709131905298761</v>
      </c>
      <c r="O812" s="158">
        <f t="shared" ref="O812" si="2809">IF(G812&gt;0,(G812/G806)*100,)</f>
        <v>14.077669902912621</v>
      </c>
      <c r="P812" s="159">
        <f t="shared" ref="P812" si="2810">IF(H812&gt;0,(H812/H806)*100,)</f>
        <v>42.150170648464162</v>
      </c>
      <c r="Q812" s="160">
        <f t="shared" ref="Q812" si="2811">IF(I812&gt;0,(I812/I806)*100,)</f>
        <v>12.538332030545368</v>
      </c>
      <c r="R812" s="152"/>
      <c r="S812" s="153"/>
      <c r="T812" s="475"/>
      <c r="U812" s="475"/>
      <c r="V812" s="475"/>
      <c r="W812" s="475"/>
      <c r="X812" s="476"/>
      <c r="Y812" s="196"/>
      <c r="Z812" s="913"/>
      <c r="AA812" s="921"/>
      <c r="AB812" s="921"/>
      <c r="AC812" s="921"/>
      <c r="AD812" s="921"/>
      <c r="AE812" s="921"/>
      <c r="AF812" s="921"/>
    </row>
    <row r="813" spans="1:33">
      <c r="A813" s="165"/>
      <c r="B813" s="1143" t="s">
        <v>427</v>
      </c>
      <c r="C813" s="1165">
        <v>1961</v>
      </c>
      <c r="D813" s="1166">
        <v>1029</v>
      </c>
      <c r="E813" s="1166">
        <v>3874</v>
      </c>
      <c r="F813" s="20">
        <v>98</v>
      </c>
      <c r="G813" s="1166">
        <v>161</v>
      </c>
      <c r="H813" s="1166">
        <v>44</v>
      </c>
      <c r="I813" s="1167">
        <v>7167</v>
      </c>
      <c r="J813" s="196"/>
      <c r="K813" s="166">
        <f t="shared" ref="K813:L813" si="2812">IF(C813&gt;0,(C813/C800)*100,)</f>
        <v>6.82300546257959</v>
      </c>
      <c r="L813" s="166">
        <f t="shared" si="2812"/>
        <v>13.587745939521986</v>
      </c>
      <c r="M813" s="166">
        <f t="shared" ref="M813" si="2813">IF(E813&gt;0,(E813/E800)*100,)</f>
        <v>16.366708914237432</v>
      </c>
      <c r="N813" s="166">
        <f t="shared" ref="N813" si="2814">IF(F813&gt;0,(F813/F800)*100,)</f>
        <v>23.444976076555022</v>
      </c>
      <c r="O813" s="166">
        <f t="shared" ref="O813" si="2815">IF(G813&gt;0,(G813/G800)*100,)</f>
        <v>25.925925925925924</v>
      </c>
      <c r="P813" s="156">
        <f t="shared" ref="P813" si="2816">IF(H813&gt;0,(H813/H800)*100,)</f>
        <v>8.9613034623217924</v>
      </c>
      <c r="Q813" s="157">
        <f t="shared" ref="Q813" si="2817">IF(I813&gt;0,(I813/I800)*100,)</f>
        <v>11.651006274994311</v>
      </c>
      <c r="R813" s="896"/>
      <c r="S813" s="166"/>
      <c r="T813" s="166"/>
      <c r="U813" s="166"/>
      <c r="V813" s="166"/>
      <c r="W813" s="156"/>
      <c r="X813" s="166"/>
      <c r="Y813" s="196"/>
      <c r="Z813" s="913"/>
      <c r="AA813" s="921"/>
      <c r="AB813" s="921"/>
      <c r="AC813" s="921"/>
      <c r="AD813" s="921"/>
      <c r="AE813" s="921"/>
      <c r="AF813" s="921"/>
    </row>
    <row r="814" spans="1:33">
      <c r="A814" s="165"/>
      <c r="B814" s="1143" t="s">
        <v>425</v>
      </c>
      <c r="C814" s="1165">
        <v>1935</v>
      </c>
      <c r="D814" s="1166">
        <v>1089</v>
      </c>
      <c r="E814" s="1166">
        <v>4324</v>
      </c>
      <c r="F814" s="20">
        <v>99</v>
      </c>
      <c r="G814" s="1166">
        <v>164</v>
      </c>
      <c r="H814" s="1166">
        <v>47</v>
      </c>
      <c r="I814" s="1167">
        <v>7658</v>
      </c>
      <c r="J814" s="196"/>
      <c r="K814" s="166">
        <f t="shared" ref="K814:L814" si="2818">IF(C814&gt;0,(C814/C803)*100,)</f>
        <v>6.658866444130906</v>
      </c>
      <c r="L814" s="166">
        <f t="shared" si="2818"/>
        <v>14.473684210526317</v>
      </c>
      <c r="M814" s="166">
        <f t="shared" ref="M814" si="2819">IF(E814&gt;0,(E814/E803)*100,)</f>
        <v>17.413015463917525</v>
      </c>
      <c r="N814" s="166">
        <f t="shared" ref="N814" si="2820">IF(F814&gt;0,(F814/F803)*100,)</f>
        <v>22.811059907834103</v>
      </c>
      <c r="O814" s="166">
        <f t="shared" ref="O814" si="2821">IF(G814&gt;0,(G814/G803)*100,)</f>
        <v>22.714681440443211</v>
      </c>
      <c r="P814" s="156">
        <f t="shared" ref="P814" si="2822">IF(H814&gt;0,(H814/H803)*100,)</f>
        <v>9.5334685598377273</v>
      </c>
      <c r="Q814" s="157">
        <f t="shared" ref="Q814" si="2823">IF(I814&gt;0,(I814/I803)*100,)</f>
        <v>12.14321958645186</v>
      </c>
      <c r="R814" s="911"/>
      <c r="S814" s="166"/>
      <c r="T814" s="166"/>
      <c r="U814" s="166"/>
      <c r="V814" s="166"/>
      <c r="W814" s="156"/>
      <c r="X814" s="166"/>
      <c r="Y814" s="196"/>
      <c r="Z814" s="913"/>
      <c r="AA814" s="921"/>
      <c r="AB814" s="921"/>
      <c r="AC814" s="921"/>
      <c r="AD814" s="921"/>
      <c r="AE814" s="921"/>
      <c r="AF814" s="921"/>
      <c r="AG814" s="895"/>
    </row>
    <row r="815" spans="1:33">
      <c r="A815" s="165"/>
      <c r="B815" s="1143" t="s">
        <v>423</v>
      </c>
      <c r="C815" s="1165">
        <v>2265</v>
      </c>
      <c r="D815" s="1166">
        <v>1156</v>
      </c>
      <c r="E815" s="1166">
        <v>4753</v>
      </c>
      <c r="F815" s="20">
        <v>211</v>
      </c>
      <c r="G815" s="1166">
        <v>217</v>
      </c>
      <c r="H815" s="1166">
        <v>65</v>
      </c>
      <c r="I815" s="1167">
        <v>8667</v>
      </c>
      <c r="J815" s="897"/>
      <c r="K815" s="154">
        <f t="shared" ref="K815:L815" si="2824">IF(C815&gt;0,(C815/C806)*100,)</f>
        <v>7.4863658899355476</v>
      </c>
      <c r="L815" s="154">
        <f t="shared" si="2824"/>
        <v>14.144133121252905</v>
      </c>
      <c r="M815" s="426">
        <f t="shared" ref="M815" si="2825">IF(E815&gt;0,(E815/E806)*100,)</f>
        <v>18.423194697468894</v>
      </c>
      <c r="N815" s="426">
        <f t="shared" ref="N815" si="2826">IF(F815&gt;0,(F815/F806)*100,)</f>
        <v>23.788049605411498</v>
      </c>
      <c r="O815" s="426">
        <f t="shared" ref="O815" si="2827">IF(G815&gt;0,(G815/G806)*100,)</f>
        <v>26.33495145631068</v>
      </c>
      <c r="P815" s="426">
        <f t="shared" ref="P815" si="2828">IF(H815&gt;0,(H815/H806)*100,)</f>
        <v>11.092150170648464</v>
      </c>
      <c r="Q815" s="912">
        <f t="shared" ref="Q815" si="2829">IF(I815&gt;0,(I815/I806)*100,)</f>
        <v>13.028380734772412</v>
      </c>
      <c r="R815" s="911" t="s">
        <v>10</v>
      </c>
      <c r="S815" s="153"/>
      <c r="T815" s="150"/>
      <c r="U815" s="150"/>
      <c r="V815" s="150"/>
      <c r="W815" s="150"/>
      <c r="X815" s="898"/>
      <c r="Y815" s="196"/>
      <c r="Z815" s="913"/>
      <c r="AA815" s="921"/>
      <c r="AB815" s="921"/>
      <c r="AC815" s="921"/>
      <c r="AD815" s="921"/>
      <c r="AE815" s="921"/>
      <c r="AF815" s="921"/>
    </row>
    <row r="816" spans="1:33">
      <c r="A816" s="165"/>
      <c r="B816" s="1143" t="s">
        <v>421</v>
      </c>
      <c r="C816" s="1165">
        <v>17192</v>
      </c>
      <c r="D816" s="1166">
        <v>2061</v>
      </c>
      <c r="E816" s="1166">
        <v>7926</v>
      </c>
      <c r="F816" s="20"/>
      <c r="G816" s="1166">
        <v>114</v>
      </c>
      <c r="H816" s="1166">
        <v>127</v>
      </c>
      <c r="I816" s="1167">
        <v>27420</v>
      </c>
      <c r="J816" s="196"/>
      <c r="K816" s="153">
        <f t="shared" ref="K816:L816" si="2830">IF(C816&gt;0,(C816/C787)*100,)</f>
        <v>63.910780669144984</v>
      </c>
      <c r="L816" s="153">
        <f t="shared" si="2830"/>
        <v>29.101948602089806</v>
      </c>
      <c r="M816" s="475">
        <f t="shared" ref="M816" si="2831">IF(E816&gt;0,(E816/E787)*100,)</f>
        <v>35.929283771532184</v>
      </c>
      <c r="N816" s="475">
        <f t="shared" ref="N816" si="2832">IF(F816&gt;0,(F816/F787)*100,)</f>
        <v>0</v>
      </c>
      <c r="O816" s="475">
        <f t="shared" ref="O816" si="2833">IF(G816&gt;0,(G816/G787)*100,)</f>
        <v>11.377245508982035</v>
      </c>
      <c r="P816" s="475">
        <f t="shared" ref="P816" si="2834">IF(H816&gt;0,(H816/H787)*100,)</f>
        <v>31.67082294264339</v>
      </c>
      <c r="Q816" s="476">
        <f t="shared" ref="Q816" si="2835">IF(I816&gt;0,(I816/I787)*100,)</f>
        <v>47.732613804508659</v>
      </c>
      <c r="R816" s="152">
        <f>+K816+K819+K822</f>
        <v>89.695167286245351</v>
      </c>
      <c r="S816" s="153">
        <f t="shared" ref="S816:S818" si="2836">+L816+L819+L822</f>
        <v>82.462581191753742</v>
      </c>
      <c r="T816" s="475">
        <f t="shared" ref="T816:T818" si="2837">+M816+M819+M822</f>
        <v>76.10154125113327</v>
      </c>
      <c r="U816" s="475">
        <f t="shared" ref="U816:U818" si="2838">+N816+N819+N822</f>
        <v>0</v>
      </c>
      <c r="V816" s="475">
        <f t="shared" ref="V816:V818" si="2839">+O816+O819+O822</f>
        <v>69.461077844311376</v>
      </c>
      <c r="W816" s="475">
        <f t="shared" ref="W816:W818" si="2840">+P816+P819+P822</f>
        <v>90.523690773067329</v>
      </c>
      <c r="X816" s="476">
        <f t="shared" ref="X816:X818" si="2841">+Q816+Q819+Q822</f>
        <v>83.236138915484375</v>
      </c>
      <c r="Y816" s="196"/>
      <c r="Z816" s="913">
        <f>+R816+K825</f>
        <v>100</v>
      </c>
      <c r="AA816" s="913">
        <f t="shared" ref="AA816:AA818" si="2842">+S816+L825</f>
        <v>100</v>
      </c>
      <c r="AB816" s="913">
        <f t="shared" ref="AB816:AB818" si="2843">+T816+M825</f>
        <v>100</v>
      </c>
      <c r="AC816" s="913">
        <f t="shared" ref="AC816:AC818" si="2844">+U816+N825</f>
        <v>0</v>
      </c>
      <c r="AD816" s="913">
        <f t="shared" ref="AD816:AD818" si="2845">+V816+O825</f>
        <v>100</v>
      </c>
      <c r="AE816" s="913">
        <f t="shared" ref="AE816:AE818" si="2846">+W816+P825</f>
        <v>100</v>
      </c>
      <c r="AF816" s="913">
        <f t="shared" ref="AF816:AF818" si="2847">+X816+Q825</f>
        <v>100</v>
      </c>
    </row>
    <row r="817" spans="1:32">
      <c r="A817" s="165"/>
      <c r="B817" s="1143" t="s">
        <v>419</v>
      </c>
      <c r="C817" s="1165">
        <v>17413</v>
      </c>
      <c r="D817" s="1166">
        <v>2234</v>
      </c>
      <c r="E817" s="1166">
        <v>7869</v>
      </c>
      <c r="F817" s="20"/>
      <c r="G817" s="1166">
        <v>91</v>
      </c>
      <c r="H817" s="1166">
        <v>115</v>
      </c>
      <c r="I817" s="1167">
        <v>27722</v>
      </c>
      <c r="J817" s="196"/>
      <c r="K817" s="153">
        <f t="shared" ref="K817:L817" si="2848">IF(C817&gt;0,(C817/C790)*100,)</f>
        <v>66.41620260889465</v>
      </c>
      <c r="L817" s="153">
        <f t="shared" si="2848"/>
        <v>31.30605381165919</v>
      </c>
      <c r="M817" s="475">
        <f t="shared" ref="M817" si="2849">IF(E817&gt;0,(E817/E790)*100,)</f>
        <v>37.450028555111366</v>
      </c>
      <c r="N817" s="475">
        <f t="shared" ref="N817" si="2850">IF(F817&gt;0,(F817/F790)*100,)</f>
        <v>0</v>
      </c>
      <c r="O817" s="475">
        <f t="shared" ref="O817" si="2851">IF(G817&gt;0,(G817/G790)*100,)</f>
        <v>13.808801213960548</v>
      </c>
      <c r="P817" s="475">
        <f t="shared" ref="P817" si="2852">IF(H817&gt;0,(H817/H790)*100,)</f>
        <v>30.831099195710454</v>
      </c>
      <c r="Q817" s="476">
        <f t="shared" ref="Q817" si="2853">IF(I817&gt;0,(I817/I790)*100,)</f>
        <v>50.041517744322896</v>
      </c>
      <c r="R817" s="152">
        <f t="shared" ref="R817:R818" si="2854">+K817+K820+K823</f>
        <v>90.31962773666946</v>
      </c>
      <c r="S817" s="153">
        <f t="shared" si="2836"/>
        <v>81.782511210762323</v>
      </c>
      <c r="T817" s="475">
        <f t="shared" si="2837"/>
        <v>77.684180468303822</v>
      </c>
      <c r="U817" s="475">
        <f t="shared" si="2838"/>
        <v>0</v>
      </c>
      <c r="V817" s="475">
        <f t="shared" si="2839"/>
        <v>66.160849772382392</v>
      </c>
      <c r="W817" s="475">
        <f t="shared" si="2840"/>
        <v>88.471849865951754</v>
      </c>
      <c r="X817" s="476">
        <f t="shared" si="2841"/>
        <v>84.127585833423581</v>
      </c>
      <c r="Y817" s="196"/>
      <c r="Z817" s="913">
        <f t="shared" ref="Z817:Z818" si="2855">+R817+K826</f>
        <v>100</v>
      </c>
      <c r="AA817" s="913">
        <f t="shared" si="2842"/>
        <v>99.999999999999986</v>
      </c>
      <c r="AB817" s="913">
        <f t="shared" si="2843"/>
        <v>100</v>
      </c>
      <c r="AC817" s="913">
        <f t="shared" si="2844"/>
        <v>0</v>
      </c>
      <c r="AD817" s="913">
        <f t="shared" si="2845"/>
        <v>100</v>
      </c>
      <c r="AE817" s="913">
        <f t="shared" si="2846"/>
        <v>100.00000000000001</v>
      </c>
      <c r="AF817" s="913">
        <f t="shared" si="2847"/>
        <v>99.999999999999986</v>
      </c>
    </row>
    <row r="818" spans="1:32">
      <c r="A818" s="165"/>
      <c r="B818" s="1143" t="s">
        <v>417</v>
      </c>
      <c r="C818" s="1165">
        <v>17731</v>
      </c>
      <c r="D818" s="1166">
        <v>2057</v>
      </c>
      <c r="E818" s="1166">
        <v>8387</v>
      </c>
      <c r="F818" s="20"/>
      <c r="G818" s="1166">
        <v>107</v>
      </c>
      <c r="H818" s="1166">
        <v>134</v>
      </c>
      <c r="I818" s="1167">
        <v>28416</v>
      </c>
      <c r="J818" s="897"/>
      <c r="K818" s="154">
        <f t="shared" ref="K818:L818" si="2856">IF(C818&gt;0,(C818/C793)*100,)</f>
        <v>66.492912322808067</v>
      </c>
      <c r="L818" s="154">
        <f t="shared" si="2856"/>
        <v>33.03886925795053</v>
      </c>
      <c r="M818" s="477">
        <f t="shared" ref="M818" si="2857">IF(E818&gt;0,(E818/E793)*100,)</f>
        <v>39.382982719759582</v>
      </c>
      <c r="N818" s="477">
        <f t="shared" ref="N818" si="2858">IF(F818&gt;0,(F818/F793)*100,)</f>
        <v>0</v>
      </c>
      <c r="O818" s="477">
        <f t="shared" ref="O818" si="2859">IF(G818&gt;0,(G818/G793)*100,)</f>
        <v>17.51227495908347</v>
      </c>
      <c r="P818" s="477">
        <f t="shared" ref="P818" si="2860">IF(H818&gt;0,(H818/H793)*100,)</f>
        <v>29.321663019693656</v>
      </c>
      <c r="Q818" s="478">
        <f t="shared" ref="Q818" si="2861">IF(I818&gt;0,(I818/I793)*100,)</f>
        <v>51.426089474446215</v>
      </c>
      <c r="R818" s="152">
        <f t="shared" si="2854"/>
        <v>90.444761119027973</v>
      </c>
      <c r="S818" s="153">
        <f t="shared" si="2836"/>
        <v>79.714102152264701</v>
      </c>
      <c r="T818" s="475">
        <f t="shared" si="2837"/>
        <v>78.643876784372651</v>
      </c>
      <c r="U818" s="475">
        <f t="shared" si="2838"/>
        <v>0</v>
      </c>
      <c r="V818" s="475">
        <f t="shared" si="2839"/>
        <v>64.97545008183306</v>
      </c>
      <c r="W818" s="475">
        <f t="shared" si="2840"/>
        <v>91.684901531728656</v>
      </c>
      <c r="X818" s="476">
        <f t="shared" si="2841"/>
        <v>84.416171999420868</v>
      </c>
      <c r="Y818" s="196"/>
      <c r="Z818" s="913">
        <f t="shared" si="2855"/>
        <v>100</v>
      </c>
      <c r="AA818" s="913">
        <f t="shared" si="2842"/>
        <v>100</v>
      </c>
      <c r="AB818" s="913">
        <f t="shared" si="2843"/>
        <v>100</v>
      </c>
      <c r="AC818" s="913">
        <f t="shared" si="2844"/>
        <v>0</v>
      </c>
      <c r="AD818" s="913">
        <f t="shared" si="2845"/>
        <v>100</v>
      </c>
      <c r="AE818" s="913">
        <f t="shared" si="2846"/>
        <v>99.999999999999986</v>
      </c>
      <c r="AF818" s="913">
        <f t="shared" si="2847"/>
        <v>99.999999999999986</v>
      </c>
    </row>
    <row r="819" spans="1:32">
      <c r="A819" s="165"/>
      <c r="B819" s="1143" t="s">
        <v>415</v>
      </c>
      <c r="C819" s="1165">
        <v>1016</v>
      </c>
      <c r="D819" s="1166">
        <v>717</v>
      </c>
      <c r="E819" s="1166">
        <v>1367</v>
      </c>
      <c r="F819" s="20"/>
      <c r="G819" s="1166">
        <v>128</v>
      </c>
      <c r="H819" s="1166">
        <v>4</v>
      </c>
      <c r="I819" s="1167">
        <v>3232</v>
      </c>
      <c r="J819" s="196"/>
      <c r="K819" s="153">
        <f t="shared" ref="K819:L819" si="2862">IF(C819&gt;0,(C819/C787)*100,)</f>
        <v>3.7769516728624537</v>
      </c>
      <c r="L819" s="153">
        <f t="shared" si="2862"/>
        <v>10.124258683987575</v>
      </c>
      <c r="M819" s="475">
        <f t="shared" ref="M819" si="2863">IF(E819&gt;0,(E819/E787)*100,)</f>
        <v>6.1967361740707165</v>
      </c>
      <c r="N819" s="475">
        <f t="shared" ref="N819" si="2864">IF(F819&gt;0,(F819/F787)*100,)</f>
        <v>0</v>
      </c>
      <c r="O819" s="475">
        <f t="shared" ref="O819" si="2865">IF(G819&gt;0,(G819/G787)*100,)</f>
        <v>12.774451097804389</v>
      </c>
      <c r="P819" s="475">
        <f t="shared" ref="P819" si="2866">IF(H819&gt;0,(H819/H787)*100,)</f>
        <v>0.99750623441396502</v>
      </c>
      <c r="Q819" s="476">
        <f t="shared" ref="Q819" si="2867">IF(I819&gt;0,(I819/I787)*100,)</f>
        <v>5.626251196796936</v>
      </c>
      <c r="R819" s="152"/>
      <c r="S819" s="153"/>
      <c r="T819" s="475"/>
      <c r="U819" s="475"/>
      <c r="V819" s="475"/>
      <c r="W819" s="475"/>
      <c r="X819" s="476"/>
      <c r="Y819" s="196"/>
      <c r="Z819" s="915"/>
      <c r="AA819" s="915"/>
      <c r="AB819" s="915"/>
      <c r="AC819" s="917"/>
      <c r="AD819" s="917"/>
      <c r="AE819" s="917"/>
      <c r="AF819" s="917"/>
    </row>
    <row r="820" spans="1:32">
      <c r="A820" s="165"/>
      <c r="B820" s="1143" t="s">
        <v>413</v>
      </c>
      <c r="C820" s="1165">
        <v>993</v>
      </c>
      <c r="D820" s="1166">
        <v>651</v>
      </c>
      <c r="E820" s="1166">
        <v>1316</v>
      </c>
      <c r="F820" s="20"/>
      <c r="G820" s="1166">
        <v>85</v>
      </c>
      <c r="H820" s="1166">
        <v>5</v>
      </c>
      <c r="I820" s="1167">
        <v>3050</v>
      </c>
      <c r="J820" s="196"/>
      <c r="K820" s="153">
        <f t="shared" ref="K820:L820" si="2868">IF(C820&gt;0,(C820/C790)*100,)</f>
        <v>3.7874742543290867</v>
      </c>
      <c r="L820" s="153">
        <f t="shared" si="2868"/>
        <v>9.1227578475336326</v>
      </c>
      <c r="M820" s="475">
        <f t="shared" ref="M820" si="2869">IF(E820&gt;0,(E820/E790)*100,)</f>
        <v>6.2630877593755949</v>
      </c>
      <c r="N820" s="475">
        <f t="shared" ref="N820" si="2870">IF(F820&gt;0,(F820/F790)*100,)</f>
        <v>0</v>
      </c>
      <c r="O820" s="475">
        <f t="shared" ref="O820" si="2871">IF(G820&gt;0,(G820/G790)*100,)</f>
        <v>12.898330804248861</v>
      </c>
      <c r="P820" s="475">
        <f t="shared" ref="P820" si="2872">IF(H820&gt;0,(H820/H790)*100,)</f>
        <v>1.3404825737265416</v>
      </c>
      <c r="Q820" s="476">
        <f t="shared" ref="Q820" si="2873">IF(I820&gt;0,(I820/I790)*100,)</f>
        <v>5.5056139210801831</v>
      </c>
      <c r="R820" s="152"/>
      <c r="S820" s="153"/>
      <c r="T820" s="475"/>
      <c r="U820" s="475"/>
      <c r="V820" s="475"/>
      <c r="W820" s="475"/>
      <c r="X820" s="476"/>
      <c r="Y820" s="196"/>
      <c r="Z820" s="915"/>
      <c r="AA820" s="917"/>
      <c r="AB820" s="917"/>
      <c r="AC820" s="917"/>
      <c r="AD820" s="917"/>
      <c r="AE820" s="917"/>
      <c r="AF820" s="917"/>
    </row>
    <row r="821" spans="1:32">
      <c r="A821" s="165"/>
      <c r="B821" s="1143" t="s">
        <v>409</v>
      </c>
      <c r="C821" s="1165">
        <v>959</v>
      </c>
      <c r="D821" s="1166">
        <v>583</v>
      </c>
      <c r="E821" s="1166">
        <v>1253</v>
      </c>
      <c r="F821" s="20"/>
      <c r="G821" s="1166">
        <v>49</v>
      </c>
      <c r="H821" s="1166">
        <v>9</v>
      </c>
      <c r="I821" s="1167">
        <v>2853</v>
      </c>
      <c r="J821" s="196"/>
      <c r="K821" s="154">
        <f t="shared" ref="K821:L821" si="2874">IF(C821&gt;0,(C821/C793)*100,)</f>
        <v>3.5963399084977121</v>
      </c>
      <c r="L821" s="154">
        <f t="shared" si="2874"/>
        <v>9.3639575971731439</v>
      </c>
      <c r="M821" s="477">
        <f t="shared" ref="M821" si="2875">IF(E821&gt;0,(E821/E793)*100,)</f>
        <v>5.8837340345604812</v>
      </c>
      <c r="N821" s="477">
        <f t="shared" ref="N821" si="2876">IF(F821&gt;0,(F821/F793)*100,)</f>
        <v>0</v>
      </c>
      <c r="O821" s="477">
        <f t="shared" ref="O821" si="2877">IF(G821&gt;0,(G821/G793)*100,)</f>
        <v>8.0196399345335507</v>
      </c>
      <c r="P821" s="477">
        <f t="shared" ref="P821" si="2878">IF(H821&gt;0,(H821/H793)*100,)</f>
        <v>1.9693654266958425</v>
      </c>
      <c r="Q821" s="478">
        <f t="shared" ref="Q821" si="2879">IF(I821&gt;0,(I821/I793)*100,)</f>
        <v>5.1632401911104679</v>
      </c>
      <c r="R821" s="152"/>
      <c r="S821" s="153"/>
      <c r="T821" s="475"/>
      <c r="U821" s="475"/>
      <c r="V821" s="475"/>
      <c r="W821" s="475"/>
      <c r="X821" s="476"/>
      <c r="Y821" s="196"/>
      <c r="Z821" s="915"/>
      <c r="AA821" s="917"/>
      <c r="AB821" s="917"/>
      <c r="AC821" s="917"/>
      <c r="AD821" s="917"/>
      <c r="AE821" s="917"/>
      <c r="AF821" s="917"/>
    </row>
    <row r="822" spans="1:32">
      <c r="A822" s="165"/>
      <c r="B822" s="1143" t="s">
        <v>411</v>
      </c>
      <c r="C822" s="1165">
        <v>5920</v>
      </c>
      <c r="D822" s="1166">
        <v>3062</v>
      </c>
      <c r="E822" s="1166">
        <v>7495</v>
      </c>
      <c r="F822" s="20"/>
      <c r="G822" s="1166">
        <v>454</v>
      </c>
      <c r="H822" s="1166">
        <v>232</v>
      </c>
      <c r="I822" s="1167">
        <v>17163</v>
      </c>
      <c r="J822" s="196"/>
      <c r="K822" s="153">
        <f t="shared" ref="K822:L822" si="2880">IF(C822&gt;0,(C822/C787)*100,)</f>
        <v>22.007434944237918</v>
      </c>
      <c r="L822" s="153">
        <f t="shared" si="2880"/>
        <v>43.236373905676359</v>
      </c>
      <c r="M822" s="475">
        <f t="shared" ref="M822" si="2881">IF(E822&gt;0,(E822/E787)*100,)</f>
        <v>33.975521305530371</v>
      </c>
      <c r="N822" s="475">
        <f>IF(F822&gt;0,(F822/F787)*100,)</f>
        <v>0</v>
      </c>
      <c r="O822" s="475">
        <f t="shared" ref="O822" si="2882">IF(G822&gt;0,(G822/G787)*100,)</f>
        <v>45.309381237524946</v>
      </c>
      <c r="P822" s="475">
        <f t="shared" ref="P822" si="2883">IF(H822&gt;0,(H822/H787)*100,)</f>
        <v>57.855361596009978</v>
      </c>
      <c r="Q822" s="476">
        <f t="shared" ref="Q822" si="2884">IF(I822&gt;0,(I822/I787)*100,)</f>
        <v>29.87727391417878</v>
      </c>
      <c r="R822" s="152"/>
      <c r="S822" s="153"/>
      <c r="T822" s="475"/>
      <c r="U822" s="475"/>
      <c r="V822" s="475"/>
      <c r="W822" s="475"/>
      <c r="X822" s="476"/>
      <c r="Y822" s="196"/>
      <c r="Z822" s="915"/>
      <c r="AA822" s="917"/>
      <c r="AB822" s="917"/>
      <c r="AC822" s="917"/>
      <c r="AD822" s="917"/>
      <c r="AE822" s="917"/>
      <c r="AF822" s="917"/>
    </row>
    <row r="823" spans="1:32">
      <c r="A823" s="165"/>
      <c r="B823" s="1143" t="s">
        <v>407</v>
      </c>
      <c r="C823" s="1165">
        <v>5274</v>
      </c>
      <c r="D823" s="1166">
        <v>2951</v>
      </c>
      <c r="E823" s="1166">
        <v>7138</v>
      </c>
      <c r="F823" s="20"/>
      <c r="G823" s="1166">
        <v>260</v>
      </c>
      <c r="H823" s="1166">
        <v>210</v>
      </c>
      <c r="I823" s="1167">
        <v>15833</v>
      </c>
      <c r="J823" s="196"/>
      <c r="K823" s="153">
        <f t="shared" ref="K823:L823" si="2885">IF(C823&gt;0,(C823/C790)*100,)</f>
        <v>20.115950873445723</v>
      </c>
      <c r="L823" s="153">
        <f t="shared" si="2885"/>
        <v>41.353699551569505</v>
      </c>
      <c r="M823" s="475">
        <f t="shared" ref="M823" si="2886">IF(E823&gt;0,(E823/E790)*100,)</f>
        <v>33.971064153816869</v>
      </c>
      <c r="N823" s="475">
        <f>IF(F823&gt;0,(F823/F788)*100,)</f>
        <v>0</v>
      </c>
      <c r="O823" s="475">
        <f t="shared" ref="O823" si="2887">IF(G823&gt;0,(G823/G790)*100,)</f>
        <v>39.453717754172992</v>
      </c>
      <c r="P823" s="475">
        <f t="shared" ref="P823" si="2888">IF(H823&gt;0,(H823/H790)*100,)</f>
        <v>56.300268096514749</v>
      </c>
      <c r="Q823" s="476">
        <f t="shared" ref="Q823" si="2889">IF(I823&gt;0,(I823/I790)*100,)</f>
        <v>28.580454168020509</v>
      </c>
      <c r="R823" s="152"/>
      <c r="S823" s="153"/>
      <c r="T823" s="475"/>
      <c r="U823" s="475"/>
      <c r="V823" s="475"/>
      <c r="W823" s="475"/>
      <c r="X823" s="476"/>
      <c r="Y823" s="196"/>
      <c r="Z823" s="915"/>
      <c r="AA823" s="917"/>
      <c r="AB823" s="917"/>
      <c r="AC823" s="917"/>
      <c r="AD823" s="917"/>
      <c r="AE823" s="917"/>
      <c r="AF823" s="917"/>
    </row>
    <row r="824" spans="1:32">
      <c r="A824" s="165"/>
      <c r="B824" s="1143" t="s">
        <v>405</v>
      </c>
      <c r="C824" s="1165">
        <v>5428</v>
      </c>
      <c r="D824" s="1166">
        <v>2323</v>
      </c>
      <c r="E824" s="1166">
        <v>7108</v>
      </c>
      <c r="F824" s="20"/>
      <c r="G824" s="1166">
        <v>241</v>
      </c>
      <c r="H824" s="1166">
        <v>276</v>
      </c>
      <c r="I824" s="1167">
        <v>15376</v>
      </c>
      <c r="J824" s="897"/>
      <c r="K824" s="154">
        <f t="shared" ref="K824:L824" si="2890">IF(C824&gt;0,(C824/C793)*100,)</f>
        <v>20.355508887722191</v>
      </c>
      <c r="L824" s="154">
        <f t="shared" si="2890"/>
        <v>37.311275297141023</v>
      </c>
      <c r="M824" s="477">
        <f t="shared" ref="M824" si="2891">IF(E824&gt;0,(E824/E793)*100,)</f>
        <v>33.377160030052593</v>
      </c>
      <c r="N824" s="477">
        <f t="shared" ref="N824" si="2892">IF(F824&gt;0,(F824/F793)*100,)</f>
        <v>0</v>
      </c>
      <c r="O824" s="477">
        <f t="shared" ref="O824" si="2893">IF(G824&gt;0,(G824/G793)*100,)</f>
        <v>39.443535188216039</v>
      </c>
      <c r="P824" s="477">
        <f t="shared" ref="P824" si="2894">IF(H824&gt;0,(H824/H793)*100,)</f>
        <v>60.393873085339166</v>
      </c>
      <c r="Q824" s="478">
        <f t="shared" ref="Q824" si="2895">IF(I824&gt;0,(I824/I793)*100,)</f>
        <v>27.826842333864192</v>
      </c>
      <c r="R824" s="152"/>
      <c r="S824" s="153"/>
      <c r="T824" s="475"/>
      <c r="U824" s="475"/>
      <c r="V824" s="475"/>
      <c r="W824" s="475"/>
      <c r="X824" s="476"/>
      <c r="Y824" s="196"/>
      <c r="Z824" s="915"/>
      <c r="AA824" s="917"/>
      <c r="AB824" s="917"/>
      <c r="AC824" s="917"/>
      <c r="AD824" s="917"/>
      <c r="AE824" s="917"/>
      <c r="AF824" s="917"/>
    </row>
    <row r="825" spans="1:32">
      <c r="A825" s="165"/>
      <c r="B825" s="1143" t="s">
        <v>401</v>
      </c>
      <c r="C825" s="1165">
        <v>2772</v>
      </c>
      <c r="D825" s="1166">
        <v>1242</v>
      </c>
      <c r="E825" s="1166">
        <v>5272</v>
      </c>
      <c r="F825" s="20">
        <v>0</v>
      </c>
      <c r="G825" s="1166">
        <v>306</v>
      </c>
      <c r="H825" s="1166">
        <v>38</v>
      </c>
      <c r="I825" s="1167">
        <v>9630</v>
      </c>
      <c r="J825" s="196"/>
      <c r="K825" s="153">
        <f t="shared" ref="K825:L825" si="2896">IF(C825&gt;0,(C825/C787)*100,)</f>
        <v>10.304832713754648</v>
      </c>
      <c r="L825" s="153">
        <f t="shared" si="2896"/>
        <v>17.537418808246258</v>
      </c>
      <c r="M825" s="475">
        <f t="shared" ref="M825" si="2897">IF(E825&gt;0,(E825/E787)*100,)</f>
        <v>23.898458748866727</v>
      </c>
      <c r="N825" s="475">
        <f t="shared" ref="N825" si="2898">IF(F825&gt;0,(F825/F787)*100,)</f>
        <v>0</v>
      </c>
      <c r="O825" s="475">
        <f t="shared" ref="O825" si="2899">IF(G825&gt;0,(G825/G787)*100,)</f>
        <v>30.538922155688624</v>
      </c>
      <c r="P825" s="475">
        <f t="shared" ref="P825" si="2900">IF(H825&gt;0,(H825/H787)*100,)</f>
        <v>9.4763092269326688</v>
      </c>
      <c r="Q825" s="476">
        <f t="shared" ref="Q825" si="2901">IF(I825&gt;0,(I825/I787)*100,)</f>
        <v>16.763861084515625</v>
      </c>
      <c r="R825" s="152"/>
      <c r="S825" s="153"/>
      <c r="T825" s="475"/>
      <c r="U825" s="475"/>
      <c r="V825" s="475"/>
      <c r="W825" s="475"/>
      <c r="X825" s="476"/>
      <c r="Y825" s="196"/>
      <c r="Z825" s="915"/>
      <c r="AA825" s="917"/>
      <c r="AB825" s="917"/>
      <c r="AC825" s="917"/>
      <c r="AD825" s="917"/>
      <c r="AE825" s="917"/>
      <c r="AF825" s="917"/>
    </row>
    <row r="826" spans="1:32">
      <c r="A826" s="165"/>
      <c r="B826" s="1143" t="s">
        <v>399</v>
      </c>
      <c r="C826" s="1165">
        <v>2538</v>
      </c>
      <c r="D826" s="1166">
        <v>1300</v>
      </c>
      <c r="E826" s="1166">
        <v>4689</v>
      </c>
      <c r="F826" s="20">
        <v>0</v>
      </c>
      <c r="G826" s="1166">
        <v>223</v>
      </c>
      <c r="H826" s="1166">
        <v>43</v>
      </c>
      <c r="I826" s="1167">
        <v>8793</v>
      </c>
      <c r="J826" s="196"/>
      <c r="K826" s="153">
        <f t="shared" ref="K826:L826" si="2902">IF(C826&gt;0,(C826/C790)*100,)</f>
        <v>9.6803722633305362</v>
      </c>
      <c r="L826" s="153">
        <f t="shared" si="2902"/>
        <v>18.217488789237667</v>
      </c>
      <c r="M826" s="475">
        <f t="shared" ref="M826" si="2903">IF(E826&gt;0,(E826/E790)*100,)</f>
        <v>22.315819531696174</v>
      </c>
      <c r="N826" s="475">
        <f t="shared" ref="N826" si="2904">IF(F826&gt;0,(F826/F790)*100,)</f>
        <v>0</v>
      </c>
      <c r="O826" s="475">
        <f t="shared" ref="O826" si="2905">IF(G826&gt;0,(G826/G790)*100,)</f>
        <v>33.839150227617601</v>
      </c>
      <c r="P826" s="475">
        <f t="shared" ref="P826" si="2906">IF(H826&gt;0,(H826/H790)*100,)</f>
        <v>11.528150134048257</v>
      </c>
      <c r="Q826" s="476">
        <f t="shared" ref="Q826" si="2907">IF(I826&gt;0,(I826/I790)*100,)</f>
        <v>15.872414166576409</v>
      </c>
      <c r="R826" s="152"/>
      <c r="S826" s="153"/>
      <c r="T826" s="475"/>
      <c r="U826" s="475"/>
      <c r="V826" s="475"/>
      <c r="W826" s="475"/>
      <c r="X826" s="476"/>
      <c r="Y826" s="196"/>
      <c r="Z826" s="915"/>
      <c r="AA826" s="917"/>
      <c r="AB826" s="917"/>
      <c r="AC826" s="917"/>
      <c r="AD826" s="917"/>
      <c r="AE826" s="917"/>
      <c r="AF826" s="917"/>
    </row>
    <row r="827" spans="1:32">
      <c r="A827" s="165"/>
      <c r="B827" s="1143" t="s">
        <v>397</v>
      </c>
      <c r="C827" s="1165">
        <v>2548</v>
      </c>
      <c r="D827" s="1166">
        <v>1263</v>
      </c>
      <c r="E827" s="1166">
        <v>4548</v>
      </c>
      <c r="F827" s="20">
        <v>0</v>
      </c>
      <c r="G827" s="1166">
        <v>214</v>
      </c>
      <c r="H827" s="1166">
        <v>38</v>
      </c>
      <c r="I827" s="1167">
        <v>8611</v>
      </c>
      <c r="J827" s="897"/>
      <c r="K827" s="154">
        <f t="shared" ref="K827:L827" si="2908">IF(C827&gt;0,(C827/C793)*100,)</f>
        <v>9.5552388809720235</v>
      </c>
      <c r="L827" s="154">
        <f t="shared" si="2908"/>
        <v>20.285897847735303</v>
      </c>
      <c r="M827" s="477">
        <f t="shared" ref="M827" si="2909">IF(E827&gt;0,(E827/E793)*100,)</f>
        <v>21.356123215627349</v>
      </c>
      <c r="N827" s="477">
        <f t="shared" ref="N827" si="2910">IF(F827&gt;0,(F827/F793)*100,)</f>
        <v>0</v>
      </c>
      <c r="O827" s="477">
        <f t="shared" ref="O827" si="2911">IF(G827&gt;0,(G827/G793)*100,)</f>
        <v>35.02454991816694</v>
      </c>
      <c r="P827" s="900">
        <f t="shared" ref="P827" si="2912">IF(H827&gt;0,(H827/H793)*100,)</f>
        <v>8.3150984682713336</v>
      </c>
      <c r="Q827" s="477">
        <f t="shared" ref="Q827" si="2913">IF(I827&gt;0,(I827/I793)*100,)</f>
        <v>15.583828000579123</v>
      </c>
      <c r="R827" s="152"/>
      <c r="S827" s="153"/>
      <c r="T827" s="475"/>
      <c r="U827" s="475"/>
      <c r="V827" s="475"/>
      <c r="W827" s="475"/>
      <c r="X827" s="476"/>
      <c r="Y827" s="196"/>
      <c r="Z827" s="915"/>
      <c r="AA827" s="917"/>
      <c r="AB827" s="917"/>
      <c r="AC827" s="917"/>
      <c r="AD827" s="917"/>
      <c r="AE827" s="917"/>
      <c r="AF827" s="917"/>
    </row>
    <row r="828" spans="1:32">
      <c r="A828" s="165"/>
      <c r="B828" s="1143" t="s">
        <v>403</v>
      </c>
      <c r="C828" s="1165">
        <v>16570</v>
      </c>
      <c r="D828" s="1166">
        <v>1424</v>
      </c>
      <c r="E828" s="1166">
        <v>6836</v>
      </c>
      <c r="F828" s="20"/>
      <c r="G828" s="1166">
        <v>136</v>
      </c>
      <c r="H828" s="1166">
        <v>110</v>
      </c>
      <c r="I828" s="1167">
        <v>25076</v>
      </c>
      <c r="J828" s="196"/>
      <c r="K828" s="166">
        <f t="shared" ref="K828:L828" si="2914">IF(C828&gt;0,(C828/C780)*100,)</f>
        <v>67.322146832974454</v>
      </c>
      <c r="L828" s="155">
        <f t="shared" si="2914"/>
        <v>38.822246455834239</v>
      </c>
      <c r="M828" s="155">
        <f t="shared" ref="M828" si="2915">IF(E828&gt;0,(E828/E780)*100,)</f>
        <v>41.435325493999272</v>
      </c>
      <c r="N828" s="155">
        <f t="shared" ref="N828" si="2916">IF(F828&gt;0,(F828/F780)*100,)</f>
        <v>0</v>
      </c>
      <c r="O828" s="155">
        <f t="shared" ref="O828" si="2917">IF(G828&gt;0,(G828/G780)*100,)</f>
        <v>18.681318681318682</v>
      </c>
      <c r="P828" s="156">
        <f t="shared" ref="P828" si="2918">IF(H828&gt;0,(H828/H780)*100,)</f>
        <v>27.848101265822784</v>
      </c>
      <c r="Q828" s="157">
        <f>IF(I828&gt;0,(I828/I780)*100,)</f>
        <v>54.629427911637841</v>
      </c>
      <c r="R828" s="896"/>
      <c r="S828" s="166"/>
      <c r="T828" s="166"/>
      <c r="U828" s="166"/>
      <c r="V828" s="166"/>
      <c r="W828" s="156"/>
      <c r="X828" s="166"/>
      <c r="Y828" s="196"/>
      <c r="Z828" s="915"/>
      <c r="AA828" s="917"/>
      <c r="AB828" s="917"/>
      <c r="AC828" s="917"/>
      <c r="AD828" s="917"/>
      <c r="AE828" s="917"/>
      <c r="AF828" s="917"/>
    </row>
    <row r="829" spans="1:32">
      <c r="A829" s="165"/>
      <c r="B829" s="1143" t="s">
        <v>441</v>
      </c>
      <c r="C829" s="1165">
        <v>17950</v>
      </c>
      <c r="D829" s="1166">
        <v>1653</v>
      </c>
      <c r="E829" s="1166">
        <v>7608</v>
      </c>
      <c r="F829" s="20">
        <v>9</v>
      </c>
      <c r="G829" s="1166">
        <v>189</v>
      </c>
      <c r="H829" s="1166">
        <v>135</v>
      </c>
      <c r="I829" s="1167">
        <v>27544</v>
      </c>
      <c r="J829" s="196"/>
      <c r="K829" s="166">
        <f t="shared" ref="K829:L829" si="2919">IF(C829&gt;0,(C829/C782)*100,)</f>
        <v>68.357515518488896</v>
      </c>
      <c r="L829" s="155">
        <f t="shared" si="2919"/>
        <v>39.946834219429675</v>
      </c>
      <c r="M829" s="155">
        <f t="shared" ref="M829" si="2920">IF(E829&gt;0,(E829/E782)*100,)</f>
        <v>42.652912485283402</v>
      </c>
      <c r="N829" s="155">
        <f t="shared" ref="N829" si="2921">IF(F829&gt;0,(F829/F782)*100,)</f>
        <v>40.909090909090914</v>
      </c>
      <c r="O829" s="155">
        <f t="shared" ref="O829" si="2922">IF(G829&gt;0,(G829/G782)*100,)</f>
        <v>23.803526448362717</v>
      </c>
      <c r="P829" s="156">
        <f t="shared" ref="P829" si="2923">IF(H829&gt;0,(H829/H782)*100,)</f>
        <v>31.914893617021278</v>
      </c>
      <c r="Q829" s="157">
        <f t="shared" ref="Q829" si="2924">IF(I829&gt;0,(I829/I782)*100,)</f>
        <v>55.674812524002995</v>
      </c>
      <c r="R829" s="896"/>
      <c r="S829" s="166"/>
      <c r="T829" s="166"/>
      <c r="U829" s="166"/>
      <c r="V829" s="166"/>
      <c r="W829" s="156"/>
      <c r="X829" s="166"/>
      <c r="Y829" s="196"/>
      <c r="Z829" s="915"/>
      <c r="AA829" s="917"/>
      <c r="AB829" s="917"/>
      <c r="AC829" s="917"/>
      <c r="AD829" s="917"/>
      <c r="AE829" s="917"/>
      <c r="AF829" s="917"/>
    </row>
    <row r="830" spans="1:32">
      <c r="A830" s="165"/>
      <c r="B830" s="1143" t="s">
        <v>439</v>
      </c>
      <c r="C830" s="1165">
        <v>17771</v>
      </c>
      <c r="D830" s="1166">
        <v>1862</v>
      </c>
      <c r="E830" s="1166">
        <v>7997</v>
      </c>
      <c r="F830" s="20">
        <v>43</v>
      </c>
      <c r="G830" s="1166">
        <v>206</v>
      </c>
      <c r="H830" s="1166">
        <v>132</v>
      </c>
      <c r="I830" s="1167">
        <v>28011</v>
      </c>
      <c r="J830" s="897"/>
      <c r="K830" s="158">
        <f t="shared" ref="K830:L830" si="2925">IF(C830&gt;0,(C830/C784)*100,)</f>
        <v>67.281263014424724</v>
      </c>
      <c r="L830" s="158">
        <f t="shared" si="2925"/>
        <v>40.364188163884677</v>
      </c>
      <c r="M830" s="158">
        <f t="shared" ref="M830" si="2926">IF(E830&gt;0,(E830/E784)*100,)</f>
        <v>41.814379084967321</v>
      </c>
      <c r="N830" s="158">
        <f t="shared" ref="N830" si="2927">IF(F830&gt;0,(F830/F784)*100,)</f>
        <v>35.833333333333336</v>
      </c>
      <c r="O830" s="158">
        <f t="shared" ref="O830" si="2928">IF(G830&gt;0,(G830/G784)*100,)</f>
        <v>23.705408515535098</v>
      </c>
      <c r="P830" s="159">
        <f t="shared" ref="P830" si="2929">IF(H830&gt;0,(H830/H784)*100,)</f>
        <v>38.040345821325651</v>
      </c>
      <c r="Q830" s="160">
        <f t="shared" ref="Q830" si="2930">IF(I830&gt;0,(I830/I784)*100,)</f>
        <v>54.404024316817832</v>
      </c>
      <c r="R830" s="427"/>
      <c r="S830" s="158"/>
      <c r="T830" s="158"/>
      <c r="U830" s="158"/>
      <c r="V830" s="158"/>
      <c r="W830" s="159"/>
      <c r="X830" s="158"/>
      <c r="Y830" s="897"/>
      <c r="Z830" s="918"/>
      <c r="AA830" s="919"/>
      <c r="AB830" s="919"/>
      <c r="AC830" s="919"/>
      <c r="AD830" s="919"/>
      <c r="AE830" s="919"/>
      <c r="AF830" s="919"/>
    </row>
    <row r="831" spans="1:32">
      <c r="A831" s="943" t="s">
        <v>25</v>
      </c>
      <c r="B831" s="1144" t="s">
        <v>357</v>
      </c>
      <c r="C831" s="1162">
        <v>17265</v>
      </c>
      <c r="D831" s="1163">
        <v>6673</v>
      </c>
      <c r="E831" s="1163">
        <v>5266</v>
      </c>
      <c r="F831" s="1163">
        <v>4933</v>
      </c>
      <c r="G831" s="1163">
        <v>2404</v>
      </c>
      <c r="H831" s="1163">
        <v>508</v>
      </c>
      <c r="I831" s="1164">
        <v>37049</v>
      </c>
      <c r="J831" s="196"/>
      <c r="K831" s="472"/>
      <c r="L831" s="472"/>
      <c r="M831" s="462"/>
      <c r="N831" s="462"/>
      <c r="O831" s="462"/>
      <c r="P831" s="462"/>
      <c r="Q831" s="473"/>
      <c r="R831" s="474"/>
      <c r="S831" s="909"/>
      <c r="T831" s="910"/>
      <c r="U831" s="910"/>
      <c r="V831" s="910"/>
      <c r="W831" s="910"/>
      <c r="X831" s="473"/>
      <c r="Y831" s="196"/>
      <c r="Z831" s="915"/>
      <c r="AA831" s="917"/>
      <c r="AB831" s="917"/>
      <c r="AC831" s="917"/>
      <c r="AD831" s="917"/>
      <c r="AE831" s="917"/>
      <c r="AF831" s="917"/>
    </row>
    <row r="832" spans="1:32">
      <c r="A832" s="165"/>
      <c r="B832" s="1143" t="s">
        <v>359</v>
      </c>
      <c r="C832" s="1165">
        <v>17812</v>
      </c>
      <c r="D832" s="1166">
        <v>6832</v>
      </c>
      <c r="E832" s="1166">
        <v>5814</v>
      </c>
      <c r="F832" s="20">
        <v>5102</v>
      </c>
      <c r="G832" s="1166">
        <v>2548</v>
      </c>
      <c r="H832" s="1166">
        <v>526</v>
      </c>
      <c r="I832" s="1167">
        <v>38634</v>
      </c>
      <c r="J832" s="196"/>
      <c r="K832" s="153"/>
      <c r="L832" s="153"/>
      <c r="M832" s="475"/>
      <c r="N832" s="475"/>
      <c r="O832" s="475"/>
      <c r="P832" s="475"/>
      <c r="Q832" s="476"/>
      <c r="R832" s="152"/>
      <c r="S832" s="153"/>
      <c r="T832" s="475"/>
      <c r="U832" s="475"/>
      <c r="V832" s="475"/>
      <c r="W832" s="475"/>
      <c r="X832" s="476"/>
      <c r="Y832" s="196"/>
      <c r="Z832" s="915"/>
      <c r="AA832" s="917"/>
      <c r="AB832" s="917"/>
      <c r="AC832" s="917"/>
      <c r="AD832" s="917"/>
      <c r="AE832" s="917"/>
      <c r="AF832" s="917"/>
    </row>
    <row r="833" spans="1:32">
      <c r="A833" s="165"/>
      <c r="B833" s="1143" t="s">
        <v>361</v>
      </c>
      <c r="C833" s="1165">
        <v>17884</v>
      </c>
      <c r="D833" s="1166">
        <v>6828</v>
      </c>
      <c r="E833" s="1166">
        <v>5869</v>
      </c>
      <c r="F833" s="20">
        <v>4612</v>
      </c>
      <c r="G833" s="1166">
        <v>2504</v>
      </c>
      <c r="H833" s="1166">
        <v>535</v>
      </c>
      <c r="I833" s="1167">
        <v>38232</v>
      </c>
      <c r="J833" s="196"/>
      <c r="K833" s="153"/>
      <c r="L833" s="153"/>
      <c r="M833" s="475"/>
      <c r="N833" s="475"/>
      <c r="O833" s="475"/>
      <c r="P833" s="475"/>
      <c r="Q833" s="476"/>
      <c r="R833" s="152"/>
      <c r="S833" s="153"/>
      <c r="T833" s="475"/>
      <c r="U833" s="475"/>
      <c r="V833" s="475"/>
      <c r="W833" s="475"/>
      <c r="X833" s="476"/>
      <c r="Y833" s="196"/>
      <c r="Z833" s="915"/>
      <c r="AA833" s="917"/>
      <c r="AB833" s="917"/>
      <c r="AC833" s="917"/>
      <c r="AD833" s="917"/>
      <c r="AE833" s="917"/>
      <c r="AF833" s="917"/>
    </row>
    <row r="834" spans="1:32">
      <c r="A834" s="165"/>
      <c r="B834" s="1143" t="s">
        <v>363</v>
      </c>
      <c r="C834" s="1165">
        <v>19056</v>
      </c>
      <c r="D834" s="1166">
        <v>7155</v>
      </c>
      <c r="E834" s="1166">
        <v>5879</v>
      </c>
      <c r="F834" s="20">
        <v>4943</v>
      </c>
      <c r="G834" s="1166">
        <v>2585</v>
      </c>
      <c r="H834" s="1166">
        <v>536</v>
      </c>
      <c r="I834" s="1167">
        <v>40154</v>
      </c>
      <c r="J834" s="196"/>
      <c r="K834" s="153"/>
      <c r="L834" s="153"/>
      <c r="M834" s="475"/>
      <c r="N834" s="475"/>
      <c r="O834" s="475"/>
      <c r="P834" s="475"/>
      <c r="Q834" s="476"/>
      <c r="R834" s="152"/>
      <c r="S834" s="153"/>
      <c r="T834" s="475"/>
      <c r="U834" s="475"/>
      <c r="V834" s="475"/>
      <c r="W834" s="475"/>
      <c r="X834" s="476"/>
      <c r="Y834" s="196"/>
      <c r="Z834" s="915"/>
      <c r="AA834" s="917"/>
      <c r="AB834" s="917"/>
      <c r="AC834" s="917"/>
      <c r="AD834" s="917"/>
      <c r="AE834" s="917"/>
      <c r="AF834" s="917"/>
    </row>
    <row r="835" spans="1:32">
      <c r="A835" s="165"/>
      <c r="B835" s="1143" t="s">
        <v>365</v>
      </c>
      <c r="C835" s="1165">
        <v>19888</v>
      </c>
      <c r="D835" s="1166">
        <v>7270</v>
      </c>
      <c r="E835" s="1166">
        <v>6166</v>
      </c>
      <c r="F835" s="20">
        <v>5298</v>
      </c>
      <c r="G835" s="1166">
        <v>2449</v>
      </c>
      <c r="H835" s="1166">
        <v>542</v>
      </c>
      <c r="I835" s="1167">
        <v>41613</v>
      </c>
      <c r="J835" s="196"/>
      <c r="K835" s="153"/>
      <c r="L835" s="153"/>
      <c r="M835" s="475"/>
      <c r="N835" s="475"/>
      <c r="O835" s="475"/>
      <c r="P835" s="475"/>
      <c r="Q835" s="476"/>
      <c r="R835" s="152"/>
      <c r="S835" s="153"/>
      <c r="T835" s="475"/>
      <c r="U835" s="475"/>
      <c r="V835" s="475"/>
      <c r="W835" s="475"/>
      <c r="X835" s="476"/>
      <c r="Y835" s="196"/>
      <c r="Z835" s="915"/>
      <c r="AA835" s="915"/>
      <c r="AB835" s="915"/>
      <c r="AC835" s="915"/>
      <c r="AD835" s="917"/>
      <c r="AE835" s="917"/>
      <c r="AF835" s="917"/>
    </row>
    <row r="836" spans="1:32">
      <c r="A836" s="165"/>
      <c r="B836" s="1143" t="s">
        <v>367</v>
      </c>
      <c r="C836" s="1165">
        <v>20055</v>
      </c>
      <c r="D836" s="1166">
        <v>7286</v>
      </c>
      <c r="E836" s="1166">
        <v>6270</v>
      </c>
      <c r="F836" s="20">
        <v>4700</v>
      </c>
      <c r="G836" s="1166">
        <v>2627</v>
      </c>
      <c r="H836" s="1166">
        <v>542</v>
      </c>
      <c r="I836" s="1167">
        <v>41480</v>
      </c>
      <c r="J836" s="196"/>
      <c r="K836" s="153"/>
      <c r="L836" s="153"/>
      <c r="M836" s="475"/>
      <c r="N836" s="475"/>
      <c r="O836" s="475"/>
      <c r="P836" s="475"/>
      <c r="Q836" s="476"/>
      <c r="R836" s="152"/>
      <c r="S836" s="153"/>
      <c r="T836" s="475"/>
      <c r="U836" s="475"/>
      <c r="V836" s="475"/>
      <c r="W836" s="475"/>
      <c r="X836" s="476"/>
      <c r="Y836" s="196"/>
      <c r="Z836" s="915"/>
      <c r="AA836" s="917"/>
      <c r="AB836" s="917"/>
      <c r="AC836" s="917"/>
      <c r="AD836" s="917"/>
      <c r="AE836" s="917"/>
      <c r="AF836" s="917"/>
    </row>
    <row r="837" spans="1:32">
      <c r="A837" s="165"/>
      <c r="B837" s="1143" t="s">
        <v>369</v>
      </c>
      <c r="C837" s="1165">
        <v>20097</v>
      </c>
      <c r="D837" s="1166">
        <v>7228</v>
      </c>
      <c r="E837" s="1166">
        <v>6079</v>
      </c>
      <c r="F837" s="20">
        <v>5292</v>
      </c>
      <c r="G837" s="1166">
        <v>2590</v>
      </c>
      <c r="H837" s="1166">
        <v>564</v>
      </c>
      <c r="I837" s="1167">
        <v>41850</v>
      </c>
      <c r="J837" s="196"/>
      <c r="K837" s="154"/>
      <c r="L837" s="154"/>
      <c r="M837" s="477"/>
      <c r="N837" s="477"/>
      <c r="O837" s="477"/>
      <c r="P837" s="477"/>
      <c r="Q837" s="478"/>
      <c r="R837" s="152"/>
      <c r="S837" s="153"/>
      <c r="T837" s="475"/>
      <c r="U837" s="475"/>
      <c r="V837" s="475"/>
      <c r="W837" s="475"/>
      <c r="X837" s="476"/>
      <c r="Y837" s="196"/>
      <c r="Z837" s="915"/>
      <c r="AA837" s="917"/>
      <c r="AB837" s="917"/>
      <c r="AC837" s="917"/>
      <c r="AD837" s="917"/>
      <c r="AE837" s="917"/>
      <c r="AF837" s="917"/>
    </row>
    <row r="838" spans="1:32">
      <c r="A838" s="165"/>
      <c r="B838" s="1143" t="s">
        <v>371</v>
      </c>
      <c r="C838" s="1165">
        <v>11059</v>
      </c>
      <c r="D838" s="1166">
        <v>3707</v>
      </c>
      <c r="E838" s="1166">
        <v>4061</v>
      </c>
      <c r="F838" s="20">
        <v>3407</v>
      </c>
      <c r="G838" s="1166">
        <v>1642</v>
      </c>
      <c r="H838" s="1166">
        <v>299</v>
      </c>
      <c r="I838" s="1167">
        <v>24175</v>
      </c>
      <c r="J838" s="196"/>
      <c r="K838" s="153"/>
      <c r="L838" s="153"/>
      <c r="M838" s="475"/>
      <c r="N838" s="475"/>
      <c r="O838" s="475"/>
      <c r="P838" s="475"/>
      <c r="Q838" s="476"/>
      <c r="R838" s="152"/>
      <c r="S838" s="153"/>
      <c r="T838" s="475"/>
      <c r="U838" s="475"/>
      <c r="V838" s="475"/>
      <c r="W838" s="475"/>
      <c r="X838" s="476"/>
      <c r="Y838" s="196"/>
      <c r="Z838" s="915"/>
      <c r="AA838" s="917"/>
      <c r="AB838" s="917"/>
      <c r="AC838" s="917"/>
      <c r="AD838" s="917"/>
      <c r="AE838" s="917"/>
      <c r="AF838" s="917"/>
    </row>
    <row r="839" spans="1:32">
      <c r="A839" s="165"/>
      <c r="B839" s="1143" t="s">
        <v>1215</v>
      </c>
      <c r="C839" s="1165">
        <v>11059</v>
      </c>
      <c r="D839" s="1166">
        <v>3707</v>
      </c>
      <c r="E839" s="1166">
        <v>4061</v>
      </c>
      <c r="F839" s="20">
        <v>3407</v>
      </c>
      <c r="G839" s="1166">
        <v>1642</v>
      </c>
      <c r="H839" s="1166">
        <v>299</v>
      </c>
      <c r="I839" s="1167">
        <v>24175</v>
      </c>
      <c r="J839" s="196"/>
      <c r="K839" s="153"/>
      <c r="L839" s="153"/>
      <c r="M839" s="475"/>
      <c r="N839" s="475"/>
      <c r="O839" s="475"/>
      <c r="P839" s="475"/>
      <c r="Q839" s="476"/>
      <c r="R839" s="152"/>
      <c r="S839" s="153"/>
      <c r="T839" s="475"/>
      <c r="U839" s="475"/>
      <c r="V839" s="475"/>
      <c r="W839" s="475"/>
      <c r="X839" s="476"/>
      <c r="Y839" s="196"/>
      <c r="Z839" s="915"/>
      <c r="AA839" s="917"/>
      <c r="AB839" s="917"/>
      <c r="AC839" s="917"/>
      <c r="AD839" s="917"/>
      <c r="AE839" s="917"/>
      <c r="AF839" s="917"/>
    </row>
    <row r="840" spans="1:32">
      <c r="A840" s="165"/>
      <c r="B840" s="1143" t="s">
        <v>373</v>
      </c>
      <c r="C840" s="1165">
        <v>10949</v>
      </c>
      <c r="D840" s="1166">
        <v>4017</v>
      </c>
      <c r="E840" s="1166">
        <v>4390</v>
      </c>
      <c r="F840" s="20">
        <v>3533</v>
      </c>
      <c r="G840" s="1166">
        <v>1872</v>
      </c>
      <c r="H840" s="1166">
        <v>277</v>
      </c>
      <c r="I840" s="1167">
        <v>25038</v>
      </c>
      <c r="J840" s="196"/>
      <c r="K840" s="153"/>
      <c r="L840" s="153"/>
      <c r="M840" s="475"/>
      <c r="N840" s="475"/>
      <c r="O840" s="475"/>
      <c r="P840" s="475"/>
      <c r="Q840" s="476"/>
      <c r="R840" s="152"/>
      <c r="S840" s="153"/>
      <c r="T840" s="475"/>
      <c r="U840" s="475"/>
      <c r="V840" s="475"/>
      <c r="W840" s="475"/>
      <c r="X840" s="476"/>
      <c r="Y840" s="196"/>
      <c r="Z840" s="915"/>
      <c r="AA840" s="917"/>
      <c r="AB840" s="917"/>
      <c r="AC840" s="917"/>
      <c r="AD840" s="917"/>
      <c r="AE840" s="917"/>
      <c r="AF840" s="917"/>
    </row>
    <row r="841" spans="1:32">
      <c r="A841" s="165"/>
      <c r="B841" s="1143" t="s">
        <v>1217</v>
      </c>
      <c r="C841" s="1165">
        <v>10949</v>
      </c>
      <c r="D841" s="1166">
        <v>4017</v>
      </c>
      <c r="E841" s="1166">
        <v>4390</v>
      </c>
      <c r="F841" s="20">
        <v>3533</v>
      </c>
      <c r="G841" s="1166">
        <v>1872</v>
      </c>
      <c r="H841" s="1166">
        <v>277</v>
      </c>
      <c r="I841" s="1167">
        <v>25038</v>
      </c>
      <c r="J841" s="196"/>
      <c r="K841" s="153"/>
      <c r="L841" s="153"/>
      <c r="M841" s="475"/>
      <c r="N841" s="475"/>
      <c r="O841" s="475"/>
      <c r="P841" s="475"/>
      <c r="Q841" s="476"/>
      <c r="R841" s="152"/>
      <c r="S841" s="153"/>
      <c r="T841" s="475"/>
      <c r="U841" s="475"/>
      <c r="V841" s="475"/>
      <c r="W841" s="475"/>
      <c r="X841" s="476"/>
      <c r="Y841" s="196"/>
      <c r="Z841" s="915"/>
      <c r="AA841" s="917"/>
      <c r="AB841" s="917"/>
      <c r="AC841" s="917"/>
      <c r="AD841" s="917"/>
      <c r="AE841" s="917"/>
      <c r="AF841" s="917"/>
    </row>
    <row r="842" spans="1:32">
      <c r="A842" s="165"/>
      <c r="B842" s="1143" t="s">
        <v>375</v>
      </c>
      <c r="C842" s="1165">
        <v>11507</v>
      </c>
      <c r="D842" s="1166">
        <v>4033</v>
      </c>
      <c r="E842" s="1166">
        <v>4233</v>
      </c>
      <c r="F842" s="20">
        <v>3851</v>
      </c>
      <c r="G842" s="1166">
        <v>1882</v>
      </c>
      <c r="H842" s="1166">
        <v>325</v>
      </c>
      <c r="I842" s="1167">
        <v>25831</v>
      </c>
      <c r="J842" s="196"/>
      <c r="K842" s="186"/>
      <c r="L842" s="153"/>
      <c r="M842" s="475"/>
      <c r="N842" s="475"/>
      <c r="O842" s="475"/>
      <c r="P842" s="475"/>
      <c r="Q842" s="476"/>
      <c r="R842" s="152"/>
      <c r="S842" s="153"/>
      <c r="T842" s="475"/>
      <c r="U842" s="475"/>
      <c r="V842" s="475"/>
      <c r="W842" s="475"/>
      <c r="X842" s="476"/>
      <c r="Y842" s="196"/>
      <c r="Z842" s="915"/>
      <c r="AA842" s="917"/>
      <c r="AB842" s="917"/>
      <c r="AC842" s="917"/>
      <c r="AD842" s="917"/>
      <c r="AE842" s="917"/>
      <c r="AF842" s="917"/>
    </row>
    <row r="843" spans="1:32">
      <c r="A843" s="165"/>
      <c r="B843" s="1143" t="s">
        <v>1219</v>
      </c>
      <c r="C843" s="1165">
        <v>11507</v>
      </c>
      <c r="D843" s="1166">
        <v>4033</v>
      </c>
      <c r="E843" s="1166">
        <v>4233</v>
      </c>
      <c r="F843" s="20">
        <v>3851</v>
      </c>
      <c r="G843" s="1166">
        <v>1882</v>
      </c>
      <c r="H843" s="1166">
        <v>325</v>
      </c>
      <c r="I843" s="1167">
        <v>25831</v>
      </c>
      <c r="J843" s="196"/>
      <c r="K843" s="153"/>
      <c r="L843" s="153"/>
      <c r="M843" s="475"/>
      <c r="N843" s="475"/>
      <c r="O843" s="475"/>
      <c r="P843" s="479"/>
      <c r="Q843" s="475"/>
      <c r="R843" s="152"/>
      <c r="S843" s="153"/>
      <c r="T843" s="475"/>
      <c r="U843" s="475"/>
      <c r="V843" s="475"/>
      <c r="W843" s="475"/>
      <c r="X843" s="476"/>
      <c r="Y843" s="196"/>
      <c r="Z843" s="915"/>
      <c r="AA843" s="917"/>
      <c r="AB843" s="917"/>
      <c r="AC843" s="917"/>
      <c r="AD843" s="917"/>
      <c r="AE843" s="917"/>
      <c r="AF843" s="917"/>
    </row>
    <row r="844" spans="1:32">
      <c r="A844" s="165"/>
      <c r="B844" s="1143" t="s">
        <v>377</v>
      </c>
      <c r="C844" s="1165">
        <v>11510</v>
      </c>
      <c r="D844" s="1166">
        <v>4328</v>
      </c>
      <c r="E844" s="1166">
        <v>4301</v>
      </c>
      <c r="F844" s="20">
        <v>3821</v>
      </c>
      <c r="G844" s="1166">
        <v>2058</v>
      </c>
      <c r="H844" s="1166">
        <v>345</v>
      </c>
      <c r="I844" s="1167">
        <v>26363</v>
      </c>
      <c r="J844" s="196"/>
      <c r="K844" s="166"/>
      <c r="L844" s="155"/>
      <c r="M844" s="155"/>
      <c r="N844" s="155"/>
      <c r="O844" s="155"/>
      <c r="P844" s="156"/>
      <c r="Q844" s="157"/>
      <c r="R844" s="896"/>
      <c r="S844" s="166"/>
      <c r="T844" s="166"/>
      <c r="U844" s="166"/>
      <c r="V844" s="166"/>
      <c r="W844" s="156"/>
      <c r="X844" s="166"/>
      <c r="Y844" s="196"/>
      <c r="Z844" s="915"/>
      <c r="AA844" s="917"/>
      <c r="AB844" s="917"/>
      <c r="AC844" s="917"/>
      <c r="AD844" s="917"/>
      <c r="AE844" s="917"/>
      <c r="AF844" s="917"/>
    </row>
    <row r="845" spans="1:32">
      <c r="A845" s="165"/>
      <c r="B845" s="1143" t="s">
        <v>379</v>
      </c>
      <c r="C845" s="1165">
        <v>12131</v>
      </c>
      <c r="D845" s="1166">
        <v>4589</v>
      </c>
      <c r="E845" s="1166">
        <v>4368</v>
      </c>
      <c r="F845" s="20">
        <v>3639</v>
      </c>
      <c r="G845" s="1166">
        <v>2084</v>
      </c>
      <c r="H845" s="1166">
        <v>348</v>
      </c>
      <c r="I845" s="1167">
        <v>27159</v>
      </c>
      <c r="J845" s="196"/>
      <c r="K845" s="155"/>
      <c r="L845" s="155"/>
      <c r="M845" s="155"/>
      <c r="N845" s="155"/>
      <c r="O845" s="155"/>
      <c r="P845" s="156"/>
      <c r="Q845" s="157"/>
      <c r="R845" s="896"/>
      <c r="S845" s="166"/>
      <c r="T845" s="166"/>
      <c r="U845" s="166"/>
      <c r="V845" s="166"/>
      <c r="W845" s="156"/>
      <c r="X845" s="166"/>
      <c r="Y845" s="196"/>
      <c r="Z845" s="915"/>
      <c r="AA845" s="917"/>
      <c r="AB845" s="917"/>
      <c r="AC845" s="917"/>
      <c r="AD845" s="917"/>
      <c r="AE845" s="917"/>
      <c r="AF845" s="917"/>
    </row>
    <row r="846" spans="1:32">
      <c r="A846" s="165"/>
      <c r="B846" s="1143" t="s">
        <v>1221</v>
      </c>
      <c r="C846" s="1165">
        <v>12131</v>
      </c>
      <c r="D846" s="1166">
        <v>4589</v>
      </c>
      <c r="E846" s="1166">
        <v>4368</v>
      </c>
      <c r="F846" s="20">
        <v>3639</v>
      </c>
      <c r="G846" s="1166">
        <v>2084</v>
      </c>
      <c r="H846" s="1166">
        <v>348</v>
      </c>
      <c r="I846" s="1167">
        <v>27159</v>
      </c>
      <c r="J846" s="196"/>
      <c r="K846" s="155"/>
      <c r="L846" s="155"/>
      <c r="M846" s="155"/>
      <c r="N846" s="155"/>
      <c r="O846" s="155"/>
      <c r="P846" s="156"/>
      <c r="Q846" s="157"/>
      <c r="R846" s="896"/>
      <c r="S846" s="166"/>
      <c r="T846" s="166"/>
      <c r="U846" s="166"/>
      <c r="V846" s="166"/>
      <c r="W846" s="156"/>
      <c r="X846" s="166"/>
      <c r="Y846" s="196"/>
      <c r="Z846" s="915"/>
      <c r="AA846" s="917"/>
      <c r="AB846" s="917"/>
      <c r="AC846" s="917"/>
      <c r="AD846" s="917"/>
      <c r="AE846" s="917"/>
      <c r="AF846" s="917"/>
    </row>
    <row r="847" spans="1:32">
      <c r="A847" s="165"/>
      <c r="B847" s="1143" t="s">
        <v>381</v>
      </c>
      <c r="C847" s="1165">
        <v>12097</v>
      </c>
      <c r="D847" s="1166">
        <v>4660</v>
      </c>
      <c r="E847" s="1166">
        <v>4182</v>
      </c>
      <c r="F847" s="20">
        <v>3833</v>
      </c>
      <c r="G847" s="1166">
        <v>2044</v>
      </c>
      <c r="H847" s="1166">
        <v>373</v>
      </c>
      <c r="I847" s="1167">
        <v>27189</v>
      </c>
      <c r="J847" s="196"/>
      <c r="K847" s="155"/>
      <c r="L847" s="155"/>
      <c r="M847" s="155"/>
      <c r="N847" s="155"/>
      <c r="O847" s="155"/>
      <c r="P847" s="156"/>
      <c r="Q847" s="157"/>
      <c r="R847" s="896"/>
      <c r="S847" s="166"/>
      <c r="T847" s="166"/>
      <c r="U847" s="166"/>
      <c r="V847" s="166"/>
      <c r="W847" s="156"/>
      <c r="X847" s="166"/>
      <c r="Y847" s="196"/>
      <c r="Z847" s="915"/>
      <c r="AA847" s="917"/>
      <c r="AB847" s="917"/>
      <c r="AC847" s="917"/>
      <c r="AD847" s="917"/>
      <c r="AE847" s="917"/>
      <c r="AF847" s="917"/>
    </row>
    <row r="848" spans="1:32">
      <c r="A848" s="165"/>
      <c r="B848" s="1143" t="s">
        <v>1223</v>
      </c>
      <c r="C848" s="1165">
        <v>12097</v>
      </c>
      <c r="D848" s="1166">
        <v>4660</v>
      </c>
      <c r="E848" s="1166">
        <v>4182</v>
      </c>
      <c r="F848" s="20">
        <v>3833</v>
      </c>
      <c r="G848" s="1166">
        <v>2044</v>
      </c>
      <c r="H848" s="1166">
        <v>373</v>
      </c>
      <c r="I848" s="1167">
        <v>27189</v>
      </c>
      <c r="J848" s="196"/>
      <c r="K848" s="166">
        <f t="shared" ref="K848:L848" si="2931">IF(C848&gt;0,(C848/C831)*100,)</f>
        <v>70.066608746017948</v>
      </c>
      <c r="L848" s="166">
        <f t="shared" si="2931"/>
        <v>69.833658024876371</v>
      </c>
      <c r="M848" s="166">
        <f t="shared" ref="M848" si="2932">IF(E848&gt;0,(E848/E831)*100,)</f>
        <v>79.415115837447786</v>
      </c>
      <c r="N848" s="166">
        <f t="shared" ref="N848" si="2933">IF(F848&gt;0,(F848/F831)*100,)</f>
        <v>77.701196026758566</v>
      </c>
      <c r="O848" s="166">
        <f t="shared" ref="O848" si="2934">IF(G848&gt;0,(G848/G831)*100,)</f>
        <v>85.024958402662236</v>
      </c>
      <c r="P848" s="166">
        <f t="shared" ref="P848" si="2935">IF(H848&gt;0,(H848/H831)*100,)</f>
        <v>73.425196850393704</v>
      </c>
      <c r="Q848" s="157">
        <f t="shared" ref="Q848" si="2936">IF(I848&gt;0,(I848/I831)*100,)</f>
        <v>73.386596129450183</v>
      </c>
      <c r="R848" s="911"/>
      <c r="S848" s="938"/>
      <c r="T848" s="166"/>
      <c r="U848" s="166"/>
      <c r="V848" s="166"/>
      <c r="W848" s="156"/>
      <c r="X848" s="166"/>
      <c r="Y848" s="196"/>
      <c r="Z848" s="915"/>
      <c r="AA848" s="917"/>
      <c r="AB848" s="917"/>
      <c r="AC848" s="917"/>
      <c r="AD848" s="917"/>
      <c r="AE848" s="917"/>
      <c r="AF848" s="917"/>
    </row>
    <row r="849" spans="1:33">
      <c r="A849" s="165"/>
      <c r="B849" s="1143" t="s">
        <v>1225</v>
      </c>
      <c r="C849" s="1165">
        <v>12097</v>
      </c>
      <c r="D849" s="1166">
        <v>4660</v>
      </c>
      <c r="E849" s="1166">
        <v>4182</v>
      </c>
      <c r="F849" s="20">
        <v>3833</v>
      </c>
      <c r="G849" s="1166">
        <v>2044</v>
      </c>
      <c r="H849" s="1166">
        <v>373</v>
      </c>
      <c r="I849" s="1167">
        <v>27189</v>
      </c>
      <c r="J849" s="196"/>
      <c r="K849" s="166"/>
      <c r="L849" s="166"/>
      <c r="M849" s="166"/>
      <c r="N849" s="166"/>
      <c r="O849" s="166"/>
      <c r="P849" s="156"/>
      <c r="Q849" s="157"/>
      <c r="R849" s="911"/>
      <c r="S849" s="150"/>
      <c r="T849" s="150"/>
      <c r="U849" s="150"/>
      <c r="V849" s="150"/>
      <c r="W849" s="150"/>
      <c r="X849" s="898"/>
      <c r="Y849" s="196"/>
      <c r="AA849" s="917"/>
      <c r="AB849" s="917"/>
      <c r="AC849" s="917"/>
      <c r="AD849" s="917"/>
      <c r="AE849" s="917"/>
      <c r="AF849" s="917"/>
      <c r="AG849" s="133"/>
    </row>
    <row r="850" spans="1:33">
      <c r="A850" s="165"/>
      <c r="B850" s="1143" t="s">
        <v>383</v>
      </c>
      <c r="C850" s="1165">
        <v>12594</v>
      </c>
      <c r="D850" s="1166">
        <v>4821</v>
      </c>
      <c r="E850" s="1166">
        <v>4670</v>
      </c>
      <c r="F850" s="20">
        <v>3962</v>
      </c>
      <c r="G850" s="1166">
        <v>2125</v>
      </c>
      <c r="H850" s="1166">
        <v>366</v>
      </c>
      <c r="I850" s="1167">
        <v>28538</v>
      </c>
      <c r="J850" s="196"/>
      <c r="K850" s="166"/>
      <c r="L850" s="166"/>
      <c r="M850" s="166"/>
      <c r="N850" s="166"/>
      <c r="O850" s="166"/>
      <c r="P850" s="156"/>
      <c r="Q850" s="157"/>
      <c r="R850" s="896">
        <f t="shared" ref="R850" si="2937">+K850+K853</f>
        <v>0</v>
      </c>
      <c r="S850" s="166">
        <f t="shared" ref="S850" si="2938">+L850+L853</f>
        <v>0</v>
      </c>
      <c r="T850" s="166">
        <f t="shared" ref="T850" si="2939">+M850+M853</f>
        <v>0</v>
      </c>
      <c r="U850" s="166">
        <f t="shared" ref="U850" si="2940">+N850+N853</f>
        <v>0</v>
      </c>
      <c r="V850" s="166">
        <f t="shared" ref="V850" si="2941">+O850+O853</f>
        <v>0</v>
      </c>
      <c r="W850" s="156">
        <f t="shared" ref="W850" si="2942">+P850+P853</f>
        <v>0</v>
      </c>
      <c r="X850" s="166">
        <f t="shared" ref="X850" si="2943">+Q850+Q853</f>
        <v>0</v>
      </c>
      <c r="Y850" s="196"/>
      <c r="Z850" s="915"/>
      <c r="AA850" s="917"/>
      <c r="AB850" s="917"/>
      <c r="AC850" s="917"/>
      <c r="AD850" s="917"/>
      <c r="AE850" s="917"/>
      <c r="AF850" s="917"/>
      <c r="AG850" s="133"/>
    </row>
    <row r="851" spans="1:33">
      <c r="A851" s="165"/>
      <c r="B851" s="1143" t="s">
        <v>1227</v>
      </c>
      <c r="C851" s="1165">
        <v>12594</v>
      </c>
      <c r="D851" s="1166">
        <v>4821</v>
      </c>
      <c r="E851" s="1166">
        <v>4670</v>
      </c>
      <c r="F851" s="20">
        <v>3962</v>
      </c>
      <c r="G851" s="1166">
        <v>2125</v>
      </c>
      <c r="H851" s="1166">
        <v>366</v>
      </c>
      <c r="I851" s="1167">
        <v>28538</v>
      </c>
      <c r="J851" s="196"/>
      <c r="K851" s="166">
        <f t="shared" ref="K851:L851" si="2944">IF(C851&gt;0,(C851/C832)*100,)</f>
        <v>70.705142600494057</v>
      </c>
      <c r="L851" s="166">
        <f t="shared" si="2944"/>
        <v>70.564988290398119</v>
      </c>
      <c r="M851" s="166">
        <f t="shared" ref="M851" si="2945">IF(E851&gt;0,(E851/E832)*100,)</f>
        <v>80.323357413140698</v>
      </c>
      <c r="N851" s="166">
        <f t="shared" ref="N851" si="2946">IF(F851&gt;0,(F851/F832)*100,)</f>
        <v>77.655821246569971</v>
      </c>
      <c r="O851" s="166">
        <f t="shared" ref="O851" si="2947">IF(G851&gt;0,(G851/G832)*100,)</f>
        <v>83.398744113029835</v>
      </c>
      <c r="P851" s="156">
        <f t="shared" ref="P851" si="2948">IF(H851&gt;0,(H851/H832)*100,)</f>
        <v>69.581749049429646</v>
      </c>
      <c r="Q851" s="157">
        <f t="shared" ref="Q851" si="2949">IF(I851&gt;0,(I851/I832)*100,)</f>
        <v>73.86757778122896</v>
      </c>
      <c r="R851" s="896"/>
      <c r="S851" s="166"/>
      <c r="T851" s="166"/>
      <c r="U851" s="166"/>
      <c r="V851" s="166"/>
      <c r="W851" s="156"/>
      <c r="X851" s="166"/>
      <c r="Y851" s="196"/>
      <c r="Z851" s="915"/>
      <c r="AA851" s="917"/>
      <c r="AB851" s="917"/>
      <c r="AC851" s="917"/>
      <c r="AD851" s="917"/>
      <c r="AE851" s="917"/>
      <c r="AF851" s="917"/>
      <c r="AG851" s="133"/>
    </row>
    <row r="852" spans="1:33">
      <c r="A852" s="165"/>
      <c r="B852" s="1143" t="s">
        <v>1229</v>
      </c>
      <c r="C852" s="1165">
        <v>12594</v>
      </c>
      <c r="D852" s="1166">
        <v>4821</v>
      </c>
      <c r="E852" s="1166">
        <v>4670</v>
      </c>
      <c r="F852" s="20">
        <v>3962</v>
      </c>
      <c r="G852" s="1166">
        <v>2125</v>
      </c>
      <c r="H852" s="1166">
        <v>366</v>
      </c>
      <c r="I852" s="1167">
        <v>28538</v>
      </c>
      <c r="J852" s="196"/>
      <c r="K852" s="166"/>
      <c r="L852" s="166"/>
      <c r="M852" s="166"/>
      <c r="N852" s="166"/>
      <c r="O852" s="166"/>
      <c r="P852" s="156"/>
      <c r="Q852" s="157"/>
      <c r="R852" s="896">
        <f t="shared" ref="R852" si="2950">+K852+K855</f>
        <v>0</v>
      </c>
      <c r="S852" s="166">
        <f t="shared" ref="S852" si="2951">+L852+L855</f>
        <v>0</v>
      </c>
      <c r="T852" s="166">
        <f t="shared" ref="T852" si="2952">+M852+M855</f>
        <v>0</v>
      </c>
      <c r="U852" s="166">
        <f t="shared" ref="U852" si="2953">+N852+N855</f>
        <v>0</v>
      </c>
      <c r="V852" s="166">
        <f t="shared" ref="V852" si="2954">+O852+O855</f>
        <v>0</v>
      </c>
      <c r="W852" s="156">
        <f t="shared" ref="W852" si="2955">+P852+P855</f>
        <v>0</v>
      </c>
      <c r="X852" s="166">
        <f t="shared" ref="X852" si="2956">+Q852+Q855</f>
        <v>0</v>
      </c>
      <c r="Y852" s="196"/>
      <c r="Z852" s="915"/>
      <c r="AA852" s="917"/>
      <c r="AB852" s="917"/>
      <c r="AC852" s="917"/>
      <c r="AD852" s="917"/>
      <c r="AE852" s="917"/>
      <c r="AF852" s="917"/>
      <c r="AG852" s="133"/>
    </row>
    <row r="853" spans="1:33">
      <c r="A853" s="165"/>
      <c r="B853" s="1143" t="s">
        <v>385</v>
      </c>
      <c r="C853" s="1165">
        <v>12577</v>
      </c>
      <c r="D853" s="1166">
        <v>4843</v>
      </c>
      <c r="E853" s="1166">
        <v>4661</v>
      </c>
      <c r="F853" s="20">
        <v>3545</v>
      </c>
      <c r="G853" s="1166">
        <v>2082</v>
      </c>
      <c r="H853" s="1166">
        <v>400</v>
      </c>
      <c r="I853" s="1167">
        <v>28108</v>
      </c>
      <c r="J853" s="196"/>
      <c r="K853" s="166"/>
      <c r="L853" s="166"/>
      <c r="M853" s="166"/>
      <c r="N853" s="166"/>
      <c r="O853" s="166"/>
      <c r="P853" s="156"/>
      <c r="Q853" s="157"/>
      <c r="R853" s="152"/>
      <c r="S853" s="153"/>
      <c r="T853" s="475"/>
      <c r="U853" s="475"/>
      <c r="V853" s="475"/>
      <c r="W853" s="475"/>
      <c r="X853" s="476"/>
      <c r="Y853" s="196"/>
      <c r="Z853" s="915"/>
      <c r="AA853" s="917"/>
      <c r="AB853" s="917"/>
      <c r="AC853" s="917"/>
      <c r="AD853" s="917"/>
      <c r="AE853" s="917"/>
      <c r="AF853" s="917"/>
      <c r="AG853" s="133"/>
    </row>
    <row r="854" spans="1:33">
      <c r="A854" s="165"/>
      <c r="B854" s="1143" t="s">
        <v>1231</v>
      </c>
      <c r="C854" s="1165">
        <v>12577</v>
      </c>
      <c r="D854" s="1166">
        <v>4843</v>
      </c>
      <c r="E854" s="1166">
        <v>4661</v>
      </c>
      <c r="F854" s="20">
        <v>3545</v>
      </c>
      <c r="G854" s="1166">
        <v>2082</v>
      </c>
      <c r="H854" s="1166">
        <v>400</v>
      </c>
      <c r="I854" s="1167">
        <v>28108</v>
      </c>
      <c r="J854" s="196"/>
      <c r="K854" s="166">
        <f t="shared" ref="K854:L854" si="2957">IF(C854&gt;0,(C854/C833)*100,)</f>
        <v>70.32543055244912</v>
      </c>
      <c r="L854" s="166">
        <f t="shared" si="2957"/>
        <v>70.928529584065615</v>
      </c>
      <c r="M854" s="166">
        <f t="shared" ref="M854" si="2958">IF(E854&gt;0,(E854/E833)*100,)</f>
        <v>79.417277219287783</v>
      </c>
      <c r="N854" s="166">
        <f t="shared" ref="N854" si="2959">IF(F854&gt;0,(F854/F833)*100,)</f>
        <v>76.86470078057242</v>
      </c>
      <c r="O854" s="166">
        <f t="shared" ref="O854" si="2960">IF(G854&gt;0,(G854/G833)*100,)</f>
        <v>83.146964856230028</v>
      </c>
      <c r="P854" s="166">
        <f t="shared" ref="P854" si="2961">IF(H854&gt;0,(H854/H833)*100,)</f>
        <v>74.766355140186917</v>
      </c>
      <c r="Q854" s="157">
        <f t="shared" ref="Q854" si="2962">IF(I854&gt;0,(I854/I833)*100,)</f>
        <v>73.519564762502625</v>
      </c>
      <c r="R854" s="896"/>
      <c r="S854" s="166"/>
      <c r="T854" s="166"/>
      <c r="U854" s="166"/>
      <c r="V854" s="166"/>
      <c r="W854" s="156"/>
      <c r="X854" s="166"/>
      <c r="Y854" s="196"/>
      <c r="Z854" s="915"/>
      <c r="AA854" s="917"/>
      <c r="AB854" s="917"/>
      <c r="AC854" s="917"/>
      <c r="AD854" s="917"/>
      <c r="AE854" s="917"/>
      <c r="AF854" s="917"/>
      <c r="AG854" s="133"/>
    </row>
    <row r="855" spans="1:33">
      <c r="A855" s="165"/>
      <c r="B855" s="1143" t="s">
        <v>387</v>
      </c>
      <c r="C855" s="1165">
        <v>13062</v>
      </c>
      <c r="D855" s="1166">
        <v>5204</v>
      </c>
      <c r="E855" s="1166">
        <v>4802</v>
      </c>
      <c r="F855" s="20">
        <v>3864</v>
      </c>
      <c r="G855" s="1166">
        <v>2191</v>
      </c>
      <c r="H855" s="1166">
        <v>400</v>
      </c>
      <c r="I855" s="1167">
        <v>29523</v>
      </c>
      <c r="J855" s="196"/>
      <c r="K855" s="166"/>
      <c r="L855" s="166"/>
      <c r="M855" s="166"/>
      <c r="N855" s="166"/>
      <c r="O855" s="166"/>
      <c r="P855" s="156"/>
      <c r="Q855" s="157"/>
      <c r="R855" s="911"/>
      <c r="S855" s="166"/>
      <c r="T855" s="166"/>
      <c r="U855" s="166"/>
      <c r="V855" s="166"/>
      <c r="W855" s="156"/>
      <c r="X855" s="166"/>
      <c r="Y855" s="196"/>
      <c r="Z855" s="915"/>
      <c r="AA855" s="917"/>
      <c r="AB855" s="917"/>
      <c r="AC855" s="917"/>
      <c r="AD855" s="917"/>
      <c r="AE855" s="917"/>
      <c r="AF855" s="917"/>
      <c r="AG855" s="133"/>
    </row>
    <row r="856" spans="1:33">
      <c r="A856" s="165"/>
      <c r="B856" s="1143" t="s">
        <v>1233</v>
      </c>
      <c r="C856" s="1165">
        <v>13062</v>
      </c>
      <c r="D856" s="1166">
        <v>5204</v>
      </c>
      <c r="E856" s="1166">
        <v>4802</v>
      </c>
      <c r="F856" s="20">
        <v>3864</v>
      </c>
      <c r="G856" s="1166">
        <v>2191</v>
      </c>
      <c r="H856" s="1166">
        <v>400</v>
      </c>
      <c r="I856" s="1167">
        <v>29523</v>
      </c>
      <c r="J856" s="196"/>
      <c r="K856" s="166"/>
      <c r="L856" s="166"/>
      <c r="M856" s="166"/>
      <c r="N856" s="166"/>
      <c r="O856" s="166"/>
      <c r="P856" s="156"/>
      <c r="Q856" s="157"/>
      <c r="R856" s="896"/>
      <c r="S856" s="153"/>
      <c r="T856" s="475"/>
      <c r="U856" s="475"/>
      <c r="V856" s="475"/>
      <c r="W856" s="475"/>
      <c r="X856" s="476"/>
      <c r="Y856" s="196"/>
      <c r="Z856" s="915"/>
      <c r="AA856" s="917"/>
      <c r="AB856" s="917"/>
      <c r="AC856" s="917"/>
      <c r="AD856" s="917"/>
      <c r="AE856" s="917"/>
      <c r="AF856" s="917"/>
      <c r="AG856" s="133"/>
    </row>
    <row r="857" spans="1:33">
      <c r="A857" s="165"/>
      <c r="B857" s="1143" t="s">
        <v>389</v>
      </c>
      <c r="C857" s="1165">
        <v>13964</v>
      </c>
      <c r="D857" s="1166">
        <v>5077</v>
      </c>
      <c r="E857" s="1166">
        <v>5101</v>
      </c>
      <c r="F857" s="20">
        <v>4207</v>
      </c>
      <c r="G857" s="1166">
        <v>1987</v>
      </c>
      <c r="H857" s="1166">
        <v>427</v>
      </c>
      <c r="I857" s="1167">
        <v>30763</v>
      </c>
      <c r="J857" s="196"/>
      <c r="K857" s="166"/>
      <c r="L857" s="166"/>
      <c r="M857" s="166"/>
      <c r="N857" s="166"/>
      <c r="O857" s="166"/>
      <c r="P857" s="156"/>
      <c r="Q857" s="157"/>
      <c r="R857" s="898"/>
      <c r="S857" s="166"/>
      <c r="T857" s="166"/>
      <c r="U857" s="166"/>
      <c r="V857" s="166"/>
      <c r="W857" s="156"/>
      <c r="X857" s="166"/>
      <c r="Y857" s="196"/>
      <c r="Z857" s="915"/>
      <c r="AA857" s="917"/>
      <c r="AB857" s="917"/>
      <c r="AC857" s="917"/>
      <c r="AD857" s="917"/>
      <c r="AE857" s="917"/>
      <c r="AF857" s="917"/>
      <c r="AG857" s="133"/>
    </row>
    <row r="858" spans="1:33">
      <c r="A858" s="165"/>
      <c r="B858" s="1143" t="s">
        <v>1235</v>
      </c>
      <c r="C858" s="1165">
        <v>13964</v>
      </c>
      <c r="D858" s="1166">
        <v>5077</v>
      </c>
      <c r="E858" s="1166">
        <v>5101</v>
      </c>
      <c r="F858" s="20">
        <v>4207</v>
      </c>
      <c r="G858" s="1166">
        <v>1987</v>
      </c>
      <c r="H858" s="1166">
        <v>427</v>
      </c>
      <c r="I858" s="1167">
        <v>30763</v>
      </c>
      <c r="J858" s="196"/>
      <c r="K858" s="166">
        <f t="shared" ref="K858:L858" si="2963">IF(C858&gt;0,(C858/C835)*100,)</f>
        <v>70.213193885760262</v>
      </c>
      <c r="L858" s="166">
        <f t="shared" si="2963"/>
        <v>69.834938101788168</v>
      </c>
      <c r="M858" s="166">
        <f t="shared" ref="M858" si="2964">IF(E858&gt;0,(E858/E835)*100,)</f>
        <v>82.72786247161855</v>
      </c>
      <c r="N858" s="166">
        <f t="shared" ref="N858" si="2965">IF(F858&gt;0,(F858/F835)*100,)</f>
        <v>79.407323518308786</v>
      </c>
      <c r="O858" s="166">
        <f t="shared" ref="O858" si="2966">IF(G858&gt;0,(G858/G835)*100,)</f>
        <v>81.135157207023283</v>
      </c>
      <c r="P858" s="166">
        <f t="shared" ref="P858" si="2967">IF(H858&gt;0,(H858/H835)*100,)</f>
        <v>78.782287822878232</v>
      </c>
      <c r="Q858" s="157">
        <f t="shared" ref="Q858" si="2968">IF(I858&gt;0,(I858/I835)*100,)</f>
        <v>73.926417225386302</v>
      </c>
      <c r="R858" s="911"/>
      <c r="S858" s="166"/>
      <c r="T858" s="166"/>
      <c r="U858" s="166"/>
      <c r="V858" s="166"/>
      <c r="W858" s="156"/>
      <c r="X858" s="166"/>
      <c r="Y858" s="196"/>
      <c r="Z858" s="915"/>
      <c r="AA858" s="917"/>
      <c r="AB858" s="917"/>
      <c r="AC858" s="917"/>
      <c r="AD858" s="917"/>
      <c r="AE858" s="917"/>
      <c r="AF858" s="917"/>
      <c r="AG858" s="133"/>
    </row>
    <row r="859" spans="1:33">
      <c r="A859" s="165"/>
      <c r="B859" s="1143" t="s">
        <v>1237</v>
      </c>
      <c r="C859" s="1165">
        <v>13964</v>
      </c>
      <c r="D859" s="1166">
        <v>5077</v>
      </c>
      <c r="E859" s="1166">
        <v>5101</v>
      </c>
      <c r="F859" s="20">
        <v>4207</v>
      </c>
      <c r="G859" s="1166">
        <v>1987</v>
      </c>
      <c r="H859" s="1166">
        <v>427</v>
      </c>
      <c r="I859" s="1167">
        <v>30763</v>
      </c>
      <c r="J859" s="196"/>
      <c r="K859" s="166"/>
      <c r="L859" s="166"/>
      <c r="M859" s="166"/>
      <c r="N859" s="166"/>
      <c r="O859" s="166"/>
      <c r="P859" s="156"/>
      <c r="Q859" s="157"/>
      <c r="R859" s="896"/>
      <c r="S859" s="166"/>
      <c r="T859" s="166"/>
      <c r="U859" s="166"/>
      <c r="V859" s="166"/>
      <c r="W859" s="156"/>
      <c r="X859" s="166"/>
      <c r="Y859" s="196"/>
      <c r="Z859" s="915"/>
      <c r="AA859" s="917"/>
      <c r="AB859" s="917"/>
      <c r="AC859" s="917"/>
      <c r="AD859" s="917"/>
      <c r="AE859" s="917"/>
      <c r="AF859" s="917"/>
      <c r="AG859" s="133"/>
    </row>
    <row r="860" spans="1:33">
      <c r="A860" s="165"/>
      <c r="B860" s="1143" t="s">
        <v>391</v>
      </c>
      <c r="C860" s="1165">
        <v>13568</v>
      </c>
      <c r="D860" s="1166">
        <v>5036</v>
      </c>
      <c r="E860" s="1166">
        <v>4978</v>
      </c>
      <c r="F860" s="20">
        <v>3640</v>
      </c>
      <c r="G860" s="1166">
        <v>2138</v>
      </c>
      <c r="H860" s="1166">
        <v>397</v>
      </c>
      <c r="I860" s="1167">
        <v>29757</v>
      </c>
      <c r="J860" s="196"/>
      <c r="K860" s="166"/>
      <c r="L860" s="166"/>
      <c r="M860" s="166"/>
      <c r="N860" s="166"/>
      <c r="O860" s="166"/>
      <c r="P860" s="156"/>
      <c r="Q860" s="157"/>
      <c r="R860" s="896"/>
      <c r="S860" s="166"/>
      <c r="T860" s="166"/>
      <c r="U860" s="166"/>
      <c r="V860" s="166"/>
      <c r="W860" s="156"/>
      <c r="X860" s="166"/>
      <c r="Y860" s="196"/>
      <c r="Z860" s="915"/>
      <c r="AA860" s="917"/>
      <c r="AB860" s="917"/>
      <c r="AC860" s="917"/>
      <c r="AD860" s="917"/>
      <c r="AE860" s="917"/>
      <c r="AF860" s="917"/>
      <c r="AG860" s="133"/>
    </row>
    <row r="861" spans="1:33">
      <c r="A861" s="165"/>
      <c r="B861" s="1143" t="s">
        <v>1239</v>
      </c>
      <c r="C861" s="1165">
        <v>13568</v>
      </c>
      <c r="D861" s="1166">
        <v>5036</v>
      </c>
      <c r="E861" s="1166">
        <v>4978</v>
      </c>
      <c r="F861" s="20">
        <v>3640</v>
      </c>
      <c r="G861" s="1166">
        <v>2138</v>
      </c>
      <c r="H861" s="1166">
        <v>397</v>
      </c>
      <c r="I861" s="1167">
        <v>29757</v>
      </c>
      <c r="J861" s="196"/>
      <c r="K861" s="166">
        <f t="shared" ref="K861:L861" si="2969">IF(C861&gt;0,(C861/C836)*100,)</f>
        <v>67.653951633009228</v>
      </c>
      <c r="L861" s="166">
        <f t="shared" si="2969"/>
        <v>69.118858083996699</v>
      </c>
      <c r="M861" s="166">
        <f t="shared" ref="M861" si="2970">IF(E861&gt;0,(E861/E836)*100,)</f>
        <v>79.393939393939391</v>
      </c>
      <c r="N861" s="166">
        <f t="shared" ref="N861" si="2971">IF(F861&gt;0,(F861/F836)*100,)</f>
        <v>77.446808510638306</v>
      </c>
      <c r="O861" s="166">
        <f t="shared" ref="O861" si="2972">IF(G861&gt;0,(G861/G836)*100,)</f>
        <v>81.385610963075749</v>
      </c>
      <c r="P861" s="156">
        <f t="shared" ref="P861" si="2973">IF(H861&gt;0,(H861/H836)*100,)</f>
        <v>73.247232472324725</v>
      </c>
      <c r="Q861" s="157">
        <f t="shared" ref="Q861" si="2974">IF(I861&gt;0,(I861/I836)*100,)</f>
        <v>71.738187078109931</v>
      </c>
      <c r="R861" s="896"/>
      <c r="S861" s="166"/>
      <c r="T861" s="166"/>
      <c r="U861" s="166"/>
      <c r="V861" s="166"/>
      <c r="W861" s="156"/>
      <c r="X861" s="166"/>
      <c r="Y861" s="196"/>
      <c r="Z861" s="915"/>
      <c r="AA861" s="917"/>
      <c r="AB861" s="917"/>
      <c r="AC861" s="917"/>
      <c r="AD861" s="917"/>
      <c r="AE861" s="917"/>
      <c r="AF861" s="917"/>
      <c r="AG861" s="133"/>
    </row>
    <row r="862" spans="1:33">
      <c r="A862" s="165"/>
      <c r="B862" s="1143" t="s">
        <v>1241</v>
      </c>
      <c r="C862" s="1165">
        <v>13568</v>
      </c>
      <c r="D862" s="1166">
        <v>5036</v>
      </c>
      <c r="E862" s="1166">
        <v>4978</v>
      </c>
      <c r="F862" s="20">
        <v>3640</v>
      </c>
      <c r="G862" s="1166">
        <v>2138</v>
      </c>
      <c r="H862" s="1166">
        <v>397</v>
      </c>
      <c r="I862" s="1167">
        <v>29757</v>
      </c>
      <c r="J862" s="196"/>
      <c r="K862" s="166"/>
      <c r="L862" s="166"/>
      <c r="M862" s="166"/>
      <c r="N862" s="166"/>
      <c r="O862" s="166"/>
      <c r="P862" s="156"/>
      <c r="Q862" s="157"/>
      <c r="R862" s="152"/>
      <c r="S862" s="153"/>
      <c r="T862" s="475"/>
      <c r="U862" s="475"/>
      <c r="V862" s="475"/>
      <c r="W862" s="475"/>
      <c r="X862" s="476"/>
      <c r="Y862" s="196"/>
      <c r="Z862" s="915"/>
      <c r="AA862" s="917"/>
      <c r="AB862" s="917"/>
      <c r="AC862" s="917"/>
      <c r="AD862" s="917"/>
      <c r="AE862" s="917"/>
      <c r="AF862" s="917"/>
      <c r="AG862" s="895"/>
    </row>
    <row r="863" spans="1:33">
      <c r="A863" s="165"/>
      <c r="B863" s="1143" t="s">
        <v>393</v>
      </c>
      <c r="C863" s="1165">
        <v>13568</v>
      </c>
      <c r="D863" s="1166">
        <v>4990</v>
      </c>
      <c r="E863" s="1166">
        <v>4776</v>
      </c>
      <c r="F863" s="20">
        <v>4062</v>
      </c>
      <c r="G863" s="1166">
        <v>2100</v>
      </c>
      <c r="H863" s="1166">
        <v>399</v>
      </c>
      <c r="I863" s="1167">
        <v>29895</v>
      </c>
      <c r="J863" s="196"/>
      <c r="K863" s="166"/>
      <c r="L863" s="166"/>
      <c r="M863" s="166"/>
      <c r="N863" s="166"/>
      <c r="O863" s="166"/>
      <c r="P863" s="156"/>
      <c r="Q863" s="157"/>
      <c r="R863" s="896"/>
      <c r="S863" s="166"/>
      <c r="T863" s="166"/>
      <c r="U863" s="166"/>
      <c r="V863" s="166"/>
      <c r="W863" s="156"/>
      <c r="X863" s="166"/>
      <c r="Y863" s="196"/>
      <c r="Z863" s="915"/>
      <c r="AA863" s="917"/>
      <c r="AB863" s="917"/>
      <c r="AC863" s="917"/>
      <c r="AD863" s="917"/>
      <c r="AE863" s="917"/>
      <c r="AF863" s="917"/>
      <c r="AG863" s="895"/>
    </row>
    <row r="864" spans="1:33" ht="15.75">
      <c r="A864" s="165"/>
      <c r="B864" s="1143" t="s">
        <v>1243</v>
      </c>
      <c r="C864" s="1165">
        <v>13568</v>
      </c>
      <c r="D864" s="1166">
        <v>4990</v>
      </c>
      <c r="E864" s="1166">
        <v>4776</v>
      </c>
      <c r="F864" s="20">
        <v>4062</v>
      </c>
      <c r="G864" s="1166">
        <v>2100</v>
      </c>
      <c r="H864" s="1166">
        <v>399</v>
      </c>
      <c r="I864" s="1167">
        <v>29895</v>
      </c>
      <c r="J864" s="196"/>
      <c r="K864" s="166">
        <f t="shared" ref="K864:L864" si="2975">IF(C864&gt;0,(C864/C837)*100,)</f>
        <v>67.512564064288199</v>
      </c>
      <c r="L864" s="166">
        <f t="shared" si="2975"/>
        <v>69.037078029883787</v>
      </c>
      <c r="M864" s="166">
        <f t="shared" ref="M864" si="2976">IF(E864&gt;0,(E864/E837)*100,)</f>
        <v>78.565553544990948</v>
      </c>
      <c r="N864" s="166">
        <f t="shared" ref="N864" si="2977">IF(F864&gt;0,(F864/F837)*100,)</f>
        <v>76.75736961451247</v>
      </c>
      <c r="O864" s="166">
        <f t="shared" ref="O864" si="2978">IF(G864&gt;0,(G864/G837)*100,)</f>
        <v>81.081081081081081</v>
      </c>
      <c r="P864" s="937">
        <f>IF(H864&gt;0,(H864/H837)*100,)</f>
        <v>70.744680851063833</v>
      </c>
      <c r="Q864" s="157">
        <f t="shared" ref="Q864" si="2979">IF(I864&gt;0,(I864/I837)*100,)</f>
        <v>71.433691756272395</v>
      </c>
      <c r="R864" s="911"/>
      <c r="S864" s="166"/>
      <c r="T864" s="166"/>
      <c r="U864" s="166"/>
      <c r="V864" s="166"/>
      <c r="W864" s="156"/>
      <c r="X864" s="166"/>
      <c r="Y864" s="196"/>
      <c r="Z864" s="928"/>
      <c r="AA864" s="917"/>
      <c r="AB864" s="917"/>
      <c r="AC864" s="917"/>
      <c r="AD864" s="917"/>
      <c r="AE864" s="917"/>
      <c r="AF864" s="917"/>
      <c r="AG864" s="895"/>
    </row>
    <row r="865" spans="1:33">
      <c r="A865" s="165"/>
      <c r="B865" s="1143" t="s">
        <v>1245</v>
      </c>
      <c r="C865" s="1165">
        <v>13568</v>
      </c>
      <c r="D865" s="1166">
        <v>4990</v>
      </c>
      <c r="E865" s="1166">
        <v>4776</v>
      </c>
      <c r="F865" s="20">
        <v>4062</v>
      </c>
      <c r="G865" s="1166">
        <v>2100</v>
      </c>
      <c r="H865" s="1166">
        <v>399</v>
      </c>
      <c r="I865" s="1167">
        <v>29895</v>
      </c>
      <c r="J865" s="897"/>
      <c r="K865" s="158"/>
      <c r="L865" s="158"/>
      <c r="M865" s="158"/>
      <c r="N865" s="158"/>
      <c r="O865" s="158"/>
      <c r="P865" s="159"/>
      <c r="Q865" s="160"/>
      <c r="R865" s="911" t="s">
        <v>9</v>
      </c>
      <c r="S865" s="153"/>
      <c r="T865" s="475"/>
      <c r="U865" s="475"/>
      <c r="V865" s="475"/>
      <c r="W865" s="475"/>
      <c r="X865" s="476"/>
      <c r="Y865" s="196"/>
      <c r="Z865" s="915"/>
      <c r="AA865" s="917"/>
      <c r="AB865" s="917"/>
      <c r="AC865" s="917"/>
      <c r="AD865" s="917"/>
      <c r="AE865" s="917"/>
      <c r="AF865" s="917"/>
      <c r="AG865" s="895"/>
    </row>
    <row r="866" spans="1:33">
      <c r="A866" s="165"/>
      <c r="B866" s="1143" t="s">
        <v>395</v>
      </c>
      <c r="C866" s="1165">
        <v>12412</v>
      </c>
      <c r="D866" s="1166">
        <v>4369</v>
      </c>
      <c r="E866" s="1166">
        <v>4431</v>
      </c>
      <c r="F866" s="20">
        <v>3155</v>
      </c>
      <c r="G866" s="1166">
        <v>1614</v>
      </c>
      <c r="H866" s="1166">
        <v>288</v>
      </c>
      <c r="I866" s="1167">
        <v>26269</v>
      </c>
      <c r="J866" s="196"/>
      <c r="K866" s="166">
        <f t="shared" ref="K866:L866" si="2980">IF(C866&gt;0,(C866/C859)*100,)</f>
        <v>88.885706101403599</v>
      </c>
      <c r="L866" s="166">
        <f t="shared" si="2980"/>
        <v>86.054756746109902</v>
      </c>
      <c r="M866" s="166">
        <f t="shared" ref="M866" si="2981">IF(E866&gt;0,(E866/E859)*100,)</f>
        <v>86.865320525387176</v>
      </c>
      <c r="N866" s="166">
        <f t="shared" ref="N866" si="2982">IF(F866&gt;0,(F866/F859)*100,)</f>
        <v>74.994057523175655</v>
      </c>
      <c r="O866" s="166">
        <f t="shared" ref="O866" si="2983">IF(G866&gt;0,(G866/G859)*100,)</f>
        <v>81.227981882234531</v>
      </c>
      <c r="P866" s="156">
        <f t="shared" ref="P866" si="2984">IF(H866&gt;0,(H866/H859)*100,)</f>
        <v>67.44730679156909</v>
      </c>
      <c r="Q866" s="157">
        <f t="shared" ref="Q866" si="2985">IF(I866&gt;0,(I866/I859)*100,)</f>
        <v>85.391541787211906</v>
      </c>
      <c r="R866" s="896">
        <f>+K866+K869</f>
        <v>90.740475508450288</v>
      </c>
      <c r="S866" s="166">
        <f t="shared" ref="S866:S868" si="2986">+L866+L869</f>
        <v>88.241087256253692</v>
      </c>
      <c r="T866" s="166">
        <f t="shared" ref="T866:T868" si="2987">+M866+M869</f>
        <v>88.766908449323665</v>
      </c>
      <c r="U866" s="166">
        <f t="shared" ref="U866:U868" si="2988">+N866+N869</f>
        <v>79.914428333729489</v>
      </c>
      <c r="V866" s="166">
        <f t="shared" ref="V866:V868" si="2989">+O866+O869</f>
        <v>87.468545546049327</v>
      </c>
      <c r="W866" s="156">
        <f t="shared" ref="W866:W868" si="2990">+P866+P869</f>
        <v>72.599531615925059</v>
      </c>
      <c r="X866" s="166">
        <f t="shared" ref="X866:X868" si="2991">+Q866+Q869</f>
        <v>88.0570815590157</v>
      </c>
      <c r="Y866" s="196"/>
      <c r="Z866" s="913">
        <f>+R866+K872</f>
        <v>99.999999999999986</v>
      </c>
      <c r="AA866" s="913">
        <f t="shared" ref="AA866:AA868" si="2992">+S866+L872</f>
        <v>100</v>
      </c>
      <c r="AB866" s="913">
        <f t="shared" ref="AB866:AB868" si="2993">+T866+M872</f>
        <v>100</v>
      </c>
      <c r="AC866" s="913">
        <f t="shared" ref="AC866:AC868" si="2994">+U866+N872</f>
        <v>100</v>
      </c>
      <c r="AD866" s="913">
        <f t="shared" ref="AD866:AD868" si="2995">+V866+O872</f>
        <v>100</v>
      </c>
      <c r="AE866" s="913">
        <f t="shared" ref="AE866:AE868" si="2996">+W866+P872</f>
        <v>100</v>
      </c>
      <c r="AF866" s="913">
        <f t="shared" ref="AF866:AF868" si="2997">+X866+Q872</f>
        <v>100</v>
      </c>
    </row>
    <row r="867" spans="1:33">
      <c r="A867" s="165"/>
      <c r="B867" s="1143" t="s">
        <v>437</v>
      </c>
      <c r="C867" s="1165">
        <v>12104</v>
      </c>
      <c r="D867" s="1166">
        <v>4421</v>
      </c>
      <c r="E867" s="1166">
        <v>4274</v>
      </c>
      <c r="F867" s="20">
        <v>2772</v>
      </c>
      <c r="G867" s="1166">
        <v>1757</v>
      </c>
      <c r="H867" s="1166">
        <v>278</v>
      </c>
      <c r="I867" s="1167">
        <v>25606</v>
      </c>
      <c r="J867" s="196"/>
      <c r="K867" s="166">
        <f t="shared" ref="K867:L867" si="2998">IF(C867&gt;0,(C867/C862)*100,)</f>
        <v>89.209905660377359</v>
      </c>
      <c r="L867" s="166">
        <f t="shared" si="2998"/>
        <v>87.78792692613186</v>
      </c>
      <c r="M867" s="166">
        <f t="shared" ref="M867" si="2999">IF(E867&gt;0,(E867/E862)*100,)</f>
        <v>85.857774206508637</v>
      </c>
      <c r="N867" s="166">
        <f t="shared" ref="N867" si="3000">IF(F867&gt;0,(F867/F862)*100,)</f>
        <v>76.153846153846146</v>
      </c>
      <c r="O867" s="166">
        <f t="shared" ref="O867" si="3001">IF(G867&gt;0,(G867/G862)*100,)</f>
        <v>82.179607109448085</v>
      </c>
      <c r="P867" s="156">
        <f t="shared" ref="P867" si="3002">IF(H867&gt;0,(H867/H862)*100,)</f>
        <v>70.025188916876573</v>
      </c>
      <c r="Q867" s="157">
        <f t="shared" ref="Q867" si="3003">IF(I867&gt;0,(I867/I862)*100,)</f>
        <v>86.050341096212662</v>
      </c>
      <c r="R867" s="896">
        <f t="shared" ref="R867:R868" si="3004">+K867+K870</f>
        <v>93.514150943396231</v>
      </c>
      <c r="S867" s="166">
        <f t="shared" si="2986"/>
        <v>93.228752978554411</v>
      </c>
      <c r="T867" s="166">
        <f t="shared" si="2987"/>
        <v>89.875451988750498</v>
      </c>
      <c r="U867" s="166">
        <f t="shared" si="2988"/>
        <v>88.791208791208788</v>
      </c>
      <c r="V867" s="166">
        <f t="shared" si="2989"/>
        <v>92.563143124415348</v>
      </c>
      <c r="W867" s="156">
        <f t="shared" si="2990"/>
        <v>82.619647355163721</v>
      </c>
      <c r="X867" s="166">
        <f t="shared" si="2991"/>
        <v>92.06573243270492</v>
      </c>
      <c r="Y867" s="196"/>
      <c r="Z867" s="913">
        <f t="shared" ref="Z867:Z868" si="3005">+R867+K873</f>
        <v>100</v>
      </c>
      <c r="AA867" s="913">
        <f t="shared" si="2992"/>
        <v>100</v>
      </c>
      <c r="AB867" s="913">
        <f t="shared" si="2993"/>
        <v>100</v>
      </c>
      <c r="AC867" s="913">
        <f t="shared" si="2994"/>
        <v>100</v>
      </c>
      <c r="AD867" s="913">
        <f t="shared" si="2995"/>
        <v>100</v>
      </c>
      <c r="AE867" s="913">
        <f t="shared" si="2996"/>
        <v>100</v>
      </c>
      <c r="AF867" s="913">
        <f t="shared" si="2997"/>
        <v>100.00000000000001</v>
      </c>
      <c r="AG867" s="895"/>
    </row>
    <row r="868" spans="1:33">
      <c r="A868" s="165"/>
      <c r="B868" s="1143" t="s">
        <v>435</v>
      </c>
      <c r="C868" s="1165">
        <v>12154</v>
      </c>
      <c r="D868" s="1166">
        <v>4415</v>
      </c>
      <c r="E868" s="1166">
        <v>4222</v>
      </c>
      <c r="F868" s="20">
        <v>3045</v>
      </c>
      <c r="G868" s="1166">
        <v>1777</v>
      </c>
      <c r="H868" s="1166">
        <v>251</v>
      </c>
      <c r="I868" s="1167">
        <v>25864</v>
      </c>
      <c r="J868" s="897"/>
      <c r="K868" s="158">
        <f t="shared" ref="K868:L868" si="3006">IF(C868&gt;0,(C868/C865)*100,)</f>
        <v>89.578419811320757</v>
      </c>
      <c r="L868" s="158">
        <f t="shared" si="3006"/>
        <v>88.476953907815641</v>
      </c>
      <c r="M868" s="158">
        <f t="shared" ref="M868" si="3007">IF(E868&gt;0,(E868/E865)*100,)</f>
        <v>88.400335008375208</v>
      </c>
      <c r="N868" s="158">
        <f t="shared" ref="N868" si="3008">IF(F868&gt;0,(F868/F865)*100,)</f>
        <v>74.963072378138847</v>
      </c>
      <c r="O868" s="158">
        <f t="shared" ref="O868" si="3009">IF(G868&gt;0,(G868/G865)*100,)</f>
        <v>84.61904761904762</v>
      </c>
      <c r="P868" s="159">
        <f t="shared" ref="P868" si="3010">IF(H868&gt;0,(H868/H865)*100,)</f>
        <v>62.907268170426065</v>
      </c>
      <c r="Q868" s="160">
        <f t="shared" ref="Q868" si="3011">IF(I868&gt;0,(I868/I865)*100,)</f>
        <v>86.51613982271283</v>
      </c>
      <c r="R868" s="896">
        <f t="shared" si="3004"/>
        <v>93.764740566037744</v>
      </c>
      <c r="S868" s="166">
        <f t="shared" si="2986"/>
        <v>93.406813627254522</v>
      </c>
      <c r="T868" s="166">
        <f t="shared" si="2987"/>
        <v>92.776381909547737</v>
      </c>
      <c r="U868" s="166">
        <f t="shared" si="2988"/>
        <v>88.010832102412607</v>
      </c>
      <c r="V868" s="166">
        <f t="shared" si="2989"/>
        <v>93.761904761904759</v>
      </c>
      <c r="W868" s="156">
        <f t="shared" si="2990"/>
        <v>81.954887218045116</v>
      </c>
      <c r="X868" s="166">
        <f t="shared" si="2991"/>
        <v>92.607459441378154</v>
      </c>
      <c r="Y868" s="196"/>
      <c r="Z868" s="913">
        <f t="shared" si="3005"/>
        <v>100.00000000000001</v>
      </c>
      <c r="AA868" s="913">
        <f t="shared" si="2992"/>
        <v>100.00000000000001</v>
      </c>
      <c r="AB868" s="913">
        <f t="shared" si="2993"/>
        <v>100</v>
      </c>
      <c r="AC868" s="913">
        <f t="shared" si="2994"/>
        <v>100</v>
      </c>
      <c r="AD868" s="913">
        <f t="shared" si="2995"/>
        <v>100</v>
      </c>
      <c r="AE868" s="913">
        <f t="shared" si="2996"/>
        <v>100</v>
      </c>
      <c r="AF868" s="913">
        <f t="shared" si="2997"/>
        <v>100</v>
      </c>
    </row>
    <row r="869" spans="1:33">
      <c r="A869" s="165"/>
      <c r="B869" s="1143" t="s">
        <v>433</v>
      </c>
      <c r="C869" s="1165">
        <v>259</v>
      </c>
      <c r="D869" s="1166">
        <v>111</v>
      </c>
      <c r="E869" s="1166">
        <v>97</v>
      </c>
      <c r="F869" s="20">
        <v>207</v>
      </c>
      <c r="G869" s="1166">
        <v>124</v>
      </c>
      <c r="H869" s="1166">
        <v>22</v>
      </c>
      <c r="I869" s="1167">
        <v>820</v>
      </c>
      <c r="J869" s="196"/>
      <c r="K869" s="166">
        <f t="shared" ref="K869:L869" si="3012">IF(C869&gt;0,(C869/C859)*100,)</f>
        <v>1.8547694070466914</v>
      </c>
      <c r="L869" s="166">
        <f t="shared" si="3012"/>
        <v>2.1863305101437858</v>
      </c>
      <c r="M869" s="166">
        <f t="shared" ref="M869" si="3013">IF(E869&gt;0,(E869/E859)*100,)</f>
        <v>1.901587923936483</v>
      </c>
      <c r="N869" s="166">
        <f t="shared" ref="N869" si="3014">IF(F869&gt;0,(F869/F859)*100,)</f>
        <v>4.9203708105538393</v>
      </c>
      <c r="O869" s="166">
        <f t="shared" ref="O869" si="3015">IF(G869&gt;0,(G869/G859)*100,)</f>
        <v>6.2405636638147959</v>
      </c>
      <c r="P869" s="156">
        <f t="shared" ref="P869" si="3016">IF(H869&gt;0,(H869/H859)*100,)</f>
        <v>5.1522248243559723</v>
      </c>
      <c r="Q869" s="157">
        <f t="shared" ref="Q869" si="3017">IF(I869&gt;0,(I869/I859)*100,)</f>
        <v>2.6655397718037905</v>
      </c>
      <c r="R869" s="896"/>
      <c r="S869" s="166"/>
      <c r="T869" s="166"/>
      <c r="U869" s="166"/>
      <c r="V869" s="166"/>
      <c r="W869" s="156"/>
      <c r="X869" s="166"/>
      <c r="Y869" s="196"/>
      <c r="Z869" s="913"/>
      <c r="AA869" s="921"/>
      <c r="AB869" s="921"/>
      <c r="AC869" s="921"/>
      <c r="AD869" s="921"/>
      <c r="AE869" s="921"/>
      <c r="AF869" s="921"/>
    </row>
    <row r="870" spans="1:33">
      <c r="A870" s="165"/>
      <c r="B870" s="1143" t="s">
        <v>431</v>
      </c>
      <c r="C870" s="1165">
        <v>584</v>
      </c>
      <c r="D870" s="1166">
        <v>274</v>
      </c>
      <c r="E870" s="1166">
        <v>200</v>
      </c>
      <c r="F870" s="20">
        <v>460</v>
      </c>
      <c r="G870" s="1166">
        <v>222</v>
      </c>
      <c r="H870" s="1166">
        <v>50</v>
      </c>
      <c r="I870" s="1167">
        <v>1790</v>
      </c>
      <c r="J870" s="196"/>
      <c r="K870" s="166">
        <f t="shared" ref="K870:L870" si="3018">IF(C870&gt;0,(C870/C862)*100,)</f>
        <v>4.3042452830188678</v>
      </c>
      <c r="L870" s="166">
        <f t="shared" si="3018"/>
        <v>5.4408260524225573</v>
      </c>
      <c r="M870" s="166">
        <f t="shared" ref="M870" si="3019">IF(E870&gt;0,(E870/E862)*100,)</f>
        <v>4.0176777822418641</v>
      </c>
      <c r="N870" s="166">
        <f t="shared" ref="N870" si="3020">IF(F870&gt;0,(F870/F862)*100,)</f>
        <v>12.637362637362637</v>
      </c>
      <c r="O870" s="166">
        <f t="shared" ref="O870" si="3021">IF(G870&gt;0,(G870/G862)*100,)</f>
        <v>10.383536014967259</v>
      </c>
      <c r="P870" s="156">
        <f t="shared" ref="P870" si="3022">IF(H870&gt;0,(H870/H862)*100,)</f>
        <v>12.594458438287154</v>
      </c>
      <c r="Q870" s="157">
        <f t="shared" ref="Q870" si="3023">IF(I870&gt;0,(I870/I862)*100,)</f>
        <v>6.0153913364922538</v>
      </c>
      <c r="R870" s="896"/>
      <c r="S870" s="166"/>
      <c r="T870" s="166"/>
      <c r="U870" s="166"/>
      <c r="V870" s="166"/>
      <c r="W870" s="156"/>
      <c r="X870" s="166"/>
      <c r="Y870" s="196"/>
      <c r="Z870" s="913"/>
      <c r="AA870" s="921"/>
      <c r="AB870" s="921"/>
      <c r="AC870" s="921"/>
      <c r="AD870" s="921"/>
      <c r="AE870" s="921"/>
      <c r="AF870" s="921"/>
    </row>
    <row r="871" spans="1:33">
      <c r="A871" s="165"/>
      <c r="B871" s="1143" t="s">
        <v>429</v>
      </c>
      <c r="C871" s="1165">
        <v>568</v>
      </c>
      <c r="D871" s="1166">
        <v>246</v>
      </c>
      <c r="E871" s="1166">
        <v>209</v>
      </c>
      <c r="F871" s="20">
        <v>530</v>
      </c>
      <c r="G871" s="1166">
        <v>192</v>
      </c>
      <c r="H871" s="1166">
        <v>76</v>
      </c>
      <c r="I871" s="1167">
        <v>1821</v>
      </c>
      <c r="J871" s="897"/>
      <c r="K871" s="158">
        <f t="shared" ref="K871:L871" si="3024">IF(C871&gt;0,(C871/C865)*100,)</f>
        <v>4.1863207547169807</v>
      </c>
      <c r="L871" s="158">
        <f t="shared" si="3024"/>
        <v>4.9298597194388778</v>
      </c>
      <c r="M871" s="158">
        <f t="shared" ref="M871" si="3025">IF(E871&gt;0,(E871/E865)*100,)</f>
        <v>4.3760469011725291</v>
      </c>
      <c r="N871" s="158">
        <f t="shared" ref="N871" si="3026">IF(F871&gt;0,(F871/F865)*100,)</f>
        <v>13.047759724273758</v>
      </c>
      <c r="O871" s="158">
        <f t="shared" ref="O871" si="3027">IF(G871&gt;0,(G871/G865)*100,)</f>
        <v>9.1428571428571423</v>
      </c>
      <c r="P871" s="159">
        <f t="shared" ref="P871" si="3028">IF(H871&gt;0,(H871/H865)*100,)</f>
        <v>19.047619047619047</v>
      </c>
      <c r="Q871" s="160">
        <f t="shared" ref="Q871" si="3029">IF(I871&gt;0,(I871/I865)*100,)</f>
        <v>6.0913196186653282</v>
      </c>
      <c r="R871" s="152"/>
      <c r="S871" s="153"/>
      <c r="T871" s="475"/>
      <c r="U871" s="475"/>
      <c r="V871" s="475"/>
      <c r="W871" s="475"/>
      <c r="X871" s="476"/>
      <c r="Y871" s="196"/>
      <c r="Z871" s="913"/>
      <c r="AA871" s="921"/>
      <c r="AB871" s="921"/>
      <c r="AC871" s="921"/>
      <c r="AD871" s="921"/>
      <c r="AE871" s="921"/>
      <c r="AF871" s="921"/>
    </row>
    <row r="872" spans="1:33">
      <c r="A872" s="165"/>
      <c r="B872" s="1143" t="s">
        <v>427</v>
      </c>
      <c r="C872" s="1165">
        <v>1293</v>
      </c>
      <c r="D872" s="1166">
        <v>597</v>
      </c>
      <c r="E872" s="1166">
        <v>573</v>
      </c>
      <c r="F872" s="20">
        <v>845</v>
      </c>
      <c r="G872" s="1166">
        <v>249</v>
      </c>
      <c r="H872" s="1166">
        <v>117</v>
      </c>
      <c r="I872" s="1167">
        <v>3674</v>
      </c>
      <c r="J872" s="196"/>
      <c r="K872" s="166">
        <f t="shared" ref="K872:L872" si="3030">IF(C872&gt;0,(C872/C859)*100,)</f>
        <v>9.2595244915496995</v>
      </c>
      <c r="L872" s="166">
        <f t="shared" si="3030"/>
        <v>11.758912743746306</v>
      </c>
      <c r="M872" s="166">
        <f t="shared" ref="M872" si="3031">IF(E872&gt;0,(E872/E859)*100,)</f>
        <v>11.233091550676338</v>
      </c>
      <c r="N872" s="166">
        <f t="shared" ref="N872" si="3032">IF(F872&gt;0,(F872/F859)*100,)</f>
        <v>20.085571666270503</v>
      </c>
      <c r="O872" s="166">
        <f t="shared" ref="O872" si="3033">IF(G872&gt;0,(G872/G859)*100,)</f>
        <v>12.53145445395068</v>
      </c>
      <c r="P872" s="156">
        <f t="shared" ref="P872" si="3034">IF(H872&gt;0,(H872/H859)*100,)</f>
        <v>27.400468384074944</v>
      </c>
      <c r="Q872" s="157">
        <f t="shared" ref="Q872" si="3035">IF(I872&gt;0,(I872/I859)*100,)</f>
        <v>11.942918440984299</v>
      </c>
      <c r="R872" s="896"/>
      <c r="S872" s="166"/>
      <c r="T872" s="166"/>
      <c r="U872" s="166"/>
      <c r="V872" s="166"/>
      <c r="W872" s="156"/>
      <c r="X872" s="166"/>
      <c r="Y872" s="196"/>
      <c r="Z872" s="913"/>
      <c r="AA872" s="921"/>
      <c r="AB872" s="921"/>
      <c r="AC872" s="921"/>
      <c r="AD872" s="921"/>
      <c r="AE872" s="921"/>
      <c r="AF872" s="921"/>
    </row>
    <row r="873" spans="1:33">
      <c r="A873" s="165"/>
      <c r="B873" s="1143" t="s">
        <v>425</v>
      </c>
      <c r="C873" s="1165">
        <v>880</v>
      </c>
      <c r="D873" s="1166">
        <v>341</v>
      </c>
      <c r="E873" s="1166">
        <v>504</v>
      </c>
      <c r="F873" s="20">
        <v>408</v>
      </c>
      <c r="G873" s="1166">
        <v>159</v>
      </c>
      <c r="H873" s="1166">
        <v>69</v>
      </c>
      <c r="I873" s="1167">
        <v>2361</v>
      </c>
      <c r="J873" s="196"/>
      <c r="K873" s="166">
        <f t="shared" ref="K873:L873" si="3036">IF(C873&gt;0,(C873/C862)*100,)</f>
        <v>6.4858490566037732</v>
      </c>
      <c r="L873" s="166">
        <f t="shared" si="3036"/>
        <v>6.7712470214455927</v>
      </c>
      <c r="M873" s="166">
        <f t="shared" ref="M873" si="3037">IF(E873&gt;0,(E873/E862)*100,)</f>
        <v>10.124548011249498</v>
      </c>
      <c r="N873" s="166">
        <f t="shared" ref="N873" si="3038">IF(F873&gt;0,(F873/F862)*100,)</f>
        <v>11.20879120879121</v>
      </c>
      <c r="O873" s="166">
        <f t="shared" ref="O873" si="3039">IF(G873&gt;0,(G873/G862)*100,)</f>
        <v>7.4368568755846587</v>
      </c>
      <c r="P873" s="156">
        <f t="shared" ref="P873" si="3040">IF(H873&gt;0,(H873/H862)*100,)</f>
        <v>17.380352644836272</v>
      </c>
      <c r="Q873" s="157">
        <f t="shared" ref="Q873" si="3041">IF(I873&gt;0,(I873/I862)*100,)</f>
        <v>7.9342675672950902</v>
      </c>
      <c r="R873" s="911"/>
      <c r="S873" s="166"/>
      <c r="T873" s="166"/>
      <c r="U873" s="166"/>
      <c r="V873" s="166"/>
      <c r="W873" s="156"/>
      <c r="X873" s="166"/>
      <c r="Y873" s="196"/>
      <c r="Z873" s="913"/>
      <c r="AA873" s="921"/>
      <c r="AB873" s="921"/>
      <c r="AC873" s="921"/>
      <c r="AD873" s="921"/>
      <c r="AE873" s="921"/>
      <c r="AF873" s="921"/>
      <c r="AG873" s="895"/>
    </row>
    <row r="874" spans="1:33">
      <c r="A874" s="165"/>
      <c r="B874" s="1143" t="s">
        <v>423</v>
      </c>
      <c r="C874" s="1165">
        <v>846</v>
      </c>
      <c r="D874" s="1166">
        <v>329</v>
      </c>
      <c r="E874" s="1166">
        <v>345</v>
      </c>
      <c r="F874" s="20">
        <v>487</v>
      </c>
      <c r="G874" s="1166">
        <v>131</v>
      </c>
      <c r="H874" s="1166">
        <v>72</v>
      </c>
      <c r="I874" s="1167">
        <v>2210</v>
      </c>
      <c r="J874" s="897"/>
      <c r="K874" s="154">
        <f t="shared" ref="K874:L874" si="3042">IF(C874&gt;0,(C874/C865)*100,)</f>
        <v>6.2352594339622636</v>
      </c>
      <c r="L874" s="154">
        <f t="shared" si="3042"/>
        <v>6.5931863727454907</v>
      </c>
      <c r="M874" s="426">
        <f t="shared" ref="M874" si="3043">IF(E874&gt;0,(E874/E865)*100,)</f>
        <v>7.2236180904522609</v>
      </c>
      <c r="N874" s="426">
        <f t="shared" ref="N874" si="3044">IF(F874&gt;0,(F874/F865)*100,)</f>
        <v>11.989167897587395</v>
      </c>
      <c r="O874" s="426">
        <f t="shared" ref="O874" si="3045">IF(G874&gt;0,(G874/G865)*100,)</f>
        <v>6.2380952380952381</v>
      </c>
      <c r="P874" s="426">
        <f t="shared" ref="P874" si="3046">IF(H874&gt;0,(H874/H865)*100,)</f>
        <v>18.045112781954884</v>
      </c>
      <c r="Q874" s="912">
        <f t="shared" ref="Q874" si="3047">IF(I874&gt;0,(I874/I865)*100,)</f>
        <v>7.3925405586218433</v>
      </c>
      <c r="R874" s="911" t="s">
        <v>10</v>
      </c>
      <c r="S874" s="153"/>
      <c r="T874" s="150"/>
      <c r="U874" s="150"/>
      <c r="V874" s="150"/>
      <c r="W874" s="150"/>
      <c r="X874" s="898"/>
      <c r="Y874" s="196"/>
      <c r="Z874" s="913"/>
      <c r="AA874" s="921"/>
      <c r="AB874" s="921"/>
      <c r="AC874" s="921"/>
      <c r="AD874" s="921"/>
      <c r="AE874" s="921"/>
      <c r="AF874" s="921"/>
    </row>
    <row r="875" spans="1:33">
      <c r="A875" s="165"/>
      <c r="B875" s="1143" t="s">
        <v>421</v>
      </c>
      <c r="C875" s="1165">
        <v>9014</v>
      </c>
      <c r="D875" s="1166">
        <v>2799</v>
      </c>
      <c r="E875" s="1166">
        <v>3055</v>
      </c>
      <c r="F875" s="20">
        <v>1943</v>
      </c>
      <c r="G875" s="1166">
        <v>1356</v>
      </c>
      <c r="H875" s="1166">
        <v>160</v>
      </c>
      <c r="I875" s="1167">
        <v>18327</v>
      </c>
      <c r="J875" s="196"/>
      <c r="K875" s="153">
        <f t="shared" ref="K875:L875" si="3048">IF(C875&gt;0,(C875/C846)*100,)</f>
        <v>74.305498310114587</v>
      </c>
      <c r="L875" s="153">
        <f t="shared" si="3048"/>
        <v>60.993680540422744</v>
      </c>
      <c r="M875" s="475">
        <f t="shared" ref="M875" si="3049">IF(E875&gt;0,(E875/E846)*100,)</f>
        <v>69.94047619047619</v>
      </c>
      <c r="N875" s="475">
        <f t="shared" ref="N875" si="3050">IF(F875&gt;0,(F875/F846)*100,)</f>
        <v>53.393789502610609</v>
      </c>
      <c r="O875" s="475">
        <f t="shared" ref="O875" si="3051">IF(G875&gt;0,(G875/G846)*100,)</f>
        <v>65.067178502879074</v>
      </c>
      <c r="P875" s="475">
        <f t="shared" ref="P875" si="3052">IF(H875&gt;0,(H875/H846)*100,)</f>
        <v>45.977011494252871</v>
      </c>
      <c r="Q875" s="476">
        <f t="shared" ref="Q875" si="3053">IF(I875&gt;0,(I875/I846)*100,)</f>
        <v>67.480393239810013</v>
      </c>
      <c r="R875" s="152">
        <f>+K875+K878+K881</f>
        <v>82.120187948231802</v>
      </c>
      <c r="S875" s="153">
        <f t="shared" ref="S875:S877" si="3054">+L875+L878+L881</f>
        <v>70.581826105905421</v>
      </c>
      <c r="T875" s="475">
        <f t="shared" ref="T875:T877" si="3055">+M875+M878+M881</f>
        <v>78.182234432234438</v>
      </c>
      <c r="U875" s="475">
        <f t="shared" ref="U875:U877" si="3056">+N875+N878+N881</f>
        <v>68.095630667765874</v>
      </c>
      <c r="V875" s="475">
        <f t="shared" ref="V875:V877" si="3057">+O875+O878+O881</f>
        <v>81.094049904030712</v>
      </c>
      <c r="W875" s="475">
        <f t="shared" ref="W875:W877" si="3058">+P875+P878+P881</f>
        <v>61.781609195402297</v>
      </c>
      <c r="X875" s="476">
        <f t="shared" ref="X875:X877" si="3059">+Q875+Q878+Q881</f>
        <v>77.318752531389237</v>
      </c>
      <c r="Y875" s="196"/>
      <c r="Z875" s="913">
        <f>+R875+K884</f>
        <v>100</v>
      </c>
      <c r="AA875" s="913">
        <f t="shared" ref="AA875:AA877" si="3060">+S875+L884</f>
        <v>100</v>
      </c>
      <c r="AB875" s="913">
        <f t="shared" ref="AB875:AB877" si="3061">+T875+M884</f>
        <v>100</v>
      </c>
      <c r="AC875" s="913">
        <f t="shared" ref="AC875:AC877" si="3062">+U875+N884</f>
        <v>100</v>
      </c>
      <c r="AD875" s="913">
        <f t="shared" ref="AD875:AD877" si="3063">+V875+O884</f>
        <v>100</v>
      </c>
      <c r="AE875" s="913">
        <f t="shared" ref="AE875:AE877" si="3064">+W875+P884</f>
        <v>100</v>
      </c>
      <c r="AF875" s="913">
        <f t="shared" ref="AF875:AF877" si="3065">+X875+Q884</f>
        <v>100.00000000000001</v>
      </c>
    </row>
    <row r="876" spans="1:33">
      <c r="A876" s="165"/>
      <c r="B876" s="1143" t="s">
        <v>419</v>
      </c>
      <c r="C876" s="1165">
        <v>8982</v>
      </c>
      <c r="D876" s="1166">
        <v>2825</v>
      </c>
      <c r="E876" s="1166">
        <v>3022</v>
      </c>
      <c r="F876" s="20">
        <v>2019</v>
      </c>
      <c r="G876" s="1166">
        <v>1358</v>
      </c>
      <c r="H876" s="1166">
        <v>178</v>
      </c>
      <c r="I876" s="1167">
        <v>18384</v>
      </c>
      <c r="J876" s="196"/>
      <c r="K876" s="153">
        <f t="shared" ref="K876:L876" si="3066">IF(C876&gt;0,(C876/C849)*100,)</f>
        <v>74.24981400347194</v>
      </c>
      <c r="L876" s="153">
        <f t="shared" si="3066"/>
        <v>60.622317596566525</v>
      </c>
      <c r="M876" s="475">
        <f t="shared" ref="M876" si="3067">IF(E876&gt;0,(E876/E849)*100,)</f>
        <v>72.262075561932093</v>
      </c>
      <c r="N876" s="475">
        <f t="shared" ref="N876" si="3068">IF(F876&gt;0,(F876/F849)*100,)</f>
        <v>52.674145577876338</v>
      </c>
      <c r="O876" s="475">
        <f t="shared" ref="O876" si="3069">IF(G876&gt;0,(G876/G849)*100,)</f>
        <v>66.438356164383563</v>
      </c>
      <c r="P876" s="475">
        <f t="shared" ref="P876" si="3070">IF(H876&gt;0,(H876/H849)*100,)</f>
        <v>47.721179624664877</v>
      </c>
      <c r="Q876" s="476">
        <f t="shared" ref="Q876" si="3071">IF(I876&gt;0,(I876/I849)*100,)</f>
        <v>67.615579830078346</v>
      </c>
      <c r="R876" s="152">
        <f t="shared" ref="R876:R877" si="3072">+K876+K879+K882</f>
        <v>82.359262627097635</v>
      </c>
      <c r="S876" s="153">
        <f t="shared" si="3054"/>
        <v>70.836909871244643</v>
      </c>
      <c r="T876" s="475">
        <f t="shared" si="3055"/>
        <v>79.531324725011956</v>
      </c>
      <c r="U876" s="475">
        <f t="shared" si="3056"/>
        <v>68.066788416384028</v>
      </c>
      <c r="V876" s="475">
        <f t="shared" si="3057"/>
        <v>80.919765166340511</v>
      </c>
      <c r="W876" s="475">
        <f t="shared" si="3058"/>
        <v>63.270777479892757</v>
      </c>
      <c r="X876" s="476">
        <f t="shared" si="3059"/>
        <v>77.564456213910049</v>
      </c>
      <c r="Y876" s="196"/>
      <c r="Z876" s="913">
        <f t="shared" ref="Z876:Z877" si="3073">+R876+K885</f>
        <v>100.00000000000001</v>
      </c>
      <c r="AA876" s="913">
        <f t="shared" si="3060"/>
        <v>100</v>
      </c>
      <c r="AB876" s="913">
        <f t="shared" si="3061"/>
        <v>100</v>
      </c>
      <c r="AC876" s="913">
        <f t="shared" si="3062"/>
        <v>100</v>
      </c>
      <c r="AD876" s="913">
        <f t="shared" si="3063"/>
        <v>100</v>
      </c>
      <c r="AE876" s="913">
        <f t="shared" si="3064"/>
        <v>100</v>
      </c>
      <c r="AF876" s="913">
        <f t="shared" si="3065"/>
        <v>100.00000000000001</v>
      </c>
    </row>
    <row r="877" spans="1:33">
      <c r="A877" s="165"/>
      <c r="B877" s="1143" t="s">
        <v>417</v>
      </c>
      <c r="C877" s="1165">
        <v>9443</v>
      </c>
      <c r="D877" s="1166">
        <v>3048</v>
      </c>
      <c r="E877" s="1166">
        <v>3373</v>
      </c>
      <c r="F877" s="20">
        <v>2057</v>
      </c>
      <c r="G877" s="1166">
        <v>651</v>
      </c>
      <c r="H877" s="1166">
        <v>141</v>
      </c>
      <c r="I877" s="1167">
        <v>18713</v>
      </c>
      <c r="J877" s="897"/>
      <c r="K877" s="154">
        <f t="shared" ref="K877:L877" si="3074">IF(C877&gt;0,(C877/C852)*100,)</f>
        <v>74.980149277433696</v>
      </c>
      <c r="L877" s="154">
        <f t="shared" si="3074"/>
        <v>63.223397635345371</v>
      </c>
      <c r="M877" s="477">
        <f t="shared" ref="M877" si="3075">IF(E877&gt;0,(E877/E852)*100,)</f>
        <v>72.226980728051387</v>
      </c>
      <c r="N877" s="477">
        <f t="shared" ref="N877" si="3076">IF(F877&gt;0,(F877/F852)*100,)</f>
        <v>51.918223119636544</v>
      </c>
      <c r="O877" s="477">
        <f t="shared" ref="O877" si="3077">IF(G877&gt;0,(G877/G852)*100,)</f>
        <v>30.63529411764706</v>
      </c>
      <c r="P877" s="477">
        <f t="shared" ref="P877" si="3078">IF(H877&gt;0,(H877/H852)*100,)</f>
        <v>38.524590163934427</v>
      </c>
      <c r="Q877" s="478">
        <f t="shared" ref="Q877" si="3079">IF(I877&gt;0,(I877/I852)*100,)</f>
        <v>65.572219496811272</v>
      </c>
      <c r="R877" s="152">
        <f t="shared" si="3072"/>
        <v>82.650468477052556</v>
      </c>
      <c r="S877" s="153">
        <f t="shared" si="3054"/>
        <v>73.283551130470869</v>
      </c>
      <c r="T877" s="475">
        <f t="shared" si="3055"/>
        <v>79.550321199143468</v>
      </c>
      <c r="U877" s="475">
        <f t="shared" si="3056"/>
        <v>67.06208985360928</v>
      </c>
      <c r="V877" s="475">
        <f t="shared" si="3057"/>
        <v>45.55294117647059</v>
      </c>
      <c r="W877" s="475">
        <f t="shared" si="3058"/>
        <v>52.732240437158467</v>
      </c>
      <c r="X877" s="476">
        <f t="shared" si="3059"/>
        <v>75.25054313546849</v>
      </c>
      <c r="Y877" s="196"/>
      <c r="Z877" s="913">
        <f t="shared" si="3073"/>
        <v>99.999999999999986</v>
      </c>
      <c r="AA877" s="913">
        <f t="shared" si="3060"/>
        <v>100.00000000000001</v>
      </c>
      <c r="AB877" s="913">
        <f t="shared" si="3061"/>
        <v>100</v>
      </c>
      <c r="AC877" s="913">
        <f t="shared" si="3062"/>
        <v>100</v>
      </c>
      <c r="AD877" s="913">
        <f t="shared" si="3063"/>
        <v>100</v>
      </c>
      <c r="AE877" s="913">
        <f t="shared" si="3064"/>
        <v>100</v>
      </c>
      <c r="AF877" s="913">
        <f t="shared" si="3065"/>
        <v>100</v>
      </c>
    </row>
    <row r="878" spans="1:33">
      <c r="A878" s="165"/>
      <c r="B878" s="1143" t="s">
        <v>415</v>
      </c>
      <c r="C878" s="1165">
        <v>394</v>
      </c>
      <c r="D878" s="1166">
        <v>187</v>
      </c>
      <c r="E878" s="1166">
        <v>99</v>
      </c>
      <c r="F878" s="20">
        <v>46</v>
      </c>
      <c r="G878" s="1166">
        <v>25</v>
      </c>
      <c r="H878" s="1166">
        <v>5</v>
      </c>
      <c r="I878" s="1167">
        <v>756</v>
      </c>
      <c r="J878" s="196"/>
      <c r="K878" s="153">
        <f t="shared" ref="K878:L878" si="3080">IF(C878&gt;0,(C878/C846)*100,)</f>
        <v>3.2478773390487179</v>
      </c>
      <c r="L878" s="153">
        <f t="shared" si="3080"/>
        <v>4.0749618653301374</v>
      </c>
      <c r="M878" s="475">
        <f t="shared" ref="M878" si="3081">IF(E878&gt;0,(E878/E846)*100,)</f>
        <v>2.2664835164835164</v>
      </c>
      <c r="N878" s="475">
        <f t="shared" ref="N878" si="3082">IF(F878&gt;0,(F878/F846)*100,)</f>
        <v>1.2640835394339105</v>
      </c>
      <c r="O878" s="475">
        <f t="shared" ref="O878" si="3083">IF(G878&gt;0,(G878/G846)*100,)</f>
        <v>1.199616122840691</v>
      </c>
      <c r="P878" s="475">
        <f t="shared" ref="P878" si="3084">IF(H878&gt;0,(H878/H846)*100,)</f>
        <v>1.4367816091954022</v>
      </c>
      <c r="Q878" s="476">
        <f t="shared" ref="Q878" si="3085">IF(I878&gt;0,(I878/I846)*100,)</f>
        <v>2.7836076438749586</v>
      </c>
      <c r="R878" s="152"/>
      <c r="S878" s="153"/>
      <c r="T878" s="475"/>
      <c r="U878" s="475"/>
      <c r="V878" s="475"/>
      <c r="W878" s="475"/>
      <c r="X878" s="476"/>
      <c r="Y878" s="196"/>
      <c r="Z878" s="915"/>
      <c r="AA878" s="915"/>
      <c r="AB878" s="915"/>
      <c r="AC878" s="917"/>
      <c r="AD878" s="917"/>
      <c r="AE878" s="917"/>
      <c r="AF878" s="917"/>
    </row>
    <row r="879" spans="1:33">
      <c r="A879" s="165"/>
      <c r="B879" s="1143" t="s">
        <v>413</v>
      </c>
      <c r="C879" s="1165">
        <v>362</v>
      </c>
      <c r="D879" s="1166">
        <v>178</v>
      </c>
      <c r="E879" s="1166">
        <v>72</v>
      </c>
      <c r="F879" s="20">
        <v>62</v>
      </c>
      <c r="G879" s="1166">
        <v>11</v>
      </c>
      <c r="H879" s="1166">
        <v>4</v>
      </c>
      <c r="I879" s="1167">
        <v>689</v>
      </c>
      <c r="J879" s="196"/>
      <c r="K879" s="153">
        <f t="shared" ref="K879:L879" si="3086">IF(C879&gt;0,(C879/C849)*100,)</f>
        <v>2.9924774737538233</v>
      </c>
      <c r="L879" s="153">
        <f t="shared" si="3086"/>
        <v>3.8197424892703862</v>
      </c>
      <c r="M879" s="475">
        <f t="shared" ref="M879" si="3087">IF(E879&gt;0,(E879/E849)*100,)</f>
        <v>1.7216642754662841</v>
      </c>
      <c r="N879" s="475">
        <f t="shared" ref="N879" si="3088">IF(F879&gt;0,(F879/F849)*100,)</f>
        <v>1.6175319593008088</v>
      </c>
      <c r="O879" s="475">
        <f t="shared" ref="O879" si="3089">IF(G879&gt;0,(G879/G849)*100,)</f>
        <v>0.53816046966731901</v>
      </c>
      <c r="P879" s="475">
        <f t="shared" ref="P879" si="3090">IF(H879&gt;0,(H879/H849)*100,)</f>
        <v>1.0723860589812333</v>
      </c>
      <c r="Q879" s="476">
        <f t="shared" ref="Q879" si="3091">IF(I879&gt;0,(I879/I849)*100,)</f>
        <v>2.53411306042885</v>
      </c>
      <c r="R879" s="152"/>
      <c r="S879" s="153"/>
      <c r="T879" s="475"/>
      <c r="U879" s="475"/>
      <c r="V879" s="475"/>
      <c r="W879" s="475"/>
      <c r="X879" s="476"/>
      <c r="Y879" s="196"/>
      <c r="Z879" s="915"/>
      <c r="AA879" s="917"/>
      <c r="AB879" s="917"/>
      <c r="AC879" s="917"/>
      <c r="AD879" s="917"/>
      <c r="AE879" s="917"/>
      <c r="AF879" s="917"/>
    </row>
    <row r="880" spans="1:33">
      <c r="A880" s="165"/>
      <c r="B880" s="1143" t="s">
        <v>409</v>
      </c>
      <c r="C880" s="1165">
        <v>370</v>
      </c>
      <c r="D880" s="1166">
        <v>180</v>
      </c>
      <c r="E880" s="1166">
        <v>99</v>
      </c>
      <c r="F880" s="20">
        <v>51</v>
      </c>
      <c r="G880" s="1166">
        <v>20</v>
      </c>
      <c r="H880" s="1166">
        <v>5</v>
      </c>
      <c r="I880" s="1167">
        <v>725</v>
      </c>
      <c r="J880" s="196"/>
      <c r="K880" s="154">
        <f t="shared" ref="K880:L880" si="3092">IF(C880&gt;0,(C880/C852)*100,)</f>
        <v>2.937906939812609</v>
      </c>
      <c r="L880" s="154">
        <f t="shared" si="3092"/>
        <v>3.7336652146857494</v>
      </c>
      <c r="M880" s="477">
        <f t="shared" ref="M880" si="3093">IF(E880&gt;0,(E880/E852)*100,)</f>
        <v>2.119914346895075</v>
      </c>
      <c r="N880" s="477">
        <f t="shared" ref="N880" si="3094">IF(F880&gt;0,(F880/F852)*100,)</f>
        <v>1.2872286723876831</v>
      </c>
      <c r="O880" s="477">
        <f t="shared" ref="O880" si="3095">IF(G880&gt;0,(G880/G852)*100,)</f>
        <v>0.94117647058823517</v>
      </c>
      <c r="P880" s="477">
        <f t="shared" ref="P880" si="3096">IF(H880&gt;0,(H880/H852)*100,)</f>
        <v>1.3661202185792349</v>
      </c>
      <c r="Q880" s="478">
        <f t="shared" ref="Q880" si="3097">IF(I880&gt;0,(I880/I852)*100,)</f>
        <v>2.5404723526526034</v>
      </c>
      <c r="R880" s="152"/>
      <c r="S880" s="153"/>
      <c r="T880" s="475"/>
      <c r="U880" s="475"/>
      <c r="V880" s="475"/>
      <c r="W880" s="475"/>
      <c r="X880" s="476"/>
      <c r="Y880" s="196"/>
      <c r="Z880" s="915"/>
      <c r="AA880" s="917"/>
      <c r="AB880" s="917"/>
      <c r="AC880" s="917"/>
      <c r="AD880" s="917"/>
      <c r="AE880" s="917"/>
      <c r="AF880" s="917"/>
    </row>
    <row r="881" spans="1:32">
      <c r="A881" s="165"/>
      <c r="B881" s="1143" t="s">
        <v>411</v>
      </c>
      <c r="C881" s="1165">
        <v>554</v>
      </c>
      <c r="D881" s="1166">
        <v>253</v>
      </c>
      <c r="E881" s="1166">
        <v>261</v>
      </c>
      <c r="F881" s="20">
        <v>489</v>
      </c>
      <c r="G881" s="1166">
        <v>309</v>
      </c>
      <c r="H881" s="1166">
        <v>50</v>
      </c>
      <c r="I881" s="1167">
        <v>1916</v>
      </c>
      <c r="J881" s="196"/>
      <c r="K881" s="153">
        <f t="shared" ref="K881:L881" si="3098">IF(C881&gt;0,(C881/C846)*100,)</f>
        <v>4.5668122990685021</v>
      </c>
      <c r="L881" s="153">
        <f t="shared" si="3098"/>
        <v>5.5131837001525383</v>
      </c>
      <c r="M881" s="475">
        <f t="shared" ref="M881" si="3099">IF(E881&gt;0,(E881/E846)*100,)</f>
        <v>5.9752747252747254</v>
      </c>
      <c r="N881" s="475">
        <f t="shared" ref="N881" si="3100">IF(F881&gt;0,(F881/F846)*100,)</f>
        <v>13.437757625721353</v>
      </c>
      <c r="O881" s="475">
        <f t="shared" ref="O881" si="3101">IF(G881&gt;0,(G881/G846)*100,)</f>
        <v>14.827255278310941</v>
      </c>
      <c r="P881" s="475">
        <f t="shared" ref="P881" si="3102">IF(H881&gt;0,(H881/H846)*100,)</f>
        <v>14.367816091954023</v>
      </c>
      <c r="Q881" s="476">
        <f t="shared" ref="Q881" si="3103">IF(I881&gt;0,(I881/I846)*100,)</f>
        <v>7.0547516477042604</v>
      </c>
      <c r="R881" s="152"/>
      <c r="S881" s="153"/>
      <c r="T881" s="475"/>
      <c r="U881" s="475"/>
      <c r="V881" s="475"/>
      <c r="W881" s="475"/>
      <c r="X881" s="476"/>
      <c r="Y881" s="196"/>
      <c r="Z881" s="915"/>
      <c r="AA881" s="917"/>
      <c r="AB881" s="917"/>
      <c r="AC881" s="917"/>
      <c r="AD881" s="917"/>
      <c r="AE881" s="917"/>
      <c r="AF881" s="917"/>
    </row>
    <row r="882" spans="1:32">
      <c r="A882" s="165"/>
      <c r="B882" s="1143" t="s">
        <v>407</v>
      </c>
      <c r="C882" s="1165">
        <v>619</v>
      </c>
      <c r="D882" s="1166">
        <v>298</v>
      </c>
      <c r="E882" s="1166">
        <v>232</v>
      </c>
      <c r="F882" s="20">
        <v>528</v>
      </c>
      <c r="G882" s="1166">
        <v>285</v>
      </c>
      <c r="H882" s="1166">
        <v>54</v>
      </c>
      <c r="I882" s="1167">
        <v>2016</v>
      </c>
      <c r="J882" s="196"/>
      <c r="K882" s="153">
        <f t="shared" ref="K882:L882" si="3104">IF(C882&gt;0,(C882/C849)*100,)</f>
        <v>5.1169711498718691</v>
      </c>
      <c r="L882" s="153">
        <f t="shared" si="3104"/>
        <v>6.3948497854077244</v>
      </c>
      <c r="M882" s="475">
        <f t="shared" ref="M882" si="3105">IF(E882&gt;0,(E882/E849)*100,)</f>
        <v>5.5475848876135814</v>
      </c>
      <c r="N882" s="475">
        <f t="shared" ref="N882" si="3106">IF(F882&gt;0,(F882/F849)*100,)</f>
        <v>13.775110879206887</v>
      </c>
      <c r="O882" s="475">
        <f t="shared" ref="O882" si="3107">IF(G882&gt;0,(G882/G849)*100,)</f>
        <v>13.943248532289628</v>
      </c>
      <c r="P882" s="475">
        <f t="shared" ref="P882" si="3108">IF(H882&gt;0,(H882/H849)*100,)</f>
        <v>14.47721179624665</v>
      </c>
      <c r="Q882" s="476">
        <f t="shared" ref="Q882" si="3109">IF(I882&gt;0,(I882/I849)*100,)</f>
        <v>7.4147633234028465</v>
      </c>
      <c r="R882" s="152"/>
      <c r="S882" s="153"/>
      <c r="T882" s="475"/>
      <c r="U882" s="475"/>
      <c r="V882" s="475"/>
      <c r="W882" s="475"/>
      <c r="X882" s="476"/>
      <c r="Y882" s="196"/>
      <c r="Z882" s="915"/>
      <c r="AA882" s="917"/>
      <c r="AB882" s="917"/>
      <c r="AC882" s="917"/>
      <c r="AD882" s="917"/>
      <c r="AE882" s="917"/>
      <c r="AF882" s="917"/>
    </row>
    <row r="883" spans="1:32">
      <c r="A883" s="165"/>
      <c r="B883" s="1143" t="s">
        <v>405</v>
      </c>
      <c r="C883" s="1165">
        <v>596</v>
      </c>
      <c r="D883" s="1166">
        <v>305</v>
      </c>
      <c r="E883" s="1166">
        <v>243</v>
      </c>
      <c r="F883" s="20">
        <v>549</v>
      </c>
      <c r="G883" s="1166">
        <v>297</v>
      </c>
      <c r="H883" s="1166">
        <v>47</v>
      </c>
      <c r="I883" s="1167">
        <v>2037</v>
      </c>
      <c r="J883" s="897"/>
      <c r="K883" s="154">
        <f t="shared" ref="K883:L883" si="3110">IF(C883&gt;0,(C883/C852)*100,)</f>
        <v>4.7324122598062566</v>
      </c>
      <c r="L883" s="154">
        <f t="shared" si="3110"/>
        <v>6.3264882804397429</v>
      </c>
      <c r="M883" s="477">
        <f t="shared" ref="M883" si="3111">IF(E883&gt;0,(E883/E852)*100,)</f>
        <v>5.2034261241970015</v>
      </c>
      <c r="N883" s="477">
        <f t="shared" ref="N883" si="3112">IF(F883&gt;0,(F883/F852)*100,)</f>
        <v>13.856638061585059</v>
      </c>
      <c r="O883" s="477">
        <f t="shared" ref="O883" si="3113">IF(G883&gt;0,(G883/G852)*100,)</f>
        <v>13.976470588235292</v>
      </c>
      <c r="P883" s="477">
        <f t="shared" ref="P883" si="3114">IF(H883&gt;0,(H883/H852)*100,)</f>
        <v>12.841530054644808</v>
      </c>
      <c r="Q883" s="478">
        <f t="shared" ref="Q883" si="3115">IF(I883&gt;0,(I883/I852)*100,)</f>
        <v>7.1378512860046248</v>
      </c>
      <c r="R883" s="152"/>
      <c r="S883" s="153"/>
      <c r="T883" s="475"/>
      <c r="U883" s="475"/>
      <c r="V883" s="475"/>
      <c r="W883" s="475"/>
      <c r="X883" s="476"/>
      <c r="Y883" s="196"/>
      <c r="Z883" s="915"/>
      <c r="AA883" s="917"/>
      <c r="AB883" s="917"/>
      <c r="AC883" s="917"/>
      <c r="AD883" s="917"/>
      <c r="AE883" s="917"/>
      <c r="AF883" s="917"/>
    </row>
    <row r="884" spans="1:32">
      <c r="A884" s="165"/>
      <c r="B884" s="1143" t="s">
        <v>401</v>
      </c>
      <c r="C884" s="1165">
        <v>2169</v>
      </c>
      <c r="D884" s="1166">
        <v>1350</v>
      </c>
      <c r="E884" s="1166">
        <v>953</v>
      </c>
      <c r="F884" s="20">
        <v>1161</v>
      </c>
      <c r="G884" s="1166">
        <v>394</v>
      </c>
      <c r="H884" s="1166">
        <v>133</v>
      </c>
      <c r="I884" s="1167">
        <v>6160</v>
      </c>
      <c r="J884" s="196"/>
      <c r="K884" s="153">
        <f t="shared" ref="K884:L884" si="3116">IF(C884&gt;0,(C884/C846)*100,)</f>
        <v>17.879812051768198</v>
      </c>
      <c r="L884" s="153">
        <f t="shared" si="3116"/>
        <v>29.418173894094572</v>
      </c>
      <c r="M884" s="475">
        <f t="shared" ref="M884" si="3117">IF(E884&gt;0,(E884/E846)*100,)</f>
        <v>21.817765567765569</v>
      </c>
      <c r="N884" s="475">
        <f t="shared" ref="N884" si="3118">IF(F884&gt;0,(F884/F846)*100,)</f>
        <v>31.904369332234129</v>
      </c>
      <c r="O884" s="475">
        <f t="shared" ref="O884" si="3119">IF(G884&gt;0,(G884/G846)*100,)</f>
        <v>18.905950095969288</v>
      </c>
      <c r="P884" s="475">
        <f t="shared" ref="P884" si="3120">IF(H884&gt;0,(H884/H846)*100,)</f>
        <v>38.218390804597703</v>
      </c>
      <c r="Q884" s="476">
        <f t="shared" ref="Q884" si="3121">IF(I884&gt;0,(I884/I846)*100,)</f>
        <v>22.681247468610774</v>
      </c>
      <c r="R884" s="152"/>
      <c r="S884" s="153"/>
      <c r="T884" s="475"/>
      <c r="U884" s="475"/>
      <c r="V884" s="475"/>
      <c r="W884" s="475"/>
      <c r="X884" s="476"/>
      <c r="Y884" s="196"/>
      <c r="Z884" s="915"/>
      <c r="AA884" s="917"/>
      <c r="AB884" s="917"/>
      <c r="AC884" s="917"/>
      <c r="AD884" s="917"/>
      <c r="AE884" s="917"/>
      <c r="AF884" s="917"/>
    </row>
    <row r="885" spans="1:32">
      <c r="A885" s="165"/>
      <c r="B885" s="1143" t="s">
        <v>399</v>
      </c>
      <c r="C885" s="1165">
        <v>2134</v>
      </c>
      <c r="D885" s="1166">
        <v>1359</v>
      </c>
      <c r="E885" s="1166">
        <v>856</v>
      </c>
      <c r="F885" s="20">
        <v>1224</v>
      </c>
      <c r="G885" s="1166">
        <v>390</v>
      </c>
      <c r="H885" s="1166">
        <v>137</v>
      </c>
      <c r="I885" s="1167">
        <v>6100</v>
      </c>
      <c r="J885" s="196"/>
      <c r="K885" s="153">
        <f t="shared" ref="K885:L885" si="3122">IF(C885&gt;0,(C885/C849)*100,)</f>
        <v>17.640737372902375</v>
      </c>
      <c r="L885" s="153">
        <f t="shared" si="3122"/>
        <v>29.163090128755364</v>
      </c>
      <c r="M885" s="475">
        <f t="shared" ref="M885" si="3123">IF(E885&gt;0,(E885/E849)*100,)</f>
        <v>20.468675274988044</v>
      </c>
      <c r="N885" s="475">
        <f t="shared" ref="N885" si="3124">IF(F885&gt;0,(F885/F849)*100,)</f>
        <v>31.933211583615968</v>
      </c>
      <c r="O885" s="475">
        <f t="shared" ref="O885" si="3125">IF(G885&gt;0,(G885/G849)*100,)</f>
        <v>19.080234833659489</v>
      </c>
      <c r="P885" s="475">
        <f t="shared" ref="P885" si="3126">IF(H885&gt;0,(H885/H849)*100,)</f>
        <v>36.729222520107243</v>
      </c>
      <c r="Q885" s="476">
        <f t="shared" ref="Q885" si="3127">IF(I885&gt;0,(I885/I849)*100,)</f>
        <v>22.435543786089962</v>
      </c>
      <c r="R885" s="152"/>
      <c r="S885" s="153"/>
      <c r="T885" s="475"/>
      <c r="U885" s="475"/>
      <c r="V885" s="475"/>
      <c r="W885" s="475"/>
      <c r="X885" s="476"/>
      <c r="Y885" s="196"/>
      <c r="Z885" s="915"/>
      <c r="AA885" s="917"/>
      <c r="AB885" s="917"/>
      <c r="AC885" s="917"/>
      <c r="AD885" s="917"/>
      <c r="AE885" s="917"/>
      <c r="AF885" s="917"/>
    </row>
    <row r="886" spans="1:32">
      <c r="A886" s="165"/>
      <c r="B886" s="1143" t="s">
        <v>397</v>
      </c>
      <c r="C886" s="1165">
        <v>2185</v>
      </c>
      <c r="D886" s="1166">
        <v>1288</v>
      </c>
      <c r="E886" s="1166">
        <v>955</v>
      </c>
      <c r="F886" s="20">
        <v>1305</v>
      </c>
      <c r="G886" s="1166">
        <v>1157</v>
      </c>
      <c r="H886" s="1166">
        <v>173</v>
      </c>
      <c r="I886" s="1167">
        <v>7063</v>
      </c>
      <c r="J886" s="897"/>
      <c r="K886" s="154">
        <f t="shared" ref="K886:L886" si="3128">IF(C886&gt;0,(C886/C852)*100,)</f>
        <v>17.349531522947434</v>
      </c>
      <c r="L886" s="154">
        <f t="shared" si="3128"/>
        <v>26.716448869529142</v>
      </c>
      <c r="M886" s="477">
        <f t="shared" ref="M886" si="3129">IF(E886&gt;0,(E886/E852)*100,)</f>
        <v>20.449678800856532</v>
      </c>
      <c r="N886" s="477">
        <f t="shared" ref="N886" si="3130">IF(F886&gt;0,(F886/F852)*100,)</f>
        <v>32.937910146390713</v>
      </c>
      <c r="O886" s="477">
        <f t="shared" ref="O886" si="3131">IF(G886&gt;0,(G886/G852)*100,)</f>
        <v>54.447058823529417</v>
      </c>
      <c r="P886" s="900">
        <f t="shared" ref="P886" si="3132">IF(H886&gt;0,(H886/H852)*100,)</f>
        <v>47.267759562841533</v>
      </c>
      <c r="Q886" s="477">
        <f t="shared" ref="Q886" si="3133">IF(I886&gt;0,(I886/I852)*100,)</f>
        <v>24.749456864531503</v>
      </c>
      <c r="R886" s="152"/>
      <c r="S886" s="153"/>
      <c r="T886" s="475"/>
      <c r="U886" s="475"/>
      <c r="V886" s="475"/>
      <c r="W886" s="475"/>
      <c r="X886" s="476"/>
      <c r="Y886" s="196"/>
      <c r="Z886" s="915"/>
      <c r="AA886" s="917"/>
      <c r="AB886" s="917"/>
      <c r="AC886" s="917"/>
      <c r="AD886" s="917"/>
      <c r="AE886" s="917"/>
      <c r="AF886" s="917"/>
    </row>
    <row r="887" spans="1:32">
      <c r="A887" s="165"/>
      <c r="B887" s="1143" t="s">
        <v>403</v>
      </c>
      <c r="C887" s="1165">
        <v>8150</v>
      </c>
      <c r="D887" s="1166">
        <v>2339</v>
      </c>
      <c r="E887" s="1166">
        <v>2805</v>
      </c>
      <c r="F887" s="20">
        <v>1834</v>
      </c>
      <c r="G887" s="1166">
        <v>1015</v>
      </c>
      <c r="H887" s="1166">
        <v>141</v>
      </c>
      <c r="I887" s="1167">
        <v>16284</v>
      </c>
      <c r="J887" s="196"/>
      <c r="K887" s="166">
        <f t="shared" ref="K887:L887" si="3134">IF(C887&gt;0,(C887/C839)*100,)</f>
        <v>73.6956325165024</v>
      </c>
      <c r="L887" s="155">
        <f t="shared" si="3134"/>
        <v>63.096843809009982</v>
      </c>
      <c r="M887" s="155">
        <f t="shared" ref="M887" si="3135">IF(E887&gt;0,(E887/E839)*100,)</f>
        <v>69.071657227283922</v>
      </c>
      <c r="N887" s="155">
        <f t="shared" ref="N887" si="3136">IF(F887&gt;0,(F887/F839)*100,)</f>
        <v>53.830349280892278</v>
      </c>
      <c r="O887" s="155">
        <f t="shared" ref="O887" si="3137">IF(G887&gt;0,(G887/G839)*100,)</f>
        <v>61.814859926918395</v>
      </c>
      <c r="P887" s="156">
        <f t="shared" ref="P887" si="3138">IF(H887&gt;0,(H887/H839)*100,)</f>
        <v>47.157190635451506</v>
      </c>
      <c r="Q887" s="157">
        <f>IF(I887&gt;0,(I887/I839)*100,)</f>
        <v>67.358841778696998</v>
      </c>
      <c r="R887" s="896"/>
      <c r="S887" s="166"/>
      <c r="T887" s="166"/>
      <c r="U887" s="166"/>
      <c r="V887" s="166"/>
      <c r="W887" s="156"/>
      <c r="X887" s="166"/>
      <c r="Y887" s="196"/>
      <c r="Z887" s="915"/>
      <c r="AA887" s="917"/>
      <c r="AB887" s="917"/>
      <c r="AC887" s="917"/>
      <c r="AD887" s="917"/>
      <c r="AE887" s="917"/>
      <c r="AF887" s="917"/>
    </row>
    <row r="888" spans="1:32">
      <c r="A888" s="165"/>
      <c r="B888" s="1143" t="s">
        <v>441</v>
      </c>
      <c r="C888" s="1165">
        <v>8351</v>
      </c>
      <c r="D888" s="1166">
        <v>2530</v>
      </c>
      <c r="E888" s="1166">
        <v>3022</v>
      </c>
      <c r="F888" s="20">
        <v>2013</v>
      </c>
      <c r="G888" s="1166">
        <v>1197</v>
      </c>
      <c r="H888" s="1166">
        <v>128</v>
      </c>
      <c r="I888" s="1167">
        <v>17241</v>
      </c>
      <c r="J888" s="196"/>
      <c r="K888" s="166">
        <f t="shared" ref="K888:L888" si="3139">IF(C888&gt;0,(C888/C841)*100,)</f>
        <v>76.27180564435109</v>
      </c>
      <c r="L888" s="155">
        <f t="shared" si="3139"/>
        <v>62.982325118247452</v>
      </c>
      <c r="M888" s="155">
        <f t="shared" ref="M888" si="3140">IF(E888&gt;0,(E888/E841)*100,)</f>
        <v>68.838268792710707</v>
      </c>
      <c r="N888" s="155">
        <f t="shared" ref="N888" si="3141">IF(F888&gt;0,(F888/F841)*100,)</f>
        <v>56.977073308802716</v>
      </c>
      <c r="O888" s="155">
        <f t="shared" ref="O888" si="3142">IF(G888&gt;0,(G888/G841)*100,)</f>
        <v>63.942307692307686</v>
      </c>
      <c r="P888" s="156">
        <f t="shared" ref="P888" si="3143">IF(H888&gt;0,(H888/H841)*100,)</f>
        <v>46.209386281588451</v>
      </c>
      <c r="Q888" s="157">
        <f t="shared" ref="Q888" si="3144">IF(I888&gt;0,(I888/I841)*100,)</f>
        <v>68.859333812604845</v>
      </c>
      <c r="R888" s="896"/>
      <c r="S888" s="166"/>
      <c r="T888" s="166"/>
      <c r="U888" s="166"/>
      <c r="V888" s="166"/>
      <c r="W888" s="156"/>
      <c r="X888" s="166"/>
      <c r="Y888" s="196"/>
      <c r="Z888" s="915"/>
      <c r="AA888" s="917"/>
      <c r="AB888" s="917"/>
      <c r="AC888" s="917"/>
      <c r="AD888" s="917"/>
      <c r="AE888" s="917"/>
      <c r="AF888" s="917"/>
    </row>
    <row r="889" spans="1:32">
      <c r="A889" s="165"/>
      <c r="B889" s="1143" t="s">
        <v>439</v>
      </c>
      <c r="C889" s="1165">
        <v>8414</v>
      </c>
      <c r="D889" s="1166">
        <v>2459</v>
      </c>
      <c r="E889" s="1166">
        <v>2921</v>
      </c>
      <c r="F889" s="20">
        <v>2078</v>
      </c>
      <c r="G889" s="1166">
        <v>1172</v>
      </c>
      <c r="H889" s="1166">
        <v>134</v>
      </c>
      <c r="I889" s="1167">
        <v>17178</v>
      </c>
      <c r="J889" s="897"/>
      <c r="K889" s="158">
        <f t="shared" ref="K889:L889" si="3145">IF(C889&gt;0,(C889/C843)*100,)</f>
        <v>73.12070913357087</v>
      </c>
      <c r="L889" s="158">
        <f t="shared" si="3145"/>
        <v>60.97198115546739</v>
      </c>
      <c r="M889" s="158">
        <f t="shared" ref="M889" si="3146">IF(E889&gt;0,(E889/E843)*100,)</f>
        <v>69.005433498700683</v>
      </c>
      <c r="N889" s="158">
        <f t="shared" ref="N889" si="3147">IF(F889&gt;0,(F889/F843)*100,)</f>
        <v>53.960010386912494</v>
      </c>
      <c r="O889" s="158">
        <f t="shared" ref="O889" si="3148">IF(G889&gt;0,(G889/G843)*100,)</f>
        <v>62.274176408076507</v>
      </c>
      <c r="P889" s="159">
        <f t="shared" ref="P889" si="3149">IF(H889&gt;0,(H889/H843)*100,)</f>
        <v>41.230769230769234</v>
      </c>
      <c r="Q889" s="160">
        <f t="shared" ref="Q889" si="3150">IF(I889&gt;0,(I889/I843)*100,)</f>
        <v>66.501490457202578</v>
      </c>
      <c r="R889" s="427" t="s">
        <v>1255</v>
      </c>
      <c r="S889" s="158"/>
      <c r="T889" s="158"/>
      <c r="U889" s="158"/>
      <c r="V889" s="158"/>
      <c r="W889" s="159"/>
      <c r="X889" s="158"/>
      <c r="Y889" s="897"/>
      <c r="Z889" s="918"/>
      <c r="AA889" s="919"/>
      <c r="AB889" s="919"/>
      <c r="AC889" s="919"/>
      <c r="AD889" s="919"/>
      <c r="AE889" s="919"/>
      <c r="AF889" s="919"/>
    </row>
    <row r="890" spans="1:32">
      <c r="A890" s="943" t="s">
        <v>73</v>
      </c>
      <c r="B890" s="1144" t="s">
        <v>357</v>
      </c>
      <c r="C890" s="1162">
        <v>4359</v>
      </c>
      <c r="D890" s="1163"/>
      <c r="E890" s="1163">
        <v>1803</v>
      </c>
      <c r="F890" s="1163"/>
      <c r="G890" s="1163">
        <v>1303</v>
      </c>
      <c r="H890" s="1163">
        <v>2266</v>
      </c>
      <c r="I890" s="1164">
        <v>9731</v>
      </c>
      <c r="J890" s="196"/>
      <c r="K890" s="472"/>
      <c r="L890" s="472"/>
      <c r="M890" s="462"/>
      <c r="N890" s="462"/>
      <c r="O890" s="462"/>
      <c r="P890" s="462"/>
      <c r="Q890" s="473"/>
      <c r="R890" s="474"/>
      <c r="S890" s="909"/>
      <c r="T890" s="910"/>
      <c r="U890" s="910"/>
      <c r="V890" s="910"/>
      <c r="W890" s="910"/>
      <c r="X890" s="473"/>
      <c r="Y890" s="196"/>
      <c r="Z890" s="915"/>
      <c r="AA890" s="917"/>
      <c r="AB890" s="917"/>
      <c r="AC890" s="917"/>
      <c r="AD890" s="917"/>
      <c r="AE890" s="917"/>
      <c r="AF890" s="917"/>
    </row>
    <row r="891" spans="1:32">
      <c r="A891" s="165"/>
      <c r="B891" s="1143" t="s">
        <v>359</v>
      </c>
      <c r="C891" s="1165">
        <v>4574</v>
      </c>
      <c r="D891" s="1166"/>
      <c r="E891" s="1166">
        <v>1724</v>
      </c>
      <c r="F891" s="20"/>
      <c r="G891" s="1166">
        <v>1347</v>
      </c>
      <c r="H891" s="1166">
        <v>2173</v>
      </c>
      <c r="I891" s="1167">
        <v>9818</v>
      </c>
      <c r="J891" s="196"/>
      <c r="K891" s="153"/>
      <c r="L891" s="153"/>
      <c r="M891" s="475"/>
      <c r="N891" s="475"/>
      <c r="O891" s="475"/>
      <c r="P891" s="475"/>
      <c r="Q891" s="476"/>
      <c r="R891" s="152"/>
      <c r="S891" s="153"/>
      <c r="T891" s="475"/>
      <c r="U891" s="475"/>
      <c r="V891" s="475"/>
      <c r="W891" s="475"/>
      <c r="X891" s="476"/>
      <c r="Y891" s="196"/>
      <c r="Z891" s="915"/>
      <c r="AA891" s="917"/>
      <c r="AB891" s="917"/>
      <c r="AC891" s="917"/>
      <c r="AD891" s="917"/>
      <c r="AE891" s="917"/>
      <c r="AF891" s="917"/>
    </row>
    <row r="892" spans="1:32">
      <c r="A892" s="165"/>
      <c r="B892" s="1143" t="s">
        <v>361</v>
      </c>
      <c r="C892" s="1165">
        <v>4828</v>
      </c>
      <c r="D892" s="1166"/>
      <c r="E892" s="1166">
        <v>1549</v>
      </c>
      <c r="F892" s="20"/>
      <c r="G892" s="1166">
        <v>1348</v>
      </c>
      <c r="H892" s="1166">
        <v>2232</v>
      </c>
      <c r="I892" s="1167">
        <v>9957</v>
      </c>
      <c r="J892" s="196"/>
      <c r="K892" s="153"/>
      <c r="L892" s="153"/>
      <c r="M892" s="475"/>
      <c r="N892" s="475"/>
      <c r="O892" s="475"/>
      <c r="P892" s="475"/>
      <c r="Q892" s="476"/>
      <c r="R892" s="152"/>
      <c r="S892" s="153"/>
      <c r="T892" s="475"/>
      <c r="U892" s="475"/>
      <c r="V892" s="475"/>
      <c r="W892" s="475"/>
      <c r="X892" s="476"/>
      <c r="Y892" s="196"/>
      <c r="Z892" s="915"/>
      <c r="AA892" s="917"/>
      <c r="AB892" s="917"/>
      <c r="AC892" s="917"/>
      <c r="AD892" s="917"/>
      <c r="AE892" s="917"/>
      <c r="AF892" s="917"/>
    </row>
    <row r="893" spans="1:32">
      <c r="A893" s="165"/>
      <c r="B893" s="1143" t="s">
        <v>363</v>
      </c>
      <c r="C893" s="1165">
        <v>4731</v>
      </c>
      <c r="D893" s="1166"/>
      <c r="E893" s="1166">
        <v>1686</v>
      </c>
      <c r="F893" s="20"/>
      <c r="G893" s="1166">
        <v>1324</v>
      </c>
      <c r="H893" s="1166">
        <v>2344</v>
      </c>
      <c r="I893" s="1167">
        <v>10085</v>
      </c>
      <c r="J893" s="196"/>
      <c r="K893" s="153"/>
      <c r="L893" s="153"/>
      <c r="M893" s="475"/>
      <c r="N893" s="475"/>
      <c r="O893" s="475"/>
      <c r="P893" s="475"/>
      <c r="Q893" s="476"/>
      <c r="R893" s="152"/>
      <c r="S893" s="153"/>
      <c r="T893" s="475"/>
      <c r="U893" s="475"/>
      <c r="V893" s="475"/>
      <c r="W893" s="475"/>
      <c r="X893" s="476"/>
      <c r="Y893" s="196"/>
      <c r="Z893" s="915"/>
      <c r="AA893" s="917"/>
      <c r="AB893" s="917"/>
      <c r="AC893" s="917"/>
      <c r="AD893" s="917"/>
      <c r="AE893" s="917"/>
      <c r="AF893" s="917"/>
    </row>
    <row r="894" spans="1:32">
      <c r="A894" s="165"/>
      <c r="B894" s="1143" t="s">
        <v>365</v>
      </c>
      <c r="C894" s="1165">
        <v>5135</v>
      </c>
      <c r="D894" s="1166"/>
      <c r="E894" s="1166">
        <v>1690</v>
      </c>
      <c r="F894" s="20"/>
      <c r="G894" s="1166">
        <v>1478</v>
      </c>
      <c r="H894" s="1166">
        <v>2416</v>
      </c>
      <c r="I894" s="1167">
        <v>10719</v>
      </c>
      <c r="J894" s="196"/>
      <c r="K894" s="153"/>
      <c r="L894" s="153"/>
      <c r="M894" s="475"/>
      <c r="N894" s="475"/>
      <c r="O894" s="475"/>
      <c r="P894" s="475"/>
      <c r="Q894" s="476"/>
      <c r="R894" s="152"/>
      <c r="S894" s="153"/>
      <c r="T894" s="475"/>
      <c r="U894" s="475"/>
      <c r="V894" s="475"/>
      <c r="W894" s="475"/>
      <c r="X894" s="476"/>
      <c r="Y894" s="196"/>
      <c r="Z894" s="915"/>
      <c r="AA894" s="915"/>
      <c r="AB894" s="915"/>
      <c r="AC894" s="915"/>
      <c r="AD894" s="917"/>
      <c r="AE894" s="917"/>
      <c r="AF894" s="917"/>
    </row>
    <row r="895" spans="1:32">
      <c r="A895" s="165"/>
      <c r="B895" s="1143" t="s">
        <v>367</v>
      </c>
      <c r="C895" s="1165">
        <v>4589</v>
      </c>
      <c r="D895" s="1166"/>
      <c r="E895" s="1166">
        <v>1885</v>
      </c>
      <c r="F895" s="20"/>
      <c r="G895" s="1166">
        <v>1622</v>
      </c>
      <c r="H895" s="1166">
        <v>2580</v>
      </c>
      <c r="I895" s="1167">
        <v>10676</v>
      </c>
      <c r="J895" s="196"/>
      <c r="K895" s="153"/>
      <c r="L895" s="153"/>
      <c r="M895" s="475"/>
      <c r="N895" s="475"/>
      <c r="O895" s="475"/>
      <c r="P895" s="475"/>
      <c r="Q895" s="476"/>
      <c r="R895" s="152"/>
      <c r="S895" s="153"/>
      <c r="T895" s="475"/>
      <c r="U895" s="475"/>
      <c r="V895" s="475"/>
      <c r="W895" s="475"/>
      <c r="X895" s="476"/>
      <c r="Y895" s="196"/>
      <c r="Z895" s="915"/>
      <c r="AA895" s="917"/>
      <c r="AB895" s="917"/>
      <c r="AC895" s="917"/>
      <c r="AD895" s="917"/>
      <c r="AE895" s="917"/>
      <c r="AF895" s="917"/>
    </row>
    <row r="896" spans="1:32">
      <c r="A896" s="165"/>
      <c r="B896" s="1143" t="s">
        <v>369</v>
      </c>
      <c r="C896" s="1165">
        <v>6138</v>
      </c>
      <c r="D896" s="1166"/>
      <c r="E896" s="1166">
        <v>2797</v>
      </c>
      <c r="F896" s="20"/>
      <c r="G896" s="1166">
        <v>2394</v>
      </c>
      <c r="H896" s="1166">
        <v>3454</v>
      </c>
      <c r="I896" s="1167">
        <v>14783</v>
      </c>
      <c r="J896" s="196"/>
      <c r="K896" s="154"/>
      <c r="L896" s="154"/>
      <c r="M896" s="477"/>
      <c r="N896" s="477"/>
      <c r="O896" s="477"/>
      <c r="P896" s="477"/>
      <c r="Q896" s="478"/>
      <c r="R896" s="152"/>
      <c r="S896" s="153"/>
      <c r="T896" s="475"/>
      <c r="U896" s="475"/>
      <c r="V896" s="475"/>
      <c r="W896" s="475"/>
      <c r="X896" s="476"/>
      <c r="Y896" s="196"/>
      <c r="Z896" s="915"/>
      <c r="AA896" s="917"/>
      <c r="AB896" s="917"/>
      <c r="AC896" s="917"/>
      <c r="AD896" s="917"/>
      <c r="AE896" s="917"/>
      <c r="AF896" s="917"/>
    </row>
    <row r="897" spans="1:33">
      <c r="A897" s="165"/>
      <c r="B897" s="1143" t="s">
        <v>371</v>
      </c>
      <c r="C897" s="1165">
        <v>3482</v>
      </c>
      <c r="D897" s="1166"/>
      <c r="E897" s="1166">
        <v>1776</v>
      </c>
      <c r="F897" s="20"/>
      <c r="G897" s="1166">
        <v>1099</v>
      </c>
      <c r="H897" s="1166">
        <v>2039</v>
      </c>
      <c r="I897" s="1167">
        <v>8396</v>
      </c>
      <c r="J897" s="196"/>
      <c r="K897" s="153"/>
      <c r="L897" s="153"/>
      <c r="M897" s="475"/>
      <c r="N897" s="475"/>
      <c r="O897" s="475"/>
      <c r="P897" s="475"/>
      <c r="Q897" s="476"/>
      <c r="R897" s="152"/>
      <c r="S897" s="153"/>
      <c r="T897" s="475"/>
      <c r="U897" s="475"/>
      <c r="V897" s="475"/>
      <c r="W897" s="475"/>
      <c r="X897" s="476"/>
      <c r="Y897" s="196"/>
      <c r="Z897" s="915"/>
      <c r="AA897" s="917"/>
      <c r="AB897" s="917"/>
      <c r="AC897" s="917"/>
      <c r="AD897" s="917"/>
      <c r="AE897" s="917"/>
      <c r="AF897" s="917"/>
    </row>
    <row r="898" spans="1:33">
      <c r="A898" s="165"/>
      <c r="B898" s="1143" t="s">
        <v>1215</v>
      </c>
      <c r="C898" s="1165">
        <v>3482</v>
      </c>
      <c r="D898" s="1166"/>
      <c r="E898" s="1166">
        <v>1776</v>
      </c>
      <c r="F898" s="20"/>
      <c r="G898" s="1166">
        <v>1099</v>
      </c>
      <c r="H898" s="1166">
        <v>2039</v>
      </c>
      <c r="I898" s="1167">
        <v>8396</v>
      </c>
      <c r="J898" s="196"/>
      <c r="K898" s="153"/>
      <c r="L898" s="153"/>
      <c r="M898" s="475"/>
      <c r="N898" s="475"/>
      <c r="O898" s="475"/>
      <c r="P898" s="475"/>
      <c r="Q898" s="476"/>
      <c r="R898" s="152"/>
      <c r="S898" s="153"/>
      <c r="T898" s="475"/>
      <c r="U898" s="475"/>
      <c r="V898" s="475"/>
      <c r="W898" s="475"/>
      <c r="X898" s="476"/>
      <c r="Y898" s="196"/>
      <c r="Z898" s="915"/>
      <c r="AA898" s="917"/>
      <c r="AB898" s="917"/>
      <c r="AC898" s="917"/>
      <c r="AD898" s="917"/>
      <c r="AE898" s="917"/>
      <c r="AF898" s="917"/>
    </row>
    <row r="899" spans="1:33">
      <c r="A899" s="165"/>
      <c r="B899" s="1143" t="s">
        <v>373</v>
      </c>
      <c r="C899" s="1165">
        <v>3444</v>
      </c>
      <c r="D899" s="1166"/>
      <c r="E899" s="1166">
        <v>1779</v>
      </c>
      <c r="F899" s="20"/>
      <c r="G899" s="1166">
        <v>1129</v>
      </c>
      <c r="H899" s="1166">
        <v>2096</v>
      </c>
      <c r="I899" s="1167">
        <v>8448</v>
      </c>
      <c r="J899" s="196"/>
      <c r="K899" s="153"/>
      <c r="L899" s="153"/>
      <c r="M899" s="475"/>
      <c r="N899" s="475"/>
      <c r="O899" s="475"/>
      <c r="P899" s="475"/>
      <c r="Q899" s="476"/>
      <c r="R899" s="152"/>
      <c r="S899" s="153"/>
      <c r="T899" s="475"/>
      <c r="U899" s="475"/>
      <c r="V899" s="475"/>
      <c r="W899" s="475"/>
      <c r="X899" s="476"/>
      <c r="Y899" s="196"/>
      <c r="Z899" s="915"/>
      <c r="AA899" s="917"/>
      <c r="AB899" s="917"/>
      <c r="AC899" s="917"/>
      <c r="AD899" s="917"/>
      <c r="AE899" s="917"/>
      <c r="AF899" s="917"/>
    </row>
    <row r="900" spans="1:33">
      <c r="A900" s="165"/>
      <c r="B900" s="1143" t="s">
        <v>1217</v>
      </c>
      <c r="C900" s="1165">
        <v>3444</v>
      </c>
      <c r="D900" s="1166"/>
      <c r="E900" s="1166">
        <v>1779</v>
      </c>
      <c r="F900" s="20"/>
      <c r="G900" s="1166">
        <v>1129</v>
      </c>
      <c r="H900" s="1166">
        <v>2096</v>
      </c>
      <c r="I900" s="1167">
        <v>8448</v>
      </c>
      <c r="J900" s="196"/>
      <c r="K900" s="153"/>
      <c r="L900" s="153"/>
      <c r="M900" s="475"/>
      <c r="N900" s="475"/>
      <c r="O900" s="475"/>
      <c r="P900" s="475"/>
      <c r="Q900" s="476"/>
      <c r="R900" s="152"/>
      <c r="S900" s="153"/>
      <c r="T900" s="475"/>
      <c r="U900" s="475"/>
      <c r="V900" s="475"/>
      <c r="W900" s="475"/>
      <c r="X900" s="476"/>
      <c r="Y900" s="196"/>
      <c r="Z900" s="915"/>
      <c r="AA900" s="917"/>
      <c r="AB900" s="917"/>
      <c r="AC900" s="917"/>
      <c r="AD900" s="917"/>
      <c r="AE900" s="917"/>
      <c r="AF900" s="917"/>
    </row>
    <row r="901" spans="1:33">
      <c r="A901" s="165"/>
      <c r="B901" s="1143" t="s">
        <v>375</v>
      </c>
      <c r="C901" s="1165">
        <v>3560</v>
      </c>
      <c r="D901" s="1166"/>
      <c r="E901" s="1166">
        <v>1749</v>
      </c>
      <c r="F901" s="20"/>
      <c r="G901" s="1166">
        <v>1079</v>
      </c>
      <c r="H901" s="1166">
        <v>2012</v>
      </c>
      <c r="I901" s="1167">
        <v>8400</v>
      </c>
      <c r="J901" s="196"/>
      <c r="K901" s="186"/>
      <c r="L901" s="153"/>
      <c r="M901" s="475"/>
      <c r="N901" s="475"/>
      <c r="O901" s="475"/>
      <c r="P901" s="475"/>
      <c r="Q901" s="476"/>
      <c r="R901" s="152"/>
      <c r="S901" s="153"/>
      <c r="T901" s="475"/>
      <c r="U901" s="475"/>
      <c r="V901" s="475"/>
      <c r="W901" s="475"/>
      <c r="X901" s="476"/>
      <c r="Y901" s="196"/>
      <c r="Z901" s="915"/>
      <c r="AA901" s="917"/>
      <c r="AB901" s="917"/>
      <c r="AC901" s="917"/>
      <c r="AD901" s="917"/>
      <c r="AE901" s="917"/>
      <c r="AF901" s="917"/>
    </row>
    <row r="902" spans="1:33">
      <c r="A902" s="165"/>
      <c r="B902" s="1143" t="s">
        <v>1219</v>
      </c>
      <c r="C902" s="1165">
        <v>3560</v>
      </c>
      <c r="D902" s="1166"/>
      <c r="E902" s="1166">
        <v>1749</v>
      </c>
      <c r="F902" s="20"/>
      <c r="G902" s="1166">
        <v>1079</v>
      </c>
      <c r="H902" s="1166">
        <v>2012</v>
      </c>
      <c r="I902" s="1167">
        <v>8400</v>
      </c>
      <c r="J902" s="196"/>
      <c r="K902" s="153"/>
      <c r="L902" s="153"/>
      <c r="M902" s="475"/>
      <c r="N902" s="475"/>
      <c r="O902" s="475"/>
      <c r="P902" s="479"/>
      <c r="Q902" s="475"/>
      <c r="R902" s="152"/>
      <c r="S902" s="153"/>
      <c r="T902" s="475"/>
      <c r="U902" s="475"/>
      <c r="V902" s="475"/>
      <c r="W902" s="475"/>
      <c r="X902" s="476"/>
      <c r="Y902" s="196"/>
      <c r="Z902" s="915"/>
      <c r="AA902" s="917"/>
      <c r="AB902" s="917"/>
      <c r="AC902" s="917"/>
      <c r="AD902" s="917"/>
      <c r="AE902" s="917"/>
      <c r="AF902" s="917"/>
    </row>
    <row r="903" spans="1:33">
      <c r="A903" s="165"/>
      <c r="B903" s="1143" t="s">
        <v>377</v>
      </c>
      <c r="C903" s="1165">
        <v>3879</v>
      </c>
      <c r="D903" s="1166"/>
      <c r="E903" s="1166">
        <v>1859</v>
      </c>
      <c r="F903" s="20"/>
      <c r="G903" s="1166">
        <v>1276</v>
      </c>
      <c r="H903" s="1166">
        <v>1838</v>
      </c>
      <c r="I903" s="1167">
        <v>8852</v>
      </c>
      <c r="J903" s="196"/>
      <c r="K903" s="166"/>
      <c r="L903" s="155"/>
      <c r="M903" s="155"/>
      <c r="N903" s="155"/>
      <c r="O903" s="155"/>
      <c r="P903" s="156"/>
      <c r="Q903" s="157"/>
      <c r="R903" s="896"/>
      <c r="S903" s="166"/>
      <c r="T903" s="166"/>
      <c r="U903" s="166"/>
      <c r="V903" s="166"/>
      <c r="W903" s="156"/>
      <c r="X903" s="166"/>
      <c r="Y903" s="196"/>
      <c r="Z903" s="915"/>
      <c r="AA903" s="917"/>
      <c r="AB903" s="917"/>
      <c r="AC903" s="917"/>
      <c r="AD903" s="917"/>
      <c r="AE903" s="917"/>
      <c r="AF903" s="917"/>
    </row>
    <row r="904" spans="1:33">
      <c r="A904" s="165"/>
      <c r="B904" s="1143" t="s">
        <v>379</v>
      </c>
      <c r="C904" s="1165">
        <v>4362</v>
      </c>
      <c r="D904" s="1166"/>
      <c r="E904" s="1166">
        <v>1908</v>
      </c>
      <c r="F904" s="20"/>
      <c r="G904" s="1166">
        <v>1239</v>
      </c>
      <c r="H904" s="1166">
        <v>1956</v>
      </c>
      <c r="I904" s="1167">
        <v>9465</v>
      </c>
      <c r="J904" s="196"/>
      <c r="K904" s="155"/>
      <c r="L904" s="155"/>
      <c r="M904" s="155"/>
      <c r="N904" s="155"/>
      <c r="O904" s="155"/>
      <c r="P904" s="156"/>
      <c r="Q904" s="157"/>
      <c r="R904" s="896"/>
      <c r="S904" s="166"/>
      <c r="T904" s="166"/>
      <c r="U904" s="166"/>
      <c r="V904" s="166"/>
      <c r="W904" s="156"/>
      <c r="X904" s="166"/>
      <c r="Y904" s="196"/>
      <c r="Z904" s="915"/>
      <c r="AA904" s="917"/>
      <c r="AB904" s="917"/>
      <c r="AC904" s="917"/>
      <c r="AD904" s="917"/>
      <c r="AE904" s="917"/>
      <c r="AF904" s="917"/>
    </row>
    <row r="905" spans="1:33">
      <c r="A905" s="165"/>
      <c r="B905" s="1143" t="s">
        <v>1221</v>
      </c>
      <c r="C905" s="1165">
        <v>4362</v>
      </c>
      <c r="D905" s="1166"/>
      <c r="E905" s="1166">
        <v>1908</v>
      </c>
      <c r="F905" s="20"/>
      <c r="G905" s="1166">
        <v>1239</v>
      </c>
      <c r="H905" s="1166">
        <v>1956</v>
      </c>
      <c r="I905" s="1167">
        <v>9465</v>
      </c>
      <c r="J905" s="196"/>
      <c r="K905" s="155"/>
      <c r="L905" s="155"/>
      <c r="M905" s="155"/>
      <c r="N905" s="155"/>
      <c r="O905" s="155"/>
      <c r="P905" s="156"/>
      <c r="Q905" s="157"/>
      <c r="R905" s="896"/>
      <c r="S905" s="166"/>
      <c r="T905" s="166"/>
      <c r="U905" s="166"/>
      <c r="V905" s="166"/>
      <c r="W905" s="156"/>
      <c r="X905" s="166"/>
      <c r="Y905" s="196"/>
      <c r="Z905" s="915"/>
      <c r="AA905" s="917"/>
      <c r="AB905" s="917"/>
      <c r="AC905" s="917"/>
      <c r="AD905" s="917"/>
      <c r="AE905" s="917"/>
      <c r="AF905" s="917"/>
    </row>
    <row r="906" spans="1:33">
      <c r="A906" s="165"/>
      <c r="B906" s="1143" t="s">
        <v>381</v>
      </c>
      <c r="C906" s="1165">
        <v>4308</v>
      </c>
      <c r="D906" s="1166"/>
      <c r="E906" s="1166">
        <v>1762</v>
      </c>
      <c r="F906" s="20"/>
      <c r="G906" s="1166">
        <v>1223</v>
      </c>
      <c r="H906" s="1166">
        <v>2139</v>
      </c>
      <c r="I906" s="1167">
        <v>9432</v>
      </c>
      <c r="J906" s="196"/>
      <c r="K906" s="155"/>
      <c r="L906" s="155"/>
      <c r="M906" s="155"/>
      <c r="N906" s="155"/>
      <c r="O906" s="155"/>
      <c r="P906" s="156"/>
      <c r="Q906" s="157"/>
      <c r="R906" s="896"/>
      <c r="S906" s="166"/>
      <c r="T906" s="166"/>
      <c r="U906" s="166"/>
      <c r="V906" s="166"/>
      <c r="W906" s="156"/>
      <c r="X906" s="166"/>
      <c r="Y906" s="196"/>
      <c r="Z906" s="915"/>
      <c r="AA906" s="917"/>
      <c r="AB906" s="917"/>
      <c r="AC906" s="917"/>
      <c r="AD906" s="917"/>
      <c r="AE906" s="917"/>
      <c r="AF906" s="917"/>
    </row>
    <row r="907" spans="1:33">
      <c r="A907" s="165"/>
      <c r="B907" s="1143" t="s">
        <v>1223</v>
      </c>
      <c r="C907" s="1165">
        <v>4308</v>
      </c>
      <c r="D907" s="1166"/>
      <c r="E907" s="1166">
        <v>1762</v>
      </c>
      <c r="F907" s="20"/>
      <c r="G907" s="1166">
        <v>1223</v>
      </c>
      <c r="H907" s="1166">
        <v>2139</v>
      </c>
      <c r="I907" s="1167">
        <v>9432</v>
      </c>
      <c r="J907" s="196"/>
      <c r="K907" s="166">
        <f t="shared" ref="K907:L907" si="3151">IF(C907&gt;0,(C907/C890)*100,)</f>
        <v>98.83000688231246</v>
      </c>
      <c r="L907" s="166">
        <f t="shared" si="3151"/>
        <v>0</v>
      </c>
      <c r="M907" s="166">
        <f t="shared" ref="M907" si="3152">IF(E907&gt;0,(E907/E890)*100,)</f>
        <v>97.726012201885752</v>
      </c>
      <c r="N907" s="166">
        <f t="shared" ref="N907" si="3153">IF(F907&gt;0,(F907/F890)*100,)</f>
        <v>0</v>
      </c>
      <c r="O907" s="166">
        <f t="shared" ref="O907" si="3154">IF(G907&gt;0,(G907/G890)*100,)</f>
        <v>93.860322333077519</v>
      </c>
      <c r="P907" s="166">
        <f t="shared" ref="P907" si="3155">IF(H907&gt;0,(H907/H890)*100,)</f>
        <v>94.395410414827893</v>
      </c>
      <c r="Q907" s="157">
        <f t="shared" ref="Q907" si="3156">IF(I907&gt;0,(I907/I890)*100,)</f>
        <v>96.927345596547127</v>
      </c>
      <c r="R907" s="938"/>
      <c r="S907" s="166"/>
      <c r="T907" s="166"/>
      <c r="U907" s="166"/>
      <c r="V907" s="166"/>
      <c r="W907" s="156"/>
      <c r="X907" s="166"/>
      <c r="Y907" s="196"/>
      <c r="Z907" s="915"/>
      <c r="AA907" s="917"/>
      <c r="AB907" s="917"/>
      <c r="AC907" s="917"/>
      <c r="AD907" s="917"/>
      <c r="AE907" s="917"/>
      <c r="AF907" s="917"/>
    </row>
    <row r="908" spans="1:33">
      <c r="A908" s="165"/>
      <c r="B908" s="1143" t="s">
        <v>1225</v>
      </c>
      <c r="C908" s="1165">
        <v>4308</v>
      </c>
      <c r="D908" s="1166"/>
      <c r="E908" s="1166">
        <v>1762</v>
      </c>
      <c r="F908" s="20"/>
      <c r="G908" s="1166">
        <v>1223</v>
      </c>
      <c r="H908" s="1166">
        <v>2139</v>
      </c>
      <c r="I908" s="1167">
        <v>9432</v>
      </c>
      <c r="J908" s="196"/>
      <c r="K908" s="166"/>
      <c r="L908" s="166"/>
      <c r="M908" s="166"/>
      <c r="N908" s="166"/>
      <c r="O908" s="166"/>
      <c r="P908" s="156"/>
      <c r="Q908" s="157"/>
      <c r="R908" s="911"/>
      <c r="S908" s="150"/>
      <c r="T908" s="150"/>
      <c r="U908" s="150"/>
      <c r="V908" s="150"/>
      <c r="W908" s="150"/>
      <c r="X908" s="898"/>
      <c r="Y908" s="196"/>
      <c r="AA908" s="917"/>
      <c r="AB908" s="917"/>
      <c r="AC908" s="917"/>
      <c r="AD908" s="917"/>
      <c r="AE908" s="917"/>
      <c r="AF908" s="917"/>
      <c r="AG908" s="133"/>
    </row>
    <row r="909" spans="1:33">
      <c r="A909" s="165"/>
      <c r="B909" s="1143" t="s">
        <v>383</v>
      </c>
      <c r="C909" s="1165">
        <v>4517</v>
      </c>
      <c r="D909" s="1166"/>
      <c r="E909" s="1166">
        <v>1686</v>
      </c>
      <c r="F909" s="20"/>
      <c r="G909" s="1166">
        <v>1296</v>
      </c>
      <c r="H909" s="1166">
        <v>1987</v>
      </c>
      <c r="I909" s="1167">
        <v>9486</v>
      </c>
      <c r="J909" s="196"/>
      <c r="K909" s="166"/>
      <c r="L909" s="166"/>
      <c r="M909" s="166"/>
      <c r="N909" s="166"/>
      <c r="O909" s="166"/>
      <c r="P909" s="156"/>
      <c r="Q909" s="157"/>
      <c r="R909" s="896">
        <f t="shared" ref="R909" si="3157">+K909+K912</f>
        <v>0</v>
      </c>
      <c r="S909" s="166">
        <f t="shared" ref="S909" si="3158">+L909+L912</f>
        <v>0</v>
      </c>
      <c r="T909" s="166">
        <f t="shared" ref="T909" si="3159">+M909+M912</f>
        <v>0</v>
      </c>
      <c r="U909" s="166">
        <f t="shared" ref="U909" si="3160">+N909+N912</f>
        <v>0</v>
      </c>
      <c r="V909" s="166">
        <f t="shared" ref="V909" si="3161">+O909+O912</f>
        <v>0</v>
      </c>
      <c r="W909" s="156">
        <f t="shared" ref="W909" si="3162">+P909+P912</f>
        <v>0</v>
      </c>
      <c r="X909" s="166">
        <f t="shared" ref="X909" si="3163">+Q909+Q912</f>
        <v>0</v>
      </c>
      <c r="Y909" s="196"/>
      <c r="Z909" s="915"/>
      <c r="AA909" s="917"/>
      <c r="AB909" s="917"/>
      <c r="AC909" s="917"/>
      <c r="AD909" s="917"/>
      <c r="AE909" s="917"/>
      <c r="AF909" s="917"/>
      <c r="AG909" s="133"/>
    </row>
    <row r="910" spans="1:33">
      <c r="A910" s="165"/>
      <c r="B910" s="1143" t="s">
        <v>1227</v>
      </c>
      <c r="C910" s="1165">
        <v>4517</v>
      </c>
      <c r="D910" s="1166"/>
      <c r="E910" s="1166">
        <v>1686</v>
      </c>
      <c r="F910" s="20"/>
      <c r="G910" s="1166">
        <v>1296</v>
      </c>
      <c r="H910" s="1166">
        <v>1987</v>
      </c>
      <c r="I910" s="1167">
        <v>9486</v>
      </c>
      <c r="J910" s="196"/>
      <c r="K910" s="166">
        <f t="shared" ref="K910:L910" si="3164">IF(C910&gt;0,(C910/C891)*100,)</f>
        <v>98.753825972890255</v>
      </c>
      <c r="L910" s="166">
        <f t="shared" si="3164"/>
        <v>0</v>
      </c>
      <c r="M910" s="166">
        <f t="shared" ref="M910" si="3165">IF(E910&gt;0,(E910/E891)*100,)</f>
        <v>97.795823665893266</v>
      </c>
      <c r="N910" s="166">
        <f t="shared" ref="N910" si="3166">IF(F910&gt;0,(F910/F891)*100,)</f>
        <v>0</v>
      </c>
      <c r="O910" s="166">
        <f t="shared" ref="O910" si="3167">IF(G910&gt;0,(G910/G891)*100,)</f>
        <v>96.213808463251667</v>
      </c>
      <c r="P910" s="156">
        <f t="shared" ref="P910" si="3168">IF(H910&gt;0,(H910/H891)*100,)</f>
        <v>91.440404970087442</v>
      </c>
      <c r="Q910" s="157">
        <f t="shared" ref="Q910" si="3169">IF(I910&gt;0,(I910/I891)*100,)</f>
        <v>96.61845589733143</v>
      </c>
      <c r="R910" s="896"/>
      <c r="S910" s="166"/>
      <c r="T910" s="166"/>
      <c r="U910" s="166"/>
      <c r="V910" s="166"/>
      <c r="W910" s="156"/>
      <c r="X910" s="166"/>
      <c r="Y910" s="196"/>
      <c r="Z910" s="915"/>
      <c r="AA910" s="917"/>
      <c r="AB910" s="917"/>
      <c r="AC910" s="917"/>
      <c r="AD910" s="917"/>
      <c r="AE910" s="917"/>
      <c r="AF910" s="917"/>
      <c r="AG910" s="133"/>
    </row>
    <row r="911" spans="1:33">
      <c r="A911" s="165"/>
      <c r="B911" s="1143" t="s">
        <v>1229</v>
      </c>
      <c r="C911" s="1165">
        <v>4517</v>
      </c>
      <c r="D911" s="1166"/>
      <c r="E911" s="1166">
        <v>1686</v>
      </c>
      <c r="F911" s="20"/>
      <c r="G911" s="1166">
        <v>1296</v>
      </c>
      <c r="H911" s="1166">
        <v>1987</v>
      </c>
      <c r="I911" s="1167">
        <v>9486</v>
      </c>
      <c r="J911" s="196"/>
      <c r="K911" s="166"/>
      <c r="L911" s="166"/>
      <c r="M911" s="166"/>
      <c r="N911" s="166"/>
      <c r="O911" s="166"/>
      <c r="P911" s="156"/>
      <c r="Q911" s="157"/>
      <c r="R911" s="896">
        <f t="shared" ref="R911" si="3170">+K911+K914</f>
        <v>0</v>
      </c>
      <c r="S911" s="166">
        <f t="shared" ref="S911" si="3171">+L911+L914</f>
        <v>0</v>
      </c>
      <c r="T911" s="166">
        <f t="shared" ref="T911" si="3172">+M911+M914</f>
        <v>0</v>
      </c>
      <c r="U911" s="166">
        <f t="shared" ref="U911" si="3173">+N911+N914</f>
        <v>0</v>
      </c>
      <c r="V911" s="166">
        <f t="shared" ref="V911" si="3174">+O911+O914</f>
        <v>0</v>
      </c>
      <c r="W911" s="156">
        <f t="shared" ref="W911" si="3175">+P911+P914</f>
        <v>0</v>
      </c>
      <c r="X911" s="166">
        <f t="shared" ref="X911" si="3176">+Q911+Q914</f>
        <v>0</v>
      </c>
      <c r="Y911" s="196"/>
      <c r="Z911" s="915"/>
      <c r="AA911" s="917"/>
      <c r="AB911" s="917"/>
      <c r="AC911" s="917"/>
      <c r="AD911" s="917"/>
      <c r="AE911" s="917"/>
      <c r="AF911" s="917"/>
      <c r="AG911" s="133"/>
    </row>
    <row r="912" spans="1:33">
      <c r="A912" s="165"/>
      <c r="B912" s="1143" t="s">
        <v>385</v>
      </c>
      <c r="C912" s="1165">
        <v>4787</v>
      </c>
      <c r="D912" s="1166"/>
      <c r="E912" s="1166">
        <v>1523</v>
      </c>
      <c r="F912" s="20"/>
      <c r="G912" s="1166">
        <v>1310</v>
      </c>
      <c r="H912" s="1166">
        <v>2056</v>
      </c>
      <c r="I912" s="1167">
        <v>9676</v>
      </c>
      <c r="J912" s="196"/>
      <c r="K912" s="166"/>
      <c r="L912" s="166"/>
      <c r="M912" s="166"/>
      <c r="N912" s="166"/>
      <c r="O912" s="166"/>
      <c r="P912" s="156"/>
      <c r="Q912" s="157"/>
      <c r="R912" s="152"/>
      <c r="S912" s="153"/>
      <c r="T912" s="475"/>
      <c r="U912" s="475"/>
      <c r="V912" s="475"/>
      <c r="W912" s="475"/>
      <c r="X912" s="476"/>
      <c r="Y912" s="196"/>
      <c r="Z912" s="915"/>
      <c r="AA912" s="917"/>
      <c r="AB912" s="917"/>
      <c r="AC912" s="917"/>
      <c r="AD912" s="917"/>
      <c r="AE912" s="917"/>
      <c r="AF912" s="917"/>
      <c r="AG912" s="133"/>
    </row>
    <row r="913" spans="1:33">
      <c r="A913" s="165"/>
      <c r="B913" s="1143" t="s">
        <v>1231</v>
      </c>
      <c r="C913" s="1165">
        <v>4787</v>
      </c>
      <c r="D913" s="1166"/>
      <c r="E913" s="1166">
        <v>1523</v>
      </c>
      <c r="F913" s="20"/>
      <c r="G913" s="1166">
        <v>1310</v>
      </c>
      <c r="H913" s="1166">
        <v>2056</v>
      </c>
      <c r="I913" s="1167">
        <v>9676</v>
      </c>
      <c r="J913" s="196"/>
      <c r="K913" s="166">
        <f t="shared" ref="K913:L913" si="3177">IF(C913&gt;0,(C913/C892)*100,)</f>
        <v>99.150787075393538</v>
      </c>
      <c r="L913" s="166">
        <f t="shared" si="3177"/>
        <v>0</v>
      </c>
      <c r="M913" s="166">
        <f t="shared" ref="M913" si="3178">IF(E913&gt;0,(E913/E892)*100,)</f>
        <v>98.321497740477724</v>
      </c>
      <c r="N913" s="166">
        <f t="shared" ref="N913" si="3179">IF(F913&gt;0,(F913/F892)*100,)</f>
        <v>0</v>
      </c>
      <c r="O913" s="166">
        <f t="shared" ref="O913" si="3180">IF(G913&gt;0,(G913/G892)*100,)</f>
        <v>97.181008902077153</v>
      </c>
      <c r="P913" s="166">
        <f t="shared" ref="P913" si="3181">IF(H913&gt;0,(H913/H892)*100,)</f>
        <v>92.114695340501797</v>
      </c>
      <c r="Q913" s="157">
        <f t="shared" ref="Q913" si="3182">IF(I913&gt;0,(I913/I892)*100,)</f>
        <v>97.177864818720494</v>
      </c>
      <c r="R913" s="896"/>
      <c r="S913" s="166"/>
      <c r="T913" s="166"/>
      <c r="U913" s="166"/>
      <c r="V913" s="166"/>
      <c r="W913" s="156"/>
      <c r="X913" s="166"/>
      <c r="Y913" s="196"/>
      <c r="Z913" s="915"/>
      <c r="AA913" s="917"/>
      <c r="AB913" s="917"/>
      <c r="AC913" s="917"/>
      <c r="AD913" s="917"/>
      <c r="AE913" s="917"/>
      <c r="AF913" s="917"/>
      <c r="AG913" s="133"/>
    </row>
    <row r="914" spans="1:33">
      <c r="A914" s="165"/>
      <c r="B914" s="1143" t="s">
        <v>387</v>
      </c>
      <c r="C914" s="1165">
        <v>4671</v>
      </c>
      <c r="D914" s="1166"/>
      <c r="E914" s="1166">
        <v>1492</v>
      </c>
      <c r="F914" s="20"/>
      <c r="G914" s="1166">
        <v>1272</v>
      </c>
      <c r="H914" s="1166">
        <v>2189</v>
      </c>
      <c r="I914" s="1167">
        <v>9624</v>
      </c>
      <c r="J914" s="196"/>
      <c r="K914" s="166"/>
      <c r="L914" s="166"/>
      <c r="M914" s="166"/>
      <c r="N914" s="166"/>
      <c r="O914" s="166"/>
      <c r="P914" s="156"/>
      <c r="Q914" s="157"/>
      <c r="R914" s="911"/>
      <c r="S914" s="166"/>
      <c r="T914" s="166"/>
      <c r="U914" s="166"/>
      <c r="V914" s="166"/>
      <c r="W914" s="156"/>
      <c r="X914" s="166"/>
      <c r="Y914" s="196"/>
      <c r="Z914" s="915"/>
      <c r="AA914" s="917"/>
      <c r="AB914" s="917"/>
      <c r="AC914" s="917"/>
      <c r="AD914" s="917"/>
      <c r="AE914" s="917"/>
      <c r="AF914" s="917"/>
      <c r="AG914" s="133"/>
    </row>
    <row r="915" spans="1:33">
      <c r="A915" s="165"/>
      <c r="B915" s="1143" t="s">
        <v>1233</v>
      </c>
      <c r="C915" s="1165">
        <v>4671</v>
      </c>
      <c r="D915" s="1166"/>
      <c r="E915" s="1166">
        <v>1492</v>
      </c>
      <c r="F915" s="20"/>
      <c r="G915" s="1166">
        <v>1272</v>
      </c>
      <c r="H915" s="1166">
        <v>2189</v>
      </c>
      <c r="I915" s="1167">
        <v>9624</v>
      </c>
      <c r="J915" s="196"/>
      <c r="K915" s="166"/>
      <c r="L915" s="166"/>
      <c r="M915" s="166"/>
      <c r="N915" s="166"/>
      <c r="O915" s="166"/>
      <c r="P915" s="156"/>
      <c r="Q915" s="157"/>
      <c r="R915" s="896"/>
      <c r="S915" s="153"/>
      <c r="T915" s="475"/>
      <c r="U915" s="475"/>
      <c r="V915" s="475"/>
      <c r="W915" s="475"/>
      <c r="X915" s="476"/>
      <c r="Y915" s="196"/>
      <c r="Z915" s="915"/>
      <c r="AA915" s="917"/>
      <c r="AB915" s="917"/>
      <c r="AC915" s="917"/>
      <c r="AD915" s="917"/>
      <c r="AE915" s="917"/>
      <c r="AF915" s="917"/>
      <c r="AG915" s="133"/>
    </row>
    <row r="916" spans="1:33">
      <c r="A916" s="165"/>
      <c r="B916" s="1143" t="s">
        <v>389</v>
      </c>
      <c r="C916" s="1165">
        <v>5085</v>
      </c>
      <c r="D916" s="1166"/>
      <c r="E916" s="1166">
        <v>1664</v>
      </c>
      <c r="F916" s="20"/>
      <c r="G916" s="1166">
        <v>1426</v>
      </c>
      <c r="H916" s="1166">
        <v>2258</v>
      </c>
      <c r="I916" s="1167">
        <v>10433</v>
      </c>
      <c r="J916" s="196"/>
      <c r="K916" s="166"/>
      <c r="L916" s="166"/>
      <c r="M916" s="166"/>
      <c r="N916" s="166"/>
      <c r="O916" s="166"/>
      <c r="P916" s="156"/>
      <c r="Q916" s="157"/>
      <c r="R916" s="898"/>
      <c r="S916" s="166"/>
      <c r="T916" s="166"/>
      <c r="U916" s="166"/>
      <c r="V916" s="166"/>
      <c r="W916" s="156"/>
      <c r="X916" s="166"/>
      <c r="Y916" s="196"/>
      <c r="Z916" s="915"/>
      <c r="AA916" s="917"/>
      <c r="AB916" s="917"/>
      <c r="AC916" s="917"/>
      <c r="AD916" s="917"/>
      <c r="AE916" s="917"/>
      <c r="AF916" s="917"/>
      <c r="AG916" s="133"/>
    </row>
    <row r="917" spans="1:33">
      <c r="A917" s="165"/>
      <c r="B917" s="1143" t="s">
        <v>1235</v>
      </c>
      <c r="C917" s="1165">
        <v>5085</v>
      </c>
      <c r="D917" s="1166"/>
      <c r="E917" s="1166">
        <v>1664</v>
      </c>
      <c r="F917" s="20"/>
      <c r="G917" s="1166">
        <v>1426</v>
      </c>
      <c r="H917" s="1166">
        <v>2258</v>
      </c>
      <c r="I917" s="1167">
        <v>10433</v>
      </c>
      <c r="J917" s="196"/>
      <c r="K917" s="166">
        <f t="shared" ref="K917:L917" si="3183">IF(C917&gt;0,(C917/C894)*100,)</f>
        <v>99.026290165530668</v>
      </c>
      <c r="L917" s="166">
        <f t="shared" si="3183"/>
        <v>0</v>
      </c>
      <c r="M917" s="166">
        <f t="shared" ref="M917" si="3184">IF(E917&gt;0,(E917/E894)*100,)</f>
        <v>98.461538461538467</v>
      </c>
      <c r="N917" s="166">
        <f t="shared" ref="N917" si="3185">IF(F917&gt;0,(F917/F894)*100,)</f>
        <v>0</v>
      </c>
      <c r="O917" s="166">
        <f t="shared" ref="O917" si="3186">IF(G917&gt;0,(G917/G894)*100,)</f>
        <v>96.481732070365354</v>
      </c>
      <c r="P917" s="166">
        <f t="shared" ref="P917" si="3187">IF(H917&gt;0,(H917/H894)*100,)</f>
        <v>93.460264900662253</v>
      </c>
      <c r="Q917" s="157">
        <f t="shared" ref="Q917" si="3188">IF(I917&gt;0,(I917/I894)*100,)</f>
        <v>97.331840656777686</v>
      </c>
      <c r="R917" s="911"/>
      <c r="S917" s="166"/>
      <c r="T917" s="166"/>
      <c r="U917" s="166"/>
      <c r="V917" s="166"/>
      <c r="W917" s="156"/>
      <c r="X917" s="166"/>
      <c r="Y917" s="196"/>
      <c r="Z917" s="915"/>
      <c r="AA917" s="917"/>
      <c r="AB917" s="917"/>
      <c r="AC917" s="917"/>
      <c r="AD917" s="917"/>
      <c r="AE917" s="917"/>
      <c r="AF917" s="917"/>
      <c r="AG917" s="133"/>
    </row>
    <row r="918" spans="1:33">
      <c r="A918" s="165"/>
      <c r="B918" s="1143" t="s">
        <v>1237</v>
      </c>
      <c r="C918" s="1165">
        <v>5085</v>
      </c>
      <c r="D918" s="1166"/>
      <c r="E918" s="1166">
        <v>1664</v>
      </c>
      <c r="F918" s="20"/>
      <c r="G918" s="1166">
        <v>1426</v>
      </c>
      <c r="H918" s="1166">
        <v>2258</v>
      </c>
      <c r="I918" s="1167">
        <v>10433</v>
      </c>
      <c r="J918" s="196"/>
      <c r="K918" s="166"/>
      <c r="L918" s="166"/>
      <c r="M918" s="166"/>
      <c r="N918" s="166"/>
      <c r="O918" s="166"/>
      <c r="P918" s="156"/>
      <c r="Q918" s="157"/>
      <c r="R918" s="896"/>
      <c r="S918" s="166"/>
      <c r="T918" s="166"/>
      <c r="U918" s="166"/>
      <c r="V918" s="166"/>
      <c r="W918" s="156"/>
      <c r="X918" s="166"/>
      <c r="Y918" s="196"/>
      <c r="Z918" s="915"/>
      <c r="AA918" s="917"/>
      <c r="AB918" s="917"/>
      <c r="AC918" s="917"/>
      <c r="AD918" s="917"/>
      <c r="AE918" s="917"/>
      <c r="AF918" s="917"/>
      <c r="AG918" s="133"/>
    </row>
    <row r="919" spans="1:33">
      <c r="A919" s="165"/>
      <c r="B919" s="1143" t="s">
        <v>391</v>
      </c>
      <c r="C919" s="1165">
        <v>4558</v>
      </c>
      <c r="D919" s="1166"/>
      <c r="E919" s="1166">
        <v>1859</v>
      </c>
      <c r="F919" s="20"/>
      <c r="G919" s="1166">
        <v>1564</v>
      </c>
      <c r="H919" s="1166">
        <v>2267</v>
      </c>
      <c r="I919" s="1167">
        <v>10248</v>
      </c>
      <c r="J919" s="196"/>
      <c r="K919" s="166"/>
      <c r="L919" s="166"/>
      <c r="M919" s="166"/>
      <c r="N919" s="166"/>
      <c r="O919" s="166"/>
      <c r="P919" s="156"/>
      <c r="Q919" s="157"/>
      <c r="R919" s="896"/>
      <c r="S919" s="166"/>
      <c r="T919" s="166"/>
      <c r="U919" s="166"/>
      <c r="V919" s="166"/>
      <c r="W919" s="156"/>
      <c r="X919" s="166"/>
      <c r="Y919" s="196"/>
      <c r="Z919" s="915"/>
      <c r="AA919" s="917"/>
      <c r="AB919" s="917"/>
      <c r="AC919" s="917"/>
      <c r="AD919" s="917"/>
      <c r="AE919" s="917"/>
      <c r="AF919" s="917"/>
      <c r="AG919" s="133"/>
    </row>
    <row r="920" spans="1:33">
      <c r="A920" s="165"/>
      <c r="B920" s="1143" t="s">
        <v>1239</v>
      </c>
      <c r="C920" s="1165">
        <v>4558</v>
      </c>
      <c r="D920" s="1166"/>
      <c r="E920" s="1166">
        <v>1859</v>
      </c>
      <c r="F920" s="20"/>
      <c r="G920" s="1166">
        <v>1564</v>
      </c>
      <c r="H920" s="1166">
        <v>2267</v>
      </c>
      <c r="I920" s="1167">
        <v>10248</v>
      </c>
      <c r="J920" s="196"/>
      <c r="K920" s="166">
        <f t="shared" ref="K920:L920" si="3189">IF(C920&gt;0,(C920/C895)*100,)</f>
        <v>99.32447156243191</v>
      </c>
      <c r="L920" s="166">
        <f t="shared" si="3189"/>
        <v>0</v>
      </c>
      <c r="M920" s="166">
        <f t="shared" ref="M920" si="3190">IF(E920&gt;0,(E920/E895)*100,)</f>
        <v>98.620689655172413</v>
      </c>
      <c r="N920" s="166">
        <f t="shared" ref="N920" si="3191">IF(F920&gt;0,(F920/F895)*100,)</f>
        <v>0</v>
      </c>
      <c r="O920" s="166">
        <f t="shared" ref="O920" si="3192">IF(G920&gt;0,(G920/G895)*100,)</f>
        <v>96.424167694204684</v>
      </c>
      <c r="P920" s="156">
        <f t="shared" ref="P920" si="3193">IF(H920&gt;0,(H920/H895)*100,)</f>
        <v>87.868217054263567</v>
      </c>
      <c r="Q920" s="157">
        <f t="shared" ref="Q920" si="3194">IF(I920&gt;0,(I920/I895)*100,)</f>
        <v>95.991007868115403</v>
      </c>
      <c r="R920" s="896"/>
      <c r="S920" s="166"/>
      <c r="T920" s="166"/>
      <c r="U920" s="166"/>
      <c r="V920" s="166"/>
      <c r="W920" s="156"/>
      <c r="X920" s="166"/>
      <c r="Y920" s="196"/>
      <c r="Z920" s="915"/>
      <c r="AA920" s="917"/>
      <c r="AB920" s="917"/>
      <c r="AC920" s="917"/>
      <c r="AD920" s="917"/>
      <c r="AE920" s="917"/>
      <c r="AF920" s="917"/>
      <c r="AG920" s="133"/>
    </row>
    <row r="921" spans="1:33">
      <c r="A921" s="165"/>
      <c r="B921" s="1143" t="s">
        <v>1241</v>
      </c>
      <c r="C921" s="1165">
        <v>4558</v>
      </c>
      <c r="D921" s="1166"/>
      <c r="E921" s="1166">
        <v>1859</v>
      </c>
      <c r="F921" s="20"/>
      <c r="G921" s="1166">
        <v>1564</v>
      </c>
      <c r="H921" s="1166">
        <v>2267</v>
      </c>
      <c r="I921" s="1167">
        <v>10248</v>
      </c>
      <c r="J921" s="196"/>
      <c r="K921" s="166"/>
      <c r="L921" s="166"/>
      <c r="M921" s="166"/>
      <c r="N921" s="166"/>
      <c r="O921" s="166"/>
      <c r="P921" s="156"/>
      <c r="Q921" s="157"/>
      <c r="R921" s="152"/>
      <c r="S921" s="153"/>
      <c r="T921" s="475"/>
      <c r="U921" s="475"/>
      <c r="V921" s="475"/>
      <c r="W921" s="475"/>
      <c r="X921" s="476"/>
      <c r="Y921" s="196"/>
      <c r="Z921" s="915"/>
      <c r="AA921" s="917"/>
      <c r="AB921" s="917"/>
      <c r="AC921" s="917"/>
      <c r="AD921" s="917"/>
      <c r="AE921" s="917"/>
      <c r="AF921" s="917"/>
      <c r="AG921" s="895"/>
    </row>
    <row r="922" spans="1:33">
      <c r="A922" s="165"/>
      <c r="B922" s="1143" t="s">
        <v>393</v>
      </c>
      <c r="C922" s="1165">
        <v>5011</v>
      </c>
      <c r="D922" s="1166"/>
      <c r="E922" s="1166">
        <v>1945</v>
      </c>
      <c r="F922" s="20"/>
      <c r="G922" s="1166">
        <v>1503</v>
      </c>
      <c r="H922" s="1166">
        <v>1895</v>
      </c>
      <c r="I922" s="1167">
        <v>10354</v>
      </c>
      <c r="J922" s="196"/>
      <c r="K922" s="166"/>
      <c r="L922" s="166"/>
      <c r="M922" s="166"/>
      <c r="N922" s="166"/>
      <c r="O922" s="166"/>
      <c r="P922" s="156"/>
      <c r="Q922" s="157"/>
      <c r="R922" s="896"/>
      <c r="S922" s="166"/>
      <c r="T922" s="166"/>
      <c r="U922" s="166"/>
      <c r="V922" s="166"/>
      <c r="W922" s="156"/>
      <c r="X922" s="166"/>
      <c r="Y922" s="196"/>
      <c r="Z922" s="915"/>
      <c r="AA922" s="917"/>
      <c r="AB922" s="917"/>
      <c r="AC922" s="917"/>
      <c r="AD922" s="917"/>
      <c r="AE922" s="917"/>
      <c r="AF922" s="917"/>
      <c r="AG922" s="895"/>
    </row>
    <row r="923" spans="1:33">
      <c r="A923" s="165"/>
      <c r="B923" s="1143" t="s">
        <v>1243</v>
      </c>
      <c r="C923" s="1165">
        <v>5011</v>
      </c>
      <c r="D923" s="1166"/>
      <c r="E923" s="1166">
        <v>1945</v>
      </c>
      <c r="F923" s="20"/>
      <c r="G923" s="1166">
        <v>1503</v>
      </c>
      <c r="H923" s="1166">
        <v>1895</v>
      </c>
      <c r="I923" s="1167">
        <v>10354</v>
      </c>
      <c r="J923" s="196"/>
      <c r="K923" s="166">
        <f t="shared" ref="K923:L923" si="3195">IF(C923&gt;0,(C923/C896)*100,)</f>
        <v>81.63897034864776</v>
      </c>
      <c r="L923" s="166">
        <f t="shared" si="3195"/>
        <v>0</v>
      </c>
      <c r="M923" s="166">
        <f t="shared" ref="M923" si="3196">IF(E923&gt;0,(E923/E896)*100,)</f>
        <v>69.538791562388269</v>
      </c>
      <c r="N923" s="166">
        <f t="shared" ref="N923" si="3197">IF(F923&gt;0,(F923/F896)*100,)</f>
        <v>0</v>
      </c>
      <c r="O923" s="166">
        <f t="shared" ref="O923" si="3198">IF(G923&gt;0,(G923/G896)*100,)</f>
        <v>62.781954887218049</v>
      </c>
      <c r="P923" s="156">
        <f t="shared" ref="P923" si="3199">IF(H923&gt;0,(H923/H896)*100,)</f>
        <v>54.863925883034156</v>
      </c>
      <c r="Q923" s="157">
        <f t="shared" ref="Q923" si="3200">IF(I923&gt;0,(I923/I896)*100,)</f>
        <v>70.039910708245955</v>
      </c>
      <c r="R923" s="911"/>
      <c r="S923" s="166"/>
      <c r="T923" s="166"/>
      <c r="U923" s="166"/>
      <c r="V923" s="166"/>
      <c r="W923" s="156"/>
      <c r="X923" s="166"/>
      <c r="Y923" s="196"/>
      <c r="Z923" s="915"/>
      <c r="AA923" s="917"/>
      <c r="AB923" s="917"/>
      <c r="AC923" s="917"/>
      <c r="AD923" s="917"/>
      <c r="AE923" s="917"/>
      <c r="AF923" s="917"/>
      <c r="AG923" s="895"/>
    </row>
    <row r="924" spans="1:33">
      <c r="A924" s="165"/>
      <c r="B924" s="1143" t="s">
        <v>1245</v>
      </c>
      <c r="C924" s="1165">
        <v>5011</v>
      </c>
      <c r="D924" s="1166"/>
      <c r="E924" s="1166">
        <v>1945</v>
      </c>
      <c r="F924" s="20"/>
      <c r="G924" s="1166">
        <v>1503</v>
      </c>
      <c r="H924" s="1166">
        <v>1895</v>
      </c>
      <c r="I924" s="1167">
        <v>10354</v>
      </c>
      <c r="J924" s="897"/>
      <c r="K924" s="158"/>
      <c r="L924" s="158"/>
      <c r="M924" s="158"/>
      <c r="N924" s="158"/>
      <c r="O924" s="158"/>
      <c r="P924" s="159"/>
      <c r="Q924" s="160"/>
      <c r="R924" s="911" t="s">
        <v>9</v>
      </c>
      <c r="S924" s="153"/>
      <c r="T924" s="475"/>
      <c r="U924" s="475"/>
      <c r="V924" s="475"/>
      <c r="W924" s="475"/>
      <c r="X924" s="476"/>
      <c r="Y924" s="196"/>
      <c r="Z924" s="915"/>
      <c r="AA924" s="917"/>
      <c r="AB924" s="917"/>
      <c r="AC924" s="917"/>
      <c r="AD924" s="917"/>
      <c r="AE924" s="917"/>
      <c r="AF924" s="917"/>
      <c r="AG924" s="895"/>
    </row>
    <row r="925" spans="1:33">
      <c r="A925" s="165"/>
      <c r="B925" s="1143" t="s">
        <v>395</v>
      </c>
      <c r="C925" s="1165">
        <v>4054</v>
      </c>
      <c r="D925" s="1166"/>
      <c r="E925" s="1166">
        <v>1175</v>
      </c>
      <c r="F925" s="20"/>
      <c r="G925" s="1166">
        <v>892</v>
      </c>
      <c r="H925" s="1166">
        <v>1334</v>
      </c>
      <c r="I925" s="1167">
        <v>7455</v>
      </c>
      <c r="J925" s="196"/>
      <c r="K925" s="166">
        <f t="shared" ref="K925:L925" si="3201">IF(C925&gt;0,(C925/C918)*100,)</f>
        <v>79.72468043264503</v>
      </c>
      <c r="L925" s="166">
        <f t="shared" si="3201"/>
        <v>0</v>
      </c>
      <c r="M925" s="166">
        <f t="shared" ref="M925" si="3202">IF(E925&gt;0,(E925/E918)*100,)</f>
        <v>70.612980769230774</v>
      </c>
      <c r="N925" s="166">
        <f t="shared" ref="N925" si="3203">IF(F925&gt;0,(F925/F918)*100,)</f>
        <v>0</v>
      </c>
      <c r="O925" s="166">
        <f t="shared" ref="O925" si="3204">IF(G925&gt;0,(G925/G918)*100,)</f>
        <v>62.552594670406734</v>
      </c>
      <c r="P925" s="156">
        <f t="shared" ref="P925" si="3205">IF(H925&gt;0,(H925/H918)*100,)</f>
        <v>59.078830823737817</v>
      </c>
      <c r="Q925" s="157">
        <f t="shared" ref="Q925" si="3206">IF(I925&gt;0,(I925/I918)*100,)</f>
        <v>71.45595705933097</v>
      </c>
      <c r="R925" s="896">
        <f>+K925+K928</f>
        <v>82.93018682399213</v>
      </c>
      <c r="S925" s="166">
        <f t="shared" ref="S925:S927" si="3207">+L925+L928</f>
        <v>0</v>
      </c>
      <c r="T925" s="166">
        <f t="shared" ref="T925:T927" si="3208">+M925+M928</f>
        <v>76.802884615384613</v>
      </c>
      <c r="U925" s="166">
        <f t="shared" ref="U925:U927" si="3209">+N925+N928</f>
        <v>0</v>
      </c>
      <c r="V925" s="166">
        <f t="shared" ref="V925:V927" si="3210">+O925+O928</f>
        <v>70.476858345021043</v>
      </c>
      <c r="W925" s="156">
        <f t="shared" ref="W925:W927" si="3211">+P925+P928</f>
        <v>67.493356953055795</v>
      </c>
      <c r="X925" s="166">
        <f t="shared" ref="X925:X927" si="3212">+Q925+Q928</f>
        <v>76.909805425093452</v>
      </c>
      <c r="Y925" s="196"/>
      <c r="Z925" s="913">
        <f>+R925+K931</f>
        <v>100</v>
      </c>
      <c r="AA925" s="913">
        <f t="shared" ref="AA925:AA927" si="3213">+S925+L931</f>
        <v>0</v>
      </c>
      <c r="AB925" s="913">
        <f t="shared" ref="AB925:AB927" si="3214">+T925+M931</f>
        <v>100</v>
      </c>
      <c r="AC925" s="913">
        <f t="shared" ref="AC925:AC927" si="3215">+U925+N931</f>
        <v>0</v>
      </c>
      <c r="AD925" s="913">
        <f t="shared" ref="AD925:AD927" si="3216">+V925+O931</f>
        <v>100</v>
      </c>
      <c r="AE925" s="913">
        <f t="shared" ref="AE925:AE927" si="3217">+W925+P931</f>
        <v>100</v>
      </c>
      <c r="AF925" s="913">
        <f t="shared" ref="AF925:AF927" si="3218">+X925+Q931</f>
        <v>100</v>
      </c>
    </row>
    <row r="926" spans="1:33">
      <c r="A926" s="165"/>
      <c r="B926" s="1143" t="s">
        <v>437</v>
      </c>
      <c r="C926" s="1165">
        <v>3603</v>
      </c>
      <c r="D926" s="1166"/>
      <c r="E926" s="1166">
        <v>1300</v>
      </c>
      <c r="F926" s="20"/>
      <c r="G926" s="1166">
        <v>1036</v>
      </c>
      <c r="H926" s="1166">
        <v>1368</v>
      </c>
      <c r="I926" s="1167">
        <v>7307</v>
      </c>
      <c r="J926" s="196"/>
      <c r="K926" s="166">
        <f t="shared" ref="K926:L926" si="3219">IF(C926&gt;0,(C926/C921)*100,)</f>
        <v>79.047827994734533</v>
      </c>
      <c r="L926" s="166">
        <f t="shared" si="3219"/>
        <v>0</v>
      </c>
      <c r="M926" s="166">
        <f t="shared" ref="M926" si="3220">IF(E926&gt;0,(E926/E921)*100,)</f>
        <v>69.930069930069934</v>
      </c>
      <c r="N926" s="166">
        <f t="shared" ref="N926" si="3221">IF(F926&gt;0,(F926/F921)*100,)</f>
        <v>0</v>
      </c>
      <c r="O926" s="166">
        <f t="shared" ref="O926" si="3222">IF(G926&gt;0,(G926/G921)*100,)</f>
        <v>66.240409207161122</v>
      </c>
      <c r="P926" s="156">
        <f t="shared" ref="P926" si="3223">IF(H926&gt;0,(H926/H921)*100,)</f>
        <v>60.344067048963389</v>
      </c>
      <c r="Q926" s="157">
        <f t="shared" ref="Q926" si="3224">IF(I926&gt;0,(I926/I921)*100,)</f>
        <v>71.301717408274783</v>
      </c>
      <c r="R926" s="896">
        <f t="shared" ref="R926:R927" si="3225">+K926+K929</f>
        <v>81.965774462483552</v>
      </c>
      <c r="S926" s="166">
        <f t="shared" si="3207"/>
        <v>0</v>
      </c>
      <c r="T926" s="166">
        <f t="shared" si="3208"/>
        <v>76.976869284561602</v>
      </c>
      <c r="U926" s="166">
        <f t="shared" si="3209"/>
        <v>0</v>
      </c>
      <c r="V926" s="166">
        <f t="shared" si="3210"/>
        <v>74.488491048593346</v>
      </c>
      <c r="W926" s="156">
        <f t="shared" si="3211"/>
        <v>69.430966034406708</v>
      </c>
      <c r="X926" s="166">
        <f t="shared" si="3212"/>
        <v>77.146760343481645</v>
      </c>
      <c r="Y926" s="196"/>
      <c r="Z926" s="913">
        <f t="shared" ref="Z926:Z927" si="3226">+R926+K932</f>
        <v>100</v>
      </c>
      <c r="AA926" s="913">
        <f t="shared" si="3213"/>
        <v>0</v>
      </c>
      <c r="AB926" s="913">
        <f t="shared" si="3214"/>
        <v>100.00000000000001</v>
      </c>
      <c r="AC926" s="913">
        <f t="shared" si="3215"/>
        <v>0</v>
      </c>
      <c r="AD926" s="913">
        <f t="shared" si="3216"/>
        <v>100</v>
      </c>
      <c r="AE926" s="913">
        <f t="shared" si="3217"/>
        <v>100</v>
      </c>
      <c r="AF926" s="913">
        <f t="shared" si="3218"/>
        <v>99.999999999999986</v>
      </c>
      <c r="AG926" s="895"/>
    </row>
    <row r="927" spans="1:33">
      <c r="A927" s="165"/>
      <c r="B927" s="1143" t="s">
        <v>435</v>
      </c>
      <c r="C927" s="1165">
        <v>3861</v>
      </c>
      <c r="D927" s="1166"/>
      <c r="E927" s="1166">
        <v>1353</v>
      </c>
      <c r="F927" s="20"/>
      <c r="G927" s="1166">
        <v>968</v>
      </c>
      <c r="H927" s="1166">
        <v>1133</v>
      </c>
      <c r="I927" s="1167">
        <v>7315</v>
      </c>
      <c r="J927" s="897"/>
      <c r="K927" s="158">
        <f t="shared" ref="K927:L927" si="3227">IF(C927&gt;0,(C927/C924)*100,)</f>
        <v>77.050488924366391</v>
      </c>
      <c r="L927" s="158">
        <f t="shared" si="3227"/>
        <v>0</v>
      </c>
      <c r="M927" s="158">
        <f t="shared" ref="M927" si="3228">IF(E927&gt;0,(E927/E924)*100,)</f>
        <v>69.562982005141379</v>
      </c>
      <c r="N927" s="158">
        <f t="shared" ref="N927" si="3229">IF(F927&gt;0,(F927/F924)*100,)</f>
        <v>0</v>
      </c>
      <c r="O927" s="158">
        <f t="shared" ref="O927" si="3230">IF(G927&gt;0,(G927/G924)*100,)</f>
        <v>64.404524284763809</v>
      </c>
      <c r="P927" s="159">
        <f t="shared" ref="P927" si="3231">IF(H927&gt;0,(H927/H924)*100,)</f>
        <v>59.788918205804755</v>
      </c>
      <c r="Q927" s="160">
        <f t="shared" ref="Q927" si="3232">IF(I927&gt;0,(I927/I924)*100,)</f>
        <v>70.649024531582</v>
      </c>
      <c r="R927" s="896">
        <f t="shared" si="3225"/>
        <v>80.083815605667525</v>
      </c>
      <c r="S927" s="166">
        <f t="shared" si="3207"/>
        <v>0</v>
      </c>
      <c r="T927" s="166">
        <f t="shared" si="3208"/>
        <v>75.835475578406161</v>
      </c>
      <c r="U927" s="166">
        <f t="shared" si="3209"/>
        <v>0</v>
      </c>
      <c r="V927" s="166">
        <f t="shared" si="3210"/>
        <v>72.787757817697937</v>
      </c>
      <c r="W927" s="156">
        <f t="shared" si="3211"/>
        <v>69.973614775725594</v>
      </c>
      <c r="X927" s="166">
        <f t="shared" si="3212"/>
        <v>76.37627969866719</v>
      </c>
      <c r="Y927" s="196"/>
      <c r="Z927" s="913">
        <f t="shared" si="3226"/>
        <v>100</v>
      </c>
      <c r="AA927" s="913">
        <f t="shared" si="3213"/>
        <v>0</v>
      </c>
      <c r="AB927" s="913">
        <f t="shared" si="3214"/>
        <v>100</v>
      </c>
      <c r="AC927" s="913">
        <f t="shared" si="3215"/>
        <v>0</v>
      </c>
      <c r="AD927" s="913">
        <f t="shared" si="3216"/>
        <v>100</v>
      </c>
      <c r="AE927" s="913">
        <f t="shared" si="3217"/>
        <v>100</v>
      </c>
      <c r="AF927" s="913">
        <f t="shared" si="3218"/>
        <v>100</v>
      </c>
    </row>
    <row r="928" spans="1:33">
      <c r="A928" s="165"/>
      <c r="B928" s="1143" t="s">
        <v>433</v>
      </c>
      <c r="C928" s="1165">
        <v>163</v>
      </c>
      <c r="D928" s="1166"/>
      <c r="E928" s="1166">
        <v>103</v>
      </c>
      <c r="F928" s="20"/>
      <c r="G928" s="1166">
        <v>113</v>
      </c>
      <c r="H928" s="1166">
        <v>190</v>
      </c>
      <c r="I928" s="1167">
        <v>569</v>
      </c>
      <c r="J928" s="196"/>
      <c r="K928" s="166">
        <f t="shared" ref="K928:L928" si="3233">IF(C928&gt;0,(C928/C918)*100,)</f>
        <v>3.2055063913470994</v>
      </c>
      <c r="L928" s="166">
        <f t="shared" si="3233"/>
        <v>0</v>
      </c>
      <c r="M928" s="166">
        <f t="shared" ref="M928" si="3234">IF(E928&gt;0,(E928/E918)*100,)</f>
        <v>6.1899038461538467</v>
      </c>
      <c r="N928" s="166">
        <f t="shared" ref="N928" si="3235">IF(F928&gt;0,(F928/F918)*100,)</f>
        <v>0</v>
      </c>
      <c r="O928" s="166">
        <f t="shared" ref="O928" si="3236">IF(G928&gt;0,(G928/G918)*100,)</f>
        <v>7.9242636746143056</v>
      </c>
      <c r="P928" s="156">
        <f t="shared" ref="P928" si="3237">IF(H928&gt;0,(H928/H918)*100,)</f>
        <v>8.4145261293179807</v>
      </c>
      <c r="Q928" s="157">
        <f t="shared" ref="Q928" si="3238">IF(I928&gt;0,(I928/I918)*100,)</f>
        <v>5.4538483657624841</v>
      </c>
      <c r="R928" s="896"/>
      <c r="S928" s="166"/>
      <c r="T928" s="166"/>
      <c r="U928" s="166"/>
      <c r="V928" s="166"/>
      <c r="W928" s="156"/>
      <c r="X928" s="166"/>
      <c r="Y928" s="196"/>
      <c r="Z928" s="913"/>
      <c r="AA928" s="921"/>
      <c r="AB928" s="921"/>
      <c r="AC928" s="921"/>
      <c r="AD928" s="921"/>
      <c r="AE928" s="921"/>
      <c r="AF928" s="921"/>
    </row>
    <row r="929" spans="1:33">
      <c r="A929" s="165"/>
      <c r="B929" s="1143" t="s">
        <v>431</v>
      </c>
      <c r="C929" s="1165">
        <v>133</v>
      </c>
      <c r="D929" s="1166"/>
      <c r="E929" s="1166">
        <v>131</v>
      </c>
      <c r="F929" s="20"/>
      <c r="G929" s="1166">
        <v>129</v>
      </c>
      <c r="H929" s="1166">
        <v>206</v>
      </c>
      <c r="I929" s="1167">
        <v>599</v>
      </c>
      <c r="J929" s="196"/>
      <c r="K929" s="166">
        <f t="shared" ref="K929:L929" si="3239">IF(C929&gt;0,(C929/C921)*100,)</f>
        <v>2.917946467749013</v>
      </c>
      <c r="L929" s="166">
        <f t="shared" si="3239"/>
        <v>0</v>
      </c>
      <c r="M929" s="166">
        <f t="shared" ref="M929" si="3240">IF(E929&gt;0,(E929/E921)*100,)</f>
        <v>7.0467993544916618</v>
      </c>
      <c r="N929" s="166">
        <f t="shared" ref="N929" si="3241">IF(F929&gt;0,(F929/F921)*100,)</f>
        <v>0</v>
      </c>
      <c r="O929" s="166">
        <f t="shared" ref="O929" si="3242">IF(G929&gt;0,(G929/G921)*100,)</f>
        <v>8.2480818414322261</v>
      </c>
      <c r="P929" s="156">
        <f t="shared" ref="P929" si="3243">IF(H929&gt;0,(H929/H921)*100,)</f>
        <v>9.0868989854433178</v>
      </c>
      <c r="Q929" s="157">
        <f t="shared" ref="Q929" si="3244">IF(I929&gt;0,(I929/I921)*100,)</f>
        <v>5.8450429352068696</v>
      </c>
      <c r="R929" s="896"/>
      <c r="S929" s="166"/>
      <c r="T929" s="166"/>
      <c r="U929" s="166"/>
      <c r="V929" s="166"/>
      <c r="W929" s="156"/>
      <c r="X929" s="166"/>
      <c r="Y929" s="196"/>
      <c r="Z929" s="913"/>
      <c r="AA929" s="921"/>
      <c r="AB929" s="921"/>
      <c r="AC929" s="921"/>
      <c r="AD929" s="921"/>
      <c r="AE929" s="921"/>
      <c r="AF929" s="921"/>
    </row>
    <row r="930" spans="1:33">
      <c r="A930" s="165"/>
      <c r="B930" s="1143" t="s">
        <v>429</v>
      </c>
      <c r="C930" s="1165">
        <v>152</v>
      </c>
      <c r="D930" s="1166"/>
      <c r="E930" s="1166">
        <v>122</v>
      </c>
      <c r="F930" s="20"/>
      <c r="G930" s="1166">
        <v>126</v>
      </c>
      <c r="H930" s="1166">
        <v>193</v>
      </c>
      <c r="I930" s="1167">
        <v>593</v>
      </c>
      <c r="J930" s="897"/>
      <c r="K930" s="158">
        <f t="shared" ref="K930:L930" si="3245">IF(C930&gt;0,(C930/C924)*100,)</f>
        <v>3.0333266813011375</v>
      </c>
      <c r="L930" s="158">
        <f t="shared" si="3245"/>
        <v>0</v>
      </c>
      <c r="M930" s="158">
        <f t="shared" ref="M930" si="3246">IF(E930&gt;0,(E930/E924)*100,)</f>
        <v>6.2724935732647813</v>
      </c>
      <c r="N930" s="158">
        <f t="shared" ref="N930" si="3247">IF(F930&gt;0,(F930/F924)*100,)</f>
        <v>0</v>
      </c>
      <c r="O930" s="158">
        <f t="shared" ref="O930" si="3248">IF(G930&gt;0,(G930/G924)*100,)</f>
        <v>8.3832335329341312</v>
      </c>
      <c r="P930" s="159">
        <f t="shared" ref="P930" si="3249">IF(H930&gt;0,(H930/H924)*100,)</f>
        <v>10.184696569920844</v>
      </c>
      <c r="Q930" s="160">
        <f t="shared" ref="Q930" si="3250">IF(I930&gt;0,(I930/I924)*100,)</f>
        <v>5.7272551670851843</v>
      </c>
      <c r="R930" s="152"/>
      <c r="S930" s="153"/>
      <c r="T930" s="475"/>
      <c r="U930" s="475"/>
      <c r="V930" s="475"/>
      <c r="W930" s="475"/>
      <c r="X930" s="476"/>
      <c r="Y930" s="196"/>
      <c r="Z930" s="913"/>
      <c r="AA930" s="921"/>
      <c r="AB930" s="921"/>
      <c r="AC930" s="921"/>
      <c r="AD930" s="921"/>
      <c r="AE930" s="921"/>
      <c r="AF930" s="921"/>
    </row>
    <row r="931" spans="1:33">
      <c r="A931" s="165"/>
      <c r="B931" s="1143" t="s">
        <v>427</v>
      </c>
      <c r="C931" s="1165">
        <v>868</v>
      </c>
      <c r="D931" s="1166"/>
      <c r="E931" s="1166">
        <v>386</v>
      </c>
      <c r="F931" s="20"/>
      <c r="G931" s="1166">
        <v>421</v>
      </c>
      <c r="H931" s="1166">
        <v>734</v>
      </c>
      <c r="I931" s="1167">
        <v>2409</v>
      </c>
      <c r="J931" s="196"/>
      <c r="K931" s="166">
        <f t="shared" ref="K931:L931" si="3251">IF(C931&gt;0,(C931/C918)*100,)</f>
        <v>17.069813176007866</v>
      </c>
      <c r="L931" s="166">
        <f t="shared" si="3251"/>
        <v>0</v>
      </c>
      <c r="M931" s="166">
        <f t="shared" ref="M931" si="3252">IF(E931&gt;0,(E931/E918)*100,)</f>
        <v>23.197115384615387</v>
      </c>
      <c r="N931" s="166">
        <f t="shared" ref="N931" si="3253">IF(F931&gt;0,(F931/F918)*100,)</f>
        <v>0</v>
      </c>
      <c r="O931" s="166">
        <f t="shared" ref="O931" si="3254">IF(G931&gt;0,(G931/G918)*100,)</f>
        <v>29.523141654978964</v>
      </c>
      <c r="P931" s="156">
        <f t="shared" ref="P931" si="3255">IF(H931&gt;0,(H931/H918)*100,)</f>
        <v>32.506643046944198</v>
      </c>
      <c r="Q931" s="157">
        <f t="shared" ref="Q931" si="3256">IF(I931&gt;0,(I931/I918)*100,)</f>
        <v>23.090194574906548</v>
      </c>
      <c r="R931" s="896"/>
      <c r="S931" s="166"/>
      <c r="T931" s="166"/>
      <c r="U931" s="166"/>
      <c r="V931" s="166"/>
      <c r="W931" s="156"/>
      <c r="X931" s="166"/>
      <c r="Y931" s="196"/>
      <c r="Z931" s="913"/>
      <c r="AA931" s="921"/>
      <c r="AB931" s="921"/>
      <c r="AC931" s="921"/>
      <c r="AD931" s="921"/>
      <c r="AE931" s="921"/>
      <c r="AF931" s="921"/>
    </row>
    <row r="932" spans="1:33">
      <c r="A932" s="165"/>
      <c r="B932" s="1143" t="s">
        <v>425</v>
      </c>
      <c r="C932" s="1165">
        <v>822</v>
      </c>
      <c r="D932" s="1166"/>
      <c r="E932" s="1166">
        <v>428</v>
      </c>
      <c r="F932" s="20"/>
      <c r="G932" s="1166">
        <v>399</v>
      </c>
      <c r="H932" s="1166">
        <v>693</v>
      </c>
      <c r="I932" s="1167">
        <v>2342</v>
      </c>
      <c r="J932" s="196"/>
      <c r="K932" s="166">
        <f t="shared" ref="K932:L932" si="3257">IF(C932&gt;0,(C932/C921)*100,)</f>
        <v>18.034225537516456</v>
      </c>
      <c r="L932" s="166">
        <f t="shared" si="3257"/>
        <v>0</v>
      </c>
      <c r="M932" s="166">
        <f t="shared" ref="M932" si="3258">IF(E932&gt;0,(E932/E921)*100,)</f>
        <v>23.023130715438409</v>
      </c>
      <c r="N932" s="166">
        <f t="shared" ref="N932" si="3259">IF(F932&gt;0,(F932/F921)*100,)</f>
        <v>0</v>
      </c>
      <c r="O932" s="166">
        <f t="shared" ref="O932" si="3260">IF(G932&gt;0,(G932/G921)*100,)</f>
        <v>25.511508951406647</v>
      </c>
      <c r="P932" s="156">
        <f t="shared" ref="P932" si="3261">IF(H932&gt;0,(H932/H921)*100,)</f>
        <v>30.569033965593295</v>
      </c>
      <c r="Q932" s="157">
        <f t="shared" ref="Q932" si="3262">IF(I932&gt;0,(I932/I921)*100,)</f>
        <v>22.853239656518344</v>
      </c>
      <c r="R932" s="911"/>
      <c r="S932" s="166"/>
      <c r="T932" s="166"/>
      <c r="U932" s="166"/>
      <c r="V932" s="166"/>
      <c r="W932" s="156"/>
      <c r="X932" s="166"/>
      <c r="Y932" s="196"/>
      <c r="Z932" s="913"/>
      <c r="AA932" s="921"/>
      <c r="AB932" s="921"/>
      <c r="AC932" s="921"/>
      <c r="AD932" s="921"/>
      <c r="AE932" s="921"/>
      <c r="AF932" s="921"/>
      <c r="AG932" s="895"/>
    </row>
    <row r="933" spans="1:33">
      <c r="A933" s="165"/>
      <c r="B933" s="1143" t="s">
        <v>423</v>
      </c>
      <c r="C933" s="1165">
        <v>998</v>
      </c>
      <c r="D933" s="1166"/>
      <c r="E933" s="1166">
        <v>470</v>
      </c>
      <c r="F933" s="20"/>
      <c r="G933" s="1166">
        <v>409</v>
      </c>
      <c r="H933" s="1166">
        <v>569</v>
      </c>
      <c r="I933" s="1167">
        <v>2446</v>
      </c>
      <c r="J933" s="897"/>
      <c r="K933" s="154">
        <f t="shared" ref="K933:L933" si="3263">IF(C933&gt;0,(C933/C924)*100,)</f>
        <v>19.916184394332468</v>
      </c>
      <c r="L933" s="154">
        <f t="shared" si="3263"/>
        <v>0</v>
      </c>
      <c r="M933" s="426">
        <f t="shared" ref="M933" si="3264">IF(E933&gt;0,(E933/E924)*100,)</f>
        <v>24.164524421593832</v>
      </c>
      <c r="N933" s="426">
        <f t="shared" ref="N933" si="3265">IF(F933&gt;0,(F933/F924)*100,)</f>
        <v>0</v>
      </c>
      <c r="O933" s="426">
        <f t="shared" ref="O933" si="3266">IF(G933&gt;0,(G933/G924)*100,)</f>
        <v>27.212242182302059</v>
      </c>
      <c r="P933" s="426">
        <f t="shared" ref="P933" si="3267">IF(H933&gt;0,(H933/H924)*100,)</f>
        <v>30.026385224274403</v>
      </c>
      <c r="Q933" s="912">
        <f t="shared" ref="Q933" si="3268">IF(I933&gt;0,(I933/I924)*100,)</f>
        <v>23.623720301332817</v>
      </c>
      <c r="R933" s="911" t="s">
        <v>10</v>
      </c>
      <c r="S933" s="153"/>
      <c r="T933" s="150"/>
      <c r="U933" s="150"/>
      <c r="V933" s="150"/>
      <c r="W933" s="150"/>
      <c r="X933" s="898"/>
      <c r="Y933" s="196"/>
      <c r="Z933" s="913"/>
      <c r="AA933" s="921"/>
      <c r="AB933" s="921"/>
      <c r="AC933" s="921"/>
      <c r="AD933" s="921"/>
      <c r="AE933" s="921"/>
      <c r="AF933" s="921"/>
    </row>
    <row r="934" spans="1:33">
      <c r="A934" s="165"/>
      <c r="B934" s="1143" t="s">
        <v>421</v>
      </c>
      <c r="C934" s="1165">
        <v>2511</v>
      </c>
      <c r="D934" s="1166"/>
      <c r="E934" s="1166">
        <v>855</v>
      </c>
      <c r="F934" s="20"/>
      <c r="G934" s="1166">
        <v>506</v>
      </c>
      <c r="H934" s="1166">
        <v>601</v>
      </c>
      <c r="I934" s="1167">
        <v>4473</v>
      </c>
      <c r="J934" s="196"/>
      <c r="K934" s="153">
        <f t="shared" ref="K934:L934" si="3269">IF(C934&gt;0,(C934/C905)*100,)</f>
        <v>57.565337001375518</v>
      </c>
      <c r="L934" s="153">
        <f t="shared" si="3269"/>
        <v>0</v>
      </c>
      <c r="M934" s="475">
        <f t="shared" ref="M934" si="3270">IF(E934&gt;0,(E934/E905)*100,)</f>
        <v>44.811320754716981</v>
      </c>
      <c r="N934" s="475">
        <f t="shared" ref="N934" si="3271">IF(F934&gt;0,(F934/F905)*100,)</f>
        <v>0</v>
      </c>
      <c r="O934" s="475">
        <f t="shared" ref="O934" si="3272">IF(G934&gt;0,(G934/G905)*100,)</f>
        <v>40.839386602098465</v>
      </c>
      <c r="P934" s="475">
        <f t="shared" ref="P934" si="3273">IF(H934&gt;0,(H934/H905)*100,)</f>
        <v>30.725971370143153</v>
      </c>
      <c r="Q934" s="476">
        <f t="shared" ref="Q934" si="3274">IF(I934&gt;0,(I934/I905)*100,)</f>
        <v>47.258320126782884</v>
      </c>
      <c r="R934" s="152">
        <f>+K934+K937+K940</f>
        <v>71.77900045850528</v>
      </c>
      <c r="S934" s="153">
        <f t="shared" ref="S934:S936" si="3275">+L934+L937+L940</f>
        <v>0</v>
      </c>
      <c r="T934" s="475">
        <f t="shared" ref="T934:T936" si="3276">+M934+M937+M940</f>
        <v>69.758909853249477</v>
      </c>
      <c r="U934" s="475">
        <f t="shared" ref="U934:U936" si="3277">+N934+N937+N940</f>
        <v>0</v>
      </c>
      <c r="V934" s="475">
        <f t="shared" ref="V934:V936" si="3278">+O934+O937+O940</f>
        <v>62.308313155770783</v>
      </c>
      <c r="W934" s="475">
        <f t="shared" ref="W934:W936" si="3279">+P934+P937+P940</f>
        <v>60.531697341513294</v>
      </c>
      <c r="X934" s="476">
        <f t="shared" ref="X934:X936" si="3280">+Q934+Q937+Q940</f>
        <v>67.80771262546223</v>
      </c>
      <c r="Y934" s="196"/>
      <c r="Z934" s="913">
        <f>+R934+K943</f>
        <v>100</v>
      </c>
      <c r="AA934" s="913">
        <f t="shared" ref="AA934:AA936" si="3281">+S934+L943</f>
        <v>0</v>
      </c>
      <c r="AB934" s="913">
        <f t="shared" ref="AB934:AB936" si="3282">+T934+M943</f>
        <v>100</v>
      </c>
      <c r="AC934" s="913">
        <f t="shared" ref="AC934:AC936" si="3283">+U934+N943</f>
        <v>0</v>
      </c>
      <c r="AD934" s="913">
        <f t="shared" ref="AD934:AD936" si="3284">+V934+O943</f>
        <v>100</v>
      </c>
      <c r="AE934" s="913">
        <f t="shared" ref="AE934:AE936" si="3285">+W934+P943</f>
        <v>100</v>
      </c>
      <c r="AF934" s="913">
        <f t="shared" ref="AF934:AF936" si="3286">+X934+Q943</f>
        <v>100</v>
      </c>
    </row>
    <row r="935" spans="1:33">
      <c r="A935" s="165"/>
      <c r="B935" s="1143" t="s">
        <v>419</v>
      </c>
      <c r="C935" s="1165">
        <v>2501</v>
      </c>
      <c r="D935" s="1166"/>
      <c r="E935" s="1166">
        <v>799</v>
      </c>
      <c r="F935" s="20"/>
      <c r="G935" s="1166">
        <v>485</v>
      </c>
      <c r="H935" s="1166">
        <v>663</v>
      </c>
      <c r="I935" s="1167">
        <v>4448</v>
      </c>
      <c r="J935" s="196"/>
      <c r="K935" s="153">
        <f t="shared" ref="K935:L935" si="3287">IF(C935&gt;0,(C935/C908)*100,)</f>
        <v>58.054781801299903</v>
      </c>
      <c r="L935" s="153">
        <f t="shared" si="3287"/>
        <v>0</v>
      </c>
      <c r="M935" s="475">
        <f t="shared" ref="M935" si="3288">IF(E935&gt;0,(E935/E908)*100,)</f>
        <v>45.346197502837683</v>
      </c>
      <c r="N935" s="475">
        <f t="shared" ref="N935" si="3289">IF(F935&gt;0,(F935/F908)*100,)</f>
        <v>0</v>
      </c>
      <c r="O935" s="475">
        <f t="shared" ref="O935" si="3290">IF(G935&gt;0,(G935/G908)*100,)</f>
        <v>39.656582174979562</v>
      </c>
      <c r="P935" s="475">
        <f t="shared" ref="P935" si="3291">IF(H935&gt;0,(H935/H908)*100,)</f>
        <v>30.995792426367462</v>
      </c>
      <c r="Q935" s="476">
        <f t="shared" ref="Q935" si="3292">IF(I935&gt;0,(I935/I908)*100,)</f>
        <v>47.158608990670061</v>
      </c>
      <c r="R935" s="152">
        <f t="shared" ref="R935:R936" si="3293">+K935+K938+K941</f>
        <v>88.46332404828226</v>
      </c>
      <c r="S935" s="153">
        <f t="shared" si="3275"/>
        <v>0</v>
      </c>
      <c r="T935" s="475">
        <f t="shared" si="3276"/>
        <v>68.95573212258796</v>
      </c>
      <c r="U935" s="475">
        <f t="shared" si="3277"/>
        <v>0</v>
      </c>
      <c r="V935" s="475">
        <f t="shared" si="3278"/>
        <v>62.632869991823384</v>
      </c>
      <c r="W935" s="475">
        <f t="shared" si="3279"/>
        <v>61.524076671341753</v>
      </c>
      <c r="X935" s="476">
        <f t="shared" si="3280"/>
        <v>75.360474978795594</v>
      </c>
      <c r="Y935" s="196"/>
      <c r="Z935" s="913">
        <f t="shared" ref="Z935:Z936" si="3294">+R935+K944</f>
        <v>100</v>
      </c>
      <c r="AA935" s="913">
        <f t="shared" si="3281"/>
        <v>0</v>
      </c>
      <c r="AB935" s="913">
        <f t="shared" si="3282"/>
        <v>99.999999999999986</v>
      </c>
      <c r="AC935" s="913">
        <f t="shared" si="3283"/>
        <v>0</v>
      </c>
      <c r="AD935" s="913">
        <f t="shared" si="3284"/>
        <v>100</v>
      </c>
      <c r="AE935" s="913">
        <f t="shared" si="3285"/>
        <v>100</v>
      </c>
      <c r="AF935" s="913">
        <f t="shared" si="3286"/>
        <v>100</v>
      </c>
    </row>
    <row r="936" spans="1:33">
      <c r="A936" s="165"/>
      <c r="B936" s="1143" t="s">
        <v>417</v>
      </c>
      <c r="C936" s="1165">
        <v>2558</v>
      </c>
      <c r="D936" s="1166"/>
      <c r="E936" s="1166">
        <v>738</v>
      </c>
      <c r="F936" s="20"/>
      <c r="G936" s="1166">
        <v>513</v>
      </c>
      <c r="H936" s="1166">
        <v>701</v>
      </c>
      <c r="I936" s="1167">
        <v>4510</v>
      </c>
      <c r="J936" s="897"/>
      <c r="K936" s="154">
        <f t="shared" ref="K936:L936" si="3295">IF(C936&gt;0,(C936/C911)*100,)</f>
        <v>56.630506973655081</v>
      </c>
      <c r="L936" s="154">
        <f t="shared" si="3295"/>
        <v>0</v>
      </c>
      <c r="M936" s="477">
        <f t="shared" ref="M936" si="3296">IF(E936&gt;0,(E936/E911)*100,)</f>
        <v>43.772241992882563</v>
      </c>
      <c r="N936" s="477">
        <f t="shared" ref="N936" si="3297">IF(F936&gt;0,(F936/F911)*100,)</f>
        <v>0</v>
      </c>
      <c r="O936" s="477">
        <f t="shared" ref="O936" si="3298">IF(G936&gt;0,(G936/G911)*100,)</f>
        <v>39.583333333333329</v>
      </c>
      <c r="P936" s="477">
        <f t="shared" ref="P936" si="3299">IF(H936&gt;0,(H936/H911)*100,)</f>
        <v>35.279315551082036</v>
      </c>
      <c r="Q936" s="478">
        <f t="shared" ref="Q936" si="3300">IF(I936&gt;0,(I936/I911)*100,)</f>
        <v>47.543748682268607</v>
      </c>
      <c r="R936" s="152">
        <f t="shared" si="3293"/>
        <v>87.469559442107595</v>
      </c>
      <c r="S936" s="153">
        <f t="shared" si="3275"/>
        <v>0</v>
      </c>
      <c r="T936" s="475">
        <f t="shared" si="3276"/>
        <v>69.869513641755631</v>
      </c>
      <c r="U936" s="475">
        <f t="shared" si="3277"/>
        <v>0</v>
      </c>
      <c r="V936" s="475">
        <f t="shared" si="3278"/>
        <v>66.358024691358025</v>
      </c>
      <c r="W936" s="475">
        <f t="shared" si="3279"/>
        <v>69.300452944136893</v>
      </c>
      <c r="X936" s="476">
        <f t="shared" si="3280"/>
        <v>77.651275563989032</v>
      </c>
      <c r="Y936" s="196"/>
      <c r="Z936" s="913">
        <f t="shared" si="3294"/>
        <v>100</v>
      </c>
      <c r="AA936" s="913">
        <f t="shared" si="3281"/>
        <v>0</v>
      </c>
      <c r="AB936" s="913">
        <f t="shared" si="3282"/>
        <v>100</v>
      </c>
      <c r="AC936" s="913">
        <f t="shared" si="3283"/>
        <v>0</v>
      </c>
      <c r="AD936" s="913">
        <f t="shared" si="3284"/>
        <v>100</v>
      </c>
      <c r="AE936" s="913">
        <f t="shared" si="3285"/>
        <v>100</v>
      </c>
      <c r="AF936" s="913">
        <f t="shared" si="3286"/>
        <v>100</v>
      </c>
    </row>
    <row r="937" spans="1:33">
      <c r="A937" s="165"/>
      <c r="B937" s="1143" t="s">
        <v>415</v>
      </c>
      <c r="C937" s="1165">
        <v>173</v>
      </c>
      <c r="D937" s="1166"/>
      <c r="E937" s="1166">
        <v>118</v>
      </c>
      <c r="F937" s="20"/>
      <c r="G937" s="1166">
        <v>79</v>
      </c>
      <c r="H937" s="1166">
        <v>95</v>
      </c>
      <c r="I937" s="1167">
        <v>465</v>
      </c>
      <c r="J937" s="196"/>
      <c r="K937" s="153">
        <f t="shared" ref="K937:L937" si="3301">IF(C937&gt;0,(C937/C905)*100,)</f>
        <v>3.9660706098120126</v>
      </c>
      <c r="L937" s="153">
        <f t="shared" si="3301"/>
        <v>0</v>
      </c>
      <c r="M937" s="475">
        <f t="shared" ref="M937" si="3302">IF(E937&gt;0,(E937/E905)*100,)</f>
        <v>6.184486373165619</v>
      </c>
      <c r="N937" s="475">
        <f t="shared" ref="N937" si="3303">IF(F937&gt;0,(F937/F905)*100,)</f>
        <v>0</v>
      </c>
      <c r="O937" s="475">
        <f t="shared" ref="O937" si="3304">IF(G937&gt;0,(G937/G905)*100,)</f>
        <v>6.3761097659402743</v>
      </c>
      <c r="P937" s="475">
        <f t="shared" ref="P937" si="3305">IF(H937&gt;0,(H937/H905)*100,)</f>
        <v>4.8568507157464209</v>
      </c>
      <c r="Q937" s="476">
        <f t="shared" ref="Q937" si="3306">IF(I937&gt;0,(I937/I905)*100,)</f>
        <v>4.9128367670364499</v>
      </c>
      <c r="R937" s="152"/>
      <c r="S937" s="153"/>
      <c r="T937" s="475"/>
      <c r="U937" s="475"/>
      <c r="V937" s="475"/>
      <c r="W937" s="475"/>
      <c r="X937" s="476"/>
      <c r="Y937" s="196"/>
      <c r="Z937" s="915"/>
      <c r="AA937" s="915"/>
      <c r="AB937" s="915"/>
      <c r="AC937" s="917"/>
      <c r="AD937" s="917"/>
      <c r="AE937" s="917"/>
      <c r="AF937" s="917"/>
    </row>
    <row r="938" spans="1:33">
      <c r="A938" s="165"/>
      <c r="B938" s="1143" t="s">
        <v>413</v>
      </c>
      <c r="C938" s="1165">
        <v>162</v>
      </c>
      <c r="D938" s="1166"/>
      <c r="E938" s="1166">
        <v>125</v>
      </c>
      <c r="F938" s="20"/>
      <c r="G938" s="1166">
        <v>81</v>
      </c>
      <c r="H938" s="1166">
        <v>102</v>
      </c>
      <c r="I938" s="1167">
        <v>470</v>
      </c>
      <c r="J938" s="196"/>
      <c r="K938" s="153">
        <f t="shared" ref="K938:L938" si="3307">IF(C938&gt;0,(C938/C908)*100,)</f>
        <v>3.7604456824512535</v>
      </c>
      <c r="L938" s="153">
        <f t="shared" si="3307"/>
        <v>0</v>
      </c>
      <c r="M938" s="475">
        <f t="shared" ref="M938" si="3308">IF(E938&gt;0,(E938/E908)*100,)</f>
        <v>7.0942111237230421</v>
      </c>
      <c r="N938" s="475">
        <f t="shared" ref="N938" si="3309">IF(F938&gt;0,(F938/F908)*100,)</f>
        <v>0</v>
      </c>
      <c r="O938" s="475">
        <f t="shared" ref="O938" si="3310">IF(G938&gt;0,(G938/G908)*100,)</f>
        <v>6.6230580539656581</v>
      </c>
      <c r="P938" s="475">
        <f t="shared" ref="P938" si="3311">IF(H938&gt;0,(H938/H908)*100,)</f>
        <v>4.7685834502103788</v>
      </c>
      <c r="Q938" s="476">
        <f t="shared" ref="Q938" si="3312">IF(I938&gt;0,(I938/I908)*100,)</f>
        <v>4.9830364715860904</v>
      </c>
      <c r="R938" s="152"/>
      <c r="S938" s="153"/>
      <c r="T938" s="475"/>
      <c r="U938" s="475"/>
      <c r="V938" s="475"/>
      <c r="W938" s="475"/>
      <c r="X938" s="476"/>
      <c r="Y938" s="196"/>
      <c r="Z938" s="915"/>
      <c r="AA938" s="917"/>
      <c r="AB938" s="917"/>
      <c r="AC938" s="917"/>
      <c r="AD938" s="917"/>
      <c r="AE938" s="917"/>
      <c r="AF938" s="917"/>
    </row>
    <row r="939" spans="1:33">
      <c r="A939" s="165"/>
      <c r="B939" s="1143" t="s">
        <v>409</v>
      </c>
      <c r="C939" s="1165">
        <v>151</v>
      </c>
      <c r="D939" s="1166"/>
      <c r="E939" s="1166">
        <v>125</v>
      </c>
      <c r="F939" s="20"/>
      <c r="G939" s="1166">
        <v>76</v>
      </c>
      <c r="H939" s="1166">
        <v>87</v>
      </c>
      <c r="I939" s="1167">
        <v>439</v>
      </c>
      <c r="J939" s="196"/>
      <c r="K939" s="154">
        <f t="shared" ref="K939:L939" si="3313">IF(C939&gt;0,(C939/C911)*100,)</f>
        <v>3.342926721275183</v>
      </c>
      <c r="L939" s="154">
        <f t="shared" si="3313"/>
        <v>0</v>
      </c>
      <c r="M939" s="477">
        <f t="shared" ref="M939" si="3314">IF(E939&gt;0,(E939/E911)*100,)</f>
        <v>7.4139976275207591</v>
      </c>
      <c r="N939" s="477">
        <f t="shared" ref="N939" si="3315">IF(F939&gt;0,(F939/F911)*100,)</f>
        <v>0</v>
      </c>
      <c r="O939" s="477">
        <f t="shared" ref="O939" si="3316">IF(G939&gt;0,(G939/G911)*100,)</f>
        <v>5.8641975308641969</v>
      </c>
      <c r="P939" s="477">
        <f t="shared" ref="P939" si="3317">IF(H939&gt;0,(H939/H911)*100,)</f>
        <v>4.3784599899345746</v>
      </c>
      <c r="Q939" s="478">
        <f t="shared" ref="Q939" si="3318">IF(I939&gt;0,(I939/I911)*100,)</f>
        <v>4.6278726544381188</v>
      </c>
      <c r="R939" s="152"/>
      <c r="S939" s="153"/>
      <c r="T939" s="475"/>
      <c r="U939" s="475"/>
      <c r="V939" s="475"/>
      <c r="W939" s="475"/>
      <c r="X939" s="476"/>
      <c r="Y939" s="196"/>
      <c r="Z939" s="915"/>
      <c r="AA939" s="917"/>
      <c r="AB939" s="917"/>
      <c r="AC939" s="917"/>
      <c r="AD939" s="917"/>
      <c r="AE939" s="917"/>
      <c r="AF939" s="917"/>
    </row>
    <row r="940" spans="1:33">
      <c r="A940" s="165"/>
      <c r="B940" s="1143" t="s">
        <v>411</v>
      </c>
      <c r="C940" s="1165">
        <v>447</v>
      </c>
      <c r="D940" s="1166"/>
      <c r="E940" s="1166">
        <v>358</v>
      </c>
      <c r="F940" s="20"/>
      <c r="G940" s="1166">
        <v>187</v>
      </c>
      <c r="H940" s="1166">
        <v>488</v>
      </c>
      <c r="I940" s="1167">
        <v>1480</v>
      </c>
      <c r="J940" s="196"/>
      <c r="K940" s="153">
        <f t="shared" ref="K940:L940" si="3319">IF(C940&gt;0,(C940/C905)*100,)</f>
        <v>10.247592847317744</v>
      </c>
      <c r="L940" s="153">
        <f t="shared" si="3319"/>
        <v>0</v>
      </c>
      <c r="M940" s="475">
        <f t="shared" ref="M940" si="3320">IF(E940&gt;0,(E940/E905)*100,)</f>
        <v>18.763102725366878</v>
      </c>
      <c r="N940" s="475">
        <f t="shared" ref="N940" si="3321">IF(F940&gt;0,(F940/F905)*100,)</f>
        <v>0</v>
      </c>
      <c r="O940" s="475">
        <f t="shared" ref="O940" si="3322">IF(G940&gt;0,(G940/G905)*100,)</f>
        <v>15.09281678773204</v>
      </c>
      <c r="P940" s="475">
        <f t="shared" ref="P940" si="3323">IF(H940&gt;0,(H940/H905)*100,)</f>
        <v>24.948875255623722</v>
      </c>
      <c r="Q940" s="476">
        <f t="shared" ref="Q940" si="3324">IF(I940&gt;0,(I940/I905)*100,)</f>
        <v>15.636555731642895</v>
      </c>
      <c r="R940" s="152"/>
      <c r="S940" s="153"/>
      <c r="T940" s="475"/>
      <c r="U940" s="475"/>
      <c r="V940" s="475"/>
      <c r="W940" s="475"/>
      <c r="X940" s="476"/>
      <c r="Y940" s="196"/>
      <c r="Z940" s="915"/>
      <c r="AA940" s="917"/>
      <c r="AB940" s="917"/>
      <c r="AC940" s="917"/>
      <c r="AD940" s="917"/>
      <c r="AE940" s="917"/>
      <c r="AF940" s="917"/>
    </row>
    <row r="941" spans="1:33">
      <c r="A941" s="165"/>
      <c r="B941" s="1143" t="s">
        <v>407</v>
      </c>
      <c r="C941" s="1165">
        <v>1148</v>
      </c>
      <c r="D941" s="1166"/>
      <c r="E941" s="1166">
        <v>291</v>
      </c>
      <c r="F941" s="20"/>
      <c r="G941" s="1166">
        <v>200</v>
      </c>
      <c r="H941" s="1166">
        <v>551</v>
      </c>
      <c r="I941" s="1167">
        <v>2190</v>
      </c>
      <c r="J941" s="196"/>
      <c r="K941" s="153">
        <f t="shared" ref="K941:L941" si="3325">IF(C941&gt;0,(C941/C908)*100,)</f>
        <v>26.648096564531105</v>
      </c>
      <c r="L941" s="153">
        <f t="shared" si="3325"/>
        <v>0</v>
      </c>
      <c r="M941" s="475">
        <f t="shared" ref="M941" si="3326">IF(E941&gt;0,(E941/E908)*100,)</f>
        <v>16.515323496027243</v>
      </c>
      <c r="N941" s="475">
        <f t="shared" ref="N941" si="3327">IF(F941&gt;0,(F941/F908)*100,)</f>
        <v>0</v>
      </c>
      <c r="O941" s="475">
        <f t="shared" ref="O941" si="3328">IF(G941&gt;0,(G941/G908)*100,)</f>
        <v>16.353229762878168</v>
      </c>
      <c r="P941" s="475">
        <f t="shared" ref="P941" si="3329">IF(H941&gt;0,(H941/H908)*100,)</f>
        <v>25.759700794763909</v>
      </c>
      <c r="Q941" s="476">
        <f t="shared" ref="Q941" si="3330">IF(I941&gt;0,(I941/I908)*100,)</f>
        <v>23.21882951653944</v>
      </c>
      <c r="R941" s="152"/>
      <c r="S941" s="153"/>
      <c r="T941" s="475"/>
      <c r="U941" s="475"/>
      <c r="V941" s="475"/>
      <c r="W941" s="475"/>
      <c r="X941" s="476"/>
      <c r="Y941" s="196"/>
      <c r="Z941" s="915"/>
      <c r="AA941" s="917"/>
      <c r="AB941" s="917"/>
      <c r="AC941" s="917"/>
      <c r="AD941" s="917"/>
      <c r="AE941" s="917"/>
      <c r="AF941" s="917"/>
    </row>
    <row r="942" spans="1:33">
      <c r="A942" s="165"/>
      <c r="B942" s="1143" t="s">
        <v>405</v>
      </c>
      <c r="C942" s="1165">
        <v>1242</v>
      </c>
      <c r="D942" s="1166"/>
      <c r="E942" s="1166">
        <v>315</v>
      </c>
      <c r="F942" s="20"/>
      <c r="G942" s="1166">
        <v>271</v>
      </c>
      <c r="H942" s="1166">
        <v>589</v>
      </c>
      <c r="I942" s="1167">
        <v>2417</v>
      </c>
      <c r="J942" s="897"/>
      <c r="K942" s="154">
        <f t="shared" ref="K942:L942" si="3331">IF(C942&gt;0,(C942/C911)*100,)</f>
        <v>27.496125747177331</v>
      </c>
      <c r="L942" s="154">
        <f t="shared" si="3331"/>
        <v>0</v>
      </c>
      <c r="M942" s="477">
        <f t="shared" ref="M942" si="3332">IF(E942&gt;0,(E942/E911)*100,)</f>
        <v>18.683274021352315</v>
      </c>
      <c r="N942" s="477">
        <f t="shared" ref="N942" si="3333">IF(F942&gt;0,(F942/F911)*100,)</f>
        <v>0</v>
      </c>
      <c r="O942" s="477">
        <f t="shared" ref="O942" si="3334">IF(G942&gt;0,(G942/G911)*100,)</f>
        <v>20.910493827160494</v>
      </c>
      <c r="P942" s="477">
        <f t="shared" ref="P942" si="3335">IF(H942&gt;0,(H942/H911)*100,)</f>
        <v>29.642677403120281</v>
      </c>
      <c r="Q942" s="478">
        <f t="shared" ref="Q942" si="3336">IF(I942&gt;0,(I942/I911)*100,)</f>
        <v>25.47965422728231</v>
      </c>
      <c r="R942" s="152"/>
      <c r="S942" s="153"/>
      <c r="T942" s="475"/>
      <c r="U942" s="475"/>
      <c r="V942" s="475"/>
      <c r="W942" s="475"/>
      <c r="X942" s="476"/>
      <c r="Y942" s="196"/>
      <c r="Z942" s="915"/>
      <c r="AA942" s="917"/>
      <c r="AB942" s="917"/>
      <c r="AC942" s="917"/>
      <c r="AD942" s="917"/>
      <c r="AE942" s="917"/>
      <c r="AF942" s="917"/>
    </row>
    <row r="943" spans="1:33">
      <c r="A943" s="165"/>
      <c r="B943" s="1143" t="s">
        <v>401</v>
      </c>
      <c r="C943" s="1165">
        <v>1231</v>
      </c>
      <c r="D943" s="1166"/>
      <c r="E943" s="1166">
        <v>577</v>
      </c>
      <c r="F943" s="20"/>
      <c r="G943" s="1166">
        <v>467</v>
      </c>
      <c r="H943" s="1166">
        <v>772</v>
      </c>
      <c r="I943" s="1167">
        <v>3047</v>
      </c>
      <c r="J943" s="196"/>
      <c r="K943" s="153">
        <f t="shared" ref="K943:L943" si="3337">IF(C943&gt;0,(C943/C905)*100,)</f>
        <v>28.220999541494727</v>
      </c>
      <c r="L943" s="153">
        <f t="shared" si="3337"/>
        <v>0</v>
      </c>
      <c r="M943" s="475">
        <f t="shared" ref="M943" si="3338">IF(E943&gt;0,(E943/E905)*100,)</f>
        <v>30.241090146750526</v>
      </c>
      <c r="N943" s="475">
        <f t="shared" ref="N943" si="3339">IF(F943&gt;0,(F943/F905)*100,)</f>
        <v>0</v>
      </c>
      <c r="O943" s="475">
        <f t="shared" ref="O943" si="3340">IF(G943&gt;0,(G943/G905)*100,)</f>
        <v>37.691686844229217</v>
      </c>
      <c r="P943" s="475">
        <f t="shared" ref="P943" si="3341">IF(H943&gt;0,(H943/H905)*100,)</f>
        <v>39.468302658486706</v>
      </c>
      <c r="Q943" s="476">
        <f t="shared" ref="Q943" si="3342">IF(I943&gt;0,(I943/I905)*100,)</f>
        <v>32.19228737453777</v>
      </c>
      <c r="R943" s="152"/>
      <c r="S943" s="153"/>
      <c r="T943" s="475"/>
      <c r="U943" s="475"/>
      <c r="V943" s="475"/>
      <c r="W943" s="475"/>
      <c r="X943" s="476"/>
      <c r="Y943" s="196"/>
      <c r="Z943" s="915"/>
      <c r="AA943" s="917"/>
      <c r="AB943" s="917"/>
      <c r="AC943" s="917"/>
      <c r="AD943" s="917"/>
      <c r="AE943" s="917"/>
      <c r="AF943" s="917"/>
    </row>
    <row r="944" spans="1:33">
      <c r="A944" s="165"/>
      <c r="B944" s="1143" t="s">
        <v>399</v>
      </c>
      <c r="C944" s="1165">
        <v>497</v>
      </c>
      <c r="D944" s="1166"/>
      <c r="E944" s="1166">
        <v>547</v>
      </c>
      <c r="F944" s="20"/>
      <c r="G944" s="1166">
        <v>457</v>
      </c>
      <c r="H944" s="1166">
        <v>823</v>
      </c>
      <c r="I944" s="1167">
        <v>2324</v>
      </c>
      <c r="J944" s="196"/>
      <c r="K944" s="153">
        <f t="shared" ref="K944:L944" si="3343">IF(C944&gt;0,(C944/C908)*100,)</f>
        <v>11.536675951717735</v>
      </c>
      <c r="L944" s="153">
        <f t="shared" si="3343"/>
        <v>0</v>
      </c>
      <c r="M944" s="475">
        <f t="shared" ref="M944" si="3344">IF(E944&gt;0,(E944/E908)*100,)</f>
        <v>31.044267877412029</v>
      </c>
      <c r="N944" s="475">
        <f t="shared" ref="N944" si="3345">IF(F944&gt;0,(F944/F908)*100,)</f>
        <v>0</v>
      </c>
      <c r="O944" s="475">
        <f t="shared" ref="O944" si="3346">IF(G944&gt;0,(G944/G908)*100,)</f>
        <v>37.367130008176616</v>
      </c>
      <c r="P944" s="475">
        <f t="shared" ref="P944" si="3347">IF(H944&gt;0,(H944/H908)*100,)</f>
        <v>38.475923328658254</v>
      </c>
      <c r="Q944" s="476">
        <f t="shared" ref="Q944" si="3348">IF(I944&gt;0,(I944/I908)*100,)</f>
        <v>24.639525021204413</v>
      </c>
      <c r="R944" s="152"/>
      <c r="S944" s="153"/>
      <c r="T944" s="475"/>
      <c r="U944" s="475"/>
      <c r="V944" s="475"/>
      <c r="W944" s="475"/>
      <c r="X944" s="476"/>
      <c r="Y944" s="196"/>
      <c r="Z944" s="915"/>
      <c r="AA944" s="917"/>
      <c r="AB944" s="917"/>
      <c r="AC944" s="917"/>
      <c r="AD944" s="917"/>
      <c r="AE944" s="917"/>
      <c r="AF944" s="917"/>
    </row>
    <row r="945" spans="1:32">
      <c r="A945" s="165"/>
      <c r="B945" s="1143" t="s">
        <v>397</v>
      </c>
      <c r="C945" s="1165">
        <v>566</v>
      </c>
      <c r="D945" s="1166"/>
      <c r="E945" s="1166">
        <v>508</v>
      </c>
      <c r="F945" s="20"/>
      <c r="G945" s="1166">
        <v>436</v>
      </c>
      <c r="H945" s="1166">
        <v>610</v>
      </c>
      <c r="I945" s="1167">
        <v>2120</v>
      </c>
      <c r="J945" s="897"/>
      <c r="K945" s="154">
        <f t="shared" ref="K945:L945" si="3349">IF(C945&gt;0,(C945/C911)*100,)</f>
        <v>12.530440557892405</v>
      </c>
      <c r="L945" s="154">
        <f t="shared" si="3349"/>
        <v>0</v>
      </c>
      <c r="M945" s="477">
        <f t="shared" ref="M945" si="3350">IF(E945&gt;0,(E945/E911)*100,)</f>
        <v>30.130486358244362</v>
      </c>
      <c r="N945" s="477">
        <f t="shared" ref="N945" si="3351">IF(F945&gt;0,(F945/F911)*100,)</f>
        <v>0</v>
      </c>
      <c r="O945" s="477">
        <f t="shared" ref="O945" si="3352">IF(G945&gt;0,(G945/G911)*100,)</f>
        <v>33.641975308641975</v>
      </c>
      <c r="P945" s="900">
        <f t="shared" ref="P945" si="3353">IF(H945&gt;0,(H945/H911)*100,)</f>
        <v>30.699547055863107</v>
      </c>
      <c r="Q945" s="477">
        <f t="shared" ref="Q945" si="3354">IF(I945&gt;0,(I945/I911)*100,)</f>
        <v>22.348724436010965</v>
      </c>
      <c r="R945" s="152"/>
      <c r="S945" s="153"/>
      <c r="T945" s="475"/>
      <c r="U945" s="475"/>
      <c r="V945" s="475"/>
      <c r="W945" s="475"/>
      <c r="X945" s="476"/>
      <c r="Y945" s="196"/>
      <c r="Z945" s="915"/>
      <c r="AA945" s="917"/>
      <c r="AB945" s="917"/>
      <c r="AC945" s="917"/>
      <c r="AD945" s="917"/>
      <c r="AE945" s="917"/>
      <c r="AF945" s="917"/>
    </row>
    <row r="946" spans="1:32">
      <c r="A946" s="165"/>
      <c r="B946" s="1143" t="s">
        <v>403</v>
      </c>
      <c r="C946" s="1165">
        <v>1993</v>
      </c>
      <c r="D946" s="1166"/>
      <c r="E946" s="1166">
        <v>871</v>
      </c>
      <c r="F946" s="20"/>
      <c r="G946" s="1166">
        <v>501</v>
      </c>
      <c r="H946" s="1166">
        <v>860</v>
      </c>
      <c r="I946" s="1167">
        <v>4225</v>
      </c>
      <c r="J946" s="196"/>
      <c r="K946" s="166">
        <f t="shared" ref="K946:L946" si="3355">IF(C946&gt;0,(C946/C898)*100,)</f>
        <v>57.237219988512344</v>
      </c>
      <c r="L946" s="155">
        <f t="shared" si="3355"/>
        <v>0</v>
      </c>
      <c r="M946" s="155">
        <f t="shared" ref="M946" si="3356">IF(E946&gt;0,(E946/E898)*100,)</f>
        <v>49.042792792792795</v>
      </c>
      <c r="N946" s="155">
        <f t="shared" ref="N946" si="3357">IF(F946&gt;0,(F946/F898)*100,)</f>
        <v>0</v>
      </c>
      <c r="O946" s="155">
        <f t="shared" ref="O946" si="3358">IF(G946&gt;0,(G946/G898)*100,)</f>
        <v>45.586897179253867</v>
      </c>
      <c r="P946" s="156">
        <f t="shared" ref="P946" si="3359">IF(H946&gt;0,(H946/H898)*100,)</f>
        <v>42.17753800882786</v>
      </c>
      <c r="Q946" s="157">
        <f>IF(I946&gt;0,(I946/I898)*100,)</f>
        <v>50.321581705574083</v>
      </c>
      <c r="R946" s="896"/>
      <c r="S946" s="166"/>
      <c r="T946" s="166"/>
      <c r="U946" s="166"/>
      <c r="V946" s="166"/>
      <c r="W946" s="156"/>
      <c r="X946" s="166"/>
      <c r="Y946" s="196"/>
      <c r="Z946" s="915"/>
      <c r="AA946" s="917"/>
      <c r="AB946" s="917"/>
      <c r="AC946" s="917"/>
      <c r="AD946" s="917"/>
      <c r="AE946" s="917"/>
      <c r="AF946" s="917"/>
    </row>
    <row r="947" spans="1:32">
      <c r="A947" s="165"/>
      <c r="B947" s="1143" t="s">
        <v>441</v>
      </c>
      <c r="C947" s="1165">
        <v>1992</v>
      </c>
      <c r="D947" s="1166"/>
      <c r="E947" s="1166">
        <v>904</v>
      </c>
      <c r="F947" s="20"/>
      <c r="G947" s="1166">
        <v>505</v>
      </c>
      <c r="H947" s="1166">
        <v>838</v>
      </c>
      <c r="I947" s="1167">
        <v>4239</v>
      </c>
      <c r="J947" s="196"/>
      <c r="K947" s="166">
        <f t="shared" ref="K947:L947" si="3360">IF(C947&gt;0,(C947/C900)*100,)</f>
        <v>57.839721254355403</v>
      </c>
      <c r="L947" s="155">
        <f t="shared" si="3360"/>
        <v>0</v>
      </c>
      <c r="M947" s="155">
        <f t="shared" ref="M947" si="3361">IF(E947&gt;0,(E947/E900)*100,)</f>
        <v>50.815064643057895</v>
      </c>
      <c r="N947" s="155">
        <f t="shared" ref="N947" si="3362">IF(F947&gt;0,(F947/F900)*100,)</f>
        <v>0</v>
      </c>
      <c r="O947" s="155">
        <f t="shared" ref="O947" si="3363">IF(G947&gt;0,(G947/G900)*100,)</f>
        <v>44.729849424269261</v>
      </c>
      <c r="P947" s="156">
        <f t="shared" ref="P947" si="3364">IF(H947&gt;0,(H947/H900)*100,)</f>
        <v>39.980916030534353</v>
      </c>
      <c r="Q947" s="157">
        <f t="shared" ref="Q947" si="3365">IF(I947&gt;0,(I947/I900)*100,)</f>
        <v>50.17755681818182</v>
      </c>
      <c r="R947" s="896"/>
      <c r="S947" s="166"/>
      <c r="T947" s="166"/>
      <c r="U947" s="166"/>
      <c r="V947" s="166"/>
      <c r="W947" s="156"/>
      <c r="X947" s="166"/>
      <c r="Y947" s="196"/>
      <c r="Z947" s="915"/>
      <c r="AA947" s="917"/>
      <c r="AB947" s="917"/>
      <c r="AC947" s="917"/>
      <c r="AD947" s="917"/>
      <c r="AE947" s="917"/>
      <c r="AF947" s="917"/>
    </row>
    <row r="948" spans="1:32">
      <c r="A948" s="165"/>
      <c r="B948" s="1143" t="s">
        <v>439</v>
      </c>
      <c r="C948" s="1165">
        <v>2068</v>
      </c>
      <c r="D948" s="1166"/>
      <c r="E948" s="1166">
        <v>789</v>
      </c>
      <c r="F948" s="20"/>
      <c r="G948" s="1166">
        <v>539</v>
      </c>
      <c r="H948" s="1166">
        <v>910</v>
      </c>
      <c r="I948" s="1167">
        <v>4306</v>
      </c>
      <c r="J948" s="897"/>
      <c r="K948" s="158">
        <f t="shared" ref="K948:L948" si="3366">IF(C948&gt;0,(C948/C902)*100,)</f>
        <v>58.089887640449433</v>
      </c>
      <c r="L948" s="158">
        <f t="shared" si="3366"/>
        <v>0</v>
      </c>
      <c r="M948" s="158">
        <f t="shared" ref="M948" si="3367">IF(E948&gt;0,(E948/E902)*100,)</f>
        <v>45.111492281303597</v>
      </c>
      <c r="N948" s="158">
        <f t="shared" ref="N948" si="3368">IF(F948&gt;0,(F948/F902)*100,)</f>
        <v>0</v>
      </c>
      <c r="O948" s="158">
        <f t="shared" ref="O948" si="3369">IF(G948&gt;0,(G948/G902)*100,)</f>
        <v>49.953660797034289</v>
      </c>
      <c r="P948" s="159">
        <f t="shared" ref="P948" si="3370">IF(H948&gt;0,(H948/H902)*100,)</f>
        <v>45.228628230616302</v>
      </c>
      <c r="Q948" s="160">
        <f t="shared" ref="Q948" si="3371">IF(I948&gt;0,(I948/I902)*100,)</f>
        <v>51.261904761904766</v>
      </c>
      <c r="R948" s="427"/>
      <c r="S948" s="158"/>
      <c r="T948" s="158"/>
      <c r="U948" s="158"/>
      <c r="V948" s="158"/>
      <c r="W948" s="159"/>
      <c r="X948" s="158"/>
      <c r="Y948" s="897"/>
      <c r="Z948" s="918"/>
      <c r="AA948" s="919"/>
      <c r="AB948" s="919"/>
      <c r="AC948" s="919"/>
      <c r="AD948" s="919"/>
      <c r="AE948" s="919"/>
      <c r="AF948" s="919"/>
    </row>
    <row r="949" spans="1:32">
      <c r="A949" s="1144" t="s">
        <v>358</v>
      </c>
      <c r="B949" s="1171"/>
      <c r="C949" s="1162">
        <v>192090.5</v>
      </c>
      <c r="D949" s="1163">
        <v>41687.5</v>
      </c>
      <c r="E949" s="1163">
        <v>128454.5</v>
      </c>
      <c r="F949" s="1163">
        <v>42280.5</v>
      </c>
      <c r="G949" s="1163">
        <v>30093</v>
      </c>
      <c r="H949" s="1163">
        <v>14471</v>
      </c>
      <c r="I949" s="1164">
        <v>449077</v>
      </c>
      <c r="J949" s="196"/>
      <c r="K949" s="472"/>
      <c r="L949" s="472"/>
      <c r="M949" s="462"/>
      <c r="N949" s="462"/>
      <c r="O949" s="462"/>
      <c r="P949" s="462"/>
      <c r="Q949" s="473"/>
      <c r="R949" s="474"/>
      <c r="S949" s="909"/>
      <c r="T949" s="910"/>
      <c r="U949" s="910"/>
      <c r="V949" s="910"/>
      <c r="W949" s="910"/>
      <c r="X949" s="473"/>
      <c r="Y949" s="196"/>
      <c r="Z949" s="915"/>
      <c r="AA949" s="917"/>
      <c r="AB949" s="917"/>
      <c r="AC949" s="917"/>
      <c r="AD949" s="917"/>
      <c r="AE949" s="917"/>
      <c r="AF949" s="917"/>
    </row>
    <row r="950" spans="1:32">
      <c r="A950" s="1144" t="s">
        <v>360</v>
      </c>
      <c r="B950" s="1171"/>
      <c r="C950" s="1162">
        <v>193577</v>
      </c>
      <c r="D950" s="1163">
        <v>44815</v>
      </c>
      <c r="E950" s="1163">
        <v>121076</v>
      </c>
      <c r="F950" s="1163">
        <v>43064</v>
      </c>
      <c r="G950" s="1163">
        <v>30700</v>
      </c>
      <c r="H950" s="1163">
        <v>14488</v>
      </c>
      <c r="I950" s="1164">
        <v>447720</v>
      </c>
      <c r="J950" s="196"/>
      <c r="K950" s="153"/>
      <c r="L950" s="153"/>
      <c r="M950" s="475"/>
      <c r="N950" s="475"/>
      <c r="O950" s="475"/>
      <c r="P950" s="475"/>
      <c r="Q950" s="476"/>
      <c r="R950" s="152"/>
      <c r="S950" s="153"/>
      <c r="T950" s="475"/>
      <c r="U950" s="475"/>
      <c r="V950" s="475"/>
      <c r="W950" s="475"/>
      <c r="X950" s="476"/>
      <c r="Y950" s="196"/>
      <c r="Z950" s="915"/>
      <c r="AA950" s="917"/>
      <c r="AB950" s="917"/>
      <c r="AC950" s="917"/>
      <c r="AD950" s="917"/>
      <c r="AE950" s="917"/>
      <c r="AF950" s="917"/>
    </row>
    <row r="951" spans="1:32">
      <c r="A951" s="1144" t="s">
        <v>362</v>
      </c>
      <c r="B951" s="1171"/>
      <c r="C951" s="1162">
        <v>196810</v>
      </c>
      <c r="D951" s="1163">
        <v>49589</v>
      </c>
      <c r="E951" s="1163">
        <v>128863</v>
      </c>
      <c r="F951" s="1163">
        <v>49527</v>
      </c>
      <c r="G951" s="1163">
        <v>29892</v>
      </c>
      <c r="H951" s="1163">
        <v>15284</v>
      </c>
      <c r="I951" s="1164">
        <v>469965</v>
      </c>
      <c r="J951" s="196"/>
      <c r="K951" s="153"/>
      <c r="L951" s="153"/>
      <c r="M951" s="475"/>
      <c r="N951" s="475"/>
      <c r="O951" s="475"/>
      <c r="P951" s="475"/>
      <c r="Q951" s="476"/>
      <c r="R951" s="152"/>
      <c r="S951" s="153"/>
      <c r="T951" s="475"/>
      <c r="U951" s="475"/>
      <c r="V951" s="475"/>
      <c r="W951" s="475"/>
      <c r="X951" s="476"/>
      <c r="Y951" s="196"/>
      <c r="Z951" s="915"/>
      <c r="AA951" s="917"/>
      <c r="AB951" s="917"/>
      <c r="AC951" s="917"/>
      <c r="AD951" s="917"/>
      <c r="AE951" s="917"/>
      <c r="AF951" s="917"/>
    </row>
    <row r="952" spans="1:32">
      <c r="A952" s="1144" t="s">
        <v>364</v>
      </c>
      <c r="B952" s="1171"/>
      <c r="C952" s="1162">
        <v>204696</v>
      </c>
      <c r="D952" s="1163">
        <v>48897</v>
      </c>
      <c r="E952" s="1163">
        <v>128769</v>
      </c>
      <c r="F952" s="1163">
        <v>51993</v>
      </c>
      <c r="G952" s="1163">
        <v>30517</v>
      </c>
      <c r="H952" s="1163">
        <v>16597</v>
      </c>
      <c r="I952" s="1164">
        <v>481469</v>
      </c>
      <c r="J952" s="196"/>
      <c r="K952" s="153"/>
      <c r="L952" s="153"/>
      <c r="M952" s="475"/>
      <c r="N952" s="475"/>
      <c r="O952" s="475"/>
      <c r="P952" s="475"/>
      <c r="Q952" s="476"/>
      <c r="R952" s="152"/>
      <c r="S952" s="153"/>
      <c r="T952" s="475"/>
      <c r="U952" s="475"/>
      <c r="V952" s="475"/>
      <c r="W952" s="475"/>
      <c r="X952" s="476"/>
      <c r="Y952" s="196"/>
      <c r="Z952" s="915"/>
      <c r="AA952" s="917"/>
      <c r="AB952" s="917"/>
      <c r="AC952" s="917"/>
      <c r="AD952" s="917"/>
      <c r="AE952" s="917"/>
      <c r="AF952" s="917"/>
    </row>
    <row r="953" spans="1:32">
      <c r="A953" s="1144" t="s">
        <v>366</v>
      </c>
      <c r="B953" s="1171"/>
      <c r="C953" s="1162">
        <v>206039</v>
      </c>
      <c r="D953" s="1163">
        <v>49320</v>
      </c>
      <c r="E953" s="1163">
        <v>130533</v>
      </c>
      <c r="F953" s="1163">
        <v>51685</v>
      </c>
      <c r="G953" s="1163">
        <v>31765</v>
      </c>
      <c r="H953" s="1163">
        <v>17413</v>
      </c>
      <c r="I953" s="1164">
        <v>486755</v>
      </c>
      <c r="J953" s="196"/>
      <c r="K953" s="153"/>
      <c r="L953" s="153"/>
      <c r="M953" s="475"/>
      <c r="N953" s="475"/>
      <c r="O953" s="475"/>
      <c r="P953" s="475"/>
      <c r="Q953" s="476"/>
      <c r="R953" s="152"/>
      <c r="S953" s="153"/>
      <c r="T953" s="475"/>
      <c r="U953" s="475"/>
      <c r="V953" s="475"/>
      <c r="W953" s="475"/>
      <c r="X953" s="476"/>
      <c r="Y953" s="196"/>
      <c r="Z953" s="915"/>
      <c r="AA953" s="915"/>
      <c r="AB953" s="915"/>
      <c r="AC953" s="915"/>
      <c r="AD953" s="917"/>
      <c r="AE953" s="917"/>
      <c r="AF953" s="917"/>
    </row>
    <row r="954" spans="1:32">
      <c r="A954" s="1144" t="s">
        <v>368</v>
      </c>
      <c r="B954" s="1171"/>
      <c r="C954" s="1162">
        <v>207580</v>
      </c>
      <c r="D954" s="1163">
        <v>50651</v>
      </c>
      <c r="E954" s="1163">
        <v>136684</v>
      </c>
      <c r="F954" s="1163">
        <v>53306</v>
      </c>
      <c r="G954" s="1163">
        <v>33837</v>
      </c>
      <c r="H954" s="1163">
        <v>19132</v>
      </c>
      <c r="I954" s="1164">
        <v>501190</v>
      </c>
      <c r="J954" s="196"/>
      <c r="K954" s="153"/>
      <c r="L954" s="153"/>
      <c r="M954" s="475"/>
      <c r="N954" s="475"/>
      <c r="O954" s="475"/>
      <c r="P954" s="475"/>
      <c r="Q954" s="476"/>
      <c r="R954" s="152"/>
      <c r="S954" s="153"/>
      <c r="T954" s="475"/>
      <c r="U954" s="475"/>
      <c r="V954" s="475"/>
      <c r="W954" s="475"/>
      <c r="X954" s="476"/>
      <c r="Y954" s="196"/>
      <c r="Z954" s="915"/>
      <c r="AA954" s="917"/>
      <c r="AB954" s="917"/>
      <c r="AC954" s="917"/>
      <c r="AD954" s="917"/>
      <c r="AE954" s="917"/>
      <c r="AF954" s="917"/>
    </row>
    <row r="955" spans="1:32">
      <c r="A955" s="1144" t="s">
        <v>370</v>
      </c>
      <c r="B955" s="1171"/>
      <c r="C955" s="1162">
        <v>220585</v>
      </c>
      <c r="D955" s="1163">
        <v>53362</v>
      </c>
      <c r="E955" s="1163">
        <v>145099</v>
      </c>
      <c r="F955" s="1163">
        <v>54389</v>
      </c>
      <c r="G955" s="1163">
        <v>35279</v>
      </c>
      <c r="H955" s="1163">
        <v>22562</v>
      </c>
      <c r="I955" s="1164">
        <v>531276</v>
      </c>
      <c r="J955" s="196"/>
      <c r="K955" s="154"/>
      <c r="L955" s="154"/>
      <c r="M955" s="477"/>
      <c r="N955" s="477"/>
      <c r="O955" s="477"/>
      <c r="P955" s="477"/>
      <c r="Q955" s="478"/>
      <c r="R955" s="152"/>
      <c r="S955" s="153"/>
      <c r="T955" s="475"/>
      <c r="U955" s="475"/>
      <c r="V955" s="475"/>
      <c r="W955" s="475"/>
      <c r="X955" s="476"/>
      <c r="Y955" s="196"/>
      <c r="Z955" s="915"/>
      <c r="AA955" s="917"/>
      <c r="AB955" s="917"/>
      <c r="AC955" s="917"/>
      <c r="AD955" s="917"/>
      <c r="AE955" s="917"/>
      <c r="AF955" s="917"/>
    </row>
    <row r="956" spans="1:32">
      <c r="A956" s="1144" t="s">
        <v>372</v>
      </c>
      <c r="B956" s="1171"/>
      <c r="C956" s="1162">
        <v>121050</v>
      </c>
      <c r="D956" s="1163">
        <v>26110</v>
      </c>
      <c r="E956" s="1163">
        <v>75991</v>
      </c>
      <c r="F956" s="1163">
        <v>25196</v>
      </c>
      <c r="G956" s="1163">
        <v>14429</v>
      </c>
      <c r="H956" s="1163">
        <v>6274</v>
      </c>
      <c r="I956" s="1164">
        <v>269050</v>
      </c>
      <c r="J956" s="196"/>
      <c r="K956" s="153"/>
      <c r="L956" s="153"/>
      <c r="M956" s="475"/>
      <c r="N956" s="475"/>
      <c r="O956" s="475"/>
      <c r="P956" s="475"/>
      <c r="Q956" s="476"/>
      <c r="R956" s="152"/>
      <c r="S956" s="153"/>
      <c r="T956" s="475"/>
      <c r="U956" s="475"/>
      <c r="V956" s="475"/>
      <c r="W956" s="475"/>
      <c r="X956" s="476"/>
      <c r="Y956" s="196"/>
      <c r="Z956" s="915"/>
      <c r="AA956" s="917"/>
      <c r="AB956" s="917"/>
      <c r="AC956" s="917"/>
      <c r="AD956" s="917"/>
      <c r="AE956" s="917"/>
      <c r="AF956" s="917"/>
    </row>
    <row r="957" spans="1:32">
      <c r="A957" s="1144" t="s">
        <v>1216</v>
      </c>
      <c r="B957" s="1171"/>
      <c r="C957" s="1162">
        <v>109780</v>
      </c>
      <c r="D957" s="1163">
        <v>23029</v>
      </c>
      <c r="E957" s="1163">
        <v>70354</v>
      </c>
      <c r="F957" s="1163">
        <v>19926</v>
      </c>
      <c r="G957" s="1163">
        <v>13556</v>
      </c>
      <c r="H957" s="1163">
        <v>5992</v>
      </c>
      <c r="I957" s="1164">
        <v>242637</v>
      </c>
      <c r="J957" s="196"/>
      <c r="K957" s="153"/>
      <c r="L957" s="153"/>
      <c r="M957" s="475"/>
      <c r="N957" s="475"/>
      <c r="O957" s="475"/>
      <c r="P957" s="475"/>
      <c r="Q957" s="476"/>
      <c r="R957" s="152"/>
      <c r="S957" s="153"/>
      <c r="T957" s="475"/>
      <c r="U957" s="475"/>
      <c r="V957" s="475"/>
      <c r="W957" s="475"/>
      <c r="X957" s="476"/>
      <c r="Y957" s="196"/>
      <c r="Z957" s="915"/>
      <c r="AA957" s="917"/>
      <c r="AB957" s="917"/>
      <c r="AC957" s="917"/>
      <c r="AD957" s="917"/>
      <c r="AE957" s="917"/>
      <c r="AF957" s="917"/>
    </row>
    <row r="958" spans="1:32">
      <c r="A958" s="1144" t="s">
        <v>374</v>
      </c>
      <c r="B958" s="1171"/>
      <c r="C958" s="1162">
        <v>126454</v>
      </c>
      <c r="D958" s="1163">
        <v>27575</v>
      </c>
      <c r="E958" s="1163">
        <v>77966</v>
      </c>
      <c r="F958" s="1163">
        <v>26331</v>
      </c>
      <c r="G958" s="1163">
        <v>15041</v>
      </c>
      <c r="H958" s="1163">
        <v>7387</v>
      </c>
      <c r="I958" s="1164">
        <v>280754</v>
      </c>
      <c r="J958" s="196"/>
      <c r="K958" s="153"/>
      <c r="L958" s="153"/>
      <c r="M958" s="475"/>
      <c r="N958" s="475"/>
      <c r="O958" s="475"/>
      <c r="P958" s="475"/>
      <c r="Q958" s="476"/>
      <c r="R958" s="152"/>
      <c r="S958" s="153"/>
      <c r="T958" s="475"/>
      <c r="U958" s="475"/>
      <c r="V958" s="475"/>
      <c r="W958" s="475"/>
      <c r="X958" s="476"/>
      <c r="Y958" s="196"/>
      <c r="Z958" s="915"/>
      <c r="AA958" s="917"/>
      <c r="AB958" s="917"/>
      <c r="AC958" s="917"/>
      <c r="AD958" s="917"/>
      <c r="AE958" s="917"/>
      <c r="AF958" s="917"/>
    </row>
    <row r="959" spans="1:32">
      <c r="A959" s="1144" t="s">
        <v>1218</v>
      </c>
      <c r="B959" s="1171"/>
      <c r="C959" s="1162">
        <v>114657</v>
      </c>
      <c r="D959" s="1163">
        <v>24595</v>
      </c>
      <c r="E959" s="1163">
        <v>72430</v>
      </c>
      <c r="F959" s="1163">
        <v>20462</v>
      </c>
      <c r="G959" s="1163">
        <v>14107</v>
      </c>
      <c r="H959" s="1163">
        <v>7012</v>
      </c>
      <c r="I959" s="1164">
        <v>253263</v>
      </c>
      <c r="J959" s="196"/>
      <c r="K959" s="153"/>
      <c r="L959" s="153"/>
      <c r="M959" s="475"/>
      <c r="N959" s="475"/>
      <c r="O959" s="475"/>
      <c r="P959" s="475"/>
      <c r="Q959" s="476"/>
      <c r="R959" s="152"/>
      <c r="S959" s="153"/>
      <c r="T959" s="475"/>
      <c r="U959" s="475"/>
      <c r="V959" s="475"/>
      <c r="W959" s="475"/>
      <c r="X959" s="476"/>
      <c r="Y959" s="196"/>
      <c r="Z959" s="915"/>
      <c r="AA959" s="917"/>
      <c r="AB959" s="917"/>
      <c r="AC959" s="917"/>
      <c r="AD959" s="917"/>
      <c r="AE959" s="917"/>
      <c r="AF959" s="917"/>
    </row>
    <row r="960" spans="1:32">
      <c r="A960" s="1144" t="s">
        <v>376</v>
      </c>
      <c r="B960" s="1171"/>
      <c r="C960" s="1162">
        <v>129324</v>
      </c>
      <c r="D960" s="1163">
        <v>28655</v>
      </c>
      <c r="E960" s="1163">
        <v>79884</v>
      </c>
      <c r="F960" s="1163">
        <v>27606</v>
      </c>
      <c r="G960" s="1163">
        <v>16032</v>
      </c>
      <c r="H960" s="1163">
        <v>7519</v>
      </c>
      <c r="I960" s="1164">
        <v>289020</v>
      </c>
      <c r="J960" s="196"/>
      <c r="K960" s="186"/>
      <c r="L960" s="153"/>
      <c r="M960" s="475"/>
      <c r="N960" s="475"/>
      <c r="O960" s="475"/>
      <c r="P960" s="475"/>
      <c r="Q960" s="476"/>
      <c r="R960" s="152"/>
      <c r="S960" s="153"/>
      <c r="T960" s="475"/>
      <c r="U960" s="475"/>
      <c r="V960" s="475"/>
      <c r="W960" s="475"/>
      <c r="X960" s="476"/>
      <c r="Y960" s="196"/>
      <c r="Z960" s="915"/>
      <c r="AA960" s="917"/>
      <c r="AB960" s="917"/>
      <c r="AC960" s="917"/>
      <c r="AD960" s="917"/>
      <c r="AE960" s="917"/>
      <c r="AF960" s="917"/>
    </row>
    <row r="961" spans="1:33">
      <c r="A961" s="1144" t="s">
        <v>1220</v>
      </c>
      <c r="B961" s="1171"/>
      <c r="C961" s="1162">
        <v>117689</v>
      </c>
      <c r="D961" s="1163">
        <v>25614</v>
      </c>
      <c r="E961" s="1163">
        <v>74083</v>
      </c>
      <c r="F961" s="1163">
        <v>21127</v>
      </c>
      <c r="G961" s="1163">
        <v>15007</v>
      </c>
      <c r="H961" s="1163">
        <v>6913</v>
      </c>
      <c r="I961" s="1164">
        <v>260433</v>
      </c>
      <c r="J961" s="196"/>
      <c r="K961" s="153"/>
      <c r="L961" s="153"/>
      <c r="M961" s="475"/>
      <c r="N961" s="475"/>
      <c r="O961" s="475"/>
      <c r="P961" s="479"/>
      <c r="Q961" s="475"/>
      <c r="R961" s="152"/>
      <c r="S961" s="153"/>
      <c r="T961" s="475"/>
      <c r="U961" s="475"/>
      <c r="V961" s="475"/>
      <c r="W961" s="475"/>
      <c r="X961" s="476"/>
      <c r="Y961" s="196"/>
      <c r="Z961" s="915"/>
      <c r="AA961" s="917"/>
      <c r="AB961" s="917"/>
      <c r="AC961" s="917"/>
      <c r="AD961" s="917"/>
      <c r="AE961" s="917"/>
      <c r="AF961" s="917"/>
    </row>
    <row r="962" spans="1:33">
      <c r="A962" s="1144" t="s">
        <v>378</v>
      </c>
      <c r="B962" s="1171"/>
      <c r="C962" s="1162">
        <v>133363</v>
      </c>
      <c r="D962" s="1163">
        <v>30619</v>
      </c>
      <c r="E962" s="1163">
        <v>83669</v>
      </c>
      <c r="F962" s="1163">
        <v>28735</v>
      </c>
      <c r="G962" s="1163">
        <v>16703</v>
      </c>
      <c r="H962" s="1163">
        <v>7873</v>
      </c>
      <c r="I962" s="1164">
        <v>300962</v>
      </c>
      <c r="J962" s="196"/>
      <c r="K962" s="166"/>
      <c r="L962" s="155"/>
      <c r="M962" s="155"/>
      <c r="N962" s="155"/>
      <c r="O962" s="155"/>
      <c r="P962" s="156"/>
      <c r="Q962" s="157"/>
      <c r="R962" s="896"/>
      <c r="S962" s="166"/>
      <c r="T962" s="166"/>
      <c r="U962" s="166"/>
      <c r="V962" s="166"/>
      <c r="W962" s="156"/>
      <c r="X962" s="166"/>
      <c r="Y962" s="196"/>
      <c r="Z962" s="915"/>
      <c r="AA962" s="917"/>
      <c r="AB962" s="917"/>
      <c r="AC962" s="917"/>
      <c r="AD962" s="917"/>
      <c r="AE962" s="917"/>
      <c r="AF962" s="917"/>
    </row>
    <row r="963" spans="1:33">
      <c r="A963" s="1144" t="s">
        <v>380</v>
      </c>
      <c r="B963" s="1171"/>
      <c r="C963" s="1162">
        <v>136197</v>
      </c>
      <c r="D963" s="1163">
        <v>32807</v>
      </c>
      <c r="E963" s="1163">
        <v>87565</v>
      </c>
      <c r="F963" s="1163">
        <v>29078</v>
      </c>
      <c r="G963" s="1163">
        <v>18052</v>
      </c>
      <c r="H963" s="1163">
        <v>8212</v>
      </c>
      <c r="I963" s="1164">
        <v>311911</v>
      </c>
      <c r="J963" s="196"/>
      <c r="K963" s="155"/>
      <c r="L963" s="155"/>
      <c r="M963" s="155"/>
      <c r="N963" s="155"/>
      <c r="O963" s="155"/>
      <c r="P963" s="156"/>
      <c r="Q963" s="157"/>
      <c r="R963" s="896"/>
      <c r="S963" s="166"/>
      <c r="T963" s="166"/>
      <c r="U963" s="166"/>
      <c r="V963" s="166"/>
      <c r="W963" s="156"/>
      <c r="X963" s="166"/>
      <c r="Y963" s="196"/>
      <c r="Z963" s="915"/>
      <c r="AA963" s="917"/>
      <c r="AB963" s="917"/>
      <c r="AC963" s="917"/>
      <c r="AD963" s="917"/>
      <c r="AE963" s="917"/>
      <c r="AF963" s="917"/>
    </row>
    <row r="964" spans="1:33">
      <c r="A964" s="1144" t="s">
        <v>1222</v>
      </c>
      <c r="B964" s="1171"/>
      <c r="C964" s="1162">
        <v>136197</v>
      </c>
      <c r="D964" s="1163">
        <v>32807</v>
      </c>
      <c r="E964" s="1163">
        <v>87565</v>
      </c>
      <c r="F964" s="1163">
        <v>29078</v>
      </c>
      <c r="G964" s="1163">
        <v>18052</v>
      </c>
      <c r="H964" s="1163">
        <v>8090</v>
      </c>
      <c r="I964" s="1164">
        <v>311789</v>
      </c>
      <c r="J964" s="196"/>
      <c r="K964" s="155"/>
      <c r="L964" s="155"/>
      <c r="M964" s="155"/>
      <c r="N964" s="155"/>
      <c r="O964" s="155"/>
      <c r="P964" s="156"/>
      <c r="Q964" s="157"/>
      <c r="R964" s="896"/>
      <c r="S964" s="166"/>
      <c r="T964" s="166"/>
      <c r="U964" s="166"/>
      <c r="V964" s="166"/>
      <c r="W964" s="156"/>
      <c r="X964" s="166"/>
      <c r="Y964" s="196"/>
      <c r="Z964" s="915"/>
      <c r="AA964" s="917"/>
      <c r="AB964" s="917"/>
      <c r="AC964" s="917"/>
      <c r="AD964" s="917"/>
      <c r="AE964" s="917"/>
      <c r="AF964" s="917"/>
    </row>
    <row r="965" spans="1:33">
      <c r="A965" s="1144" t="s">
        <v>382</v>
      </c>
      <c r="B965" s="1171"/>
      <c r="C965" s="1162">
        <v>138055</v>
      </c>
      <c r="D965" s="1163">
        <v>33088</v>
      </c>
      <c r="E965" s="1163">
        <v>86882</v>
      </c>
      <c r="F965" s="1163">
        <v>28989</v>
      </c>
      <c r="G965" s="1163">
        <v>18063</v>
      </c>
      <c r="H965" s="1163">
        <v>8854</v>
      </c>
      <c r="I965" s="1164">
        <v>313931</v>
      </c>
      <c r="J965" s="196"/>
      <c r="K965" s="155"/>
      <c r="L965" s="155"/>
      <c r="M965" s="155"/>
      <c r="N965" s="155"/>
      <c r="O965" s="155"/>
      <c r="P965" s="156"/>
      <c r="Q965" s="157"/>
      <c r="R965" s="896"/>
      <c r="S965" s="166"/>
      <c r="T965" s="166"/>
      <c r="U965" s="166"/>
      <c r="V965" s="166"/>
      <c r="W965" s="156"/>
      <c r="X965" s="166"/>
      <c r="Y965" s="196"/>
      <c r="Z965" s="915"/>
      <c r="AA965" s="917"/>
      <c r="AB965" s="917"/>
      <c r="AC965" s="917"/>
      <c r="AD965" s="917"/>
      <c r="AE965" s="917"/>
      <c r="AF965" s="917"/>
    </row>
    <row r="966" spans="1:33">
      <c r="A966" s="1144" t="s">
        <v>1224</v>
      </c>
      <c r="B966" s="1171"/>
      <c r="C966" s="1162">
        <v>138055</v>
      </c>
      <c r="D966" s="1163">
        <v>30348</v>
      </c>
      <c r="E966" s="1163">
        <v>84797</v>
      </c>
      <c r="F966" s="1163">
        <v>25520</v>
      </c>
      <c r="G966" s="1163">
        <v>18063</v>
      </c>
      <c r="H966" s="1163">
        <v>8263</v>
      </c>
      <c r="I966" s="1164">
        <v>305046</v>
      </c>
      <c r="J966" s="196"/>
      <c r="K966" s="166">
        <f t="shared" ref="K966:L966" si="3372">IF(C966&gt;0,(C966/C949)*100,)</f>
        <v>71.869769717919425</v>
      </c>
      <c r="L966" s="166">
        <f t="shared" si="3372"/>
        <v>72.798800599700158</v>
      </c>
      <c r="M966" s="166">
        <f t="shared" ref="M966" si="3373">IF(E966&gt;0,(E966/E949)*100,)</f>
        <v>66.013257612617693</v>
      </c>
      <c r="N966" s="166">
        <f t="shared" ref="N966" si="3374">IF(F966&gt;0,(F966/F949)*100,)</f>
        <v>60.358794243209047</v>
      </c>
      <c r="O966" s="166">
        <f t="shared" ref="O966" si="3375">IF(G966&gt;0,(G966/G949)*100,)</f>
        <v>60.023925829927229</v>
      </c>
      <c r="P966" s="166">
        <f t="shared" ref="P966" si="3376">IF(H966&gt;0,(H966/H949)*100,)</f>
        <v>57.100407711975677</v>
      </c>
      <c r="Q966" s="157">
        <f t="shared" ref="Q966" si="3377">IF(I966&gt;0,(I966/I949)*100,)</f>
        <v>67.927326494120166</v>
      </c>
      <c r="R966" s="911"/>
      <c r="S966" s="166"/>
      <c r="T966" s="166"/>
      <c r="U966" s="166"/>
      <c r="V966" s="166"/>
      <c r="W966" s="156"/>
      <c r="X966" s="166"/>
      <c r="Y966" s="196"/>
      <c r="Z966" s="915"/>
      <c r="AA966" s="917"/>
      <c r="AB966" s="917"/>
      <c r="AC966" s="917"/>
      <c r="AD966" s="917"/>
      <c r="AE966" s="917"/>
      <c r="AF966" s="917"/>
    </row>
    <row r="967" spans="1:33">
      <c r="A967" s="1144" t="s">
        <v>1226</v>
      </c>
      <c r="B967" s="1171"/>
      <c r="C967" s="1162">
        <v>138055</v>
      </c>
      <c r="D967" s="1163">
        <v>33088</v>
      </c>
      <c r="E967" s="1163">
        <v>86882</v>
      </c>
      <c r="F967" s="1163">
        <v>28989</v>
      </c>
      <c r="G967" s="1163">
        <v>18063</v>
      </c>
      <c r="H967" s="1163">
        <v>8854</v>
      </c>
      <c r="I967" s="1164">
        <v>313931</v>
      </c>
      <c r="J967" s="196"/>
      <c r="K967" s="166"/>
      <c r="L967" s="166"/>
      <c r="M967" s="166"/>
      <c r="N967" s="166"/>
      <c r="O967" s="166"/>
      <c r="P967" s="156"/>
      <c r="Q967" s="157"/>
      <c r="R967" s="911"/>
      <c r="S967" s="150"/>
      <c r="T967" s="150"/>
      <c r="U967" s="150"/>
      <c r="V967" s="150"/>
      <c r="W967" s="150"/>
      <c r="X967" s="898"/>
      <c r="Y967" s="196"/>
      <c r="AA967" s="917"/>
      <c r="AB967" s="917"/>
      <c r="AC967" s="917"/>
      <c r="AD967" s="917"/>
      <c r="AE967" s="917"/>
      <c r="AF967" s="917"/>
      <c r="AG967" s="133"/>
    </row>
    <row r="968" spans="1:33">
      <c r="A968" s="1144" t="s">
        <v>384</v>
      </c>
      <c r="B968" s="1171"/>
      <c r="C968" s="1162">
        <v>142089</v>
      </c>
      <c r="D968" s="1163">
        <v>31925.5</v>
      </c>
      <c r="E968" s="1163">
        <v>89241</v>
      </c>
      <c r="F968" s="1163">
        <v>30260</v>
      </c>
      <c r="G968" s="1163">
        <v>18903.5</v>
      </c>
      <c r="H968" s="1163">
        <v>8476</v>
      </c>
      <c r="I968" s="1164">
        <v>320895</v>
      </c>
      <c r="J968" s="196"/>
      <c r="K968" s="166"/>
      <c r="L968" s="166"/>
      <c r="M968" s="166"/>
      <c r="N968" s="166"/>
      <c r="O968" s="166"/>
      <c r="P968" s="156"/>
      <c r="Q968" s="157"/>
      <c r="R968" s="896">
        <f t="shared" ref="R968" si="3378">+K968+K971</f>
        <v>0</v>
      </c>
      <c r="S968" s="166">
        <f t="shared" ref="S968" si="3379">+L968+L971</f>
        <v>0</v>
      </c>
      <c r="T968" s="166">
        <f t="shared" ref="T968" si="3380">+M968+M971</f>
        <v>0</v>
      </c>
      <c r="U968" s="166">
        <f t="shared" ref="U968" si="3381">+N968+N971</f>
        <v>0</v>
      </c>
      <c r="V968" s="166">
        <f t="shared" ref="V968" si="3382">+O968+O971</f>
        <v>0</v>
      </c>
      <c r="W968" s="156">
        <f t="shared" ref="W968" si="3383">+P968+P971</f>
        <v>0</v>
      </c>
      <c r="X968" s="166">
        <f t="shared" ref="X968" si="3384">+Q968+Q971</f>
        <v>0</v>
      </c>
      <c r="Y968" s="196"/>
      <c r="Z968" s="915"/>
      <c r="AA968" s="917"/>
      <c r="AB968" s="917"/>
      <c r="AC968" s="917"/>
      <c r="AD968" s="917"/>
      <c r="AE968" s="917"/>
      <c r="AF968" s="917"/>
      <c r="AG968" s="133"/>
    </row>
    <row r="969" spans="1:33">
      <c r="A969" s="1144" t="s">
        <v>1228</v>
      </c>
      <c r="B969" s="1171"/>
      <c r="C969" s="1162">
        <v>142089</v>
      </c>
      <c r="D969" s="1163">
        <v>29174.5</v>
      </c>
      <c r="E969" s="1163">
        <v>86926</v>
      </c>
      <c r="F969" s="1163">
        <v>26732</v>
      </c>
      <c r="G969" s="1163">
        <v>18903.5</v>
      </c>
      <c r="H969" s="1163">
        <v>7834</v>
      </c>
      <c r="I969" s="1164">
        <v>311659</v>
      </c>
      <c r="J969" s="196"/>
      <c r="K969" s="166">
        <f t="shared" ref="K969:L969" si="3385">IF(C969&gt;0,(C969/C950)*100,)</f>
        <v>73.401798767415556</v>
      </c>
      <c r="L969" s="166">
        <f t="shared" si="3385"/>
        <v>65.099854959277025</v>
      </c>
      <c r="M969" s="166">
        <f t="shared" ref="M969" si="3386">IF(E969&gt;0,(E969/E950)*100,)</f>
        <v>71.794575308070961</v>
      </c>
      <c r="N969" s="166">
        <f t="shared" ref="N969" si="3387">IF(F969&gt;0,(F969/F950)*100,)</f>
        <v>62.075051086754598</v>
      </c>
      <c r="O969" s="166">
        <f t="shared" ref="O969" si="3388">IF(G969&gt;0,(G969/G950)*100,)</f>
        <v>61.574918566775253</v>
      </c>
      <c r="P969" s="156">
        <f t="shared" ref="P969" si="3389">IF(H969&gt;0,(H969/H950)*100,)</f>
        <v>54.072335726118169</v>
      </c>
      <c r="Q969" s="157">
        <f t="shared" ref="Q969" si="3390">IF(I969&gt;0,(I969/I950)*100,)</f>
        <v>69.610247476101136</v>
      </c>
      <c r="R969" s="896"/>
      <c r="S969" s="166"/>
      <c r="T969" s="166"/>
      <c r="U969" s="166"/>
      <c r="V969" s="166"/>
      <c r="W969" s="156"/>
      <c r="X969" s="166"/>
      <c r="Y969" s="196"/>
      <c r="Z969" s="915"/>
      <c r="AA969" s="917"/>
      <c r="AB969" s="917"/>
      <c r="AC969" s="917"/>
      <c r="AD969" s="917"/>
      <c r="AE969" s="917"/>
      <c r="AF969" s="917"/>
      <c r="AG969" s="133"/>
    </row>
    <row r="970" spans="1:33">
      <c r="A970" s="1144" t="s">
        <v>1230</v>
      </c>
      <c r="B970" s="1171"/>
      <c r="C970" s="1162">
        <v>142089</v>
      </c>
      <c r="D970" s="1163">
        <v>30560</v>
      </c>
      <c r="E970" s="1163">
        <v>89241</v>
      </c>
      <c r="F970" s="1163">
        <v>30260</v>
      </c>
      <c r="G970" s="1163">
        <v>18626</v>
      </c>
      <c r="H970" s="1163">
        <v>8476</v>
      </c>
      <c r="I970" s="1164">
        <v>319252</v>
      </c>
      <c r="J970" s="196"/>
      <c r="K970" s="166"/>
      <c r="L970" s="166"/>
      <c r="M970" s="166"/>
      <c r="N970" s="166"/>
      <c r="O970" s="166"/>
      <c r="P970" s="156"/>
      <c r="Q970" s="157"/>
      <c r="R970" s="896">
        <f t="shared" ref="R970" si="3391">+K970+K973</f>
        <v>0</v>
      </c>
      <c r="S970" s="166">
        <f t="shared" ref="S970" si="3392">+L970+L973</f>
        <v>0</v>
      </c>
      <c r="T970" s="166">
        <f t="shared" ref="T970" si="3393">+M970+M973</f>
        <v>0</v>
      </c>
      <c r="U970" s="166">
        <f t="shared" ref="U970" si="3394">+N970+N973</f>
        <v>0</v>
      </c>
      <c r="V970" s="166">
        <f t="shared" ref="V970" si="3395">+O970+O973</f>
        <v>0</v>
      </c>
      <c r="W970" s="156">
        <f t="shared" ref="W970" si="3396">+P970+P973</f>
        <v>0</v>
      </c>
      <c r="X970" s="166">
        <f t="shared" ref="X970" si="3397">+Q970+Q973</f>
        <v>0</v>
      </c>
      <c r="Y970" s="196"/>
      <c r="Z970" s="915"/>
      <c r="AA970" s="917"/>
      <c r="AB970" s="917"/>
      <c r="AC970" s="917"/>
      <c r="AD970" s="917"/>
      <c r="AE970" s="917"/>
      <c r="AF970" s="917"/>
      <c r="AG970" s="133"/>
    </row>
    <row r="971" spans="1:33">
      <c r="A971" s="1144" t="s">
        <v>386</v>
      </c>
      <c r="B971" s="1171"/>
      <c r="C971" s="1162">
        <v>144760</v>
      </c>
      <c r="D971" s="1163">
        <v>32950.25</v>
      </c>
      <c r="E971" s="1163">
        <v>93015</v>
      </c>
      <c r="F971" s="1163">
        <v>30912</v>
      </c>
      <c r="G971" s="1163">
        <v>18758.25</v>
      </c>
      <c r="H971" s="1163">
        <v>8676</v>
      </c>
      <c r="I971" s="1164">
        <v>329071.5</v>
      </c>
      <c r="J971" s="196"/>
      <c r="K971" s="166"/>
      <c r="L971" s="166"/>
      <c r="M971" s="166"/>
      <c r="N971" s="166"/>
      <c r="O971" s="166"/>
      <c r="P971" s="156"/>
      <c r="Q971" s="157"/>
      <c r="R971" s="152"/>
      <c r="S971" s="153"/>
      <c r="T971" s="475"/>
      <c r="U971" s="475"/>
      <c r="V971" s="475"/>
      <c r="W971" s="475"/>
      <c r="X971" s="476"/>
      <c r="Y971" s="196"/>
      <c r="Z971" s="915"/>
      <c r="AA971" s="917"/>
      <c r="AB971" s="917"/>
      <c r="AC971" s="917"/>
      <c r="AD971" s="917"/>
      <c r="AE971" s="917"/>
      <c r="AF971" s="917"/>
      <c r="AG971" s="133"/>
    </row>
    <row r="972" spans="1:33">
      <c r="A972" s="1144" t="s">
        <v>1232</v>
      </c>
      <c r="B972" s="1171"/>
      <c r="C972" s="1162">
        <v>144760</v>
      </c>
      <c r="D972" s="1163">
        <v>32950.25</v>
      </c>
      <c r="E972" s="1163">
        <v>93015</v>
      </c>
      <c r="F972" s="1163">
        <v>30912</v>
      </c>
      <c r="G972" s="1163">
        <v>18758.25</v>
      </c>
      <c r="H972" s="1163">
        <v>8544</v>
      </c>
      <c r="I972" s="1164">
        <v>328939.5</v>
      </c>
      <c r="J972" s="196"/>
      <c r="K972" s="166">
        <f t="shared" ref="K972:L972" si="3398">IF(C972&gt;0,(C972/C951)*100,)</f>
        <v>73.553173111122405</v>
      </c>
      <c r="L972" s="166">
        <f t="shared" si="3398"/>
        <v>66.446691806650676</v>
      </c>
      <c r="M972" s="166">
        <f t="shared" ref="M972" si="3399">IF(E972&gt;0,(E972/E951)*100,)</f>
        <v>72.181308831860193</v>
      </c>
      <c r="N972" s="166">
        <f t="shared" ref="N972" si="3400">IF(F972&gt;0,(F972/F951)*100,)</f>
        <v>62.414440608153129</v>
      </c>
      <c r="O972" s="166">
        <f t="shared" ref="O972" si="3401">IF(G972&gt;0,(G972/G951)*100,)</f>
        <v>62.753412284223209</v>
      </c>
      <c r="P972" s="166">
        <f t="shared" ref="P972" si="3402">IF(H972&gt;0,(H972/H951)*100,)</f>
        <v>55.901596440722322</v>
      </c>
      <c r="Q972" s="157">
        <f t="shared" ref="Q972" si="3403">IF(I972&gt;0,(I972/I951)*100,)</f>
        <v>69.992339855095594</v>
      </c>
      <c r="R972" s="896"/>
      <c r="S972" s="166"/>
      <c r="T972" s="166"/>
      <c r="U972" s="166"/>
      <c r="V972" s="166"/>
      <c r="W972" s="156"/>
      <c r="X972" s="166"/>
      <c r="Y972" s="196"/>
      <c r="Z972" s="915"/>
      <c r="AA972" s="917"/>
      <c r="AB972" s="917"/>
      <c r="AC972" s="917"/>
      <c r="AD972" s="917"/>
      <c r="AE972" s="917"/>
      <c r="AF972" s="917"/>
      <c r="AG972" s="133"/>
    </row>
    <row r="973" spans="1:33">
      <c r="A973" s="1144" t="s">
        <v>388</v>
      </c>
      <c r="B973" s="1171"/>
      <c r="C973" s="1162">
        <v>146500</v>
      </c>
      <c r="D973" s="1163">
        <v>34099</v>
      </c>
      <c r="E973" s="1163">
        <v>93491</v>
      </c>
      <c r="F973" s="1163">
        <v>32656</v>
      </c>
      <c r="G973" s="1163">
        <v>19744</v>
      </c>
      <c r="H973" s="1163">
        <v>9416</v>
      </c>
      <c r="I973" s="1164">
        <v>335906</v>
      </c>
      <c r="J973" s="196"/>
      <c r="K973" s="166"/>
      <c r="L973" s="166"/>
      <c r="M973" s="166"/>
      <c r="N973" s="166"/>
      <c r="O973" s="166"/>
      <c r="P973" s="156"/>
      <c r="Q973" s="157"/>
      <c r="R973" s="911"/>
      <c r="S973" s="166"/>
      <c r="T973" s="166"/>
      <c r="U973" s="166"/>
      <c r="V973" s="166"/>
      <c r="W973" s="156"/>
      <c r="X973" s="166"/>
      <c r="Y973" s="196"/>
      <c r="Z973" s="915"/>
      <c r="AA973" s="917"/>
      <c r="AB973" s="917"/>
      <c r="AC973" s="917"/>
      <c r="AD973" s="917"/>
      <c r="AE973" s="917"/>
      <c r="AF973" s="917"/>
      <c r="AG973" s="133"/>
    </row>
    <row r="974" spans="1:33">
      <c r="A974" s="1144" t="s">
        <v>1234</v>
      </c>
      <c r="B974" s="1171"/>
      <c r="C974" s="1162">
        <v>146500</v>
      </c>
      <c r="D974" s="1163">
        <v>34099</v>
      </c>
      <c r="E974" s="1163">
        <v>93491</v>
      </c>
      <c r="F974" s="1163">
        <v>32656</v>
      </c>
      <c r="G974" s="1163">
        <v>19744</v>
      </c>
      <c r="H974" s="1163">
        <v>9416</v>
      </c>
      <c r="I974" s="1164">
        <v>335906</v>
      </c>
      <c r="J974" s="196"/>
      <c r="K974" s="166"/>
      <c r="L974" s="166"/>
      <c r="M974" s="166"/>
      <c r="N974" s="166"/>
      <c r="O974" s="166"/>
      <c r="P974" s="156"/>
      <c r="Q974" s="157"/>
      <c r="R974" s="896"/>
      <c r="S974" s="153"/>
      <c r="T974" s="475"/>
      <c r="U974" s="475"/>
      <c r="V974" s="475"/>
      <c r="W974" s="475"/>
      <c r="X974" s="476"/>
      <c r="Y974" s="196"/>
      <c r="Z974" s="915"/>
      <c r="AA974" s="917"/>
      <c r="AB974" s="917"/>
      <c r="AC974" s="917"/>
      <c r="AD974" s="917"/>
      <c r="AE974" s="917"/>
      <c r="AF974" s="917"/>
      <c r="AG974" s="133"/>
    </row>
    <row r="975" spans="1:33">
      <c r="A975" s="1144" t="s">
        <v>390</v>
      </c>
      <c r="B975" s="1171"/>
      <c r="C975" s="1162">
        <v>147252</v>
      </c>
      <c r="D975" s="1163">
        <v>34270</v>
      </c>
      <c r="E975" s="1163">
        <v>95479</v>
      </c>
      <c r="F975" s="1163">
        <v>33349</v>
      </c>
      <c r="G975" s="1163">
        <v>20257</v>
      </c>
      <c r="H975" s="1163">
        <v>9849</v>
      </c>
      <c r="I975" s="1164">
        <v>340456</v>
      </c>
      <c r="J975" s="196"/>
      <c r="K975" s="166"/>
      <c r="L975" s="166"/>
      <c r="M975" s="166"/>
      <c r="N975" s="166"/>
      <c r="O975" s="166"/>
      <c r="P975" s="156"/>
      <c r="Q975" s="157"/>
      <c r="R975" s="898"/>
      <c r="S975" s="166"/>
      <c r="T975" s="166"/>
      <c r="U975" s="166"/>
      <c r="V975" s="166"/>
      <c r="W975" s="156"/>
      <c r="X975" s="166"/>
      <c r="Y975" s="196"/>
      <c r="Z975" s="915"/>
      <c r="AA975" s="917"/>
      <c r="AB975" s="917"/>
      <c r="AC975" s="917"/>
      <c r="AD975" s="917"/>
      <c r="AE975" s="917"/>
      <c r="AF975" s="917"/>
      <c r="AG975" s="133"/>
    </row>
    <row r="976" spans="1:33">
      <c r="A976" s="1144" t="s">
        <v>1236</v>
      </c>
      <c r="B976" s="1171"/>
      <c r="C976" s="1162">
        <v>147252</v>
      </c>
      <c r="D976" s="1163">
        <v>34270</v>
      </c>
      <c r="E976" s="1163">
        <v>95479</v>
      </c>
      <c r="F976" s="1163">
        <v>33349</v>
      </c>
      <c r="G976" s="1163">
        <v>20257</v>
      </c>
      <c r="H976" s="1163">
        <v>9849</v>
      </c>
      <c r="I976" s="1164">
        <v>340456</v>
      </c>
      <c r="J976" s="196"/>
      <c r="K976" s="166">
        <f t="shared" ref="K976:L976" si="3404">IF(C976&gt;0,(C976/C953)*100,)</f>
        <v>71.468023044180953</v>
      </c>
      <c r="L976" s="166">
        <f t="shared" si="3404"/>
        <v>69.484995944849956</v>
      </c>
      <c r="M976" s="166">
        <f t="shared" ref="M976" si="3405">IF(E976&gt;0,(E976/E953)*100,)</f>
        <v>73.145488114116745</v>
      </c>
      <c r="N976" s="166">
        <f t="shared" ref="N976" si="3406">IF(F976&gt;0,(F976/F953)*100,)</f>
        <v>64.523556157492507</v>
      </c>
      <c r="O976" s="166">
        <f t="shared" ref="O976" si="3407">IF(G976&gt;0,(G976/G953)*100,)</f>
        <v>63.771446560679991</v>
      </c>
      <c r="P976" s="166">
        <f t="shared" ref="P976" si="3408">IF(H976&gt;0,(H976/H953)*100,)</f>
        <v>56.561189915580314</v>
      </c>
      <c r="Q976" s="157">
        <f t="shared" ref="Q976" si="3409">IF(I976&gt;0,(I976/I953)*100,)</f>
        <v>69.944017010611091</v>
      </c>
      <c r="R976" s="911"/>
      <c r="S976" s="166"/>
      <c r="T976" s="166"/>
      <c r="U976" s="166"/>
      <c r="V976" s="166"/>
      <c r="W976" s="156"/>
      <c r="X976" s="166"/>
      <c r="Y976" s="196"/>
      <c r="Z976" s="915"/>
      <c r="AA976" s="917"/>
      <c r="AB976" s="917"/>
      <c r="AC976" s="917"/>
      <c r="AD976" s="917"/>
      <c r="AE976" s="917"/>
      <c r="AF976" s="917"/>
      <c r="AG976" s="133"/>
    </row>
    <row r="977" spans="1:33">
      <c r="A977" s="1144" t="s">
        <v>1238</v>
      </c>
      <c r="B977" s="1171"/>
      <c r="C977" s="1162">
        <v>147252</v>
      </c>
      <c r="D977" s="1163">
        <v>34270</v>
      </c>
      <c r="E977" s="1163">
        <v>95479</v>
      </c>
      <c r="F977" s="1163">
        <v>33349</v>
      </c>
      <c r="G977" s="1163">
        <v>20257</v>
      </c>
      <c r="H977" s="1163">
        <v>9719</v>
      </c>
      <c r="I977" s="1164">
        <v>340326</v>
      </c>
      <c r="J977" s="196"/>
      <c r="K977" s="166"/>
      <c r="L977" s="166"/>
      <c r="M977" s="166"/>
      <c r="N977" s="166"/>
      <c r="O977" s="166"/>
      <c r="P977" s="156"/>
      <c r="Q977" s="157"/>
      <c r="R977" s="896"/>
      <c r="S977" s="166"/>
      <c r="T977" s="166"/>
      <c r="U977" s="166"/>
      <c r="V977" s="166"/>
      <c r="W977" s="156"/>
      <c r="X977" s="166"/>
      <c r="Y977" s="196"/>
      <c r="Z977" s="915"/>
      <c r="AA977" s="917"/>
      <c r="AB977" s="917"/>
      <c r="AC977" s="917"/>
      <c r="AD977" s="917"/>
      <c r="AE977" s="917"/>
      <c r="AF977" s="917"/>
      <c r="AG977" s="133"/>
    </row>
    <row r="978" spans="1:33">
      <c r="A978" s="1144" t="s">
        <v>392</v>
      </c>
      <c r="B978" s="1171"/>
      <c r="C978" s="1162">
        <v>148125</v>
      </c>
      <c r="D978" s="1163">
        <v>34202</v>
      </c>
      <c r="E978" s="1163">
        <v>98735</v>
      </c>
      <c r="F978" s="1163">
        <v>33112</v>
      </c>
      <c r="G978" s="1163">
        <v>20480</v>
      </c>
      <c r="H978" s="1163">
        <v>10757</v>
      </c>
      <c r="I978" s="1164">
        <v>345411</v>
      </c>
      <c r="J978" s="196"/>
      <c r="K978" s="166"/>
      <c r="L978" s="166"/>
      <c r="M978" s="166"/>
      <c r="N978" s="166"/>
      <c r="O978" s="166"/>
      <c r="P978" s="156"/>
      <c r="Q978" s="157"/>
      <c r="R978" s="896"/>
      <c r="S978" s="166"/>
      <c r="T978" s="166"/>
      <c r="U978" s="166"/>
      <c r="V978" s="166"/>
      <c r="W978" s="156"/>
      <c r="X978" s="166"/>
      <c r="Y978" s="196"/>
      <c r="Z978" s="915"/>
      <c r="AA978" s="917"/>
      <c r="AB978" s="917"/>
      <c r="AC978" s="917"/>
      <c r="AD978" s="917"/>
      <c r="AE978" s="917"/>
      <c r="AF978" s="917"/>
      <c r="AG978" s="133"/>
    </row>
    <row r="979" spans="1:33">
      <c r="A979" s="1144" t="s">
        <v>1240</v>
      </c>
      <c r="B979" s="1171"/>
      <c r="C979" s="1162">
        <v>148125</v>
      </c>
      <c r="D979" s="1163">
        <v>34202</v>
      </c>
      <c r="E979" s="1163">
        <v>98735</v>
      </c>
      <c r="F979" s="1163">
        <v>33112</v>
      </c>
      <c r="G979" s="1163">
        <v>20480</v>
      </c>
      <c r="H979" s="1163">
        <v>10757</v>
      </c>
      <c r="I979" s="1164">
        <v>345411</v>
      </c>
      <c r="J979" s="196"/>
      <c r="K979" s="166">
        <f t="shared" ref="K979:L979" si="3410">IF(C979&gt;0,(C979/C954)*100,)</f>
        <v>71.358030638789856</v>
      </c>
      <c r="L979" s="166">
        <f t="shared" si="3410"/>
        <v>67.524826755641541</v>
      </c>
      <c r="M979" s="166">
        <f t="shared" ref="M979" si="3411">IF(E979&gt;0,(E979/E954)*100,)</f>
        <v>72.235960317228049</v>
      </c>
      <c r="N979" s="166">
        <f t="shared" ref="N979" si="3412">IF(F979&gt;0,(F979/F954)*100,)</f>
        <v>62.116834877874915</v>
      </c>
      <c r="O979" s="166">
        <f t="shared" ref="O979" si="3413">IF(G979&gt;0,(G979/G954)*100,)</f>
        <v>60.5254602949434</v>
      </c>
      <c r="P979" s="156">
        <f t="shared" ref="P979" si="3414">IF(H979&gt;0,(H979/H954)*100,)</f>
        <v>56.225172485887519</v>
      </c>
      <c r="Q979" s="157">
        <f t="shared" ref="Q979" si="3415">IF(I979&gt;0,(I979/I954)*100,)</f>
        <v>68.918174744109024</v>
      </c>
      <c r="R979" s="896"/>
      <c r="S979" s="166"/>
      <c r="T979" s="166"/>
      <c r="U979" s="166"/>
      <c r="V979" s="166"/>
      <c r="W979" s="156"/>
      <c r="X979" s="166"/>
      <c r="Y979" s="196"/>
      <c r="Z979" s="915"/>
      <c r="AA979" s="917"/>
      <c r="AB979" s="917"/>
      <c r="AC979" s="917"/>
      <c r="AD979" s="917"/>
      <c r="AE979" s="917"/>
      <c r="AF979" s="917"/>
      <c r="AG979" s="133"/>
    </row>
    <row r="980" spans="1:33">
      <c r="A980" s="1144" t="s">
        <v>1242</v>
      </c>
      <c r="B980" s="1171"/>
      <c r="C980" s="1162">
        <v>148125</v>
      </c>
      <c r="D980" s="1163">
        <v>34202</v>
      </c>
      <c r="E980" s="1163">
        <v>98735</v>
      </c>
      <c r="F980" s="1163">
        <v>33112</v>
      </c>
      <c r="G980" s="1163">
        <v>20480</v>
      </c>
      <c r="H980" s="1163">
        <v>10757</v>
      </c>
      <c r="I980" s="1164">
        <v>345411</v>
      </c>
      <c r="J980" s="196"/>
      <c r="K980" s="166"/>
      <c r="L980" s="166"/>
      <c r="M980" s="166"/>
      <c r="N980" s="166"/>
      <c r="O980" s="166"/>
      <c r="P980" s="156"/>
      <c r="Q980" s="157"/>
      <c r="R980" s="152"/>
      <c r="S980" s="153"/>
      <c r="T980" s="475"/>
      <c r="U980" s="475"/>
      <c r="V980" s="475"/>
      <c r="W980" s="475"/>
      <c r="X980" s="476"/>
      <c r="Y980" s="196"/>
      <c r="Z980" s="915"/>
      <c r="AA980" s="917"/>
      <c r="AB980" s="917"/>
      <c r="AC980" s="917"/>
      <c r="AD980" s="917"/>
      <c r="AE980" s="917"/>
      <c r="AF980" s="917"/>
      <c r="AG980" s="895"/>
    </row>
    <row r="981" spans="1:33">
      <c r="A981" s="1144" t="s">
        <v>394</v>
      </c>
      <c r="B981" s="1171"/>
      <c r="C981" s="1162">
        <v>153847</v>
      </c>
      <c r="D981" s="1163">
        <v>35327</v>
      </c>
      <c r="E981" s="1163">
        <v>99597</v>
      </c>
      <c r="F981" s="1163">
        <v>34135</v>
      </c>
      <c r="G981" s="1163">
        <v>20205</v>
      </c>
      <c r="H981" s="1163">
        <v>11627</v>
      </c>
      <c r="I981" s="1164">
        <v>354738</v>
      </c>
      <c r="J981" s="196"/>
      <c r="K981" s="166"/>
      <c r="L981" s="166"/>
      <c r="M981" s="166"/>
      <c r="N981" s="166"/>
      <c r="O981" s="166"/>
      <c r="P981" s="156"/>
      <c r="Q981" s="157"/>
      <c r="R981" s="896"/>
      <c r="S981" s="166"/>
      <c r="T981" s="166"/>
      <c r="U981" s="166"/>
      <c r="V981" s="166"/>
      <c r="W981" s="156"/>
      <c r="X981" s="166"/>
      <c r="Y981" s="196"/>
      <c r="Z981" s="915"/>
      <c r="AA981" s="917"/>
      <c r="AB981" s="917"/>
      <c r="AC981" s="917"/>
      <c r="AD981" s="917"/>
      <c r="AE981" s="917"/>
      <c r="AF981" s="917"/>
      <c r="AG981" s="895"/>
    </row>
    <row r="982" spans="1:33">
      <c r="A982" s="1144" t="s">
        <v>1244</v>
      </c>
      <c r="B982" s="1171"/>
      <c r="C982" s="1162">
        <v>153847</v>
      </c>
      <c r="D982" s="1163">
        <v>35327</v>
      </c>
      <c r="E982" s="1163">
        <v>99597</v>
      </c>
      <c r="F982" s="1163">
        <v>34135</v>
      </c>
      <c r="G982" s="1163">
        <v>20205</v>
      </c>
      <c r="H982" s="1163">
        <v>11627</v>
      </c>
      <c r="I982" s="1164">
        <v>354738</v>
      </c>
      <c r="J982" s="196"/>
      <c r="K982" s="166">
        <f t="shared" ref="K982:L982" si="3416">IF(C982&gt;0,(C982/C955)*100,)</f>
        <v>69.74499625994514</v>
      </c>
      <c r="L982" s="166">
        <f t="shared" si="3416"/>
        <v>66.202541134140404</v>
      </c>
      <c r="M982" s="166">
        <f t="shared" ref="M982" si="3417">IF(E982&gt;0,(E982/E955)*100,)</f>
        <v>68.640721162792289</v>
      </c>
      <c r="N982" s="166">
        <f t="shared" ref="N982" si="3418">IF(F982&gt;0,(F982/F955)*100,)</f>
        <v>62.760852378238255</v>
      </c>
      <c r="O982" s="166">
        <f t="shared" ref="O982" si="3419">IF(G982&gt;0,(G982/G955)*100,)</f>
        <v>57.272031520167808</v>
      </c>
      <c r="P982" s="156">
        <f t="shared" ref="P982" si="3420">IF(H982&gt;0,(H982/H955)*100,)</f>
        <v>51.5335519900718</v>
      </c>
      <c r="Q982" s="157">
        <f t="shared" ref="Q982" si="3421">IF(I982&gt;0,(I982/I955)*100,)</f>
        <v>66.770943916156583</v>
      </c>
      <c r="R982" s="911"/>
      <c r="S982" s="166"/>
      <c r="T982" s="166"/>
      <c r="U982" s="166"/>
      <c r="V982" s="166"/>
      <c r="W982" s="156"/>
      <c r="X982" s="166"/>
      <c r="Y982" s="196"/>
      <c r="Z982" s="915"/>
      <c r="AA982" s="917"/>
      <c r="AB982" s="917"/>
      <c r="AC982" s="917"/>
      <c r="AD982" s="917"/>
      <c r="AE982" s="917"/>
      <c r="AF982" s="917"/>
      <c r="AG982" s="895"/>
    </row>
    <row r="983" spans="1:33">
      <c r="A983" s="1144" t="s">
        <v>1246</v>
      </c>
      <c r="B983" s="1171"/>
      <c r="C983" s="1162">
        <v>153847</v>
      </c>
      <c r="D983" s="1163">
        <v>35327</v>
      </c>
      <c r="E983" s="1163">
        <v>99597</v>
      </c>
      <c r="F983" s="1163">
        <v>34135</v>
      </c>
      <c r="G983" s="1163">
        <v>20205</v>
      </c>
      <c r="H983" s="1163">
        <v>11169</v>
      </c>
      <c r="I983" s="1164">
        <v>354280</v>
      </c>
      <c r="J983" s="897"/>
      <c r="K983" s="158"/>
      <c r="L983" s="158"/>
      <c r="M983" s="158"/>
      <c r="N983" s="158"/>
      <c r="O983" s="158"/>
      <c r="P983" s="159"/>
      <c r="Q983" s="160"/>
      <c r="R983" s="911" t="s">
        <v>9</v>
      </c>
      <c r="S983" s="153"/>
      <c r="T983" s="475"/>
      <c r="U983" s="475"/>
      <c r="V983" s="475"/>
      <c r="W983" s="475"/>
      <c r="X983" s="476"/>
      <c r="Y983" s="196"/>
      <c r="Z983" s="915"/>
      <c r="AA983" s="917"/>
      <c r="AB983" s="917"/>
      <c r="AC983" s="917"/>
      <c r="AD983" s="917"/>
      <c r="AE983" s="917"/>
      <c r="AF983" s="917"/>
      <c r="AG983" s="895"/>
    </row>
    <row r="984" spans="1:33">
      <c r="A984" s="1144" t="s">
        <v>396</v>
      </c>
      <c r="B984" s="1171"/>
      <c r="C984" s="1162">
        <v>126489</v>
      </c>
      <c r="D984" s="1163">
        <v>26069</v>
      </c>
      <c r="E984" s="1163">
        <v>71059</v>
      </c>
      <c r="F984" s="1163">
        <v>23566</v>
      </c>
      <c r="G984" s="1163">
        <v>13868</v>
      </c>
      <c r="H984" s="1163">
        <v>6542</v>
      </c>
      <c r="I984" s="1164">
        <v>267593</v>
      </c>
      <c r="J984" s="196"/>
      <c r="K984" s="166">
        <f t="shared" ref="K984:L984" si="3422">IF(C984&gt;0,(C984/C977)*100,)</f>
        <v>85.899682177491641</v>
      </c>
      <c r="L984" s="166">
        <f t="shared" si="3422"/>
        <v>76.069448497227896</v>
      </c>
      <c r="M984" s="166">
        <f t="shared" ref="M984" si="3423">IF(E984&gt;0,(E984/E977)*100,)</f>
        <v>74.423695262832666</v>
      </c>
      <c r="N984" s="166">
        <f t="shared" ref="N984" si="3424">IF(F984&gt;0,(F984/F977)*100,)</f>
        <v>70.664787549851567</v>
      </c>
      <c r="O984" s="166">
        <f>IF(G984&gt;0,(G984/G977)*100,)</f>
        <v>68.460285333464981</v>
      </c>
      <c r="P984" s="156">
        <f>IF(H984&gt;0,(H984/H977)*100,)</f>
        <v>67.3114517954522</v>
      </c>
      <c r="Q984" s="157">
        <f t="shared" ref="Q984" si="3425">IF(I984&gt;0,(I984/I977)*100,)</f>
        <v>78.628432738021786</v>
      </c>
      <c r="R984" s="896">
        <f>+K984+K987</f>
        <v>90.665661586939393</v>
      </c>
      <c r="S984" s="166">
        <f t="shared" ref="S984:S986" si="3426">+L984+L987</f>
        <v>84.948934928508905</v>
      </c>
      <c r="T984" s="166">
        <f t="shared" ref="T984:T986" si="3427">+M984+M987</f>
        <v>83.350265503409133</v>
      </c>
      <c r="U984" s="166">
        <f t="shared" ref="U984:U986" si="3428">+N984+N987</f>
        <v>77.861405139584392</v>
      </c>
      <c r="V984" s="166">
        <f t="shared" ref="V984:V986" si="3429">+O984+O987</f>
        <v>76.181073209261001</v>
      </c>
      <c r="W984" s="156">
        <f t="shared" ref="W984:W986" si="3430">+P984+P987</f>
        <v>76.571663751414746</v>
      </c>
      <c r="X984" s="166">
        <f t="shared" ref="X984:X986" si="3431">+Q984+Q987</f>
        <v>85.518297162132782</v>
      </c>
      <c r="Y984" s="196"/>
      <c r="Z984" s="913">
        <f>+R984+K990</f>
        <v>100</v>
      </c>
      <c r="AA984" s="913">
        <f t="shared" ref="AA984:AA986" si="3432">+S984+L990</f>
        <v>100</v>
      </c>
      <c r="AB984" s="913">
        <f t="shared" ref="AB984:AB986" si="3433">+T984+M990</f>
        <v>100</v>
      </c>
      <c r="AC984" s="913">
        <f t="shared" ref="AC984:AC986" si="3434">+U984+N990</f>
        <v>100</v>
      </c>
      <c r="AD984" s="913">
        <f t="shared" ref="AD984:AD986" si="3435">+V984+O990</f>
        <v>100</v>
      </c>
      <c r="AE984" s="913">
        <f t="shared" ref="AE984:AE986" si="3436">+W984+P990</f>
        <v>100</v>
      </c>
      <c r="AF984" s="913">
        <f t="shared" ref="AF984:AF986" si="3437">+X984+Q990</f>
        <v>100</v>
      </c>
    </row>
    <row r="985" spans="1:33">
      <c r="A985" s="1144" t="s">
        <v>438</v>
      </c>
      <c r="B985" s="1171"/>
      <c r="C985" s="1162">
        <v>127126</v>
      </c>
      <c r="D985" s="1163">
        <v>26029</v>
      </c>
      <c r="E985" s="1163">
        <v>72777</v>
      </c>
      <c r="F985" s="1163">
        <v>22965</v>
      </c>
      <c r="G985" s="1163">
        <v>13647</v>
      </c>
      <c r="H985" s="1163">
        <v>7150</v>
      </c>
      <c r="I985" s="1164">
        <v>269694</v>
      </c>
      <c r="J985" s="196"/>
      <c r="K985" s="166">
        <f t="shared" ref="K985:L985" si="3438">IF(C985&gt;0,(C985/C980)*100,)</f>
        <v>85.823459915611807</v>
      </c>
      <c r="L985" s="166">
        <f t="shared" si="3438"/>
        <v>76.10373662358927</v>
      </c>
      <c r="M985" s="166">
        <f t="shared" ref="M985" si="3439">IF(E985&gt;0,(E985/E980)*100,)</f>
        <v>73.709424216336657</v>
      </c>
      <c r="N985" s="166">
        <f t="shared" ref="N985" si="3440">IF(F985&gt;0,(F985/F980)*100,)</f>
        <v>69.355520657163567</v>
      </c>
      <c r="O985" s="166">
        <f t="shared" ref="O985" si="3441">IF(G985&gt;0,(G985/G980)*100,)</f>
        <v>66.6357421875</v>
      </c>
      <c r="P985" s="156">
        <f t="shared" ref="P985" si="3442">IF(H985&gt;0,(H985/H980)*100,)</f>
        <v>66.468346193176529</v>
      </c>
      <c r="Q985" s="157">
        <f t="shared" ref="Q985" si="3443">IF(I985&gt;0,(I985/I980)*100,)</f>
        <v>78.079157872795008</v>
      </c>
      <c r="R985" s="896">
        <f t="shared" ref="R985:R986" si="3444">+K985+K988</f>
        <v>90.157431898734174</v>
      </c>
      <c r="S985" s="166">
        <f t="shared" si="3426"/>
        <v>84.927723524940063</v>
      </c>
      <c r="T985" s="166">
        <f t="shared" si="3427"/>
        <v>82.702108674735399</v>
      </c>
      <c r="U985" s="166">
        <f t="shared" si="3428"/>
        <v>77.044503503261652</v>
      </c>
      <c r="V985" s="166">
        <f t="shared" si="3429"/>
        <v>74.930253906250002</v>
      </c>
      <c r="W985" s="156">
        <f t="shared" si="3430"/>
        <v>75.885060890582878</v>
      </c>
      <c r="X985" s="166">
        <f t="shared" si="3431"/>
        <v>84.904143469663666</v>
      </c>
      <c r="Y985" s="196"/>
      <c r="Z985" s="913">
        <f t="shared" ref="Z985:Z986" si="3445">+R985+K991</f>
        <v>100</v>
      </c>
      <c r="AA985" s="913">
        <f t="shared" si="3432"/>
        <v>100</v>
      </c>
      <c r="AB985" s="913">
        <f t="shared" si="3433"/>
        <v>100</v>
      </c>
      <c r="AC985" s="913">
        <f t="shared" si="3434"/>
        <v>100</v>
      </c>
      <c r="AD985" s="913">
        <f t="shared" si="3435"/>
        <v>100</v>
      </c>
      <c r="AE985" s="913">
        <f t="shared" si="3436"/>
        <v>100</v>
      </c>
      <c r="AF985" s="913">
        <f t="shared" si="3437"/>
        <v>99.999999999999986</v>
      </c>
      <c r="AG985" s="895"/>
    </row>
    <row r="986" spans="1:33">
      <c r="A986" s="1144" t="s">
        <v>436</v>
      </c>
      <c r="B986" s="1171"/>
      <c r="C986" s="1162">
        <v>132210</v>
      </c>
      <c r="D986" s="1163">
        <v>27331</v>
      </c>
      <c r="E986" s="1163">
        <v>72991</v>
      </c>
      <c r="F986" s="1163">
        <v>23822</v>
      </c>
      <c r="G986" s="1163">
        <v>13388</v>
      </c>
      <c r="H986" s="1163">
        <v>7275</v>
      </c>
      <c r="I986" s="1164">
        <v>277017</v>
      </c>
      <c r="J986" s="897"/>
      <c r="K986" s="158">
        <f t="shared" ref="K986:L986" si="3446">IF(C986&gt;0,(C986/C983)*100,)</f>
        <v>85.93602735184956</v>
      </c>
      <c r="L986" s="158">
        <f t="shared" si="3446"/>
        <v>77.365754238967369</v>
      </c>
      <c r="M986" s="158">
        <f t="shared" ref="M986" si="3447">IF(E986&gt;0,(E986/E983)*100,)</f>
        <v>73.286343966183722</v>
      </c>
      <c r="N986" s="158">
        <f t="shared" ref="N986" si="3448">IF(F986&gt;0,(F986/F983)*100,)</f>
        <v>69.787608026951801</v>
      </c>
      <c r="O986" s="158">
        <f t="shared" ref="O986" si="3449">IF(G986&gt;0,(G986/G983)*100,)</f>
        <v>66.260826528087108</v>
      </c>
      <c r="P986" s="159">
        <f t="shared" ref="P986" si="3450">IF(H986&gt;0,(H986/H983)*100,)</f>
        <v>65.13564329841526</v>
      </c>
      <c r="Q986" s="160">
        <f t="shared" ref="Q986" si="3451">IF(I986&gt;0,(I986/I983)*100,)</f>
        <v>78.191543411990523</v>
      </c>
      <c r="R986" s="896">
        <f t="shared" si="3444"/>
        <v>90.183218392298841</v>
      </c>
      <c r="S986" s="166">
        <f t="shared" si="3426"/>
        <v>85.349109746086569</v>
      </c>
      <c r="T986" s="166">
        <f t="shared" si="3427"/>
        <v>82.270986073877737</v>
      </c>
      <c r="U986" s="166">
        <f t="shared" si="3428"/>
        <v>78.643286948879435</v>
      </c>
      <c r="V986" s="166">
        <f t="shared" si="3429"/>
        <v>74.946988369215546</v>
      </c>
      <c r="W986" s="156">
        <f t="shared" si="3430"/>
        <v>76.087017638105479</v>
      </c>
      <c r="X986" s="166">
        <f t="shared" si="3431"/>
        <v>85.051646720108394</v>
      </c>
      <c r="Y986" s="196"/>
      <c r="Z986" s="913">
        <f t="shared" si="3445"/>
        <v>100</v>
      </c>
      <c r="AA986" s="913">
        <f t="shared" si="3432"/>
        <v>100</v>
      </c>
      <c r="AB986" s="913">
        <f t="shared" si="3433"/>
        <v>100</v>
      </c>
      <c r="AC986" s="913">
        <f t="shared" si="3434"/>
        <v>99.999999999999986</v>
      </c>
      <c r="AD986" s="913">
        <f t="shared" si="3435"/>
        <v>100</v>
      </c>
      <c r="AE986" s="913">
        <f t="shared" si="3436"/>
        <v>100</v>
      </c>
      <c r="AF986" s="913">
        <f t="shared" si="3437"/>
        <v>100</v>
      </c>
    </row>
    <row r="987" spans="1:33">
      <c r="A987" s="1144" t="s">
        <v>434</v>
      </c>
      <c r="B987" s="1171"/>
      <c r="C987" s="1162">
        <v>7018</v>
      </c>
      <c r="D987" s="1163">
        <v>3043</v>
      </c>
      <c r="E987" s="1163">
        <v>8523</v>
      </c>
      <c r="F987" s="1163">
        <v>2400</v>
      </c>
      <c r="G987" s="1163">
        <v>1564</v>
      </c>
      <c r="H987" s="1163">
        <v>900</v>
      </c>
      <c r="I987" s="1164">
        <v>23448</v>
      </c>
      <c r="J987" s="196"/>
      <c r="K987" s="166">
        <f t="shared" ref="K987:L987" si="3452">IF(C987&gt;0,(C987/C977)*100,)</f>
        <v>4.7659794094477492</v>
      </c>
      <c r="L987" s="166">
        <f t="shared" si="3452"/>
        <v>8.8794864312810038</v>
      </c>
      <c r="M987" s="166">
        <f t="shared" ref="M987" si="3453">IF(E987&gt;0,(E987/E977)*100,)</f>
        <v>8.9265702405764618</v>
      </c>
      <c r="N987" s="166">
        <f t="shared" ref="N987" si="3454">IF(F987&gt;0,(F987/F977)*100,)</f>
        <v>7.1966175897328259</v>
      </c>
      <c r="O987" s="166">
        <f>IF(G987&gt;0,(G987/G977)*100,)</f>
        <v>7.720787875796022</v>
      </c>
      <c r="P987" s="156">
        <f t="shared" ref="P987" si="3455">IF(H987&gt;0,(H987/H977)*100,)</f>
        <v>9.2602119559625482</v>
      </c>
      <c r="Q987" s="157">
        <f t="shared" ref="Q987" si="3456">IF(I987&gt;0,(I987/I977)*100,)</f>
        <v>6.889864424110999</v>
      </c>
      <c r="R987" s="896"/>
      <c r="S987" s="166"/>
      <c r="T987" s="166"/>
      <c r="U987" s="166"/>
      <c r="V987" s="166"/>
      <c r="W987" s="156"/>
      <c r="X987" s="166"/>
      <c r="Y987" s="196"/>
      <c r="Z987" s="913"/>
      <c r="AA987" s="921"/>
      <c r="AB987" s="921"/>
      <c r="AC987" s="921"/>
      <c r="AD987" s="921"/>
      <c r="AE987" s="921"/>
      <c r="AF987" s="921"/>
    </row>
    <row r="988" spans="1:33">
      <c r="A988" s="1144" t="s">
        <v>432</v>
      </c>
      <c r="B988" s="1171"/>
      <c r="C988" s="1162">
        <v>6419.6959999999999</v>
      </c>
      <c r="D988" s="1163">
        <v>3017.98</v>
      </c>
      <c r="E988" s="1163">
        <v>8878.9269999999997</v>
      </c>
      <c r="F988" s="1163">
        <v>2545.9760000000001</v>
      </c>
      <c r="G988" s="1163">
        <v>1698.7160000000001</v>
      </c>
      <c r="H988" s="1163">
        <v>1012.956</v>
      </c>
      <c r="I988" s="1164">
        <v>23574.251</v>
      </c>
      <c r="J988" s="196"/>
      <c r="K988" s="166">
        <f t="shared" ref="K988:L988" si="3457">IF(C988&gt;0,(C988/C980)*100,)</f>
        <v>4.3339719831223631</v>
      </c>
      <c r="L988" s="166">
        <f t="shared" si="3457"/>
        <v>8.8239869013507981</v>
      </c>
      <c r="M988" s="166">
        <f t="shared" ref="M988" si="3458">IF(E988&gt;0,(E988/E980)*100,)</f>
        <v>8.9926844583987435</v>
      </c>
      <c r="N988" s="166">
        <f t="shared" ref="N988" si="3459">IF(F988&gt;0,(F988/F980)*100,)</f>
        <v>7.6889828460980914</v>
      </c>
      <c r="O988" s="166">
        <f t="shared" ref="O988" si="3460">IF(G988&gt;0,(G988/G980)*100,)</f>
        <v>8.2945117187499999</v>
      </c>
      <c r="P988" s="156">
        <f t="shared" ref="P988" si="3461">IF(H988&gt;0,(H988/H980)*100,)</f>
        <v>9.4167146974063414</v>
      </c>
      <c r="Q988" s="157">
        <f t="shared" ref="Q988" si="3462">IF(I988&gt;0,(I988/I980)*100,)</f>
        <v>6.8249855968686575</v>
      </c>
      <c r="R988" s="896"/>
      <c r="S988" s="166"/>
      <c r="T988" s="166"/>
      <c r="U988" s="166"/>
      <c r="V988" s="166"/>
      <c r="W988" s="156"/>
      <c r="X988" s="166"/>
      <c r="Y988" s="196"/>
      <c r="Z988" s="913"/>
      <c r="AA988" s="921"/>
      <c r="AB988" s="921"/>
      <c r="AC988" s="921"/>
      <c r="AD988" s="921"/>
      <c r="AE988" s="921"/>
      <c r="AF988" s="921"/>
    </row>
    <row r="989" spans="1:33">
      <c r="A989" s="1144" t="s">
        <v>430</v>
      </c>
      <c r="B989" s="1171"/>
      <c r="C989" s="1162">
        <v>6534.1760000000004</v>
      </c>
      <c r="D989" s="1163">
        <v>2820.2799999999997</v>
      </c>
      <c r="E989" s="1163">
        <v>8948.4340000000011</v>
      </c>
      <c r="F989" s="1163">
        <v>3022.886</v>
      </c>
      <c r="G989" s="1163">
        <v>1755.0390000000002</v>
      </c>
      <c r="H989" s="1163">
        <v>1223.1590000000001</v>
      </c>
      <c r="I989" s="1164">
        <v>24303.974000000002</v>
      </c>
      <c r="J989" s="897"/>
      <c r="K989" s="158">
        <f t="shared" ref="K989:L989" si="3463">IF(C989&gt;0,(C989/C983)*100,)</f>
        <v>4.2471910404492785</v>
      </c>
      <c r="L989" s="158">
        <f t="shared" si="3463"/>
        <v>7.9833555071191995</v>
      </c>
      <c r="M989" s="158">
        <f t="shared" ref="M989" si="3464">IF(E989&gt;0,(E989/E983)*100,)</f>
        <v>8.9846421076940075</v>
      </c>
      <c r="N989" s="158">
        <f t="shared" ref="N989" si="3465">IF(F989&gt;0,(F989/F983)*100,)</f>
        <v>8.8556789219276393</v>
      </c>
      <c r="O989" s="158">
        <f t="shared" ref="O989" si="3466">IF(G989&gt;0,(G989/G983)*100,)</f>
        <v>8.6861618411284347</v>
      </c>
      <c r="P989" s="159">
        <f t="shared" ref="P989" si="3467">IF(H989&gt;0,(H989/H983)*100,)</f>
        <v>10.951374339690215</v>
      </c>
      <c r="Q989" s="160">
        <f t="shared" ref="Q989" si="3468">IF(I989&gt;0,(I989/I983)*100,)</f>
        <v>6.8601033081178739</v>
      </c>
      <c r="R989" s="152"/>
      <c r="S989" s="153"/>
      <c r="T989" s="475"/>
      <c r="U989" s="475"/>
      <c r="V989" s="475"/>
      <c r="W989" s="475"/>
      <c r="X989" s="476"/>
      <c r="Y989" s="196"/>
      <c r="Z989" s="913"/>
      <c r="AA989" s="921"/>
      <c r="AB989" s="921"/>
      <c r="AC989" s="921"/>
      <c r="AD989" s="921"/>
      <c r="AE989" s="921"/>
      <c r="AF989" s="921"/>
    </row>
    <row r="990" spans="1:33">
      <c r="A990" s="1144" t="s">
        <v>428</v>
      </c>
      <c r="B990" s="1171"/>
      <c r="C990" s="1162">
        <v>13745</v>
      </c>
      <c r="D990" s="1163">
        <v>5158</v>
      </c>
      <c r="E990" s="1163">
        <v>15897</v>
      </c>
      <c r="F990" s="1163">
        <v>7383</v>
      </c>
      <c r="G990" s="1163">
        <v>4825</v>
      </c>
      <c r="H990" s="1163">
        <v>2277</v>
      </c>
      <c r="I990" s="1164">
        <v>49285</v>
      </c>
      <c r="J990" s="196"/>
      <c r="K990" s="166">
        <f t="shared" ref="K990:L990" si="3469">IF(C990&gt;0,(C990/C977)*100,)</f>
        <v>9.3343384130606033</v>
      </c>
      <c r="L990" s="166">
        <f t="shared" si="3469"/>
        <v>15.051065071491099</v>
      </c>
      <c r="M990" s="166">
        <f t="shared" ref="M990" si="3470">IF(E990&gt;0,(E990/E977)*100,)</f>
        <v>16.649734496590874</v>
      </c>
      <c r="N990" s="166">
        <f t="shared" ref="N990" si="3471">IF(F990&gt;0,(F990/F977)*100,)</f>
        <v>22.138594860415605</v>
      </c>
      <c r="O990" s="166">
        <f t="shared" ref="O990" si="3472">IF(G990&gt;0,(G990/G977)*100,)</f>
        <v>23.818926790739003</v>
      </c>
      <c r="P990" s="156">
        <f t="shared" ref="P990" si="3473">IF(H990&gt;0,(H990/H977)*100,)</f>
        <v>23.428336248585246</v>
      </c>
      <c r="Q990" s="157">
        <f t="shared" ref="Q990" si="3474">IF(I990&gt;0,(I990/I977)*100,)</f>
        <v>14.481702837867221</v>
      </c>
      <c r="R990" s="896"/>
      <c r="S990" s="166"/>
      <c r="T990" s="166"/>
      <c r="U990" s="166"/>
      <c r="V990" s="166"/>
      <c r="W990" s="156"/>
      <c r="X990" s="166"/>
      <c r="Y990" s="196"/>
      <c r="Z990" s="913"/>
      <c r="AA990" s="921"/>
      <c r="AB990" s="921"/>
      <c r="AC990" s="921"/>
      <c r="AD990" s="921"/>
      <c r="AE990" s="921"/>
      <c r="AF990" s="921"/>
    </row>
    <row r="991" spans="1:33">
      <c r="A991" s="1144" t="s">
        <v>426</v>
      </c>
      <c r="B991" s="1171"/>
      <c r="C991" s="1162">
        <v>14579.304</v>
      </c>
      <c r="D991" s="1163">
        <v>5155.0200000000004</v>
      </c>
      <c r="E991" s="1163">
        <v>17079.073</v>
      </c>
      <c r="F991" s="1163">
        <v>7601.0240000000003</v>
      </c>
      <c r="G991" s="1163">
        <v>5134.2839999999997</v>
      </c>
      <c r="H991" s="1163">
        <v>2594.0439999999999</v>
      </c>
      <c r="I991" s="1164">
        <v>52142.748999999996</v>
      </c>
      <c r="J991" s="196"/>
      <c r="K991" s="166">
        <f t="shared" ref="K991:L991" si="3475">IF(C991&gt;0,(C991/C980)*100,)</f>
        <v>9.8425681012658224</v>
      </c>
      <c r="L991" s="166">
        <f t="shared" si="3475"/>
        <v>15.07227647505994</v>
      </c>
      <c r="M991" s="166">
        <f t="shared" ref="M991" si="3476">IF(E991&gt;0,(E991/E980)*100,)</f>
        <v>17.297891325264597</v>
      </c>
      <c r="N991" s="166">
        <f t="shared" ref="N991" si="3477">IF(F991&gt;0,(F991/F980)*100,)</f>
        <v>22.955496496738341</v>
      </c>
      <c r="O991" s="166">
        <f t="shared" ref="O991" si="3478">IF(G991&gt;0,(G991/G980)*100,)</f>
        <v>25.069746093750002</v>
      </c>
      <c r="P991" s="156">
        <f t="shared" ref="P991" si="3479">IF(H991&gt;0,(H991/H980)*100,)</f>
        <v>24.114939109417122</v>
      </c>
      <c r="Q991" s="157">
        <f t="shared" ref="Q991" si="3480">IF(I991&gt;0,(I991/I980)*100,)</f>
        <v>15.095856530336324</v>
      </c>
      <c r="R991" s="911"/>
      <c r="S991" s="166"/>
      <c r="T991" s="166"/>
      <c r="U991" s="166"/>
      <c r="V991" s="166"/>
      <c r="W991" s="156"/>
      <c r="X991" s="166"/>
      <c r="Y991" s="196"/>
      <c r="Z991" s="913"/>
      <c r="AA991" s="921"/>
      <c r="AB991" s="921"/>
      <c r="AC991" s="921"/>
      <c r="AD991" s="921"/>
      <c r="AE991" s="921"/>
      <c r="AF991" s="921"/>
      <c r="AG991" s="895"/>
    </row>
    <row r="992" spans="1:33">
      <c r="A992" s="1144" t="s">
        <v>424</v>
      </c>
      <c r="B992" s="1171"/>
      <c r="C992" s="1162">
        <v>15102.824000000001</v>
      </c>
      <c r="D992" s="1163">
        <v>5175.72</v>
      </c>
      <c r="E992" s="1163">
        <v>17657.565999999999</v>
      </c>
      <c r="F992" s="1163">
        <v>7290.1139999999996</v>
      </c>
      <c r="G992" s="1163">
        <v>5061.9609999999993</v>
      </c>
      <c r="H992" s="1163">
        <v>2670.8409999999999</v>
      </c>
      <c r="I992" s="1164">
        <v>52959.025999999998</v>
      </c>
      <c r="J992" s="897"/>
      <c r="K992" s="154">
        <f t="shared" ref="K992:L992" si="3481">IF(C992&gt;0,(C992/C983)*100,)</f>
        <v>9.8167816077011576</v>
      </c>
      <c r="L992" s="154">
        <f t="shared" si="3481"/>
        <v>14.650890253913436</v>
      </c>
      <c r="M992" s="426">
        <f t="shared" ref="M992" si="3482">IF(E992&gt;0,(E992/E983)*100,)</f>
        <v>17.729013926122271</v>
      </c>
      <c r="N992" s="426">
        <f t="shared" ref="N992" si="3483">IF(F992&gt;0,(F992/F983)*100,)</f>
        <v>21.356713051120551</v>
      </c>
      <c r="O992" s="426">
        <f t="shared" ref="O992" si="3484">IF(G992&gt;0,(G992/G983)*100,)</f>
        <v>25.053011630784454</v>
      </c>
      <c r="P992" s="426">
        <f t="shared" ref="P992" si="3485">IF(H992&gt;0,(H992/H983)*100,)</f>
        <v>23.912982361894528</v>
      </c>
      <c r="Q992" s="912">
        <f t="shared" ref="Q992" si="3486">IF(I992&gt;0,(I992/I983)*100,)</f>
        <v>14.948353279891609</v>
      </c>
      <c r="R992" s="911" t="s">
        <v>10</v>
      </c>
      <c r="S992" s="153"/>
      <c r="T992" s="150"/>
      <c r="U992" s="150"/>
      <c r="V992" s="150"/>
      <c r="W992" s="150"/>
      <c r="X992" s="898"/>
      <c r="Y992" s="196"/>
      <c r="Z992" s="913"/>
      <c r="AA992" s="921"/>
      <c r="AB992" s="921"/>
      <c r="AC992" s="921"/>
      <c r="AD992" s="921"/>
      <c r="AE992" s="921"/>
      <c r="AF992" s="921"/>
    </row>
    <row r="993" spans="1:32">
      <c r="A993" s="1144" t="s">
        <v>422</v>
      </c>
      <c r="B993" s="1171"/>
      <c r="C993" s="1162">
        <v>89048</v>
      </c>
      <c r="D993" s="1163">
        <v>15054</v>
      </c>
      <c r="E993" s="1163">
        <v>38996</v>
      </c>
      <c r="F993" s="1163">
        <v>11514</v>
      </c>
      <c r="G993" s="1163">
        <v>6630</v>
      </c>
      <c r="H993" s="1163">
        <v>2977</v>
      </c>
      <c r="I993" s="1164">
        <v>164219</v>
      </c>
      <c r="J993" s="196"/>
      <c r="K993" s="153">
        <f t="shared" ref="K993:L993" si="3487">IF(C993&gt;0,(C993/C964)*100,)</f>
        <v>65.381763181274195</v>
      </c>
      <c r="L993" s="153">
        <f t="shared" si="3487"/>
        <v>45.886548602432406</v>
      </c>
      <c r="M993" s="475">
        <f t="shared" ref="M993" si="3488">IF(E993&gt;0,(E993/E964)*100,)</f>
        <v>44.533774910066811</v>
      </c>
      <c r="N993" s="475">
        <f t="shared" ref="N993" si="3489">IF(F993&gt;0,(F993/F964)*100,)</f>
        <v>39.596946144851778</v>
      </c>
      <c r="O993" s="475">
        <f t="shared" ref="O993" si="3490">IF(G993&gt;0,(G993/G964)*100,)</f>
        <v>36.727232439618881</v>
      </c>
      <c r="P993" s="475">
        <f t="shared" ref="P993" si="3491">IF(H993&gt;0,(H993/H964)*100,)</f>
        <v>36.798516687268233</v>
      </c>
      <c r="Q993" s="476">
        <f t="shared" ref="Q993" si="3492">IF(I993&gt;0,(I993/I964)*100,)</f>
        <v>52.669914589674427</v>
      </c>
      <c r="R993" s="152">
        <f>+K993+K996+K999</f>
        <v>81.854225864005826</v>
      </c>
      <c r="S993" s="153">
        <f t="shared" ref="S993:S995" si="3493">+L993+L996+L999</f>
        <v>73.091108604870911</v>
      </c>
      <c r="T993" s="475">
        <f t="shared" ref="T993:T995" si="3494">+M993+M996+M999</f>
        <v>70.77028493119397</v>
      </c>
      <c r="U993" s="475">
        <f t="shared" ref="U993:U995" si="3495">+N993+N996+N999</f>
        <v>63.284957699979365</v>
      </c>
      <c r="V993" s="475">
        <f t="shared" ref="V993:V995" si="3496">+O993+O996+O999</f>
        <v>63.466651894526926</v>
      </c>
      <c r="W993" s="475">
        <f t="shared" ref="W993:W995" si="3497">+P993+P996+P999</f>
        <v>64.054388133498151</v>
      </c>
      <c r="X993" s="476">
        <f t="shared" ref="X993:X995" si="3498">+Q993+Q996+Q999</f>
        <v>74.561001189907273</v>
      </c>
      <c r="Y993" s="196"/>
      <c r="Z993" s="913">
        <f>+R993+K1002</f>
        <v>100.00000000000001</v>
      </c>
      <c r="AA993" s="913">
        <f t="shared" ref="AA993:AA995" si="3499">+S993+L1002</f>
        <v>100</v>
      </c>
      <c r="AB993" s="913">
        <f t="shared" ref="AB993:AB995" si="3500">+T993+M1002</f>
        <v>100</v>
      </c>
      <c r="AC993" s="913">
        <f t="shared" ref="AC993:AC995" si="3501">+U993+N1002</f>
        <v>100</v>
      </c>
      <c r="AD993" s="913">
        <f t="shared" ref="AD993:AD995" si="3502">+V993+O1002</f>
        <v>100</v>
      </c>
      <c r="AE993" s="913">
        <f>+W993+P1002</f>
        <v>100</v>
      </c>
      <c r="AF993" s="913">
        <f t="shared" ref="AF993:AF995" si="3503">+X993+Q1002</f>
        <v>100</v>
      </c>
    </row>
    <row r="994" spans="1:32">
      <c r="A994" s="1144" t="s">
        <v>420</v>
      </c>
      <c r="B994" s="1171"/>
      <c r="C994" s="1162">
        <v>91003</v>
      </c>
      <c r="D994" s="1163">
        <v>15326</v>
      </c>
      <c r="E994" s="1163">
        <v>38940</v>
      </c>
      <c r="F994" s="1163">
        <v>11661</v>
      </c>
      <c r="G994" s="1163">
        <v>6769</v>
      </c>
      <c r="H994" s="1163">
        <v>3221</v>
      </c>
      <c r="I994" s="1164">
        <v>166920</v>
      </c>
      <c r="J994" s="196"/>
      <c r="K994" s="153">
        <f t="shared" ref="K994:L994" si="3504">IF(C994&gt;0,(C994/C967)*100,)</f>
        <v>65.917931259280721</v>
      </c>
      <c r="L994" s="153">
        <f t="shared" si="3504"/>
        <v>46.318907156673113</v>
      </c>
      <c r="M994" s="475">
        <f t="shared" ref="M994" si="3505">IF(E994&gt;0,(E994/E967)*100,)</f>
        <v>44.819410234571031</v>
      </c>
      <c r="N994" s="475">
        <f t="shared" ref="N994" si="3506">IF(F994&gt;0,(F994/F967)*100,)</f>
        <v>40.225602814860814</v>
      </c>
      <c r="O994" s="475">
        <f t="shared" ref="O994" si="3507">IF(G994&gt;0,(G994/G967)*100,)</f>
        <v>37.474395172451977</v>
      </c>
      <c r="P994" s="475">
        <f t="shared" ref="P994" si="3508">IF(H994&gt;0,(H994/H967)*100,)</f>
        <v>36.379037723063021</v>
      </c>
      <c r="Q994" s="476">
        <f t="shared" ref="Q994" si="3509">IF(I994&gt;0,(I994/I967)*100,)</f>
        <v>53.170919724398033</v>
      </c>
      <c r="R994" s="152">
        <f t="shared" ref="R994:R995" si="3510">+K994+K997+K1000</f>
        <v>82.820614972293654</v>
      </c>
      <c r="S994" s="153">
        <f t="shared" si="3493"/>
        <v>72.848162475822051</v>
      </c>
      <c r="T994" s="475">
        <f t="shared" si="3494"/>
        <v>71.83306093321977</v>
      </c>
      <c r="U994" s="475">
        <f t="shared" si="3495"/>
        <v>64.569319397012663</v>
      </c>
      <c r="V994" s="475">
        <f t="shared" si="3496"/>
        <v>63.859823949510051</v>
      </c>
      <c r="W994" s="475">
        <f t="shared" si="3497"/>
        <v>64.919810255251861</v>
      </c>
      <c r="X994" s="476">
        <f t="shared" si="3498"/>
        <v>75.447470941066669</v>
      </c>
      <c r="Y994" s="196"/>
      <c r="Z994" s="913">
        <f t="shared" ref="Z994:Z995" si="3511">+R994+K1003</f>
        <v>100</v>
      </c>
      <c r="AA994" s="913">
        <f t="shared" si="3499"/>
        <v>100</v>
      </c>
      <c r="AB994" s="913">
        <f t="shared" si="3500"/>
        <v>100</v>
      </c>
      <c r="AC994" s="913">
        <f t="shared" si="3501"/>
        <v>100</v>
      </c>
      <c r="AD994" s="913">
        <f t="shared" si="3502"/>
        <v>100</v>
      </c>
      <c r="AE994" s="913">
        <f t="shared" ref="AE994:AE995" si="3512">+W994+P1003</f>
        <v>100</v>
      </c>
      <c r="AF994" s="913">
        <f t="shared" si="3503"/>
        <v>100</v>
      </c>
    </row>
    <row r="995" spans="1:32">
      <c r="A995" s="1144" t="s">
        <v>418</v>
      </c>
      <c r="B995" s="1171"/>
      <c r="C995" s="1162">
        <v>94333</v>
      </c>
      <c r="D995" s="1163">
        <v>14889</v>
      </c>
      <c r="E995" s="1163">
        <v>40161</v>
      </c>
      <c r="F995" s="1163">
        <v>12295</v>
      </c>
      <c r="G995" s="1163">
        <v>6468</v>
      </c>
      <c r="H995" s="1163">
        <v>3209</v>
      </c>
      <c r="I995" s="1164">
        <v>171355</v>
      </c>
      <c r="J995" s="897"/>
      <c r="K995" s="154">
        <f t="shared" ref="K995:L995" si="3513">IF(C995&gt;0,(C995/C970)*100,)</f>
        <v>66.390079457241598</v>
      </c>
      <c r="L995" s="154">
        <f t="shared" si="3513"/>
        <v>48.720549738219894</v>
      </c>
      <c r="M995" s="477">
        <f t="shared" ref="M995" si="3514">IF(E995&gt;0,(E995/E970)*100,)</f>
        <v>45.002857431001445</v>
      </c>
      <c r="N995" s="477">
        <f t="shared" ref="N995" si="3515">IF(F995&gt;0,(F995/F970)*100,)</f>
        <v>40.631196298744214</v>
      </c>
      <c r="O995" s="477">
        <f t="shared" ref="O995" si="3516">IF(G995&gt;0,(G995/G970)*100,)</f>
        <v>34.725652313969718</v>
      </c>
      <c r="P995" s="477">
        <f t="shared" ref="P995" si="3517">IF(H995&gt;0,(H995/H970)*100,)</f>
        <v>37.85983954695611</v>
      </c>
      <c r="Q995" s="478">
        <f t="shared" ref="Q995" si="3518">IF(I995&gt;0,(I995/I970)*100,)</f>
        <v>53.67390024181524</v>
      </c>
      <c r="R995" s="152">
        <f t="shared" si="3510"/>
        <v>83.126068872326513</v>
      </c>
      <c r="S995" s="153">
        <f t="shared" si="3493"/>
        <v>72.558900523560212</v>
      </c>
      <c r="T995" s="475">
        <f t="shared" si="3494"/>
        <v>71.620667630349288</v>
      </c>
      <c r="U995" s="475">
        <f t="shared" si="3495"/>
        <v>63.635161929940509</v>
      </c>
      <c r="V995" s="475">
        <f t="shared" si="3496"/>
        <v>60.544400300654999</v>
      </c>
      <c r="W995" s="475">
        <f t="shared" si="3497"/>
        <v>68.782444549315713</v>
      </c>
      <c r="X995" s="476">
        <f t="shared" si="3498"/>
        <v>75.352699434929136</v>
      </c>
      <c r="Y995" s="196"/>
      <c r="Z995" s="913">
        <f t="shared" si="3511"/>
        <v>100.00000000000001</v>
      </c>
      <c r="AA995" s="913">
        <f t="shared" si="3499"/>
        <v>100</v>
      </c>
      <c r="AB995" s="913">
        <f t="shared" si="3500"/>
        <v>100.00000000000001</v>
      </c>
      <c r="AC995" s="913">
        <f t="shared" si="3501"/>
        <v>100</v>
      </c>
      <c r="AD995" s="913">
        <f t="shared" si="3502"/>
        <v>100</v>
      </c>
      <c r="AE995" s="913">
        <f t="shared" si="3512"/>
        <v>100</v>
      </c>
      <c r="AF995" s="913">
        <f t="shared" si="3503"/>
        <v>99.999999999999986</v>
      </c>
    </row>
    <row r="996" spans="1:32">
      <c r="A996" s="1144" t="s">
        <v>416</v>
      </c>
      <c r="B996" s="1171"/>
      <c r="C996" s="1162">
        <v>5476</v>
      </c>
      <c r="D996" s="1163">
        <v>2321</v>
      </c>
      <c r="E996" s="1163">
        <v>5239</v>
      </c>
      <c r="F996" s="1163">
        <v>1599</v>
      </c>
      <c r="G996" s="1163">
        <v>1000</v>
      </c>
      <c r="H996" s="1163">
        <v>248</v>
      </c>
      <c r="I996" s="1164">
        <v>15883</v>
      </c>
      <c r="J996" s="196"/>
      <c r="K996" s="153">
        <f t="shared" ref="K996:L996" si="3519">IF(C996&gt;0,(C996/C964)*100,)</f>
        <v>4.02064656343385</v>
      </c>
      <c r="L996" s="153">
        <f t="shared" si="3519"/>
        <v>7.0747096656201425</v>
      </c>
      <c r="M996" s="475">
        <f t="shared" ref="M996" si="3520">IF(E996&gt;0,(E996/E964)*100,)</f>
        <v>5.9829840689773306</v>
      </c>
      <c r="N996" s="475">
        <f t="shared" ref="N996" si="3521">IF(F996&gt;0,(F996/F964)*100,)</f>
        <v>5.4990026824403326</v>
      </c>
      <c r="O996" s="475">
        <f t="shared" ref="O996" si="3522">IF(G996&gt;0,(G996/G964)*100,)</f>
        <v>5.539552404165744</v>
      </c>
      <c r="P996" s="475">
        <f t="shared" ref="P996" si="3523">IF(H996&gt;0,(H996/H964)*100,)</f>
        <v>3.0655129789864026</v>
      </c>
      <c r="Q996" s="476">
        <f t="shared" ref="Q996" si="3524">IF(I996&gt;0,(I996/I964)*100,)</f>
        <v>5.0941502105590644</v>
      </c>
      <c r="R996" s="152"/>
      <c r="S996" s="153"/>
      <c r="T996" s="475"/>
      <c r="U996" s="475"/>
      <c r="V996" s="475"/>
      <c r="W996" s="475"/>
      <c r="X996" s="476"/>
      <c r="Y996" s="196"/>
      <c r="Z996" s="915"/>
      <c r="AA996" s="915"/>
      <c r="AB996" s="915"/>
      <c r="AC996" s="917"/>
      <c r="AD996" s="917"/>
      <c r="AE996" s="917"/>
      <c r="AF996" s="917"/>
    </row>
    <row r="997" spans="1:32">
      <c r="A997" s="1144" t="s">
        <v>414</v>
      </c>
      <c r="B997" s="1171"/>
      <c r="C997" s="1162">
        <v>5619</v>
      </c>
      <c r="D997" s="1163">
        <v>2302</v>
      </c>
      <c r="E997" s="1163">
        <v>5513</v>
      </c>
      <c r="F997" s="1163">
        <v>1753</v>
      </c>
      <c r="G997" s="1163">
        <v>969</v>
      </c>
      <c r="H997" s="1163">
        <v>297</v>
      </c>
      <c r="I997" s="1164">
        <v>16453</v>
      </c>
      <c r="J997" s="196"/>
      <c r="K997" s="153">
        <f t="shared" ref="K997:L997" si="3525">IF(C997&gt;0,(C997/C967)*100,)</f>
        <v>4.0701169823621024</v>
      </c>
      <c r="L997" s="153">
        <f t="shared" si="3525"/>
        <v>6.9572050290135401</v>
      </c>
      <c r="M997" s="475">
        <f t="shared" ref="M997" si="3526">IF(E997&gt;0,(E997/E967)*100,)</f>
        <v>6.3453879975138694</v>
      </c>
      <c r="N997" s="475">
        <f t="shared" ref="N997" si="3527">IF(F997&gt;0,(F997/F967)*100,)</f>
        <v>6.0471213218807138</v>
      </c>
      <c r="O997" s="475">
        <f t="shared" ref="O997" si="3528">IF(G997&gt;0,(G997/G967)*100,)</f>
        <v>5.3645573824946027</v>
      </c>
      <c r="P997" s="475">
        <f t="shared" ref="P997" si="3529">IF(H997&gt;0,(H997/H967)*100,)</f>
        <v>3.3544160831262708</v>
      </c>
      <c r="Q997" s="476">
        <f t="shared" ref="Q997" si="3530">IF(I997&gt;0,(I997/I967)*100,)</f>
        <v>5.2409605932513834</v>
      </c>
      <c r="R997" s="152"/>
      <c r="S997" s="153"/>
      <c r="T997" s="475"/>
      <c r="U997" s="475"/>
      <c r="V997" s="475"/>
      <c r="W997" s="475"/>
      <c r="X997" s="476"/>
      <c r="Y997" s="196"/>
      <c r="Z997" s="915"/>
      <c r="AA997" s="917"/>
      <c r="AB997" s="917"/>
      <c r="AC997" s="917"/>
      <c r="AD997" s="917"/>
      <c r="AE997" s="917"/>
      <c r="AF997" s="917"/>
    </row>
    <row r="998" spans="1:32">
      <c r="A998" s="1144" t="s">
        <v>410</v>
      </c>
      <c r="B998" s="1171"/>
      <c r="C998" s="1162">
        <v>5617</v>
      </c>
      <c r="D998" s="1163">
        <v>2121</v>
      </c>
      <c r="E998" s="1163">
        <v>5471</v>
      </c>
      <c r="F998" s="1163">
        <v>1618</v>
      </c>
      <c r="G998" s="1163">
        <v>918</v>
      </c>
      <c r="H998" s="1163">
        <v>334</v>
      </c>
      <c r="I998" s="1164">
        <v>16079</v>
      </c>
      <c r="J998" s="196"/>
      <c r="K998" s="154">
        <f t="shared" ref="K998:L998" si="3531">IF(C998&gt;0,(C998/C970)*100,)</f>
        <v>3.9531561204597119</v>
      </c>
      <c r="L998" s="154">
        <f t="shared" si="3531"/>
        <v>6.9404450261780104</v>
      </c>
      <c r="M998" s="477">
        <f t="shared" ref="M998" si="3532">IF(E998&gt;0,(E998/E970)*100,)</f>
        <v>6.1305901995719454</v>
      </c>
      <c r="N998" s="477">
        <f t="shared" ref="N998" si="3533">IF(F998&gt;0,(F998/F970)*100,)</f>
        <v>5.3469927296761401</v>
      </c>
      <c r="O998" s="477">
        <f t="shared" ref="O998" si="3534">IF(G998&gt;0,(G998/G970)*100,)</f>
        <v>4.9285944378825297</v>
      </c>
      <c r="P998" s="477">
        <f t="shared" ref="P998" si="3535">IF(H998&gt;0,(H998/H970)*100,)</f>
        <v>3.9405379896177442</v>
      </c>
      <c r="Q998" s="478">
        <f t="shared" ref="Q998" si="3536">IF(I998&gt;0,(I998/I970)*100,)</f>
        <v>5.0364602257777555</v>
      </c>
      <c r="R998" s="152"/>
      <c r="S998" s="153"/>
      <c r="T998" s="475"/>
      <c r="U998" s="475"/>
      <c r="V998" s="475"/>
      <c r="W998" s="475"/>
      <c r="X998" s="476"/>
      <c r="Y998" s="196"/>
      <c r="Z998" s="915"/>
      <c r="AA998" s="917"/>
      <c r="AB998" s="917"/>
      <c r="AC998" s="917"/>
      <c r="AD998" s="917"/>
      <c r="AE998" s="917"/>
      <c r="AF998" s="917"/>
    </row>
    <row r="999" spans="1:32">
      <c r="A999" s="1144" t="s">
        <v>412</v>
      </c>
      <c r="B999" s="1171"/>
      <c r="C999" s="1162">
        <v>16959</v>
      </c>
      <c r="D999" s="1163">
        <v>6604</v>
      </c>
      <c r="E999" s="1163">
        <v>17735</v>
      </c>
      <c r="F999" s="1163">
        <v>5289</v>
      </c>
      <c r="G999" s="1163">
        <v>3827</v>
      </c>
      <c r="H999" s="1163">
        <v>1957</v>
      </c>
      <c r="I999" s="1164">
        <v>52371</v>
      </c>
      <c r="J999" s="196"/>
      <c r="K999" s="153">
        <f t="shared" ref="K999:L999" si="3537">IF(C999&gt;0,(C999/C964)*100,)</f>
        <v>12.451816119297781</v>
      </c>
      <c r="L999" s="153">
        <f t="shared" si="3537"/>
        <v>20.129850336818361</v>
      </c>
      <c r="M999" s="475">
        <f t="shared" ref="M999" si="3538">IF(E999&gt;0,(E999/E964)*100,)</f>
        <v>20.253525952149833</v>
      </c>
      <c r="N999" s="475">
        <f t="shared" ref="N999" si="3539">IF(F999&gt;0,(F999/F964)*100,)</f>
        <v>18.189008872687253</v>
      </c>
      <c r="O999" s="475">
        <f t="shared" ref="O999" si="3540">IF(G999&gt;0,(G999/G964)*100,)</f>
        <v>21.199867050742299</v>
      </c>
      <c r="P999" s="475">
        <f t="shared" ref="P999" si="3541">IF(H999&gt;0,(H999/H964)*100,)</f>
        <v>24.190358467243513</v>
      </c>
      <c r="Q999" s="476">
        <f t="shared" ref="Q999" si="3542">IF(I999&gt;0,(I999/I964)*100,)</f>
        <v>16.796936389673785</v>
      </c>
      <c r="R999" s="152"/>
      <c r="S999" s="153"/>
      <c r="T999" s="475"/>
      <c r="U999" s="475"/>
      <c r="V999" s="475"/>
      <c r="W999" s="475"/>
      <c r="X999" s="476"/>
      <c r="Y999" s="196"/>
      <c r="Z999" s="915"/>
      <c r="AA999" s="917"/>
      <c r="AB999" s="917"/>
      <c r="AC999" s="917"/>
      <c r="AD999" s="917"/>
      <c r="AE999" s="917"/>
      <c r="AF999" s="917"/>
    </row>
    <row r="1000" spans="1:32">
      <c r="A1000" s="1144" t="s">
        <v>408</v>
      </c>
      <c r="B1000" s="1171"/>
      <c r="C1000" s="1162">
        <v>17716</v>
      </c>
      <c r="D1000" s="1163">
        <v>6476</v>
      </c>
      <c r="E1000" s="1163">
        <v>17957</v>
      </c>
      <c r="F1000" s="1163">
        <v>5304</v>
      </c>
      <c r="G1000" s="1163">
        <v>3797</v>
      </c>
      <c r="H1000" s="1163">
        <v>2230</v>
      </c>
      <c r="I1000" s="1164">
        <v>53480</v>
      </c>
      <c r="J1000" s="196"/>
      <c r="K1000" s="153">
        <f t="shared" ref="K1000:L1000" si="3543">IF(C1000&gt;0,(C1000/C967)*100,)</f>
        <v>12.832566730650827</v>
      </c>
      <c r="L1000" s="153">
        <f t="shared" si="3543"/>
        <v>19.572050290135394</v>
      </c>
      <c r="M1000" s="475">
        <f t="shared" ref="M1000" si="3544">IF(E1000&gt;0,(E1000/E967)*100,)</f>
        <v>20.668262701134875</v>
      </c>
      <c r="N1000" s="475">
        <f t="shared" ref="N1000" si="3545">IF(F1000&gt;0,(F1000/F967)*100,)</f>
        <v>18.296595260271136</v>
      </c>
      <c r="O1000" s="475">
        <f t="shared" ref="O1000" si="3546">IF(G1000&gt;0,(G1000/G967)*100,)</f>
        <v>21.020871394563471</v>
      </c>
      <c r="P1000" s="475">
        <f t="shared" ref="P1000" si="3547">IF(H1000&gt;0,(H1000/H967)*100,)</f>
        <v>25.186356449062568</v>
      </c>
      <c r="Q1000" s="476">
        <f t="shared" ref="Q1000" si="3548">IF(I1000&gt;0,(I1000/I967)*100,)</f>
        <v>17.035590623417249</v>
      </c>
      <c r="R1000" s="152"/>
      <c r="S1000" s="153"/>
      <c r="T1000" s="475"/>
      <c r="U1000" s="475"/>
      <c r="V1000" s="475"/>
      <c r="W1000" s="475"/>
      <c r="X1000" s="476"/>
      <c r="Y1000" s="196"/>
      <c r="Z1000" s="915"/>
      <c r="AA1000" s="917"/>
      <c r="AB1000" s="917"/>
      <c r="AC1000" s="917"/>
      <c r="AD1000" s="917"/>
      <c r="AE1000" s="917"/>
      <c r="AF1000" s="917"/>
    </row>
    <row r="1001" spans="1:32">
      <c r="A1001" s="1144" t="s">
        <v>406</v>
      </c>
      <c r="B1001" s="1171"/>
      <c r="C1001" s="1162">
        <v>18163</v>
      </c>
      <c r="D1001" s="1163">
        <v>5164</v>
      </c>
      <c r="E1001" s="1163">
        <v>18283</v>
      </c>
      <c r="F1001" s="1163">
        <v>5343</v>
      </c>
      <c r="G1001" s="1163">
        <v>3891</v>
      </c>
      <c r="H1001" s="1163">
        <v>2287</v>
      </c>
      <c r="I1001" s="1164">
        <v>53131</v>
      </c>
      <c r="J1001" s="897"/>
      <c r="K1001" s="154">
        <f t="shared" ref="K1001:L1001" si="3549">IF(C1001&gt;0,(C1001/C970)*100,)</f>
        <v>12.782833294625201</v>
      </c>
      <c r="L1001" s="154">
        <f t="shared" si="3549"/>
        <v>16.897905759162306</v>
      </c>
      <c r="M1001" s="477">
        <f t="shared" ref="M1001" si="3550">IF(E1001&gt;0,(E1001/E970)*100,)</f>
        <v>20.487219999775888</v>
      </c>
      <c r="N1001" s="477">
        <f t="shared" ref="N1001" si="3551">IF(F1001&gt;0,(F1001/F970)*100,)</f>
        <v>17.65697290152016</v>
      </c>
      <c r="O1001" s="477">
        <f t="shared" ref="O1001" si="3552">IF(G1001&gt;0,(G1001/G970)*100,)</f>
        <v>20.890153548802747</v>
      </c>
      <c r="P1001" s="477">
        <f t="shared" ref="P1001" si="3553">IF(H1001&gt;0,(H1001/H970)*100,)</f>
        <v>26.982067012741862</v>
      </c>
      <c r="Q1001" s="478">
        <f t="shared" ref="Q1001" si="3554">IF(I1001&gt;0,(I1001/I970)*100,)</f>
        <v>16.642338967336148</v>
      </c>
      <c r="R1001" s="152"/>
      <c r="S1001" s="153"/>
      <c r="T1001" s="475"/>
      <c r="U1001" s="475"/>
      <c r="V1001" s="475"/>
      <c r="W1001" s="475"/>
      <c r="X1001" s="476"/>
      <c r="Y1001" s="196"/>
      <c r="Z1001" s="915"/>
      <c r="AA1001" s="917"/>
      <c r="AB1001" s="917"/>
      <c r="AC1001" s="917"/>
      <c r="AD1001" s="917"/>
      <c r="AE1001" s="917"/>
      <c r="AF1001" s="917"/>
    </row>
    <row r="1002" spans="1:32">
      <c r="A1002" s="1144" t="s">
        <v>402</v>
      </c>
      <c r="B1002" s="1171"/>
      <c r="C1002" s="1162">
        <v>24714</v>
      </c>
      <c r="D1002" s="1163">
        <v>8828</v>
      </c>
      <c r="E1002" s="1163">
        <v>25595</v>
      </c>
      <c r="F1002" s="1163">
        <v>10676</v>
      </c>
      <c r="G1002" s="1163">
        <v>6595</v>
      </c>
      <c r="H1002" s="1163">
        <v>2908</v>
      </c>
      <c r="I1002" s="1164">
        <v>79316</v>
      </c>
      <c r="J1002" s="196"/>
      <c r="K1002" s="153">
        <f t="shared" ref="K1002:L1002" si="3555">IF(C1002&gt;0,(C1002/C964)*100,)</f>
        <v>18.145774135994188</v>
      </c>
      <c r="L1002" s="153">
        <f t="shared" si="3555"/>
        <v>26.908891395129086</v>
      </c>
      <c r="M1002" s="475">
        <f t="shared" ref="M1002" si="3556">IF(E1002&gt;0,(E1002/E964)*100,)</f>
        <v>29.22971506880603</v>
      </c>
      <c r="N1002" s="475">
        <f t="shared" ref="N1002" si="3557">IF(F1002&gt;0,(F1002/F964)*100,)</f>
        <v>36.715042300020635</v>
      </c>
      <c r="O1002" s="475">
        <f t="shared" ref="O1002" si="3558">IF(G1002&gt;0,(G1002/G964)*100,)</f>
        <v>36.533348105473081</v>
      </c>
      <c r="P1002" s="475">
        <f t="shared" ref="P1002" si="3559">IF(H1002&gt;0,(H1002/H964)*100,)</f>
        <v>35.945611866501856</v>
      </c>
      <c r="Q1002" s="476">
        <f t="shared" ref="Q1002" si="3560">IF(I1002&gt;0,(I1002/I964)*100,)</f>
        <v>25.438998810092723</v>
      </c>
      <c r="R1002" s="152"/>
      <c r="S1002" s="153"/>
      <c r="T1002" s="475"/>
      <c r="U1002" s="475"/>
      <c r="V1002" s="475"/>
      <c r="W1002" s="475"/>
      <c r="X1002" s="476"/>
      <c r="Y1002" s="196"/>
      <c r="Z1002" s="915"/>
      <c r="AA1002" s="917"/>
      <c r="AB1002" s="917"/>
      <c r="AC1002" s="917"/>
      <c r="AD1002" s="917"/>
      <c r="AE1002" s="917"/>
      <c r="AF1002" s="917"/>
    </row>
    <row r="1003" spans="1:32">
      <c r="A1003" s="1144" t="s">
        <v>400</v>
      </c>
      <c r="B1003" s="1171"/>
      <c r="C1003" s="1162">
        <v>23717</v>
      </c>
      <c r="D1003" s="1163">
        <v>8984</v>
      </c>
      <c r="E1003" s="1163">
        <v>24472</v>
      </c>
      <c r="F1003" s="1163">
        <v>10271</v>
      </c>
      <c r="G1003" s="1163">
        <v>6528</v>
      </c>
      <c r="H1003" s="1163">
        <v>3106</v>
      </c>
      <c r="I1003" s="1164">
        <v>77078</v>
      </c>
      <c r="J1003" s="196"/>
      <c r="K1003" s="153">
        <f t="shared" ref="K1003:L1003" si="3561">IF(C1003&gt;0,(C1003/C967)*100,)</f>
        <v>17.179385027706349</v>
      </c>
      <c r="L1003" s="153">
        <f t="shared" si="3561"/>
        <v>27.151837524177953</v>
      </c>
      <c r="M1003" s="475">
        <f t="shared" ref="M1003" si="3562">IF(E1003&gt;0,(E1003/E967)*100,)</f>
        <v>28.166939066780234</v>
      </c>
      <c r="N1003" s="475">
        <f t="shared" ref="N1003" si="3563">IF(F1003&gt;0,(F1003/F967)*100,)</f>
        <v>35.430680602987344</v>
      </c>
      <c r="O1003" s="475">
        <f t="shared" ref="O1003" si="3564">IF(G1003&gt;0,(G1003/G967)*100,)</f>
        <v>36.140176050489956</v>
      </c>
      <c r="P1003" s="475">
        <f t="shared" ref="P1003" si="3565">IF(H1003&gt;0,(H1003/H967)*100,)</f>
        <v>35.080189744748139</v>
      </c>
      <c r="Q1003" s="476">
        <f t="shared" ref="Q1003" si="3566">IF(I1003&gt;0,(I1003/I967)*100,)</f>
        <v>24.552529058933331</v>
      </c>
      <c r="R1003" s="152"/>
      <c r="S1003" s="153"/>
      <c r="T1003" s="475"/>
      <c r="U1003" s="475"/>
      <c r="V1003" s="475"/>
      <c r="W1003" s="475"/>
      <c r="X1003" s="476"/>
      <c r="Y1003" s="196"/>
      <c r="Z1003" s="915"/>
      <c r="AA1003" s="917"/>
      <c r="AB1003" s="917"/>
      <c r="AC1003" s="917"/>
      <c r="AD1003" s="917"/>
      <c r="AE1003" s="917"/>
      <c r="AF1003" s="917"/>
    </row>
    <row r="1004" spans="1:32">
      <c r="A1004" s="1144" t="s">
        <v>398</v>
      </c>
      <c r="B1004" s="1171"/>
      <c r="C1004" s="1162">
        <v>23976</v>
      </c>
      <c r="D1004" s="1163">
        <v>8386</v>
      </c>
      <c r="E1004" s="1163">
        <v>25326</v>
      </c>
      <c r="F1004" s="1163">
        <v>11004</v>
      </c>
      <c r="G1004" s="1163">
        <v>7349</v>
      </c>
      <c r="H1004" s="1163">
        <v>2646</v>
      </c>
      <c r="I1004" s="1164">
        <v>78687</v>
      </c>
      <c r="J1004" s="897"/>
      <c r="K1004" s="154">
        <f t="shared" ref="K1004:L1004" si="3567">IF(C1004&gt;0,(C1004/C970)*100,)</f>
        <v>16.873931127673501</v>
      </c>
      <c r="L1004" s="154">
        <f t="shared" si="3567"/>
        <v>27.441099476439788</v>
      </c>
      <c r="M1004" s="477">
        <f t="shared" ref="M1004" si="3568">IF(E1004&gt;0,(E1004/E970)*100,)</f>
        <v>28.379332369650722</v>
      </c>
      <c r="N1004" s="477">
        <f t="shared" ref="N1004" si="3569">IF(F1004&gt;0,(F1004/F970)*100,)</f>
        <v>36.364838070059484</v>
      </c>
      <c r="O1004" s="477">
        <f t="shared" ref="O1004" si="3570">IF(G1004&gt;0,(G1004/G970)*100,)</f>
        <v>39.455599699345001</v>
      </c>
      <c r="P1004" s="900">
        <f t="shared" ref="P1004" si="3571">IF(H1004&gt;0,(H1004/H970)*100,)</f>
        <v>31.217555450684287</v>
      </c>
      <c r="Q1004" s="477">
        <f t="shared" ref="Q1004" si="3572">IF(I1004&gt;0,(I1004/I970)*100,)</f>
        <v>24.647300565070854</v>
      </c>
      <c r="R1004" s="152"/>
      <c r="S1004" s="153"/>
      <c r="T1004" s="475"/>
      <c r="U1004" s="475"/>
      <c r="V1004" s="475"/>
      <c r="W1004" s="475"/>
      <c r="X1004" s="476"/>
      <c r="Y1004" s="196"/>
      <c r="Z1004" s="915"/>
      <c r="AA1004" s="917"/>
      <c r="AB1004" s="917"/>
      <c r="AC1004" s="917"/>
      <c r="AD1004" s="917"/>
      <c r="AE1004" s="917"/>
      <c r="AF1004" s="917"/>
    </row>
    <row r="1005" spans="1:32">
      <c r="A1005" s="1144" t="s">
        <v>404</v>
      </c>
      <c r="B1005" s="1171"/>
      <c r="C1005" s="1162">
        <v>73262</v>
      </c>
      <c r="D1005" s="1163">
        <v>11957</v>
      </c>
      <c r="E1005" s="1163">
        <v>33694</v>
      </c>
      <c r="F1005" s="1163">
        <v>8389</v>
      </c>
      <c r="G1005" s="1163">
        <v>5645</v>
      </c>
      <c r="H1005" s="1163">
        <v>2682</v>
      </c>
      <c r="I1005" s="1164">
        <v>135629</v>
      </c>
      <c r="J1005" s="196"/>
      <c r="K1005" s="166">
        <f t="shared" ref="K1005:L1005" si="3573">IF(C1005&gt;0,(C1005/C957)*100,)</f>
        <v>66.735288759336854</v>
      </c>
      <c r="L1005" s="155">
        <f t="shared" si="3573"/>
        <v>51.921490294845626</v>
      </c>
      <c r="M1005" s="155">
        <f t="shared" ref="M1005" si="3574">IF(E1005&gt;0,(E1005/E957)*100,)</f>
        <v>47.892088580606647</v>
      </c>
      <c r="N1005" s="155">
        <f t="shared" ref="N1005" si="3575">IF(F1005&gt;0,(F1005/F957)*100,)</f>
        <v>42.100772859580445</v>
      </c>
      <c r="O1005" s="155">
        <f t="shared" ref="O1005" si="3576">IF(G1005&gt;0,(G1005/G957)*100,)</f>
        <v>41.642077308940692</v>
      </c>
      <c r="P1005" s="156">
        <f t="shared" ref="P1005" si="3577">IF(H1005&gt;0,(H1005/H957)*100,)</f>
        <v>44.75967957276368</v>
      </c>
      <c r="Q1005" s="157">
        <f>IF(I1005&gt;0,(I1005/I957)*100,)</f>
        <v>55.897905101035704</v>
      </c>
      <c r="R1005" s="896"/>
      <c r="S1005" s="166"/>
      <c r="T1005" s="166"/>
      <c r="U1005" s="166"/>
      <c r="V1005" s="166"/>
      <c r="W1005" s="156"/>
      <c r="X1005" s="166"/>
      <c r="Y1005" s="196"/>
      <c r="Z1005" s="915"/>
      <c r="AA1005" s="917"/>
      <c r="AB1005" s="917"/>
      <c r="AC1005" s="917"/>
      <c r="AD1005" s="917"/>
      <c r="AE1005" s="917"/>
      <c r="AF1005" s="917"/>
    </row>
    <row r="1006" spans="1:32">
      <c r="A1006" s="1144" t="s">
        <v>442</v>
      </c>
      <c r="B1006" s="1171"/>
      <c r="C1006" s="1162">
        <v>77255.343999999997</v>
      </c>
      <c r="D1006" s="1163">
        <v>12820.507</v>
      </c>
      <c r="E1006" s="1163">
        <v>34165.849000000002</v>
      </c>
      <c r="F1006" s="1163">
        <v>8584.8149999999987</v>
      </c>
      <c r="G1006" s="1163">
        <v>6165.027</v>
      </c>
      <c r="H1006" s="1163">
        <v>2679.01</v>
      </c>
      <c r="I1006" s="1164">
        <v>141670.552</v>
      </c>
      <c r="J1006" s="196"/>
      <c r="K1006" s="166">
        <f t="shared" ref="K1006:L1006" si="3578">IF(C1006&gt;0,(C1006/C959)*100,)</f>
        <v>67.379526762430558</v>
      </c>
      <c r="L1006" s="155">
        <f t="shared" si="3578"/>
        <v>52.126476926204511</v>
      </c>
      <c r="M1006" s="155">
        <f t="shared" ref="M1006" si="3579">IF(E1006&gt;0,(E1006/E959)*100,)</f>
        <v>47.170853237608732</v>
      </c>
      <c r="N1006" s="155">
        <f t="shared" ref="N1006" si="3580">IF(F1006&gt;0,(F1006/F959)*100,)</f>
        <v>41.95491643045645</v>
      </c>
      <c r="O1006" s="155">
        <f t="shared" ref="O1006" si="3581">IF(G1006&gt;0,(G1006/G959)*100,)</f>
        <v>43.701899766073581</v>
      </c>
      <c r="P1006" s="156">
        <f t="shared" ref="P1006" si="3582">IF(H1006&gt;0,(H1006/H959)*100,)</f>
        <v>38.206075299486599</v>
      </c>
      <c r="Q1006" s="157">
        <f t="shared" ref="Q1006" si="3583">IF(I1006&gt;0,(I1006/I959)*100,)</f>
        <v>55.938116503397652</v>
      </c>
      <c r="R1006" s="896"/>
      <c r="S1006" s="166"/>
      <c r="T1006" s="166"/>
      <c r="U1006" s="166"/>
      <c r="V1006" s="166"/>
      <c r="W1006" s="156"/>
      <c r="X1006" s="166"/>
      <c r="Y1006" s="196"/>
      <c r="Z1006" s="915"/>
      <c r="AA1006" s="917"/>
      <c r="AB1006" s="917"/>
      <c r="AC1006" s="917"/>
      <c r="AD1006" s="917"/>
      <c r="AE1006" s="917"/>
      <c r="AF1006" s="917"/>
    </row>
    <row r="1007" spans="1:32">
      <c r="A1007" s="1172" t="s">
        <v>440</v>
      </c>
      <c r="B1007" s="1173"/>
      <c r="C1007" s="1168">
        <v>78067.176000000007</v>
      </c>
      <c r="D1007" s="1169">
        <v>13048.463</v>
      </c>
      <c r="E1007" s="1169">
        <v>34592.934000000001</v>
      </c>
      <c r="F1007" s="1169">
        <v>8884.7780000000002</v>
      </c>
      <c r="G1007" s="1169">
        <v>6398.42</v>
      </c>
      <c r="H1007" s="1169">
        <v>2747.8150000000001</v>
      </c>
      <c r="I1007" s="1170">
        <v>143739.58600000001</v>
      </c>
      <c r="J1007" s="897"/>
      <c r="K1007" s="158">
        <f t="shared" ref="K1007:L1007" si="3584">IF(C1007&gt;0,(C1007/C961)*100,)</f>
        <v>66.333451724460232</v>
      </c>
      <c r="L1007" s="158">
        <f t="shared" si="3584"/>
        <v>50.942699305067542</v>
      </c>
      <c r="M1007" s="158">
        <f t="shared" ref="M1007" si="3585">IF(E1007&gt;0,(E1007/E961)*100,)</f>
        <v>46.694834172482217</v>
      </c>
      <c r="N1007" s="158">
        <f t="shared" ref="N1007" si="3586">IF(F1007&gt;0,(F1007/F961)*100,)</f>
        <v>42.054139253088465</v>
      </c>
      <c r="O1007" s="158">
        <f t="shared" ref="O1007" si="3587">IF(G1007&gt;0,(G1007/G961)*100,)</f>
        <v>42.6362364230026</v>
      </c>
      <c r="P1007" s="159">
        <f t="shared" ref="P1007" si="3588">IF(H1007&gt;0,(H1007/H961)*100,)</f>
        <v>39.748517286272239</v>
      </c>
      <c r="Q1007" s="160">
        <f t="shared" ref="Q1007" si="3589">IF(I1007&gt;0,(I1007/I961)*100,)</f>
        <v>55.192539347932104</v>
      </c>
      <c r="R1007" s="427"/>
      <c r="S1007" s="158"/>
      <c r="T1007" s="158"/>
      <c r="U1007" s="158"/>
      <c r="V1007" s="158"/>
      <c r="W1007" s="159"/>
      <c r="X1007" s="158"/>
      <c r="Y1007" s="897"/>
      <c r="Z1007" s="918"/>
      <c r="AA1007" s="919"/>
      <c r="AB1007" s="919"/>
      <c r="AC1007" s="919"/>
      <c r="AD1007" s="919"/>
      <c r="AE1007" s="919"/>
      <c r="AF1007" s="919"/>
    </row>
    <row r="1008" spans="1:32">
      <c r="Z1008" s="914"/>
    </row>
    <row r="1009" spans="26:26" customFormat="1">
      <c r="Z1009" s="914"/>
    </row>
    <row r="1010" spans="26:26" customFormat="1">
      <c r="Z1010" s="914"/>
    </row>
    <row r="1011" spans="26:26" customFormat="1">
      <c r="Z1011" s="914"/>
    </row>
    <row r="1012" spans="26:26" customFormat="1">
      <c r="Z1012" s="914"/>
    </row>
    <row r="1013" spans="26:26" customFormat="1">
      <c r="Z1013" s="914"/>
    </row>
    <row r="1014" spans="26:26" customFormat="1">
      <c r="Z1014" s="914"/>
    </row>
    <row r="1015" spans="26:26" customFormat="1">
      <c r="Z1015" s="914"/>
    </row>
    <row r="1016" spans="26:26" customFormat="1">
      <c r="Z1016" s="914"/>
    </row>
    <row r="1017" spans="26:26" customFormat="1">
      <c r="Z1017" s="914"/>
    </row>
    <row r="1018" spans="26:26" customFormat="1">
      <c r="Z1018" s="914"/>
    </row>
    <row r="1019" spans="26:26" customFormat="1">
      <c r="Z1019" s="914"/>
    </row>
    <row r="1020" spans="26:26" customFormat="1">
      <c r="Z1020" s="914"/>
    </row>
    <row r="1021" spans="26:26" customFormat="1">
      <c r="Z1021" s="914"/>
    </row>
    <row r="1022" spans="26:26" customFormat="1">
      <c r="Z1022" s="914"/>
    </row>
    <row r="1023" spans="26:26" customFormat="1">
      <c r="Z1023" s="914"/>
    </row>
    <row r="1024" spans="26:26" customFormat="1">
      <c r="Z1024" s="914"/>
    </row>
    <row r="1025" spans="26:26" customFormat="1">
      <c r="Z1025" s="914"/>
    </row>
    <row r="1026" spans="26:26" customFormat="1">
      <c r="Z1026" s="914"/>
    </row>
    <row r="1027" spans="26:26" customFormat="1">
      <c r="Z1027" s="914"/>
    </row>
    <row r="1028" spans="26:26" customFormat="1">
      <c r="Z1028" s="914"/>
    </row>
    <row r="1029" spans="26:26" customFormat="1">
      <c r="Z1029" s="914"/>
    </row>
    <row r="1030" spans="26:26" customFormat="1">
      <c r="Z1030" s="914"/>
    </row>
    <row r="1031" spans="26:26" customFormat="1">
      <c r="Z1031" s="914"/>
    </row>
    <row r="1032" spans="26:26" customFormat="1">
      <c r="Z1032" s="914"/>
    </row>
    <row r="1033" spans="26:26" customFormat="1">
      <c r="Z1033" s="914"/>
    </row>
    <row r="1034" spans="26:26" customFormat="1">
      <c r="Z1034" s="914"/>
    </row>
    <row r="1035" spans="26:26" customFormat="1">
      <c r="Z1035" s="914"/>
    </row>
    <row r="1036" spans="26:26" customFormat="1">
      <c r="Z1036" s="914"/>
    </row>
    <row r="1037" spans="26:26" customFormat="1">
      <c r="Z1037" s="914"/>
    </row>
    <row r="1038" spans="26:26" customFormat="1">
      <c r="Z1038" s="914"/>
    </row>
    <row r="1039" spans="26:26" customFormat="1">
      <c r="Z1039" s="914"/>
    </row>
    <row r="1040" spans="26:26" customFormat="1">
      <c r="Z1040" s="914"/>
    </row>
    <row r="1041" spans="26:26" customFormat="1">
      <c r="Z1041" s="914"/>
    </row>
    <row r="1042" spans="26:26" customFormat="1">
      <c r="Z1042" s="914"/>
    </row>
    <row r="1043" spans="26:26" customFormat="1">
      <c r="Z1043" s="914"/>
    </row>
    <row r="1044" spans="26:26" customFormat="1">
      <c r="Z1044" s="914"/>
    </row>
    <row r="1045" spans="26:26" customFormat="1">
      <c r="Z1045" s="914"/>
    </row>
    <row r="1046" spans="26:26" customFormat="1">
      <c r="Z1046" s="914"/>
    </row>
    <row r="1047" spans="26:26" customFormat="1">
      <c r="Z1047" s="914"/>
    </row>
    <row r="1048" spans="26:26" customFormat="1">
      <c r="Z1048" s="914"/>
    </row>
    <row r="1049" spans="26:26" customFormat="1">
      <c r="Z1049" s="914"/>
    </row>
    <row r="1050" spans="26:26" customFormat="1">
      <c r="Z1050" s="914"/>
    </row>
    <row r="1051" spans="26:26" customFormat="1">
      <c r="Z1051" s="914"/>
    </row>
    <row r="1052" spans="26:26" customFormat="1">
      <c r="Z1052" s="914"/>
    </row>
    <row r="1053" spans="26:26" customFormat="1">
      <c r="Z1053" s="914"/>
    </row>
    <row r="1054" spans="26:26" customFormat="1">
      <c r="Z1054" s="914"/>
    </row>
    <row r="1055" spans="26:26" customFormat="1">
      <c r="Z1055" s="914"/>
    </row>
    <row r="1056" spans="26:26" customFormat="1">
      <c r="Z1056" s="914"/>
    </row>
    <row r="1057" spans="26:26" customFormat="1">
      <c r="Z1057" s="914"/>
    </row>
    <row r="1058" spans="26:26" customFormat="1">
      <c r="Z1058" s="914"/>
    </row>
    <row r="1059" spans="26:26" customFormat="1">
      <c r="Z1059" s="914"/>
    </row>
    <row r="1060" spans="26:26" customFormat="1">
      <c r="Z1060" s="914"/>
    </row>
    <row r="1061" spans="26:26" customFormat="1">
      <c r="Z1061" s="914"/>
    </row>
    <row r="1062" spans="26:26" customFormat="1">
      <c r="Z1062" s="914"/>
    </row>
    <row r="1063" spans="26:26" customFormat="1">
      <c r="Z1063" s="914"/>
    </row>
    <row r="1064" spans="26:26" customFormat="1">
      <c r="Z1064" s="914"/>
    </row>
    <row r="1065" spans="26:26" customFormat="1">
      <c r="Z1065" s="914"/>
    </row>
    <row r="1066" spans="26:26" customFormat="1">
      <c r="Z1066" s="914"/>
    </row>
    <row r="1067" spans="26:26" customFormat="1">
      <c r="Z1067" s="914"/>
    </row>
    <row r="1068" spans="26:26" customFormat="1">
      <c r="Z1068" s="914"/>
    </row>
    <row r="1069" spans="26:26" customFormat="1">
      <c r="Z1069" s="914"/>
    </row>
    <row r="1070" spans="26:26" customFormat="1">
      <c r="Z1070" s="914"/>
    </row>
    <row r="1071" spans="26:26" customFormat="1">
      <c r="Z1071" s="914"/>
    </row>
    <row r="1072" spans="26:26" customFormat="1">
      <c r="Z1072" s="914"/>
    </row>
    <row r="1073" spans="26:26" customFormat="1">
      <c r="Z1073" s="914"/>
    </row>
    <row r="1074" spans="26:26" customFormat="1">
      <c r="Z1074" s="914"/>
    </row>
    <row r="1075" spans="26:26" customFormat="1">
      <c r="Z1075" s="914"/>
    </row>
    <row r="1076" spans="26:26" customFormat="1">
      <c r="Z1076" s="914"/>
    </row>
    <row r="1077" spans="26:26" customFormat="1">
      <c r="Z1077" s="914"/>
    </row>
    <row r="1078" spans="26:26" customFormat="1">
      <c r="Z1078" s="914"/>
    </row>
    <row r="1079" spans="26:26" customFormat="1">
      <c r="Z1079" s="914"/>
    </row>
    <row r="1080" spans="26:26" customFormat="1">
      <c r="Z1080" s="914"/>
    </row>
    <row r="1081" spans="26:26" customFormat="1">
      <c r="Z1081" s="914"/>
    </row>
    <row r="1082" spans="26:26" customFormat="1">
      <c r="Z1082" s="914"/>
    </row>
    <row r="1083" spans="26:26" customFormat="1">
      <c r="Z1083" s="914"/>
    </row>
    <row r="1084" spans="26:26" customFormat="1">
      <c r="Z1084" s="914"/>
    </row>
    <row r="1085" spans="26:26" customFormat="1">
      <c r="Z1085" s="914"/>
    </row>
    <row r="1086" spans="26:26" customFormat="1">
      <c r="Z1086" s="914"/>
    </row>
    <row r="1087" spans="26:26" customFormat="1">
      <c r="Z1087" s="914"/>
    </row>
    <row r="1088" spans="26:26" customFormat="1">
      <c r="Z1088" s="914"/>
    </row>
    <row r="1089" spans="26:26" customFormat="1">
      <c r="Z1089" s="914"/>
    </row>
    <row r="1090" spans="26:26" customFormat="1">
      <c r="Z1090" s="914"/>
    </row>
    <row r="1091" spans="26:26" customFormat="1">
      <c r="Z1091" s="914"/>
    </row>
    <row r="1092" spans="26:26" customFormat="1">
      <c r="Z1092" s="914"/>
    </row>
    <row r="1093" spans="26:26" customFormat="1">
      <c r="Z1093" s="914"/>
    </row>
    <row r="1094" spans="26:26" customFormat="1">
      <c r="Z1094" s="914"/>
    </row>
    <row r="1095" spans="26:26" customFormat="1">
      <c r="Z1095" s="914"/>
    </row>
    <row r="1096" spans="26:26" customFormat="1">
      <c r="Z1096" s="914"/>
    </row>
    <row r="1097" spans="26:26" customFormat="1">
      <c r="Z1097" s="914"/>
    </row>
    <row r="1098" spans="26:26" customFormat="1">
      <c r="Z1098" s="914"/>
    </row>
    <row r="1099" spans="26:26" customFormat="1">
      <c r="Z1099" s="914"/>
    </row>
    <row r="1100" spans="26:26" customFormat="1">
      <c r="Z1100" s="914"/>
    </row>
    <row r="1101" spans="26:26" customFormat="1">
      <c r="Z1101" s="914"/>
    </row>
    <row r="1102" spans="26:26" customFormat="1">
      <c r="Z1102" s="914"/>
    </row>
    <row r="1103" spans="26:26" customFormat="1">
      <c r="Z1103" s="914"/>
    </row>
    <row r="1104" spans="26:26" customFormat="1">
      <c r="Z1104" s="914"/>
    </row>
    <row r="1105" spans="26:26" customFormat="1">
      <c r="Z1105" s="914"/>
    </row>
    <row r="1106" spans="26:26" customFormat="1">
      <c r="Z1106" s="914"/>
    </row>
    <row r="1107" spans="26:26" customFormat="1">
      <c r="Z1107" s="914"/>
    </row>
    <row r="1108" spans="26:26" customFormat="1">
      <c r="Z1108" s="914"/>
    </row>
    <row r="1109" spans="26:26" customFormat="1">
      <c r="Z1109" s="914"/>
    </row>
    <row r="1110" spans="26:26" customFormat="1">
      <c r="Z1110" s="914"/>
    </row>
    <row r="1111" spans="26:26" customFormat="1">
      <c r="Z1111" s="914"/>
    </row>
    <row r="1112" spans="26:26" customFormat="1">
      <c r="Z1112" s="914"/>
    </row>
    <row r="1113" spans="26:26" customFormat="1">
      <c r="Z1113" s="914"/>
    </row>
    <row r="1114" spans="26:26" customFormat="1">
      <c r="Z1114" s="914"/>
    </row>
    <row r="1115" spans="26:26" customFormat="1">
      <c r="Z1115" s="914"/>
    </row>
    <row r="1116" spans="26:26" customFormat="1">
      <c r="Z1116" s="914"/>
    </row>
    <row r="1117" spans="26:26" customFormat="1">
      <c r="Z1117" s="914"/>
    </row>
    <row r="1118" spans="26:26" customFormat="1">
      <c r="Z1118" s="914"/>
    </row>
    <row r="1119" spans="26:26" customFormat="1">
      <c r="Z1119" s="914"/>
    </row>
    <row r="1120" spans="26:26" customFormat="1">
      <c r="Z1120" s="914"/>
    </row>
    <row r="1121" spans="26:26" customFormat="1">
      <c r="Z1121" s="914"/>
    </row>
    <row r="1122" spans="26:26" customFormat="1">
      <c r="Z1122" s="914"/>
    </row>
    <row r="1123" spans="26:26" customFormat="1">
      <c r="Z1123" s="914"/>
    </row>
    <row r="1124" spans="26:26" customFormat="1">
      <c r="Z1124" s="914"/>
    </row>
    <row r="1125" spans="26:26" customFormat="1">
      <c r="Z1125" s="914"/>
    </row>
    <row r="1126" spans="26:26" customFormat="1">
      <c r="Z1126" s="914"/>
    </row>
    <row r="1127" spans="26:26" customFormat="1">
      <c r="Z1127" s="914"/>
    </row>
    <row r="1128" spans="26:26" customFormat="1">
      <c r="Z1128" s="914"/>
    </row>
    <row r="1129" spans="26:26" customFormat="1">
      <c r="Z1129" s="914"/>
    </row>
    <row r="1130" spans="26:26" customFormat="1">
      <c r="Z1130" s="914"/>
    </row>
    <row r="1131" spans="26:26" customFormat="1">
      <c r="Z1131" s="914"/>
    </row>
    <row r="1132" spans="26:26" customFormat="1">
      <c r="Z1132" s="914"/>
    </row>
    <row r="1133" spans="26:26" customFormat="1">
      <c r="Z1133" s="914"/>
    </row>
    <row r="1134" spans="26:26" customFormat="1">
      <c r="Z1134" s="914"/>
    </row>
    <row r="1135" spans="26:26" customFormat="1">
      <c r="Z1135" s="914"/>
    </row>
    <row r="1136" spans="26:26" customFormat="1">
      <c r="Z1136" s="914"/>
    </row>
    <row r="1137" spans="26:26" customFormat="1">
      <c r="Z1137" s="914"/>
    </row>
    <row r="1138" spans="26:26" customFormat="1">
      <c r="Z1138" s="914"/>
    </row>
    <row r="1139" spans="26:26" customFormat="1">
      <c r="Z1139" s="914"/>
    </row>
    <row r="1140" spans="26:26" customFormat="1">
      <c r="Z1140" s="914"/>
    </row>
    <row r="1141" spans="26:26" customFormat="1">
      <c r="Z1141" s="914"/>
    </row>
    <row r="1142" spans="26:26" customFormat="1">
      <c r="Z1142" s="914"/>
    </row>
    <row r="1143" spans="26:26" customFormat="1">
      <c r="Z1143" s="914"/>
    </row>
    <row r="1144" spans="26:26" customFormat="1">
      <c r="Z1144" s="914"/>
    </row>
    <row r="1145" spans="26:26" customFormat="1">
      <c r="Z1145" s="914"/>
    </row>
    <row r="1146" spans="26:26" customFormat="1">
      <c r="Z1146" s="914"/>
    </row>
    <row r="1147" spans="26:26" customFormat="1">
      <c r="Z1147" s="914"/>
    </row>
    <row r="1148" spans="26:26" customFormat="1">
      <c r="Z1148" s="914"/>
    </row>
    <row r="1149" spans="26:26" customFormat="1">
      <c r="Z1149" s="914"/>
    </row>
    <row r="1150" spans="26:26" customFormat="1">
      <c r="Z1150" s="914"/>
    </row>
    <row r="1151" spans="26:26" customFormat="1">
      <c r="Z1151" s="914"/>
    </row>
    <row r="1152" spans="26:26" customFormat="1">
      <c r="Z1152" s="914"/>
    </row>
    <row r="1153" spans="26:26" customFormat="1">
      <c r="Z1153" s="914"/>
    </row>
    <row r="1154" spans="26:26" customFormat="1">
      <c r="Z1154" s="914"/>
    </row>
    <row r="1155" spans="26:26" customFormat="1">
      <c r="Z1155" s="914"/>
    </row>
    <row r="1156" spans="26:26" customFormat="1">
      <c r="Z1156" s="914"/>
    </row>
    <row r="1157" spans="26:26" customFormat="1">
      <c r="Z1157" s="914"/>
    </row>
    <row r="1158" spans="26:26" customFormat="1">
      <c r="Z1158" s="914"/>
    </row>
    <row r="1159" spans="26:26" customFormat="1">
      <c r="Z1159" s="914"/>
    </row>
    <row r="1160" spans="26:26" customFormat="1">
      <c r="Z1160" s="914"/>
    </row>
    <row r="1161" spans="26:26" customFormat="1">
      <c r="Z1161" s="914"/>
    </row>
    <row r="1162" spans="26:26" customFormat="1">
      <c r="Z1162" s="914"/>
    </row>
    <row r="1163" spans="26:26" customFormat="1">
      <c r="Z1163" s="914"/>
    </row>
    <row r="1164" spans="26:26" customFormat="1">
      <c r="Z1164" s="914"/>
    </row>
    <row r="1165" spans="26:26" customFormat="1">
      <c r="Z1165" s="914"/>
    </row>
    <row r="1166" spans="26:26" customFormat="1">
      <c r="Z1166" s="914"/>
    </row>
    <row r="1167" spans="26:26" customFormat="1">
      <c r="Z1167" s="914"/>
    </row>
    <row r="1168" spans="26:26" customFormat="1">
      <c r="Z1168" s="914"/>
    </row>
    <row r="1169" spans="26:26" customFormat="1">
      <c r="Z1169" s="914"/>
    </row>
    <row r="1170" spans="26:26" customFormat="1">
      <c r="Z1170" s="914"/>
    </row>
    <row r="1171" spans="26:26" customFormat="1">
      <c r="Z1171" s="914"/>
    </row>
    <row r="1172" spans="26:26" customFormat="1">
      <c r="Z1172" s="914"/>
    </row>
    <row r="1173" spans="26:26" customFormat="1">
      <c r="Z1173" s="914"/>
    </row>
    <row r="1174" spans="26:26" customFormat="1">
      <c r="Z1174" s="914"/>
    </row>
    <row r="1175" spans="26:26" customFormat="1">
      <c r="Z1175" s="914"/>
    </row>
    <row r="1176" spans="26:26" customFormat="1">
      <c r="Z1176" s="914"/>
    </row>
    <row r="1177" spans="26:26" customFormat="1">
      <c r="Z1177" s="914"/>
    </row>
    <row r="1178" spans="26:26" customFormat="1">
      <c r="Z1178" s="914"/>
    </row>
    <row r="1179" spans="26:26" customFormat="1">
      <c r="Z1179" s="914"/>
    </row>
    <row r="1180" spans="26:26" customFormat="1">
      <c r="Z1180" s="914"/>
    </row>
    <row r="1181" spans="26:26" customFormat="1">
      <c r="Z1181" s="914"/>
    </row>
    <row r="1182" spans="26:26" customFormat="1">
      <c r="Z1182" s="914"/>
    </row>
    <row r="1183" spans="26:26" customFormat="1">
      <c r="Z1183" s="914"/>
    </row>
    <row r="1184" spans="26:26" customFormat="1">
      <c r="Z1184" s="914"/>
    </row>
    <row r="1185" spans="26:26" customFormat="1">
      <c r="Z1185" s="914"/>
    </row>
    <row r="1186" spans="26:26" customFormat="1">
      <c r="Z1186" s="914"/>
    </row>
    <row r="1187" spans="26:26" customFormat="1">
      <c r="Z1187" s="914"/>
    </row>
    <row r="1188" spans="26:26" customFormat="1">
      <c r="Z1188" s="914"/>
    </row>
    <row r="1189" spans="26:26" customFormat="1">
      <c r="Z1189" s="914"/>
    </row>
    <row r="1190" spans="26:26" customFormat="1">
      <c r="Z1190" s="914"/>
    </row>
    <row r="1191" spans="26:26" customFormat="1">
      <c r="Z1191" s="914"/>
    </row>
    <row r="1192" spans="26:26" customFormat="1">
      <c r="Z1192" s="914"/>
    </row>
    <row r="1193" spans="26:26" customFormat="1">
      <c r="Z1193" s="914"/>
    </row>
    <row r="1194" spans="26:26" customFormat="1">
      <c r="Z1194" s="914"/>
    </row>
    <row r="1195" spans="26:26" customFormat="1">
      <c r="Z1195" s="914"/>
    </row>
    <row r="1196" spans="26:26" customFormat="1">
      <c r="Z1196" s="914"/>
    </row>
    <row r="1197" spans="26:26" customFormat="1">
      <c r="Z1197" s="914"/>
    </row>
    <row r="1198" spans="26:26" customFormat="1">
      <c r="Z1198" s="914"/>
    </row>
    <row r="1199" spans="26:26" customFormat="1">
      <c r="Z1199" s="914"/>
    </row>
    <row r="1200" spans="26:26" customFormat="1">
      <c r="Z1200" s="914"/>
    </row>
    <row r="1201" spans="26:26" customFormat="1">
      <c r="Z1201" s="914"/>
    </row>
    <row r="1202" spans="26:26" customFormat="1">
      <c r="Z1202" s="914"/>
    </row>
    <row r="1203" spans="26:26" customFormat="1">
      <c r="Z1203" s="914"/>
    </row>
    <row r="1204" spans="26:26" customFormat="1">
      <c r="Z1204" s="914"/>
    </row>
    <row r="1205" spans="26:26" customFormat="1">
      <c r="Z1205" s="914"/>
    </row>
    <row r="1206" spans="26:26" customFormat="1">
      <c r="Z1206" s="914"/>
    </row>
    <row r="1207" spans="26:26" customFormat="1">
      <c r="Z1207" s="914"/>
    </row>
    <row r="1208" spans="26:26" customFormat="1">
      <c r="Z1208" s="914"/>
    </row>
    <row r="1209" spans="26:26" customFormat="1">
      <c r="Z1209" s="914"/>
    </row>
    <row r="1210" spans="26:26" customFormat="1">
      <c r="Z1210" s="914"/>
    </row>
    <row r="1211" spans="26:26" customFormat="1">
      <c r="Z1211" s="914"/>
    </row>
    <row r="1212" spans="26:26" customFormat="1">
      <c r="Z1212" s="914"/>
    </row>
    <row r="1213" spans="26:26" customFormat="1">
      <c r="Z1213" s="914"/>
    </row>
    <row r="1214" spans="26:26" customFormat="1">
      <c r="Z1214" s="914"/>
    </row>
    <row r="1215" spans="26:26" customFormat="1">
      <c r="Z1215" s="914"/>
    </row>
    <row r="1216" spans="26:26" customFormat="1">
      <c r="Z1216" s="914"/>
    </row>
    <row r="1217" spans="26:26" customFormat="1">
      <c r="Z1217" s="914"/>
    </row>
    <row r="1218" spans="26:26" customFormat="1">
      <c r="Z1218" s="914"/>
    </row>
    <row r="1219" spans="26:26" customFormat="1">
      <c r="Z1219" s="914"/>
    </row>
    <row r="1220" spans="26:26" customFormat="1">
      <c r="Z1220" s="914"/>
    </row>
    <row r="1221" spans="26:26" customFormat="1">
      <c r="Z1221" s="914"/>
    </row>
    <row r="1222" spans="26:26" customFormat="1">
      <c r="Z1222" s="914"/>
    </row>
    <row r="1223" spans="26:26" customFormat="1">
      <c r="Z1223" s="914"/>
    </row>
    <row r="1224" spans="26:26" customFormat="1">
      <c r="Z1224" s="914"/>
    </row>
    <row r="1225" spans="26:26" customFormat="1">
      <c r="Z1225" s="914"/>
    </row>
    <row r="1226" spans="26:26" customFormat="1">
      <c r="Z1226" s="914"/>
    </row>
    <row r="1227" spans="26:26" customFormat="1">
      <c r="Z1227" s="914"/>
    </row>
    <row r="1228" spans="26:26" customFormat="1">
      <c r="Z1228" s="914"/>
    </row>
    <row r="1229" spans="26:26" customFormat="1">
      <c r="Z1229" s="914"/>
    </row>
    <row r="1230" spans="26:26" customFormat="1">
      <c r="Z1230" s="914"/>
    </row>
    <row r="1231" spans="26:26" customFormat="1">
      <c r="Z1231" s="914"/>
    </row>
    <row r="1232" spans="26:26" customFormat="1">
      <c r="Z1232" s="914"/>
    </row>
    <row r="1233" spans="26:26" customFormat="1">
      <c r="Z1233" s="914"/>
    </row>
    <row r="1234" spans="26:26" customFormat="1">
      <c r="Z1234" s="914"/>
    </row>
    <row r="1235" spans="26:26" customFormat="1">
      <c r="Z1235" s="914"/>
    </row>
    <row r="1236" spans="26:26" customFormat="1">
      <c r="Z1236" s="914"/>
    </row>
    <row r="1237" spans="26:26" customFormat="1">
      <c r="Z1237" s="914"/>
    </row>
    <row r="1238" spans="26:26" customFormat="1">
      <c r="Z1238" s="914"/>
    </row>
    <row r="1239" spans="26:26" customFormat="1">
      <c r="Z1239" s="914"/>
    </row>
    <row r="1240" spans="26:26" customFormat="1">
      <c r="Z1240" s="914"/>
    </row>
    <row r="1241" spans="26:26" customFormat="1">
      <c r="Z1241" s="914"/>
    </row>
    <row r="1242" spans="26:26" customFormat="1">
      <c r="Z1242" s="914"/>
    </row>
    <row r="1243" spans="26:26" customFormat="1">
      <c r="Z1243" s="914"/>
    </row>
    <row r="1244" spans="26:26" customFormat="1">
      <c r="Z1244" s="914"/>
    </row>
    <row r="1245" spans="26:26" customFormat="1">
      <c r="Z1245" s="914"/>
    </row>
    <row r="1246" spans="26:26" customFormat="1">
      <c r="Z1246" s="914"/>
    </row>
    <row r="1247" spans="26:26" customFormat="1">
      <c r="Z1247" s="914"/>
    </row>
    <row r="1248" spans="26:26" customFormat="1">
      <c r="Z1248" s="914"/>
    </row>
    <row r="1249" spans="26:26" customFormat="1">
      <c r="Z1249" s="914"/>
    </row>
    <row r="1250" spans="26:26" customFormat="1">
      <c r="Z1250" s="914"/>
    </row>
    <row r="1251" spans="26:26" customFormat="1">
      <c r="Z1251" s="914"/>
    </row>
    <row r="1252" spans="26:26" customFormat="1">
      <c r="Z1252" s="914"/>
    </row>
    <row r="1253" spans="26:26" customFormat="1">
      <c r="Z1253" s="914"/>
    </row>
    <row r="1254" spans="26:26" customFormat="1">
      <c r="Z1254" s="914"/>
    </row>
    <row r="1255" spans="26:26" customFormat="1">
      <c r="Z1255" s="914"/>
    </row>
    <row r="1256" spans="26:26" customFormat="1">
      <c r="Z1256" s="914"/>
    </row>
    <row r="1257" spans="26:26" customFormat="1">
      <c r="Z1257" s="914"/>
    </row>
    <row r="1258" spans="26:26" customFormat="1">
      <c r="Z1258" s="914"/>
    </row>
    <row r="1259" spans="26:26" customFormat="1">
      <c r="Z1259" s="914"/>
    </row>
    <row r="1260" spans="26:26" customFormat="1">
      <c r="Z1260" s="914"/>
    </row>
    <row r="1261" spans="26:26" customFormat="1">
      <c r="Z1261" s="914"/>
    </row>
    <row r="1262" spans="26:26" customFormat="1">
      <c r="Z1262" s="914"/>
    </row>
    <row r="1263" spans="26:26" customFormat="1">
      <c r="Z1263" s="914"/>
    </row>
    <row r="1264" spans="26:26" customFormat="1">
      <c r="Z1264" s="914"/>
    </row>
    <row r="1265" spans="26:26" customFormat="1">
      <c r="Z1265" s="914"/>
    </row>
    <row r="1266" spans="26:26" customFormat="1">
      <c r="Z1266" s="914"/>
    </row>
    <row r="1267" spans="26:26" customFormat="1">
      <c r="Z1267" s="914"/>
    </row>
    <row r="1268" spans="26:26" customFormat="1">
      <c r="Z1268" s="914"/>
    </row>
    <row r="1269" spans="26:26" customFormat="1">
      <c r="Z1269" s="914"/>
    </row>
    <row r="1270" spans="26:26" customFormat="1">
      <c r="Z1270" s="914"/>
    </row>
    <row r="1271" spans="26:26" customFormat="1">
      <c r="Z1271" s="914"/>
    </row>
    <row r="1272" spans="26:26" customFormat="1">
      <c r="Z1272" s="914"/>
    </row>
    <row r="1273" spans="26:26" customFormat="1">
      <c r="Z1273" s="914"/>
    </row>
    <row r="1274" spans="26:26" customFormat="1">
      <c r="Z1274" s="914"/>
    </row>
    <row r="1275" spans="26:26" customFormat="1">
      <c r="Z1275" s="914"/>
    </row>
    <row r="1276" spans="26:26" customFormat="1">
      <c r="Z1276" s="914"/>
    </row>
    <row r="1277" spans="26:26" customFormat="1">
      <c r="Z1277" s="914"/>
    </row>
    <row r="1278" spans="26:26" customFormat="1">
      <c r="Z1278" s="914"/>
    </row>
    <row r="1279" spans="26:26" customFormat="1">
      <c r="Z1279" s="914"/>
    </row>
    <row r="1280" spans="26:26" customFormat="1">
      <c r="Z1280" s="914"/>
    </row>
    <row r="1281" spans="26:26" customFormat="1">
      <c r="Z1281" s="914"/>
    </row>
    <row r="1282" spans="26:26" customFormat="1">
      <c r="Z1282" s="914"/>
    </row>
    <row r="1283" spans="26:26" customFormat="1">
      <c r="Z1283" s="914"/>
    </row>
    <row r="1284" spans="26:26" customFormat="1">
      <c r="Z1284" s="914"/>
    </row>
    <row r="1285" spans="26:26" customFormat="1">
      <c r="Z1285" s="914"/>
    </row>
    <row r="1286" spans="26:26" customFormat="1">
      <c r="Z1286" s="914"/>
    </row>
    <row r="1287" spans="26:26" customFormat="1">
      <c r="Z1287" s="914"/>
    </row>
    <row r="1288" spans="26:26" customFormat="1">
      <c r="Z1288" s="914"/>
    </row>
    <row r="1289" spans="26:26" customFormat="1">
      <c r="Z1289" s="914"/>
    </row>
    <row r="1290" spans="26:26" customFormat="1">
      <c r="Z1290" s="914"/>
    </row>
    <row r="1291" spans="26:26" customFormat="1">
      <c r="Z1291" s="914"/>
    </row>
    <row r="1292" spans="26:26" customFormat="1">
      <c r="Z1292" s="914"/>
    </row>
    <row r="1293" spans="26:26" customFormat="1">
      <c r="Z1293" s="914"/>
    </row>
    <row r="1294" spans="26:26" customFormat="1">
      <c r="Z1294" s="914"/>
    </row>
    <row r="1295" spans="26:26" customFormat="1">
      <c r="Z1295" s="914"/>
    </row>
    <row r="1296" spans="26:26" customFormat="1">
      <c r="Z1296" s="914"/>
    </row>
    <row r="1297" spans="26:26" customFormat="1">
      <c r="Z1297" s="914"/>
    </row>
    <row r="1298" spans="26:26" customFormat="1">
      <c r="Z1298" s="914"/>
    </row>
    <row r="1299" spans="26:26" customFormat="1">
      <c r="Z1299" s="914"/>
    </row>
    <row r="1300" spans="26:26" customFormat="1">
      <c r="Z1300" s="914"/>
    </row>
    <row r="1301" spans="26:26" customFormat="1">
      <c r="Z1301" s="914"/>
    </row>
    <row r="1302" spans="26:26" customFormat="1">
      <c r="Z1302" s="914"/>
    </row>
    <row r="1303" spans="26:26" customFormat="1">
      <c r="Z1303" s="914"/>
    </row>
    <row r="1304" spans="26:26" customFormat="1">
      <c r="Z1304" s="914"/>
    </row>
    <row r="1305" spans="26:26" customFormat="1">
      <c r="Z1305" s="914"/>
    </row>
    <row r="1306" spans="26:26" customFormat="1">
      <c r="Z1306" s="914"/>
    </row>
    <row r="1307" spans="26:26" customFormat="1">
      <c r="Z1307" s="914"/>
    </row>
    <row r="1308" spans="26:26" customFormat="1">
      <c r="Z1308" s="914"/>
    </row>
    <row r="1309" spans="26:26" customFormat="1">
      <c r="Z1309" s="914"/>
    </row>
    <row r="1310" spans="26:26" customFormat="1">
      <c r="Z1310" s="914"/>
    </row>
    <row r="1311" spans="26:26" customFormat="1">
      <c r="Z1311" s="914"/>
    </row>
    <row r="1312" spans="26:26" customFormat="1">
      <c r="Z1312" s="914"/>
    </row>
    <row r="1313" spans="26:26" customFormat="1">
      <c r="Z1313" s="914"/>
    </row>
    <row r="1314" spans="26:26" customFormat="1">
      <c r="Z1314" s="914"/>
    </row>
    <row r="1315" spans="26:26" customFormat="1">
      <c r="Z1315" s="914"/>
    </row>
    <row r="1316" spans="26:26" customFormat="1">
      <c r="Z1316" s="914"/>
    </row>
    <row r="1317" spans="26:26" customFormat="1">
      <c r="Z1317" s="914"/>
    </row>
    <row r="1318" spans="26:26" customFormat="1">
      <c r="Z1318" s="914"/>
    </row>
    <row r="1319" spans="26:26" customFormat="1">
      <c r="Z1319" s="914"/>
    </row>
    <row r="1320" spans="26:26" customFormat="1">
      <c r="Z1320" s="914"/>
    </row>
    <row r="1321" spans="26:26" customFormat="1">
      <c r="Z1321" s="914"/>
    </row>
    <row r="1322" spans="26:26" customFormat="1">
      <c r="Z1322" s="914"/>
    </row>
    <row r="1323" spans="26:26" customFormat="1">
      <c r="Z1323" s="914"/>
    </row>
    <row r="1324" spans="26:26" customFormat="1">
      <c r="Z1324" s="914"/>
    </row>
    <row r="1325" spans="26:26" customFormat="1">
      <c r="Z1325" s="914"/>
    </row>
    <row r="1326" spans="26:26" customFormat="1">
      <c r="Z1326" s="914"/>
    </row>
    <row r="1327" spans="26:26" customFormat="1">
      <c r="Z1327" s="914"/>
    </row>
    <row r="1328" spans="26:26" customFormat="1">
      <c r="Z1328" s="914"/>
    </row>
    <row r="1329" spans="26:26" customFormat="1">
      <c r="Z1329" s="914"/>
    </row>
    <row r="1330" spans="26:26" customFormat="1">
      <c r="Z1330" s="914"/>
    </row>
    <row r="1331" spans="26:26" customFormat="1">
      <c r="Z1331" s="914"/>
    </row>
    <row r="1332" spans="26:26" customFormat="1">
      <c r="Z1332" s="914"/>
    </row>
    <row r="1333" spans="26:26" customFormat="1">
      <c r="Z1333" s="914"/>
    </row>
    <row r="1334" spans="26:26" customFormat="1">
      <c r="Z1334" s="914"/>
    </row>
    <row r="1335" spans="26:26" customFormat="1">
      <c r="Z1335" s="914"/>
    </row>
    <row r="1336" spans="26:26" customFormat="1">
      <c r="Z1336" s="914"/>
    </row>
    <row r="1337" spans="26:26" customFormat="1">
      <c r="Z1337" s="914"/>
    </row>
    <row r="1338" spans="26:26" customFormat="1">
      <c r="Z1338" s="914"/>
    </row>
    <row r="1339" spans="26:26" customFormat="1">
      <c r="Z1339" s="914"/>
    </row>
    <row r="1340" spans="26:26" customFormat="1">
      <c r="Z1340" s="914"/>
    </row>
    <row r="1341" spans="26:26" customFormat="1">
      <c r="Z1341" s="914"/>
    </row>
    <row r="1342" spans="26:26" customFormat="1">
      <c r="Z1342" s="914"/>
    </row>
    <row r="1343" spans="26:26" customFormat="1">
      <c r="Z1343" s="914"/>
    </row>
    <row r="1344" spans="26:26" customFormat="1">
      <c r="Z1344" s="914"/>
    </row>
    <row r="1345" spans="26:26" customFormat="1">
      <c r="Z1345" s="914"/>
    </row>
    <row r="1346" spans="26:26" customFormat="1">
      <c r="Z1346" s="914"/>
    </row>
    <row r="1347" spans="26:26" customFormat="1">
      <c r="Z1347" s="914"/>
    </row>
    <row r="1348" spans="26:26" customFormat="1">
      <c r="Z1348" s="914"/>
    </row>
    <row r="1349" spans="26:26" customFormat="1">
      <c r="Z1349" s="914"/>
    </row>
    <row r="1350" spans="26:26" customFormat="1">
      <c r="Z1350" s="914"/>
    </row>
    <row r="1351" spans="26:26" customFormat="1">
      <c r="Z1351" s="914"/>
    </row>
    <row r="1352" spans="26:26" customFormat="1">
      <c r="Z1352" s="914"/>
    </row>
    <row r="1353" spans="26:26" customFormat="1">
      <c r="Z1353" s="914"/>
    </row>
    <row r="1354" spans="26:26" customFormat="1">
      <c r="Z1354" s="914"/>
    </row>
    <row r="1355" spans="26:26" customFormat="1">
      <c r="Z1355" s="914"/>
    </row>
    <row r="1356" spans="26:26" customFormat="1">
      <c r="Z1356" s="914"/>
    </row>
    <row r="1357" spans="26:26" customFormat="1">
      <c r="Z1357" s="914"/>
    </row>
    <row r="1358" spans="26:26" customFormat="1">
      <c r="Z1358" s="914"/>
    </row>
    <row r="1359" spans="26:26" customFormat="1">
      <c r="Z1359" s="914"/>
    </row>
    <row r="1360" spans="26:26" customFormat="1">
      <c r="Z1360" s="914"/>
    </row>
    <row r="1361" spans="26:26" customFormat="1">
      <c r="Z1361" s="914"/>
    </row>
    <row r="1362" spans="26:26" customFormat="1">
      <c r="Z1362" s="914"/>
    </row>
    <row r="1363" spans="26:26" customFormat="1">
      <c r="Z1363" s="914"/>
    </row>
    <row r="1364" spans="26:26" customFormat="1">
      <c r="Z1364" s="914"/>
    </row>
    <row r="1365" spans="26:26" customFormat="1">
      <c r="Z1365" s="914"/>
    </row>
    <row r="1366" spans="26:26" customFormat="1">
      <c r="Z1366" s="914"/>
    </row>
    <row r="1367" spans="26:26" customFormat="1">
      <c r="Z1367" s="914"/>
    </row>
    <row r="1368" spans="26:26" customFormat="1">
      <c r="Z1368" s="914"/>
    </row>
    <row r="1369" spans="26:26" customFormat="1">
      <c r="Z1369" s="914"/>
    </row>
    <row r="1370" spans="26:26" customFormat="1">
      <c r="Z1370" s="914"/>
    </row>
    <row r="1371" spans="26:26" customFormat="1">
      <c r="Z1371" s="914"/>
    </row>
    <row r="1372" spans="26:26" customFormat="1">
      <c r="Z1372" s="914"/>
    </row>
    <row r="1373" spans="26:26" customFormat="1">
      <c r="Z1373" s="914"/>
    </row>
    <row r="1374" spans="26:26" customFormat="1">
      <c r="Z1374" s="914"/>
    </row>
    <row r="1375" spans="26:26" customFormat="1">
      <c r="Z1375" s="914"/>
    </row>
    <row r="1376" spans="26:26" customFormat="1">
      <c r="Z1376" s="914"/>
    </row>
    <row r="1377" spans="26:26" customFormat="1">
      <c r="Z1377" s="914"/>
    </row>
    <row r="1378" spans="26:26" customFormat="1">
      <c r="Z1378" s="914"/>
    </row>
    <row r="1379" spans="26:26" customFormat="1">
      <c r="Z1379" s="914"/>
    </row>
    <row r="1380" spans="26:26" customFormat="1">
      <c r="Z1380" s="914"/>
    </row>
    <row r="1381" spans="26:26" customFormat="1">
      <c r="Z1381" s="914"/>
    </row>
    <row r="1382" spans="26:26" customFormat="1">
      <c r="Z1382" s="914"/>
    </row>
    <row r="1383" spans="26:26" customFormat="1">
      <c r="Z1383" s="914"/>
    </row>
    <row r="1384" spans="26:26" customFormat="1">
      <c r="Z1384" s="914"/>
    </row>
    <row r="1385" spans="26:26" customFormat="1">
      <c r="Z1385" s="914"/>
    </row>
    <row r="1386" spans="26:26" customFormat="1">
      <c r="Z1386" s="914"/>
    </row>
    <row r="1387" spans="26:26" customFormat="1">
      <c r="Z1387" s="914"/>
    </row>
    <row r="1388" spans="26:26" customFormat="1">
      <c r="Z1388" s="914"/>
    </row>
    <row r="1389" spans="26:26" customFormat="1">
      <c r="Z1389" s="914"/>
    </row>
    <row r="1390" spans="26:26" customFormat="1">
      <c r="Z1390" s="914"/>
    </row>
    <row r="1391" spans="26:26" customFormat="1">
      <c r="Z1391" s="914"/>
    </row>
    <row r="1392" spans="26:26" customFormat="1">
      <c r="Z1392" s="914"/>
    </row>
    <row r="1393" spans="26:26" customFormat="1">
      <c r="Z1393" s="914"/>
    </row>
    <row r="1394" spans="26:26" customFormat="1">
      <c r="Z1394" s="914"/>
    </row>
    <row r="1395" spans="26:26" customFormat="1">
      <c r="Z1395" s="914"/>
    </row>
    <row r="1396" spans="26:26" customFormat="1">
      <c r="Z1396" s="914"/>
    </row>
    <row r="1397" spans="26:26" customFormat="1">
      <c r="Z1397" s="914"/>
    </row>
    <row r="1398" spans="26:26" customFormat="1">
      <c r="Z1398" s="914"/>
    </row>
    <row r="1399" spans="26:26" customFormat="1">
      <c r="Z1399" s="914"/>
    </row>
    <row r="1400" spans="26:26" customFormat="1">
      <c r="Z1400" s="914"/>
    </row>
    <row r="1401" spans="26:26" customFormat="1">
      <c r="Z1401" s="914"/>
    </row>
    <row r="1402" spans="26:26" customFormat="1">
      <c r="Z1402" s="914"/>
    </row>
    <row r="1403" spans="26:26" customFormat="1">
      <c r="Z1403" s="914"/>
    </row>
    <row r="1404" spans="26:26" customFormat="1">
      <c r="Z1404" s="914"/>
    </row>
    <row r="1405" spans="26:26" customFormat="1">
      <c r="Z1405" s="914"/>
    </row>
    <row r="1406" spans="26:26" customFormat="1">
      <c r="Z1406" s="914"/>
    </row>
    <row r="1407" spans="26:26" customFormat="1">
      <c r="Z1407" s="914"/>
    </row>
    <row r="1408" spans="26:26" customFormat="1">
      <c r="Z1408" s="914"/>
    </row>
    <row r="1409" spans="26:26" customFormat="1">
      <c r="Z1409" s="914"/>
    </row>
    <row r="1410" spans="26:26" customFormat="1">
      <c r="Z1410" s="914"/>
    </row>
    <row r="1411" spans="26:26" customFormat="1">
      <c r="Z1411" s="914"/>
    </row>
    <row r="1412" spans="26:26" customFormat="1">
      <c r="Z1412" s="914"/>
    </row>
    <row r="1413" spans="26:26" customFormat="1">
      <c r="Z1413" s="914"/>
    </row>
    <row r="1414" spans="26:26" customFormat="1">
      <c r="Z1414" s="914"/>
    </row>
    <row r="1415" spans="26:26" customFormat="1">
      <c r="Z1415" s="914"/>
    </row>
    <row r="1416" spans="26:26" customFormat="1">
      <c r="Z1416" s="914"/>
    </row>
    <row r="1417" spans="26:26" customFormat="1">
      <c r="Z1417" s="914"/>
    </row>
    <row r="1418" spans="26:26" customFormat="1">
      <c r="Z1418" s="914"/>
    </row>
    <row r="1419" spans="26:26" customFormat="1">
      <c r="Z1419" s="914"/>
    </row>
    <row r="1420" spans="26:26" customFormat="1">
      <c r="Z1420" s="914"/>
    </row>
    <row r="1421" spans="26:26" customFormat="1">
      <c r="Z1421" s="914"/>
    </row>
    <row r="1422" spans="26:26" customFormat="1">
      <c r="Z1422" s="914"/>
    </row>
    <row r="1423" spans="26:26" customFormat="1">
      <c r="Z1423" s="914"/>
    </row>
    <row r="1424" spans="26:26" customFormat="1">
      <c r="Z1424" s="914"/>
    </row>
    <row r="1425" spans="26:26" customFormat="1">
      <c r="Z1425" s="914"/>
    </row>
    <row r="1426" spans="26:26" customFormat="1">
      <c r="Z1426" s="914"/>
    </row>
    <row r="1427" spans="26:26" customFormat="1">
      <c r="Z1427" s="914"/>
    </row>
    <row r="1428" spans="26:26" customFormat="1">
      <c r="Z1428" s="914"/>
    </row>
    <row r="1429" spans="26:26" customFormat="1">
      <c r="Z1429" s="914"/>
    </row>
    <row r="1430" spans="26:26" customFormat="1">
      <c r="Z1430" s="914"/>
    </row>
    <row r="1431" spans="26:26" customFormat="1">
      <c r="Z1431" s="914"/>
    </row>
    <row r="1432" spans="26:26" customFormat="1">
      <c r="Z1432" s="914"/>
    </row>
    <row r="1433" spans="26:26" customFormat="1">
      <c r="Z1433" s="914"/>
    </row>
    <row r="1434" spans="26:26" customFormat="1">
      <c r="Z1434" s="914"/>
    </row>
    <row r="1435" spans="26:26" customFormat="1">
      <c r="Z1435" s="914"/>
    </row>
    <row r="1436" spans="26:26" customFormat="1">
      <c r="Z1436" s="914"/>
    </row>
    <row r="1437" spans="26:26" customFormat="1">
      <c r="Z1437" s="914"/>
    </row>
    <row r="1438" spans="26:26" customFormat="1">
      <c r="Z1438" s="914"/>
    </row>
    <row r="1439" spans="26:26" customFormat="1">
      <c r="Z1439" s="914"/>
    </row>
    <row r="1440" spans="26:26" customFormat="1">
      <c r="Z1440" s="914"/>
    </row>
    <row r="1441" spans="26:26" customFormat="1">
      <c r="Z1441" s="914"/>
    </row>
    <row r="1442" spans="26:26" customFormat="1">
      <c r="Z1442" s="914"/>
    </row>
    <row r="1443" spans="26:26" customFormat="1">
      <c r="Z1443" s="914"/>
    </row>
    <row r="1444" spans="26:26" customFormat="1">
      <c r="Z1444" s="914"/>
    </row>
    <row r="1445" spans="26:26" customFormat="1">
      <c r="Z1445" s="914"/>
    </row>
    <row r="1446" spans="26:26" customFormat="1">
      <c r="Z1446" s="914"/>
    </row>
    <row r="1447" spans="26:26" customFormat="1">
      <c r="Z1447" s="914"/>
    </row>
    <row r="1448" spans="26:26" customFormat="1">
      <c r="Z1448" s="914"/>
    </row>
    <row r="1449" spans="26:26" customFormat="1">
      <c r="Z1449" s="914"/>
    </row>
    <row r="1450" spans="26:26" customFormat="1">
      <c r="Z1450" s="914"/>
    </row>
    <row r="1451" spans="26:26" customFormat="1">
      <c r="Z1451" s="914"/>
    </row>
    <row r="1452" spans="26:26" customFormat="1">
      <c r="Z1452" s="914"/>
    </row>
    <row r="1453" spans="26:26" customFormat="1">
      <c r="Z1453" s="914"/>
    </row>
    <row r="1454" spans="26:26" customFormat="1">
      <c r="Z1454" s="914"/>
    </row>
    <row r="1455" spans="26:26" customFormat="1">
      <c r="Z1455" s="914"/>
    </row>
    <row r="1456" spans="26:26" customFormat="1">
      <c r="Z1456" s="914"/>
    </row>
    <row r="1457" spans="26:26" customFormat="1">
      <c r="Z1457" s="914"/>
    </row>
    <row r="1458" spans="26:26" customFormat="1">
      <c r="Z1458" s="914"/>
    </row>
    <row r="1459" spans="26:26" customFormat="1">
      <c r="Z1459" s="914"/>
    </row>
    <row r="1460" spans="26:26" customFormat="1">
      <c r="Z1460" s="914"/>
    </row>
    <row r="1461" spans="26:26" customFormat="1">
      <c r="Z1461" s="914"/>
    </row>
    <row r="1462" spans="26:26" customFormat="1">
      <c r="Z1462" s="914"/>
    </row>
    <row r="1463" spans="26:26" customFormat="1">
      <c r="Z1463" s="914"/>
    </row>
    <row r="1464" spans="26:26" customFormat="1">
      <c r="Z1464" s="914"/>
    </row>
    <row r="1465" spans="26:26" customFormat="1">
      <c r="Z1465" s="914"/>
    </row>
    <row r="1466" spans="26:26" customFormat="1">
      <c r="Z1466" s="914"/>
    </row>
    <row r="1467" spans="26:26" customFormat="1">
      <c r="Z1467" s="914"/>
    </row>
    <row r="1468" spans="26:26" customFormat="1">
      <c r="Z1468" s="914"/>
    </row>
    <row r="1469" spans="26:26" customFormat="1">
      <c r="Z1469" s="914"/>
    </row>
    <row r="1470" spans="26:26" customFormat="1">
      <c r="Z1470" s="914"/>
    </row>
    <row r="1471" spans="26:26" customFormat="1">
      <c r="Z1471" s="914"/>
    </row>
    <row r="1472" spans="26:26" customFormat="1">
      <c r="Z1472" s="914"/>
    </row>
    <row r="1473" spans="26:26" customFormat="1">
      <c r="Z1473" s="914"/>
    </row>
    <row r="1474" spans="26:26" customFormat="1">
      <c r="Z1474" s="914"/>
    </row>
    <row r="1475" spans="26:26" customFormat="1">
      <c r="Z1475" s="914"/>
    </row>
    <row r="1476" spans="26:26" customFormat="1">
      <c r="Z1476" s="914"/>
    </row>
    <row r="1477" spans="26:26" customFormat="1">
      <c r="Z1477" s="914"/>
    </row>
    <row r="1478" spans="26:26" customFormat="1">
      <c r="Z1478" s="914"/>
    </row>
    <row r="1479" spans="26:26" customFormat="1">
      <c r="Z1479" s="914"/>
    </row>
    <row r="1480" spans="26:26" customFormat="1">
      <c r="Z1480" s="914"/>
    </row>
    <row r="1481" spans="26:26" customFormat="1">
      <c r="Z1481" s="914"/>
    </row>
    <row r="1482" spans="26:26" customFormat="1">
      <c r="Z1482" s="914"/>
    </row>
    <row r="1483" spans="26:26" customFormat="1">
      <c r="Z1483" s="914"/>
    </row>
    <row r="1484" spans="26:26" customFormat="1">
      <c r="Z1484" s="914"/>
    </row>
    <row r="1485" spans="26:26" customFormat="1">
      <c r="Z1485" s="914"/>
    </row>
    <row r="1486" spans="26:26" customFormat="1">
      <c r="Z1486" s="914"/>
    </row>
    <row r="1487" spans="26:26" customFormat="1">
      <c r="Z1487" s="914"/>
    </row>
    <row r="1488" spans="26:26" customFormat="1">
      <c r="Z1488" s="914"/>
    </row>
    <row r="1489" spans="26:26" customFormat="1">
      <c r="Z1489" s="914"/>
    </row>
    <row r="1490" spans="26:26" customFormat="1">
      <c r="Z1490" s="914"/>
    </row>
    <row r="1491" spans="26:26" customFormat="1">
      <c r="Z1491" s="914"/>
    </row>
  </sheetData>
  <phoneticPr fontId="17" type="noConversion"/>
  <pageMargins left="0.5" right="0.5" top="1" bottom="1" header="0.5" footer="0.5"/>
  <pageSetup scale="65" fitToHeight="16" pageOrder="overThenDown" orientation="landscape" r:id="rId2"/>
  <headerFooter alignWithMargins="0">
    <oddHeader>&amp;L&amp;"Arial,Bold"&amp;10SREB-State Data Exchange&amp;C&amp;"Arial,Bold"&amp;10Preliminary Tables&amp;R&amp;"Arial,Bold"&amp;10Part 2: Persistence / Progression -- 4-Year Insts.</oddHeader>
    <oddFooter>&amp;L&amp;"Arial,Bold"&amp;10For Agency Review Only&amp;R&amp;"Arial,Bold"&amp;10October 2009</oddFooter>
  </headerFooter>
  <rowBreaks count="15" manualBreakCount="15">
    <brk id="46" max="22" man="1"/>
    <brk id="88" max="22" man="1"/>
    <brk id="130" max="22" man="1"/>
    <brk id="172" max="22" man="1"/>
    <brk id="214" max="22" man="1"/>
    <brk id="256" max="22" man="1"/>
    <brk id="298" max="22" man="1"/>
    <brk id="340" max="22" man="1"/>
    <brk id="382" max="22" man="1"/>
    <brk id="424" max="22" man="1"/>
    <brk id="466" max="22" man="1"/>
    <brk id="508" max="22" man="1"/>
    <brk id="550" max="22" man="1"/>
    <brk id="592" max="22" man="1"/>
    <brk id="634" max="22"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17"/>
  </sheetPr>
  <dimension ref="A1:AL888"/>
  <sheetViews>
    <sheetView workbookViewId="0">
      <pane xSplit="2" ySplit="4" topLeftCell="C485" activePane="bottomRight" state="frozen"/>
      <selection pane="topRight" activeCell="C1" sqref="C1"/>
      <selection pane="bottomLeft" activeCell="A5" sqref="A5"/>
      <selection pane="bottomRight" activeCell="I502" sqref="I502"/>
    </sheetView>
  </sheetViews>
  <sheetFormatPr defaultColWidth="7.6640625" defaultRowHeight="12.75"/>
  <cols>
    <col min="1" max="1" width="7.6640625" style="144"/>
    <col min="2" max="2" width="23.88671875" style="481" customWidth="1"/>
    <col min="3" max="9" width="7.6640625" style="481"/>
    <col min="10" max="10" width="7.6640625" style="3"/>
    <col min="11" max="11" width="2.44140625" style="481" customWidth="1"/>
    <col min="12" max="12" width="2.21875" style="481" customWidth="1"/>
    <col min="13" max="13" width="1.6640625" style="3" customWidth="1"/>
    <col min="14" max="14" width="5.77734375" style="184" customWidth="1"/>
    <col min="15" max="15" width="6.6640625" style="184" bestFit="1" customWidth="1"/>
    <col min="16" max="17" width="5.77734375" style="184" customWidth="1"/>
    <col min="18" max="18" width="7.6640625" style="184"/>
    <col min="19" max="19" width="6.6640625" style="184" customWidth="1"/>
    <col min="20" max="20" width="6.6640625" style="249" customWidth="1"/>
    <col min="21" max="21" width="7.6640625" style="184"/>
    <col min="22" max="22" width="6.44140625" style="231" customWidth="1"/>
    <col min="23" max="23" width="7.6640625" style="231"/>
    <col min="24" max="24" width="5.109375" style="231" customWidth="1"/>
    <col min="25" max="28" width="7.6640625" style="231"/>
    <col min="29" max="29" width="7.6640625" style="230"/>
    <col min="30" max="30" width="2.44140625" style="133" customWidth="1"/>
    <col min="31" max="16384" width="7.6640625" style="3"/>
  </cols>
  <sheetData>
    <row r="1" spans="1:38">
      <c r="A1" s="185"/>
      <c r="B1" s="68"/>
      <c r="C1" s="56" t="s">
        <v>16</v>
      </c>
      <c r="D1" s="57"/>
      <c r="E1" s="57"/>
      <c r="F1" s="57"/>
      <c r="G1" s="57"/>
      <c r="H1" s="57"/>
      <c r="I1" s="215"/>
      <c r="J1" s="216"/>
      <c r="K1" s="428"/>
      <c r="L1" s="428"/>
      <c r="M1" s="216"/>
      <c r="N1" s="251"/>
      <c r="O1" s="167"/>
      <c r="P1" s="167"/>
      <c r="Q1" s="167"/>
      <c r="R1" s="167"/>
      <c r="S1" s="167"/>
      <c r="T1" s="241"/>
      <c r="U1" s="168"/>
      <c r="V1" s="219"/>
      <c r="W1" s="220"/>
      <c r="X1" s="220"/>
      <c r="Y1" s="220"/>
      <c r="Z1" s="220"/>
      <c r="AA1" s="220"/>
      <c r="AB1" s="220"/>
      <c r="AC1" s="221"/>
      <c r="AD1" s="203"/>
    </row>
    <row r="2" spans="1:38" ht="15">
      <c r="A2" s="1071"/>
      <c r="B2" s="1069"/>
      <c r="C2" s="1064"/>
      <c r="D2" s="1066"/>
      <c r="E2" s="1102"/>
      <c r="F2" s="1103"/>
      <c r="G2" s="1103"/>
      <c r="H2" s="1103"/>
      <c r="I2" s="1103"/>
      <c r="J2" s="1104"/>
      <c r="K2"/>
      <c r="L2" s="480"/>
      <c r="N2" s="251"/>
      <c r="O2" s="167"/>
      <c r="P2" s="167"/>
      <c r="Q2" s="167"/>
      <c r="R2" s="167"/>
      <c r="S2" s="167"/>
      <c r="T2" s="241"/>
      <c r="U2" s="168"/>
      <c r="V2" s="219"/>
      <c r="W2" s="220"/>
      <c r="X2" s="220"/>
      <c r="Y2" s="220"/>
      <c r="Z2" s="220"/>
      <c r="AA2" s="220"/>
      <c r="AB2" s="220"/>
      <c r="AC2" s="221"/>
      <c r="AD2" s="191"/>
      <c r="AE2" s="3" t="s">
        <v>11</v>
      </c>
    </row>
    <row r="3" spans="1:38" s="55" customFormat="1" ht="25.5">
      <c r="A3" s="1067"/>
      <c r="B3" s="1070"/>
      <c r="C3" s="1102" t="s">
        <v>103</v>
      </c>
      <c r="D3" s="1103"/>
      <c r="E3" s="1103"/>
      <c r="F3" s="1107"/>
      <c r="G3" s="1109" t="s">
        <v>166</v>
      </c>
      <c r="H3" s="1102" t="s">
        <v>28</v>
      </c>
      <c r="I3" s="1108"/>
      <c r="J3" s="1109" t="s">
        <v>166</v>
      </c>
      <c r="K3"/>
      <c r="L3" s="480"/>
      <c r="N3" s="218"/>
      <c r="O3" s="169"/>
      <c r="P3" s="169"/>
      <c r="Q3" s="170"/>
      <c r="R3" s="171" t="s">
        <v>27</v>
      </c>
      <c r="S3" s="172" t="s">
        <v>28</v>
      </c>
      <c r="T3" s="242"/>
      <c r="U3" s="188" t="s">
        <v>165</v>
      </c>
      <c r="V3" s="222" t="s">
        <v>103</v>
      </c>
      <c r="W3" s="223"/>
      <c r="X3" s="223"/>
      <c r="Y3" s="224"/>
      <c r="Z3" s="225" t="s">
        <v>27</v>
      </c>
      <c r="AA3" s="226" t="s">
        <v>28</v>
      </c>
      <c r="AB3" s="223"/>
      <c r="AC3" s="225" t="s">
        <v>165</v>
      </c>
      <c r="AD3" s="192"/>
    </row>
    <row r="4" spans="1:38" ht="15">
      <c r="A4" s="1064"/>
      <c r="B4" s="1064"/>
      <c r="C4" s="1111">
        <v>7</v>
      </c>
      <c r="D4" s="1112">
        <v>8</v>
      </c>
      <c r="E4" s="1112">
        <v>9</v>
      </c>
      <c r="F4" s="1112">
        <v>10</v>
      </c>
      <c r="G4" s="1110"/>
      <c r="H4" s="1111">
        <v>12</v>
      </c>
      <c r="I4" s="1112">
        <v>13</v>
      </c>
      <c r="J4" s="1110"/>
      <c r="K4"/>
      <c r="L4" s="480"/>
      <c r="M4" s="55"/>
      <c r="N4" s="217">
        <v>7</v>
      </c>
      <c r="O4" s="174">
        <v>8</v>
      </c>
      <c r="P4" s="174">
        <v>9</v>
      </c>
      <c r="Q4" s="174">
        <v>10</v>
      </c>
      <c r="R4" s="175"/>
      <c r="S4" s="173">
        <v>12</v>
      </c>
      <c r="T4" s="243">
        <v>13</v>
      </c>
      <c r="U4" s="986"/>
      <c r="V4" s="227">
        <v>7</v>
      </c>
      <c r="W4" s="228">
        <v>8</v>
      </c>
      <c r="X4" s="228">
        <v>9</v>
      </c>
      <c r="Y4" s="228">
        <v>10</v>
      </c>
      <c r="Z4" s="229"/>
      <c r="AA4" s="227">
        <v>12</v>
      </c>
      <c r="AB4" s="228">
        <v>13</v>
      </c>
      <c r="AC4" s="990"/>
      <c r="AD4" s="192"/>
      <c r="AE4" s="3">
        <v>7</v>
      </c>
      <c r="AF4" s="3">
        <v>8</v>
      </c>
      <c r="AG4" s="3">
        <v>9</v>
      </c>
      <c r="AH4" s="3">
        <v>10</v>
      </c>
      <c r="AI4" s="3" t="s">
        <v>12</v>
      </c>
      <c r="AJ4" s="3">
        <v>12</v>
      </c>
      <c r="AK4" s="3">
        <v>13</v>
      </c>
      <c r="AL4" s="3" t="s">
        <v>12</v>
      </c>
    </row>
    <row r="5" spans="1:38" ht="15">
      <c r="A5" s="1072" t="s">
        <v>85</v>
      </c>
      <c r="B5" s="1105" t="s">
        <v>517</v>
      </c>
      <c r="C5" s="1076"/>
      <c r="D5" s="1077">
        <v>9025.3175446294536</v>
      </c>
      <c r="E5" s="1077">
        <v>14001.585707586035</v>
      </c>
      <c r="F5" s="1078">
        <v>3868.7529154298454</v>
      </c>
      <c r="G5" s="1079">
        <v>26895.656167645335</v>
      </c>
      <c r="H5" s="1080">
        <v>687.5</v>
      </c>
      <c r="I5" s="1078">
        <v>603.10975609756099</v>
      </c>
      <c r="J5" s="1081">
        <v>1290.6097560975609</v>
      </c>
      <c r="K5"/>
      <c r="L5" s="480"/>
      <c r="M5" s="145"/>
      <c r="N5" s="252"/>
      <c r="O5" s="176"/>
      <c r="P5" s="176"/>
      <c r="Q5" s="176"/>
      <c r="R5" s="177"/>
      <c r="S5" s="177"/>
      <c r="T5" s="244"/>
      <c r="U5" s="987"/>
      <c r="V5" s="256"/>
      <c r="W5" s="257"/>
      <c r="X5" s="258"/>
      <c r="Y5" s="258"/>
      <c r="Z5" s="259"/>
      <c r="AA5" s="259"/>
      <c r="AB5" s="258"/>
      <c r="AC5" s="979"/>
      <c r="AD5" s="193"/>
    </row>
    <row r="6" spans="1:38" ht="15">
      <c r="A6" s="1067"/>
      <c r="B6" s="1106" t="s">
        <v>515</v>
      </c>
      <c r="C6" s="1082"/>
      <c r="D6" s="1083">
        <v>9318</v>
      </c>
      <c r="E6" s="1083">
        <v>14495</v>
      </c>
      <c r="F6" s="1084">
        <v>3984</v>
      </c>
      <c r="G6" s="1079">
        <v>27797</v>
      </c>
      <c r="H6" s="1085">
        <v>552</v>
      </c>
      <c r="I6" s="1084">
        <v>906</v>
      </c>
      <c r="J6" s="1086">
        <v>1458</v>
      </c>
      <c r="K6"/>
      <c r="L6" s="480"/>
      <c r="M6" s="145"/>
      <c r="N6" s="179"/>
      <c r="O6" s="179"/>
      <c r="P6" s="179"/>
      <c r="Q6" s="179"/>
      <c r="R6" s="180"/>
      <c r="S6" s="180"/>
      <c r="T6" s="245"/>
      <c r="U6" s="988"/>
      <c r="V6" s="260"/>
      <c r="W6" s="254"/>
      <c r="X6" s="261"/>
      <c r="Y6" s="261"/>
      <c r="Z6" s="262"/>
      <c r="AA6" s="262"/>
      <c r="AB6" s="261"/>
      <c r="AC6" s="262"/>
      <c r="AD6" s="193"/>
    </row>
    <row r="7" spans="1:38" ht="15">
      <c r="A7" s="1067"/>
      <c r="B7" s="1106" t="s">
        <v>513</v>
      </c>
      <c r="C7" s="1082"/>
      <c r="D7" s="1083">
        <v>10096</v>
      </c>
      <c r="E7" s="1083">
        <v>14353</v>
      </c>
      <c r="F7" s="1084">
        <v>4028</v>
      </c>
      <c r="G7" s="1079">
        <v>28477</v>
      </c>
      <c r="H7" s="1085">
        <v>586</v>
      </c>
      <c r="I7" s="1084">
        <v>1007</v>
      </c>
      <c r="J7" s="1086">
        <v>1593</v>
      </c>
      <c r="K7"/>
      <c r="L7" s="480"/>
      <c r="M7" s="145"/>
      <c r="N7" s="179"/>
      <c r="O7" s="179"/>
      <c r="P7" s="179"/>
      <c r="Q7" s="179"/>
      <c r="R7" s="180"/>
      <c r="S7" s="180"/>
      <c r="T7" s="245"/>
      <c r="U7" s="988"/>
      <c r="V7" s="260"/>
      <c r="W7" s="254"/>
      <c r="X7" s="261"/>
      <c r="Y7" s="261"/>
      <c r="Z7" s="262"/>
      <c r="AA7" s="262"/>
      <c r="AB7" s="261"/>
      <c r="AC7" s="262"/>
      <c r="AD7" s="193"/>
    </row>
    <row r="8" spans="1:38" ht="15">
      <c r="A8" s="1067"/>
      <c r="B8" s="1106" t="s">
        <v>511</v>
      </c>
      <c r="C8" s="1082"/>
      <c r="D8" s="1083">
        <v>10807</v>
      </c>
      <c r="E8" s="1083">
        <v>16162</v>
      </c>
      <c r="F8" s="1084">
        <v>4452</v>
      </c>
      <c r="G8" s="1079">
        <v>31421</v>
      </c>
      <c r="H8" s="1085">
        <v>526</v>
      </c>
      <c r="I8" s="1084">
        <v>1063</v>
      </c>
      <c r="J8" s="1086">
        <v>1589</v>
      </c>
      <c r="K8"/>
      <c r="L8" s="480"/>
      <c r="M8" s="145"/>
      <c r="N8" s="179"/>
      <c r="O8" s="179"/>
      <c r="P8" s="179"/>
      <c r="Q8" s="179"/>
      <c r="R8" s="180"/>
      <c r="S8" s="180"/>
      <c r="T8" s="245"/>
      <c r="U8" s="988"/>
      <c r="V8" s="260"/>
      <c r="W8" s="254"/>
      <c r="X8" s="261"/>
      <c r="Y8" s="261"/>
      <c r="Z8" s="262"/>
      <c r="AA8" s="262"/>
      <c r="AB8" s="261"/>
      <c r="AC8" s="262"/>
      <c r="AD8" s="193"/>
    </row>
    <row r="9" spans="1:38" ht="15">
      <c r="A9" s="1067"/>
      <c r="B9" s="1106" t="s">
        <v>509</v>
      </c>
      <c r="C9" s="1082"/>
      <c r="D9" s="1083">
        <v>12118</v>
      </c>
      <c r="E9" s="1083">
        <v>18159</v>
      </c>
      <c r="F9" s="1084">
        <v>4374</v>
      </c>
      <c r="G9" s="1079">
        <v>34651</v>
      </c>
      <c r="H9" s="1085">
        <v>687</v>
      </c>
      <c r="I9" s="1084">
        <v>1340</v>
      </c>
      <c r="J9" s="1086">
        <v>2027</v>
      </c>
      <c r="K9"/>
      <c r="L9" s="480"/>
      <c r="M9" s="145"/>
      <c r="N9" s="179"/>
      <c r="O9" s="179"/>
      <c r="P9" s="179"/>
      <c r="Q9" s="179"/>
      <c r="R9" s="180"/>
      <c r="S9" s="180"/>
      <c r="T9" s="245"/>
      <c r="U9" s="988"/>
      <c r="V9" s="260"/>
      <c r="W9" s="254"/>
      <c r="X9" s="261"/>
      <c r="Y9" s="261"/>
      <c r="Z9" s="262"/>
      <c r="AA9" s="262"/>
      <c r="AB9" s="261"/>
      <c r="AC9" s="262"/>
      <c r="AD9" s="193"/>
    </row>
    <row r="10" spans="1:38" ht="15">
      <c r="A10" s="1067"/>
      <c r="B10" s="1114" t="s">
        <v>507</v>
      </c>
      <c r="C10" s="1087"/>
      <c r="D10" s="1088">
        <v>11292</v>
      </c>
      <c r="E10" s="1088">
        <v>16141</v>
      </c>
      <c r="F10" s="1089">
        <v>4426</v>
      </c>
      <c r="G10" s="1113">
        <v>31859</v>
      </c>
      <c r="H10" s="1090">
        <v>714</v>
      </c>
      <c r="I10" s="1089">
        <v>1128</v>
      </c>
      <c r="J10" s="1091">
        <v>1842</v>
      </c>
      <c r="K10"/>
      <c r="L10" s="480"/>
      <c r="M10" s="145"/>
      <c r="N10" s="181"/>
      <c r="O10" s="181"/>
      <c r="P10" s="181"/>
      <c r="Q10" s="181"/>
      <c r="R10" s="182"/>
      <c r="S10" s="182"/>
      <c r="T10" s="246"/>
      <c r="U10" s="989"/>
      <c r="V10" s="263"/>
      <c r="W10" s="264"/>
      <c r="X10" s="265"/>
      <c r="Y10" s="265"/>
      <c r="Z10" s="266"/>
      <c r="AA10" s="266"/>
      <c r="AB10" s="265"/>
      <c r="AC10" s="266"/>
      <c r="AD10" s="193"/>
    </row>
    <row r="11" spans="1:38" ht="15">
      <c r="A11" s="1067"/>
      <c r="B11" s="1106" t="s">
        <v>505</v>
      </c>
      <c r="C11" s="1082"/>
      <c r="D11" s="1083">
        <v>3693</v>
      </c>
      <c r="E11" s="1083">
        <v>7917</v>
      </c>
      <c r="F11" s="1084">
        <v>2092</v>
      </c>
      <c r="G11" s="1079">
        <v>13702</v>
      </c>
      <c r="H11" s="1085">
        <v>265</v>
      </c>
      <c r="I11" s="1084">
        <v>305</v>
      </c>
      <c r="J11" s="1086">
        <v>570</v>
      </c>
      <c r="K11"/>
      <c r="L11" s="480"/>
      <c r="M11" s="145"/>
      <c r="N11" s="357"/>
      <c r="O11" s="205"/>
      <c r="P11" s="205"/>
      <c r="Q11" s="205"/>
      <c r="R11" s="206"/>
      <c r="S11" s="205"/>
      <c r="T11" s="247"/>
      <c r="U11" s="981"/>
      <c r="V11" s="267"/>
      <c r="W11" s="267"/>
      <c r="X11" s="267"/>
      <c r="Y11" s="267"/>
      <c r="Z11" s="268"/>
      <c r="AA11" s="267"/>
      <c r="AB11" s="267"/>
      <c r="AC11" s="978"/>
      <c r="AD11" s="193"/>
    </row>
    <row r="12" spans="1:38" ht="15">
      <c r="A12" s="1067"/>
      <c r="B12" s="1065" t="s">
        <v>1271</v>
      </c>
      <c r="C12" s="1082"/>
      <c r="D12" s="1083">
        <v>0</v>
      </c>
      <c r="E12" s="1083">
        <v>0</v>
      </c>
      <c r="F12" s="1084">
        <v>0</v>
      </c>
      <c r="G12" s="1079">
        <v>0</v>
      </c>
      <c r="H12" s="1085">
        <v>0</v>
      </c>
      <c r="I12" s="1084">
        <v>0</v>
      </c>
      <c r="J12" s="1086">
        <v>0</v>
      </c>
      <c r="K12"/>
      <c r="L12" s="480"/>
      <c r="M12" s="145"/>
      <c r="N12" s="178"/>
      <c r="O12" s="178"/>
      <c r="P12" s="178"/>
      <c r="Q12" s="178"/>
      <c r="R12" s="183"/>
      <c r="S12" s="178"/>
      <c r="T12" s="248"/>
      <c r="U12" s="183"/>
      <c r="V12" s="254"/>
      <c r="W12" s="254"/>
      <c r="X12" s="254"/>
      <c r="Y12" s="254"/>
      <c r="Z12" s="255"/>
      <c r="AA12" s="254"/>
      <c r="AB12" s="254"/>
      <c r="AC12" s="260"/>
      <c r="AD12" s="193"/>
    </row>
    <row r="13" spans="1:38" ht="15">
      <c r="A13" s="1067"/>
      <c r="B13" s="1106" t="s">
        <v>503</v>
      </c>
      <c r="C13" s="1082"/>
      <c r="D13" s="1083">
        <v>3445</v>
      </c>
      <c r="E13" s="1083">
        <v>7476</v>
      </c>
      <c r="F13" s="1084">
        <v>2169</v>
      </c>
      <c r="G13" s="1079">
        <v>13090</v>
      </c>
      <c r="H13" s="1085">
        <v>240</v>
      </c>
      <c r="I13" s="1084">
        <v>232</v>
      </c>
      <c r="J13" s="1086">
        <v>472</v>
      </c>
      <c r="K13"/>
      <c r="L13" s="922"/>
      <c r="M13" s="145"/>
      <c r="N13" s="178">
        <f t="shared" ref="N13:N15" si="0">IF(C13&gt;0,(C13/C5)*100,)</f>
        <v>0</v>
      </c>
      <c r="O13" s="248"/>
      <c r="P13" s="248"/>
      <c r="Q13" s="248"/>
      <c r="R13" s="253"/>
      <c r="S13" s="248"/>
      <c r="T13" s="248"/>
      <c r="U13" s="253"/>
      <c r="V13" s="248"/>
      <c r="W13" s="248"/>
      <c r="X13" s="248"/>
      <c r="Y13" s="248"/>
      <c r="Z13" s="253"/>
      <c r="AA13" s="248"/>
      <c r="AB13" s="248"/>
      <c r="AC13" s="269"/>
      <c r="AD13" s="193"/>
    </row>
    <row r="14" spans="1:38" ht="15">
      <c r="A14" s="1067"/>
      <c r="B14" s="1065" t="s">
        <v>1273</v>
      </c>
      <c r="C14" s="1082"/>
      <c r="D14" s="1083">
        <v>3445</v>
      </c>
      <c r="E14" s="1083">
        <v>7476</v>
      </c>
      <c r="F14" s="1084">
        <v>2169</v>
      </c>
      <c r="G14" s="1079">
        <v>13090</v>
      </c>
      <c r="H14" s="1085">
        <v>240</v>
      </c>
      <c r="I14" s="1084">
        <v>232</v>
      </c>
      <c r="J14" s="1086">
        <v>472</v>
      </c>
      <c r="K14"/>
      <c r="L14" s="922"/>
      <c r="M14" s="145"/>
      <c r="N14" s="178">
        <f t="shared" si="0"/>
        <v>0</v>
      </c>
      <c r="O14" s="248"/>
      <c r="P14" s="248"/>
      <c r="Q14" s="248"/>
      <c r="R14" s="253"/>
      <c r="S14" s="248"/>
      <c r="T14" s="248"/>
      <c r="U14" s="253"/>
      <c r="V14" s="248"/>
      <c r="W14" s="248"/>
      <c r="X14" s="248"/>
      <c r="Y14" s="248"/>
      <c r="Z14" s="253"/>
      <c r="AA14" s="248"/>
      <c r="AB14" s="248"/>
      <c r="AC14" s="269"/>
      <c r="AD14" s="193"/>
    </row>
    <row r="15" spans="1:38" ht="15">
      <c r="A15" s="1067"/>
      <c r="B15" s="1106" t="s">
        <v>501</v>
      </c>
      <c r="C15" s="1082"/>
      <c r="D15" s="1083">
        <v>3487</v>
      </c>
      <c r="E15" s="1083">
        <v>6852</v>
      </c>
      <c r="F15" s="1084">
        <v>1858</v>
      </c>
      <c r="G15" s="1079">
        <v>12197</v>
      </c>
      <c r="H15" s="1085">
        <v>275</v>
      </c>
      <c r="I15" s="1084">
        <v>244</v>
      </c>
      <c r="J15" s="1086">
        <v>519</v>
      </c>
      <c r="K15"/>
      <c r="L15" s="922"/>
      <c r="M15" s="145"/>
      <c r="N15" s="178">
        <f t="shared" si="0"/>
        <v>0</v>
      </c>
      <c r="O15" s="248"/>
      <c r="P15" s="248"/>
      <c r="Q15" s="248"/>
      <c r="R15" s="253"/>
      <c r="S15" s="248"/>
      <c r="T15" s="248"/>
      <c r="U15" s="253"/>
      <c r="V15" s="248"/>
      <c r="W15" s="248"/>
      <c r="X15" s="248"/>
      <c r="Y15" s="248"/>
      <c r="Z15" s="253"/>
      <c r="AA15" s="248"/>
      <c r="AB15" s="248"/>
      <c r="AC15" s="269"/>
      <c r="AD15" s="193"/>
    </row>
    <row r="16" spans="1:38" ht="15">
      <c r="A16" s="1067"/>
      <c r="B16" s="1065" t="s">
        <v>1275</v>
      </c>
      <c r="C16" s="1082"/>
      <c r="D16" s="1083">
        <v>3487</v>
      </c>
      <c r="E16" s="1083">
        <v>6852</v>
      </c>
      <c r="F16" s="1084">
        <v>1858</v>
      </c>
      <c r="G16" s="1079">
        <v>12197</v>
      </c>
      <c r="H16" s="1085">
        <v>275</v>
      </c>
      <c r="I16" s="1084">
        <v>244</v>
      </c>
      <c r="J16" s="1086">
        <v>519</v>
      </c>
      <c r="K16"/>
      <c r="L16" s="922"/>
      <c r="M16" s="145"/>
      <c r="N16" s="271"/>
      <c r="O16" s="271"/>
      <c r="P16" s="207"/>
      <c r="Q16" s="208"/>
      <c r="R16" s="209"/>
      <c r="S16" s="210"/>
      <c r="T16" s="207"/>
      <c r="U16" s="209"/>
      <c r="V16" s="270"/>
      <c r="W16" s="271"/>
      <c r="X16" s="271"/>
      <c r="Y16" s="272"/>
      <c r="Z16" s="273"/>
      <c r="AA16" s="273"/>
      <c r="AB16" s="271"/>
      <c r="AC16" s="273"/>
      <c r="AD16" s="193"/>
    </row>
    <row r="17" spans="1:30" ht="15">
      <c r="A17" s="1067"/>
      <c r="B17" s="1106" t="s">
        <v>499</v>
      </c>
      <c r="C17" s="1082"/>
      <c r="D17" s="1083">
        <v>3601</v>
      </c>
      <c r="E17" s="1083">
        <v>7472</v>
      </c>
      <c r="F17" s="1084">
        <v>1958</v>
      </c>
      <c r="G17" s="1079">
        <v>13031</v>
      </c>
      <c r="H17" s="1085">
        <v>219</v>
      </c>
      <c r="I17" s="1084">
        <v>222</v>
      </c>
      <c r="J17" s="1086">
        <v>441</v>
      </c>
      <c r="K17"/>
      <c r="L17" s="922"/>
      <c r="M17" s="145"/>
      <c r="N17" s="271"/>
      <c r="O17" s="271"/>
      <c r="P17" s="207"/>
      <c r="Q17" s="208"/>
      <c r="R17" s="209"/>
      <c r="S17" s="210"/>
      <c r="T17" s="207"/>
      <c r="U17" s="209"/>
      <c r="V17" s="270"/>
      <c r="W17" s="271"/>
      <c r="X17" s="271"/>
      <c r="Y17" s="272"/>
      <c r="Z17" s="273"/>
      <c r="AA17" s="273"/>
      <c r="AB17" s="271"/>
      <c r="AC17" s="273"/>
      <c r="AD17" s="193"/>
    </row>
    <row r="18" spans="1:30" ht="15">
      <c r="A18" s="1067"/>
      <c r="B18" s="1065" t="s">
        <v>1293</v>
      </c>
      <c r="C18" s="1082"/>
      <c r="D18" s="1083">
        <v>3601</v>
      </c>
      <c r="E18" s="1083">
        <v>7472</v>
      </c>
      <c r="F18" s="1084">
        <v>1958</v>
      </c>
      <c r="G18" s="1079">
        <v>13031</v>
      </c>
      <c r="H18" s="1085">
        <v>219</v>
      </c>
      <c r="I18" s="1084">
        <v>222</v>
      </c>
      <c r="J18" s="1086">
        <v>441</v>
      </c>
      <c r="K18"/>
      <c r="L18" s="922"/>
      <c r="M18" s="145"/>
      <c r="N18" s="271">
        <f>IF(C18&gt;0,(C18/C6)*100,)</f>
        <v>0</v>
      </c>
      <c r="O18" s="271">
        <f>IF(D18&gt;0,(D18/D6)*100,)</f>
        <v>38.645632109894827</v>
      </c>
      <c r="P18" s="271">
        <f t="shared" ref="P18" si="1">IF(E18&gt;0,(E18/E6)*100,)</f>
        <v>51.548809934460159</v>
      </c>
      <c r="Q18" s="271">
        <f t="shared" ref="Q18" si="2">IF(F18&gt;0,(F18/F6)*100,)</f>
        <v>49.146586345381529</v>
      </c>
      <c r="R18" s="974">
        <f t="shared" ref="R18" si="3">IF(G18&gt;0,(G18/G6)*100,)</f>
        <v>46.879159621541895</v>
      </c>
      <c r="S18" s="271">
        <f t="shared" ref="S18" si="4">IF(H18&gt;0,(H18/H6)*100,)</f>
        <v>39.673913043478258</v>
      </c>
      <c r="T18" s="271">
        <f t="shared" ref="T18" si="5">IF(I18&gt;0,(I18/I6)*100,)</f>
        <v>24.503311258278146</v>
      </c>
      <c r="U18" s="974">
        <f t="shared" ref="U18" si="6">IF(J18&gt;0,(J18/J6)*100,)</f>
        <v>30.246913580246915</v>
      </c>
      <c r="V18" s="270"/>
      <c r="W18" s="271"/>
      <c r="X18" s="271"/>
      <c r="Y18" s="272"/>
      <c r="Z18" s="273"/>
      <c r="AA18" s="273"/>
      <c r="AB18" s="271"/>
      <c r="AC18" s="273"/>
      <c r="AD18" s="193"/>
    </row>
    <row r="19" spans="1:30" ht="15">
      <c r="A19" s="1067"/>
      <c r="B19" s="1065" t="s">
        <v>1291</v>
      </c>
      <c r="C19" s="1082"/>
      <c r="D19" s="1083">
        <v>3601</v>
      </c>
      <c r="E19" s="1083">
        <v>7472</v>
      </c>
      <c r="F19" s="1084">
        <v>1958</v>
      </c>
      <c r="G19" s="1079">
        <v>13031</v>
      </c>
      <c r="H19" s="1085">
        <v>219</v>
      </c>
      <c r="I19" s="1084">
        <v>222</v>
      </c>
      <c r="J19" s="1086">
        <v>441</v>
      </c>
      <c r="K19"/>
      <c r="L19" s="922"/>
      <c r="M19" s="145"/>
      <c r="N19" s="271"/>
      <c r="O19" s="271"/>
      <c r="P19" s="207"/>
      <c r="Q19" s="208"/>
      <c r="R19" s="209"/>
      <c r="S19" s="210"/>
      <c r="T19" s="207"/>
      <c r="U19" s="209"/>
      <c r="V19" s="270"/>
      <c r="W19" s="271"/>
      <c r="X19" s="271"/>
      <c r="Y19" s="272"/>
      <c r="Z19" s="273"/>
      <c r="AA19" s="273"/>
      <c r="AB19" s="271"/>
      <c r="AC19" s="273"/>
      <c r="AD19" s="193"/>
    </row>
    <row r="20" spans="1:30" ht="15">
      <c r="A20" s="1067"/>
      <c r="B20" s="1106" t="s">
        <v>497</v>
      </c>
      <c r="C20" s="1082"/>
      <c r="D20" s="1083">
        <v>4213</v>
      </c>
      <c r="E20" s="1083">
        <v>7555</v>
      </c>
      <c r="F20" s="1084">
        <v>2136</v>
      </c>
      <c r="G20" s="1079">
        <v>13904</v>
      </c>
      <c r="H20" s="1085">
        <v>269</v>
      </c>
      <c r="I20" s="1084">
        <v>249</v>
      </c>
      <c r="J20" s="1086">
        <v>518</v>
      </c>
      <c r="K20"/>
      <c r="L20" s="922"/>
      <c r="M20" s="145"/>
      <c r="N20" s="271"/>
      <c r="O20" s="271"/>
      <c r="P20" s="207"/>
      <c r="Q20" s="208"/>
      <c r="R20" s="209"/>
      <c r="S20" s="210"/>
      <c r="T20" s="207"/>
      <c r="U20" s="209"/>
      <c r="V20" s="270"/>
      <c r="W20" s="271"/>
      <c r="X20" s="271"/>
      <c r="Y20" s="272"/>
      <c r="Z20" s="273"/>
      <c r="AA20" s="273"/>
      <c r="AB20" s="271"/>
      <c r="AC20" s="273"/>
      <c r="AD20" s="193"/>
    </row>
    <row r="21" spans="1:30" ht="15">
      <c r="A21" s="1067"/>
      <c r="B21" s="1065" t="s">
        <v>1277</v>
      </c>
      <c r="C21" s="1082"/>
      <c r="D21" s="1083">
        <v>4213</v>
      </c>
      <c r="E21" s="1083">
        <v>7555</v>
      </c>
      <c r="F21" s="1084">
        <v>2136</v>
      </c>
      <c r="G21" s="1079">
        <v>13904</v>
      </c>
      <c r="H21" s="1085">
        <v>269</v>
      </c>
      <c r="I21" s="1084">
        <v>249</v>
      </c>
      <c r="J21" s="1086">
        <v>518</v>
      </c>
      <c r="K21"/>
      <c r="L21" s="922"/>
      <c r="M21" s="145"/>
      <c r="N21" s="271">
        <f>IF(C21&gt;0,(C21/C7)*100,)</f>
        <v>0</v>
      </c>
      <c r="O21" s="271">
        <f>IF(D21&gt;0,(D21/D7)*100,)</f>
        <v>41.729397781299525</v>
      </c>
      <c r="P21" s="276">
        <f t="shared" ref="P21" si="7">IF(E21&gt;0,(E21/E7)*100,)</f>
        <v>52.637079356232142</v>
      </c>
      <c r="Q21" s="276">
        <f t="shared" ref="Q21" si="8">IF(F21&gt;0,(F21/F7)*100,)</f>
        <v>53.028798411122146</v>
      </c>
      <c r="R21" s="277">
        <f t="shared" ref="R21" si="9">IF(G21&gt;0,(G21/G7)*100,)</f>
        <v>48.825367840713554</v>
      </c>
      <c r="S21" s="276">
        <f t="shared" ref="S21" si="10">IF(H21&gt;0,(H21/H7)*100,)</f>
        <v>45.904436860068259</v>
      </c>
      <c r="T21" s="271">
        <f t="shared" ref="T21" si="11">IF(I21&gt;0,(I21/I7)*100,)</f>
        <v>24.726911618669316</v>
      </c>
      <c r="U21" s="277">
        <f t="shared" ref="U21" si="12">IF(J21&gt;0,(J21/J7)*100,)</f>
        <v>32.517263025737606</v>
      </c>
      <c r="V21" s="270"/>
      <c r="W21" s="271"/>
      <c r="X21" s="271"/>
      <c r="Y21" s="272"/>
      <c r="Z21" s="273"/>
      <c r="AA21" s="273"/>
      <c r="AB21" s="271"/>
      <c r="AC21" s="273"/>
      <c r="AD21" s="193"/>
    </row>
    <row r="22" spans="1:30" ht="15">
      <c r="A22" s="1067"/>
      <c r="B22" s="1065" t="s">
        <v>1279</v>
      </c>
      <c r="C22" s="1082"/>
      <c r="D22" s="1083">
        <v>4213</v>
      </c>
      <c r="E22" s="1083">
        <v>7555</v>
      </c>
      <c r="F22" s="1084">
        <v>2136</v>
      </c>
      <c r="G22" s="1079">
        <v>13904</v>
      </c>
      <c r="H22" s="1085">
        <v>269</v>
      </c>
      <c r="I22" s="1084">
        <v>249</v>
      </c>
      <c r="J22" s="1086">
        <v>518</v>
      </c>
      <c r="K22"/>
      <c r="L22" s="922"/>
      <c r="M22" s="145"/>
      <c r="N22" s="271"/>
      <c r="O22" s="271"/>
      <c r="P22" s="207"/>
      <c r="Q22" s="208"/>
      <c r="R22" s="209"/>
      <c r="S22" s="210"/>
      <c r="T22" s="207"/>
      <c r="U22" s="209"/>
      <c r="V22" s="270"/>
      <c r="W22" s="271"/>
      <c r="X22" s="271"/>
      <c r="Y22" s="272"/>
      <c r="Z22" s="273"/>
      <c r="AA22" s="273"/>
      <c r="AB22" s="271"/>
      <c r="AC22" s="273"/>
      <c r="AD22" s="193"/>
    </row>
    <row r="23" spans="1:30" ht="15">
      <c r="A23" s="1067"/>
      <c r="B23" s="1106" t="s">
        <v>495</v>
      </c>
      <c r="C23" s="1082"/>
      <c r="D23" s="1083">
        <v>4633</v>
      </c>
      <c r="E23" s="1083">
        <v>7762</v>
      </c>
      <c r="F23" s="1084">
        <v>2181</v>
      </c>
      <c r="G23" s="1079">
        <v>14576</v>
      </c>
      <c r="H23" s="1085">
        <v>239</v>
      </c>
      <c r="I23" s="1084">
        <v>278</v>
      </c>
      <c r="J23" s="1086">
        <v>517</v>
      </c>
      <c r="K23"/>
      <c r="L23" s="922"/>
      <c r="M23" s="145"/>
      <c r="N23" s="271"/>
      <c r="O23" s="271"/>
      <c r="P23" s="207"/>
      <c r="Q23" s="208"/>
      <c r="R23" s="209"/>
      <c r="S23" s="210"/>
      <c r="T23" s="207"/>
      <c r="U23" s="209"/>
      <c r="V23" s="270"/>
      <c r="W23" s="271"/>
      <c r="X23" s="271"/>
      <c r="Y23" s="272"/>
      <c r="Z23" s="273"/>
      <c r="AA23" s="273"/>
      <c r="AB23" s="271"/>
      <c r="AC23" s="273"/>
      <c r="AD23" s="193"/>
    </row>
    <row r="24" spans="1:30" ht="15">
      <c r="A24" s="1067"/>
      <c r="B24" s="1065" t="s">
        <v>1281</v>
      </c>
      <c r="C24" s="1082"/>
      <c r="D24" s="1083">
        <v>4633</v>
      </c>
      <c r="E24" s="1083">
        <v>7762</v>
      </c>
      <c r="F24" s="1084">
        <v>2181</v>
      </c>
      <c r="G24" s="1079">
        <v>14576</v>
      </c>
      <c r="H24" s="1085">
        <v>239</v>
      </c>
      <c r="I24" s="1084">
        <v>278</v>
      </c>
      <c r="J24" s="1086">
        <v>517</v>
      </c>
      <c r="K24"/>
      <c r="L24" s="922"/>
      <c r="M24" s="145"/>
      <c r="N24" s="271">
        <f>IF(C24&gt;0,(C24/C8)*100,)</f>
        <v>0</v>
      </c>
      <c r="O24" s="271">
        <f>IF(D24&gt;0,(D24/D8)*100,)</f>
        <v>42.870361802535392</v>
      </c>
      <c r="P24" s="207">
        <f t="shared" ref="P24" si="13">IF(E24&gt;0,(E24/E8)*100,)</f>
        <v>48.026234376933544</v>
      </c>
      <c r="Q24" s="208">
        <f t="shared" ref="Q24" si="14">IF(F24&gt;0,(F24/F8)*100,)</f>
        <v>48.98921832884097</v>
      </c>
      <c r="R24" s="209">
        <f t="shared" ref="R24" si="15">IF(G24&gt;0,(G24/G8)*100,)</f>
        <v>46.389357436109606</v>
      </c>
      <c r="S24" s="210">
        <f t="shared" ref="S24" si="16">IF(H24&gt;0,(H24/H8)*100,)</f>
        <v>45.437262357414447</v>
      </c>
      <c r="T24" s="207">
        <f t="shared" ref="T24" si="17">IF(I24&gt;0,(I24/I8)*100,)</f>
        <v>26.152398871119477</v>
      </c>
      <c r="U24" s="209">
        <f t="shared" ref="U24" si="18">IF(J24&gt;0,(J24/J8)*100,)</f>
        <v>32.536186280679672</v>
      </c>
      <c r="V24" s="270"/>
      <c r="W24" s="271"/>
      <c r="X24" s="271"/>
      <c r="Y24" s="272"/>
      <c r="Z24" s="273"/>
      <c r="AA24" s="273"/>
      <c r="AB24" s="271"/>
      <c r="AC24" s="273"/>
      <c r="AD24" s="193"/>
    </row>
    <row r="25" spans="1:30" ht="15">
      <c r="A25" s="1067"/>
      <c r="B25" s="1065" t="s">
        <v>1285</v>
      </c>
      <c r="C25" s="1082"/>
      <c r="D25" s="1083">
        <v>4633</v>
      </c>
      <c r="E25" s="1083">
        <v>7762</v>
      </c>
      <c r="F25" s="1084">
        <v>2181</v>
      </c>
      <c r="G25" s="1079">
        <v>14576</v>
      </c>
      <c r="H25" s="1085">
        <v>239</v>
      </c>
      <c r="I25" s="1084">
        <v>278</v>
      </c>
      <c r="J25" s="1086">
        <v>517</v>
      </c>
      <c r="K25"/>
      <c r="L25" s="922"/>
      <c r="M25" s="145"/>
      <c r="N25" s="271"/>
      <c r="O25" s="271"/>
      <c r="P25" s="207"/>
      <c r="Q25" s="208"/>
      <c r="R25" s="209"/>
      <c r="S25" s="210"/>
      <c r="T25" s="207"/>
      <c r="U25" s="209"/>
      <c r="V25" s="270"/>
      <c r="W25" s="271"/>
      <c r="X25" s="271"/>
      <c r="Y25" s="272"/>
      <c r="Z25" s="273"/>
      <c r="AA25" s="273"/>
      <c r="AB25" s="271"/>
      <c r="AC25" s="273"/>
      <c r="AD25" s="193"/>
    </row>
    <row r="26" spans="1:30" ht="15">
      <c r="A26" s="1067"/>
      <c r="B26" s="1065" t="s">
        <v>1283</v>
      </c>
      <c r="C26" s="1082"/>
      <c r="D26" s="1083">
        <v>4633</v>
      </c>
      <c r="E26" s="1083">
        <v>7762</v>
      </c>
      <c r="F26" s="1084">
        <v>2181</v>
      </c>
      <c r="G26" s="1079">
        <v>14576</v>
      </c>
      <c r="H26" s="1085">
        <v>239</v>
      </c>
      <c r="I26" s="1084">
        <v>278</v>
      </c>
      <c r="J26" s="1086">
        <v>517</v>
      </c>
      <c r="K26"/>
      <c r="L26" s="922"/>
      <c r="M26" s="145"/>
      <c r="N26" s="271"/>
      <c r="O26" s="271"/>
      <c r="P26" s="207"/>
      <c r="Q26" s="208"/>
      <c r="R26" s="209"/>
      <c r="S26" s="210"/>
      <c r="T26" s="207"/>
      <c r="U26" s="209"/>
      <c r="V26" s="270"/>
      <c r="W26" s="271"/>
      <c r="X26" s="271"/>
      <c r="Y26" s="272"/>
      <c r="Z26" s="273"/>
      <c r="AA26" s="273"/>
      <c r="AB26" s="271"/>
      <c r="AC26" s="273"/>
      <c r="AD26" s="193"/>
    </row>
    <row r="27" spans="1:30" ht="15">
      <c r="A27" s="1067"/>
      <c r="B27" s="1106" t="s">
        <v>493</v>
      </c>
      <c r="C27" s="1082"/>
      <c r="D27" s="1083">
        <v>5118</v>
      </c>
      <c r="E27" s="1083">
        <v>9610</v>
      </c>
      <c r="F27" s="1084">
        <v>2412</v>
      </c>
      <c r="G27" s="1079">
        <v>17140</v>
      </c>
      <c r="H27" s="1085">
        <v>383</v>
      </c>
      <c r="I27" s="1084">
        <v>401</v>
      </c>
      <c r="J27" s="1086">
        <v>784</v>
      </c>
      <c r="K27"/>
      <c r="L27" s="922"/>
      <c r="M27" s="145"/>
      <c r="N27" s="271"/>
      <c r="O27" s="271"/>
      <c r="P27" s="207"/>
      <c r="Q27" s="208"/>
      <c r="R27" s="209"/>
      <c r="S27" s="210"/>
      <c r="T27" s="207"/>
      <c r="U27" s="209"/>
      <c r="V27" s="270"/>
      <c r="W27" s="271"/>
      <c r="X27" s="271"/>
      <c r="Y27" s="272"/>
      <c r="Z27" s="273"/>
      <c r="AA27" s="273"/>
      <c r="AB27" s="271"/>
      <c r="AC27" s="273"/>
      <c r="AD27" s="193"/>
    </row>
    <row r="28" spans="1:30" ht="15">
      <c r="A28" s="1067"/>
      <c r="B28" s="1065" t="s">
        <v>1298</v>
      </c>
      <c r="C28" s="1082"/>
      <c r="D28" s="1083">
        <v>5118</v>
      </c>
      <c r="E28" s="1083">
        <v>9610</v>
      </c>
      <c r="F28" s="1084">
        <v>2412</v>
      </c>
      <c r="G28" s="1079">
        <v>17140</v>
      </c>
      <c r="H28" s="1085">
        <v>383</v>
      </c>
      <c r="I28" s="1084">
        <v>401</v>
      </c>
      <c r="J28" s="1086">
        <v>784</v>
      </c>
      <c r="K28"/>
      <c r="L28" s="922"/>
      <c r="M28" s="145"/>
      <c r="N28" s="271"/>
      <c r="O28" s="271">
        <f>IF(D28&gt;0,(D28/D9)*100,)</f>
        <v>42.234692193431265</v>
      </c>
      <c r="P28" s="207">
        <f t="shared" ref="P28:U28" si="19">IF(E28&gt;0,(E28/E9)*100,)</f>
        <v>52.921416377553832</v>
      </c>
      <c r="Q28" s="208">
        <f t="shared" si="19"/>
        <v>55.144032921810705</v>
      </c>
      <c r="R28" s="209">
        <f t="shared" si="19"/>
        <v>49.464661914519056</v>
      </c>
      <c r="S28" s="210">
        <f t="shared" si="19"/>
        <v>55.749636098981078</v>
      </c>
      <c r="T28" s="207">
        <f t="shared" si="19"/>
        <v>29.92537313432836</v>
      </c>
      <c r="U28" s="209">
        <f t="shared" si="19"/>
        <v>38.677849037987173</v>
      </c>
      <c r="V28" s="270"/>
      <c r="W28" s="271"/>
      <c r="X28" s="271"/>
      <c r="Y28" s="272"/>
      <c r="Z28" s="273"/>
      <c r="AA28" s="273"/>
      <c r="AB28" s="271"/>
      <c r="AC28" s="273"/>
      <c r="AD28" s="193"/>
    </row>
    <row r="29" spans="1:30" ht="15">
      <c r="A29" s="1067"/>
      <c r="B29" s="1065" t="s">
        <v>1287</v>
      </c>
      <c r="C29" s="1082"/>
      <c r="D29" s="1083">
        <v>5118</v>
      </c>
      <c r="E29" s="1083">
        <v>9610</v>
      </c>
      <c r="F29" s="1084">
        <v>2412</v>
      </c>
      <c r="G29" s="1079">
        <v>17140</v>
      </c>
      <c r="H29" s="1085">
        <v>383</v>
      </c>
      <c r="I29" s="1084">
        <v>401</v>
      </c>
      <c r="J29" s="1086">
        <v>784</v>
      </c>
      <c r="K29"/>
      <c r="L29" s="922"/>
      <c r="M29" s="145"/>
      <c r="N29" s="271"/>
      <c r="O29" s="271"/>
      <c r="P29" s="207"/>
      <c r="Q29" s="208"/>
      <c r="R29" s="209"/>
      <c r="S29" s="210"/>
      <c r="T29" s="207"/>
      <c r="U29" s="209"/>
      <c r="V29" s="270"/>
      <c r="W29" s="271"/>
      <c r="X29" s="271"/>
      <c r="Y29" s="272"/>
      <c r="Z29" s="273"/>
      <c r="AA29" s="273"/>
      <c r="AB29" s="271"/>
      <c r="AC29" s="273"/>
      <c r="AD29" s="193"/>
    </row>
    <row r="30" spans="1:30" ht="15">
      <c r="A30" s="1067"/>
      <c r="B30" s="1106" t="s">
        <v>491</v>
      </c>
      <c r="C30" s="1082"/>
      <c r="D30" s="1083">
        <v>4700</v>
      </c>
      <c r="E30" s="1083">
        <v>9146</v>
      </c>
      <c r="F30" s="1084">
        <v>3079</v>
      </c>
      <c r="G30" s="1079">
        <v>16925</v>
      </c>
      <c r="H30" s="1085">
        <v>278</v>
      </c>
      <c r="I30" s="1084">
        <v>567</v>
      </c>
      <c r="J30" s="1086">
        <v>845</v>
      </c>
      <c r="K30"/>
      <c r="L30" s="922"/>
      <c r="M30" s="145"/>
      <c r="N30" s="271"/>
      <c r="O30" s="271"/>
      <c r="P30" s="207"/>
      <c r="Q30" s="208"/>
      <c r="R30" s="209"/>
      <c r="S30" s="210"/>
      <c r="T30" s="207"/>
      <c r="U30" s="209"/>
      <c r="V30" s="270"/>
      <c r="W30" s="271"/>
      <c r="X30" s="271"/>
      <c r="Y30" s="272"/>
      <c r="Z30" s="273"/>
      <c r="AA30" s="273"/>
      <c r="AB30" s="271"/>
      <c r="AC30" s="273"/>
      <c r="AD30" s="193"/>
    </row>
    <row r="31" spans="1:30" ht="15">
      <c r="A31" s="1067"/>
      <c r="B31" s="1065" t="s">
        <v>1300</v>
      </c>
      <c r="C31" s="1082"/>
      <c r="D31" s="1083">
        <v>4700</v>
      </c>
      <c r="E31" s="1083">
        <v>9146</v>
      </c>
      <c r="F31" s="1084">
        <v>3079</v>
      </c>
      <c r="G31" s="1079">
        <v>16925</v>
      </c>
      <c r="H31" s="1085">
        <v>278</v>
      </c>
      <c r="I31" s="1084">
        <v>567</v>
      </c>
      <c r="J31" s="1086">
        <v>845</v>
      </c>
      <c r="K31"/>
      <c r="L31" s="480"/>
      <c r="M31" s="145"/>
      <c r="N31" s="271"/>
      <c r="O31" s="271">
        <f>IF(D31&gt;0,(D31/D10)*100,)</f>
        <v>41.622387530995397</v>
      </c>
      <c r="P31" s="207">
        <f t="shared" ref="P31:U31" si="20">IF(E31&gt;0,(E31/E10)*100,)</f>
        <v>56.663155938293784</v>
      </c>
      <c r="Q31" s="208">
        <f t="shared" si="20"/>
        <v>69.566199728874835</v>
      </c>
      <c r="R31" s="209">
        <f t="shared" si="20"/>
        <v>53.124705734643271</v>
      </c>
      <c r="S31" s="210">
        <f t="shared" si="20"/>
        <v>38.935574229691881</v>
      </c>
      <c r="T31" s="207">
        <f t="shared" si="20"/>
        <v>50.265957446808507</v>
      </c>
      <c r="U31" s="209">
        <f t="shared" si="20"/>
        <v>45.874049945711178</v>
      </c>
      <c r="V31" s="270"/>
      <c r="W31" s="271"/>
      <c r="X31" s="271"/>
      <c r="Y31" s="272"/>
      <c r="Z31" s="273"/>
      <c r="AA31" s="273"/>
      <c r="AB31" s="271"/>
      <c r="AC31" s="273"/>
      <c r="AD31" s="193"/>
    </row>
    <row r="32" spans="1:30" ht="15">
      <c r="A32" s="1067"/>
      <c r="B32" s="1115" t="s">
        <v>1289</v>
      </c>
      <c r="C32" s="1087"/>
      <c r="D32" s="1088">
        <v>4700</v>
      </c>
      <c r="E32" s="1088">
        <v>9146</v>
      </c>
      <c r="F32" s="1089">
        <v>3079</v>
      </c>
      <c r="G32" s="1113">
        <v>16925</v>
      </c>
      <c r="H32" s="1090">
        <v>278</v>
      </c>
      <c r="I32" s="1089">
        <v>567</v>
      </c>
      <c r="J32" s="1091">
        <v>845</v>
      </c>
      <c r="K32"/>
      <c r="L32" s="480"/>
      <c r="M32" s="145"/>
      <c r="N32" s="179"/>
      <c r="O32" s="271"/>
      <c r="P32" s="207"/>
      <c r="Q32" s="208"/>
      <c r="R32" s="209"/>
      <c r="S32" s="210"/>
      <c r="T32" s="207"/>
      <c r="U32" s="209"/>
      <c r="V32" s="286" t="s">
        <v>9</v>
      </c>
      <c r="W32" s="271"/>
      <c r="X32" s="271"/>
      <c r="Y32" s="272"/>
      <c r="Z32" s="273"/>
      <c r="AA32" s="273"/>
      <c r="AB32" s="271"/>
      <c r="AC32" s="273"/>
      <c r="AD32" s="193"/>
    </row>
    <row r="33" spans="1:38" ht="15">
      <c r="A33" s="1067"/>
      <c r="B33" s="1106" t="s">
        <v>489</v>
      </c>
      <c r="C33" s="1082"/>
      <c r="D33" s="1083">
        <v>3404</v>
      </c>
      <c r="E33" s="1083">
        <v>4959</v>
      </c>
      <c r="F33" s="1084">
        <v>1384</v>
      </c>
      <c r="G33" s="1079">
        <v>9747</v>
      </c>
      <c r="H33" s="1085">
        <v>189</v>
      </c>
      <c r="I33" s="1084">
        <v>149</v>
      </c>
      <c r="J33" s="1086">
        <v>338</v>
      </c>
      <c r="K33"/>
      <c r="L33" s="480"/>
      <c r="M33" s="145"/>
      <c r="N33" s="975">
        <f>IF(C33&gt;0,(C33/C25)*100,)</f>
        <v>0</v>
      </c>
      <c r="O33" s="975">
        <f>IF(D33&gt;0,(D33/D25)*100,)</f>
        <v>73.472911720267646</v>
      </c>
      <c r="P33" s="975">
        <f t="shared" ref="P33:U33" si="21">IF(E33&gt;0,(E33/E25)*100,)</f>
        <v>63.888173151249681</v>
      </c>
      <c r="Q33" s="975">
        <f t="shared" si="21"/>
        <v>63.457129756992202</v>
      </c>
      <c r="R33" s="976">
        <f t="shared" si="21"/>
        <v>66.870197585071338</v>
      </c>
      <c r="S33" s="976">
        <f t="shared" si="21"/>
        <v>79.079497907949786</v>
      </c>
      <c r="T33" s="977">
        <f t="shared" si="21"/>
        <v>53.597122302158276</v>
      </c>
      <c r="U33" s="987">
        <f t="shared" si="21"/>
        <v>65.377176015473893</v>
      </c>
      <c r="V33" s="281">
        <f>+N33+N36</f>
        <v>0</v>
      </c>
      <c r="W33" s="271">
        <f t="shared" ref="W33:AC35" si="22">+O33+O36</f>
        <v>81.415929203539818</v>
      </c>
      <c r="X33" s="271">
        <f t="shared" si="22"/>
        <v>72.094820922442679</v>
      </c>
      <c r="Y33" s="272">
        <f t="shared" si="22"/>
        <v>72.673085740486016</v>
      </c>
      <c r="Z33" s="273">
        <f t="shared" si="22"/>
        <v>75.144072447859486</v>
      </c>
      <c r="AA33" s="273">
        <f t="shared" si="22"/>
        <v>86.192468619246853</v>
      </c>
      <c r="AB33" s="271">
        <f t="shared" si="22"/>
        <v>57.913669064748206</v>
      </c>
      <c r="AC33" s="273">
        <f t="shared" si="22"/>
        <v>70.986460348162481</v>
      </c>
      <c r="AD33" s="193"/>
      <c r="AE33" s="992">
        <f>+V33+N39</f>
        <v>0</v>
      </c>
      <c r="AF33" s="992">
        <f t="shared" ref="AF33:AL35" si="23">+W33+O39</f>
        <v>100</v>
      </c>
      <c r="AG33" s="992">
        <f t="shared" si="23"/>
        <v>100</v>
      </c>
      <c r="AH33" s="992">
        <f t="shared" si="23"/>
        <v>100</v>
      </c>
      <c r="AI33" s="992">
        <f t="shared" si="23"/>
        <v>100</v>
      </c>
      <c r="AJ33" s="992">
        <f t="shared" si="23"/>
        <v>99.999999999999986</v>
      </c>
      <c r="AK33" s="992">
        <f t="shared" si="23"/>
        <v>100</v>
      </c>
      <c r="AL33" s="992">
        <f t="shared" si="23"/>
        <v>100</v>
      </c>
    </row>
    <row r="34" spans="1:38" ht="15">
      <c r="A34" s="1067"/>
      <c r="B34" s="1106" t="s">
        <v>487</v>
      </c>
      <c r="C34" s="1082"/>
      <c r="D34" s="1083">
        <v>3670</v>
      </c>
      <c r="E34" s="1083">
        <v>5952</v>
      </c>
      <c r="F34" s="1084">
        <v>1386</v>
      </c>
      <c r="G34" s="1079">
        <v>11008</v>
      </c>
      <c r="H34" s="1085">
        <v>268</v>
      </c>
      <c r="I34" s="1084">
        <v>225</v>
      </c>
      <c r="J34" s="1086">
        <v>493</v>
      </c>
      <c r="K34"/>
      <c r="L34" s="480"/>
      <c r="M34" s="145"/>
      <c r="N34" s="179">
        <f>IF(C34&gt;0,(C34/C29)*100,)</f>
        <v>0</v>
      </c>
      <c r="O34" s="179">
        <f>IF(D34&gt;0,(D34/D29)*100,)</f>
        <v>71.707698319656117</v>
      </c>
      <c r="P34" s="179">
        <f t="shared" ref="P34:U34" si="24">IF(E34&gt;0,(E34/E29)*100,)</f>
        <v>61.935483870967744</v>
      </c>
      <c r="Q34" s="179">
        <f t="shared" si="24"/>
        <v>57.462686567164177</v>
      </c>
      <c r="R34" s="180">
        <f t="shared" si="24"/>
        <v>64.224037339556588</v>
      </c>
      <c r="S34" s="180">
        <f t="shared" si="24"/>
        <v>69.973890339425594</v>
      </c>
      <c r="T34" s="245">
        <f t="shared" si="24"/>
        <v>56.109725685785541</v>
      </c>
      <c r="U34" s="988">
        <f t="shared" si="24"/>
        <v>62.882653061224488</v>
      </c>
      <c r="V34" s="281">
        <f t="shared" ref="V34:V35" si="25">+N34+N37</f>
        <v>0</v>
      </c>
      <c r="W34" s="271">
        <f t="shared" si="22"/>
        <v>78.507229386479096</v>
      </c>
      <c r="X34" s="271">
        <f t="shared" si="22"/>
        <v>68.251821019771072</v>
      </c>
      <c r="Y34" s="272">
        <f t="shared" si="22"/>
        <v>65.257048092868985</v>
      </c>
      <c r="Z34" s="273">
        <f t="shared" si="22"/>
        <v>70.892648774795788</v>
      </c>
      <c r="AA34" s="273">
        <f t="shared" si="22"/>
        <v>76.50130548302873</v>
      </c>
      <c r="AB34" s="271">
        <f t="shared" si="22"/>
        <v>61.596009975062351</v>
      </c>
      <c r="AC34" s="273">
        <f t="shared" si="22"/>
        <v>68.877551020408163</v>
      </c>
      <c r="AD34" s="193"/>
      <c r="AE34" s="992">
        <f t="shared" ref="AE34:AE35" si="26">+V34+N40</f>
        <v>0</v>
      </c>
      <c r="AF34" s="992">
        <f t="shared" si="23"/>
        <v>100</v>
      </c>
      <c r="AG34" s="992">
        <f t="shared" si="23"/>
        <v>100</v>
      </c>
      <c r="AH34" s="992">
        <f t="shared" si="23"/>
        <v>100</v>
      </c>
      <c r="AI34" s="992">
        <f t="shared" si="23"/>
        <v>100</v>
      </c>
      <c r="AJ34" s="992">
        <f t="shared" si="23"/>
        <v>100.00000000000001</v>
      </c>
      <c r="AK34" s="992">
        <f t="shared" si="23"/>
        <v>100</v>
      </c>
      <c r="AL34" s="992">
        <f t="shared" si="23"/>
        <v>100</v>
      </c>
    </row>
    <row r="35" spans="1:38" ht="15">
      <c r="A35" s="1067"/>
      <c r="B35" s="1114" t="s">
        <v>485</v>
      </c>
      <c r="C35" s="1087"/>
      <c r="D35" s="1088">
        <v>3121</v>
      </c>
      <c r="E35" s="1088">
        <v>5296</v>
      </c>
      <c r="F35" s="1089">
        <v>1996</v>
      </c>
      <c r="G35" s="1113">
        <v>10413</v>
      </c>
      <c r="H35" s="1090">
        <v>202</v>
      </c>
      <c r="I35" s="1089">
        <v>310</v>
      </c>
      <c r="J35" s="1091">
        <v>512</v>
      </c>
      <c r="K35"/>
      <c r="L35" s="480"/>
      <c r="M35" s="145"/>
      <c r="N35" s="181">
        <f>IF(C35&gt;0,(C35/C32)*100,)</f>
        <v>0</v>
      </c>
      <c r="O35" s="181">
        <f>IF(D35&gt;0,(D35/D32)*100,)</f>
        <v>66.404255319148945</v>
      </c>
      <c r="P35" s="181">
        <f t="shared" ref="P35:U35" si="27">IF(E35&gt;0,(E35/E32)*100,)</f>
        <v>57.905095123551277</v>
      </c>
      <c r="Q35" s="181">
        <f t="shared" si="27"/>
        <v>64.826242286456633</v>
      </c>
      <c r="R35" s="182">
        <f t="shared" si="27"/>
        <v>61.524372230428362</v>
      </c>
      <c r="S35" s="182">
        <f t="shared" si="27"/>
        <v>72.661870503597129</v>
      </c>
      <c r="T35" s="246">
        <f t="shared" si="27"/>
        <v>54.673721340388006</v>
      </c>
      <c r="U35" s="989">
        <f t="shared" si="27"/>
        <v>60.591715976331365</v>
      </c>
      <c r="V35" s="281">
        <f t="shared" si="25"/>
        <v>0</v>
      </c>
      <c r="W35" s="271">
        <f t="shared" si="22"/>
        <v>73.255319148936181</v>
      </c>
      <c r="X35" s="271">
        <f t="shared" si="22"/>
        <v>63.306363437568336</v>
      </c>
      <c r="Y35" s="272">
        <f t="shared" si="22"/>
        <v>71.646638518999666</v>
      </c>
      <c r="Z35" s="273">
        <f t="shared" si="22"/>
        <v>67.586410635155104</v>
      </c>
      <c r="AA35" s="273">
        <f t="shared" si="22"/>
        <v>79.496402877697847</v>
      </c>
      <c r="AB35" s="271">
        <f t="shared" si="22"/>
        <v>60.670194003527335</v>
      </c>
      <c r="AC35" s="273">
        <f t="shared" si="22"/>
        <v>66.863905325443795</v>
      </c>
      <c r="AD35" s="193"/>
      <c r="AE35" s="992">
        <f t="shared" si="26"/>
        <v>0</v>
      </c>
      <c r="AF35" s="992">
        <f t="shared" si="23"/>
        <v>100.00000000000001</v>
      </c>
      <c r="AG35" s="992">
        <f t="shared" si="23"/>
        <v>100</v>
      </c>
      <c r="AH35" s="992">
        <f t="shared" si="23"/>
        <v>99.999999999999986</v>
      </c>
      <c r="AI35" s="992">
        <f t="shared" si="23"/>
        <v>100</v>
      </c>
      <c r="AJ35" s="992">
        <f t="shared" si="23"/>
        <v>100</v>
      </c>
      <c r="AK35" s="992">
        <f t="shared" si="23"/>
        <v>100</v>
      </c>
      <c r="AL35" s="992">
        <f t="shared" si="23"/>
        <v>100.00000000000001</v>
      </c>
    </row>
    <row r="36" spans="1:38" ht="15">
      <c r="A36" s="1067"/>
      <c r="B36" s="1106" t="s">
        <v>483</v>
      </c>
      <c r="C36" s="1082"/>
      <c r="D36" s="1083">
        <v>368</v>
      </c>
      <c r="E36" s="1083">
        <v>637</v>
      </c>
      <c r="F36" s="1084">
        <v>201</v>
      </c>
      <c r="G36" s="1079">
        <v>1206</v>
      </c>
      <c r="H36" s="1085">
        <v>17</v>
      </c>
      <c r="I36" s="1084">
        <v>12</v>
      </c>
      <c r="J36" s="1086">
        <v>29</v>
      </c>
      <c r="K36"/>
      <c r="L36" s="480"/>
      <c r="M36" s="145"/>
      <c r="N36" s="179">
        <f>IF(C36&gt;0,(C36/C25)*100,)</f>
        <v>0</v>
      </c>
      <c r="O36" s="179">
        <f>IF(D36&gt;0,(D36/D25)*100,)</f>
        <v>7.9430174832721772</v>
      </c>
      <c r="P36" s="179">
        <f t="shared" ref="P36:U36" si="28">IF(E36&gt;0,(E36/E25)*100,)</f>
        <v>8.2066477711929924</v>
      </c>
      <c r="Q36" s="179">
        <f t="shared" si="28"/>
        <v>9.2159559834938101</v>
      </c>
      <c r="R36" s="180">
        <f t="shared" si="28"/>
        <v>8.2738748627881442</v>
      </c>
      <c r="S36" s="180">
        <f t="shared" si="28"/>
        <v>7.1129707112970717</v>
      </c>
      <c r="T36" s="245">
        <f t="shared" si="28"/>
        <v>4.3165467625899279</v>
      </c>
      <c r="U36" s="988">
        <f t="shared" si="28"/>
        <v>5.6092843326885884</v>
      </c>
      <c r="V36" s="281"/>
      <c r="W36" s="271"/>
      <c r="X36" s="271"/>
      <c r="Y36" s="272"/>
      <c r="Z36" s="273"/>
      <c r="AA36" s="273"/>
      <c r="AB36" s="271"/>
      <c r="AC36" s="273"/>
      <c r="AD36" s="193"/>
    </row>
    <row r="37" spans="1:38" ht="15">
      <c r="A37" s="1067"/>
      <c r="B37" s="1106" t="s">
        <v>481</v>
      </c>
      <c r="C37" s="1082"/>
      <c r="D37" s="1083">
        <v>348</v>
      </c>
      <c r="E37" s="1083">
        <v>607</v>
      </c>
      <c r="F37" s="1084">
        <v>188</v>
      </c>
      <c r="G37" s="1079">
        <v>1143</v>
      </c>
      <c r="H37" s="1085">
        <v>25</v>
      </c>
      <c r="I37" s="1084">
        <v>22</v>
      </c>
      <c r="J37" s="1086">
        <v>47</v>
      </c>
      <c r="K37"/>
      <c r="L37" s="480"/>
      <c r="M37" s="145"/>
      <c r="N37" s="179">
        <f>IF(C37&gt;0,(C37/C29)*100,)</f>
        <v>0</v>
      </c>
      <c r="O37" s="179">
        <f>IF(D37&gt;0,(D37/D29)*100,)</f>
        <v>6.7995310668229783</v>
      </c>
      <c r="P37" s="179">
        <f t="shared" ref="P37:U37" si="29">IF(E37&gt;0,(E37/E29)*100,)</f>
        <v>6.3163371488033304</v>
      </c>
      <c r="Q37" s="179">
        <f t="shared" si="29"/>
        <v>7.7943615257048098</v>
      </c>
      <c r="R37" s="180">
        <f t="shared" si="29"/>
        <v>6.6686114352392067</v>
      </c>
      <c r="S37" s="180">
        <f t="shared" si="29"/>
        <v>6.5274151436031342</v>
      </c>
      <c r="T37" s="245">
        <f t="shared" si="29"/>
        <v>5.4862842892768073</v>
      </c>
      <c r="U37" s="988">
        <f t="shared" si="29"/>
        <v>5.9948979591836729</v>
      </c>
      <c r="V37" s="281"/>
      <c r="W37" s="279"/>
      <c r="X37" s="279"/>
      <c r="Y37" s="280"/>
      <c r="Z37" s="281"/>
      <c r="AA37" s="281"/>
      <c r="AB37" s="279"/>
      <c r="AC37" s="281"/>
      <c r="AD37" s="193"/>
    </row>
    <row r="38" spans="1:38" ht="15">
      <c r="A38" s="1067"/>
      <c r="B38" s="1114" t="s">
        <v>479</v>
      </c>
      <c r="C38" s="1087"/>
      <c r="D38" s="1088">
        <v>322</v>
      </c>
      <c r="E38" s="1088">
        <v>494</v>
      </c>
      <c r="F38" s="1089">
        <v>210</v>
      </c>
      <c r="G38" s="1113">
        <v>1026</v>
      </c>
      <c r="H38" s="1090">
        <v>19</v>
      </c>
      <c r="I38" s="1089">
        <v>34</v>
      </c>
      <c r="J38" s="1091">
        <v>53</v>
      </c>
      <c r="K38"/>
      <c r="L38" s="480"/>
      <c r="M38" s="145"/>
      <c r="N38" s="181">
        <f>IF(C38&gt;0,(C38/C32)*100,)</f>
        <v>0</v>
      </c>
      <c r="O38" s="181">
        <f>IF(D38&gt;0,(D38/D32)*100,)</f>
        <v>6.8510638297872335</v>
      </c>
      <c r="P38" s="181">
        <f t="shared" ref="P38:U38" si="30">IF(E38&gt;0,(E38/E32)*100,)</f>
        <v>5.4012683140170568</v>
      </c>
      <c r="Q38" s="181">
        <f t="shared" si="30"/>
        <v>6.8203962325430325</v>
      </c>
      <c r="R38" s="182">
        <f t="shared" si="30"/>
        <v>6.0620384047267359</v>
      </c>
      <c r="S38" s="182">
        <f t="shared" si="30"/>
        <v>6.8345323741007196</v>
      </c>
      <c r="T38" s="246">
        <f t="shared" si="30"/>
        <v>5.996472663139329</v>
      </c>
      <c r="U38" s="989">
        <f t="shared" si="30"/>
        <v>6.272189349112427</v>
      </c>
      <c r="V38" s="260"/>
      <c r="W38" s="254"/>
      <c r="X38" s="261"/>
      <c r="Y38" s="261"/>
      <c r="Z38" s="262"/>
      <c r="AA38" s="262"/>
      <c r="AB38" s="261"/>
      <c r="AC38" s="262"/>
      <c r="AD38" s="193"/>
    </row>
    <row r="39" spans="1:38" ht="15">
      <c r="A39" s="1067"/>
      <c r="B39" s="1106" t="s">
        <v>477</v>
      </c>
      <c r="C39" s="1082"/>
      <c r="D39" s="1083">
        <v>861</v>
      </c>
      <c r="E39" s="1083">
        <v>2166</v>
      </c>
      <c r="F39" s="1084">
        <v>596</v>
      </c>
      <c r="G39" s="1079">
        <v>3623</v>
      </c>
      <c r="H39" s="1085">
        <v>33</v>
      </c>
      <c r="I39" s="1084">
        <v>117</v>
      </c>
      <c r="J39" s="1086">
        <v>150</v>
      </c>
      <c r="K39"/>
      <c r="L39" s="480"/>
      <c r="M39" s="145"/>
      <c r="N39" s="975">
        <f>IF(C39&gt;0,(C39/C25)*100,)</f>
        <v>0</v>
      </c>
      <c r="O39" s="975">
        <f t="shared" ref="O39:U39" si="31">IF(D39&gt;0,(D39/D25)*100,)</f>
        <v>18.584070796460178</v>
      </c>
      <c r="P39" s="975">
        <f t="shared" si="31"/>
        <v>27.905179077557328</v>
      </c>
      <c r="Q39" s="975">
        <f t="shared" si="31"/>
        <v>27.326914259513984</v>
      </c>
      <c r="R39" s="976">
        <f t="shared" si="31"/>
        <v>24.855927552140507</v>
      </c>
      <c r="S39" s="976">
        <f t="shared" si="31"/>
        <v>13.807531380753138</v>
      </c>
      <c r="T39" s="977">
        <f t="shared" si="31"/>
        <v>42.086330935251794</v>
      </c>
      <c r="U39" s="987">
        <f t="shared" si="31"/>
        <v>29.013539651837522</v>
      </c>
      <c r="V39" s="260"/>
      <c r="W39" s="254"/>
      <c r="X39" s="261"/>
      <c r="Y39" s="261"/>
      <c r="Z39" s="262"/>
      <c r="AA39" s="262"/>
      <c r="AB39" s="261"/>
      <c r="AC39" s="262"/>
      <c r="AD39" s="193"/>
    </row>
    <row r="40" spans="1:38" ht="15">
      <c r="A40" s="1067"/>
      <c r="B40" s="1106" t="s">
        <v>475</v>
      </c>
      <c r="C40" s="1082"/>
      <c r="D40" s="1083">
        <v>1100</v>
      </c>
      <c r="E40" s="1083">
        <v>3051</v>
      </c>
      <c r="F40" s="1084">
        <v>838</v>
      </c>
      <c r="G40" s="1079">
        <v>4989</v>
      </c>
      <c r="H40" s="1085">
        <v>90</v>
      </c>
      <c r="I40" s="1084">
        <v>154</v>
      </c>
      <c r="J40" s="1086">
        <v>244</v>
      </c>
      <c r="K40"/>
      <c r="L40" s="480"/>
      <c r="M40" s="145"/>
      <c r="N40" s="178">
        <f>IF(C40&gt;0,(C40/C29)*100,)</f>
        <v>0</v>
      </c>
      <c r="O40" s="178">
        <f t="shared" ref="O40:U40" si="32">IF(D40&gt;0,(D40/D29)*100,)</f>
        <v>21.492770613520907</v>
      </c>
      <c r="P40" s="178">
        <f t="shared" si="32"/>
        <v>31.748178980228932</v>
      </c>
      <c r="Q40" s="178">
        <f t="shared" si="32"/>
        <v>34.742951907131008</v>
      </c>
      <c r="R40" s="183">
        <f t="shared" si="32"/>
        <v>29.107351225204205</v>
      </c>
      <c r="S40" s="178">
        <f t="shared" si="32"/>
        <v>23.49869451697128</v>
      </c>
      <c r="T40" s="248">
        <f t="shared" si="32"/>
        <v>38.403990024937656</v>
      </c>
      <c r="U40" s="183">
        <f t="shared" si="32"/>
        <v>31.122448979591837</v>
      </c>
      <c r="V40" s="260"/>
      <c r="W40" s="254"/>
      <c r="X40" s="261"/>
      <c r="Y40" s="261"/>
      <c r="Z40" s="262"/>
      <c r="AA40" s="262"/>
      <c r="AB40" s="261"/>
      <c r="AC40" s="262"/>
      <c r="AD40" s="193"/>
    </row>
    <row r="41" spans="1:38" ht="15">
      <c r="A41" s="1067"/>
      <c r="B41" s="1114" t="s">
        <v>473</v>
      </c>
      <c r="C41" s="1087"/>
      <c r="D41" s="1088">
        <v>1257</v>
      </c>
      <c r="E41" s="1088">
        <v>3356</v>
      </c>
      <c r="F41" s="1089">
        <v>873</v>
      </c>
      <c r="G41" s="1113">
        <v>5486</v>
      </c>
      <c r="H41" s="1090">
        <v>57</v>
      </c>
      <c r="I41" s="1089">
        <v>223</v>
      </c>
      <c r="J41" s="1091">
        <v>280</v>
      </c>
      <c r="K41"/>
      <c r="L41" s="480"/>
      <c r="M41" s="145"/>
      <c r="N41" s="991">
        <f>IF(C41&gt;0,(C41/C32)*100,)</f>
        <v>0</v>
      </c>
      <c r="O41" s="991">
        <f t="shared" ref="O41:U41" si="33">IF(D41&gt;0,(D41/D32)*100,)</f>
        <v>26.74468085106383</v>
      </c>
      <c r="P41" s="991">
        <f t="shared" si="33"/>
        <v>36.693636562431664</v>
      </c>
      <c r="Q41" s="991">
        <f t="shared" si="33"/>
        <v>28.353361481000324</v>
      </c>
      <c r="R41" s="996">
        <f t="shared" si="33"/>
        <v>32.413589364844903</v>
      </c>
      <c r="S41" s="991">
        <f t="shared" si="33"/>
        <v>20.503597122302157</v>
      </c>
      <c r="T41" s="984">
        <f t="shared" si="33"/>
        <v>39.329805996472658</v>
      </c>
      <c r="U41" s="996">
        <f t="shared" si="33"/>
        <v>33.136094674556219</v>
      </c>
      <c r="V41" s="285" t="s">
        <v>90</v>
      </c>
      <c r="W41" s="279"/>
      <c r="X41" s="279"/>
      <c r="Y41" s="280"/>
      <c r="Z41" s="281"/>
      <c r="AA41" s="281"/>
      <c r="AB41" s="279"/>
      <c r="AC41" s="281"/>
      <c r="AD41" s="193"/>
    </row>
    <row r="42" spans="1:38" ht="15">
      <c r="A42" s="1067"/>
      <c r="B42" s="1106" t="s">
        <v>471</v>
      </c>
      <c r="C42" s="1082"/>
      <c r="D42" s="1083">
        <v>738</v>
      </c>
      <c r="E42" s="1083">
        <v>1377</v>
      </c>
      <c r="F42" s="1084">
        <v>464</v>
      </c>
      <c r="G42" s="1079">
        <v>2579</v>
      </c>
      <c r="H42" s="1085">
        <v>72</v>
      </c>
      <c r="I42" s="1084">
        <v>49</v>
      </c>
      <c r="J42" s="1086">
        <v>121</v>
      </c>
      <c r="K42"/>
      <c r="L42" s="480"/>
      <c r="M42" s="145"/>
      <c r="N42" s="248">
        <f>IF(C42&gt;0,(C42/C19)*100,)</f>
        <v>0</v>
      </c>
      <c r="O42" s="248">
        <f>IF(D42&gt;0,(D42/D19)*100,)</f>
        <v>20.494307136906414</v>
      </c>
      <c r="P42" s="982">
        <f t="shared" ref="P42:U42" si="34">IF(E42&gt;0,(E42/E19)*100,)</f>
        <v>18.428800856531051</v>
      </c>
      <c r="Q42" s="982">
        <f t="shared" si="34"/>
        <v>23.697650663942799</v>
      </c>
      <c r="R42" s="997">
        <f t="shared" si="34"/>
        <v>19.791266978742996</v>
      </c>
      <c r="S42" s="982">
        <f t="shared" si="34"/>
        <v>32.87671232876712</v>
      </c>
      <c r="T42" s="982">
        <f t="shared" si="34"/>
        <v>22.072072072072071</v>
      </c>
      <c r="U42" s="997">
        <f t="shared" si="34"/>
        <v>27.437641723356009</v>
      </c>
      <c r="V42" s="278">
        <f>+N42+N45+N48</f>
        <v>0</v>
      </c>
      <c r="W42" s="279">
        <f t="shared" ref="W42:AC44" si="35">+O42+O45+O48</f>
        <v>53.929464037767289</v>
      </c>
      <c r="X42" s="279">
        <f t="shared" si="35"/>
        <v>45.637044967880087</v>
      </c>
      <c r="Y42" s="280">
        <f t="shared" si="35"/>
        <v>37.58937691521961</v>
      </c>
      <c r="Z42" s="281">
        <f t="shared" si="35"/>
        <v>46.719361522523215</v>
      </c>
      <c r="AA42" s="281">
        <f t="shared" si="35"/>
        <v>45.662100456621005</v>
      </c>
      <c r="AB42" s="279">
        <f t="shared" si="35"/>
        <v>39.189189189189193</v>
      </c>
      <c r="AC42" s="281">
        <f t="shared" si="35"/>
        <v>42.403628117913833</v>
      </c>
      <c r="AD42" s="193"/>
      <c r="AE42" s="992">
        <f>+V42+N51</f>
        <v>0</v>
      </c>
      <c r="AF42" s="992">
        <f t="shared" ref="AF42:AL44" si="36">+W42+O51</f>
        <v>100</v>
      </c>
      <c r="AG42" s="992">
        <f t="shared" si="36"/>
        <v>100</v>
      </c>
      <c r="AH42" s="992">
        <f t="shared" si="36"/>
        <v>100</v>
      </c>
      <c r="AI42" s="992">
        <f t="shared" si="36"/>
        <v>100</v>
      </c>
      <c r="AJ42" s="992">
        <f t="shared" si="36"/>
        <v>100</v>
      </c>
      <c r="AK42" s="992">
        <f t="shared" si="36"/>
        <v>100</v>
      </c>
      <c r="AL42" s="992">
        <f t="shared" si="36"/>
        <v>100</v>
      </c>
    </row>
    <row r="43" spans="1:38" ht="15">
      <c r="A43" s="1067"/>
      <c r="B43" s="1106" t="s">
        <v>469</v>
      </c>
      <c r="C43" s="1082"/>
      <c r="D43" s="1083">
        <v>722</v>
      </c>
      <c r="E43" s="1083">
        <v>1249</v>
      </c>
      <c r="F43" s="1084">
        <v>518</v>
      </c>
      <c r="G43" s="1079">
        <v>2489</v>
      </c>
      <c r="H43" s="1085">
        <v>100</v>
      </c>
      <c r="I43" s="1084">
        <v>57</v>
      </c>
      <c r="J43" s="1086">
        <v>157</v>
      </c>
      <c r="K43"/>
      <c r="L43" s="480"/>
      <c r="M43" s="145"/>
      <c r="N43" s="248">
        <f>IF(C43&gt;0,(C43/C22)*100,)</f>
        <v>0</v>
      </c>
      <c r="O43" s="248">
        <f>IF(D43&gt;0,(D43/D22)*100,)</f>
        <v>17.137431758841682</v>
      </c>
      <c r="P43" s="248">
        <f t="shared" ref="P43:U43" si="37">IF(E43&gt;0,(E43/E22)*100,)</f>
        <v>16.532097948378556</v>
      </c>
      <c r="Q43" s="248">
        <f t="shared" si="37"/>
        <v>24.250936329588015</v>
      </c>
      <c r="R43" s="253">
        <f t="shared" si="37"/>
        <v>17.901323360184122</v>
      </c>
      <c r="S43" s="248">
        <f t="shared" si="37"/>
        <v>37.174721189591075</v>
      </c>
      <c r="T43" s="248">
        <f t="shared" si="37"/>
        <v>22.891566265060241</v>
      </c>
      <c r="U43" s="253">
        <f t="shared" si="37"/>
        <v>30.308880308880308</v>
      </c>
      <c r="V43" s="278">
        <f t="shared" ref="V43:V44" si="38">+N43+N46+N49</f>
        <v>0</v>
      </c>
      <c r="W43" s="254">
        <f t="shared" si="35"/>
        <v>63.185378590078329</v>
      </c>
      <c r="X43" s="261">
        <f t="shared" si="35"/>
        <v>60.251489080079423</v>
      </c>
      <c r="Y43" s="261">
        <f t="shared" si="35"/>
        <v>48.361423220973776</v>
      </c>
      <c r="Z43" s="262">
        <f t="shared" si="35"/>
        <v>59.313866513233606</v>
      </c>
      <c r="AA43" s="262">
        <f t="shared" si="35"/>
        <v>65.79925650557621</v>
      </c>
      <c r="AB43" s="261">
        <f t="shared" si="35"/>
        <v>44.578313253012048</v>
      </c>
      <c r="AC43" s="262">
        <f t="shared" si="35"/>
        <v>55.598455598455601</v>
      </c>
      <c r="AD43" s="193"/>
      <c r="AE43" s="992">
        <f t="shared" ref="AE43:AE44" si="39">+V43+N52</f>
        <v>0</v>
      </c>
      <c r="AF43" s="992">
        <f t="shared" si="36"/>
        <v>100</v>
      </c>
      <c r="AG43" s="992">
        <f t="shared" si="36"/>
        <v>100</v>
      </c>
      <c r="AH43" s="992">
        <f t="shared" si="36"/>
        <v>99.999999999999986</v>
      </c>
      <c r="AI43" s="992">
        <f t="shared" si="36"/>
        <v>100</v>
      </c>
      <c r="AJ43" s="992">
        <f t="shared" si="36"/>
        <v>100</v>
      </c>
      <c r="AK43" s="992">
        <f t="shared" si="36"/>
        <v>100</v>
      </c>
      <c r="AL43" s="992">
        <f t="shared" si="36"/>
        <v>100</v>
      </c>
    </row>
    <row r="44" spans="1:38" ht="15">
      <c r="A44" s="1067"/>
      <c r="B44" s="1114" t="s">
        <v>467</v>
      </c>
      <c r="C44" s="1087"/>
      <c r="D44" s="1088">
        <v>707</v>
      </c>
      <c r="E44" s="1088">
        <v>1374</v>
      </c>
      <c r="F44" s="1089">
        <v>571</v>
      </c>
      <c r="G44" s="1113">
        <v>2652</v>
      </c>
      <c r="H44" s="1090">
        <v>89</v>
      </c>
      <c r="I44" s="1089">
        <v>59</v>
      </c>
      <c r="J44" s="1091">
        <v>148</v>
      </c>
      <c r="K44"/>
      <c r="L44" s="480"/>
      <c r="M44" s="145"/>
      <c r="N44" s="984">
        <f>IF(C44&gt;0,(C44/C26)*100,)</f>
        <v>0</v>
      </c>
      <c r="O44" s="984">
        <f>IF(D44&gt;0,(D44/D26)*100,)</f>
        <v>15.260090654003886</v>
      </c>
      <c r="P44" s="984">
        <f t="shared" ref="P44:U44" si="40">IF(E44&gt;0,(E44/E26)*100,)</f>
        <v>17.701623292965728</v>
      </c>
      <c r="Q44" s="984">
        <f t="shared" si="40"/>
        <v>26.180651077487394</v>
      </c>
      <c r="R44" s="985">
        <f t="shared" si="40"/>
        <v>18.194291986827661</v>
      </c>
      <c r="S44" s="984">
        <f t="shared" si="40"/>
        <v>37.238493723849366</v>
      </c>
      <c r="T44" s="984">
        <f t="shared" si="40"/>
        <v>21.223021582733814</v>
      </c>
      <c r="U44" s="985">
        <f t="shared" si="40"/>
        <v>28.626692456479692</v>
      </c>
      <c r="V44" s="278">
        <f t="shared" si="38"/>
        <v>0</v>
      </c>
      <c r="W44" s="279">
        <f t="shared" si="35"/>
        <v>66.285344269371905</v>
      </c>
      <c r="X44" s="279">
        <f t="shared" si="35"/>
        <v>62.88327750579748</v>
      </c>
      <c r="Y44" s="280">
        <f t="shared" si="35"/>
        <v>49.793672627235225</v>
      </c>
      <c r="Z44" s="281">
        <f t="shared" si="35"/>
        <v>62.006037321624589</v>
      </c>
      <c r="AA44" s="281">
        <f t="shared" si="35"/>
        <v>67.782426778242666</v>
      </c>
      <c r="AB44" s="279">
        <f t="shared" si="35"/>
        <v>47.122302158273385</v>
      </c>
      <c r="AC44" s="281">
        <f t="shared" si="35"/>
        <v>56.67311411992263</v>
      </c>
      <c r="AD44" s="193"/>
      <c r="AE44" s="992">
        <f t="shared" si="39"/>
        <v>0</v>
      </c>
      <c r="AF44" s="992">
        <f t="shared" si="36"/>
        <v>100</v>
      </c>
      <c r="AG44" s="992">
        <f t="shared" si="36"/>
        <v>100</v>
      </c>
      <c r="AH44" s="992">
        <f t="shared" si="36"/>
        <v>100.00000000000001</v>
      </c>
      <c r="AI44" s="992">
        <f t="shared" si="36"/>
        <v>100</v>
      </c>
      <c r="AJ44" s="992">
        <f t="shared" si="36"/>
        <v>99.999999999999986</v>
      </c>
      <c r="AK44" s="992">
        <f t="shared" si="36"/>
        <v>100</v>
      </c>
      <c r="AL44" s="992">
        <f t="shared" si="36"/>
        <v>100</v>
      </c>
    </row>
    <row r="45" spans="1:38" ht="15">
      <c r="A45" s="1067"/>
      <c r="B45" s="1106" t="s">
        <v>465</v>
      </c>
      <c r="C45" s="1082"/>
      <c r="D45" s="1083"/>
      <c r="E45" s="1083"/>
      <c r="F45" s="1084"/>
      <c r="G45" s="1079"/>
      <c r="H45" s="1085"/>
      <c r="I45" s="1084"/>
      <c r="J45" s="1086"/>
      <c r="K45"/>
      <c r="L45" s="480"/>
      <c r="M45" s="145"/>
      <c r="N45" s="980">
        <f>IF(C45&gt;0,(C45/C19)*100,)</f>
        <v>0</v>
      </c>
      <c r="O45" s="982">
        <f t="shared" ref="O45:U45" si="41">IF(D45&gt;0,(D45/D19)*100,)</f>
        <v>0</v>
      </c>
      <c r="P45" s="982">
        <f t="shared" si="41"/>
        <v>0</v>
      </c>
      <c r="Q45" s="982">
        <f t="shared" si="41"/>
        <v>0</v>
      </c>
      <c r="R45" s="997">
        <f t="shared" si="41"/>
        <v>0</v>
      </c>
      <c r="S45" s="982">
        <f t="shared" si="41"/>
        <v>0</v>
      </c>
      <c r="T45" s="982">
        <f t="shared" si="41"/>
        <v>0</v>
      </c>
      <c r="U45" s="997">
        <f t="shared" si="41"/>
        <v>0</v>
      </c>
      <c r="AD45" s="193"/>
    </row>
    <row r="46" spans="1:38" ht="15">
      <c r="A46" s="1067"/>
      <c r="B46" s="1106" t="s">
        <v>463</v>
      </c>
      <c r="C46" s="1082"/>
      <c r="D46" s="1083">
        <v>1020</v>
      </c>
      <c r="E46" s="1083">
        <v>1239</v>
      </c>
      <c r="F46" s="1084">
        <v>242</v>
      </c>
      <c r="G46" s="1079">
        <v>2501</v>
      </c>
      <c r="H46" s="1085">
        <v>44</v>
      </c>
      <c r="I46" s="1084">
        <v>30</v>
      </c>
      <c r="J46" s="1086">
        <v>74</v>
      </c>
      <c r="K46"/>
      <c r="L46" s="480"/>
      <c r="M46" s="145"/>
      <c r="N46" s="178">
        <f>IF(C46&gt;0,(C46/C22)*100,)</f>
        <v>0</v>
      </c>
      <c r="O46" s="248">
        <f t="shared" ref="O46:U46" si="42">IF(D46&gt;0,(D46/D22)*100,)</f>
        <v>24.21077616900071</v>
      </c>
      <c r="P46" s="248">
        <f t="shared" si="42"/>
        <v>16.399735274652549</v>
      </c>
      <c r="Q46" s="248">
        <f t="shared" si="42"/>
        <v>11.329588014981272</v>
      </c>
      <c r="R46" s="253">
        <f t="shared" si="42"/>
        <v>17.987629459148447</v>
      </c>
      <c r="S46" s="248">
        <f t="shared" si="42"/>
        <v>16.356877323420075</v>
      </c>
      <c r="T46" s="248">
        <f t="shared" si="42"/>
        <v>12.048192771084338</v>
      </c>
      <c r="U46" s="253">
        <f t="shared" si="42"/>
        <v>14.285714285714285</v>
      </c>
      <c r="V46" s="281"/>
      <c r="W46" s="279"/>
      <c r="X46" s="279"/>
      <c r="Y46" s="280"/>
      <c r="Z46" s="281"/>
      <c r="AA46" s="281"/>
      <c r="AB46" s="279"/>
      <c r="AC46" s="281"/>
      <c r="AD46" s="193"/>
    </row>
    <row r="47" spans="1:38" ht="15">
      <c r="A47" s="1067"/>
      <c r="B47" s="1114" t="s">
        <v>461</v>
      </c>
      <c r="C47" s="1087"/>
      <c r="D47" s="1088">
        <v>1051</v>
      </c>
      <c r="E47" s="1088">
        <v>1176</v>
      </c>
      <c r="F47" s="1089">
        <v>247</v>
      </c>
      <c r="G47" s="1113">
        <v>2474</v>
      </c>
      <c r="H47" s="1090">
        <v>31</v>
      </c>
      <c r="I47" s="1089">
        <v>28</v>
      </c>
      <c r="J47" s="1091">
        <v>59</v>
      </c>
      <c r="K47"/>
      <c r="L47" s="480"/>
      <c r="M47" s="145"/>
      <c r="N47" s="991">
        <f>IF(C47&gt;0,(C47/C26)*100,)</f>
        <v>0</v>
      </c>
      <c r="O47" s="274">
        <f t="shared" ref="O47:U47" si="43">IF(D47&gt;0,(D47/D26)*100,)</f>
        <v>22.685085257932226</v>
      </c>
      <c r="P47" s="274">
        <f t="shared" si="43"/>
        <v>15.150734346817831</v>
      </c>
      <c r="Q47" s="274">
        <f t="shared" si="43"/>
        <v>11.325080238422743</v>
      </c>
      <c r="R47" s="275">
        <f t="shared" si="43"/>
        <v>16.973106476399561</v>
      </c>
      <c r="S47" s="274">
        <f t="shared" si="43"/>
        <v>12.97071129707113</v>
      </c>
      <c r="T47" s="274">
        <f t="shared" si="43"/>
        <v>10.071942446043165</v>
      </c>
      <c r="U47" s="275">
        <f t="shared" si="43"/>
        <v>11.411992263056092</v>
      </c>
      <c r="V47" s="286"/>
      <c r="W47" s="271"/>
      <c r="X47" s="271"/>
      <c r="Y47" s="272"/>
      <c r="Z47" s="273"/>
      <c r="AA47" s="273"/>
      <c r="AB47" s="271"/>
      <c r="AC47" s="273"/>
      <c r="AD47" s="193"/>
    </row>
    <row r="48" spans="1:38" ht="15">
      <c r="A48" s="1067"/>
      <c r="B48" s="1106" t="s">
        <v>459</v>
      </c>
      <c r="C48" s="1082"/>
      <c r="D48" s="1083">
        <v>1204</v>
      </c>
      <c r="E48" s="1083">
        <v>2033</v>
      </c>
      <c r="F48" s="1084">
        <v>272</v>
      </c>
      <c r="G48" s="1079">
        <v>3509</v>
      </c>
      <c r="H48" s="1085">
        <v>28</v>
      </c>
      <c r="I48" s="1084">
        <v>38</v>
      </c>
      <c r="J48" s="1086">
        <v>66</v>
      </c>
      <c r="K48"/>
      <c r="L48" s="480"/>
      <c r="M48" s="145"/>
      <c r="N48" s="980">
        <f>IF(C48&gt;0,(C48/C19)*100,)</f>
        <v>0</v>
      </c>
      <c r="O48" s="998">
        <f t="shared" ref="O48:U48" si="44">IF(D48&gt;0,(D48/D19)*100,)</f>
        <v>33.435156900860875</v>
      </c>
      <c r="P48" s="998">
        <f t="shared" si="44"/>
        <v>27.208244111349032</v>
      </c>
      <c r="Q48" s="998">
        <f t="shared" si="44"/>
        <v>13.891726251276811</v>
      </c>
      <c r="R48" s="999">
        <f t="shared" si="44"/>
        <v>26.928094543780219</v>
      </c>
      <c r="S48" s="998">
        <f t="shared" si="44"/>
        <v>12.785388127853881</v>
      </c>
      <c r="T48" s="1000">
        <f t="shared" si="44"/>
        <v>17.117117117117118</v>
      </c>
      <c r="U48" s="999">
        <f t="shared" si="44"/>
        <v>14.965986394557824</v>
      </c>
      <c r="V48" s="278"/>
      <c r="W48" s="279"/>
      <c r="X48" s="279"/>
      <c r="Y48" s="280"/>
      <c r="Z48" s="281"/>
      <c r="AA48" s="281"/>
      <c r="AB48" s="279"/>
      <c r="AC48" s="281"/>
      <c r="AD48" s="193"/>
    </row>
    <row r="49" spans="1:30" ht="15">
      <c r="A49" s="1067"/>
      <c r="B49" s="1106" t="s">
        <v>457</v>
      </c>
      <c r="C49" s="1082"/>
      <c r="D49" s="1083">
        <v>920</v>
      </c>
      <c r="E49" s="1083">
        <v>2064</v>
      </c>
      <c r="F49" s="1084">
        <v>273</v>
      </c>
      <c r="G49" s="1079">
        <v>3257</v>
      </c>
      <c r="H49" s="1085">
        <v>33</v>
      </c>
      <c r="I49" s="1084">
        <v>24</v>
      </c>
      <c r="J49" s="1086">
        <v>57</v>
      </c>
      <c r="K49"/>
      <c r="L49" s="480"/>
      <c r="M49" s="145"/>
      <c r="N49" s="178">
        <f>IF(C49&gt;0,(C49/C22)*100,)</f>
        <v>0</v>
      </c>
      <c r="O49" s="271">
        <f t="shared" ref="O49:U49" si="45">IF(D49&gt;0,(D49/D22)*100,)</f>
        <v>21.837170662235934</v>
      </c>
      <c r="P49" s="207">
        <f t="shared" si="45"/>
        <v>27.319655857048314</v>
      </c>
      <c r="Q49" s="208">
        <f t="shared" si="45"/>
        <v>12.780898876404494</v>
      </c>
      <c r="R49" s="209">
        <f t="shared" si="45"/>
        <v>23.424913693901036</v>
      </c>
      <c r="S49" s="210">
        <f t="shared" si="45"/>
        <v>12.267657992565056</v>
      </c>
      <c r="T49" s="207">
        <f t="shared" si="45"/>
        <v>9.6385542168674707</v>
      </c>
      <c r="U49" s="209">
        <f t="shared" si="45"/>
        <v>11.003861003861005</v>
      </c>
      <c r="V49" s="260"/>
      <c r="W49" s="254"/>
      <c r="X49" s="261"/>
      <c r="Y49" s="261"/>
      <c r="Z49" s="262"/>
      <c r="AA49" s="262"/>
      <c r="AB49" s="261"/>
      <c r="AC49" s="262"/>
      <c r="AD49" s="193"/>
    </row>
    <row r="50" spans="1:30" ht="15">
      <c r="A50" s="1067"/>
      <c r="B50" s="1114" t="s">
        <v>455</v>
      </c>
      <c r="C50" s="1087"/>
      <c r="D50" s="1088">
        <v>1313</v>
      </c>
      <c r="E50" s="1088">
        <v>2331</v>
      </c>
      <c r="F50" s="1089">
        <v>268</v>
      </c>
      <c r="G50" s="1113">
        <v>3912</v>
      </c>
      <c r="H50" s="1090">
        <v>42</v>
      </c>
      <c r="I50" s="1089">
        <v>44</v>
      </c>
      <c r="J50" s="1091">
        <v>86</v>
      </c>
      <c r="K50"/>
      <c r="L50" s="480"/>
      <c r="M50" s="145"/>
      <c r="N50" s="991">
        <f>IF(C50&gt;0,(C50/C26)*100,)</f>
        <v>0</v>
      </c>
      <c r="O50" s="274">
        <f t="shared" ref="O50:U50" si="46">IF(D50&gt;0,(D50/D26)*100,)</f>
        <v>28.340168357435786</v>
      </c>
      <c r="P50" s="211">
        <f t="shared" si="46"/>
        <v>30.030919866013917</v>
      </c>
      <c r="Q50" s="212">
        <f t="shared" si="46"/>
        <v>12.287941311325081</v>
      </c>
      <c r="R50" s="213">
        <f t="shared" si="46"/>
        <v>26.838638858397367</v>
      </c>
      <c r="S50" s="214">
        <f t="shared" si="46"/>
        <v>17.573221757322173</v>
      </c>
      <c r="T50" s="211">
        <f t="shared" si="46"/>
        <v>15.827338129496402</v>
      </c>
      <c r="U50" s="213">
        <f t="shared" si="46"/>
        <v>16.634429400386846</v>
      </c>
      <c r="V50" s="281"/>
      <c r="W50" s="279"/>
      <c r="X50" s="279"/>
      <c r="Y50" s="280"/>
      <c r="Z50" s="281"/>
      <c r="AA50" s="281"/>
      <c r="AB50" s="279"/>
      <c r="AC50" s="281"/>
      <c r="AD50" s="193"/>
    </row>
    <row r="51" spans="1:30" ht="15">
      <c r="A51" s="1067"/>
      <c r="B51" s="1106" t="s">
        <v>453</v>
      </c>
      <c r="C51" s="1082"/>
      <c r="D51" s="1083">
        <v>1659</v>
      </c>
      <c r="E51" s="1083">
        <v>4062</v>
      </c>
      <c r="F51" s="1084">
        <v>1222</v>
      </c>
      <c r="G51" s="1079">
        <v>6943</v>
      </c>
      <c r="H51" s="1085">
        <v>119</v>
      </c>
      <c r="I51" s="1084">
        <v>135</v>
      </c>
      <c r="J51" s="1086">
        <v>254</v>
      </c>
      <c r="K51"/>
      <c r="L51" s="480"/>
      <c r="M51" s="145"/>
      <c r="N51" s="980">
        <f>IF(C51&gt;0,(C51/C19)*100,)</f>
        <v>0</v>
      </c>
      <c r="O51" s="1000">
        <f t="shared" ref="O51:U51" si="47">IF(D51&gt;0,(D51/D19)*100,)</f>
        <v>46.070535962232711</v>
      </c>
      <c r="P51" s="1001">
        <f t="shared" si="47"/>
        <v>54.36295503211992</v>
      </c>
      <c r="Q51" s="1002">
        <f t="shared" si="47"/>
        <v>62.41062308478039</v>
      </c>
      <c r="R51" s="1003">
        <f t="shared" si="47"/>
        <v>53.280638477476785</v>
      </c>
      <c r="S51" s="250">
        <f t="shared" si="47"/>
        <v>54.337899543378995</v>
      </c>
      <c r="T51" s="1001">
        <f t="shared" si="47"/>
        <v>60.810810810810814</v>
      </c>
      <c r="U51" s="1003">
        <f t="shared" si="47"/>
        <v>57.596371882086174</v>
      </c>
      <c r="V51" s="278"/>
      <c r="W51" s="279"/>
      <c r="X51" s="279"/>
      <c r="Y51" s="280"/>
      <c r="Z51" s="281"/>
      <c r="AA51" s="281"/>
      <c r="AB51" s="279"/>
      <c r="AC51" s="281"/>
      <c r="AD51" s="193"/>
    </row>
    <row r="52" spans="1:30" ht="15">
      <c r="A52" s="1067"/>
      <c r="B52" s="1106" t="s">
        <v>451</v>
      </c>
      <c r="C52" s="1082"/>
      <c r="D52" s="1083">
        <v>1551</v>
      </c>
      <c r="E52" s="1083">
        <v>3003</v>
      </c>
      <c r="F52" s="1084">
        <v>1103</v>
      </c>
      <c r="G52" s="1079">
        <v>5657</v>
      </c>
      <c r="H52" s="1085">
        <v>92</v>
      </c>
      <c r="I52" s="1084">
        <v>138</v>
      </c>
      <c r="J52" s="1086">
        <v>230</v>
      </c>
      <c r="K52"/>
      <c r="L52" s="480"/>
      <c r="M52" s="145"/>
      <c r="N52" s="178">
        <f>IF(C52&gt;0,(C52/C22)*100,)</f>
        <v>0</v>
      </c>
      <c r="O52" s="271">
        <f t="shared" ref="O52:U52" si="48">IF(D52&gt;0,(D52/D22)*100,)</f>
        <v>36.814621409921671</v>
      </c>
      <c r="P52" s="207">
        <f t="shared" si="48"/>
        <v>39.748510919920584</v>
      </c>
      <c r="Q52" s="208">
        <f t="shared" si="48"/>
        <v>51.638576779026209</v>
      </c>
      <c r="R52" s="209">
        <f t="shared" si="48"/>
        <v>40.686133486766394</v>
      </c>
      <c r="S52" s="210">
        <f t="shared" si="48"/>
        <v>34.20074349442379</v>
      </c>
      <c r="T52" s="207">
        <f t="shared" si="48"/>
        <v>55.421686746987952</v>
      </c>
      <c r="U52" s="209">
        <f t="shared" si="48"/>
        <v>44.401544401544399</v>
      </c>
      <c r="V52" s="260"/>
      <c r="W52" s="254"/>
      <c r="X52" s="261"/>
      <c r="Y52" s="261"/>
      <c r="Z52" s="262"/>
      <c r="AA52" s="262"/>
      <c r="AB52" s="261"/>
      <c r="AC52" s="262"/>
      <c r="AD52" s="193"/>
    </row>
    <row r="53" spans="1:30" ht="15">
      <c r="A53" s="1067"/>
      <c r="B53" s="1114" t="s">
        <v>449</v>
      </c>
      <c r="C53" s="1087"/>
      <c r="D53" s="1088">
        <v>1562</v>
      </c>
      <c r="E53" s="1088">
        <v>2881</v>
      </c>
      <c r="F53" s="1089">
        <v>1095</v>
      </c>
      <c r="G53" s="1113">
        <v>5538</v>
      </c>
      <c r="H53" s="1090">
        <v>77</v>
      </c>
      <c r="I53" s="1089">
        <v>147</v>
      </c>
      <c r="J53" s="1091">
        <v>224</v>
      </c>
      <c r="K53"/>
      <c r="L53" s="480"/>
      <c r="M53" s="145"/>
      <c r="N53" s="991">
        <f>IF(C53&gt;0,(C53/C26)*100,)</f>
        <v>0</v>
      </c>
      <c r="O53" s="274">
        <f t="shared" ref="O53:U53" si="49">IF(D53&gt;0,(D53/D26)*100,)</f>
        <v>33.714655730628103</v>
      </c>
      <c r="P53" s="211">
        <f t="shared" si="49"/>
        <v>37.116722494202527</v>
      </c>
      <c r="Q53" s="212">
        <f t="shared" si="49"/>
        <v>50.20632737276479</v>
      </c>
      <c r="R53" s="213">
        <f t="shared" si="49"/>
        <v>37.993962678375411</v>
      </c>
      <c r="S53" s="214">
        <f t="shared" si="49"/>
        <v>32.21757322175732</v>
      </c>
      <c r="T53" s="211">
        <f t="shared" si="49"/>
        <v>52.877697841726622</v>
      </c>
      <c r="U53" s="213">
        <f t="shared" si="49"/>
        <v>43.32688588007737</v>
      </c>
      <c r="V53" s="281"/>
      <c r="W53" s="279"/>
      <c r="X53" s="279"/>
      <c r="Y53" s="280"/>
      <c r="Z53" s="281"/>
      <c r="AA53" s="281"/>
      <c r="AB53" s="279"/>
      <c r="AC53" s="281"/>
      <c r="AD53" s="193"/>
    </row>
    <row r="54" spans="1:30" ht="15">
      <c r="A54" s="1067"/>
      <c r="B54" s="1106" t="s">
        <v>447</v>
      </c>
      <c r="C54" s="1082"/>
      <c r="D54" s="1083"/>
      <c r="E54" s="1083"/>
      <c r="F54" s="1084"/>
      <c r="G54" s="1079"/>
      <c r="H54" s="1085"/>
      <c r="I54" s="1084"/>
      <c r="J54" s="1086"/>
      <c r="K54"/>
      <c r="L54" s="480"/>
      <c r="M54" s="145"/>
      <c r="N54" s="980">
        <f>IF(C54&gt;0,(C54/C12)*100,)</f>
        <v>0</v>
      </c>
      <c r="O54" s="1000">
        <f t="shared" ref="O54:U54" si="50">IF(D54&gt;0,(D54/D12)*100,)</f>
        <v>0</v>
      </c>
      <c r="P54" s="1001">
        <f t="shared" si="50"/>
        <v>0</v>
      </c>
      <c r="Q54" s="1002">
        <f t="shared" si="50"/>
        <v>0</v>
      </c>
      <c r="R54" s="1003">
        <f t="shared" si="50"/>
        <v>0</v>
      </c>
      <c r="S54" s="250">
        <f t="shared" si="50"/>
        <v>0</v>
      </c>
      <c r="T54" s="1001">
        <f t="shared" si="50"/>
        <v>0</v>
      </c>
      <c r="U54" s="1003">
        <f t="shared" si="50"/>
        <v>0</v>
      </c>
      <c r="V54" s="260"/>
      <c r="W54" s="254"/>
      <c r="X54" s="261"/>
      <c r="Y54" s="261"/>
      <c r="Z54" s="262"/>
      <c r="AA54" s="262"/>
      <c r="AB54" s="261"/>
      <c r="AC54" s="262"/>
      <c r="AD54" s="193"/>
    </row>
    <row r="55" spans="1:30" ht="15">
      <c r="A55" s="1067"/>
      <c r="B55" s="1106" t="s">
        <v>445</v>
      </c>
      <c r="C55" s="1082"/>
      <c r="D55" s="1083">
        <v>671</v>
      </c>
      <c r="E55" s="1083">
        <v>1468</v>
      </c>
      <c r="F55" s="1084">
        <v>541</v>
      </c>
      <c r="G55" s="1079">
        <v>2680</v>
      </c>
      <c r="H55" s="1085">
        <v>155</v>
      </c>
      <c r="I55" s="1084">
        <v>78</v>
      </c>
      <c r="J55" s="1086">
        <v>233</v>
      </c>
      <c r="K55"/>
      <c r="L55" s="480"/>
      <c r="M55" s="145"/>
      <c r="N55" s="271">
        <f>IF(C55&gt;0,(C55/C14)*100,)</f>
        <v>0</v>
      </c>
      <c r="O55" s="271">
        <f t="shared" ref="O55:U55" si="51">IF(D55&gt;0,(D55/D14)*100,)</f>
        <v>19.477503628447025</v>
      </c>
      <c r="P55" s="207">
        <f t="shared" si="51"/>
        <v>19.63616907437132</v>
      </c>
      <c r="Q55" s="208">
        <f t="shared" si="51"/>
        <v>24.942369755647764</v>
      </c>
      <c r="R55" s="209">
        <f t="shared" si="51"/>
        <v>20.473644003055767</v>
      </c>
      <c r="S55" s="210">
        <f t="shared" si="51"/>
        <v>64.583333333333343</v>
      </c>
      <c r="T55" s="207">
        <f t="shared" si="51"/>
        <v>33.620689655172413</v>
      </c>
      <c r="U55" s="209">
        <f t="shared" si="51"/>
        <v>49.364406779661017</v>
      </c>
      <c r="V55" s="260"/>
      <c r="W55" s="254"/>
      <c r="X55" s="261"/>
      <c r="Y55" s="261"/>
      <c r="Z55" s="262"/>
      <c r="AA55" s="262"/>
      <c r="AB55" s="261"/>
      <c r="AC55" s="262"/>
      <c r="AD55" s="193"/>
    </row>
    <row r="56" spans="1:30" ht="15">
      <c r="A56" s="1073"/>
      <c r="B56" s="1106" t="s">
        <v>443</v>
      </c>
      <c r="C56" s="1087"/>
      <c r="D56" s="1088">
        <v>595</v>
      </c>
      <c r="E56" s="1088">
        <v>1147</v>
      </c>
      <c r="F56" s="1089">
        <v>567</v>
      </c>
      <c r="G56" s="1079">
        <v>2309</v>
      </c>
      <c r="H56" s="1090">
        <v>71</v>
      </c>
      <c r="I56" s="1089">
        <v>53</v>
      </c>
      <c r="J56" s="1091">
        <v>124</v>
      </c>
      <c r="K56"/>
      <c r="L56" s="480"/>
      <c r="M56" s="145"/>
      <c r="N56" s="274">
        <f>IF(C56&gt;0,(C56/C16)*100,)</f>
        <v>0</v>
      </c>
      <c r="O56" s="274">
        <f t="shared" ref="O56:U56" si="52">IF(D56&gt;0,(D56/D16)*100,)</f>
        <v>17.063378262116434</v>
      </c>
      <c r="P56" s="211">
        <f t="shared" si="52"/>
        <v>16.739638061879745</v>
      </c>
      <c r="Q56" s="212">
        <f t="shared" si="52"/>
        <v>30.516684607104409</v>
      </c>
      <c r="R56" s="213">
        <f t="shared" si="52"/>
        <v>18.930884643764863</v>
      </c>
      <c r="S56" s="214">
        <f t="shared" si="52"/>
        <v>25.818181818181817</v>
      </c>
      <c r="T56" s="211">
        <f t="shared" si="52"/>
        <v>21.721311475409834</v>
      </c>
      <c r="U56" s="213">
        <f t="shared" si="52"/>
        <v>23.892100192678228</v>
      </c>
      <c r="V56" s="983"/>
      <c r="W56" s="283"/>
      <c r="X56" s="283"/>
      <c r="Y56" s="284"/>
      <c r="Z56" s="282"/>
      <c r="AA56" s="282"/>
      <c r="AB56" s="283"/>
      <c r="AC56" s="282"/>
      <c r="AD56" s="193"/>
    </row>
    <row r="57" spans="1:30" ht="15">
      <c r="A57" s="1074" t="s">
        <v>124</v>
      </c>
      <c r="B57" s="1105" t="s">
        <v>517</v>
      </c>
      <c r="C57" s="1092"/>
      <c r="D57" s="1093">
        <v>4244</v>
      </c>
      <c r="E57" s="1093">
        <v>1954</v>
      </c>
      <c r="F57" s="1094">
        <v>7553</v>
      </c>
      <c r="G57" s="1095">
        <v>13751</v>
      </c>
      <c r="H57" s="1092"/>
      <c r="I57" s="1093"/>
      <c r="J57" s="1096"/>
      <c r="K57"/>
      <c r="L57" s="480"/>
      <c r="M57" s="145"/>
      <c r="N57" s="252"/>
      <c r="O57" s="176"/>
      <c r="P57" s="176"/>
      <c r="Q57" s="176"/>
      <c r="R57" s="177"/>
      <c r="S57" s="177"/>
      <c r="T57" s="244"/>
      <c r="U57" s="987"/>
      <c r="V57" s="256"/>
      <c r="W57" s="257"/>
      <c r="X57" s="258"/>
      <c r="Y57" s="258"/>
      <c r="Z57" s="259"/>
      <c r="AA57" s="259"/>
      <c r="AB57" s="258"/>
      <c r="AC57" s="979"/>
      <c r="AD57" s="193"/>
    </row>
    <row r="58" spans="1:30" ht="15">
      <c r="A58" s="1075"/>
      <c r="B58" s="1106" t="s">
        <v>515</v>
      </c>
      <c r="C58" s="1097"/>
      <c r="D58" s="1098">
        <v>3958</v>
      </c>
      <c r="E58" s="1098">
        <v>1728</v>
      </c>
      <c r="F58" s="1099">
        <v>7355</v>
      </c>
      <c r="G58" s="1100">
        <v>13041</v>
      </c>
      <c r="H58" s="1097"/>
      <c r="I58" s="1101"/>
      <c r="J58" s="1086"/>
      <c r="K58"/>
      <c r="L58" s="480"/>
      <c r="M58" s="145"/>
      <c r="N58" s="179"/>
      <c r="O58" s="179"/>
      <c r="P58" s="179"/>
      <c r="Q58" s="179"/>
      <c r="R58" s="180"/>
      <c r="S58" s="180"/>
      <c r="T58" s="245"/>
      <c r="U58" s="988"/>
      <c r="V58" s="260"/>
      <c r="W58" s="254"/>
      <c r="X58" s="261"/>
      <c r="Y58" s="261"/>
      <c r="Z58" s="262"/>
      <c r="AA58" s="262"/>
      <c r="AB58" s="261"/>
      <c r="AC58" s="262"/>
      <c r="AD58" s="193"/>
    </row>
    <row r="59" spans="1:30" ht="15">
      <c r="A59" s="1075"/>
      <c r="B59" s="1106" t="s">
        <v>513</v>
      </c>
      <c r="C59" s="1097"/>
      <c r="D59" s="1098">
        <v>3863</v>
      </c>
      <c r="E59" s="1098">
        <v>1488</v>
      </c>
      <c r="F59" s="1099">
        <v>8179</v>
      </c>
      <c r="G59" s="1100">
        <v>13530</v>
      </c>
      <c r="H59" s="1097"/>
      <c r="I59" s="1101"/>
      <c r="J59" s="1086"/>
      <c r="K59"/>
      <c r="L59" s="480"/>
      <c r="M59" s="145"/>
      <c r="N59" s="179"/>
      <c r="O59" s="179"/>
      <c r="P59" s="179"/>
      <c r="Q59" s="179"/>
      <c r="R59" s="180"/>
      <c r="S59" s="180"/>
      <c r="T59" s="245"/>
      <c r="U59" s="988"/>
      <c r="V59" s="260"/>
      <c r="W59" s="254"/>
      <c r="X59" s="261"/>
      <c r="Y59" s="261"/>
      <c r="Z59" s="262"/>
      <c r="AA59" s="262"/>
      <c r="AB59" s="261"/>
      <c r="AC59" s="262"/>
      <c r="AD59" s="193"/>
    </row>
    <row r="60" spans="1:30" ht="15">
      <c r="A60" s="1075"/>
      <c r="B60" s="1106" t="s">
        <v>511</v>
      </c>
      <c r="C60" s="1097"/>
      <c r="D60" s="1098">
        <v>4075</v>
      </c>
      <c r="E60" s="1098">
        <v>1917</v>
      </c>
      <c r="F60" s="1099">
        <v>8676</v>
      </c>
      <c r="G60" s="1100">
        <v>14668</v>
      </c>
      <c r="H60" s="1097"/>
      <c r="I60" s="1101"/>
      <c r="J60" s="1086"/>
      <c r="K60"/>
      <c r="L60" s="480"/>
      <c r="M60" s="145"/>
      <c r="N60" s="179"/>
      <c r="O60" s="179"/>
      <c r="P60" s="179"/>
      <c r="Q60" s="179"/>
      <c r="R60" s="180"/>
      <c r="S60" s="180"/>
      <c r="T60" s="245"/>
      <c r="U60" s="988"/>
      <c r="V60" s="260"/>
      <c r="W60" s="254"/>
      <c r="X60" s="261"/>
      <c r="Y60" s="261"/>
      <c r="Z60" s="262"/>
      <c r="AA60" s="262"/>
      <c r="AB60" s="261"/>
      <c r="AC60" s="262"/>
      <c r="AD60" s="193"/>
    </row>
    <row r="61" spans="1:30" ht="15">
      <c r="A61" s="1075"/>
      <c r="B61" s="1106" t="s">
        <v>509</v>
      </c>
      <c r="C61" s="1097"/>
      <c r="D61" s="1098">
        <v>4581</v>
      </c>
      <c r="E61" s="1098">
        <v>2307</v>
      </c>
      <c r="F61" s="1099">
        <v>10060</v>
      </c>
      <c r="G61" s="1100">
        <v>16948</v>
      </c>
      <c r="H61" s="1097"/>
      <c r="I61" s="1101"/>
      <c r="J61" s="1086"/>
      <c r="K61"/>
      <c r="L61" s="480"/>
      <c r="M61" s="145"/>
      <c r="N61" s="179"/>
      <c r="O61" s="179"/>
      <c r="P61" s="179"/>
      <c r="Q61" s="179"/>
      <c r="R61" s="180"/>
      <c r="S61" s="180"/>
      <c r="T61" s="245"/>
      <c r="U61" s="988"/>
      <c r="V61" s="260"/>
      <c r="W61" s="254"/>
      <c r="X61" s="261"/>
      <c r="Y61" s="261"/>
      <c r="Z61" s="262"/>
      <c r="AA61" s="262"/>
      <c r="AB61" s="261"/>
      <c r="AC61" s="262"/>
      <c r="AD61" s="193"/>
    </row>
    <row r="62" spans="1:30" ht="15">
      <c r="A62" s="1075"/>
      <c r="B62" s="1106" t="s">
        <v>507</v>
      </c>
      <c r="C62" s="1097"/>
      <c r="D62" s="1098">
        <v>4589</v>
      </c>
      <c r="E62" s="1098">
        <v>2166</v>
      </c>
      <c r="F62" s="1099">
        <v>9585</v>
      </c>
      <c r="G62" s="1100">
        <v>16340</v>
      </c>
      <c r="H62" s="1097"/>
      <c r="I62" s="1101"/>
      <c r="J62" s="1086"/>
      <c r="K62"/>
      <c r="L62" s="480"/>
      <c r="M62" s="145"/>
      <c r="N62" s="181"/>
      <c r="O62" s="181"/>
      <c r="P62" s="181"/>
      <c r="Q62" s="181"/>
      <c r="R62" s="182"/>
      <c r="S62" s="182"/>
      <c r="T62" s="246"/>
      <c r="U62" s="989"/>
      <c r="V62" s="263"/>
      <c r="W62" s="264"/>
      <c r="X62" s="265"/>
      <c r="Y62" s="265"/>
      <c r="Z62" s="266"/>
      <c r="AA62" s="266"/>
      <c r="AB62" s="265"/>
      <c r="AC62" s="266"/>
      <c r="AD62" s="193"/>
    </row>
    <row r="63" spans="1:30" ht="15">
      <c r="A63" s="1075"/>
      <c r="B63" s="1106" t="s">
        <v>505</v>
      </c>
      <c r="C63" s="1097"/>
      <c r="D63" s="1098">
        <v>1172</v>
      </c>
      <c r="E63" s="1098">
        <v>975</v>
      </c>
      <c r="F63" s="1099">
        <v>3960</v>
      </c>
      <c r="G63" s="1100">
        <v>6107</v>
      </c>
      <c r="H63" s="1097"/>
      <c r="I63" s="1101"/>
      <c r="J63" s="1086"/>
      <c r="K63"/>
      <c r="L63" s="922"/>
      <c r="M63" s="145"/>
      <c r="N63" s="357"/>
      <c r="O63" s="205"/>
      <c r="P63" s="205"/>
      <c r="Q63" s="205"/>
      <c r="R63" s="206"/>
      <c r="S63" s="205"/>
      <c r="T63" s="247"/>
      <c r="U63" s="981"/>
      <c r="V63" s="267"/>
      <c r="W63" s="267"/>
      <c r="X63" s="267"/>
      <c r="Y63" s="267"/>
      <c r="Z63" s="268"/>
      <c r="AA63" s="267"/>
      <c r="AB63" s="267"/>
      <c r="AC63" s="978"/>
      <c r="AD63" s="193"/>
    </row>
    <row r="64" spans="1:30" ht="15">
      <c r="A64" s="1075"/>
      <c r="B64" s="1065" t="s">
        <v>1271</v>
      </c>
      <c r="C64" s="1097"/>
      <c r="D64" s="1098">
        <v>1172</v>
      </c>
      <c r="E64" s="1098">
        <v>975</v>
      </c>
      <c r="F64" s="1099">
        <v>3960</v>
      </c>
      <c r="G64" s="1100">
        <v>6107</v>
      </c>
      <c r="H64" s="1097"/>
      <c r="I64" s="1101"/>
      <c r="J64" s="1086"/>
      <c r="K64"/>
      <c r="L64" s="922"/>
      <c r="M64" s="145"/>
      <c r="N64" s="178"/>
      <c r="O64" s="178"/>
      <c r="P64" s="178"/>
      <c r="Q64" s="178"/>
      <c r="R64" s="183"/>
      <c r="S64" s="178"/>
      <c r="T64" s="248"/>
      <c r="U64" s="183"/>
      <c r="V64" s="254"/>
      <c r="W64" s="254"/>
      <c r="X64" s="254"/>
      <c r="Y64" s="254"/>
      <c r="Z64" s="255"/>
      <c r="AA64" s="254"/>
      <c r="AB64" s="254"/>
      <c r="AC64" s="260"/>
      <c r="AD64" s="193"/>
    </row>
    <row r="65" spans="1:30" ht="15">
      <c r="A65" s="1075"/>
      <c r="B65" s="1106" t="s">
        <v>503</v>
      </c>
      <c r="C65" s="1097"/>
      <c r="D65" s="1098">
        <v>1290</v>
      </c>
      <c r="E65" s="1098">
        <v>1027</v>
      </c>
      <c r="F65" s="1099">
        <v>3742</v>
      </c>
      <c r="G65" s="1100">
        <v>6059</v>
      </c>
      <c r="H65" s="1097"/>
      <c r="I65" s="1101"/>
      <c r="J65" s="1086"/>
      <c r="K65"/>
      <c r="L65" s="922"/>
      <c r="M65" s="145"/>
      <c r="N65" s="178">
        <f t="shared" ref="N65:N67" si="53">IF(C65&gt;0,(C65/C57)*100,)</f>
        <v>0</v>
      </c>
      <c r="O65" s="248"/>
      <c r="P65" s="248"/>
      <c r="Q65" s="248"/>
      <c r="R65" s="253"/>
      <c r="S65" s="248"/>
      <c r="T65" s="248"/>
      <c r="U65" s="253"/>
      <c r="V65" s="248"/>
      <c r="W65" s="248"/>
      <c r="X65" s="248"/>
      <c r="Y65" s="248"/>
      <c r="Z65" s="253"/>
      <c r="AA65" s="248"/>
      <c r="AB65" s="248"/>
      <c r="AC65" s="269"/>
      <c r="AD65" s="193"/>
    </row>
    <row r="66" spans="1:30" ht="15">
      <c r="A66" s="1075"/>
      <c r="B66" s="1065" t="s">
        <v>1273</v>
      </c>
      <c r="C66" s="1097"/>
      <c r="D66" s="1098">
        <v>1290</v>
      </c>
      <c r="E66" s="1098">
        <v>1027</v>
      </c>
      <c r="F66" s="1099">
        <v>3742</v>
      </c>
      <c r="G66" s="1100">
        <v>6059</v>
      </c>
      <c r="H66" s="1097"/>
      <c r="I66" s="1101"/>
      <c r="J66" s="1086"/>
      <c r="K66"/>
      <c r="L66" s="922"/>
      <c r="M66" s="145"/>
      <c r="N66" s="178">
        <f t="shared" si="53"/>
        <v>0</v>
      </c>
      <c r="O66" s="248"/>
      <c r="P66" s="248"/>
      <c r="Q66" s="248"/>
      <c r="R66" s="253"/>
      <c r="S66" s="248"/>
      <c r="T66" s="248"/>
      <c r="U66" s="253"/>
      <c r="V66" s="248"/>
      <c r="W66" s="248"/>
      <c r="X66" s="248"/>
      <c r="Y66" s="248"/>
      <c r="Z66" s="253"/>
      <c r="AA66" s="248"/>
      <c r="AB66" s="248"/>
      <c r="AC66" s="269"/>
      <c r="AD66" s="193"/>
    </row>
    <row r="67" spans="1:30" ht="15">
      <c r="A67" s="1075"/>
      <c r="B67" s="1106" t="s">
        <v>501</v>
      </c>
      <c r="C67" s="1097"/>
      <c r="D67" s="1098">
        <v>1510</v>
      </c>
      <c r="E67" s="1098">
        <v>1041</v>
      </c>
      <c r="F67" s="1099">
        <v>3628</v>
      </c>
      <c r="G67" s="1100">
        <v>6179</v>
      </c>
      <c r="H67" s="1097"/>
      <c r="I67" s="1101"/>
      <c r="J67" s="1086"/>
      <c r="K67"/>
      <c r="L67" s="922"/>
      <c r="M67" s="145"/>
      <c r="N67" s="178">
        <f t="shared" si="53"/>
        <v>0</v>
      </c>
      <c r="O67" s="248"/>
      <c r="P67" s="248"/>
      <c r="Q67" s="248"/>
      <c r="R67" s="253"/>
      <c r="S67" s="248"/>
      <c r="T67" s="248"/>
      <c r="U67" s="253"/>
      <c r="V67" s="248"/>
      <c r="W67" s="248"/>
      <c r="X67" s="248"/>
      <c r="Y67" s="248"/>
      <c r="Z67" s="253"/>
      <c r="AA67" s="248"/>
      <c r="AB67" s="248"/>
      <c r="AC67" s="269"/>
      <c r="AD67" s="193"/>
    </row>
    <row r="68" spans="1:30" ht="15">
      <c r="A68" s="1075"/>
      <c r="B68" s="1065" t="s">
        <v>1275</v>
      </c>
      <c r="C68" s="1097"/>
      <c r="D68" s="1098">
        <v>1510</v>
      </c>
      <c r="E68" s="1098">
        <v>1041</v>
      </c>
      <c r="F68" s="1099">
        <v>3628</v>
      </c>
      <c r="G68" s="1100">
        <v>6179</v>
      </c>
      <c r="H68" s="1097"/>
      <c r="I68" s="1101"/>
      <c r="J68" s="1086"/>
      <c r="K68"/>
      <c r="L68" s="922"/>
      <c r="M68" s="145"/>
      <c r="N68" s="271"/>
      <c r="O68" s="271"/>
      <c r="P68" s="207"/>
      <c r="Q68" s="208"/>
      <c r="R68" s="209"/>
      <c r="S68" s="210"/>
      <c r="T68" s="207"/>
      <c r="U68" s="209"/>
      <c r="V68" s="270"/>
      <c r="W68" s="271"/>
      <c r="X68" s="271"/>
      <c r="Y68" s="272"/>
      <c r="Z68" s="273"/>
      <c r="AA68" s="273"/>
      <c r="AB68" s="271"/>
      <c r="AC68" s="273"/>
      <c r="AD68" s="193"/>
    </row>
    <row r="69" spans="1:30" ht="15">
      <c r="A69" s="1075"/>
      <c r="B69" s="1106" t="s">
        <v>499</v>
      </c>
      <c r="C69" s="1097"/>
      <c r="D69" s="1098">
        <v>1384</v>
      </c>
      <c r="E69" s="1098">
        <v>996</v>
      </c>
      <c r="F69" s="1099">
        <v>3448</v>
      </c>
      <c r="G69" s="1100">
        <v>5828</v>
      </c>
      <c r="H69" s="1097"/>
      <c r="I69" s="1101"/>
      <c r="J69" s="1086"/>
      <c r="K69"/>
      <c r="L69" s="922"/>
      <c r="M69" s="145"/>
      <c r="N69" s="271"/>
      <c r="O69" s="271"/>
      <c r="P69" s="207"/>
      <c r="Q69" s="208"/>
      <c r="R69" s="209"/>
      <c r="S69" s="210"/>
      <c r="T69" s="207"/>
      <c r="U69" s="209"/>
      <c r="V69" s="270"/>
      <c r="W69" s="271"/>
      <c r="X69" s="271"/>
      <c r="Y69" s="272"/>
      <c r="Z69" s="273"/>
      <c r="AA69" s="273"/>
      <c r="AB69" s="271"/>
      <c r="AC69" s="273"/>
      <c r="AD69" s="193"/>
    </row>
    <row r="70" spans="1:30" ht="15">
      <c r="A70" s="1075"/>
      <c r="B70" s="1065" t="s">
        <v>1293</v>
      </c>
      <c r="C70" s="1097"/>
      <c r="D70" s="1098">
        <v>1384</v>
      </c>
      <c r="E70" s="1098">
        <v>996</v>
      </c>
      <c r="F70" s="1099">
        <v>3448</v>
      </c>
      <c r="G70" s="1100">
        <v>5828</v>
      </c>
      <c r="H70" s="1097"/>
      <c r="I70" s="1101"/>
      <c r="J70" s="1086"/>
      <c r="K70"/>
      <c r="L70" s="922"/>
      <c r="M70" s="145"/>
      <c r="N70" s="271">
        <f>IF(C70&gt;0,(C70/C58)*100,)</f>
        <v>0</v>
      </c>
      <c r="O70" s="271">
        <f>IF(D70&gt;0,(D70/D58)*100,)</f>
        <v>34.967155128852959</v>
      </c>
      <c r="P70" s="271">
        <f t="shared" ref="P70" si="54">IF(E70&gt;0,(E70/E58)*100,)</f>
        <v>57.638888888888886</v>
      </c>
      <c r="Q70" s="271">
        <f t="shared" ref="Q70" si="55">IF(F70&gt;0,(F70/F58)*100,)</f>
        <v>46.87967369136642</v>
      </c>
      <c r="R70" s="974">
        <f t="shared" ref="R70" si="56">IF(G70&gt;0,(G70/G58)*100,)</f>
        <v>44.689824399969332</v>
      </c>
      <c r="S70" s="271">
        <f t="shared" ref="S70" si="57">IF(H70&gt;0,(H70/H58)*100,)</f>
        <v>0</v>
      </c>
      <c r="T70" s="271">
        <f t="shared" ref="T70" si="58">IF(I70&gt;0,(I70/I58)*100,)</f>
        <v>0</v>
      </c>
      <c r="U70" s="974">
        <f t="shared" ref="U70" si="59">IF(J70&gt;0,(J70/J58)*100,)</f>
        <v>0</v>
      </c>
      <c r="V70" s="270"/>
      <c r="W70" s="271"/>
      <c r="X70" s="271"/>
      <c r="Y70" s="272"/>
      <c r="Z70" s="273"/>
      <c r="AA70" s="273"/>
      <c r="AB70" s="271"/>
      <c r="AC70" s="273"/>
      <c r="AD70" s="193"/>
    </row>
    <row r="71" spans="1:30" ht="15">
      <c r="A71" s="1075"/>
      <c r="B71" s="1065" t="s">
        <v>1291</v>
      </c>
      <c r="C71" s="1097"/>
      <c r="D71" s="1098">
        <v>1384</v>
      </c>
      <c r="E71" s="1098">
        <v>996</v>
      </c>
      <c r="F71" s="1099">
        <v>3448</v>
      </c>
      <c r="G71" s="1100">
        <v>5828</v>
      </c>
      <c r="H71" s="1097"/>
      <c r="I71" s="1101"/>
      <c r="J71" s="1086"/>
      <c r="K71"/>
      <c r="L71" s="922"/>
      <c r="M71" s="145"/>
      <c r="N71" s="271"/>
      <c r="O71" s="271"/>
      <c r="P71" s="207"/>
      <c r="Q71" s="208"/>
      <c r="R71" s="209"/>
      <c r="S71" s="210"/>
      <c r="T71" s="207"/>
      <c r="U71" s="209"/>
      <c r="V71" s="270"/>
      <c r="W71" s="271"/>
      <c r="X71" s="271"/>
      <c r="Y71" s="272"/>
      <c r="Z71" s="273"/>
      <c r="AA71" s="273"/>
      <c r="AB71" s="271"/>
      <c r="AC71" s="273"/>
      <c r="AD71" s="193"/>
    </row>
    <row r="72" spans="1:30" ht="15">
      <c r="A72" s="1075"/>
      <c r="B72" s="1106" t="s">
        <v>497</v>
      </c>
      <c r="C72" s="1097"/>
      <c r="D72" s="1098">
        <v>1548</v>
      </c>
      <c r="E72" s="1098">
        <v>1073</v>
      </c>
      <c r="F72" s="1099">
        <v>4057</v>
      </c>
      <c r="G72" s="1100">
        <v>6678</v>
      </c>
      <c r="H72" s="1097"/>
      <c r="I72" s="1101"/>
      <c r="J72" s="1086"/>
      <c r="K72"/>
      <c r="L72" s="922"/>
      <c r="M72" s="145"/>
      <c r="N72" s="271"/>
      <c r="O72" s="271"/>
      <c r="P72" s="207"/>
      <c r="Q72" s="208"/>
      <c r="R72" s="209"/>
      <c r="S72" s="210"/>
      <c r="T72" s="207"/>
      <c r="U72" s="209"/>
      <c r="V72" s="270"/>
      <c r="W72" s="271"/>
      <c r="X72" s="271"/>
      <c r="Y72" s="272"/>
      <c r="Z72" s="273"/>
      <c r="AA72" s="273"/>
      <c r="AB72" s="271"/>
      <c r="AC72" s="273"/>
      <c r="AD72" s="193"/>
    </row>
    <row r="73" spans="1:30" ht="15">
      <c r="A73" s="1075"/>
      <c r="B73" s="1065" t="s">
        <v>1277</v>
      </c>
      <c r="C73" s="1097"/>
      <c r="D73" s="1098">
        <v>1548</v>
      </c>
      <c r="E73" s="1098">
        <v>1073</v>
      </c>
      <c r="F73" s="1099">
        <v>4057</v>
      </c>
      <c r="G73" s="1100">
        <v>6678</v>
      </c>
      <c r="H73" s="1097"/>
      <c r="I73" s="1101"/>
      <c r="J73" s="1086"/>
      <c r="K73"/>
      <c r="L73" s="922"/>
      <c r="M73" s="145"/>
      <c r="N73" s="271">
        <f>IF(C73&gt;0,(C73/C59)*100,)</f>
        <v>0</v>
      </c>
      <c r="O73" s="271">
        <f>IF(D73&gt;0,(D73/D59)*100,)</f>
        <v>40.072482526533783</v>
      </c>
      <c r="P73" s="276">
        <f t="shared" ref="P73" si="60">IF(E73&gt;0,(E73/E59)*100,)</f>
        <v>72.11021505376344</v>
      </c>
      <c r="Q73" s="276">
        <f t="shared" ref="Q73" si="61">IF(F73&gt;0,(F73/F59)*100,)</f>
        <v>49.602640909646652</v>
      </c>
      <c r="R73" s="277">
        <f t="shared" ref="R73" si="62">IF(G73&gt;0,(G73/G59)*100,)</f>
        <v>49.356984478935701</v>
      </c>
      <c r="S73" s="276">
        <f t="shared" ref="S73" si="63">IF(H73&gt;0,(H73/H59)*100,)</f>
        <v>0</v>
      </c>
      <c r="T73" s="271">
        <f t="shared" ref="T73" si="64">IF(I73&gt;0,(I73/I59)*100,)</f>
        <v>0</v>
      </c>
      <c r="U73" s="277">
        <f t="shared" ref="U73" si="65">IF(J73&gt;0,(J73/J59)*100,)</f>
        <v>0</v>
      </c>
      <c r="V73" s="270"/>
      <c r="W73" s="271"/>
      <c r="X73" s="271"/>
      <c r="Y73" s="272"/>
      <c r="Z73" s="273"/>
      <c r="AA73" s="273"/>
      <c r="AB73" s="271"/>
      <c r="AC73" s="273"/>
      <c r="AD73" s="193"/>
    </row>
    <row r="74" spans="1:30" ht="15">
      <c r="A74" s="1075"/>
      <c r="B74" s="1065" t="s">
        <v>1279</v>
      </c>
      <c r="C74" s="1097"/>
      <c r="D74" s="1098">
        <v>1548</v>
      </c>
      <c r="E74" s="1098">
        <v>1073</v>
      </c>
      <c r="F74" s="1099">
        <v>4057</v>
      </c>
      <c r="G74" s="1100">
        <v>6678</v>
      </c>
      <c r="H74" s="1097"/>
      <c r="I74" s="1101"/>
      <c r="J74" s="1086"/>
      <c r="K74"/>
      <c r="L74" s="922"/>
      <c r="M74" s="145"/>
      <c r="N74" s="271"/>
      <c r="O74" s="271"/>
      <c r="P74" s="207"/>
      <c r="Q74" s="208"/>
      <c r="R74" s="209"/>
      <c r="S74" s="210"/>
      <c r="T74" s="207"/>
      <c r="U74" s="209"/>
      <c r="V74" s="270"/>
      <c r="W74" s="271"/>
      <c r="X74" s="271"/>
      <c r="Y74" s="272"/>
      <c r="Z74" s="273"/>
      <c r="AA74" s="273"/>
      <c r="AB74" s="271"/>
      <c r="AC74" s="273"/>
      <c r="AD74" s="193"/>
    </row>
    <row r="75" spans="1:30" ht="15">
      <c r="A75" s="1075"/>
      <c r="B75" s="1106" t="s">
        <v>495</v>
      </c>
      <c r="C75" s="1097"/>
      <c r="D75" s="1098">
        <v>1480</v>
      </c>
      <c r="E75" s="1098">
        <v>1119</v>
      </c>
      <c r="F75" s="1099">
        <v>3994</v>
      </c>
      <c r="G75" s="1100">
        <v>6593</v>
      </c>
      <c r="H75" s="1097"/>
      <c r="I75" s="1101"/>
      <c r="J75" s="1086"/>
      <c r="K75"/>
      <c r="L75" s="922"/>
      <c r="M75" s="145"/>
      <c r="N75" s="271"/>
      <c r="O75" s="271"/>
      <c r="P75" s="207"/>
      <c r="Q75" s="208"/>
      <c r="R75" s="209"/>
      <c r="S75" s="210"/>
      <c r="T75" s="207"/>
      <c r="U75" s="209"/>
      <c r="V75" s="270"/>
      <c r="W75" s="271"/>
      <c r="X75" s="271"/>
      <c r="Y75" s="272"/>
      <c r="Z75" s="273"/>
      <c r="AA75" s="273"/>
      <c r="AB75" s="271"/>
      <c r="AC75" s="273"/>
      <c r="AD75" s="193"/>
    </row>
    <row r="76" spans="1:30" ht="15">
      <c r="A76" s="1075"/>
      <c r="B76" s="1065" t="s">
        <v>1281</v>
      </c>
      <c r="C76" s="1097"/>
      <c r="D76" s="1098">
        <v>1480</v>
      </c>
      <c r="E76" s="1098">
        <v>1119</v>
      </c>
      <c r="F76" s="1099">
        <v>3994</v>
      </c>
      <c r="G76" s="1100">
        <v>6593</v>
      </c>
      <c r="H76" s="1097"/>
      <c r="I76" s="1101"/>
      <c r="J76" s="1086"/>
      <c r="K76"/>
      <c r="L76" s="922"/>
      <c r="M76" s="145"/>
      <c r="N76" s="271">
        <f>IF(C76&gt;0,(C76/C60)*100,)</f>
        <v>0</v>
      </c>
      <c r="O76" s="271">
        <f>IF(D76&gt;0,(D76/D60)*100,)</f>
        <v>36.319018404907979</v>
      </c>
      <c r="P76" s="207">
        <f t="shared" ref="P76" si="66">IF(E76&gt;0,(E76/E60)*100,)</f>
        <v>58.372456964006261</v>
      </c>
      <c r="Q76" s="208">
        <f t="shared" ref="Q76" si="67">IF(F76&gt;0,(F76/F60)*100,)</f>
        <v>46.035039188566159</v>
      </c>
      <c r="R76" s="209">
        <f t="shared" ref="R76" si="68">IF(G76&gt;0,(G76/G60)*100,)</f>
        <v>44.948186528497409</v>
      </c>
      <c r="S76" s="210">
        <f t="shared" ref="S76" si="69">IF(H76&gt;0,(H76/H60)*100,)</f>
        <v>0</v>
      </c>
      <c r="T76" s="207">
        <f t="shared" ref="T76" si="70">IF(I76&gt;0,(I76/I60)*100,)</f>
        <v>0</v>
      </c>
      <c r="U76" s="209">
        <f t="shared" ref="U76" si="71">IF(J76&gt;0,(J76/J60)*100,)</f>
        <v>0</v>
      </c>
      <c r="V76" s="270"/>
      <c r="W76" s="271"/>
      <c r="X76" s="271"/>
      <c r="Y76" s="272"/>
      <c r="Z76" s="273"/>
      <c r="AA76" s="273"/>
      <c r="AB76" s="271"/>
      <c r="AC76" s="273"/>
      <c r="AD76" s="193"/>
    </row>
    <row r="77" spans="1:30" ht="15">
      <c r="A77" s="1075"/>
      <c r="B77" s="1065" t="s">
        <v>1285</v>
      </c>
      <c r="C77" s="1097"/>
      <c r="D77" s="1098">
        <v>1480</v>
      </c>
      <c r="E77" s="1098">
        <v>1119</v>
      </c>
      <c r="F77" s="1099">
        <v>3994</v>
      </c>
      <c r="G77" s="1100">
        <v>6593</v>
      </c>
      <c r="H77" s="1097"/>
      <c r="I77" s="1101"/>
      <c r="J77" s="1086"/>
      <c r="K77"/>
      <c r="L77" s="922"/>
      <c r="M77" s="145"/>
      <c r="N77" s="271"/>
      <c r="O77" s="271"/>
      <c r="P77" s="207"/>
      <c r="Q77" s="208"/>
      <c r="R77" s="209"/>
      <c r="S77" s="210"/>
      <c r="T77" s="207"/>
      <c r="U77" s="209"/>
      <c r="V77" s="270"/>
      <c r="W77" s="271"/>
      <c r="X77" s="271"/>
      <c r="Y77" s="272"/>
      <c r="Z77" s="273"/>
      <c r="AA77" s="273"/>
      <c r="AB77" s="271"/>
      <c r="AC77" s="273"/>
      <c r="AD77" s="193"/>
    </row>
    <row r="78" spans="1:30" ht="15">
      <c r="A78" s="1075"/>
      <c r="B78" s="1065" t="s">
        <v>1283</v>
      </c>
      <c r="C78" s="1097"/>
      <c r="D78" s="1098">
        <v>1480</v>
      </c>
      <c r="E78" s="1098">
        <v>1119</v>
      </c>
      <c r="F78" s="1099">
        <v>3994</v>
      </c>
      <c r="G78" s="1100">
        <v>6593</v>
      </c>
      <c r="H78" s="1097"/>
      <c r="I78" s="1101"/>
      <c r="J78" s="1086"/>
      <c r="K78"/>
      <c r="L78" s="922"/>
      <c r="M78" s="145"/>
      <c r="N78" s="271"/>
      <c r="O78" s="271"/>
      <c r="P78" s="207"/>
      <c r="Q78" s="208"/>
      <c r="R78" s="209"/>
      <c r="S78" s="210"/>
      <c r="T78" s="207"/>
      <c r="U78" s="209"/>
      <c r="V78" s="270"/>
      <c r="W78" s="271"/>
      <c r="X78" s="271"/>
      <c r="Y78" s="272"/>
      <c r="Z78" s="273"/>
      <c r="AA78" s="273"/>
      <c r="AB78" s="271"/>
      <c r="AC78" s="273"/>
      <c r="AD78" s="193"/>
    </row>
    <row r="79" spans="1:30" ht="15">
      <c r="A79" s="1075"/>
      <c r="B79" s="1106" t="s">
        <v>493</v>
      </c>
      <c r="C79" s="1097"/>
      <c r="D79" s="1098">
        <v>1888</v>
      </c>
      <c r="E79" s="1098">
        <v>1469</v>
      </c>
      <c r="F79" s="1099">
        <v>4980</v>
      </c>
      <c r="G79" s="1100">
        <v>8337</v>
      </c>
      <c r="H79" s="1097"/>
      <c r="I79" s="1101"/>
      <c r="J79" s="1086"/>
      <c r="K79"/>
      <c r="L79" s="922"/>
      <c r="M79" s="145"/>
      <c r="N79" s="271"/>
      <c r="O79" s="271"/>
      <c r="P79" s="207"/>
      <c r="Q79" s="208"/>
      <c r="R79" s="209"/>
      <c r="S79" s="210"/>
      <c r="T79" s="207"/>
      <c r="U79" s="209"/>
      <c r="V79" s="270"/>
      <c r="W79" s="271"/>
      <c r="X79" s="271"/>
      <c r="Y79" s="272"/>
      <c r="Z79" s="273"/>
      <c r="AA79" s="273"/>
      <c r="AB79" s="271"/>
      <c r="AC79" s="273"/>
      <c r="AD79" s="193"/>
    </row>
    <row r="80" spans="1:30" ht="15">
      <c r="A80" s="1075"/>
      <c r="B80" s="1065" t="s">
        <v>1298</v>
      </c>
      <c r="C80" s="1097"/>
      <c r="D80" s="1098">
        <v>1888</v>
      </c>
      <c r="E80" s="1098">
        <v>1469</v>
      </c>
      <c r="F80" s="1099">
        <v>4980</v>
      </c>
      <c r="G80" s="1100">
        <v>8337</v>
      </c>
      <c r="H80" s="1097"/>
      <c r="I80" s="1101"/>
      <c r="J80" s="1086"/>
      <c r="K80"/>
      <c r="L80" s="922"/>
      <c r="M80" s="145"/>
      <c r="N80" s="271"/>
      <c r="O80" s="271">
        <f>IF(D80&gt;0,(D80/D61)*100,)</f>
        <v>41.213708797205854</v>
      </c>
      <c r="P80" s="207">
        <f t="shared" ref="P80" si="72">IF(E80&gt;0,(E80/E61)*100,)</f>
        <v>63.675769397485915</v>
      </c>
      <c r="Q80" s="208">
        <f t="shared" ref="Q80" si="73">IF(F80&gt;0,(F80/F61)*100,)</f>
        <v>49.502982107355862</v>
      </c>
      <c r="R80" s="209">
        <f t="shared" ref="R80" si="74">IF(G80&gt;0,(G80/G61)*100,)</f>
        <v>49.191645031862166</v>
      </c>
      <c r="S80" s="210">
        <f t="shared" ref="S80" si="75">IF(H80&gt;0,(H80/H61)*100,)</f>
        <v>0</v>
      </c>
      <c r="T80" s="207">
        <f t="shared" ref="T80" si="76">IF(I80&gt;0,(I80/I61)*100,)</f>
        <v>0</v>
      </c>
      <c r="U80" s="209">
        <f t="shared" ref="U80" si="77">IF(J80&gt;0,(J80/J61)*100,)</f>
        <v>0</v>
      </c>
      <c r="V80" s="270"/>
      <c r="W80" s="271"/>
      <c r="X80" s="271"/>
      <c r="Y80" s="272"/>
      <c r="Z80" s="273"/>
      <c r="AA80" s="273"/>
      <c r="AB80" s="271"/>
      <c r="AC80" s="273"/>
      <c r="AD80" s="193"/>
    </row>
    <row r="81" spans="1:38" ht="15">
      <c r="A81" s="1075"/>
      <c r="B81" s="1065" t="s">
        <v>1287</v>
      </c>
      <c r="C81" s="1097"/>
      <c r="D81" s="1098">
        <v>1888</v>
      </c>
      <c r="E81" s="1098">
        <v>1469</v>
      </c>
      <c r="F81" s="1099">
        <v>4980</v>
      </c>
      <c r="G81" s="1100">
        <v>8337</v>
      </c>
      <c r="H81" s="1097"/>
      <c r="I81" s="1101"/>
      <c r="J81" s="1086"/>
      <c r="K81"/>
      <c r="L81" s="480"/>
      <c r="M81" s="145"/>
      <c r="N81" s="271"/>
      <c r="O81" s="271"/>
      <c r="P81" s="207"/>
      <c r="Q81" s="208"/>
      <c r="R81" s="209"/>
      <c r="S81" s="210"/>
      <c r="T81" s="207"/>
      <c r="U81" s="209"/>
      <c r="V81" s="270"/>
      <c r="W81" s="271"/>
      <c r="X81" s="271"/>
      <c r="Y81" s="272"/>
      <c r="Z81" s="273"/>
      <c r="AA81" s="273"/>
      <c r="AB81" s="271"/>
      <c r="AC81" s="273"/>
      <c r="AD81" s="193"/>
    </row>
    <row r="82" spans="1:38" ht="15">
      <c r="A82" s="1075"/>
      <c r="B82" s="1106" t="s">
        <v>491</v>
      </c>
      <c r="C82" s="1097"/>
      <c r="D82" s="1098">
        <v>1832</v>
      </c>
      <c r="E82" s="1098">
        <v>1265</v>
      </c>
      <c r="F82" s="1099">
        <v>4927</v>
      </c>
      <c r="G82" s="1100">
        <v>8024</v>
      </c>
      <c r="H82" s="1097"/>
      <c r="I82" s="1101"/>
      <c r="J82" s="1086"/>
      <c r="K82"/>
      <c r="L82" s="480"/>
      <c r="M82" s="145"/>
      <c r="N82" s="271"/>
      <c r="O82" s="271"/>
      <c r="P82" s="207"/>
      <c r="Q82" s="208"/>
      <c r="R82" s="209"/>
      <c r="S82" s="210"/>
      <c r="T82" s="207"/>
      <c r="U82" s="209"/>
      <c r="V82" s="270"/>
      <c r="W82" s="271"/>
      <c r="X82" s="271"/>
      <c r="Y82" s="272"/>
      <c r="Z82" s="273"/>
      <c r="AA82" s="273"/>
      <c r="AB82" s="271"/>
      <c r="AC82" s="273"/>
      <c r="AD82" s="193"/>
    </row>
    <row r="83" spans="1:38" ht="15">
      <c r="A83" s="1075"/>
      <c r="B83" s="1065" t="s">
        <v>1300</v>
      </c>
      <c r="C83" s="1097"/>
      <c r="D83" s="1098">
        <v>1832</v>
      </c>
      <c r="E83" s="1098">
        <v>1265</v>
      </c>
      <c r="F83" s="1099">
        <v>4927</v>
      </c>
      <c r="G83" s="1100">
        <v>8024</v>
      </c>
      <c r="H83" s="1097"/>
      <c r="I83" s="1101"/>
      <c r="J83" s="1086"/>
      <c r="K83"/>
      <c r="L83" s="480"/>
      <c r="M83" s="145"/>
      <c r="N83" s="271"/>
      <c r="O83" s="271">
        <f>IF(D83&gt;0,(D83/D62)*100,)</f>
        <v>39.921551536282415</v>
      </c>
      <c r="P83" s="207">
        <f t="shared" ref="P83" si="78">IF(E83&gt;0,(E83/E62)*100,)</f>
        <v>58.402585410895661</v>
      </c>
      <c r="Q83" s="208">
        <f t="shared" ref="Q83" si="79">IF(F83&gt;0,(F83/F62)*100,)</f>
        <v>51.40323422013563</v>
      </c>
      <c r="R83" s="209">
        <f t="shared" ref="R83" si="80">IF(G83&gt;0,(G83/G62)*100,)</f>
        <v>49.106487148102815</v>
      </c>
      <c r="S83" s="210">
        <f t="shared" ref="S83" si="81">IF(H83&gt;0,(H83/H62)*100,)</f>
        <v>0</v>
      </c>
      <c r="T83" s="207">
        <f t="shared" ref="T83" si="82">IF(I83&gt;0,(I83/I62)*100,)</f>
        <v>0</v>
      </c>
      <c r="U83" s="209">
        <f t="shared" ref="U83" si="83">IF(J83&gt;0,(J83/J62)*100,)</f>
        <v>0</v>
      </c>
      <c r="V83" s="270"/>
      <c r="W83" s="271"/>
      <c r="X83" s="271"/>
      <c r="Y83" s="272"/>
      <c r="Z83" s="273"/>
      <c r="AA83" s="273"/>
      <c r="AB83" s="271"/>
      <c r="AC83" s="273"/>
      <c r="AD83" s="193"/>
    </row>
    <row r="84" spans="1:38" ht="15">
      <c r="A84" s="1075"/>
      <c r="B84" s="1065" t="s">
        <v>1289</v>
      </c>
      <c r="C84" s="1097"/>
      <c r="D84" s="1098">
        <v>1832</v>
      </c>
      <c r="E84" s="1098">
        <v>1265</v>
      </c>
      <c r="F84" s="1099">
        <v>4927</v>
      </c>
      <c r="G84" s="1100">
        <v>8024</v>
      </c>
      <c r="H84" s="1097"/>
      <c r="I84" s="1101"/>
      <c r="J84" s="1086"/>
      <c r="K84"/>
      <c r="L84" s="480"/>
      <c r="M84" s="145"/>
      <c r="N84" s="179"/>
      <c r="O84" s="271"/>
      <c r="P84" s="207"/>
      <c r="Q84" s="208"/>
      <c r="R84" s="209"/>
      <c r="S84" s="210"/>
      <c r="T84" s="207"/>
      <c r="U84" s="209"/>
      <c r="V84" s="286" t="s">
        <v>9</v>
      </c>
      <c r="W84" s="271"/>
      <c r="X84" s="271"/>
      <c r="Y84" s="272"/>
      <c r="Z84" s="273"/>
      <c r="AA84" s="273"/>
      <c r="AB84" s="271"/>
      <c r="AC84" s="273"/>
      <c r="AD84" s="193"/>
    </row>
    <row r="85" spans="1:38" ht="15">
      <c r="A85" s="1075"/>
      <c r="B85" s="1106" t="s">
        <v>489</v>
      </c>
      <c r="C85" s="1097"/>
      <c r="D85" s="1098">
        <v>866</v>
      </c>
      <c r="E85" s="1098">
        <v>639</v>
      </c>
      <c r="F85" s="1099">
        <v>2049</v>
      </c>
      <c r="G85" s="1100">
        <v>3554</v>
      </c>
      <c r="H85" s="1097"/>
      <c r="I85" s="1101"/>
      <c r="J85" s="1086"/>
      <c r="K85"/>
      <c r="L85" s="480"/>
      <c r="M85" s="145"/>
      <c r="N85" s="975">
        <f>IF(C85&gt;0,(C85/C77)*100,)</f>
        <v>0</v>
      </c>
      <c r="O85" s="975">
        <f>IF(D85&gt;0,(D85/D77)*100,)</f>
        <v>58.513513513513516</v>
      </c>
      <c r="P85" s="975">
        <f t="shared" ref="P85" si="84">IF(E85&gt;0,(E85/E77)*100,)</f>
        <v>57.104557640750677</v>
      </c>
      <c r="Q85" s="975">
        <f t="shared" ref="Q85" si="85">IF(F85&gt;0,(F85/F77)*100,)</f>
        <v>51.301952929394091</v>
      </c>
      <c r="R85" s="976">
        <f t="shared" ref="R85" si="86">IF(G85&gt;0,(G85/G77)*100,)</f>
        <v>53.905657515546793</v>
      </c>
      <c r="S85" s="976">
        <f t="shared" ref="S85" si="87">IF(H85&gt;0,(H85/H77)*100,)</f>
        <v>0</v>
      </c>
      <c r="T85" s="977">
        <f t="shared" ref="T85" si="88">IF(I85&gt;0,(I85/I77)*100,)</f>
        <v>0</v>
      </c>
      <c r="U85" s="987">
        <f t="shared" ref="U85" si="89">IF(J85&gt;0,(J85/J77)*100,)</f>
        <v>0</v>
      </c>
      <c r="V85" s="281">
        <f>+N85+N88</f>
        <v>0</v>
      </c>
      <c r="W85" s="271">
        <f t="shared" ref="W85:W87" si="90">+O85+O88</f>
        <v>60.472972972972975</v>
      </c>
      <c r="X85" s="271">
        <f t="shared" ref="X85:X87" si="91">+P85+P88</f>
        <v>60.500446827524584</v>
      </c>
      <c r="Y85" s="272">
        <f t="shared" ref="Y85:Y87" si="92">+Q85+Q88</f>
        <v>54.682023034551825</v>
      </c>
      <c r="Z85" s="273">
        <f t="shared" ref="Z85:Z87" si="93">+R85+R88</f>
        <v>56.96951311997573</v>
      </c>
      <c r="AA85" s="273">
        <f t="shared" ref="AA85:AA87" si="94">+S85+S88</f>
        <v>0</v>
      </c>
      <c r="AB85" s="271">
        <f t="shared" ref="AB85:AB87" si="95">+T85+T88</f>
        <v>0</v>
      </c>
      <c r="AC85" s="273">
        <f t="shared" ref="AC85:AC87" si="96">+U85+U88</f>
        <v>0</v>
      </c>
      <c r="AD85" s="193"/>
      <c r="AE85" s="992">
        <f>+V85+N91</f>
        <v>0</v>
      </c>
      <c r="AF85" s="992">
        <f t="shared" ref="AF85:AF87" si="97">+W85+O91</f>
        <v>100</v>
      </c>
      <c r="AG85" s="992">
        <f t="shared" ref="AG85:AG87" si="98">+X85+P91</f>
        <v>100.00000000000001</v>
      </c>
      <c r="AH85" s="992">
        <f t="shared" ref="AH85:AH87" si="99">+Y85+Q91</f>
        <v>100</v>
      </c>
      <c r="AI85" s="992">
        <f t="shared" ref="AI85:AI87" si="100">+Z85+R91</f>
        <v>100</v>
      </c>
      <c r="AJ85" s="992">
        <f t="shared" ref="AJ85:AJ87" si="101">+AA85+S91</f>
        <v>0</v>
      </c>
      <c r="AK85" s="992">
        <f t="shared" ref="AK85:AK87" si="102">+AB85+T91</f>
        <v>0</v>
      </c>
      <c r="AL85" s="992">
        <f t="shared" ref="AL85:AL87" si="103">+AC85+U91</f>
        <v>0</v>
      </c>
    </row>
    <row r="86" spans="1:38" ht="15">
      <c r="A86" s="1075"/>
      <c r="B86" s="1106" t="s">
        <v>487</v>
      </c>
      <c r="C86" s="1097"/>
      <c r="D86" s="1098">
        <v>1076</v>
      </c>
      <c r="E86" s="1098">
        <v>796</v>
      </c>
      <c r="F86" s="1099">
        <v>2369</v>
      </c>
      <c r="G86" s="1100">
        <v>4241</v>
      </c>
      <c r="H86" s="1097"/>
      <c r="I86" s="1101"/>
      <c r="J86" s="1086"/>
      <c r="K86"/>
      <c r="L86" s="480"/>
      <c r="M86" s="145"/>
      <c r="N86" s="179">
        <f>IF(C86&gt;0,(C86/C81)*100,)</f>
        <v>0</v>
      </c>
      <c r="O86" s="179">
        <f>IF(D86&gt;0,(D86/D81)*100,)</f>
        <v>56.991525423728817</v>
      </c>
      <c r="P86" s="179">
        <f t="shared" ref="P86" si="104">IF(E86&gt;0,(E86/E81)*100,)</f>
        <v>54.186521443158611</v>
      </c>
      <c r="Q86" s="179">
        <f t="shared" ref="Q86" si="105">IF(F86&gt;0,(F86/F81)*100,)</f>
        <v>47.570281124497996</v>
      </c>
      <c r="R86" s="180">
        <f t="shared" ref="R86" si="106">IF(G86&gt;0,(G86/G81)*100,)</f>
        <v>50.869617368357922</v>
      </c>
      <c r="S86" s="180">
        <f t="shared" ref="S86" si="107">IF(H86&gt;0,(H86/H81)*100,)</f>
        <v>0</v>
      </c>
      <c r="T86" s="245">
        <f t="shared" ref="T86" si="108">IF(I86&gt;0,(I86/I81)*100,)</f>
        <v>0</v>
      </c>
      <c r="U86" s="988">
        <f t="shared" ref="U86" si="109">IF(J86&gt;0,(J86/J81)*100,)</f>
        <v>0</v>
      </c>
      <c r="V86" s="281">
        <f t="shared" ref="V86:V87" si="110">+N86+N89</f>
        <v>0</v>
      </c>
      <c r="W86" s="271">
        <f t="shared" si="90"/>
        <v>60.858050847457633</v>
      </c>
      <c r="X86" s="271">
        <f t="shared" si="91"/>
        <v>57.590197413206262</v>
      </c>
      <c r="Y86" s="272">
        <f t="shared" si="92"/>
        <v>50.983935742971894</v>
      </c>
      <c r="Z86" s="273">
        <f t="shared" si="93"/>
        <v>54.384071008756145</v>
      </c>
      <c r="AA86" s="273">
        <f t="shared" si="94"/>
        <v>0</v>
      </c>
      <c r="AB86" s="271">
        <f t="shared" si="95"/>
        <v>0</v>
      </c>
      <c r="AC86" s="273">
        <f t="shared" si="96"/>
        <v>0</v>
      </c>
      <c r="AD86" s="193"/>
      <c r="AE86" s="992">
        <f t="shared" ref="AE86:AE87" si="111">+V86+N92</f>
        <v>0</v>
      </c>
      <c r="AF86" s="992">
        <f t="shared" si="97"/>
        <v>100</v>
      </c>
      <c r="AG86" s="992">
        <f t="shared" si="98"/>
        <v>100</v>
      </c>
      <c r="AH86" s="992">
        <f t="shared" si="99"/>
        <v>100</v>
      </c>
      <c r="AI86" s="992">
        <f t="shared" si="100"/>
        <v>100</v>
      </c>
      <c r="AJ86" s="992">
        <f t="shared" si="101"/>
        <v>0</v>
      </c>
      <c r="AK86" s="992">
        <f t="shared" si="102"/>
        <v>0</v>
      </c>
      <c r="AL86" s="992">
        <f t="shared" si="103"/>
        <v>0</v>
      </c>
    </row>
    <row r="87" spans="1:38" ht="15">
      <c r="A87" s="1075"/>
      <c r="B87" s="1114" t="s">
        <v>485</v>
      </c>
      <c r="C87" s="1116"/>
      <c r="D87" s="1117">
        <v>1031</v>
      </c>
      <c r="E87" s="1117">
        <v>676</v>
      </c>
      <c r="F87" s="1118">
        <v>2298</v>
      </c>
      <c r="G87" s="1119">
        <v>4005</v>
      </c>
      <c r="H87" s="1116"/>
      <c r="I87" s="1117"/>
      <c r="J87" s="1091"/>
      <c r="K87"/>
      <c r="L87" s="480"/>
      <c r="M87" s="145"/>
      <c r="N87" s="181">
        <f>IF(C87&gt;0,(C87/C84)*100,)</f>
        <v>0</v>
      </c>
      <c r="O87" s="181">
        <f>IF(D87&gt;0,(D87/D84)*100,)</f>
        <v>56.277292576419214</v>
      </c>
      <c r="P87" s="181">
        <f t="shared" ref="P87" si="112">IF(E87&gt;0,(E87/E84)*100,)</f>
        <v>53.438735177865617</v>
      </c>
      <c r="Q87" s="181">
        <f t="shared" ref="Q87" si="113">IF(F87&gt;0,(F87/F84)*100,)</f>
        <v>46.640957986604427</v>
      </c>
      <c r="R87" s="182">
        <f t="shared" ref="R87" si="114">IF(G87&gt;0,(G87/G84)*100,)</f>
        <v>49.912761714855435</v>
      </c>
      <c r="S87" s="182">
        <f t="shared" ref="S87" si="115">IF(H87&gt;0,(H87/H84)*100,)</f>
        <v>0</v>
      </c>
      <c r="T87" s="246">
        <f t="shared" ref="T87" si="116">IF(I87&gt;0,(I87/I84)*100,)</f>
        <v>0</v>
      </c>
      <c r="U87" s="989">
        <f t="shared" ref="U87" si="117">IF(J87&gt;0,(J87/J84)*100,)</f>
        <v>0</v>
      </c>
      <c r="V87" s="281">
        <f t="shared" si="110"/>
        <v>0</v>
      </c>
      <c r="W87" s="271">
        <f t="shared" si="90"/>
        <v>60.644104803493448</v>
      </c>
      <c r="X87" s="271">
        <f t="shared" si="91"/>
        <v>57.07509881422925</v>
      </c>
      <c r="Y87" s="272">
        <f t="shared" si="92"/>
        <v>51.309113050537853</v>
      </c>
      <c r="Z87" s="273">
        <f t="shared" si="93"/>
        <v>54.349451645064804</v>
      </c>
      <c r="AA87" s="273">
        <f t="shared" si="94"/>
        <v>0</v>
      </c>
      <c r="AB87" s="271">
        <f t="shared" si="95"/>
        <v>0</v>
      </c>
      <c r="AC87" s="273">
        <f t="shared" si="96"/>
        <v>0</v>
      </c>
      <c r="AD87" s="193"/>
      <c r="AE87" s="992">
        <f t="shared" si="111"/>
        <v>0</v>
      </c>
      <c r="AF87" s="992">
        <f t="shared" si="97"/>
        <v>100</v>
      </c>
      <c r="AG87" s="992">
        <f t="shared" si="98"/>
        <v>100</v>
      </c>
      <c r="AH87" s="992">
        <f t="shared" si="99"/>
        <v>100</v>
      </c>
      <c r="AI87" s="992">
        <f t="shared" si="100"/>
        <v>100</v>
      </c>
      <c r="AJ87" s="992">
        <f t="shared" si="101"/>
        <v>0</v>
      </c>
      <c r="AK87" s="992">
        <f t="shared" si="102"/>
        <v>0</v>
      </c>
      <c r="AL87" s="992">
        <f t="shared" si="103"/>
        <v>0</v>
      </c>
    </row>
    <row r="88" spans="1:38" ht="15">
      <c r="A88" s="1075"/>
      <c r="B88" s="1106" t="s">
        <v>483</v>
      </c>
      <c r="C88" s="1097"/>
      <c r="D88" s="1098">
        <v>29</v>
      </c>
      <c r="E88" s="1098">
        <v>38</v>
      </c>
      <c r="F88" s="1099">
        <v>135</v>
      </c>
      <c r="G88" s="1100">
        <v>202</v>
      </c>
      <c r="H88" s="1097"/>
      <c r="I88" s="1101"/>
      <c r="J88" s="1086"/>
      <c r="K88"/>
      <c r="L88" s="480"/>
      <c r="M88" s="145"/>
      <c r="N88" s="179">
        <f>IF(C88&gt;0,(C88/C77)*100,)</f>
        <v>0</v>
      </c>
      <c r="O88" s="179">
        <f>IF(D88&gt;0,(D88/D77)*100,)</f>
        <v>1.9594594594594597</v>
      </c>
      <c r="P88" s="179">
        <f t="shared" ref="P88" si="118">IF(E88&gt;0,(E88/E77)*100,)</f>
        <v>3.3958891867739052</v>
      </c>
      <c r="Q88" s="179">
        <f t="shared" ref="Q88" si="119">IF(F88&gt;0,(F88/F77)*100,)</f>
        <v>3.3800701051577362</v>
      </c>
      <c r="R88" s="180">
        <f t="shared" ref="R88" si="120">IF(G88&gt;0,(G88/G77)*100,)</f>
        <v>3.06385560442894</v>
      </c>
      <c r="S88" s="180">
        <f t="shared" ref="S88" si="121">IF(H88&gt;0,(H88/H77)*100,)</f>
        <v>0</v>
      </c>
      <c r="T88" s="245">
        <f t="shared" ref="T88" si="122">IF(I88&gt;0,(I88/I77)*100,)</f>
        <v>0</v>
      </c>
      <c r="U88" s="988">
        <f t="shared" ref="U88" si="123">IF(J88&gt;0,(J88/J77)*100,)</f>
        <v>0</v>
      </c>
      <c r="V88" s="281"/>
      <c r="W88" s="271"/>
      <c r="X88" s="271"/>
      <c r="Y88" s="272"/>
      <c r="Z88" s="273"/>
      <c r="AA88" s="273"/>
      <c r="AB88" s="271"/>
      <c r="AC88" s="273"/>
      <c r="AD88" s="193"/>
    </row>
    <row r="89" spans="1:38" ht="15">
      <c r="A89" s="1075"/>
      <c r="B89" s="1106" t="s">
        <v>481</v>
      </c>
      <c r="C89" s="1097"/>
      <c r="D89" s="1098">
        <v>73</v>
      </c>
      <c r="E89" s="1098">
        <v>50</v>
      </c>
      <c r="F89" s="1099">
        <v>170</v>
      </c>
      <c r="G89" s="1100">
        <v>293</v>
      </c>
      <c r="H89" s="1097"/>
      <c r="I89" s="1101"/>
      <c r="J89" s="1086"/>
      <c r="K89"/>
      <c r="L89" s="480"/>
      <c r="M89" s="145"/>
      <c r="N89" s="179">
        <f>IF(C89&gt;0,(C89/C81)*100,)</f>
        <v>0</v>
      </c>
      <c r="O89" s="179">
        <f>IF(D89&gt;0,(D89/D81)*100,)</f>
        <v>3.8665254237288136</v>
      </c>
      <c r="P89" s="179">
        <f t="shared" ref="P89" si="124">IF(E89&gt;0,(E89/E81)*100,)</f>
        <v>3.4036759700476518</v>
      </c>
      <c r="Q89" s="179">
        <f t="shared" ref="Q89" si="125">IF(F89&gt;0,(F89/F81)*100,)</f>
        <v>3.4136546184738958</v>
      </c>
      <c r="R89" s="180">
        <f t="shared" ref="R89" si="126">IF(G89&gt;0,(G89/G81)*100,)</f>
        <v>3.5144536403982247</v>
      </c>
      <c r="S89" s="180">
        <f t="shared" ref="S89" si="127">IF(H89&gt;0,(H89/H81)*100,)</f>
        <v>0</v>
      </c>
      <c r="T89" s="245">
        <f t="shared" ref="T89" si="128">IF(I89&gt;0,(I89/I81)*100,)</f>
        <v>0</v>
      </c>
      <c r="U89" s="988">
        <f t="shared" ref="U89" si="129">IF(J89&gt;0,(J89/J81)*100,)</f>
        <v>0</v>
      </c>
      <c r="V89" s="281"/>
      <c r="W89" s="279"/>
      <c r="X89" s="279"/>
      <c r="Y89" s="280"/>
      <c r="Z89" s="281"/>
      <c r="AA89" s="281"/>
      <c r="AB89" s="279"/>
      <c r="AC89" s="281"/>
      <c r="AD89" s="193"/>
    </row>
    <row r="90" spans="1:38" ht="15">
      <c r="A90" s="1075"/>
      <c r="B90" s="1114" t="s">
        <v>479</v>
      </c>
      <c r="C90" s="1116"/>
      <c r="D90" s="1117">
        <v>80</v>
      </c>
      <c r="E90" s="1117">
        <v>46</v>
      </c>
      <c r="F90" s="1118">
        <v>230</v>
      </c>
      <c r="G90" s="1119">
        <v>356</v>
      </c>
      <c r="H90" s="1116"/>
      <c r="I90" s="1117"/>
      <c r="J90" s="1091"/>
      <c r="K90"/>
      <c r="L90" s="480"/>
      <c r="M90" s="145"/>
      <c r="N90" s="181">
        <f>IF(C90&gt;0,(C90/C84)*100,)</f>
        <v>0</v>
      </c>
      <c r="O90" s="181">
        <f>IF(D90&gt;0,(D90/D84)*100,)</f>
        <v>4.3668122270742353</v>
      </c>
      <c r="P90" s="181">
        <f t="shared" ref="P90" si="130">IF(E90&gt;0,(E90/E84)*100,)</f>
        <v>3.6363636363636362</v>
      </c>
      <c r="Q90" s="181">
        <f t="shared" ref="Q90" si="131">IF(F90&gt;0,(F90/F84)*100,)</f>
        <v>4.6681550639334279</v>
      </c>
      <c r="R90" s="182">
        <f t="shared" ref="R90" si="132">IF(G90&gt;0,(G90/G84)*100,)</f>
        <v>4.4366899302093721</v>
      </c>
      <c r="S90" s="182">
        <f t="shared" ref="S90" si="133">IF(H90&gt;0,(H90/H84)*100,)</f>
        <v>0</v>
      </c>
      <c r="T90" s="246">
        <f t="shared" ref="T90" si="134">IF(I90&gt;0,(I90/I84)*100,)</f>
        <v>0</v>
      </c>
      <c r="U90" s="989">
        <f t="shared" ref="U90" si="135">IF(J90&gt;0,(J90/J84)*100,)</f>
        <v>0</v>
      </c>
      <c r="V90" s="260"/>
      <c r="W90" s="254"/>
      <c r="X90" s="261"/>
      <c r="Y90" s="261"/>
      <c r="Z90" s="262"/>
      <c r="AA90" s="262"/>
      <c r="AB90" s="261"/>
      <c r="AC90" s="262"/>
      <c r="AD90" s="193"/>
    </row>
    <row r="91" spans="1:38" ht="15">
      <c r="A91" s="1075"/>
      <c r="B91" s="1106" t="s">
        <v>477</v>
      </c>
      <c r="C91" s="1097"/>
      <c r="D91" s="1098">
        <v>585</v>
      </c>
      <c r="E91" s="1098">
        <v>442</v>
      </c>
      <c r="F91" s="1099">
        <v>1810</v>
      </c>
      <c r="G91" s="1100">
        <v>2837</v>
      </c>
      <c r="H91" s="1097"/>
      <c r="I91" s="1101"/>
      <c r="J91" s="1086"/>
      <c r="K91"/>
      <c r="L91" s="480"/>
      <c r="M91" s="145"/>
      <c r="N91" s="975">
        <f>IF(C91&gt;0,(C91/C77)*100,)</f>
        <v>0</v>
      </c>
      <c r="O91" s="975">
        <f t="shared" ref="O91" si="136">IF(D91&gt;0,(D91/D77)*100,)</f>
        <v>39.527027027027032</v>
      </c>
      <c r="P91" s="975">
        <f t="shared" ref="P91" si="137">IF(E91&gt;0,(E91/E77)*100,)</f>
        <v>39.49955317247543</v>
      </c>
      <c r="Q91" s="975">
        <f t="shared" ref="Q91" si="138">IF(F91&gt;0,(F91/F77)*100,)</f>
        <v>45.317976965448167</v>
      </c>
      <c r="R91" s="976">
        <f t="shared" ref="R91" si="139">IF(G91&gt;0,(G91/G77)*100,)</f>
        <v>43.030486880024263</v>
      </c>
      <c r="S91" s="976">
        <f t="shared" ref="S91" si="140">IF(H91&gt;0,(H91/H77)*100,)</f>
        <v>0</v>
      </c>
      <c r="T91" s="977">
        <f t="shared" ref="T91" si="141">IF(I91&gt;0,(I91/I77)*100,)</f>
        <v>0</v>
      </c>
      <c r="U91" s="987">
        <f t="shared" ref="U91" si="142">IF(J91&gt;0,(J91/J77)*100,)</f>
        <v>0</v>
      </c>
      <c r="V91" s="260"/>
      <c r="W91" s="254"/>
      <c r="X91" s="261"/>
      <c r="Y91" s="261"/>
      <c r="Z91" s="262"/>
      <c r="AA91" s="262"/>
      <c r="AB91" s="261"/>
      <c r="AC91" s="262"/>
      <c r="AD91" s="193"/>
    </row>
    <row r="92" spans="1:38" ht="15">
      <c r="A92" s="1075"/>
      <c r="B92" s="1106" t="s">
        <v>475</v>
      </c>
      <c r="C92" s="1097"/>
      <c r="D92" s="1098">
        <v>739</v>
      </c>
      <c r="E92" s="1098">
        <v>623</v>
      </c>
      <c r="F92" s="1099">
        <v>2441</v>
      </c>
      <c r="G92" s="1100">
        <v>3803</v>
      </c>
      <c r="H92" s="1097"/>
      <c r="I92" s="1101"/>
      <c r="J92" s="1086"/>
      <c r="K92"/>
      <c r="L92" s="480"/>
      <c r="M92" s="145"/>
      <c r="N92" s="178">
        <f>IF(C92&gt;0,(C92/C81)*100,)</f>
        <v>0</v>
      </c>
      <c r="O92" s="178">
        <f t="shared" ref="O92" si="143">IF(D92&gt;0,(D92/D81)*100,)</f>
        <v>39.141949152542374</v>
      </c>
      <c r="P92" s="178">
        <f t="shared" ref="P92" si="144">IF(E92&gt;0,(E92/E81)*100,)</f>
        <v>42.409802586793738</v>
      </c>
      <c r="Q92" s="178">
        <f t="shared" ref="Q92" si="145">IF(F92&gt;0,(F92/F81)*100,)</f>
        <v>49.016064257028113</v>
      </c>
      <c r="R92" s="183">
        <f t="shared" ref="R92" si="146">IF(G92&gt;0,(G92/G81)*100,)</f>
        <v>45.615928991243855</v>
      </c>
      <c r="S92" s="178">
        <f t="shared" ref="S92" si="147">IF(H92&gt;0,(H92/H81)*100,)</f>
        <v>0</v>
      </c>
      <c r="T92" s="248">
        <f t="shared" ref="T92" si="148">IF(I92&gt;0,(I92/I81)*100,)</f>
        <v>0</v>
      </c>
      <c r="U92" s="183">
        <f t="shared" ref="U92" si="149">IF(J92&gt;0,(J92/J81)*100,)</f>
        <v>0</v>
      </c>
      <c r="V92" s="260"/>
      <c r="W92" s="254"/>
      <c r="X92" s="261"/>
      <c r="Y92" s="261"/>
      <c r="Z92" s="262"/>
      <c r="AA92" s="262"/>
      <c r="AB92" s="261"/>
      <c r="AC92" s="262"/>
      <c r="AD92" s="193"/>
    </row>
    <row r="93" spans="1:38" ht="15">
      <c r="A93" s="1075"/>
      <c r="B93" s="1114" t="s">
        <v>473</v>
      </c>
      <c r="C93" s="1116"/>
      <c r="D93" s="1117">
        <v>721</v>
      </c>
      <c r="E93" s="1117">
        <v>543</v>
      </c>
      <c r="F93" s="1118">
        <v>2399</v>
      </c>
      <c r="G93" s="1119">
        <v>3663</v>
      </c>
      <c r="H93" s="1116"/>
      <c r="I93" s="1117"/>
      <c r="J93" s="1091"/>
      <c r="K93"/>
      <c r="L93" s="480"/>
      <c r="M93" s="145"/>
      <c r="N93" s="991">
        <f>IF(C93&gt;0,(C93/C84)*100,)</f>
        <v>0</v>
      </c>
      <c r="O93" s="991">
        <f t="shared" ref="O93" si="150">IF(D93&gt;0,(D93/D84)*100,)</f>
        <v>39.355895196506552</v>
      </c>
      <c r="P93" s="991">
        <f t="shared" ref="P93" si="151">IF(E93&gt;0,(E93/E84)*100,)</f>
        <v>42.92490118577075</v>
      </c>
      <c r="Q93" s="991">
        <f t="shared" ref="Q93" si="152">IF(F93&gt;0,(F93/F84)*100,)</f>
        <v>48.690886949462147</v>
      </c>
      <c r="R93" s="996">
        <f t="shared" ref="R93" si="153">IF(G93&gt;0,(G93/G84)*100,)</f>
        <v>45.650548354935196</v>
      </c>
      <c r="S93" s="991">
        <f t="shared" ref="S93" si="154">IF(H93&gt;0,(H93/H84)*100,)</f>
        <v>0</v>
      </c>
      <c r="T93" s="984">
        <f t="shared" ref="T93" si="155">IF(I93&gt;0,(I93/I84)*100,)</f>
        <v>0</v>
      </c>
      <c r="U93" s="996">
        <f t="shared" ref="U93" si="156">IF(J93&gt;0,(J93/J84)*100,)</f>
        <v>0</v>
      </c>
      <c r="V93" s="285" t="s">
        <v>90</v>
      </c>
      <c r="W93" s="279"/>
      <c r="X93" s="279"/>
      <c r="Y93" s="280"/>
      <c r="Z93" s="281"/>
      <c r="AA93" s="281"/>
      <c r="AB93" s="279"/>
      <c r="AC93" s="281"/>
      <c r="AD93" s="193"/>
    </row>
    <row r="94" spans="1:38" ht="15">
      <c r="A94" s="1075"/>
      <c r="B94" s="1106" t="s">
        <v>471</v>
      </c>
      <c r="C94" s="1097"/>
      <c r="D94" s="1098">
        <v>148</v>
      </c>
      <c r="E94" s="1098">
        <v>240</v>
      </c>
      <c r="F94" s="1099">
        <v>616</v>
      </c>
      <c r="G94" s="1100">
        <v>1004</v>
      </c>
      <c r="H94" s="1097"/>
      <c r="I94" s="1101"/>
      <c r="J94" s="1086"/>
      <c r="K94"/>
      <c r="L94" s="480"/>
      <c r="M94" s="145"/>
      <c r="N94" s="248">
        <f>IF(C94&gt;0,(C94/C71)*100,)</f>
        <v>0</v>
      </c>
      <c r="O94" s="248">
        <f>IF(D94&gt;0,(D94/D71)*100,)</f>
        <v>10.693641618497111</v>
      </c>
      <c r="P94" s="982">
        <f t="shared" ref="P94" si="157">IF(E94&gt;0,(E94/E71)*100,)</f>
        <v>24.096385542168676</v>
      </c>
      <c r="Q94" s="982">
        <f t="shared" ref="Q94" si="158">IF(F94&gt;0,(F94/F71)*100,)</f>
        <v>17.865429234338748</v>
      </c>
      <c r="R94" s="997">
        <f t="shared" ref="R94" si="159">IF(G94&gt;0,(G94/G71)*100,)</f>
        <v>17.227179135209333</v>
      </c>
      <c r="S94" s="982">
        <f t="shared" ref="S94" si="160">IF(H94&gt;0,(H94/H71)*100,)</f>
        <v>0</v>
      </c>
      <c r="T94" s="982">
        <f t="shared" ref="T94" si="161">IF(I94&gt;0,(I94/I71)*100,)</f>
        <v>0</v>
      </c>
      <c r="U94" s="997">
        <f t="shared" ref="U94" si="162">IF(J94&gt;0,(J94/J71)*100,)</f>
        <v>0</v>
      </c>
      <c r="V94" s="278">
        <f>+N94+N97+N100</f>
        <v>0</v>
      </c>
      <c r="W94" s="279">
        <f t="shared" ref="W94:W96" si="163">+O94+O97+O100</f>
        <v>43.424855491329481</v>
      </c>
      <c r="X94" s="279">
        <f t="shared" ref="X94:X96" si="164">+P94+P97+P100</f>
        <v>50.401606425702809</v>
      </c>
      <c r="Y94" s="280">
        <f t="shared" ref="Y94:Y96" si="165">+Q94+Q97+Q100</f>
        <v>45.852668213457072</v>
      </c>
      <c r="Z94" s="281">
        <f t="shared" ref="Z94:Z96" si="166">+R94+R97+R100</f>
        <v>46.053534660260809</v>
      </c>
      <c r="AA94" s="281">
        <f t="shared" ref="AA94:AA96" si="167">+S94+S97+S100</f>
        <v>0</v>
      </c>
      <c r="AB94" s="279">
        <f t="shared" ref="AB94:AB96" si="168">+T94+T97+T100</f>
        <v>0</v>
      </c>
      <c r="AC94" s="281">
        <f t="shared" ref="AC94:AC96" si="169">+U94+U97+U100</f>
        <v>0</v>
      </c>
      <c r="AD94" s="193"/>
      <c r="AE94" s="992">
        <f>+V94+N103</f>
        <v>0</v>
      </c>
      <c r="AF94" s="992">
        <f t="shared" ref="AF94:AF96" si="170">+W94+O103</f>
        <v>100</v>
      </c>
      <c r="AG94" s="992">
        <f t="shared" ref="AG94:AG96" si="171">+X94+P103</f>
        <v>100</v>
      </c>
      <c r="AH94" s="992">
        <f t="shared" ref="AH94:AH96" si="172">+Y94+Q103</f>
        <v>100</v>
      </c>
      <c r="AI94" s="992">
        <f t="shared" ref="AI94:AI96" si="173">+Z94+R103</f>
        <v>100</v>
      </c>
      <c r="AJ94" s="992">
        <f t="shared" ref="AJ94:AJ96" si="174">+AA94+S103</f>
        <v>0</v>
      </c>
      <c r="AK94" s="992">
        <f t="shared" ref="AK94:AK96" si="175">+AB94+T103</f>
        <v>0</v>
      </c>
      <c r="AL94" s="992">
        <f t="shared" ref="AL94:AL96" si="176">+AC94+U103</f>
        <v>0</v>
      </c>
    </row>
    <row r="95" spans="1:38" ht="15">
      <c r="A95" s="1075"/>
      <c r="B95" s="1106" t="s">
        <v>469</v>
      </c>
      <c r="C95" s="1097"/>
      <c r="D95" s="1098">
        <v>188</v>
      </c>
      <c r="E95" s="1098">
        <v>298</v>
      </c>
      <c r="F95" s="1099">
        <v>838</v>
      </c>
      <c r="G95" s="1100">
        <v>1324</v>
      </c>
      <c r="H95" s="1097"/>
      <c r="I95" s="1101"/>
      <c r="J95" s="1086"/>
      <c r="K95"/>
      <c r="L95" s="480"/>
      <c r="M95" s="145"/>
      <c r="N95" s="248">
        <f>IF(C95&gt;0,(C95/C74)*100,)</f>
        <v>0</v>
      </c>
      <c r="O95" s="248">
        <f>IF(D95&gt;0,(D95/D74)*100,)</f>
        <v>12.144702842377262</v>
      </c>
      <c r="P95" s="248">
        <f t="shared" ref="P95" si="177">IF(E95&gt;0,(E95/E74)*100,)</f>
        <v>27.772600186393291</v>
      </c>
      <c r="Q95" s="248">
        <f t="shared" ref="Q95" si="178">IF(F95&gt;0,(F95/F74)*100,)</f>
        <v>20.655656889327091</v>
      </c>
      <c r="R95" s="253">
        <f t="shared" ref="R95" si="179">IF(G95&gt;0,(G95/G74)*100,)</f>
        <v>19.826295297993411</v>
      </c>
      <c r="S95" s="248">
        <f t="shared" ref="S95" si="180">IF(H95&gt;0,(H95/H74)*100,)</f>
        <v>0</v>
      </c>
      <c r="T95" s="248">
        <f t="shared" ref="T95" si="181">IF(I95&gt;0,(I95/I74)*100,)</f>
        <v>0</v>
      </c>
      <c r="U95" s="253">
        <f t="shared" ref="U95" si="182">IF(J95&gt;0,(J95/J74)*100,)</f>
        <v>0</v>
      </c>
      <c r="V95" s="278">
        <f t="shared" ref="V95:V96" si="183">+N95+N98+N101</f>
        <v>0</v>
      </c>
      <c r="W95" s="254">
        <f t="shared" si="163"/>
        <v>47.480620155038764</v>
      </c>
      <c r="X95" s="261">
        <f t="shared" si="164"/>
        <v>54.147250698974837</v>
      </c>
      <c r="Y95" s="261">
        <f t="shared" si="165"/>
        <v>45.748089721469071</v>
      </c>
      <c r="Z95" s="262">
        <f t="shared" si="166"/>
        <v>47.499251272836183</v>
      </c>
      <c r="AA95" s="262">
        <f t="shared" si="167"/>
        <v>0</v>
      </c>
      <c r="AB95" s="261">
        <f t="shared" si="168"/>
        <v>0</v>
      </c>
      <c r="AC95" s="262">
        <f t="shared" si="169"/>
        <v>0</v>
      </c>
      <c r="AD95" s="193"/>
      <c r="AE95" s="992">
        <f t="shared" ref="AE95:AE96" si="184">+V95+N104</f>
        <v>0</v>
      </c>
      <c r="AF95" s="992">
        <f t="shared" si="170"/>
        <v>100</v>
      </c>
      <c r="AG95" s="992">
        <f t="shared" si="171"/>
        <v>100</v>
      </c>
      <c r="AH95" s="992">
        <f t="shared" si="172"/>
        <v>100</v>
      </c>
      <c r="AI95" s="992">
        <f t="shared" si="173"/>
        <v>100</v>
      </c>
      <c r="AJ95" s="992">
        <f t="shared" si="174"/>
        <v>0</v>
      </c>
      <c r="AK95" s="992">
        <f t="shared" si="175"/>
        <v>0</v>
      </c>
      <c r="AL95" s="992">
        <f t="shared" si="176"/>
        <v>0</v>
      </c>
    </row>
    <row r="96" spans="1:38" ht="15">
      <c r="A96" s="1075"/>
      <c r="B96" s="1106" t="s">
        <v>467</v>
      </c>
      <c r="C96" s="1097"/>
      <c r="D96" s="1098">
        <v>191</v>
      </c>
      <c r="E96" s="1098">
        <v>293</v>
      </c>
      <c r="F96" s="1099">
        <v>878</v>
      </c>
      <c r="G96" s="1100">
        <v>1362</v>
      </c>
      <c r="H96" s="1097"/>
      <c r="I96" s="1101"/>
      <c r="J96" s="1086"/>
      <c r="K96"/>
      <c r="L96" s="480"/>
      <c r="M96" s="145"/>
      <c r="N96" s="984">
        <f>IF(C96&gt;0,(C96/C78)*100,)</f>
        <v>0</v>
      </c>
      <c r="O96" s="984">
        <f>IF(D96&gt;0,(D96/D78)*100,)</f>
        <v>12.905405405405403</v>
      </c>
      <c r="P96" s="984">
        <f t="shared" ref="P96" si="185">IF(E96&gt;0,(E96/E78)*100,)</f>
        <v>26.184092940125115</v>
      </c>
      <c r="Q96" s="984">
        <f t="shared" ref="Q96" si="186">IF(F96&gt;0,(F96/F78)*100,)</f>
        <v>21.982974461692539</v>
      </c>
      <c r="R96" s="985">
        <f t="shared" ref="R96" si="187">IF(G96&gt;0,(G96/G78)*100,)</f>
        <v>20.658273926892161</v>
      </c>
      <c r="S96" s="984">
        <f t="shared" ref="S96" si="188">IF(H96&gt;0,(H96/H78)*100,)</f>
        <v>0</v>
      </c>
      <c r="T96" s="984">
        <f t="shared" ref="T96" si="189">IF(I96&gt;0,(I96/I78)*100,)</f>
        <v>0</v>
      </c>
      <c r="U96" s="985">
        <f t="shared" ref="U96" si="190">IF(J96&gt;0,(J96/J78)*100,)</f>
        <v>0</v>
      </c>
      <c r="V96" s="278">
        <f t="shared" si="183"/>
        <v>0</v>
      </c>
      <c r="W96" s="279">
        <f t="shared" si="163"/>
        <v>53.986486486486484</v>
      </c>
      <c r="X96" s="279">
        <f t="shared" si="164"/>
        <v>58.176943699731908</v>
      </c>
      <c r="Y96" s="280">
        <f t="shared" si="165"/>
        <v>52.879318978467708</v>
      </c>
      <c r="Z96" s="281">
        <f t="shared" si="166"/>
        <v>54.026998331563782</v>
      </c>
      <c r="AA96" s="281">
        <f t="shared" si="167"/>
        <v>0</v>
      </c>
      <c r="AB96" s="279">
        <f t="shared" si="168"/>
        <v>0</v>
      </c>
      <c r="AC96" s="281">
        <f t="shared" si="169"/>
        <v>0</v>
      </c>
      <c r="AD96" s="193"/>
      <c r="AE96" s="992">
        <f t="shared" si="184"/>
        <v>0</v>
      </c>
      <c r="AF96" s="992">
        <f t="shared" si="170"/>
        <v>100</v>
      </c>
      <c r="AG96" s="992">
        <f t="shared" si="171"/>
        <v>100</v>
      </c>
      <c r="AH96" s="992">
        <f t="shared" si="172"/>
        <v>100</v>
      </c>
      <c r="AI96" s="992">
        <f t="shared" si="173"/>
        <v>100</v>
      </c>
      <c r="AJ96" s="992">
        <f t="shared" si="174"/>
        <v>0</v>
      </c>
      <c r="AK96" s="992">
        <f t="shared" si="175"/>
        <v>0</v>
      </c>
      <c r="AL96" s="992">
        <f t="shared" si="176"/>
        <v>0</v>
      </c>
    </row>
    <row r="97" spans="1:30" ht="15">
      <c r="A97" s="1075"/>
      <c r="B97" s="1106" t="s">
        <v>465</v>
      </c>
      <c r="C97" s="1097"/>
      <c r="D97" s="1098">
        <v>294</v>
      </c>
      <c r="E97" s="1098">
        <v>155</v>
      </c>
      <c r="F97" s="1099">
        <v>540</v>
      </c>
      <c r="G97" s="1100">
        <v>989</v>
      </c>
      <c r="H97" s="1097"/>
      <c r="I97" s="1101"/>
      <c r="J97" s="1086"/>
      <c r="K97"/>
      <c r="L97" s="480"/>
      <c r="M97" s="145"/>
      <c r="N97" s="980">
        <f>IF(C97&gt;0,(C97/C71)*100,)</f>
        <v>0</v>
      </c>
      <c r="O97" s="982">
        <f t="shared" ref="O97" si="191">IF(D97&gt;0,(D97/D71)*100,)</f>
        <v>21.242774566473987</v>
      </c>
      <c r="P97" s="982">
        <f t="shared" ref="P97" si="192">IF(E97&gt;0,(E97/E71)*100,)</f>
        <v>15.562248995983936</v>
      </c>
      <c r="Q97" s="982">
        <f t="shared" ref="Q97" si="193">IF(F97&gt;0,(F97/F71)*100,)</f>
        <v>15.661252900232018</v>
      </c>
      <c r="R97" s="997">
        <f t="shared" ref="R97" si="194">IF(G97&gt;0,(G97/G71)*100,)</f>
        <v>16.969800960878516</v>
      </c>
      <c r="S97" s="982">
        <f t="shared" ref="S97" si="195">IF(H97&gt;0,(H97/H71)*100,)</f>
        <v>0</v>
      </c>
      <c r="T97" s="982">
        <f t="shared" ref="T97" si="196">IF(I97&gt;0,(I97/I71)*100,)</f>
        <v>0</v>
      </c>
      <c r="U97" s="997">
        <f t="shared" ref="U97" si="197">IF(J97&gt;0,(J97/J71)*100,)</f>
        <v>0</v>
      </c>
      <c r="AD97" s="193"/>
    </row>
    <row r="98" spans="1:30" ht="15">
      <c r="A98" s="1075"/>
      <c r="B98" s="1106" t="s">
        <v>463</v>
      </c>
      <c r="C98" s="1097"/>
      <c r="D98" s="1098">
        <v>382</v>
      </c>
      <c r="E98" s="1098">
        <v>174</v>
      </c>
      <c r="F98" s="1099">
        <v>609</v>
      </c>
      <c r="G98" s="1100">
        <v>1165</v>
      </c>
      <c r="H98" s="1097"/>
      <c r="I98" s="1101"/>
      <c r="J98" s="1086"/>
      <c r="K98"/>
      <c r="L98" s="480"/>
      <c r="M98" s="145"/>
      <c r="N98" s="178">
        <f>IF(C98&gt;0,(C98/C74)*100,)</f>
        <v>0</v>
      </c>
      <c r="O98" s="248">
        <f t="shared" ref="O98" si="198">IF(D98&gt;0,(D98/D74)*100,)</f>
        <v>24.677002583979331</v>
      </c>
      <c r="P98" s="248">
        <f t="shared" ref="P98" si="199">IF(E98&gt;0,(E98/E74)*100,)</f>
        <v>16.216216216216218</v>
      </c>
      <c r="Q98" s="248">
        <f t="shared" ref="Q98" si="200">IF(F98&gt;0,(F98/F74)*100,)</f>
        <v>15.011091939857039</v>
      </c>
      <c r="R98" s="253">
        <f t="shared" ref="R98" si="201">IF(G98&gt;0,(G98/G74)*100,)</f>
        <v>17.445342917041028</v>
      </c>
      <c r="S98" s="248">
        <f t="shared" ref="S98" si="202">IF(H98&gt;0,(H98/H74)*100,)</f>
        <v>0</v>
      </c>
      <c r="T98" s="248">
        <f t="shared" ref="T98" si="203">IF(I98&gt;0,(I98/I74)*100,)</f>
        <v>0</v>
      </c>
      <c r="U98" s="253">
        <f t="shared" ref="U98" si="204">IF(J98&gt;0,(J98/J74)*100,)</f>
        <v>0</v>
      </c>
      <c r="V98" s="281"/>
      <c r="W98" s="279"/>
      <c r="X98" s="279"/>
      <c r="Y98" s="280"/>
      <c r="Z98" s="281"/>
      <c r="AA98" s="281"/>
      <c r="AB98" s="279"/>
      <c r="AC98" s="281"/>
      <c r="AD98" s="193"/>
    </row>
    <row r="99" spans="1:30" ht="15">
      <c r="A99" s="1075"/>
      <c r="B99" s="1106" t="s">
        <v>461</v>
      </c>
      <c r="C99" s="1097"/>
      <c r="D99" s="1098">
        <v>493</v>
      </c>
      <c r="E99" s="1098">
        <v>241</v>
      </c>
      <c r="F99" s="1099">
        <v>839</v>
      </c>
      <c r="G99" s="1100">
        <v>1573</v>
      </c>
      <c r="H99" s="1097"/>
      <c r="I99" s="1101"/>
      <c r="J99" s="1086"/>
      <c r="K99"/>
      <c r="L99" s="480"/>
      <c r="M99" s="145"/>
      <c r="N99" s="991">
        <f>IF(C99&gt;0,(C99/C78)*100,)</f>
        <v>0</v>
      </c>
      <c r="O99" s="274">
        <f t="shared" ref="O99" si="205">IF(D99&gt;0,(D99/D78)*100,)</f>
        <v>33.310810810810807</v>
      </c>
      <c r="P99" s="274">
        <f t="shared" ref="P99" si="206">IF(E99&gt;0,(E99/E78)*100,)</f>
        <v>21.537086684539766</v>
      </c>
      <c r="Q99" s="274">
        <f t="shared" ref="Q99" si="207">IF(F99&gt;0,(F99/F78)*100,)</f>
        <v>21.006509764646971</v>
      </c>
      <c r="R99" s="275">
        <f t="shared" ref="R99" si="208">IF(G99&gt;0,(G99/G78)*100,)</f>
        <v>23.85863794934021</v>
      </c>
      <c r="S99" s="274">
        <f t="shared" ref="S99" si="209">IF(H99&gt;0,(H99/H78)*100,)</f>
        <v>0</v>
      </c>
      <c r="T99" s="274">
        <f t="shared" ref="T99" si="210">IF(I99&gt;0,(I99/I78)*100,)</f>
        <v>0</v>
      </c>
      <c r="U99" s="275">
        <f t="shared" ref="U99" si="211">IF(J99&gt;0,(J99/J78)*100,)</f>
        <v>0</v>
      </c>
      <c r="V99" s="286"/>
      <c r="W99" s="271"/>
      <c r="X99" s="271"/>
      <c r="Y99" s="272"/>
      <c r="Z99" s="273"/>
      <c r="AA99" s="273"/>
      <c r="AB99" s="271"/>
      <c r="AC99" s="273"/>
      <c r="AD99" s="193"/>
    </row>
    <row r="100" spans="1:30" ht="15">
      <c r="A100" s="1075"/>
      <c r="B100" s="1106" t="s">
        <v>459</v>
      </c>
      <c r="C100" s="1097"/>
      <c r="D100" s="1098">
        <v>159</v>
      </c>
      <c r="E100" s="1098">
        <v>107</v>
      </c>
      <c r="F100" s="1099">
        <v>425</v>
      </c>
      <c r="G100" s="1100">
        <v>691</v>
      </c>
      <c r="H100" s="1097"/>
      <c r="I100" s="1101"/>
      <c r="J100" s="1086"/>
      <c r="K100"/>
      <c r="L100" s="480"/>
      <c r="M100" s="145"/>
      <c r="N100" s="980">
        <f>IF(C100&gt;0,(C100/C71)*100,)</f>
        <v>0</v>
      </c>
      <c r="O100" s="998">
        <f t="shared" ref="O100" si="212">IF(D100&gt;0,(D100/D71)*100,)</f>
        <v>11.488439306358382</v>
      </c>
      <c r="P100" s="998">
        <f t="shared" ref="P100" si="213">IF(E100&gt;0,(E100/E71)*100,)</f>
        <v>10.742971887550201</v>
      </c>
      <c r="Q100" s="998">
        <f t="shared" ref="Q100" si="214">IF(F100&gt;0,(F100/F71)*100,)</f>
        <v>12.325986078886311</v>
      </c>
      <c r="R100" s="999">
        <f t="shared" ref="R100" si="215">IF(G100&gt;0,(G100/G71)*100,)</f>
        <v>11.856554564172958</v>
      </c>
      <c r="S100" s="998">
        <f t="shared" ref="S100" si="216">IF(H100&gt;0,(H100/H71)*100,)</f>
        <v>0</v>
      </c>
      <c r="T100" s="1000">
        <f t="shared" ref="T100" si="217">IF(I100&gt;0,(I100/I71)*100,)</f>
        <v>0</v>
      </c>
      <c r="U100" s="999">
        <f t="shared" ref="U100" si="218">IF(J100&gt;0,(J100/J71)*100,)</f>
        <v>0</v>
      </c>
      <c r="V100" s="278"/>
      <c r="W100" s="279"/>
      <c r="X100" s="279"/>
      <c r="Y100" s="280"/>
      <c r="Z100" s="281"/>
      <c r="AA100" s="281"/>
      <c r="AB100" s="279"/>
      <c r="AC100" s="281"/>
      <c r="AD100" s="193"/>
    </row>
    <row r="101" spans="1:30" ht="15">
      <c r="A101" s="1075"/>
      <c r="B101" s="1106" t="s">
        <v>457</v>
      </c>
      <c r="C101" s="1097"/>
      <c r="D101" s="1098">
        <v>165</v>
      </c>
      <c r="E101" s="1098">
        <v>109</v>
      </c>
      <c r="F101" s="1099">
        <v>409</v>
      </c>
      <c r="G101" s="1100">
        <v>683</v>
      </c>
      <c r="H101" s="1097"/>
      <c r="I101" s="1101"/>
      <c r="J101" s="1086"/>
      <c r="K101"/>
      <c r="L101" s="480"/>
      <c r="M101" s="145"/>
      <c r="N101" s="178">
        <f>IF(C101&gt;0,(C101/C74)*100,)</f>
        <v>0</v>
      </c>
      <c r="O101" s="271">
        <f t="shared" ref="O101" si="219">IF(D101&gt;0,(D101/D74)*100,)</f>
        <v>10.65891472868217</v>
      </c>
      <c r="P101" s="207">
        <f t="shared" ref="P101" si="220">IF(E101&gt;0,(E101/E74)*100,)</f>
        <v>10.15843429636533</v>
      </c>
      <c r="Q101" s="208">
        <f t="shared" ref="Q101" si="221">IF(F101&gt;0,(F101/F74)*100,)</f>
        <v>10.08134089228494</v>
      </c>
      <c r="R101" s="209">
        <f t="shared" ref="R101" si="222">IF(G101&gt;0,(G101/G74)*100,)</f>
        <v>10.227613057801738</v>
      </c>
      <c r="S101" s="210">
        <f t="shared" ref="S101" si="223">IF(H101&gt;0,(H101/H74)*100,)</f>
        <v>0</v>
      </c>
      <c r="T101" s="207">
        <f t="shared" ref="T101" si="224">IF(I101&gt;0,(I101/I74)*100,)</f>
        <v>0</v>
      </c>
      <c r="U101" s="209">
        <f t="shared" ref="U101" si="225">IF(J101&gt;0,(J101/J74)*100,)</f>
        <v>0</v>
      </c>
      <c r="V101" s="260"/>
      <c r="W101" s="254"/>
      <c r="X101" s="261"/>
      <c r="Y101" s="261"/>
      <c r="Z101" s="262"/>
      <c r="AA101" s="262"/>
      <c r="AB101" s="261"/>
      <c r="AC101" s="262"/>
      <c r="AD101" s="193"/>
    </row>
    <row r="102" spans="1:30" ht="15">
      <c r="A102" s="1075"/>
      <c r="B102" s="1106" t="s">
        <v>455</v>
      </c>
      <c r="C102" s="1097"/>
      <c r="D102" s="1098">
        <v>115</v>
      </c>
      <c r="E102" s="1098">
        <v>117</v>
      </c>
      <c r="F102" s="1099">
        <v>395</v>
      </c>
      <c r="G102" s="1100">
        <v>627</v>
      </c>
      <c r="H102" s="1097"/>
      <c r="I102" s="1101"/>
      <c r="J102" s="1086"/>
      <c r="K102"/>
      <c r="L102" s="480"/>
      <c r="M102" s="145"/>
      <c r="N102" s="991">
        <f>IF(C102&gt;0,(C102/C78)*100,)</f>
        <v>0</v>
      </c>
      <c r="O102" s="274">
        <f t="shared" ref="O102" si="226">IF(D102&gt;0,(D102/D78)*100,)</f>
        <v>7.7702702702702702</v>
      </c>
      <c r="P102" s="211">
        <f t="shared" ref="P102" si="227">IF(E102&gt;0,(E102/E78)*100,)</f>
        <v>10.455764075067025</v>
      </c>
      <c r="Q102" s="212">
        <f t="shared" ref="Q102" si="228">IF(F102&gt;0,(F102/F78)*100,)</f>
        <v>9.8898347521281913</v>
      </c>
      <c r="R102" s="213">
        <f t="shared" ref="R102" si="229">IF(G102&gt;0,(G102/G78)*100,)</f>
        <v>9.5100864553314128</v>
      </c>
      <c r="S102" s="214">
        <f t="shared" ref="S102" si="230">IF(H102&gt;0,(H102/H78)*100,)</f>
        <v>0</v>
      </c>
      <c r="T102" s="211">
        <f t="shared" ref="T102" si="231">IF(I102&gt;0,(I102/I78)*100,)</f>
        <v>0</v>
      </c>
      <c r="U102" s="213">
        <f t="shared" ref="U102" si="232">IF(J102&gt;0,(J102/J78)*100,)</f>
        <v>0</v>
      </c>
      <c r="V102" s="281"/>
      <c r="W102" s="279"/>
      <c r="X102" s="279"/>
      <c r="Y102" s="280"/>
      <c r="Z102" s="281"/>
      <c r="AA102" s="281"/>
      <c r="AB102" s="279"/>
      <c r="AC102" s="281"/>
      <c r="AD102" s="193"/>
    </row>
    <row r="103" spans="1:30" ht="15">
      <c r="A103" s="1075"/>
      <c r="B103" s="1106" t="s">
        <v>453</v>
      </c>
      <c r="C103" s="1097"/>
      <c r="D103" s="1098">
        <v>783</v>
      </c>
      <c r="E103" s="1098">
        <v>494</v>
      </c>
      <c r="F103" s="1099">
        <v>1867</v>
      </c>
      <c r="G103" s="1100">
        <v>3144</v>
      </c>
      <c r="H103" s="1097"/>
      <c r="I103" s="1101"/>
      <c r="J103" s="1086"/>
      <c r="K103"/>
      <c r="L103" s="480"/>
      <c r="M103" s="145"/>
      <c r="N103" s="980">
        <f>IF(C103&gt;0,(C103/C71)*100,)</f>
        <v>0</v>
      </c>
      <c r="O103" s="1000">
        <f t="shared" ref="O103" si="233">IF(D103&gt;0,(D103/D71)*100,)</f>
        <v>56.575144508670519</v>
      </c>
      <c r="P103" s="1001">
        <f t="shared" ref="P103" si="234">IF(E103&gt;0,(E103/E71)*100,)</f>
        <v>49.598393574297191</v>
      </c>
      <c r="Q103" s="1002">
        <f t="shared" ref="Q103" si="235">IF(F103&gt;0,(F103/F71)*100,)</f>
        <v>54.147331786542921</v>
      </c>
      <c r="R103" s="1003">
        <f t="shared" ref="R103" si="236">IF(G103&gt;0,(G103/G71)*100,)</f>
        <v>53.946465339739191</v>
      </c>
      <c r="S103" s="250">
        <f t="shared" ref="S103" si="237">IF(H103&gt;0,(H103/H71)*100,)</f>
        <v>0</v>
      </c>
      <c r="T103" s="1001">
        <f t="shared" ref="T103" si="238">IF(I103&gt;0,(I103/I71)*100,)</f>
        <v>0</v>
      </c>
      <c r="U103" s="1003">
        <f t="shared" ref="U103" si="239">IF(J103&gt;0,(J103/J71)*100,)</f>
        <v>0</v>
      </c>
      <c r="V103" s="278"/>
      <c r="W103" s="279"/>
      <c r="X103" s="279"/>
      <c r="Y103" s="280"/>
      <c r="Z103" s="281"/>
      <c r="AA103" s="281"/>
      <c r="AB103" s="279"/>
      <c r="AC103" s="281"/>
      <c r="AD103" s="193"/>
    </row>
    <row r="104" spans="1:30" ht="15">
      <c r="A104" s="1075"/>
      <c r="B104" s="1106" t="s">
        <v>451</v>
      </c>
      <c r="C104" s="1097"/>
      <c r="D104" s="1098">
        <v>813</v>
      </c>
      <c r="E104" s="1098">
        <v>492</v>
      </c>
      <c r="F104" s="1099">
        <v>2201</v>
      </c>
      <c r="G104" s="1100">
        <v>3506</v>
      </c>
      <c r="H104" s="1097"/>
      <c r="I104" s="1101"/>
      <c r="J104" s="1086"/>
      <c r="K104"/>
      <c r="L104" s="480"/>
      <c r="M104" s="145"/>
      <c r="N104" s="178">
        <f>IF(C104&gt;0,(C104/C74)*100,)</f>
        <v>0</v>
      </c>
      <c r="O104" s="271">
        <f t="shared" ref="O104" si="240">IF(D104&gt;0,(D104/D74)*100,)</f>
        <v>52.519379844961243</v>
      </c>
      <c r="P104" s="207">
        <f t="shared" ref="P104" si="241">IF(E104&gt;0,(E104/E74)*100,)</f>
        <v>45.852749301025163</v>
      </c>
      <c r="Q104" s="208">
        <f t="shared" ref="Q104" si="242">IF(F104&gt;0,(F104/F74)*100,)</f>
        <v>54.251910278530936</v>
      </c>
      <c r="R104" s="209">
        <f t="shared" ref="R104" si="243">IF(G104&gt;0,(G104/G74)*100,)</f>
        <v>52.500748727163824</v>
      </c>
      <c r="S104" s="210">
        <f t="shared" ref="S104" si="244">IF(H104&gt;0,(H104/H74)*100,)</f>
        <v>0</v>
      </c>
      <c r="T104" s="207">
        <f t="shared" ref="T104" si="245">IF(I104&gt;0,(I104/I74)*100,)</f>
        <v>0</v>
      </c>
      <c r="U104" s="209">
        <f t="shared" ref="U104" si="246">IF(J104&gt;0,(J104/J74)*100,)</f>
        <v>0</v>
      </c>
      <c r="V104" s="260"/>
      <c r="W104" s="254"/>
      <c r="X104" s="261"/>
      <c r="Y104" s="261"/>
      <c r="Z104" s="262"/>
      <c r="AA104" s="262"/>
      <c r="AB104" s="261"/>
      <c r="AC104" s="262"/>
      <c r="AD104" s="193"/>
    </row>
    <row r="105" spans="1:30" ht="15">
      <c r="A105" s="1075"/>
      <c r="B105" s="1114" t="s">
        <v>449</v>
      </c>
      <c r="C105" s="1116"/>
      <c r="D105" s="1117">
        <v>681</v>
      </c>
      <c r="E105" s="1117">
        <v>468</v>
      </c>
      <c r="F105" s="1118">
        <v>1882</v>
      </c>
      <c r="G105" s="1119">
        <v>3031</v>
      </c>
      <c r="H105" s="1116"/>
      <c r="I105" s="1117"/>
      <c r="J105" s="1091"/>
      <c r="K105"/>
      <c r="L105" s="480"/>
      <c r="M105" s="145"/>
      <c r="N105" s="991">
        <f>IF(C105&gt;0,(C105/C78)*100,)</f>
        <v>0</v>
      </c>
      <c r="O105" s="274">
        <f t="shared" ref="O105" si="247">IF(D105&gt;0,(D105/D78)*100,)</f>
        <v>46.013513513513516</v>
      </c>
      <c r="P105" s="211">
        <f t="shared" ref="P105" si="248">IF(E105&gt;0,(E105/E78)*100,)</f>
        <v>41.8230563002681</v>
      </c>
      <c r="Q105" s="212">
        <f t="shared" ref="Q105" si="249">IF(F105&gt;0,(F105/F78)*100,)</f>
        <v>47.120681021532299</v>
      </c>
      <c r="R105" s="213">
        <f t="shared" ref="R105" si="250">IF(G105&gt;0,(G105/G78)*100,)</f>
        <v>45.973001668436218</v>
      </c>
      <c r="S105" s="214">
        <f t="shared" ref="S105" si="251">IF(H105&gt;0,(H105/H78)*100,)</f>
        <v>0</v>
      </c>
      <c r="T105" s="211">
        <f t="shared" ref="T105" si="252">IF(I105&gt;0,(I105/I78)*100,)</f>
        <v>0</v>
      </c>
      <c r="U105" s="213">
        <f t="shared" ref="U105" si="253">IF(J105&gt;0,(J105/J78)*100,)</f>
        <v>0</v>
      </c>
      <c r="V105" s="281"/>
      <c r="W105" s="279"/>
      <c r="X105" s="279"/>
      <c r="Y105" s="280"/>
      <c r="Z105" s="281"/>
      <c r="AA105" s="281"/>
      <c r="AB105" s="279"/>
      <c r="AC105" s="281"/>
      <c r="AD105" s="193"/>
    </row>
    <row r="106" spans="1:30" ht="15">
      <c r="A106" s="1075"/>
      <c r="B106" s="1106" t="s">
        <v>447</v>
      </c>
      <c r="C106" s="1097"/>
      <c r="D106" s="1098">
        <v>273</v>
      </c>
      <c r="E106" s="1098">
        <v>316</v>
      </c>
      <c r="F106" s="1099">
        <v>1117</v>
      </c>
      <c r="G106" s="1100">
        <v>1706</v>
      </c>
      <c r="H106" s="1097"/>
      <c r="I106" s="1101"/>
      <c r="J106" s="1086"/>
      <c r="K106"/>
      <c r="L106" s="480"/>
      <c r="M106" s="145"/>
      <c r="N106" s="980">
        <f>IF(C106&gt;0,(C106/C64)*100,)</f>
        <v>0</v>
      </c>
      <c r="O106" s="1000">
        <f t="shared" ref="O106" si="254">IF(D106&gt;0,(D106/D64)*100,)</f>
        <v>23.293515358361773</v>
      </c>
      <c r="P106" s="1001">
        <f t="shared" ref="P106" si="255">IF(E106&gt;0,(E106/E64)*100,)</f>
        <v>32.410256410256409</v>
      </c>
      <c r="Q106" s="1002">
        <f t="shared" ref="Q106" si="256">IF(F106&gt;0,(F106/F64)*100,)</f>
        <v>28.207070707070709</v>
      </c>
      <c r="R106" s="1003">
        <f t="shared" ref="R106" si="257">IF(G106&gt;0,(G106/G64)*100,)</f>
        <v>27.935156377926969</v>
      </c>
      <c r="S106" s="250">
        <f t="shared" ref="S106" si="258">IF(H106&gt;0,(H106/H64)*100,)</f>
        <v>0</v>
      </c>
      <c r="T106" s="1001">
        <f t="shared" ref="T106" si="259">IF(I106&gt;0,(I106/I64)*100,)</f>
        <v>0</v>
      </c>
      <c r="U106" s="1003">
        <f t="shared" ref="U106" si="260">IF(J106&gt;0,(J106/J64)*100,)</f>
        <v>0</v>
      </c>
      <c r="V106" s="260"/>
      <c r="W106" s="254"/>
      <c r="X106" s="261"/>
      <c r="Y106" s="261"/>
      <c r="Z106" s="262"/>
      <c r="AA106" s="262"/>
      <c r="AB106" s="261"/>
      <c r="AC106" s="262"/>
      <c r="AD106" s="193"/>
    </row>
    <row r="107" spans="1:30" ht="15">
      <c r="A107" s="1075"/>
      <c r="B107" s="1106" t="s">
        <v>445</v>
      </c>
      <c r="C107" s="1097"/>
      <c r="D107" s="1098">
        <v>302</v>
      </c>
      <c r="E107" s="1098">
        <v>408</v>
      </c>
      <c r="F107" s="1099">
        <v>1026</v>
      </c>
      <c r="G107" s="1100">
        <v>1736</v>
      </c>
      <c r="H107" s="1097"/>
      <c r="I107" s="1101"/>
      <c r="J107" s="1086"/>
      <c r="K107"/>
      <c r="L107" s="480"/>
      <c r="M107" s="145"/>
      <c r="N107" s="271">
        <f>IF(C107&gt;0,(C107/C66)*100,)</f>
        <v>0</v>
      </c>
      <c r="O107" s="271">
        <f t="shared" ref="O107" si="261">IF(D107&gt;0,(D107/D66)*100,)</f>
        <v>23.410852713178297</v>
      </c>
      <c r="P107" s="207">
        <f t="shared" ref="P107" si="262">IF(E107&gt;0,(E107/E66)*100,)</f>
        <v>39.727361246348586</v>
      </c>
      <c r="Q107" s="208">
        <f t="shared" ref="Q107" si="263">IF(F107&gt;0,(F107/F66)*100,)</f>
        <v>27.418492784607164</v>
      </c>
      <c r="R107" s="209">
        <f t="shared" ref="R107" si="264">IF(G107&gt;0,(G107/G66)*100,)</f>
        <v>28.651592672058097</v>
      </c>
      <c r="S107" s="210">
        <f t="shared" ref="S107" si="265">IF(H107&gt;0,(H107/H66)*100,)</f>
        <v>0</v>
      </c>
      <c r="T107" s="207">
        <f t="shared" ref="T107" si="266">IF(I107&gt;0,(I107/I66)*100,)</f>
        <v>0</v>
      </c>
      <c r="U107" s="209">
        <f t="shared" ref="U107" si="267">IF(J107&gt;0,(J107/J66)*100,)</f>
        <v>0</v>
      </c>
      <c r="V107" s="260"/>
      <c r="W107" s="254"/>
      <c r="X107" s="261"/>
      <c r="Y107" s="261"/>
      <c r="Z107" s="262"/>
      <c r="AA107" s="262"/>
      <c r="AB107" s="261"/>
      <c r="AC107" s="262"/>
      <c r="AD107" s="193"/>
    </row>
    <row r="108" spans="1:30" ht="15">
      <c r="A108" s="1075"/>
      <c r="B108" s="1106" t="s">
        <v>443</v>
      </c>
      <c r="C108" s="1097"/>
      <c r="D108" s="1098">
        <v>360</v>
      </c>
      <c r="E108" s="1098">
        <v>385</v>
      </c>
      <c r="F108" s="1099">
        <v>1070</v>
      </c>
      <c r="G108" s="1100">
        <v>1815</v>
      </c>
      <c r="H108" s="1097"/>
      <c r="I108" s="1101"/>
      <c r="J108" s="1086"/>
      <c r="K108"/>
      <c r="L108" s="480"/>
      <c r="M108" s="145"/>
      <c r="N108" s="274">
        <f>IF(C108&gt;0,(C108/C68)*100,)</f>
        <v>0</v>
      </c>
      <c r="O108" s="274">
        <f t="shared" ref="O108" si="268">IF(D108&gt;0,(D108/D68)*100,)</f>
        <v>23.841059602649008</v>
      </c>
      <c r="P108" s="211">
        <f t="shared" ref="P108" si="269">IF(E108&gt;0,(E108/E68)*100,)</f>
        <v>36.983669548511045</v>
      </c>
      <c r="Q108" s="212">
        <f t="shared" ref="Q108" si="270">IF(F108&gt;0,(F108/F68)*100,)</f>
        <v>29.492833517089306</v>
      </c>
      <c r="R108" s="213">
        <f t="shared" ref="R108" si="271">IF(G108&gt;0,(G108/G68)*100,)</f>
        <v>29.373685062307821</v>
      </c>
      <c r="S108" s="214">
        <f t="shared" ref="S108" si="272">IF(H108&gt;0,(H108/H68)*100,)</f>
        <v>0</v>
      </c>
      <c r="T108" s="211">
        <f t="shared" ref="T108" si="273">IF(I108&gt;0,(I108/I68)*100,)</f>
        <v>0</v>
      </c>
      <c r="U108" s="213">
        <f t="shared" ref="U108" si="274">IF(J108&gt;0,(J108/J68)*100,)</f>
        <v>0</v>
      </c>
      <c r="V108" s="983"/>
      <c r="W108" s="283"/>
      <c r="X108" s="283"/>
      <c r="Y108" s="284"/>
      <c r="Z108" s="282"/>
      <c r="AA108" s="282"/>
      <c r="AB108" s="283"/>
      <c r="AC108" s="282"/>
      <c r="AD108" s="193"/>
    </row>
    <row r="109" spans="1:30" ht="15">
      <c r="A109" s="1068" t="s">
        <v>86</v>
      </c>
      <c r="B109" s="1105" t="s">
        <v>517</v>
      </c>
      <c r="C109" s="1092"/>
      <c r="D109" s="1093">
        <v>2570</v>
      </c>
      <c r="E109" s="1093">
        <v>2203</v>
      </c>
      <c r="F109" s="1094"/>
      <c r="G109" s="1095">
        <v>4773</v>
      </c>
      <c r="H109" s="1092"/>
      <c r="I109" s="1093"/>
      <c r="J109" s="1096"/>
      <c r="K109"/>
      <c r="L109" s="480"/>
      <c r="M109" s="145"/>
      <c r="N109" s="252"/>
      <c r="O109" s="176"/>
      <c r="P109" s="176"/>
      <c r="Q109" s="176"/>
      <c r="R109" s="177"/>
      <c r="S109" s="177"/>
      <c r="T109" s="244"/>
      <c r="U109" s="987"/>
      <c r="V109" s="256"/>
      <c r="W109" s="257"/>
      <c r="X109" s="258"/>
      <c r="Y109" s="258"/>
      <c r="Z109" s="259"/>
      <c r="AA109" s="259"/>
      <c r="AB109" s="258"/>
      <c r="AC109" s="979"/>
      <c r="AD109" s="193"/>
    </row>
    <row r="110" spans="1:30" ht="15">
      <c r="A110" s="1067"/>
      <c r="B110" s="1106" t="s">
        <v>515</v>
      </c>
      <c r="C110" s="1097"/>
      <c r="D110" s="1098">
        <v>2675</v>
      </c>
      <c r="E110" s="1098">
        <v>2504</v>
      </c>
      <c r="F110" s="1099"/>
      <c r="G110" s="1100">
        <v>5179</v>
      </c>
      <c r="H110" s="1097"/>
      <c r="I110" s="1101"/>
      <c r="J110" s="1086"/>
      <c r="K110"/>
      <c r="L110" s="480"/>
      <c r="M110" s="145"/>
      <c r="N110" s="179"/>
      <c r="O110" s="179"/>
      <c r="P110" s="179"/>
      <c r="Q110" s="179"/>
      <c r="R110" s="180"/>
      <c r="S110" s="180"/>
      <c r="T110" s="245"/>
      <c r="U110" s="988"/>
      <c r="V110" s="260"/>
      <c r="W110" s="254"/>
      <c r="X110" s="261"/>
      <c r="Y110" s="261"/>
      <c r="Z110" s="262"/>
      <c r="AA110" s="262"/>
      <c r="AB110" s="261"/>
      <c r="AC110" s="262"/>
      <c r="AD110" s="193"/>
    </row>
    <row r="111" spans="1:30" ht="15">
      <c r="A111" s="1067"/>
      <c r="B111" s="1106" t="s">
        <v>513</v>
      </c>
      <c r="C111" s="1097"/>
      <c r="D111" s="1098">
        <v>2762</v>
      </c>
      <c r="E111" s="1098">
        <v>2761</v>
      </c>
      <c r="F111" s="1099"/>
      <c r="G111" s="1100">
        <v>5523</v>
      </c>
      <c r="H111" s="1097"/>
      <c r="I111" s="1101"/>
      <c r="J111" s="1086"/>
      <c r="K111"/>
      <c r="L111" s="480"/>
      <c r="M111" s="145"/>
      <c r="N111" s="179"/>
      <c r="O111" s="179"/>
      <c r="P111" s="179"/>
      <c r="Q111" s="179"/>
      <c r="R111" s="180"/>
      <c r="S111" s="180"/>
      <c r="T111" s="245"/>
      <c r="U111" s="988"/>
      <c r="V111" s="260"/>
      <c r="W111" s="254"/>
      <c r="X111" s="261"/>
      <c r="Y111" s="261"/>
      <c r="Z111" s="262"/>
      <c r="AA111" s="262"/>
      <c r="AB111" s="261"/>
      <c r="AC111" s="262"/>
      <c r="AD111" s="193"/>
    </row>
    <row r="112" spans="1:30" ht="15">
      <c r="A112" s="1067"/>
      <c r="B112" s="1106" t="s">
        <v>511</v>
      </c>
      <c r="C112" s="1097"/>
      <c r="D112" s="1098">
        <v>2184</v>
      </c>
      <c r="E112" s="1098">
        <v>2309</v>
      </c>
      <c r="F112" s="1099"/>
      <c r="G112" s="1100">
        <v>4493</v>
      </c>
      <c r="H112" s="1097"/>
      <c r="I112" s="1101"/>
      <c r="J112" s="1086"/>
      <c r="K112"/>
      <c r="L112" s="480"/>
      <c r="M112" s="145"/>
      <c r="N112" s="179"/>
      <c r="O112" s="179"/>
      <c r="P112" s="179"/>
      <c r="Q112" s="179"/>
      <c r="R112" s="180"/>
      <c r="S112" s="180"/>
      <c r="T112" s="245"/>
      <c r="U112" s="988"/>
      <c r="V112" s="260"/>
      <c r="W112" s="254"/>
      <c r="X112" s="261"/>
      <c r="Y112" s="261"/>
      <c r="Z112" s="262"/>
      <c r="AA112" s="262"/>
      <c r="AB112" s="261"/>
      <c r="AC112" s="262"/>
      <c r="AD112" s="193"/>
    </row>
    <row r="113" spans="1:30" ht="15">
      <c r="A113" s="1067"/>
      <c r="B113" s="1106" t="s">
        <v>509</v>
      </c>
      <c r="C113" s="1097"/>
      <c r="D113" s="1098">
        <v>1987</v>
      </c>
      <c r="E113" s="1098">
        <v>2152</v>
      </c>
      <c r="F113" s="1099"/>
      <c r="G113" s="1100">
        <v>4139</v>
      </c>
      <c r="H113" s="1097"/>
      <c r="I113" s="1101"/>
      <c r="J113" s="1086"/>
      <c r="K113"/>
      <c r="L113" s="922"/>
      <c r="M113" s="145"/>
      <c r="N113" s="179"/>
      <c r="O113" s="179"/>
      <c r="P113" s="179"/>
      <c r="Q113" s="179"/>
      <c r="R113" s="180"/>
      <c r="S113" s="180"/>
      <c r="T113" s="245"/>
      <c r="U113" s="988"/>
      <c r="V113" s="260"/>
      <c r="W113" s="254"/>
      <c r="X113" s="261"/>
      <c r="Y113" s="261"/>
      <c r="Z113" s="262"/>
      <c r="AA113" s="262"/>
      <c r="AB113" s="261"/>
      <c r="AC113" s="262"/>
      <c r="AD113" s="193"/>
    </row>
    <row r="114" spans="1:30" ht="15">
      <c r="A114" s="1067"/>
      <c r="B114" s="1106" t="s">
        <v>507</v>
      </c>
      <c r="C114" s="1097"/>
      <c r="D114" s="1098">
        <v>1987</v>
      </c>
      <c r="E114" s="1098">
        <v>2152</v>
      </c>
      <c r="F114" s="1099"/>
      <c r="G114" s="1100">
        <v>4139</v>
      </c>
      <c r="H114" s="1097"/>
      <c r="I114" s="1101"/>
      <c r="J114" s="1086"/>
      <c r="K114"/>
      <c r="L114" s="922"/>
      <c r="M114" s="145"/>
      <c r="N114" s="181"/>
      <c r="O114" s="181"/>
      <c r="P114" s="181"/>
      <c r="Q114" s="181"/>
      <c r="R114" s="182"/>
      <c r="S114" s="182"/>
      <c r="T114" s="246"/>
      <c r="U114" s="989"/>
      <c r="V114" s="263"/>
      <c r="W114" s="264"/>
      <c r="X114" s="265"/>
      <c r="Y114" s="265"/>
      <c r="Z114" s="266"/>
      <c r="AA114" s="266"/>
      <c r="AB114" s="265"/>
      <c r="AC114" s="266"/>
      <c r="AD114" s="193"/>
    </row>
    <row r="115" spans="1:30" ht="15">
      <c r="A115" s="1067"/>
      <c r="B115" s="1106" t="s">
        <v>505</v>
      </c>
      <c r="C115" s="1097"/>
      <c r="D115" s="1098">
        <v>1017</v>
      </c>
      <c r="E115" s="1098">
        <v>768</v>
      </c>
      <c r="F115" s="1099"/>
      <c r="G115" s="1100">
        <v>1785</v>
      </c>
      <c r="H115" s="1097"/>
      <c r="I115" s="1101"/>
      <c r="J115" s="1086"/>
      <c r="K115"/>
      <c r="L115" s="922"/>
      <c r="M115" s="145"/>
      <c r="N115" s="357"/>
      <c r="O115" s="205"/>
      <c r="P115" s="205"/>
      <c r="Q115" s="205"/>
      <c r="R115" s="206"/>
      <c r="S115" s="205"/>
      <c r="T115" s="247"/>
      <c r="U115" s="981"/>
      <c r="V115" s="267"/>
      <c r="W115" s="267"/>
      <c r="X115" s="267"/>
      <c r="Y115" s="267"/>
      <c r="Z115" s="268"/>
      <c r="AA115" s="267"/>
      <c r="AB115" s="267"/>
      <c r="AC115" s="978"/>
      <c r="AD115" s="193"/>
    </row>
    <row r="116" spans="1:30" ht="15">
      <c r="A116" s="1067"/>
      <c r="B116" s="1065" t="s">
        <v>1271</v>
      </c>
      <c r="C116" s="1097"/>
      <c r="D116" s="1098">
        <v>1017</v>
      </c>
      <c r="E116" s="1098">
        <v>768</v>
      </c>
      <c r="F116" s="1099"/>
      <c r="G116" s="1100">
        <v>1785</v>
      </c>
      <c r="H116" s="1097"/>
      <c r="I116" s="1101"/>
      <c r="J116" s="1086"/>
      <c r="K116"/>
      <c r="L116" s="922"/>
      <c r="M116" s="145"/>
      <c r="N116" s="178"/>
      <c r="O116" s="178"/>
      <c r="P116" s="178"/>
      <c r="Q116" s="178"/>
      <c r="R116" s="183"/>
      <c r="S116" s="178"/>
      <c r="T116" s="248"/>
      <c r="U116" s="183"/>
      <c r="V116" s="254"/>
      <c r="W116" s="254"/>
      <c r="X116" s="254"/>
      <c r="Y116" s="254"/>
      <c r="Z116" s="255"/>
      <c r="AA116" s="254"/>
      <c r="AB116" s="254"/>
      <c r="AC116" s="260"/>
      <c r="AD116" s="193"/>
    </row>
    <row r="117" spans="1:30" ht="15">
      <c r="A117" s="1067"/>
      <c r="B117" s="1106" t="s">
        <v>503</v>
      </c>
      <c r="C117" s="1097"/>
      <c r="D117" s="1098">
        <v>858</v>
      </c>
      <c r="E117" s="1098">
        <v>719</v>
      </c>
      <c r="F117" s="1099"/>
      <c r="G117" s="1100">
        <v>1577</v>
      </c>
      <c r="H117" s="1097"/>
      <c r="I117" s="1101"/>
      <c r="J117" s="1086"/>
      <c r="K117"/>
      <c r="L117" s="922"/>
      <c r="M117" s="145"/>
      <c r="N117" s="178">
        <f t="shared" ref="N117:N119" si="275">IF(C117&gt;0,(C117/C109)*100,)</f>
        <v>0</v>
      </c>
      <c r="O117" s="248"/>
      <c r="P117" s="248"/>
      <c r="Q117" s="248"/>
      <c r="R117" s="253"/>
      <c r="S117" s="248"/>
      <c r="T117" s="248"/>
      <c r="U117" s="253"/>
      <c r="V117" s="248"/>
      <c r="W117" s="248"/>
      <c r="X117" s="248"/>
      <c r="Y117" s="248"/>
      <c r="Z117" s="253"/>
      <c r="AA117" s="248"/>
      <c r="AB117" s="248"/>
      <c r="AC117" s="269"/>
      <c r="AD117" s="193"/>
    </row>
    <row r="118" spans="1:30" ht="15">
      <c r="A118" s="1067"/>
      <c r="B118" s="1065" t="s">
        <v>1273</v>
      </c>
      <c r="C118" s="1097"/>
      <c r="D118" s="1098">
        <v>858</v>
      </c>
      <c r="E118" s="1098">
        <v>719</v>
      </c>
      <c r="F118" s="1099"/>
      <c r="G118" s="1100">
        <v>1577</v>
      </c>
      <c r="H118" s="1097"/>
      <c r="I118" s="1101"/>
      <c r="J118" s="1086"/>
      <c r="K118"/>
      <c r="L118" s="922"/>
      <c r="M118" s="145"/>
      <c r="N118" s="178">
        <f t="shared" si="275"/>
        <v>0</v>
      </c>
      <c r="O118" s="248"/>
      <c r="P118" s="248"/>
      <c r="Q118" s="248"/>
      <c r="R118" s="253"/>
      <c r="S118" s="248"/>
      <c r="T118" s="248"/>
      <c r="U118" s="253"/>
      <c r="V118" s="248"/>
      <c r="W118" s="248"/>
      <c r="X118" s="248"/>
      <c r="Y118" s="248"/>
      <c r="Z118" s="253"/>
      <c r="AA118" s="248"/>
      <c r="AB118" s="248"/>
      <c r="AC118" s="269"/>
      <c r="AD118" s="193"/>
    </row>
    <row r="119" spans="1:30" ht="15">
      <c r="A119" s="1067"/>
      <c r="B119" s="1106" t="s">
        <v>501</v>
      </c>
      <c r="C119" s="1097"/>
      <c r="D119" s="1098">
        <v>858</v>
      </c>
      <c r="E119" s="1098">
        <v>802</v>
      </c>
      <c r="F119" s="1099"/>
      <c r="G119" s="1100">
        <v>1660</v>
      </c>
      <c r="H119" s="1097"/>
      <c r="I119" s="1101"/>
      <c r="J119" s="1086"/>
      <c r="K119"/>
      <c r="L119" s="922"/>
      <c r="M119" s="145"/>
      <c r="N119" s="178">
        <f t="shared" si="275"/>
        <v>0</v>
      </c>
      <c r="O119" s="248"/>
      <c r="P119" s="248"/>
      <c r="Q119" s="248"/>
      <c r="R119" s="253"/>
      <c r="S119" s="248"/>
      <c r="T119" s="248"/>
      <c r="U119" s="253"/>
      <c r="V119" s="248"/>
      <c r="W119" s="248"/>
      <c r="X119" s="248"/>
      <c r="Y119" s="248"/>
      <c r="Z119" s="253"/>
      <c r="AA119" s="248"/>
      <c r="AB119" s="248"/>
      <c r="AC119" s="269"/>
      <c r="AD119" s="193"/>
    </row>
    <row r="120" spans="1:30" ht="15">
      <c r="A120" s="1067"/>
      <c r="B120" s="1065" t="s">
        <v>1275</v>
      </c>
      <c r="C120" s="1097"/>
      <c r="D120" s="1098">
        <v>0</v>
      </c>
      <c r="E120" s="1098">
        <v>0</v>
      </c>
      <c r="F120" s="1099"/>
      <c r="G120" s="1100">
        <v>0</v>
      </c>
      <c r="H120" s="1097"/>
      <c r="I120" s="1101"/>
      <c r="J120" s="1086"/>
      <c r="K120"/>
      <c r="L120" s="922"/>
      <c r="M120" s="145"/>
      <c r="N120" s="271"/>
      <c r="O120" s="271"/>
      <c r="P120" s="207"/>
      <c r="Q120" s="208"/>
      <c r="R120" s="209"/>
      <c r="S120" s="210"/>
      <c r="T120" s="207"/>
      <c r="U120" s="209"/>
      <c r="V120" s="270"/>
      <c r="W120" s="271"/>
      <c r="X120" s="271"/>
      <c r="Y120" s="272"/>
      <c r="Z120" s="273"/>
      <c r="AA120" s="273"/>
      <c r="AB120" s="271"/>
      <c r="AC120" s="273"/>
      <c r="AD120" s="193"/>
    </row>
    <row r="121" spans="1:30" ht="15">
      <c r="A121" s="1067"/>
      <c r="B121" s="1106" t="s">
        <v>499</v>
      </c>
      <c r="C121" s="1097"/>
      <c r="D121" s="1098">
        <v>927</v>
      </c>
      <c r="E121" s="1098">
        <v>1135</v>
      </c>
      <c r="F121" s="1099"/>
      <c r="G121" s="1100">
        <v>2062</v>
      </c>
      <c r="H121" s="1097"/>
      <c r="I121" s="1101"/>
      <c r="J121" s="1086"/>
      <c r="K121"/>
      <c r="L121" s="922"/>
      <c r="M121" s="145"/>
      <c r="N121" s="271"/>
      <c r="O121" s="271"/>
      <c r="P121" s="207"/>
      <c r="Q121" s="208"/>
      <c r="R121" s="209"/>
      <c r="S121" s="210"/>
      <c r="T121" s="207"/>
      <c r="U121" s="209"/>
      <c r="V121" s="270"/>
      <c r="W121" s="271"/>
      <c r="X121" s="271"/>
      <c r="Y121" s="272"/>
      <c r="Z121" s="273"/>
      <c r="AA121" s="273"/>
      <c r="AB121" s="271"/>
      <c r="AC121" s="273"/>
      <c r="AD121" s="193"/>
    </row>
    <row r="122" spans="1:30" ht="15">
      <c r="A122" s="1067"/>
      <c r="B122" s="1065" t="s">
        <v>1293</v>
      </c>
      <c r="C122" s="1097"/>
      <c r="D122" s="1098">
        <v>927</v>
      </c>
      <c r="E122" s="1098">
        <v>1135</v>
      </c>
      <c r="F122" s="1099"/>
      <c r="G122" s="1100">
        <v>2062</v>
      </c>
      <c r="H122" s="1097"/>
      <c r="I122" s="1101"/>
      <c r="J122" s="1086"/>
      <c r="K122"/>
      <c r="L122" s="922"/>
      <c r="M122" s="145"/>
      <c r="N122" s="271">
        <f>IF(C122&gt;0,(C122/C110)*100,)</f>
        <v>0</v>
      </c>
      <c r="O122" s="271">
        <f>IF(D122&gt;0,(D122/D110)*100,)</f>
        <v>34.654205607476634</v>
      </c>
      <c r="P122" s="271">
        <f t="shared" ref="P122" si="276">IF(E122&gt;0,(E122/E110)*100,)</f>
        <v>45.327476038338659</v>
      </c>
      <c r="Q122" s="271">
        <f t="shared" ref="Q122" si="277">IF(F122&gt;0,(F122/F110)*100,)</f>
        <v>0</v>
      </c>
      <c r="R122" s="974">
        <f t="shared" ref="R122" si="278">IF(G122&gt;0,(G122/G110)*100,)</f>
        <v>39.814636030121648</v>
      </c>
      <c r="S122" s="271">
        <f t="shared" ref="S122" si="279">IF(H122&gt;0,(H122/H110)*100,)</f>
        <v>0</v>
      </c>
      <c r="T122" s="271">
        <f t="shared" ref="T122" si="280">IF(I122&gt;0,(I122/I110)*100,)</f>
        <v>0</v>
      </c>
      <c r="U122" s="974">
        <f t="shared" ref="U122" si="281">IF(J122&gt;0,(J122/J110)*100,)</f>
        <v>0</v>
      </c>
      <c r="V122" s="270"/>
      <c r="W122" s="271"/>
      <c r="X122" s="271"/>
      <c r="Y122" s="272"/>
      <c r="Z122" s="273"/>
      <c r="AA122" s="273"/>
      <c r="AB122" s="271"/>
      <c r="AC122" s="273"/>
      <c r="AD122" s="193"/>
    </row>
    <row r="123" spans="1:30" ht="15">
      <c r="A123" s="1067"/>
      <c r="B123" s="1065" t="s">
        <v>1291</v>
      </c>
      <c r="C123" s="1097"/>
      <c r="D123" s="1098">
        <v>927</v>
      </c>
      <c r="E123" s="1098">
        <v>1135</v>
      </c>
      <c r="F123" s="1099"/>
      <c r="G123" s="1100">
        <v>2062</v>
      </c>
      <c r="H123" s="1097"/>
      <c r="I123" s="1101"/>
      <c r="J123" s="1086"/>
      <c r="K123"/>
      <c r="L123" s="922"/>
      <c r="M123" s="145"/>
      <c r="N123" s="271"/>
      <c r="O123" s="271"/>
      <c r="P123" s="207"/>
      <c r="Q123" s="208"/>
      <c r="R123" s="209"/>
      <c r="S123" s="210"/>
      <c r="T123" s="207"/>
      <c r="U123" s="209"/>
      <c r="V123" s="270"/>
      <c r="W123" s="271"/>
      <c r="X123" s="271"/>
      <c r="Y123" s="272"/>
      <c r="Z123" s="273"/>
      <c r="AA123" s="273"/>
      <c r="AB123" s="271"/>
      <c r="AC123" s="273"/>
      <c r="AD123" s="193"/>
    </row>
    <row r="124" spans="1:30" ht="15">
      <c r="A124" s="1067"/>
      <c r="B124" s="1106" t="s">
        <v>497</v>
      </c>
      <c r="C124" s="1097"/>
      <c r="D124" s="1098">
        <v>1093</v>
      </c>
      <c r="E124" s="1098">
        <v>1273</v>
      </c>
      <c r="F124" s="1099"/>
      <c r="G124" s="1100">
        <v>2366</v>
      </c>
      <c r="H124" s="1097"/>
      <c r="I124" s="1101"/>
      <c r="J124" s="1086"/>
      <c r="K124"/>
      <c r="L124" s="922"/>
      <c r="M124" s="145"/>
      <c r="N124" s="271"/>
      <c r="O124" s="271"/>
      <c r="P124" s="207"/>
      <c r="Q124" s="208"/>
      <c r="R124" s="209"/>
      <c r="S124" s="210"/>
      <c r="T124" s="207"/>
      <c r="U124" s="209"/>
      <c r="V124" s="270"/>
      <c r="W124" s="271"/>
      <c r="X124" s="271"/>
      <c r="Y124" s="272"/>
      <c r="Z124" s="273"/>
      <c r="AA124" s="273"/>
      <c r="AB124" s="271"/>
      <c r="AC124" s="273"/>
      <c r="AD124" s="193"/>
    </row>
    <row r="125" spans="1:30" ht="15">
      <c r="A125" s="1067"/>
      <c r="B125" s="1065" t="s">
        <v>1277</v>
      </c>
      <c r="C125" s="1097"/>
      <c r="D125" s="1098">
        <v>1093</v>
      </c>
      <c r="E125" s="1098">
        <v>1273</v>
      </c>
      <c r="F125" s="1099"/>
      <c r="G125" s="1100">
        <v>2366</v>
      </c>
      <c r="H125" s="1097"/>
      <c r="I125" s="1101"/>
      <c r="J125" s="1086"/>
      <c r="K125"/>
      <c r="L125" s="922"/>
      <c r="M125" s="145"/>
      <c r="N125" s="271">
        <f>IF(C125&gt;0,(C125/C111)*100,)</f>
        <v>0</v>
      </c>
      <c r="O125" s="271">
        <f>IF(D125&gt;0,(D125/D111)*100,)</f>
        <v>39.572773352643011</v>
      </c>
      <c r="P125" s="276">
        <f t="shared" ref="P125" si="282">IF(E125&gt;0,(E125/E111)*100,)</f>
        <v>46.106483158275985</v>
      </c>
      <c r="Q125" s="276">
        <f t="shared" ref="Q125" si="283">IF(F125&gt;0,(F125/F111)*100,)</f>
        <v>0</v>
      </c>
      <c r="R125" s="277">
        <f t="shared" ref="R125" si="284">IF(G125&gt;0,(G125/G111)*100,)</f>
        <v>42.839036755386566</v>
      </c>
      <c r="S125" s="276">
        <f t="shared" ref="S125" si="285">IF(H125&gt;0,(H125/H111)*100,)</f>
        <v>0</v>
      </c>
      <c r="T125" s="271">
        <f t="shared" ref="T125" si="286">IF(I125&gt;0,(I125/I111)*100,)</f>
        <v>0</v>
      </c>
      <c r="U125" s="277">
        <f t="shared" ref="U125" si="287">IF(J125&gt;0,(J125/J111)*100,)</f>
        <v>0</v>
      </c>
      <c r="V125" s="270"/>
      <c r="W125" s="271"/>
      <c r="X125" s="271"/>
      <c r="Y125" s="272"/>
      <c r="Z125" s="273"/>
      <c r="AA125" s="273"/>
      <c r="AB125" s="271"/>
      <c r="AC125" s="273"/>
      <c r="AD125" s="193"/>
    </row>
    <row r="126" spans="1:30" ht="15">
      <c r="A126" s="1067"/>
      <c r="B126" s="1065" t="s">
        <v>1279</v>
      </c>
      <c r="C126" s="1097"/>
      <c r="D126" s="1098">
        <v>1093</v>
      </c>
      <c r="E126" s="1098">
        <v>1273</v>
      </c>
      <c r="F126" s="1099"/>
      <c r="G126" s="1100">
        <v>2366</v>
      </c>
      <c r="H126" s="1097"/>
      <c r="I126" s="1101"/>
      <c r="J126" s="1086"/>
      <c r="K126"/>
      <c r="L126" s="922"/>
      <c r="M126" s="145"/>
      <c r="N126" s="271"/>
      <c r="O126" s="271"/>
      <c r="P126" s="207"/>
      <c r="Q126" s="208"/>
      <c r="R126" s="209"/>
      <c r="S126" s="210"/>
      <c r="T126" s="207"/>
      <c r="U126" s="209"/>
      <c r="V126" s="270"/>
      <c r="W126" s="271"/>
      <c r="X126" s="271"/>
      <c r="Y126" s="272"/>
      <c r="Z126" s="273"/>
      <c r="AA126" s="273"/>
      <c r="AB126" s="271"/>
      <c r="AC126" s="273"/>
      <c r="AD126" s="193"/>
    </row>
    <row r="127" spans="1:30" ht="15">
      <c r="A127" s="1067"/>
      <c r="B127" s="1106" t="s">
        <v>495</v>
      </c>
      <c r="C127" s="1097"/>
      <c r="D127" s="1098">
        <v>1158</v>
      </c>
      <c r="E127" s="1098">
        <v>1321</v>
      </c>
      <c r="F127" s="1099"/>
      <c r="G127" s="1100">
        <v>2479</v>
      </c>
      <c r="H127" s="1097"/>
      <c r="I127" s="1101"/>
      <c r="J127" s="1086"/>
      <c r="K127"/>
      <c r="L127" s="922"/>
      <c r="M127" s="145"/>
      <c r="N127" s="271"/>
      <c r="O127" s="271"/>
      <c r="P127" s="207"/>
      <c r="Q127" s="208"/>
      <c r="R127" s="209"/>
      <c r="S127" s="210"/>
      <c r="T127" s="207"/>
      <c r="U127" s="209"/>
      <c r="V127" s="270"/>
      <c r="W127" s="271"/>
      <c r="X127" s="271"/>
      <c r="Y127" s="272"/>
      <c r="Z127" s="273"/>
      <c r="AA127" s="273"/>
      <c r="AB127" s="271"/>
      <c r="AC127" s="273"/>
      <c r="AD127" s="193"/>
    </row>
    <row r="128" spans="1:30" ht="15">
      <c r="A128" s="1067"/>
      <c r="B128" s="1065" t="s">
        <v>1281</v>
      </c>
      <c r="C128" s="1097"/>
      <c r="D128" s="1098">
        <v>1158</v>
      </c>
      <c r="E128" s="1098">
        <v>1321</v>
      </c>
      <c r="F128" s="1099"/>
      <c r="G128" s="1100">
        <v>2479</v>
      </c>
      <c r="H128" s="1097"/>
      <c r="I128" s="1101"/>
      <c r="J128" s="1086"/>
      <c r="K128"/>
      <c r="L128" s="922"/>
      <c r="M128" s="145"/>
      <c r="N128" s="271">
        <f>IF(C128&gt;0,(C128/C112)*100,)</f>
        <v>0</v>
      </c>
      <c r="O128" s="271">
        <f>IF(D128&gt;0,(D128/D112)*100,)</f>
        <v>53.021978021978022</v>
      </c>
      <c r="P128" s="207">
        <f t="shared" ref="P128" si="288">IF(E128&gt;0,(E128/E112)*100,)</f>
        <v>57.210913815504547</v>
      </c>
      <c r="Q128" s="208">
        <f t="shared" ref="Q128" si="289">IF(F128&gt;0,(F128/F112)*100,)</f>
        <v>0</v>
      </c>
      <c r="R128" s="209">
        <f t="shared" ref="R128" si="290">IF(G128&gt;0,(G128/G112)*100,)</f>
        <v>55.174716225239266</v>
      </c>
      <c r="S128" s="210">
        <f t="shared" ref="S128" si="291">IF(H128&gt;0,(H128/H112)*100,)</f>
        <v>0</v>
      </c>
      <c r="T128" s="207">
        <f t="shared" ref="T128" si="292">IF(I128&gt;0,(I128/I112)*100,)</f>
        <v>0</v>
      </c>
      <c r="U128" s="209">
        <f t="shared" ref="U128" si="293">IF(J128&gt;0,(J128/J112)*100,)</f>
        <v>0</v>
      </c>
      <c r="V128" s="270"/>
      <c r="W128" s="271"/>
      <c r="X128" s="271"/>
      <c r="Y128" s="272"/>
      <c r="Z128" s="273"/>
      <c r="AA128" s="273"/>
      <c r="AB128" s="271"/>
      <c r="AC128" s="273"/>
      <c r="AD128" s="193"/>
    </row>
    <row r="129" spans="1:38" ht="15">
      <c r="A129" s="1067"/>
      <c r="B129" s="1065" t="s">
        <v>1285</v>
      </c>
      <c r="C129" s="1097"/>
      <c r="D129" s="1098">
        <v>1158</v>
      </c>
      <c r="E129" s="1098">
        <v>1321</v>
      </c>
      <c r="F129" s="1099"/>
      <c r="G129" s="1100">
        <v>2479</v>
      </c>
      <c r="H129" s="1097"/>
      <c r="I129" s="1101"/>
      <c r="J129" s="1086"/>
      <c r="K129"/>
      <c r="L129" s="922"/>
      <c r="M129" s="145"/>
      <c r="N129" s="271"/>
      <c r="O129" s="271"/>
      <c r="P129" s="207"/>
      <c r="Q129" s="208"/>
      <c r="R129" s="209"/>
      <c r="S129" s="210"/>
      <c r="T129" s="207"/>
      <c r="U129" s="209"/>
      <c r="V129" s="270"/>
      <c r="W129" s="271"/>
      <c r="X129" s="271"/>
      <c r="Y129" s="272"/>
      <c r="Z129" s="273"/>
      <c r="AA129" s="273"/>
      <c r="AB129" s="271"/>
      <c r="AC129" s="273"/>
      <c r="AD129" s="193"/>
    </row>
    <row r="130" spans="1:38" ht="15">
      <c r="A130" s="1067"/>
      <c r="B130" s="1065" t="s">
        <v>1283</v>
      </c>
      <c r="C130" s="1097"/>
      <c r="D130" s="1098">
        <v>1158</v>
      </c>
      <c r="E130" s="1098">
        <v>1321</v>
      </c>
      <c r="F130" s="1099"/>
      <c r="G130" s="1100">
        <v>2479</v>
      </c>
      <c r="H130" s="1097"/>
      <c r="I130" s="1101"/>
      <c r="J130" s="1086"/>
      <c r="K130"/>
      <c r="L130" s="922"/>
      <c r="M130" s="145"/>
      <c r="N130" s="271"/>
      <c r="O130" s="271"/>
      <c r="P130" s="207"/>
      <c r="Q130" s="208"/>
      <c r="R130" s="209"/>
      <c r="S130" s="210"/>
      <c r="T130" s="207"/>
      <c r="U130" s="209"/>
      <c r="V130" s="270"/>
      <c r="W130" s="271"/>
      <c r="X130" s="271"/>
      <c r="Y130" s="272"/>
      <c r="Z130" s="273"/>
      <c r="AA130" s="273"/>
      <c r="AB130" s="271"/>
      <c r="AC130" s="273"/>
      <c r="AD130" s="193"/>
    </row>
    <row r="131" spans="1:38" ht="15">
      <c r="A131" s="1067"/>
      <c r="B131" s="1106" t="s">
        <v>493</v>
      </c>
      <c r="C131" s="1097"/>
      <c r="D131" s="1098">
        <v>1109</v>
      </c>
      <c r="E131" s="1098">
        <v>1320</v>
      </c>
      <c r="F131" s="1099"/>
      <c r="G131" s="1100">
        <v>2429</v>
      </c>
      <c r="H131" s="1097"/>
      <c r="I131" s="1101"/>
      <c r="J131" s="1086"/>
      <c r="K131"/>
      <c r="L131" s="480"/>
      <c r="M131" s="145"/>
      <c r="N131" s="271"/>
      <c r="O131" s="271"/>
      <c r="P131" s="207"/>
      <c r="Q131" s="208"/>
      <c r="R131" s="209"/>
      <c r="S131" s="210"/>
      <c r="T131" s="207"/>
      <c r="U131" s="209"/>
      <c r="V131" s="270"/>
      <c r="W131" s="271"/>
      <c r="X131" s="271"/>
      <c r="Y131" s="272"/>
      <c r="Z131" s="273"/>
      <c r="AA131" s="273"/>
      <c r="AB131" s="271"/>
      <c r="AC131" s="273"/>
      <c r="AD131" s="193"/>
    </row>
    <row r="132" spans="1:38" ht="15">
      <c r="A132" s="1067"/>
      <c r="B132" s="1065" t="s">
        <v>1298</v>
      </c>
      <c r="C132" s="1097"/>
      <c r="D132" s="1098">
        <v>1109</v>
      </c>
      <c r="E132" s="1098">
        <v>1320</v>
      </c>
      <c r="F132" s="1099"/>
      <c r="G132" s="1100">
        <v>2429</v>
      </c>
      <c r="H132" s="1097"/>
      <c r="I132" s="1101"/>
      <c r="J132" s="1086"/>
      <c r="K132"/>
      <c r="L132" s="480"/>
      <c r="M132" s="145"/>
      <c r="N132" s="271"/>
      <c r="O132" s="271">
        <f>IF(D132&gt;0,(D132/D113)*100,)</f>
        <v>55.81278309008556</v>
      </c>
      <c r="P132" s="207">
        <f t="shared" ref="P132" si="294">IF(E132&gt;0,(E132/E113)*100,)</f>
        <v>61.338289962825279</v>
      </c>
      <c r="Q132" s="208">
        <f t="shared" ref="Q132" si="295">IF(F132&gt;0,(F132/F113)*100,)</f>
        <v>0</v>
      </c>
      <c r="R132" s="209">
        <f t="shared" ref="R132" si="296">IF(G132&gt;0,(G132/G113)*100,)</f>
        <v>58.685672867842477</v>
      </c>
      <c r="S132" s="210">
        <f t="shared" ref="S132" si="297">IF(H132&gt;0,(H132/H113)*100,)</f>
        <v>0</v>
      </c>
      <c r="T132" s="207">
        <f t="shared" ref="T132" si="298">IF(I132&gt;0,(I132/I113)*100,)</f>
        <v>0</v>
      </c>
      <c r="U132" s="209">
        <f t="shared" ref="U132" si="299">IF(J132&gt;0,(J132/J113)*100,)</f>
        <v>0</v>
      </c>
      <c r="V132" s="270"/>
      <c r="W132" s="271"/>
      <c r="X132" s="271"/>
      <c r="Y132" s="272"/>
      <c r="Z132" s="273"/>
      <c r="AA132" s="273"/>
      <c r="AB132" s="271"/>
      <c r="AC132" s="273"/>
      <c r="AD132" s="193"/>
    </row>
    <row r="133" spans="1:38" ht="15">
      <c r="A133" s="1067"/>
      <c r="B133" s="1065" t="s">
        <v>1287</v>
      </c>
      <c r="C133" s="1097"/>
      <c r="D133" s="1098">
        <v>1109</v>
      </c>
      <c r="E133" s="1098">
        <v>1320</v>
      </c>
      <c r="F133" s="1099"/>
      <c r="G133" s="1100">
        <v>2429</v>
      </c>
      <c r="H133" s="1097"/>
      <c r="I133" s="1101"/>
      <c r="J133" s="1086"/>
      <c r="K133"/>
      <c r="L133" s="480"/>
      <c r="M133" s="145"/>
      <c r="N133" s="271"/>
      <c r="O133" s="271"/>
      <c r="P133" s="207"/>
      <c r="Q133" s="208"/>
      <c r="R133" s="209"/>
      <c r="S133" s="210"/>
      <c r="T133" s="207"/>
      <c r="U133" s="209"/>
      <c r="V133" s="270"/>
      <c r="W133" s="271"/>
      <c r="X133" s="271"/>
      <c r="Y133" s="272"/>
      <c r="Z133" s="273"/>
      <c r="AA133" s="273"/>
      <c r="AB133" s="271"/>
      <c r="AC133" s="273"/>
      <c r="AD133" s="193"/>
    </row>
    <row r="134" spans="1:38" ht="15">
      <c r="A134" s="1067"/>
      <c r="B134" s="1106" t="s">
        <v>491</v>
      </c>
      <c r="C134" s="1097"/>
      <c r="D134" s="1098">
        <v>963</v>
      </c>
      <c r="E134" s="1098">
        <v>530</v>
      </c>
      <c r="F134" s="1099"/>
      <c r="G134" s="1100">
        <v>1493</v>
      </c>
      <c r="H134" s="1097"/>
      <c r="I134" s="1101"/>
      <c r="J134" s="1086"/>
      <c r="K134"/>
      <c r="L134" s="480"/>
      <c r="M134" s="145"/>
      <c r="N134" s="271"/>
      <c r="O134" s="271"/>
      <c r="P134" s="207"/>
      <c r="Q134" s="208"/>
      <c r="R134" s="209"/>
      <c r="S134" s="210"/>
      <c r="T134" s="207"/>
      <c r="U134" s="209"/>
      <c r="V134" s="270"/>
      <c r="W134" s="271"/>
      <c r="X134" s="271"/>
      <c r="Y134" s="272"/>
      <c r="Z134" s="273"/>
      <c r="AA134" s="273"/>
      <c r="AB134" s="271"/>
      <c r="AC134" s="273"/>
      <c r="AD134" s="193"/>
    </row>
    <row r="135" spans="1:38" ht="15">
      <c r="A135" s="1067"/>
      <c r="B135" s="1065" t="s">
        <v>1300</v>
      </c>
      <c r="C135" s="1097"/>
      <c r="D135" s="1098">
        <v>963</v>
      </c>
      <c r="E135" s="1098">
        <v>530</v>
      </c>
      <c r="F135" s="1099"/>
      <c r="G135" s="1100">
        <v>1493</v>
      </c>
      <c r="H135" s="1097"/>
      <c r="I135" s="1101"/>
      <c r="J135" s="1086"/>
      <c r="K135"/>
      <c r="L135" s="480"/>
      <c r="M135" s="145"/>
      <c r="N135" s="271"/>
      <c r="O135" s="271">
        <f>IF(D135&gt;0,(D135/D114)*100,)</f>
        <v>48.465022647206844</v>
      </c>
      <c r="P135" s="207">
        <f t="shared" ref="P135" si="300">IF(E135&gt;0,(E135/E114)*100,)</f>
        <v>24.628252788104088</v>
      </c>
      <c r="Q135" s="208">
        <f t="shared" ref="Q135" si="301">IF(F135&gt;0,(F135/F114)*100,)</f>
        <v>0</v>
      </c>
      <c r="R135" s="209">
        <f t="shared" ref="R135" si="302">IF(G135&gt;0,(G135/G114)*100,)</f>
        <v>36.071514858661516</v>
      </c>
      <c r="S135" s="210">
        <f t="shared" ref="S135" si="303">IF(H135&gt;0,(H135/H114)*100,)</f>
        <v>0</v>
      </c>
      <c r="T135" s="207">
        <f t="shared" ref="T135" si="304">IF(I135&gt;0,(I135/I114)*100,)</f>
        <v>0</v>
      </c>
      <c r="U135" s="209">
        <f t="shared" ref="U135" si="305">IF(J135&gt;0,(J135/J114)*100,)</f>
        <v>0</v>
      </c>
      <c r="V135" s="270"/>
      <c r="W135" s="271"/>
      <c r="X135" s="271"/>
      <c r="Y135" s="272"/>
      <c r="Z135" s="273"/>
      <c r="AA135" s="273"/>
      <c r="AB135" s="271"/>
      <c r="AC135" s="273"/>
      <c r="AD135" s="193"/>
    </row>
    <row r="136" spans="1:38" ht="15">
      <c r="A136" s="1067"/>
      <c r="B136" s="1065" t="s">
        <v>1289</v>
      </c>
      <c r="C136" s="1097"/>
      <c r="D136" s="1098">
        <v>963</v>
      </c>
      <c r="E136" s="1098">
        <v>530</v>
      </c>
      <c r="F136" s="1099"/>
      <c r="G136" s="1100">
        <v>1493</v>
      </c>
      <c r="H136" s="1097"/>
      <c r="I136" s="1101"/>
      <c r="J136" s="1086"/>
      <c r="K136"/>
      <c r="L136" s="480"/>
      <c r="M136" s="145"/>
      <c r="N136" s="179"/>
      <c r="O136" s="271"/>
      <c r="P136" s="207"/>
      <c r="Q136" s="208"/>
      <c r="R136" s="209"/>
      <c r="S136" s="210"/>
      <c r="T136" s="207"/>
      <c r="U136" s="209"/>
      <c r="V136" s="286" t="s">
        <v>9</v>
      </c>
      <c r="W136" s="271"/>
      <c r="X136" s="271"/>
      <c r="Y136" s="272"/>
      <c r="Z136" s="273"/>
      <c r="AA136" s="273"/>
      <c r="AB136" s="271"/>
      <c r="AC136" s="273"/>
      <c r="AD136" s="193"/>
    </row>
    <row r="137" spans="1:38" ht="15">
      <c r="A137" s="1067"/>
      <c r="B137" s="1106" t="s">
        <v>489</v>
      </c>
      <c r="C137" s="1097"/>
      <c r="D137" s="1098">
        <v>688</v>
      </c>
      <c r="E137" s="1098">
        <v>779</v>
      </c>
      <c r="F137" s="1099"/>
      <c r="G137" s="1100">
        <v>1467</v>
      </c>
      <c r="H137" s="1097"/>
      <c r="I137" s="1101"/>
      <c r="J137" s="1086"/>
      <c r="K137"/>
      <c r="L137" s="480"/>
      <c r="M137" s="145"/>
      <c r="N137" s="975">
        <f>IF(C137&gt;0,(C137/C129)*100,)</f>
        <v>0</v>
      </c>
      <c r="O137" s="975">
        <f>IF(D137&gt;0,(D137/D129)*100,)</f>
        <v>59.41278065630398</v>
      </c>
      <c r="P137" s="975">
        <f t="shared" ref="P137" si="306">IF(E137&gt;0,(E137/E129)*100,)</f>
        <v>58.970476911430737</v>
      </c>
      <c r="Q137" s="975">
        <f t="shared" ref="Q137" si="307">IF(F137&gt;0,(F137/F129)*100,)</f>
        <v>0</v>
      </c>
      <c r="R137" s="976">
        <f t="shared" ref="R137" si="308">IF(G137&gt;0,(G137/G129)*100,)</f>
        <v>59.177087535296494</v>
      </c>
      <c r="S137" s="976">
        <f t="shared" ref="S137" si="309">IF(H137&gt;0,(H137/H129)*100,)</f>
        <v>0</v>
      </c>
      <c r="T137" s="977">
        <f t="shared" ref="T137" si="310">IF(I137&gt;0,(I137/I129)*100,)</f>
        <v>0</v>
      </c>
      <c r="U137" s="987">
        <f t="shared" ref="U137" si="311">IF(J137&gt;0,(J137/J129)*100,)</f>
        <v>0</v>
      </c>
      <c r="V137" s="281">
        <f>+N137+N140</f>
        <v>0</v>
      </c>
      <c r="W137" s="271">
        <f t="shared" ref="W137:W139" si="312">+O137+O140</f>
        <v>61.658031088082907</v>
      </c>
      <c r="X137" s="271">
        <f t="shared" ref="X137:X139" si="313">+P137+P140</f>
        <v>64.875094625283879</v>
      </c>
      <c r="Y137" s="272">
        <f t="shared" ref="Y137:Y139" si="314">+Q137+Q140</f>
        <v>0</v>
      </c>
      <c r="Z137" s="273">
        <f t="shared" ref="Z137:Z139" si="315">+R137+R140</f>
        <v>63.372327551432036</v>
      </c>
      <c r="AA137" s="273">
        <f t="shared" ref="AA137:AA139" si="316">+S137+S140</f>
        <v>0</v>
      </c>
      <c r="AB137" s="271">
        <f t="shared" ref="AB137:AB139" si="317">+T137+T140</f>
        <v>0</v>
      </c>
      <c r="AC137" s="273">
        <f t="shared" ref="AC137:AC139" si="318">+U137+U140</f>
        <v>0</v>
      </c>
      <c r="AD137" s="193"/>
      <c r="AE137" s="992">
        <f>+V137+N143</f>
        <v>0</v>
      </c>
      <c r="AF137" s="992">
        <f t="shared" ref="AF137:AF139" si="319">+W137+O143</f>
        <v>100</v>
      </c>
      <c r="AG137" s="992">
        <f t="shared" ref="AG137:AG139" si="320">+X137+P143</f>
        <v>100</v>
      </c>
      <c r="AH137" s="992">
        <f t="shared" ref="AH137:AH139" si="321">+Y137+Q143</f>
        <v>0</v>
      </c>
      <c r="AI137" s="992">
        <f t="shared" ref="AI137:AI139" si="322">+Z137+R143</f>
        <v>100</v>
      </c>
      <c r="AJ137" s="992">
        <f t="shared" ref="AJ137:AJ139" si="323">+AA137+S143</f>
        <v>0</v>
      </c>
      <c r="AK137" s="992">
        <f t="shared" ref="AK137:AK139" si="324">+AB137+T143</f>
        <v>0</v>
      </c>
      <c r="AL137" s="992">
        <f t="shared" ref="AL137:AL139" si="325">+AC137+U143</f>
        <v>0</v>
      </c>
    </row>
    <row r="138" spans="1:38" ht="15">
      <c r="A138" s="1067"/>
      <c r="B138" s="1106" t="s">
        <v>487</v>
      </c>
      <c r="C138" s="1097"/>
      <c r="D138" s="1098">
        <v>618</v>
      </c>
      <c r="E138" s="1098">
        <v>768</v>
      </c>
      <c r="F138" s="1099"/>
      <c r="G138" s="1100">
        <v>1386</v>
      </c>
      <c r="H138" s="1097"/>
      <c r="I138" s="1101"/>
      <c r="J138" s="1086"/>
      <c r="K138"/>
      <c r="L138" s="480"/>
      <c r="M138" s="145"/>
      <c r="N138" s="179">
        <f>IF(C138&gt;0,(C138/C133)*100,)</f>
        <v>0</v>
      </c>
      <c r="O138" s="179">
        <f>IF(D138&gt;0,(D138/D133)*100,)</f>
        <v>55.725879170423809</v>
      </c>
      <c r="P138" s="179">
        <f t="shared" ref="P138" si="326">IF(E138&gt;0,(E138/E133)*100,)</f>
        <v>58.18181818181818</v>
      </c>
      <c r="Q138" s="179">
        <f t="shared" ref="Q138" si="327">IF(F138&gt;0,(F138/F133)*100,)</f>
        <v>0</v>
      </c>
      <c r="R138" s="180">
        <f t="shared" ref="R138" si="328">IF(G138&gt;0,(G138/G133)*100,)</f>
        <v>57.060518731988473</v>
      </c>
      <c r="S138" s="180">
        <f t="shared" ref="S138" si="329">IF(H138&gt;0,(H138/H133)*100,)</f>
        <v>0</v>
      </c>
      <c r="T138" s="245">
        <f t="shared" ref="T138" si="330">IF(I138&gt;0,(I138/I133)*100,)</f>
        <v>0</v>
      </c>
      <c r="U138" s="988">
        <f t="shared" ref="U138" si="331">IF(J138&gt;0,(J138/J133)*100,)</f>
        <v>0</v>
      </c>
      <c r="V138" s="281">
        <f t="shared" ref="V138:V139" si="332">+N138+N141</f>
        <v>0</v>
      </c>
      <c r="W138" s="271">
        <f t="shared" si="312"/>
        <v>58.340847610459875</v>
      </c>
      <c r="X138" s="271">
        <f t="shared" si="313"/>
        <v>63.939393939393938</v>
      </c>
      <c r="Y138" s="272">
        <f t="shared" si="314"/>
        <v>0</v>
      </c>
      <c r="Z138" s="273">
        <f t="shared" si="315"/>
        <v>61.383285302593663</v>
      </c>
      <c r="AA138" s="273">
        <f t="shared" si="316"/>
        <v>0</v>
      </c>
      <c r="AB138" s="271">
        <f t="shared" si="317"/>
        <v>0</v>
      </c>
      <c r="AC138" s="273">
        <f t="shared" si="318"/>
        <v>0</v>
      </c>
      <c r="AD138" s="193"/>
      <c r="AE138" s="992">
        <f t="shared" ref="AE138:AE139" si="333">+V138+N144</f>
        <v>0</v>
      </c>
      <c r="AF138" s="992">
        <f t="shared" si="319"/>
        <v>100</v>
      </c>
      <c r="AG138" s="992">
        <f t="shared" si="320"/>
        <v>100</v>
      </c>
      <c r="AH138" s="992">
        <f t="shared" si="321"/>
        <v>0</v>
      </c>
      <c r="AI138" s="992">
        <f t="shared" si="322"/>
        <v>100</v>
      </c>
      <c r="AJ138" s="992">
        <f t="shared" si="323"/>
        <v>0</v>
      </c>
      <c r="AK138" s="992">
        <f t="shared" si="324"/>
        <v>0</v>
      </c>
      <c r="AL138" s="992">
        <f t="shared" si="325"/>
        <v>0</v>
      </c>
    </row>
    <row r="139" spans="1:38" ht="15">
      <c r="A139" s="1067"/>
      <c r="B139" s="1114" t="s">
        <v>485</v>
      </c>
      <c r="C139" s="1116"/>
      <c r="D139" s="1117">
        <v>544</v>
      </c>
      <c r="E139" s="1117">
        <v>291</v>
      </c>
      <c r="F139" s="1118"/>
      <c r="G139" s="1119">
        <v>835</v>
      </c>
      <c r="H139" s="1116"/>
      <c r="I139" s="1117"/>
      <c r="J139" s="1091"/>
      <c r="K139"/>
      <c r="L139" s="480"/>
      <c r="M139" s="145"/>
      <c r="N139" s="181">
        <f>IF(C139&gt;0,(C139/C136)*100,)</f>
        <v>0</v>
      </c>
      <c r="O139" s="181">
        <f>IF(D139&gt;0,(D139/D136)*100,)</f>
        <v>56.490134994807896</v>
      </c>
      <c r="P139" s="181">
        <f t="shared" ref="P139" si="334">IF(E139&gt;0,(E139/E136)*100,)</f>
        <v>54.905660377358487</v>
      </c>
      <c r="Q139" s="181">
        <f t="shared" ref="Q139" si="335">IF(F139&gt;0,(F139/F136)*100,)</f>
        <v>0</v>
      </c>
      <c r="R139" s="182">
        <f t="shared" ref="R139" si="336">IF(G139&gt;0,(G139/G136)*100,)</f>
        <v>55.927662424648361</v>
      </c>
      <c r="S139" s="182">
        <f t="shared" ref="S139" si="337">IF(H139&gt;0,(H139/H136)*100,)</f>
        <v>0</v>
      </c>
      <c r="T139" s="246">
        <f t="shared" ref="T139" si="338">IF(I139&gt;0,(I139/I136)*100,)</f>
        <v>0</v>
      </c>
      <c r="U139" s="989">
        <f t="shared" ref="U139" si="339">IF(J139&gt;0,(J139/J136)*100,)</f>
        <v>0</v>
      </c>
      <c r="V139" s="281">
        <f t="shared" si="332"/>
        <v>0</v>
      </c>
      <c r="W139" s="271">
        <f t="shared" si="312"/>
        <v>56.490134994807896</v>
      </c>
      <c r="X139" s="271">
        <f t="shared" si="313"/>
        <v>54.905660377358487</v>
      </c>
      <c r="Y139" s="272">
        <f t="shared" si="314"/>
        <v>0</v>
      </c>
      <c r="Z139" s="273">
        <f t="shared" si="315"/>
        <v>55.927662424648361</v>
      </c>
      <c r="AA139" s="273">
        <f t="shared" si="316"/>
        <v>0</v>
      </c>
      <c r="AB139" s="271">
        <f t="shared" si="317"/>
        <v>0</v>
      </c>
      <c r="AC139" s="273">
        <f t="shared" si="318"/>
        <v>0</v>
      </c>
      <c r="AD139" s="193"/>
      <c r="AE139" s="992">
        <f t="shared" si="333"/>
        <v>0</v>
      </c>
      <c r="AF139" s="992">
        <f t="shared" si="319"/>
        <v>100</v>
      </c>
      <c r="AG139" s="992">
        <f t="shared" si="320"/>
        <v>100</v>
      </c>
      <c r="AH139" s="992">
        <f t="shared" si="321"/>
        <v>0</v>
      </c>
      <c r="AI139" s="992">
        <f t="shared" si="322"/>
        <v>100</v>
      </c>
      <c r="AJ139" s="992">
        <f t="shared" si="323"/>
        <v>0</v>
      </c>
      <c r="AK139" s="992">
        <f t="shared" si="324"/>
        <v>0</v>
      </c>
      <c r="AL139" s="992">
        <f t="shared" si="325"/>
        <v>0</v>
      </c>
    </row>
    <row r="140" spans="1:38" ht="15">
      <c r="A140" s="1067"/>
      <c r="B140" s="1106" t="s">
        <v>483</v>
      </c>
      <c r="C140" s="1097"/>
      <c r="D140" s="1098">
        <v>26</v>
      </c>
      <c r="E140" s="1098">
        <v>78</v>
      </c>
      <c r="F140" s="1099"/>
      <c r="G140" s="1100">
        <v>104</v>
      </c>
      <c r="H140" s="1097"/>
      <c r="I140" s="1101"/>
      <c r="J140" s="1086"/>
      <c r="K140"/>
      <c r="L140" s="480"/>
      <c r="M140" s="145"/>
      <c r="N140" s="179">
        <f>IF(C140&gt;0,(C140/C129)*100,)</f>
        <v>0</v>
      </c>
      <c r="O140" s="179">
        <f>IF(D140&gt;0,(D140/D129)*100,)</f>
        <v>2.2452504317789295</v>
      </c>
      <c r="P140" s="179">
        <f t="shared" ref="P140" si="340">IF(E140&gt;0,(E140/E129)*100,)</f>
        <v>5.904617713853141</v>
      </c>
      <c r="Q140" s="179">
        <f t="shared" ref="Q140" si="341">IF(F140&gt;0,(F140/F129)*100,)</f>
        <v>0</v>
      </c>
      <c r="R140" s="180">
        <f t="shared" ref="R140" si="342">IF(G140&gt;0,(G140/G129)*100,)</f>
        <v>4.1952400161355392</v>
      </c>
      <c r="S140" s="180">
        <f t="shared" ref="S140" si="343">IF(H140&gt;0,(H140/H129)*100,)</f>
        <v>0</v>
      </c>
      <c r="T140" s="245">
        <f t="shared" ref="T140" si="344">IF(I140&gt;0,(I140/I129)*100,)</f>
        <v>0</v>
      </c>
      <c r="U140" s="988">
        <f t="shared" ref="U140" si="345">IF(J140&gt;0,(J140/J129)*100,)</f>
        <v>0</v>
      </c>
      <c r="V140" s="281"/>
      <c r="W140" s="271"/>
      <c r="X140" s="271"/>
      <c r="Y140" s="272"/>
      <c r="Z140" s="273"/>
      <c r="AA140" s="273"/>
      <c r="AB140" s="271"/>
      <c r="AC140" s="273"/>
      <c r="AD140" s="193"/>
    </row>
    <row r="141" spans="1:38" ht="15">
      <c r="A141" s="1067"/>
      <c r="B141" s="1106" t="s">
        <v>481</v>
      </c>
      <c r="C141" s="1097"/>
      <c r="D141" s="1098">
        <v>29</v>
      </c>
      <c r="E141" s="1098">
        <v>76</v>
      </c>
      <c r="F141" s="1099"/>
      <c r="G141" s="1100">
        <v>105</v>
      </c>
      <c r="H141" s="1097"/>
      <c r="I141" s="1101"/>
      <c r="J141" s="1086"/>
      <c r="K141"/>
      <c r="L141" s="480"/>
      <c r="M141" s="145"/>
      <c r="N141" s="179">
        <f>IF(C141&gt;0,(C141/C133)*100,)</f>
        <v>0</v>
      </c>
      <c r="O141" s="179">
        <f>IF(D141&gt;0,(D141/D133)*100,)</f>
        <v>2.6149684400360687</v>
      </c>
      <c r="P141" s="179">
        <f t="shared" ref="P141" si="346">IF(E141&gt;0,(E141/E133)*100,)</f>
        <v>5.7575757575757578</v>
      </c>
      <c r="Q141" s="179">
        <f t="shared" ref="Q141" si="347">IF(F141&gt;0,(F141/F133)*100,)</f>
        <v>0</v>
      </c>
      <c r="R141" s="180">
        <f t="shared" ref="R141" si="348">IF(G141&gt;0,(G141/G133)*100,)</f>
        <v>4.3227665706051877</v>
      </c>
      <c r="S141" s="180">
        <f t="shared" ref="S141" si="349">IF(H141&gt;0,(H141/H133)*100,)</f>
        <v>0</v>
      </c>
      <c r="T141" s="245">
        <f t="shared" ref="T141" si="350">IF(I141&gt;0,(I141/I133)*100,)</f>
        <v>0</v>
      </c>
      <c r="U141" s="988">
        <f t="shared" ref="U141" si="351">IF(J141&gt;0,(J141/J133)*100,)</f>
        <v>0</v>
      </c>
      <c r="V141" s="281"/>
      <c r="W141" s="279"/>
      <c r="X141" s="279"/>
      <c r="Y141" s="280"/>
      <c r="Z141" s="281"/>
      <c r="AA141" s="281"/>
      <c r="AB141" s="279"/>
      <c r="AC141" s="281"/>
      <c r="AD141" s="193"/>
    </row>
    <row r="142" spans="1:38" ht="15">
      <c r="A142" s="1067"/>
      <c r="B142" s="1114" t="s">
        <v>479</v>
      </c>
      <c r="C142" s="1116"/>
      <c r="D142" s="1117"/>
      <c r="E142" s="1117"/>
      <c r="F142" s="1118"/>
      <c r="G142" s="1119"/>
      <c r="H142" s="1116"/>
      <c r="I142" s="1117"/>
      <c r="J142" s="1091"/>
      <c r="K142"/>
      <c r="L142" s="480"/>
      <c r="M142" s="145"/>
      <c r="N142" s="181">
        <f>IF(C142&gt;0,(C142/C136)*100,)</f>
        <v>0</v>
      </c>
      <c r="O142" s="181">
        <f>IF(D142&gt;0,(D142/D136)*100,)</f>
        <v>0</v>
      </c>
      <c r="P142" s="181">
        <f t="shared" ref="P142" si="352">IF(E142&gt;0,(E142/E136)*100,)</f>
        <v>0</v>
      </c>
      <c r="Q142" s="181">
        <f t="shared" ref="Q142" si="353">IF(F142&gt;0,(F142/F136)*100,)</f>
        <v>0</v>
      </c>
      <c r="R142" s="182">
        <f t="shared" ref="R142" si="354">IF(G142&gt;0,(G142/G136)*100,)</f>
        <v>0</v>
      </c>
      <c r="S142" s="182">
        <f t="shared" ref="S142" si="355">IF(H142&gt;0,(H142/H136)*100,)</f>
        <v>0</v>
      </c>
      <c r="T142" s="246">
        <f t="shared" ref="T142" si="356">IF(I142&gt;0,(I142/I136)*100,)</f>
        <v>0</v>
      </c>
      <c r="U142" s="989">
        <f t="shared" ref="U142" si="357">IF(J142&gt;0,(J142/J136)*100,)</f>
        <v>0</v>
      </c>
      <c r="V142" s="260"/>
      <c r="W142" s="254"/>
      <c r="X142" s="261"/>
      <c r="Y142" s="261"/>
      <c r="Z142" s="262"/>
      <c r="AA142" s="262"/>
      <c r="AB142" s="261"/>
      <c r="AC142" s="262"/>
      <c r="AD142" s="193"/>
    </row>
    <row r="143" spans="1:38" ht="15">
      <c r="A143" s="1067"/>
      <c r="B143" s="1106" t="s">
        <v>477</v>
      </c>
      <c r="C143" s="1097"/>
      <c r="D143" s="1098">
        <v>444</v>
      </c>
      <c r="E143" s="1098">
        <v>464</v>
      </c>
      <c r="F143" s="1099"/>
      <c r="G143" s="1100">
        <v>908</v>
      </c>
      <c r="H143" s="1097"/>
      <c r="I143" s="1101"/>
      <c r="J143" s="1086"/>
      <c r="K143"/>
      <c r="L143" s="480"/>
      <c r="M143" s="145"/>
      <c r="N143" s="975">
        <f>IF(C143&gt;0,(C143/C129)*100,)</f>
        <v>0</v>
      </c>
      <c r="O143" s="975">
        <f t="shared" ref="O143" si="358">IF(D143&gt;0,(D143/D129)*100,)</f>
        <v>38.341968911917093</v>
      </c>
      <c r="P143" s="975">
        <f t="shared" ref="P143" si="359">IF(E143&gt;0,(E143/E129)*100,)</f>
        <v>35.124905374716128</v>
      </c>
      <c r="Q143" s="975">
        <f t="shared" ref="Q143" si="360">IF(F143&gt;0,(F143/F129)*100,)</f>
        <v>0</v>
      </c>
      <c r="R143" s="976">
        <f t="shared" ref="R143" si="361">IF(G143&gt;0,(G143/G129)*100,)</f>
        <v>36.627672448567971</v>
      </c>
      <c r="S143" s="976">
        <f t="shared" ref="S143" si="362">IF(H143&gt;0,(H143/H129)*100,)</f>
        <v>0</v>
      </c>
      <c r="T143" s="977">
        <f t="shared" ref="T143" si="363">IF(I143&gt;0,(I143/I129)*100,)</f>
        <v>0</v>
      </c>
      <c r="U143" s="987">
        <f t="shared" ref="U143" si="364">IF(J143&gt;0,(J143/J129)*100,)</f>
        <v>0</v>
      </c>
      <c r="V143" s="260"/>
      <c r="W143" s="254"/>
      <c r="X143" s="261"/>
      <c r="Y143" s="261"/>
      <c r="Z143" s="262"/>
      <c r="AA143" s="262"/>
      <c r="AB143" s="261"/>
      <c r="AC143" s="262"/>
      <c r="AD143" s="193"/>
    </row>
    <row r="144" spans="1:38" ht="15">
      <c r="A144" s="1067"/>
      <c r="B144" s="1106" t="s">
        <v>475</v>
      </c>
      <c r="C144" s="1097"/>
      <c r="D144" s="1098">
        <v>462</v>
      </c>
      <c r="E144" s="1098">
        <v>476</v>
      </c>
      <c r="F144" s="1099"/>
      <c r="G144" s="1100">
        <v>938</v>
      </c>
      <c r="H144" s="1097"/>
      <c r="I144" s="1101"/>
      <c r="J144" s="1086"/>
      <c r="K144"/>
      <c r="L144" s="480"/>
      <c r="M144" s="145"/>
      <c r="N144" s="178">
        <f>IF(C144&gt;0,(C144/C133)*100,)</f>
        <v>0</v>
      </c>
      <c r="O144" s="178">
        <f t="shared" ref="O144" si="365">IF(D144&gt;0,(D144/D133)*100,)</f>
        <v>41.659152389540125</v>
      </c>
      <c r="P144" s="178">
        <f t="shared" ref="P144" si="366">IF(E144&gt;0,(E144/E133)*100,)</f>
        <v>36.060606060606062</v>
      </c>
      <c r="Q144" s="178">
        <f t="shared" ref="Q144" si="367">IF(F144&gt;0,(F144/F133)*100,)</f>
        <v>0</v>
      </c>
      <c r="R144" s="183">
        <f t="shared" ref="R144" si="368">IF(G144&gt;0,(G144/G133)*100,)</f>
        <v>38.616714697406337</v>
      </c>
      <c r="S144" s="178">
        <f t="shared" ref="S144" si="369">IF(H144&gt;0,(H144/H133)*100,)</f>
        <v>0</v>
      </c>
      <c r="T144" s="248">
        <f t="shared" ref="T144" si="370">IF(I144&gt;0,(I144/I133)*100,)</f>
        <v>0</v>
      </c>
      <c r="U144" s="183">
        <f t="shared" ref="U144" si="371">IF(J144&gt;0,(J144/J133)*100,)</f>
        <v>0</v>
      </c>
      <c r="V144" s="260"/>
      <c r="W144" s="254"/>
      <c r="X144" s="261"/>
      <c r="Y144" s="261"/>
      <c r="Z144" s="262"/>
      <c r="AA144" s="262"/>
      <c r="AB144" s="261"/>
      <c r="AC144" s="262"/>
      <c r="AD144" s="193"/>
    </row>
    <row r="145" spans="1:38" ht="15">
      <c r="A145" s="1067"/>
      <c r="B145" s="1114" t="s">
        <v>473</v>
      </c>
      <c r="C145" s="1116"/>
      <c r="D145" s="1117">
        <v>419</v>
      </c>
      <c r="E145" s="1117">
        <v>239</v>
      </c>
      <c r="F145" s="1118"/>
      <c r="G145" s="1119">
        <v>658</v>
      </c>
      <c r="H145" s="1116"/>
      <c r="I145" s="1117"/>
      <c r="J145" s="1091"/>
      <c r="K145"/>
      <c r="L145" s="480"/>
      <c r="M145" s="145"/>
      <c r="N145" s="991">
        <f>IF(C145&gt;0,(C145/C136)*100,)</f>
        <v>0</v>
      </c>
      <c r="O145" s="991">
        <f t="shared" ref="O145" si="372">IF(D145&gt;0,(D145/D136)*100,)</f>
        <v>43.509865005192104</v>
      </c>
      <c r="P145" s="991">
        <f t="shared" ref="P145" si="373">IF(E145&gt;0,(E145/E136)*100,)</f>
        <v>45.094339622641513</v>
      </c>
      <c r="Q145" s="991">
        <f t="shared" ref="Q145" si="374">IF(F145&gt;0,(F145/F136)*100,)</f>
        <v>0</v>
      </c>
      <c r="R145" s="996">
        <f t="shared" ref="R145" si="375">IF(G145&gt;0,(G145/G136)*100,)</f>
        <v>44.072337575351639</v>
      </c>
      <c r="S145" s="991">
        <f t="shared" ref="S145" si="376">IF(H145&gt;0,(H145/H136)*100,)</f>
        <v>0</v>
      </c>
      <c r="T145" s="984">
        <f t="shared" ref="T145" si="377">IF(I145&gt;0,(I145/I136)*100,)</f>
        <v>0</v>
      </c>
      <c r="U145" s="996">
        <f t="shared" ref="U145" si="378">IF(J145&gt;0,(J145/J136)*100,)</f>
        <v>0</v>
      </c>
      <c r="V145" s="285" t="s">
        <v>90</v>
      </c>
      <c r="W145" s="279"/>
      <c r="X145" s="279"/>
      <c r="Y145" s="280"/>
      <c r="Z145" s="281"/>
      <c r="AA145" s="281"/>
      <c r="AB145" s="279"/>
      <c r="AC145" s="281"/>
      <c r="AD145" s="193"/>
    </row>
    <row r="146" spans="1:38" ht="15">
      <c r="A146" s="1067"/>
      <c r="B146" s="1106" t="s">
        <v>471</v>
      </c>
      <c r="C146" s="1097"/>
      <c r="D146" s="1098">
        <v>65</v>
      </c>
      <c r="E146" s="1098">
        <v>155</v>
      </c>
      <c r="F146" s="1099"/>
      <c r="G146" s="1100">
        <v>220</v>
      </c>
      <c r="H146" s="1097"/>
      <c r="I146" s="1101"/>
      <c r="J146" s="1086"/>
      <c r="K146"/>
      <c r="L146" s="480"/>
      <c r="M146" s="145"/>
      <c r="N146" s="248">
        <f>IF(C146&gt;0,(C146/C123)*100,)</f>
        <v>0</v>
      </c>
      <c r="O146" s="248">
        <f>IF(D146&gt;0,(D146/D123)*100,)</f>
        <v>7.0118662351672061</v>
      </c>
      <c r="P146" s="982">
        <f t="shared" ref="P146" si="379">IF(E146&gt;0,(E146/E123)*100,)</f>
        <v>13.656387665198238</v>
      </c>
      <c r="Q146" s="982">
        <f t="shared" ref="Q146" si="380">IF(F146&gt;0,(F146/F123)*100,)</f>
        <v>0</v>
      </c>
      <c r="R146" s="997">
        <f t="shared" ref="R146" si="381">IF(G146&gt;0,(G146/G123)*100,)</f>
        <v>10.669253152279341</v>
      </c>
      <c r="S146" s="982">
        <f t="shared" ref="S146" si="382">IF(H146&gt;0,(H146/H123)*100,)</f>
        <v>0</v>
      </c>
      <c r="T146" s="982">
        <f t="shared" ref="T146" si="383">IF(I146&gt;0,(I146/I123)*100,)</f>
        <v>0</v>
      </c>
      <c r="U146" s="997">
        <f t="shared" ref="U146" si="384">IF(J146&gt;0,(J146/J123)*100,)</f>
        <v>0</v>
      </c>
      <c r="V146" s="278">
        <f>+N146+N149+N152</f>
        <v>0</v>
      </c>
      <c r="W146" s="279">
        <f t="shared" ref="W146:W148" si="385">+O146+O149+O152</f>
        <v>24.271844660194176</v>
      </c>
      <c r="X146" s="279">
        <f t="shared" ref="X146:X148" si="386">+P146+P149+P152</f>
        <v>32.51101321585903</v>
      </c>
      <c r="Y146" s="280">
        <f t="shared" ref="Y146:Y148" si="387">+Q146+Q149+Q152</f>
        <v>0</v>
      </c>
      <c r="Z146" s="281">
        <f t="shared" ref="Z146:Z148" si="388">+R146+R149+R152</f>
        <v>28.806983511154222</v>
      </c>
      <c r="AA146" s="281">
        <f t="shared" ref="AA146:AA148" si="389">+S146+S149+S152</f>
        <v>0</v>
      </c>
      <c r="AB146" s="279">
        <f t="shared" ref="AB146:AB148" si="390">+T146+T149+T152</f>
        <v>0</v>
      </c>
      <c r="AC146" s="281">
        <f t="shared" ref="AC146:AC148" si="391">+U146+U149+U152</f>
        <v>0</v>
      </c>
      <c r="AD146" s="193"/>
      <c r="AE146" s="992">
        <f>+V146+N155</f>
        <v>0</v>
      </c>
      <c r="AF146" s="992">
        <f t="shared" ref="AF146:AF148" si="392">+W146+O155</f>
        <v>100</v>
      </c>
      <c r="AG146" s="992">
        <f t="shared" ref="AG146:AG148" si="393">+X146+P155</f>
        <v>100</v>
      </c>
      <c r="AH146" s="992">
        <f t="shared" ref="AH146:AH148" si="394">+Y146+Q155</f>
        <v>0</v>
      </c>
      <c r="AI146" s="992">
        <f t="shared" ref="AI146:AI148" si="395">+Z146+R155</f>
        <v>100</v>
      </c>
      <c r="AJ146" s="992">
        <f t="shared" ref="AJ146:AJ148" si="396">+AA146+S155</f>
        <v>0</v>
      </c>
      <c r="AK146" s="992">
        <f t="shared" ref="AK146:AK148" si="397">+AB146+T155</f>
        <v>0</v>
      </c>
      <c r="AL146" s="992">
        <f t="shared" ref="AL146:AL148" si="398">+AC146+U155</f>
        <v>0</v>
      </c>
    </row>
    <row r="147" spans="1:38" ht="15">
      <c r="A147" s="1067"/>
      <c r="B147" s="1106" t="s">
        <v>469</v>
      </c>
      <c r="C147" s="1097"/>
      <c r="D147" s="1098">
        <v>74</v>
      </c>
      <c r="E147" s="1098">
        <v>219</v>
      </c>
      <c r="F147" s="1099"/>
      <c r="G147" s="1100">
        <v>293</v>
      </c>
      <c r="H147" s="1097"/>
      <c r="I147" s="1101"/>
      <c r="J147" s="1086"/>
      <c r="K147"/>
      <c r="L147" s="480"/>
      <c r="M147" s="145"/>
      <c r="N147" s="248">
        <f>IF(C147&gt;0,(C147/C126)*100,)</f>
        <v>0</v>
      </c>
      <c r="O147" s="248">
        <f>IF(D147&gt;0,(D147/D126)*100,)</f>
        <v>6.7703568161024696</v>
      </c>
      <c r="P147" s="248">
        <f t="shared" ref="P147" si="399">IF(E147&gt;0,(E147/E126)*100,)</f>
        <v>17.203456402199528</v>
      </c>
      <c r="Q147" s="248">
        <f t="shared" ref="Q147" si="400">IF(F147&gt;0,(F147/F126)*100,)</f>
        <v>0</v>
      </c>
      <c r="R147" s="253">
        <f t="shared" ref="R147" si="401">IF(G147&gt;0,(G147/G126)*100,)</f>
        <v>12.383770076077768</v>
      </c>
      <c r="S147" s="248">
        <f t="shared" ref="S147" si="402">IF(H147&gt;0,(H147/H126)*100,)</f>
        <v>0</v>
      </c>
      <c r="T147" s="248">
        <f t="shared" ref="T147" si="403">IF(I147&gt;0,(I147/I126)*100,)</f>
        <v>0</v>
      </c>
      <c r="U147" s="253">
        <f t="shared" ref="U147" si="404">IF(J147&gt;0,(J147/J126)*100,)</f>
        <v>0</v>
      </c>
      <c r="V147" s="278">
        <f t="shared" ref="V147:V148" si="405">+N147+N150+N153</f>
        <v>0</v>
      </c>
      <c r="W147" s="254">
        <f t="shared" si="385"/>
        <v>23.330283623055809</v>
      </c>
      <c r="X147" s="261">
        <f t="shared" si="386"/>
        <v>29.693637077769047</v>
      </c>
      <c r="Y147" s="261">
        <f t="shared" si="387"/>
        <v>0</v>
      </c>
      <c r="Z147" s="262">
        <f t="shared" si="388"/>
        <v>26.754015215553679</v>
      </c>
      <c r="AA147" s="262">
        <f t="shared" si="389"/>
        <v>0</v>
      </c>
      <c r="AB147" s="261">
        <f t="shared" si="390"/>
        <v>0</v>
      </c>
      <c r="AC147" s="262">
        <f t="shared" si="391"/>
        <v>0</v>
      </c>
      <c r="AD147" s="193"/>
      <c r="AE147" s="992">
        <f t="shared" ref="AE147:AE148" si="406">+V147+N156</f>
        <v>0</v>
      </c>
      <c r="AF147" s="992">
        <f t="shared" si="392"/>
        <v>99.999999999999986</v>
      </c>
      <c r="AG147" s="992">
        <f t="shared" si="393"/>
        <v>100</v>
      </c>
      <c r="AH147" s="992">
        <f t="shared" si="394"/>
        <v>0</v>
      </c>
      <c r="AI147" s="992">
        <f t="shared" si="395"/>
        <v>100</v>
      </c>
      <c r="AJ147" s="992">
        <f t="shared" si="396"/>
        <v>0</v>
      </c>
      <c r="AK147" s="992">
        <f t="shared" si="397"/>
        <v>0</v>
      </c>
      <c r="AL147" s="992">
        <f t="shared" si="398"/>
        <v>0</v>
      </c>
    </row>
    <row r="148" spans="1:38" ht="15">
      <c r="A148" s="1067"/>
      <c r="B148" s="1106" t="s">
        <v>467</v>
      </c>
      <c r="C148" s="1097"/>
      <c r="D148" s="1098">
        <v>102</v>
      </c>
      <c r="E148" s="1098">
        <v>223</v>
      </c>
      <c r="F148" s="1099"/>
      <c r="G148" s="1100">
        <v>325</v>
      </c>
      <c r="H148" s="1097"/>
      <c r="I148" s="1101"/>
      <c r="J148" s="1086"/>
      <c r="K148"/>
      <c r="L148" s="480"/>
      <c r="M148" s="145"/>
      <c r="N148" s="984">
        <f>IF(C148&gt;0,(C148/C130)*100,)</f>
        <v>0</v>
      </c>
      <c r="O148" s="984">
        <f>IF(D148&gt;0,(D148/D130)*100,)</f>
        <v>8.8082901554404138</v>
      </c>
      <c r="P148" s="984">
        <f t="shared" ref="P148" si="407">IF(E148&gt;0,(E148/E130)*100,)</f>
        <v>16.881150643451932</v>
      </c>
      <c r="Q148" s="984">
        <f t="shared" ref="Q148" si="408">IF(F148&gt;0,(F148/F130)*100,)</f>
        <v>0</v>
      </c>
      <c r="R148" s="985">
        <f t="shared" ref="R148" si="409">IF(G148&gt;0,(G148/G130)*100,)</f>
        <v>13.110125050423557</v>
      </c>
      <c r="S148" s="984">
        <f t="shared" ref="S148" si="410">IF(H148&gt;0,(H148/H130)*100,)</f>
        <v>0</v>
      </c>
      <c r="T148" s="984">
        <f t="shared" ref="T148" si="411">IF(I148&gt;0,(I148/I130)*100,)</f>
        <v>0</v>
      </c>
      <c r="U148" s="985">
        <f t="shared" ref="U148" si="412">IF(J148&gt;0,(J148/J130)*100,)</f>
        <v>0</v>
      </c>
      <c r="V148" s="278">
        <f t="shared" si="405"/>
        <v>0</v>
      </c>
      <c r="W148" s="279">
        <f t="shared" si="385"/>
        <v>24.438687392055268</v>
      </c>
      <c r="X148" s="279">
        <f t="shared" si="386"/>
        <v>28.91748675246026</v>
      </c>
      <c r="Y148" s="280">
        <f t="shared" si="387"/>
        <v>0</v>
      </c>
      <c r="Z148" s="281">
        <f t="shared" si="388"/>
        <v>26.825332795482048</v>
      </c>
      <c r="AA148" s="281">
        <f t="shared" si="389"/>
        <v>0</v>
      </c>
      <c r="AB148" s="279">
        <f t="shared" si="390"/>
        <v>0</v>
      </c>
      <c r="AC148" s="281">
        <f t="shared" si="391"/>
        <v>0</v>
      </c>
      <c r="AD148" s="193"/>
      <c r="AE148" s="992">
        <f t="shared" si="406"/>
        <v>0</v>
      </c>
      <c r="AF148" s="992">
        <f t="shared" si="392"/>
        <v>100</v>
      </c>
      <c r="AG148" s="992">
        <f t="shared" si="393"/>
        <v>100.00000000000001</v>
      </c>
      <c r="AH148" s="992">
        <f t="shared" si="394"/>
        <v>0</v>
      </c>
      <c r="AI148" s="992">
        <f t="shared" si="395"/>
        <v>100</v>
      </c>
      <c r="AJ148" s="992">
        <f t="shared" si="396"/>
        <v>0</v>
      </c>
      <c r="AK148" s="992">
        <f t="shared" si="397"/>
        <v>0</v>
      </c>
      <c r="AL148" s="992">
        <f t="shared" si="398"/>
        <v>0</v>
      </c>
    </row>
    <row r="149" spans="1:38" ht="15">
      <c r="A149" s="1067"/>
      <c r="B149" s="1106" t="s">
        <v>465</v>
      </c>
      <c r="C149" s="1097"/>
      <c r="D149" s="1098">
        <v>37</v>
      </c>
      <c r="E149" s="1098">
        <v>68</v>
      </c>
      <c r="F149" s="1099"/>
      <c r="G149" s="1100">
        <v>105</v>
      </c>
      <c r="H149" s="1097"/>
      <c r="I149" s="1101"/>
      <c r="J149" s="1086"/>
      <c r="K149"/>
      <c r="L149" s="480"/>
      <c r="M149" s="145"/>
      <c r="N149" s="980">
        <f>IF(C149&gt;0,(C149/C123)*100,)</f>
        <v>0</v>
      </c>
      <c r="O149" s="982">
        <f t="shared" ref="O149" si="413">IF(D149&gt;0,(D149/D123)*100,)</f>
        <v>3.9913700107874863</v>
      </c>
      <c r="P149" s="982">
        <f t="shared" ref="P149" si="414">IF(E149&gt;0,(E149/E123)*100,)</f>
        <v>5.9911894273127748</v>
      </c>
      <c r="Q149" s="982">
        <f t="shared" ref="Q149" si="415">IF(F149&gt;0,(F149/F123)*100,)</f>
        <v>0</v>
      </c>
      <c r="R149" s="997">
        <f t="shared" ref="R149" si="416">IF(G149&gt;0,(G149/G123)*100,)</f>
        <v>5.0921435499515031</v>
      </c>
      <c r="S149" s="982">
        <f t="shared" ref="S149" si="417">IF(H149&gt;0,(H149/H123)*100,)</f>
        <v>0</v>
      </c>
      <c r="T149" s="982">
        <f t="shared" ref="T149" si="418">IF(I149&gt;0,(I149/I123)*100,)</f>
        <v>0</v>
      </c>
      <c r="U149" s="997">
        <f t="shared" ref="U149" si="419">IF(J149&gt;0,(J149/J123)*100,)</f>
        <v>0</v>
      </c>
      <c r="AD149" s="193"/>
    </row>
    <row r="150" spans="1:38" ht="15">
      <c r="A150" s="1067"/>
      <c r="B150" s="1106" t="s">
        <v>463</v>
      </c>
      <c r="C150" s="1097"/>
      <c r="D150" s="1098"/>
      <c r="E150" s="1098"/>
      <c r="F150" s="1099"/>
      <c r="G150" s="1100"/>
      <c r="H150" s="1097"/>
      <c r="I150" s="1101"/>
      <c r="J150" s="1086"/>
      <c r="K150"/>
      <c r="L150" s="480"/>
      <c r="M150" s="145"/>
      <c r="N150" s="178">
        <f>IF(C150&gt;0,(C150/C126)*100,)</f>
        <v>0</v>
      </c>
      <c r="O150" s="248">
        <f t="shared" ref="O150" si="420">IF(D150&gt;0,(D150/D126)*100,)</f>
        <v>0</v>
      </c>
      <c r="P150" s="248">
        <f t="shared" ref="P150" si="421">IF(E150&gt;0,(E150/E126)*100,)</f>
        <v>0</v>
      </c>
      <c r="Q150" s="248">
        <f t="shared" ref="Q150" si="422">IF(F150&gt;0,(F150/F126)*100,)</f>
        <v>0</v>
      </c>
      <c r="R150" s="253">
        <f t="shared" ref="R150" si="423">IF(G150&gt;0,(G150/G126)*100,)</f>
        <v>0</v>
      </c>
      <c r="S150" s="248">
        <f t="shared" ref="S150" si="424">IF(H150&gt;0,(H150/H126)*100,)</f>
        <v>0</v>
      </c>
      <c r="T150" s="248">
        <f t="shared" ref="T150" si="425">IF(I150&gt;0,(I150/I126)*100,)</f>
        <v>0</v>
      </c>
      <c r="U150" s="253">
        <f t="shared" ref="U150" si="426">IF(J150&gt;0,(J150/J126)*100,)</f>
        <v>0</v>
      </c>
      <c r="V150" s="281"/>
      <c r="W150" s="279"/>
      <c r="X150" s="279"/>
      <c r="Y150" s="280"/>
      <c r="Z150" s="281"/>
      <c r="AA150" s="281"/>
      <c r="AB150" s="279"/>
      <c r="AC150" s="281"/>
      <c r="AD150" s="193"/>
    </row>
    <row r="151" spans="1:38" ht="15">
      <c r="A151" s="1067"/>
      <c r="B151" s="1106" t="s">
        <v>461</v>
      </c>
      <c r="C151" s="1097"/>
      <c r="D151" s="1098"/>
      <c r="E151" s="1098"/>
      <c r="F151" s="1099"/>
      <c r="G151" s="1100"/>
      <c r="H151" s="1097"/>
      <c r="I151" s="1101"/>
      <c r="J151" s="1086"/>
      <c r="K151"/>
      <c r="L151" s="480"/>
      <c r="M151" s="145"/>
      <c r="N151" s="991">
        <f>IF(C151&gt;0,(C151/C130)*100,)</f>
        <v>0</v>
      </c>
      <c r="O151" s="274">
        <f t="shared" ref="O151" si="427">IF(D151&gt;0,(D151/D130)*100,)</f>
        <v>0</v>
      </c>
      <c r="P151" s="274">
        <f t="shared" ref="P151" si="428">IF(E151&gt;0,(E151/E130)*100,)</f>
        <v>0</v>
      </c>
      <c r="Q151" s="274">
        <f t="shared" ref="Q151" si="429">IF(F151&gt;0,(F151/F130)*100,)</f>
        <v>0</v>
      </c>
      <c r="R151" s="275">
        <f t="shared" ref="R151" si="430">IF(G151&gt;0,(G151/G130)*100,)</f>
        <v>0</v>
      </c>
      <c r="S151" s="274">
        <f t="shared" ref="S151" si="431">IF(H151&gt;0,(H151/H130)*100,)</f>
        <v>0</v>
      </c>
      <c r="T151" s="274">
        <f t="shared" ref="T151" si="432">IF(I151&gt;0,(I151/I130)*100,)</f>
        <v>0</v>
      </c>
      <c r="U151" s="275">
        <f t="shared" ref="U151" si="433">IF(J151&gt;0,(J151/J130)*100,)</f>
        <v>0</v>
      </c>
      <c r="V151" s="286"/>
      <c r="W151" s="271"/>
      <c r="X151" s="271"/>
      <c r="Y151" s="272"/>
      <c r="Z151" s="273"/>
      <c r="AA151" s="273"/>
      <c r="AB151" s="271"/>
      <c r="AC151" s="273"/>
      <c r="AD151" s="193"/>
    </row>
    <row r="152" spans="1:38" ht="15">
      <c r="A152" s="1067"/>
      <c r="B152" s="1106" t="s">
        <v>459</v>
      </c>
      <c r="C152" s="1097"/>
      <c r="D152" s="1098">
        <v>123</v>
      </c>
      <c r="E152" s="1098">
        <v>146</v>
      </c>
      <c r="F152" s="1099"/>
      <c r="G152" s="1100">
        <v>269</v>
      </c>
      <c r="H152" s="1097"/>
      <c r="I152" s="1101"/>
      <c r="J152" s="1086"/>
      <c r="K152"/>
      <c r="L152" s="480"/>
      <c r="M152" s="145"/>
      <c r="N152" s="980">
        <f>IF(C152&gt;0,(C152/C123)*100,)</f>
        <v>0</v>
      </c>
      <c r="O152" s="998">
        <f t="shared" ref="O152" si="434">IF(D152&gt;0,(D152/D123)*100,)</f>
        <v>13.268608414239482</v>
      </c>
      <c r="P152" s="998">
        <f t="shared" ref="P152" si="435">IF(E152&gt;0,(E152/E123)*100,)</f>
        <v>12.863436123348018</v>
      </c>
      <c r="Q152" s="998">
        <f t="shared" ref="Q152" si="436">IF(F152&gt;0,(F152/F123)*100,)</f>
        <v>0</v>
      </c>
      <c r="R152" s="999">
        <f t="shared" ref="R152" si="437">IF(G152&gt;0,(G152/G123)*100,)</f>
        <v>13.045586808923376</v>
      </c>
      <c r="S152" s="998">
        <f t="shared" ref="S152" si="438">IF(H152&gt;0,(H152/H123)*100,)</f>
        <v>0</v>
      </c>
      <c r="T152" s="1000">
        <f t="shared" ref="T152" si="439">IF(I152&gt;0,(I152/I123)*100,)</f>
        <v>0</v>
      </c>
      <c r="U152" s="999">
        <f t="shared" ref="U152" si="440">IF(J152&gt;0,(J152/J123)*100,)</f>
        <v>0</v>
      </c>
      <c r="V152" s="278"/>
      <c r="W152" s="279"/>
      <c r="X152" s="279"/>
      <c r="Y152" s="280"/>
      <c r="Z152" s="281"/>
      <c r="AA152" s="281"/>
      <c r="AB152" s="279"/>
      <c r="AC152" s="281"/>
      <c r="AD152" s="193"/>
    </row>
    <row r="153" spans="1:38" ht="15">
      <c r="A153" s="1067"/>
      <c r="B153" s="1106" t="s">
        <v>457</v>
      </c>
      <c r="C153" s="1097"/>
      <c r="D153" s="1098">
        <v>181</v>
      </c>
      <c r="E153" s="1098">
        <v>159</v>
      </c>
      <c r="F153" s="1099"/>
      <c r="G153" s="1100">
        <v>340</v>
      </c>
      <c r="H153" s="1097"/>
      <c r="I153" s="1101"/>
      <c r="J153" s="1086"/>
      <c r="K153"/>
      <c r="L153" s="480"/>
      <c r="M153" s="145"/>
      <c r="N153" s="178">
        <f>IF(C153&gt;0,(C153/C126)*100,)</f>
        <v>0</v>
      </c>
      <c r="O153" s="271">
        <f t="shared" ref="O153" si="441">IF(D153&gt;0,(D153/D126)*100,)</f>
        <v>16.559926806953339</v>
      </c>
      <c r="P153" s="207">
        <f t="shared" ref="P153" si="442">IF(E153&gt;0,(E153/E126)*100,)</f>
        <v>12.490180675569521</v>
      </c>
      <c r="Q153" s="208">
        <f t="shared" ref="Q153" si="443">IF(F153&gt;0,(F153/F126)*100,)</f>
        <v>0</v>
      </c>
      <c r="R153" s="209">
        <f t="shared" ref="R153" si="444">IF(G153&gt;0,(G153/G126)*100,)</f>
        <v>14.370245139475909</v>
      </c>
      <c r="S153" s="210">
        <f t="shared" ref="S153" si="445">IF(H153&gt;0,(H153/H126)*100,)</f>
        <v>0</v>
      </c>
      <c r="T153" s="207">
        <f t="shared" ref="T153" si="446">IF(I153&gt;0,(I153/I126)*100,)</f>
        <v>0</v>
      </c>
      <c r="U153" s="209">
        <f t="shared" ref="U153" si="447">IF(J153&gt;0,(J153/J126)*100,)</f>
        <v>0</v>
      </c>
      <c r="V153" s="260"/>
      <c r="W153" s="254"/>
      <c r="X153" s="261"/>
      <c r="Y153" s="261"/>
      <c r="Z153" s="262"/>
      <c r="AA153" s="262"/>
      <c r="AB153" s="261"/>
      <c r="AC153" s="262"/>
      <c r="AD153" s="193"/>
    </row>
    <row r="154" spans="1:38" ht="15">
      <c r="A154" s="1067"/>
      <c r="B154" s="1106" t="s">
        <v>455</v>
      </c>
      <c r="C154" s="1097"/>
      <c r="D154" s="1098">
        <v>181</v>
      </c>
      <c r="E154" s="1098">
        <v>159</v>
      </c>
      <c r="F154" s="1099"/>
      <c r="G154" s="1100">
        <v>340</v>
      </c>
      <c r="H154" s="1097"/>
      <c r="I154" s="1101"/>
      <c r="J154" s="1086"/>
      <c r="K154"/>
      <c r="L154" s="480"/>
      <c r="M154" s="145"/>
      <c r="N154" s="991">
        <f>IF(C154&gt;0,(C154/C130)*100,)</f>
        <v>0</v>
      </c>
      <c r="O154" s="274">
        <f t="shared" ref="O154" si="448">IF(D154&gt;0,(D154/D130)*100,)</f>
        <v>15.630397236614854</v>
      </c>
      <c r="P154" s="211">
        <f t="shared" ref="P154" si="449">IF(E154&gt;0,(E154/E130)*100,)</f>
        <v>12.036336109008328</v>
      </c>
      <c r="Q154" s="212">
        <f t="shared" ref="Q154" si="450">IF(F154&gt;0,(F154/F130)*100,)</f>
        <v>0</v>
      </c>
      <c r="R154" s="213">
        <f t="shared" ref="R154" si="451">IF(G154&gt;0,(G154/G130)*100,)</f>
        <v>13.715207745058491</v>
      </c>
      <c r="S154" s="214">
        <f t="shared" ref="S154" si="452">IF(H154&gt;0,(H154/H130)*100,)</f>
        <v>0</v>
      </c>
      <c r="T154" s="211">
        <f t="shared" ref="T154" si="453">IF(I154&gt;0,(I154/I130)*100,)</f>
        <v>0</v>
      </c>
      <c r="U154" s="213">
        <f t="shared" ref="U154" si="454">IF(J154&gt;0,(J154/J130)*100,)</f>
        <v>0</v>
      </c>
      <c r="V154" s="281"/>
      <c r="W154" s="279"/>
      <c r="X154" s="279"/>
      <c r="Y154" s="280"/>
      <c r="Z154" s="281"/>
      <c r="AA154" s="281"/>
      <c r="AB154" s="279"/>
      <c r="AC154" s="281"/>
      <c r="AD154" s="193"/>
    </row>
    <row r="155" spans="1:38" ht="15">
      <c r="A155" s="1067"/>
      <c r="B155" s="1106" t="s">
        <v>453</v>
      </c>
      <c r="C155" s="1097"/>
      <c r="D155" s="1098">
        <v>702</v>
      </c>
      <c r="E155" s="1098">
        <v>766</v>
      </c>
      <c r="F155" s="1099"/>
      <c r="G155" s="1100">
        <v>1468</v>
      </c>
      <c r="H155" s="1097"/>
      <c r="I155" s="1101"/>
      <c r="J155" s="1086"/>
      <c r="K155"/>
      <c r="L155" s="480"/>
      <c r="M155" s="145"/>
      <c r="N155" s="980">
        <f>IF(C155&gt;0,(C155/C123)*100,)</f>
        <v>0</v>
      </c>
      <c r="O155" s="1000">
        <f t="shared" ref="O155" si="455">IF(D155&gt;0,(D155/D123)*100,)</f>
        <v>75.728155339805824</v>
      </c>
      <c r="P155" s="1001">
        <f t="shared" ref="P155" si="456">IF(E155&gt;0,(E155/E123)*100,)</f>
        <v>67.488986784140963</v>
      </c>
      <c r="Q155" s="1002">
        <f t="shared" ref="Q155" si="457">IF(F155&gt;0,(F155/F123)*100,)</f>
        <v>0</v>
      </c>
      <c r="R155" s="1003">
        <f t="shared" ref="R155" si="458">IF(G155&gt;0,(G155/G123)*100,)</f>
        <v>71.193016488845785</v>
      </c>
      <c r="S155" s="250">
        <f t="shared" ref="S155" si="459">IF(H155&gt;0,(H155/H123)*100,)</f>
        <v>0</v>
      </c>
      <c r="T155" s="1001">
        <f t="shared" ref="T155" si="460">IF(I155&gt;0,(I155/I123)*100,)</f>
        <v>0</v>
      </c>
      <c r="U155" s="1003">
        <f t="shared" ref="U155" si="461">IF(J155&gt;0,(J155/J123)*100,)</f>
        <v>0</v>
      </c>
      <c r="V155" s="278"/>
      <c r="W155" s="279"/>
      <c r="X155" s="279"/>
      <c r="Y155" s="280"/>
      <c r="Z155" s="281"/>
      <c r="AA155" s="281"/>
      <c r="AB155" s="279"/>
      <c r="AC155" s="281"/>
      <c r="AD155" s="193"/>
    </row>
    <row r="156" spans="1:38" ht="15">
      <c r="A156" s="1067"/>
      <c r="B156" s="1106" t="s">
        <v>451</v>
      </c>
      <c r="C156" s="1097"/>
      <c r="D156" s="1098">
        <v>838</v>
      </c>
      <c r="E156" s="1098">
        <v>895</v>
      </c>
      <c r="F156" s="1099"/>
      <c r="G156" s="1100">
        <v>1733</v>
      </c>
      <c r="H156" s="1097"/>
      <c r="I156" s="1101"/>
      <c r="J156" s="1086"/>
      <c r="K156"/>
      <c r="L156" s="480"/>
      <c r="M156" s="145"/>
      <c r="N156" s="178">
        <f>IF(C156&gt;0,(C156/C126)*100,)</f>
        <v>0</v>
      </c>
      <c r="O156" s="271">
        <f t="shared" ref="O156" si="462">IF(D156&gt;0,(D156/D126)*100,)</f>
        <v>76.66971637694418</v>
      </c>
      <c r="P156" s="207">
        <f t="shared" ref="P156" si="463">IF(E156&gt;0,(E156/E126)*100,)</f>
        <v>70.306362922230946</v>
      </c>
      <c r="Q156" s="208">
        <f t="shared" ref="Q156" si="464">IF(F156&gt;0,(F156/F126)*100,)</f>
        <v>0</v>
      </c>
      <c r="R156" s="209">
        <f t="shared" ref="R156" si="465">IF(G156&gt;0,(G156/G126)*100,)</f>
        <v>73.245984784446321</v>
      </c>
      <c r="S156" s="210">
        <f t="shared" ref="S156" si="466">IF(H156&gt;0,(H156/H126)*100,)</f>
        <v>0</v>
      </c>
      <c r="T156" s="207">
        <f t="shared" ref="T156" si="467">IF(I156&gt;0,(I156/I126)*100,)</f>
        <v>0</v>
      </c>
      <c r="U156" s="209">
        <f t="shared" ref="U156" si="468">IF(J156&gt;0,(J156/J126)*100,)</f>
        <v>0</v>
      </c>
      <c r="V156" s="260"/>
      <c r="W156" s="254"/>
      <c r="X156" s="261"/>
      <c r="Y156" s="261"/>
      <c r="Z156" s="262"/>
      <c r="AA156" s="262"/>
      <c r="AB156" s="261"/>
      <c r="AC156" s="262"/>
      <c r="AD156" s="193"/>
    </row>
    <row r="157" spans="1:38" ht="15">
      <c r="A157" s="1067"/>
      <c r="B157" s="1114" t="s">
        <v>449</v>
      </c>
      <c r="C157" s="1116"/>
      <c r="D157" s="1117">
        <v>875</v>
      </c>
      <c r="E157" s="1117">
        <v>939</v>
      </c>
      <c r="F157" s="1118"/>
      <c r="G157" s="1119">
        <v>1814</v>
      </c>
      <c r="H157" s="1116"/>
      <c r="I157" s="1117"/>
      <c r="J157" s="1091"/>
      <c r="K157"/>
      <c r="L157" s="480"/>
      <c r="M157" s="145"/>
      <c r="N157" s="991">
        <f>IF(C157&gt;0,(C157/C130)*100,)</f>
        <v>0</v>
      </c>
      <c r="O157" s="274">
        <f t="shared" ref="O157" si="469">IF(D157&gt;0,(D157/D130)*100,)</f>
        <v>75.561312607944728</v>
      </c>
      <c r="P157" s="211">
        <f t="shared" ref="P157" si="470">IF(E157&gt;0,(E157/E130)*100,)</f>
        <v>71.082513247539751</v>
      </c>
      <c r="Q157" s="212">
        <f t="shared" ref="Q157" si="471">IF(F157&gt;0,(F157/F130)*100,)</f>
        <v>0</v>
      </c>
      <c r="R157" s="213">
        <f t="shared" ref="R157" si="472">IF(G157&gt;0,(G157/G130)*100,)</f>
        <v>73.174667204517945</v>
      </c>
      <c r="S157" s="214">
        <f t="shared" ref="S157" si="473">IF(H157&gt;0,(H157/H130)*100,)</f>
        <v>0</v>
      </c>
      <c r="T157" s="211">
        <f t="shared" ref="T157" si="474">IF(I157&gt;0,(I157/I130)*100,)</f>
        <v>0</v>
      </c>
      <c r="U157" s="213">
        <f t="shared" ref="U157" si="475">IF(J157&gt;0,(J157/J130)*100,)</f>
        <v>0</v>
      </c>
      <c r="V157" s="281"/>
      <c r="W157" s="279"/>
      <c r="X157" s="279"/>
      <c r="Y157" s="280"/>
      <c r="Z157" s="281"/>
      <c r="AA157" s="281"/>
      <c r="AB157" s="279"/>
      <c r="AC157" s="281"/>
      <c r="AD157" s="193"/>
    </row>
    <row r="158" spans="1:38" ht="15">
      <c r="A158" s="1067"/>
      <c r="B158" s="1106" t="s">
        <v>447</v>
      </c>
      <c r="C158" s="1097"/>
      <c r="D158" s="1098">
        <v>142</v>
      </c>
      <c r="E158" s="1098">
        <v>194</v>
      </c>
      <c r="F158" s="1099"/>
      <c r="G158" s="1100">
        <v>336</v>
      </c>
      <c r="H158" s="1097"/>
      <c r="I158" s="1101"/>
      <c r="J158" s="1086"/>
      <c r="K158"/>
      <c r="L158" s="480"/>
      <c r="M158" s="145"/>
      <c r="N158" s="980">
        <f>IF(C158&gt;0,(C158/C116)*100,)</f>
        <v>0</v>
      </c>
      <c r="O158" s="1000">
        <f t="shared" ref="O158" si="476">IF(D158&gt;0,(D158/D116)*100,)</f>
        <v>13.962635201573253</v>
      </c>
      <c r="P158" s="1001">
        <f t="shared" ref="P158" si="477">IF(E158&gt;0,(E158/E116)*100,)</f>
        <v>25.260416666666668</v>
      </c>
      <c r="Q158" s="1002">
        <f t="shared" ref="Q158" si="478">IF(F158&gt;0,(F158/F116)*100,)</f>
        <v>0</v>
      </c>
      <c r="R158" s="1003">
        <f t="shared" ref="R158" si="479">IF(G158&gt;0,(G158/G116)*100,)</f>
        <v>18.823529411764707</v>
      </c>
      <c r="S158" s="250">
        <f t="shared" ref="S158" si="480">IF(H158&gt;0,(H158/H116)*100,)</f>
        <v>0</v>
      </c>
      <c r="T158" s="1001">
        <f t="shared" ref="T158" si="481">IF(I158&gt;0,(I158/I116)*100,)</f>
        <v>0</v>
      </c>
      <c r="U158" s="1003">
        <f t="shared" ref="U158" si="482">IF(J158&gt;0,(J158/J116)*100,)</f>
        <v>0</v>
      </c>
      <c r="V158" s="260"/>
      <c r="W158" s="254"/>
      <c r="X158" s="261"/>
      <c r="Y158" s="261"/>
      <c r="Z158" s="262"/>
      <c r="AA158" s="262"/>
      <c r="AB158" s="261"/>
      <c r="AC158" s="262"/>
      <c r="AD158" s="193"/>
    </row>
    <row r="159" spans="1:38" ht="15">
      <c r="A159" s="1067"/>
      <c r="B159" s="1106" t="s">
        <v>445</v>
      </c>
      <c r="C159" s="1097"/>
      <c r="D159" s="1098">
        <v>111</v>
      </c>
      <c r="E159" s="1098">
        <v>195</v>
      </c>
      <c r="F159" s="1099"/>
      <c r="G159" s="1100">
        <v>306</v>
      </c>
      <c r="H159" s="1097"/>
      <c r="I159" s="1101"/>
      <c r="J159" s="1086"/>
      <c r="K159"/>
      <c r="L159" s="480"/>
      <c r="M159" s="145"/>
      <c r="N159" s="271">
        <f>IF(C159&gt;0,(C159/C118)*100,)</f>
        <v>0</v>
      </c>
      <c r="O159" s="271">
        <f t="shared" ref="O159" si="483">IF(D159&gt;0,(D159/D118)*100,)</f>
        <v>12.937062937062937</v>
      </c>
      <c r="P159" s="207">
        <f t="shared" ref="P159" si="484">IF(E159&gt;0,(E159/E118)*100,)</f>
        <v>27.121001390820581</v>
      </c>
      <c r="Q159" s="208">
        <f t="shared" ref="Q159" si="485">IF(F159&gt;0,(F159/F118)*100,)</f>
        <v>0</v>
      </c>
      <c r="R159" s="209">
        <f t="shared" ref="R159" si="486">IF(G159&gt;0,(G159/G118)*100,)</f>
        <v>19.403931515535827</v>
      </c>
      <c r="S159" s="210">
        <f t="shared" ref="S159" si="487">IF(H159&gt;0,(H159/H118)*100,)</f>
        <v>0</v>
      </c>
      <c r="T159" s="207">
        <f t="shared" ref="T159" si="488">IF(I159&gt;0,(I159/I118)*100,)</f>
        <v>0</v>
      </c>
      <c r="U159" s="209">
        <f t="shared" ref="U159" si="489">IF(J159&gt;0,(J159/J118)*100,)</f>
        <v>0</v>
      </c>
      <c r="V159" s="260"/>
      <c r="W159" s="254"/>
      <c r="X159" s="261"/>
      <c r="Y159" s="261"/>
      <c r="Z159" s="262"/>
      <c r="AA159" s="262"/>
      <c r="AB159" s="261"/>
      <c r="AC159" s="262"/>
      <c r="AD159" s="193"/>
    </row>
    <row r="160" spans="1:38" ht="15">
      <c r="A160" s="1067"/>
      <c r="B160" s="1106" t="s">
        <v>443</v>
      </c>
      <c r="C160" s="1097"/>
      <c r="D160" s="1098"/>
      <c r="E160" s="1098"/>
      <c r="F160" s="1099"/>
      <c r="G160" s="1100"/>
      <c r="H160" s="1097"/>
      <c r="I160" s="1101"/>
      <c r="J160" s="1086"/>
      <c r="K160"/>
      <c r="L160" s="480"/>
      <c r="M160" s="145"/>
      <c r="N160" s="274">
        <f>IF(C160&gt;0,(C160/C120)*100,)</f>
        <v>0</v>
      </c>
      <c r="O160" s="274">
        <f t="shared" ref="O160" si="490">IF(D160&gt;0,(D160/D120)*100,)</f>
        <v>0</v>
      </c>
      <c r="P160" s="211">
        <f t="shared" ref="P160" si="491">IF(E160&gt;0,(E160/E120)*100,)</f>
        <v>0</v>
      </c>
      <c r="Q160" s="212">
        <f t="shared" ref="Q160" si="492">IF(F160&gt;0,(F160/F120)*100,)</f>
        <v>0</v>
      </c>
      <c r="R160" s="213">
        <f t="shared" ref="R160" si="493">IF(G160&gt;0,(G160/G120)*100,)</f>
        <v>0</v>
      </c>
      <c r="S160" s="214">
        <f t="shared" ref="S160" si="494">IF(H160&gt;0,(H160/H120)*100,)</f>
        <v>0</v>
      </c>
      <c r="T160" s="211">
        <f t="shared" ref="T160" si="495">IF(I160&gt;0,(I160/I120)*100,)</f>
        <v>0</v>
      </c>
      <c r="U160" s="213">
        <f t="shared" ref="U160" si="496">IF(J160&gt;0,(J160/J120)*100,)</f>
        <v>0</v>
      </c>
      <c r="V160" s="983"/>
      <c r="W160" s="283"/>
      <c r="X160" s="283"/>
      <c r="Y160" s="284"/>
      <c r="Z160" s="282"/>
      <c r="AA160" s="282"/>
      <c r="AB160" s="283"/>
      <c r="AC160" s="282"/>
      <c r="AD160" s="193"/>
    </row>
    <row r="161" spans="1:30" ht="15">
      <c r="A161" s="1068" t="s">
        <v>26</v>
      </c>
      <c r="B161" s="1105" t="s">
        <v>517</v>
      </c>
      <c r="C161" s="1092">
        <v>50341</v>
      </c>
      <c r="D161" s="1093">
        <v>64915</v>
      </c>
      <c r="E161" s="1093">
        <v>7183</v>
      </c>
      <c r="F161" s="1094">
        <v>943</v>
      </c>
      <c r="G161" s="1095">
        <v>123382</v>
      </c>
      <c r="H161" s="1092"/>
      <c r="I161" s="1093"/>
      <c r="J161" s="1096"/>
      <c r="K161"/>
      <c r="L161" s="480"/>
      <c r="M161" s="145"/>
      <c r="N161" s="252"/>
      <c r="O161" s="176"/>
      <c r="P161" s="176"/>
      <c r="Q161" s="176"/>
      <c r="R161" s="177"/>
      <c r="S161" s="177"/>
      <c r="T161" s="244"/>
      <c r="U161" s="987"/>
      <c r="V161" s="256"/>
      <c r="W161" s="257"/>
      <c r="X161" s="258"/>
      <c r="Y161" s="258"/>
      <c r="Z161" s="259"/>
      <c r="AA161" s="259"/>
      <c r="AB161" s="258"/>
      <c r="AC161" s="979"/>
      <c r="AD161" s="193"/>
    </row>
    <row r="162" spans="1:30" ht="15">
      <c r="A162" s="1067"/>
      <c r="B162" s="1106" t="s">
        <v>515</v>
      </c>
      <c r="C162" s="1097">
        <v>50315</v>
      </c>
      <c r="D162" s="1098">
        <v>63290</v>
      </c>
      <c r="E162" s="1098">
        <v>7506</v>
      </c>
      <c r="F162" s="1099">
        <v>901</v>
      </c>
      <c r="G162" s="1100">
        <v>122012</v>
      </c>
      <c r="H162" s="1097"/>
      <c r="I162" s="1101"/>
      <c r="J162" s="1086"/>
      <c r="K162"/>
      <c r="L162" s="480"/>
      <c r="M162" s="145"/>
      <c r="N162" s="179"/>
      <c r="O162" s="179"/>
      <c r="P162" s="179"/>
      <c r="Q162" s="179"/>
      <c r="R162" s="180"/>
      <c r="S162" s="180"/>
      <c r="T162" s="245"/>
      <c r="U162" s="988"/>
      <c r="V162" s="260"/>
      <c r="W162" s="254"/>
      <c r="X162" s="261"/>
      <c r="Y162" s="261"/>
      <c r="Z162" s="262"/>
      <c r="AA162" s="262"/>
      <c r="AB162" s="261"/>
      <c r="AC162" s="262"/>
      <c r="AD162" s="193"/>
    </row>
    <row r="163" spans="1:30" ht="15">
      <c r="A163" s="1067"/>
      <c r="B163" s="1106" t="s">
        <v>513</v>
      </c>
      <c r="C163" s="1097">
        <v>40051</v>
      </c>
      <c r="D163" s="1098">
        <v>55117</v>
      </c>
      <c r="E163" s="1098">
        <v>5387</v>
      </c>
      <c r="F163" s="1099">
        <v>634</v>
      </c>
      <c r="G163" s="1100">
        <v>101189</v>
      </c>
      <c r="H163" s="1097"/>
      <c r="I163" s="1101"/>
      <c r="J163" s="1086"/>
      <c r="K163"/>
      <c r="L163" s="922"/>
      <c r="M163" s="145"/>
      <c r="N163" s="179"/>
      <c r="O163" s="179"/>
      <c r="P163" s="179"/>
      <c r="Q163" s="179"/>
      <c r="R163" s="180"/>
      <c r="S163" s="180"/>
      <c r="T163" s="245"/>
      <c r="U163" s="988"/>
      <c r="V163" s="260"/>
      <c r="W163" s="254"/>
      <c r="X163" s="261"/>
      <c r="Y163" s="261"/>
      <c r="Z163" s="262"/>
      <c r="AA163" s="262"/>
      <c r="AB163" s="261"/>
      <c r="AC163" s="262"/>
      <c r="AD163" s="193"/>
    </row>
    <row r="164" spans="1:30" ht="15">
      <c r="A164" s="1067"/>
      <c r="B164" s="1106" t="s">
        <v>511</v>
      </c>
      <c r="C164" s="1097">
        <v>38001</v>
      </c>
      <c r="D164" s="1098">
        <v>59077</v>
      </c>
      <c r="E164" s="1098">
        <v>5218</v>
      </c>
      <c r="F164" s="1099">
        <v>571</v>
      </c>
      <c r="G164" s="1100">
        <v>102867</v>
      </c>
      <c r="H164" s="1097"/>
      <c r="I164" s="1101"/>
      <c r="J164" s="1086"/>
      <c r="K164"/>
      <c r="L164" s="922"/>
      <c r="M164" s="145"/>
      <c r="N164" s="179"/>
      <c r="O164" s="179"/>
      <c r="P164" s="179"/>
      <c r="Q164" s="179"/>
      <c r="R164" s="180"/>
      <c r="S164" s="180"/>
      <c r="T164" s="245"/>
      <c r="U164" s="988"/>
      <c r="V164" s="260"/>
      <c r="W164" s="254"/>
      <c r="X164" s="261"/>
      <c r="Y164" s="261"/>
      <c r="Z164" s="262"/>
      <c r="AA164" s="262"/>
      <c r="AB164" s="261"/>
      <c r="AC164" s="262"/>
      <c r="AD164" s="193"/>
    </row>
    <row r="165" spans="1:30" ht="15">
      <c r="A165" s="1067"/>
      <c r="B165" s="1106" t="s">
        <v>509</v>
      </c>
      <c r="C165" s="1097">
        <v>42117</v>
      </c>
      <c r="D165" s="1098">
        <v>65498</v>
      </c>
      <c r="E165" s="1098">
        <v>5880</v>
      </c>
      <c r="F165" s="1099">
        <v>720</v>
      </c>
      <c r="G165" s="1100">
        <v>114215</v>
      </c>
      <c r="H165" s="1097"/>
      <c r="I165" s="1101"/>
      <c r="J165" s="1086"/>
      <c r="K165"/>
      <c r="L165" s="922"/>
      <c r="M165" s="145"/>
      <c r="N165" s="179"/>
      <c r="O165" s="179"/>
      <c r="P165" s="179"/>
      <c r="Q165" s="179"/>
      <c r="R165" s="180"/>
      <c r="S165" s="180"/>
      <c r="T165" s="245"/>
      <c r="U165" s="988"/>
      <c r="V165" s="260"/>
      <c r="W165" s="254"/>
      <c r="X165" s="261"/>
      <c r="Y165" s="261"/>
      <c r="Z165" s="262"/>
      <c r="AA165" s="262"/>
      <c r="AB165" s="261"/>
      <c r="AC165" s="262"/>
      <c r="AD165" s="193"/>
    </row>
    <row r="166" spans="1:30" ht="15">
      <c r="A166" s="1067"/>
      <c r="B166" s="1106" t="s">
        <v>507</v>
      </c>
      <c r="C166" s="1097">
        <v>38001</v>
      </c>
      <c r="D166" s="1098">
        <v>59077</v>
      </c>
      <c r="E166" s="1098">
        <v>5218</v>
      </c>
      <c r="F166" s="1099">
        <v>571</v>
      </c>
      <c r="G166" s="1100">
        <v>102867</v>
      </c>
      <c r="H166" s="1097"/>
      <c r="I166" s="1101"/>
      <c r="J166" s="1086"/>
      <c r="K166"/>
      <c r="L166" s="922"/>
      <c r="M166" s="145"/>
      <c r="N166" s="181"/>
      <c r="O166" s="181"/>
      <c r="P166" s="181"/>
      <c r="Q166" s="181"/>
      <c r="R166" s="182"/>
      <c r="S166" s="182"/>
      <c r="T166" s="246"/>
      <c r="U166" s="989"/>
      <c r="V166" s="263"/>
      <c r="W166" s="264"/>
      <c r="X166" s="265"/>
      <c r="Y166" s="265"/>
      <c r="Z166" s="266"/>
      <c r="AA166" s="266"/>
      <c r="AB166" s="265"/>
      <c r="AC166" s="266"/>
      <c r="AD166" s="193"/>
    </row>
    <row r="167" spans="1:30" ht="15">
      <c r="A167" s="1067"/>
      <c r="B167" s="1106" t="s">
        <v>505</v>
      </c>
      <c r="C167" s="1097">
        <v>15239</v>
      </c>
      <c r="D167" s="1098">
        <v>18539</v>
      </c>
      <c r="E167" s="1098">
        <v>2326</v>
      </c>
      <c r="F167" s="1099">
        <v>252</v>
      </c>
      <c r="G167" s="1100">
        <v>36356</v>
      </c>
      <c r="H167" s="1097"/>
      <c r="I167" s="1101"/>
      <c r="J167" s="1086"/>
      <c r="K167"/>
      <c r="L167" s="922"/>
      <c r="M167" s="145"/>
      <c r="N167" s="357"/>
      <c r="O167" s="205"/>
      <c r="P167" s="205"/>
      <c r="Q167" s="205"/>
      <c r="R167" s="206"/>
      <c r="S167" s="205"/>
      <c r="T167" s="247"/>
      <c r="U167" s="981"/>
      <c r="V167" s="267"/>
      <c r="W167" s="267"/>
      <c r="X167" s="267"/>
      <c r="Y167" s="267"/>
      <c r="Z167" s="268"/>
      <c r="AA167" s="267"/>
      <c r="AB167" s="267"/>
      <c r="AC167" s="978"/>
      <c r="AD167" s="193"/>
    </row>
    <row r="168" spans="1:30" ht="15">
      <c r="A168" s="1067"/>
      <c r="B168" s="1065" t="s">
        <v>1271</v>
      </c>
      <c r="C168" s="1097">
        <v>15239</v>
      </c>
      <c r="D168" s="1098">
        <v>18539</v>
      </c>
      <c r="E168" s="1098">
        <v>2326</v>
      </c>
      <c r="F168" s="1099">
        <v>252</v>
      </c>
      <c r="G168" s="1100">
        <v>36356</v>
      </c>
      <c r="H168" s="1097"/>
      <c r="I168" s="1101"/>
      <c r="J168" s="1086"/>
      <c r="K168"/>
      <c r="L168" s="922"/>
      <c r="M168" s="145"/>
      <c r="N168" s="178"/>
      <c r="O168" s="178"/>
      <c r="P168" s="178"/>
      <c r="Q168" s="178"/>
      <c r="R168" s="183"/>
      <c r="S168" s="178"/>
      <c r="T168" s="248"/>
      <c r="U168" s="183"/>
      <c r="V168" s="254"/>
      <c r="W168" s="254"/>
      <c r="X168" s="254"/>
      <c r="Y168" s="254"/>
      <c r="Z168" s="255"/>
      <c r="AA168" s="254"/>
      <c r="AB168" s="254"/>
      <c r="AC168" s="260"/>
      <c r="AD168" s="193"/>
    </row>
    <row r="169" spans="1:30" ht="15">
      <c r="A169" s="1067"/>
      <c r="B169" s="1106" t="s">
        <v>503</v>
      </c>
      <c r="C169" s="1097">
        <v>14697</v>
      </c>
      <c r="D169" s="1098">
        <v>20181</v>
      </c>
      <c r="E169" s="1098">
        <v>2233</v>
      </c>
      <c r="F169" s="1099">
        <v>240</v>
      </c>
      <c r="G169" s="1100">
        <v>37351</v>
      </c>
      <c r="H169" s="1097"/>
      <c r="I169" s="1101"/>
      <c r="J169" s="1086"/>
      <c r="K169"/>
      <c r="L169" s="922"/>
      <c r="M169" s="145"/>
      <c r="N169" s="178">
        <f t="shared" ref="N169:N171" si="497">IF(C169&gt;0,(C169/C161)*100,)</f>
        <v>29.194890844440913</v>
      </c>
      <c r="O169" s="248"/>
      <c r="P169" s="248"/>
      <c r="Q169" s="248"/>
      <c r="R169" s="253"/>
      <c r="S169" s="248"/>
      <c r="T169" s="248"/>
      <c r="U169" s="253"/>
      <c r="V169" s="248"/>
      <c r="W169" s="248"/>
      <c r="X169" s="248"/>
      <c r="Y169" s="248"/>
      <c r="Z169" s="253"/>
      <c r="AA169" s="248"/>
      <c r="AB169" s="248"/>
      <c r="AC169" s="269"/>
      <c r="AD169" s="193"/>
    </row>
    <row r="170" spans="1:30" ht="15">
      <c r="A170" s="1067"/>
      <c r="B170" s="1065" t="s">
        <v>1273</v>
      </c>
      <c r="C170" s="1097">
        <v>14697</v>
      </c>
      <c r="D170" s="1098">
        <v>20181</v>
      </c>
      <c r="E170" s="1098">
        <v>2233</v>
      </c>
      <c r="F170" s="1099">
        <v>240</v>
      </c>
      <c r="G170" s="1100">
        <v>37351</v>
      </c>
      <c r="H170" s="1097"/>
      <c r="I170" s="1101"/>
      <c r="J170" s="1086"/>
      <c r="K170"/>
      <c r="L170" s="922"/>
      <c r="M170" s="145"/>
      <c r="N170" s="178">
        <f t="shared" si="497"/>
        <v>29.209977143992845</v>
      </c>
      <c r="O170" s="248"/>
      <c r="P170" s="248"/>
      <c r="Q170" s="248"/>
      <c r="R170" s="253"/>
      <c r="S170" s="248"/>
      <c r="T170" s="248"/>
      <c r="U170" s="253"/>
      <c r="V170" s="248"/>
      <c r="W170" s="248"/>
      <c r="X170" s="248"/>
      <c r="Y170" s="248"/>
      <c r="Z170" s="253"/>
      <c r="AA170" s="248"/>
      <c r="AB170" s="248"/>
      <c r="AC170" s="269"/>
      <c r="AD170" s="193"/>
    </row>
    <row r="171" spans="1:30" ht="15">
      <c r="A171" s="1067"/>
      <c r="B171" s="1106" t="s">
        <v>501</v>
      </c>
      <c r="C171" s="1097">
        <v>14491</v>
      </c>
      <c r="D171" s="1098">
        <v>20568</v>
      </c>
      <c r="E171" s="1098">
        <v>2136</v>
      </c>
      <c r="F171" s="1099">
        <v>247</v>
      </c>
      <c r="G171" s="1100">
        <v>37442</v>
      </c>
      <c r="H171" s="1097"/>
      <c r="I171" s="1101"/>
      <c r="J171" s="1086"/>
      <c r="K171"/>
      <c r="L171" s="922"/>
      <c r="M171" s="145"/>
      <c r="N171" s="178">
        <f t="shared" si="497"/>
        <v>36.181368754837585</v>
      </c>
      <c r="O171" s="248"/>
      <c r="P171" s="248"/>
      <c r="Q171" s="248"/>
      <c r="R171" s="253"/>
      <c r="S171" s="248"/>
      <c r="T171" s="248"/>
      <c r="U171" s="253"/>
      <c r="V171" s="248"/>
      <c r="W171" s="248"/>
      <c r="X171" s="248"/>
      <c r="Y171" s="248"/>
      <c r="Z171" s="253"/>
      <c r="AA171" s="248"/>
      <c r="AB171" s="248"/>
      <c r="AC171" s="269"/>
      <c r="AD171" s="193"/>
    </row>
    <row r="172" spans="1:30" ht="15">
      <c r="A172" s="1067"/>
      <c r="B172" s="1065" t="s">
        <v>1275</v>
      </c>
      <c r="C172" s="1097">
        <v>14491</v>
      </c>
      <c r="D172" s="1098">
        <v>20568</v>
      </c>
      <c r="E172" s="1098">
        <v>2136</v>
      </c>
      <c r="F172" s="1099">
        <v>247</v>
      </c>
      <c r="G172" s="1100">
        <v>37442</v>
      </c>
      <c r="H172" s="1097"/>
      <c r="I172" s="1101"/>
      <c r="J172" s="1086"/>
      <c r="K172"/>
      <c r="L172" s="922"/>
      <c r="M172" s="145"/>
      <c r="N172" s="271"/>
      <c r="O172" s="271"/>
      <c r="P172" s="207"/>
      <c r="Q172" s="208"/>
      <c r="R172" s="209"/>
      <c r="S172" s="210"/>
      <c r="T172" s="207"/>
      <c r="U172" s="209"/>
      <c r="V172" s="270"/>
      <c r="W172" s="271"/>
      <c r="X172" s="271"/>
      <c r="Y172" s="272"/>
      <c r="Z172" s="273"/>
      <c r="AA172" s="273"/>
      <c r="AB172" s="271"/>
      <c r="AC172" s="273"/>
      <c r="AD172" s="193"/>
    </row>
    <row r="173" spans="1:30" ht="15">
      <c r="A173" s="1067"/>
      <c r="B173" s="1106" t="s">
        <v>499</v>
      </c>
      <c r="C173" s="1097">
        <v>15034</v>
      </c>
      <c r="D173" s="1098">
        <v>21831</v>
      </c>
      <c r="E173" s="1098">
        <v>2185</v>
      </c>
      <c r="F173" s="1099">
        <v>285</v>
      </c>
      <c r="G173" s="1100">
        <v>39335</v>
      </c>
      <c r="H173" s="1097"/>
      <c r="I173" s="1101"/>
      <c r="J173" s="1086"/>
      <c r="K173"/>
      <c r="L173" s="922"/>
      <c r="M173" s="145"/>
      <c r="N173" s="271"/>
      <c r="O173" s="271"/>
      <c r="P173" s="207"/>
      <c r="Q173" s="208"/>
      <c r="R173" s="209"/>
      <c r="S173" s="210"/>
      <c r="T173" s="207"/>
      <c r="U173" s="209"/>
      <c r="V173" s="270"/>
      <c r="W173" s="271"/>
      <c r="X173" s="271"/>
      <c r="Y173" s="272"/>
      <c r="Z173" s="273"/>
      <c r="AA173" s="273"/>
      <c r="AB173" s="271"/>
      <c r="AC173" s="273"/>
      <c r="AD173" s="193"/>
    </row>
    <row r="174" spans="1:30" ht="15">
      <c r="A174" s="1067"/>
      <c r="B174" s="1065" t="s">
        <v>1293</v>
      </c>
      <c r="C174" s="1097">
        <v>15034</v>
      </c>
      <c r="D174" s="1098">
        <v>21831</v>
      </c>
      <c r="E174" s="1098">
        <v>2185</v>
      </c>
      <c r="F174" s="1099">
        <v>285</v>
      </c>
      <c r="G174" s="1100">
        <v>39335</v>
      </c>
      <c r="H174" s="1097"/>
      <c r="I174" s="1101"/>
      <c r="J174" s="1086"/>
      <c r="K174"/>
      <c r="L174" s="922"/>
      <c r="M174" s="145"/>
      <c r="N174" s="271">
        <f>IF(C174&gt;0,(C174/C162)*100,)</f>
        <v>29.879757527576267</v>
      </c>
      <c r="O174" s="271">
        <f>IF(D174&gt;0,(D174/D162)*100,)</f>
        <v>34.493600884815926</v>
      </c>
      <c r="P174" s="271">
        <f t="shared" ref="P174" si="498">IF(E174&gt;0,(E174/E162)*100,)</f>
        <v>29.110045297095656</v>
      </c>
      <c r="Q174" s="271">
        <f t="shared" ref="Q174" si="499">IF(F174&gt;0,(F174/F162)*100,)</f>
        <v>31.631520532741398</v>
      </c>
      <c r="R174" s="974">
        <f t="shared" ref="R174" si="500">IF(G174&gt;0,(G174/G162)*100,)</f>
        <v>32.238632265678788</v>
      </c>
      <c r="S174" s="271">
        <f t="shared" ref="S174" si="501">IF(H174&gt;0,(H174/H162)*100,)</f>
        <v>0</v>
      </c>
      <c r="T174" s="271">
        <f t="shared" ref="T174" si="502">IF(I174&gt;0,(I174/I162)*100,)</f>
        <v>0</v>
      </c>
      <c r="U174" s="974">
        <f t="shared" ref="U174" si="503">IF(J174&gt;0,(J174/J162)*100,)</f>
        <v>0</v>
      </c>
      <c r="V174" s="270"/>
      <c r="W174" s="271"/>
      <c r="X174" s="271"/>
      <c r="Y174" s="272"/>
      <c r="Z174" s="273"/>
      <c r="AA174" s="273"/>
      <c r="AB174" s="271"/>
      <c r="AC174" s="273"/>
      <c r="AD174" s="193"/>
    </row>
    <row r="175" spans="1:30" ht="15">
      <c r="A175" s="1067"/>
      <c r="B175" s="1065" t="s">
        <v>1291</v>
      </c>
      <c r="C175" s="1097">
        <v>15034</v>
      </c>
      <c r="D175" s="1098">
        <v>21831</v>
      </c>
      <c r="E175" s="1098">
        <v>2185</v>
      </c>
      <c r="F175" s="1099">
        <v>285</v>
      </c>
      <c r="G175" s="1100">
        <v>39335</v>
      </c>
      <c r="H175" s="1097"/>
      <c r="I175" s="1101"/>
      <c r="J175" s="1086"/>
      <c r="K175"/>
      <c r="L175" s="922"/>
      <c r="M175" s="145"/>
      <c r="N175" s="271"/>
      <c r="O175" s="271"/>
      <c r="P175" s="207"/>
      <c r="Q175" s="208"/>
      <c r="R175" s="209"/>
      <c r="S175" s="210"/>
      <c r="T175" s="207"/>
      <c r="U175" s="209"/>
      <c r="V175" s="270"/>
      <c r="W175" s="271"/>
      <c r="X175" s="271"/>
      <c r="Y175" s="272"/>
      <c r="Z175" s="273"/>
      <c r="AA175" s="273"/>
      <c r="AB175" s="271"/>
      <c r="AC175" s="273"/>
      <c r="AD175" s="193"/>
    </row>
    <row r="176" spans="1:30" ht="15">
      <c r="A176" s="1067"/>
      <c r="B176" s="1106" t="s">
        <v>497</v>
      </c>
      <c r="C176" s="1097">
        <v>16208</v>
      </c>
      <c r="D176" s="1098">
        <v>24708</v>
      </c>
      <c r="E176" s="1098">
        <v>2556</v>
      </c>
      <c r="F176" s="1099">
        <v>291</v>
      </c>
      <c r="G176" s="1100">
        <v>43763</v>
      </c>
      <c r="H176" s="1097"/>
      <c r="I176" s="1101"/>
      <c r="J176" s="1086"/>
      <c r="K176"/>
      <c r="L176" s="922"/>
      <c r="M176" s="145"/>
      <c r="N176" s="271"/>
      <c r="O176" s="271"/>
      <c r="P176" s="207"/>
      <c r="Q176" s="208"/>
      <c r="R176" s="209"/>
      <c r="S176" s="210"/>
      <c r="T176" s="207"/>
      <c r="U176" s="209"/>
      <c r="V176" s="270"/>
      <c r="W176" s="271"/>
      <c r="X176" s="271"/>
      <c r="Y176" s="272"/>
      <c r="Z176" s="273"/>
      <c r="AA176" s="273"/>
      <c r="AB176" s="271"/>
      <c r="AC176" s="273"/>
      <c r="AD176" s="193"/>
    </row>
    <row r="177" spans="1:38" ht="15">
      <c r="A177" s="1067"/>
      <c r="B177" s="1065" t="s">
        <v>1277</v>
      </c>
      <c r="C177" s="1097">
        <v>16208</v>
      </c>
      <c r="D177" s="1098">
        <v>24708</v>
      </c>
      <c r="E177" s="1098">
        <v>2556</v>
      </c>
      <c r="F177" s="1099">
        <v>291</v>
      </c>
      <c r="G177" s="1100">
        <v>43763</v>
      </c>
      <c r="H177" s="1097"/>
      <c r="I177" s="1101"/>
      <c r="J177" s="1086"/>
      <c r="K177"/>
      <c r="L177" s="922"/>
      <c r="M177" s="145"/>
      <c r="N177" s="271">
        <f>IF(C177&gt;0,(C177/C163)*100,)</f>
        <v>40.468402786447278</v>
      </c>
      <c r="O177" s="271">
        <f>IF(D177&gt;0,(D177/D163)*100,)</f>
        <v>44.828274398098586</v>
      </c>
      <c r="P177" s="276">
        <f t="shared" ref="P177" si="504">IF(E177&gt;0,(E177/E163)*100,)</f>
        <v>47.447558938184521</v>
      </c>
      <c r="Q177" s="276">
        <f t="shared" ref="Q177" si="505">IF(F177&gt;0,(F177/F163)*100,)</f>
        <v>45.899053627760253</v>
      </c>
      <c r="R177" s="277">
        <f t="shared" ref="R177" si="506">IF(G177&gt;0,(G177/G163)*100,)</f>
        <v>43.248772099734161</v>
      </c>
      <c r="S177" s="276">
        <f t="shared" ref="S177" si="507">IF(H177&gt;0,(H177/H163)*100,)</f>
        <v>0</v>
      </c>
      <c r="T177" s="271">
        <f t="shared" ref="T177" si="508">IF(I177&gt;0,(I177/I163)*100,)</f>
        <v>0</v>
      </c>
      <c r="U177" s="277">
        <f t="shared" ref="U177" si="509">IF(J177&gt;0,(J177/J163)*100,)</f>
        <v>0</v>
      </c>
      <c r="V177" s="270"/>
      <c r="W177" s="271"/>
      <c r="X177" s="271"/>
      <c r="Y177" s="272"/>
      <c r="Z177" s="273"/>
      <c r="AA177" s="273"/>
      <c r="AB177" s="271"/>
      <c r="AC177" s="273"/>
      <c r="AD177" s="193"/>
    </row>
    <row r="178" spans="1:38" ht="15">
      <c r="A178" s="1067"/>
      <c r="B178" s="1065" t="s">
        <v>1279</v>
      </c>
      <c r="C178" s="1097">
        <v>16208</v>
      </c>
      <c r="D178" s="1098">
        <v>24708</v>
      </c>
      <c r="E178" s="1098">
        <v>2556</v>
      </c>
      <c r="F178" s="1099">
        <v>291</v>
      </c>
      <c r="G178" s="1100">
        <v>43763</v>
      </c>
      <c r="H178" s="1097"/>
      <c r="I178" s="1101"/>
      <c r="J178" s="1086"/>
      <c r="K178"/>
      <c r="L178" s="922"/>
      <c r="M178" s="145"/>
      <c r="N178" s="271"/>
      <c r="O178" s="271"/>
      <c r="P178" s="207"/>
      <c r="Q178" s="208"/>
      <c r="R178" s="209"/>
      <c r="S178" s="210"/>
      <c r="T178" s="207"/>
      <c r="U178" s="209"/>
      <c r="V178" s="270"/>
      <c r="W178" s="271"/>
      <c r="X178" s="271"/>
      <c r="Y178" s="272"/>
      <c r="Z178" s="273"/>
      <c r="AA178" s="273"/>
      <c r="AB178" s="271"/>
      <c r="AC178" s="273"/>
      <c r="AD178" s="193"/>
    </row>
    <row r="179" spans="1:38" ht="15">
      <c r="A179" s="1067"/>
      <c r="B179" s="1106" t="s">
        <v>495</v>
      </c>
      <c r="C179" s="1097">
        <v>15763</v>
      </c>
      <c r="D179" s="1098">
        <v>27043</v>
      </c>
      <c r="E179" s="1098">
        <v>2457</v>
      </c>
      <c r="F179" s="1099">
        <v>222</v>
      </c>
      <c r="G179" s="1100">
        <v>45485</v>
      </c>
      <c r="H179" s="1097"/>
      <c r="I179" s="1101"/>
      <c r="J179" s="1086"/>
      <c r="K179"/>
      <c r="L179" s="922"/>
      <c r="M179" s="145"/>
      <c r="N179" s="271"/>
      <c r="O179" s="271"/>
      <c r="P179" s="207"/>
      <c r="Q179" s="208"/>
      <c r="R179" s="209"/>
      <c r="S179" s="210"/>
      <c r="T179" s="207"/>
      <c r="U179" s="209"/>
      <c r="V179" s="270"/>
      <c r="W179" s="271"/>
      <c r="X179" s="271"/>
      <c r="Y179" s="272"/>
      <c r="Z179" s="273"/>
      <c r="AA179" s="273"/>
      <c r="AB179" s="271"/>
      <c r="AC179" s="273"/>
      <c r="AD179" s="193"/>
    </row>
    <row r="180" spans="1:38" ht="15">
      <c r="A180" s="1067"/>
      <c r="B180" s="1065" t="s">
        <v>1281</v>
      </c>
      <c r="C180" s="1097">
        <v>15763</v>
      </c>
      <c r="D180" s="1098">
        <v>27043</v>
      </c>
      <c r="E180" s="1098">
        <v>2457</v>
      </c>
      <c r="F180" s="1099">
        <v>222</v>
      </c>
      <c r="G180" s="1100">
        <v>45485</v>
      </c>
      <c r="H180" s="1097"/>
      <c r="I180" s="1101"/>
      <c r="J180" s="1086"/>
      <c r="K180"/>
      <c r="L180" s="922"/>
      <c r="M180" s="145"/>
      <c r="N180" s="271">
        <f>IF(C180&gt;0,(C180/C164)*100,)</f>
        <v>41.480487355595905</v>
      </c>
      <c r="O180" s="271">
        <f>IF(D180&gt;0,(D180/D164)*100,)</f>
        <v>45.775851854359566</v>
      </c>
      <c r="P180" s="207">
        <f t="shared" ref="P180" si="510">IF(E180&gt;0,(E180/E164)*100,)</f>
        <v>47.087006515906474</v>
      </c>
      <c r="Q180" s="208">
        <f t="shared" ref="Q180" si="511">IF(F180&gt;0,(F180/F164)*100,)</f>
        <v>38.879159369527144</v>
      </c>
      <c r="R180" s="209">
        <f t="shared" ref="R180" si="512">IF(G180&gt;0,(G180/G164)*100,)</f>
        <v>44.21729028745856</v>
      </c>
      <c r="S180" s="210">
        <f t="shared" ref="S180" si="513">IF(H180&gt;0,(H180/H164)*100,)</f>
        <v>0</v>
      </c>
      <c r="T180" s="207">
        <f t="shared" ref="T180" si="514">IF(I180&gt;0,(I180/I164)*100,)</f>
        <v>0</v>
      </c>
      <c r="U180" s="209">
        <f t="shared" ref="U180" si="515">IF(J180&gt;0,(J180/J164)*100,)</f>
        <v>0</v>
      </c>
      <c r="V180" s="270"/>
      <c r="W180" s="271"/>
      <c r="X180" s="271"/>
      <c r="Y180" s="272"/>
      <c r="Z180" s="273"/>
      <c r="AA180" s="273"/>
      <c r="AB180" s="271"/>
      <c r="AC180" s="273"/>
      <c r="AD180" s="193"/>
    </row>
    <row r="181" spans="1:38" ht="15">
      <c r="A181" s="1067"/>
      <c r="B181" s="1065" t="s">
        <v>1285</v>
      </c>
      <c r="C181" s="1097">
        <v>15763</v>
      </c>
      <c r="D181" s="1098">
        <v>27043</v>
      </c>
      <c r="E181" s="1098">
        <v>2457</v>
      </c>
      <c r="F181" s="1099">
        <v>222</v>
      </c>
      <c r="G181" s="1100">
        <v>45485</v>
      </c>
      <c r="H181" s="1097"/>
      <c r="I181" s="1101"/>
      <c r="J181" s="1086"/>
      <c r="K181"/>
      <c r="L181" s="480"/>
      <c r="M181" s="145"/>
      <c r="N181" s="271"/>
      <c r="O181" s="271"/>
      <c r="P181" s="207"/>
      <c r="Q181" s="208"/>
      <c r="R181" s="209"/>
      <c r="S181" s="210"/>
      <c r="T181" s="207"/>
      <c r="U181" s="209"/>
      <c r="V181" s="270"/>
      <c r="W181" s="271"/>
      <c r="X181" s="271"/>
      <c r="Y181" s="272"/>
      <c r="Z181" s="273"/>
      <c r="AA181" s="273"/>
      <c r="AB181" s="271"/>
      <c r="AC181" s="273"/>
      <c r="AD181" s="193"/>
    </row>
    <row r="182" spans="1:38" ht="15">
      <c r="A182" s="1067"/>
      <c r="B182" s="1065" t="s">
        <v>1283</v>
      </c>
      <c r="C182" s="1097">
        <v>15763</v>
      </c>
      <c r="D182" s="1098">
        <v>27043</v>
      </c>
      <c r="E182" s="1098">
        <v>2457</v>
      </c>
      <c r="F182" s="1099">
        <v>222</v>
      </c>
      <c r="G182" s="1100">
        <v>45485</v>
      </c>
      <c r="H182" s="1097"/>
      <c r="I182" s="1101"/>
      <c r="J182" s="1086"/>
      <c r="K182"/>
      <c r="L182" s="480"/>
      <c r="M182" s="145"/>
      <c r="N182" s="271"/>
      <c r="O182" s="271"/>
      <c r="P182" s="207"/>
      <c r="Q182" s="208"/>
      <c r="R182" s="209"/>
      <c r="S182" s="210"/>
      <c r="T182" s="207"/>
      <c r="U182" s="209"/>
      <c r="V182" s="270"/>
      <c r="W182" s="271"/>
      <c r="X182" s="271"/>
      <c r="Y182" s="272"/>
      <c r="Z182" s="273"/>
      <c r="AA182" s="273"/>
      <c r="AB182" s="271"/>
      <c r="AC182" s="273"/>
      <c r="AD182" s="193"/>
    </row>
    <row r="183" spans="1:38" ht="15">
      <c r="A183" s="1067"/>
      <c r="B183" s="1106" t="s">
        <v>493</v>
      </c>
      <c r="C183" s="1097">
        <v>19179</v>
      </c>
      <c r="D183" s="1098">
        <v>30027</v>
      </c>
      <c r="E183" s="1098">
        <v>2816</v>
      </c>
      <c r="F183" s="1099">
        <v>264</v>
      </c>
      <c r="G183" s="1100">
        <v>52286</v>
      </c>
      <c r="H183" s="1097"/>
      <c r="I183" s="1101"/>
      <c r="J183" s="1086"/>
      <c r="K183"/>
      <c r="L183" s="480"/>
      <c r="M183" s="145"/>
      <c r="N183" s="271"/>
      <c r="O183" s="271"/>
      <c r="P183" s="207"/>
      <c r="Q183" s="208"/>
      <c r="R183" s="209"/>
      <c r="S183" s="210"/>
      <c r="T183" s="207"/>
      <c r="U183" s="209"/>
      <c r="V183" s="270"/>
      <c r="W183" s="271"/>
      <c r="X183" s="271"/>
      <c r="Y183" s="272"/>
      <c r="Z183" s="273"/>
      <c r="AA183" s="273"/>
      <c r="AB183" s="271"/>
      <c r="AC183" s="273"/>
      <c r="AD183" s="193"/>
    </row>
    <row r="184" spans="1:38" ht="15">
      <c r="A184" s="1067"/>
      <c r="B184" s="1065" t="s">
        <v>1298</v>
      </c>
      <c r="C184" s="1097">
        <v>19179</v>
      </c>
      <c r="D184" s="1098">
        <v>30027</v>
      </c>
      <c r="E184" s="1098">
        <v>2816</v>
      </c>
      <c r="F184" s="1099">
        <v>264</v>
      </c>
      <c r="G184" s="1100">
        <v>52286</v>
      </c>
      <c r="H184" s="1097"/>
      <c r="I184" s="1101"/>
      <c r="J184" s="1086"/>
      <c r="K184"/>
      <c r="L184" s="480"/>
      <c r="M184" s="145"/>
      <c r="N184" s="271"/>
      <c r="O184" s="271">
        <f>IF(D184&gt;0,(D184/D165)*100,)</f>
        <v>45.844147912913371</v>
      </c>
      <c r="P184" s="207">
        <f t="shared" ref="P184" si="516">IF(E184&gt;0,(E184/E165)*100,)</f>
        <v>47.89115646258503</v>
      </c>
      <c r="Q184" s="208">
        <f t="shared" ref="Q184" si="517">IF(F184&gt;0,(F184/F165)*100,)</f>
        <v>36.666666666666664</v>
      </c>
      <c r="R184" s="209">
        <f t="shared" ref="R184" si="518">IF(G184&gt;0,(G184/G165)*100,)</f>
        <v>45.778575493586651</v>
      </c>
      <c r="S184" s="210">
        <f t="shared" ref="S184" si="519">IF(H184&gt;0,(H184/H165)*100,)</f>
        <v>0</v>
      </c>
      <c r="T184" s="207">
        <f t="shared" ref="T184" si="520">IF(I184&gt;0,(I184/I165)*100,)</f>
        <v>0</v>
      </c>
      <c r="U184" s="209">
        <f t="shared" ref="U184" si="521">IF(J184&gt;0,(J184/J165)*100,)</f>
        <v>0</v>
      </c>
      <c r="V184" s="270"/>
      <c r="W184" s="271"/>
      <c r="X184" s="271"/>
      <c r="Y184" s="272"/>
      <c r="Z184" s="273"/>
      <c r="AA184" s="273"/>
      <c r="AB184" s="271"/>
      <c r="AC184" s="273"/>
      <c r="AD184" s="193"/>
    </row>
    <row r="185" spans="1:38" ht="15">
      <c r="A185" s="1067"/>
      <c r="B185" s="1065" t="s">
        <v>1287</v>
      </c>
      <c r="C185" s="1097">
        <v>19179</v>
      </c>
      <c r="D185" s="1098">
        <v>30027</v>
      </c>
      <c r="E185" s="1098">
        <v>2816</v>
      </c>
      <c r="F185" s="1099">
        <v>264</v>
      </c>
      <c r="G185" s="1100">
        <v>52286</v>
      </c>
      <c r="H185" s="1097"/>
      <c r="I185" s="1101"/>
      <c r="J185" s="1086"/>
      <c r="K185"/>
      <c r="L185" s="480"/>
      <c r="M185" s="145"/>
      <c r="N185" s="271"/>
      <c r="O185" s="271"/>
      <c r="P185" s="207"/>
      <c r="Q185" s="208"/>
      <c r="R185" s="209"/>
      <c r="S185" s="210"/>
      <c r="T185" s="207"/>
      <c r="U185" s="209"/>
      <c r="V185" s="270"/>
      <c r="W185" s="271"/>
      <c r="X185" s="271"/>
      <c r="Y185" s="272"/>
      <c r="Z185" s="273"/>
      <c r="AA185" s="273"/>
      <c r="AB185" s="271"/>
      <c r="AC185" s="273"/>
      <c r="AD185" s="193"/>
    </row>
    <row r="186" spans="1:38" ht="15">
      <c r="A186" s="1067"/>
      <c r="B186" s="1106" t="s">
        <v>491</v>
      </c>
      <c r="C186" s="1097">
        <v>19032</v>
      </c>
      <c r="D186" s="1098">
        <v>29653</v>
      </c>
      <c r="E186" s="1098">
        <v>2752</v>
      </c>
      <c r="F186" s="1099">
        <v>333</v>
      </c>
      <c r="G186" s="1100">
        <v>51770</v>
      </c>
      <c r="H186" s="1097"/>
      <c r="I186" s="1101"/>
      <c r="J186" s="1086"/>
      <c r="K186"/>
      <c r="L186" s="480"/>
      <c r="M186" s="145"/>
      <c r="N186" s="271"/>
      <c r="O186" s="271"/>
      <c r="P186" s="207"/>
      <c r="Q186" s="208"/>
      <c r="R186" s="209"/>
      <c r="S186" s="210"/>
      <c r="T186" s="207"/>
      <c r="U186" s="209"/>
      <c r="V186" s="270"/>
      <c r="W186" s="271"/>
      <c r="X186" s="271"/>
      <c r="Y186" s="272"/>
      <c r="Z186" s="273"/>
      <c r="AA186" s="273"/>
      <c r="AB186" s="271"/>
      <c r="AC186" s="273"/>
      <c r="AD186" s="193"/>
    </row>
    <row r="187" spans="1:38" ht="15">
      <c r="A187" s="1067"/>
      <c r="B187" s="1065" t="s">
        <v>1300</v>
      </c>
      <c r="C187" s="1097">
        <v>19032</v>
      </c>
      <c r="D187" s="1098">
        <v>29653</v>
      </c>
      <c r="E187" s="1098">
        <v>2752</v>
      </c>
      <c r="F187" s="1099">
        <v>333</v>
      </c>
      <c r="G187" s="1100">
        <v>51770</v>
      </c>
      <c r="H187" s="1097"/>
      <c r="I187" s="1101"/>
      <c r="J187" s="1086"/>
      <c r="K187"/>
      <c r="L187" s="480"/>
      <c r="M187" s="145"/>
      <c r="N187" s="271"/>
      <c r="O187" s="271">
        <f>IF(D187&gt;0,(D187/D166)*100,)</f>
        <v>50.193814851803573</v>
      </c>
      <c r="P187" s="207">
        <f t="shared" ref="P187" si="522">IF(E187&gt;0,(E187/E166)*100,)</f>
        <v>52.740513606745878</v>
      </c>
      <c r="Q187" s="208">
        <f t="shared" ref="Q187" si="523">IF(F187&gt;0,(F187/F166)*100,)</f>
        <v>58.318739054290717</v>
      </c>
      <c r="R187" s="209">
        <f t="shared" ref="R187" si="524">IF(G187&gt;0,(G187/G166)*100,)</f>
        <v>50.327121428640865</v>
      </c>
      <c r="S187" s="210">
        <f t="shared" ref="S187" si="525">IF(H187&gt;0,(H187/H166)*100,)</f>
        <v>0</v>
      </c>
      <c r="T187" s="207">
        <f t="shared" ref="T187" si="526">IF(I187&gt;0,(I187/I166)*100,)</f>
        <v>0</v>
      </c>
      <c r="U187" s="209">
        <f t="shared" ref="U187" si="527">IF(J187&gt;0,(J187/J166)*100,)</f>
        <v>0</v>
      </c>
      <c r="V187" s="270"/>
      <c r="W187" s="271"/>
      <c r="X187" s="271"/>
      <c r="Y187" s="272"/>
      <c r="Z187" s="273"/>
      <c r="AA187" s="273"/>
      <c r="AB187" s="271"/>
      <c r="AC187" s="273"/>
      <c r="AD187" s="193"/>
    </row>
    <row r="188" spans="1:38" ht="15">
      <c r="A188" s="1067"/>
      <c r="B188" s="1065" t="s">
        <v>1289</v>
      </c>
      <c r="C188" s="1097">
        <v>19032</v>
      </c>
      <c r="D188" s="1098">
        <v>29653</v>
      </c>
      <c r="E188" s="1098">
        <v>2752</v>
      </c>
      <c r="F188" s="1099">
        <v>333</v>
      </c>
      <c r="G188" s="1100">
        <v>51770</v>
      </c>
      <c r="H188" s="1097"/>
      <c r="I188" s="1101"/>
      <c r="J188" s="1086"/>
      <c r="K188"/>
      <c r="L188" s="480"/>
      <c r="M188" s="145"/>
      <c r="N188" s="179"/>
      <c r="O188" s="271"/>
      <c r="P188" s="207"/>
      <c r="Q188" s="208"/>
      <c r="R188" s="209"/>
      <c r="S188" s="210"/>
      <c r="T188" s="207"/>
      <c r="U188" s="209"/>
      <c r="V188" s="286" t="s">
        <v>9</v>
      </c>
      <c r="W188" s="271"/>
      <c r="X188" s="271"/>
      <c r="Y188" s="272"/>
      <c r="Z188" s="273"/>
      <c r="AA188" s="273"/>
      <c r="AB188" s="271"/>
      <c r="AC188" s="273"/>
      <c r="AD188" s="193"/>
    </row>
    <row r="189" spans="1:38" ht="15">
      <c r="A189" s="1067"/>
      <c r="B189" s="1106" t="s">
        <v>489</v>
      </c>
      <c r="C189" s="1097">
        <v>10702</v>
      </c>
      <c r="D189" s="1098">
        <v>19029</v>
      </c>
      <c r="E189" s="1098">
        <v>1691</v>
      </c>
      <c r="F189" s="1099">
        <v>139</v>
      </c>
      <c r="G189" s="1100">
        <v>31561</v>
      </c>
      <c r="H189" s="1097"/>
      <c r="I189" s="1101"/>
      <c r="J189" s="1086"/>
      <c r="K189"/>
      <c r="L189" s="480"/>
      <c r="M189" s="145"/>
      <c r="N189" s="975">
        <f>IF(C189&gt;0,(C189/C181)*100,)</f>
        <v>67.893167544249195</v>
      </c>
      <c r="O189" s="975">
        <f>IF(D189&gt;0,(D189/D181)*100,)</f>
        <v>70.365713863106905</v>
      </c>
      <c r="P189" s="975">
        <f t="shared" ref="P189" si="528">IF(E189&gt;0,(E189/E181)*100,)</f>
        <v>68.82376882376883</v>
      </c>
      <c r="Q189" s="975">
        <f t="shared" ref="Q189" si="529">IF(F189&gt;0,(F189/F181)*100,)</f>
        <v>62.612612612612615</v>
      </c>
      <c r="R189" s="976">
        <f t="shared" ref="R189" si="530">IF(G189&gt;0,(G189/G181)*100,)</f>
        <v>69.387710234143128</v>
      </c>
      <c r="S189" s="976">
        <f t="shared" ref="S189" si="531">IF(H189&gt;0,(H189/H181)*100,)</f>
        <v>0</v>
      </c>
      <c r="T189" s="977">
        <f t="shared" ref="T189" si="532">IF(I189&gt;0,(I189/I181)*100,)</f>
        <v>0</v>
      </c>
      <c r="U189" s="987">
        <f t="shared" ref="U189" si="533">IF(J189&gt;0,(J189/J181)*100,)</f>
        <v>0</v>
      </c>
      <c r="V189" s="281">
        <f>+N189+N192</f>
        <v>72.68920890693397</v>
      </c>
      <c r="W189" s="271">
        <f t="shared" ref="W189:W191" si="534">+O189+O192</f>
        <v>77.65410642310394</v>
      </c>
      <c r="X189" s="271">
        <f t="shared" ref="X189:X191" si="535">+P189+P192</f>
        <v>76.475376475376478</v>
      </c>
      <c r="Y189" s="272">
        <f t="shared" ref="Y189:Y191" si="536">+Q189+Q192</f>
        <v>70.270270270270274</v>
      </c>
      <c r="Z189" s="273">
        <f t="shared" ref="Z189:Z191" si="537">+R189+R192</f>
        <v>75.833791359788947</v>
      </c>
      <c r="AA189" s="273">
        <f t="shared" ref="AA189:AA191" si="538">+S189+S192</f>
        <v>0</v>
      </c>
      <c r="AB189" s="271">
        <f t="shared" ref="AB189:AB191" si="539">+T189+T192</f>
        <v>0</v>
      </c>
      <c r="AC189" s="273">
        <f t="shared" ref="AC189:AC191" si="540">+U189+U192</f>
        <v>0</v>
      </c>
      <c r="AD189" s="193"/>
      <c r="AE189" s="992">
        <f>+V189+N195</f>
        <v>100.00000000000001</v>
      </c>
      <c r="AF189" s="992">
        <f t="shared" ref="AF189:AF191" si="541">+W189+O195</f>
        <v>100</v>
      </c>
      <c r="AG189" s="992">
        <f t="shared" ref="AG189:AG191" si="542">+X189+P195</f>
        <v>100</v>
      </c>
      <c r="AH189" s="992">
        <f t="shared" ref="AH189:AH191" si="543">+Y189+Q195</f>
        <v>100</v>
      </c>
      <c r="AI189" s="992">
        <f t="shared" ref="AI189:AI191" si="544">+Z189+R195</f>
        <v>100</v>
      </c>
      <c r="AJ189" s="992">
        <f t="shared" ref="AJ189:AJ191" si="545">+AA189+S195</f>
        <v>0</v>
      </c>
      <c r="AK189" s="992">
        <f t="shared" ref="AK189:AK191" si="546">+AB189+T195</f>
        <v>0</v>
      </c>
      <c r="AL189" s="992">
        <f t="shared" ref="AL189:AL191" si="547">+AC189+U195</f>
        <v>0</v>
      </c>
    </row>
    <row r="190" spans="1:38" ht="15">
      <c r="A190" s="1067"/>
      <c r="B190" s="1106" t="s">
        <v>487</v>
      </c>
      <c r="C190" s="1097">
        <v>12819</v>
      </c>
      <c r="D190" s="1098">
        <v>19982</v>
      </c>
      <c r="E190" s="1098">
        <v>1695</v>
      </c>
      <c r="F190" s="1099">
        <v>164</v>
      </c>
      <c r="G190" s="1100">
        <v>34660</v>
      </c>
      <c r="H190" s="1097"/>
      <c r="I190" s="1101"/>
      <c r="J190" s="1086"/>
      <c r="K190"/>
      <c r="L190" s="480"/>
      <c r="M190" s="145"/>
      <c r="N190" s="179">
        <f>IF(C190&gt;0,(C190/C185)*100,)</f>
        <v>66.838729860785236</v>
      </c>
      <c r="O190" s="179">
        <f>IF(D190&gt;0,(D190/D185)*100,)</f>
        <v>66.546774569554074</v>
      </c>
      <c r="P190" s="179">
        <f t="shared" ref="P190" si="548">IF(E190&gt;0,(E190/E185)*100,)</f>
        <v>60.191761363636367</v>
      </c>
      <c r="Q190" s="179">
        <f t="shared" ref="Q190" si="549">IF(F190&gt;0,(F190/F185)*100,)</f>
        <v>62.121212121212125</v>
      </c>
      <c r="R190" s="180">
        <f t="shared" ref="R190" si="550">IF(G190&gt;0,(G190/G185)*100,)</f>
        <v>66.289255249971319</v>
      </c>
      <c r="S190" s="180">
        <f t="shared" ref="S190" si="551">IF(H190&gt;0,(H190/H185)*100,)</f>
        <v>0</v>
      </c>
      <c r="T190" s="245">
        <f t="shared" ref="T190" si="552">IF(I190&gt;0,(I190/I185)*100,)</f>
        <v>0</v>
      </c>
      <c r="U190" s="988">
        <f t="shared" ref="U190" si="553">IF(J190&gt;0,(J190/J185)*100,)</f>
        <v>0</v>
      </c>
      <c r="V190" s="281">
        <f t="shared" ref="V190:V191" si="554">+N190+N193</f>
        <v>71.213306220345174</v>
      </c>
      <c r="W190" s="271">
        <f t="shared" si="534"/>
        <v>73.507176874146609</v>
      </c>
      <c r="X190" s="271">
        <f t="shared" si="535"/>
        <v>67.54261363636364</v>
      </c>
      <c r="Y190" s="272">
        <f t="shared" si="536"/>
        <v>68.181818181818187</v>
      </c>
      <c r="Z190" s="273">
        <f t="shared" si="537"/>
        <v>72.317637608537666</v>
      </c>
      <c r="AA190" s="273">
        <f t="shared" si="538"/>
        <v>0</v>
      </c>
      <c r="AB190" s="271">
        <f t="shared" si="539"/>
        <v>0</v>
      </c>
      <c r="AC190" s="273">
        <f t="shared" si="540"/>
        <v>0</v>
      </c>
      <c r="AD190" s="193"/>
      <c r="AE190" s="992">
        <f t="shared" ref="AE190:AE191" si="555">+V190+N196</f>
        <v>100</v>
      </c>
      <c r="AF190" s="992">
        <f t="shared" si="541"/>
        <v>100</v>
      </c>
      <c r="AG190" s="992">
        <f t="shared" si="542"/>
        <v>100</v>
      </c>
      <c r="AH190" s="992">
        <f t="shared" si="543"/>
        <v>100</v>
      </c>
      <c r="AI190" s="992">
        <f t="shared" si="544"/>
        <v>100</v>
      </c>
      <c r="AJ190" s="992">
        <f t="shared" si="545"/>
        <v>0</v>
      </c>
      <c r="AK190" s="992">
        <f t="shared" si="546"/>
        <v>0</v>
      </c>
      <c r="AL190" s="992">
        <f t="shared" si="547"/>
        <v>0</v>
      </c>
    </row>
    <row r="191" spans="1:38" ht="15">
      <c r="A191" s="1067"/>
      <c r="B191" s="1114" t="s">
        <v>485</v>
      </c>
      <c r="C191" s="1116">
        <v>12226</v>
      </c>
      <c r="D191" s="1117">
        <v>19443</v>
      </c>
      <c r="E191" s="1117">
        <v>1742</v>
      </c>
      <c r="F191" s="1118">
        <v>200</v>
      </c>
      <c r="G191" s="1119">
        <v>33611</v>
      </c>
      <c r="H191" s="1116"/>
      <c r="I191" s="1117"/>
      <c r="J191" s="1091"/>
      <c r="K191"/>
      <c r="L191" s="480"/>
      <c r="M191" s="145"/>
      <c r="N191" s="181">
        <f>IF(C191&gt;0,(C191/C188)*100,)</f>
        <v>64.239176124422031</v>
      </c>
      <c r="O191" s="181">
        <f>IF(D191&gt;0,(D191/D188)*100,)</f>
        <v>65.568407918254479</v>
      </c>
      <c r="P191" s="181">
        <f t="shared" ref="P191" si="556">IF(E191&gt;0,(E191/E188)*100,)</f>
        <v>63.299418604651159</v>
      </c>
      <c r="Q191" s="181">
        <f t="shared" ref="Q191" si="557">IF(F191&gt;0,(F191/F188)*100,)</f>
        <v>60.06006006006006</v>
      </c>
      <c r="R191" s="182">
        <f t="shared" ref="R191" si="558">IF(G191&gt;0,(G191/G188)*100,)</f>
        <v>64.923700985126516</v>
      </c>
      <c r="S191" s="182">
        <f t="shared" ref="S191" si="559">IF(H191&gt;0,(H191/H188)*100,)</f>
        <v>0</v>
      </c>
      <c r="T191" s="246">
        <f t="shared" ref="T191" si="560">IF(I191&gt;0,(I191/I188)*100,)</f>
        <v>0</v>
      </c>
      <c r="U191" s="989">
        <f t="shared" ref="U191" si="561">IF(J191&gt;0,(J191/J188)*100,)</f>
        <v>0</v>
      </c>
      <c r="V191" s="281">
        <f t="shared" si="554"/>
        <v>68.936527952921395</v>
      </c>
      <c r="W191" s="271">
        <f t="shared" si="534"/>
        <v>72.8054497015479</v>
      </c>
      <c r="X191" s="271">
        <f t="shared" si="535"/>
        <v>72.056686046511629</v>
      </c>
      <c r="Y191" s="272">
        <f t="shared" si="536"/>
        <v>68.768768768768766</v>
      </c>
      <c r="Z191" s="273">
        <f t="shared" si="537"/>
        <v>71.317365269461078</v>
      </c>
      <c r="AA191" s="273">
        <f t="shared" si="538"/>
        <v>0</v>
      </c>
      <c r="AB191" s="271">
        <f t="shared" si="539"/>
        <v>0</v>
      </c>
      <c r="AC191" s="273">
        <f t="shared" si="540"/>
        <v>0</v>
      </c>
      <c r="AD191" s="193"/>
      <c r="AE191" s="992">
        <f t="shared" si="555"/>
        <v>100</v>
      </c>
      <c r="AF191" s="992">
        <f t="shared" si="541"/>
        <v>100</v>
      </c>
      <c r="AG191" s="992">
        <f t="shared" si="542"/>
        <v>100</v>
      </c>
      <c r="AH191" s="992">
        <f t="shared" si="543"/>
        <v>100</v>
      </c>
      <c r="AI191" s="992">
        <f t="shared" si="544"/>
        <v>100</v>
      </c>
      <c r="AJ191" s="992">
        <f t="shared" si="545"/>
        <v>0</v>
      </c>
      <c r="AK191" s="992">
        <f t="shared" si="546"/>
        <v>0</v>
      </c>
      <c r="AL191" s="992">
        <f t="shared" si="547"/>
        <v>0</v>
      </c>
    </row>
    <row r="192" spans="1:38" ht="15">
      <c r="A192" s="1067"/>
      <c r="B192" s="1106" t="s">
        <v>483</v>
      </c>
      <c r="C192" s="1097">
        <v>756</v>
      </c>
      <c r="D192" s="1098">
        <v>1971</v>
      </c>
      <c r="E192" s="1098">
        <v>188</v>
      </c>
      <c r="F192" s="1099">
        <v>17</v>
      </c>
      <c r="G192" s="1100">
        <v>2932</v>
      </c>
      <c r="H192" s="1097"/>
      <c r="I192" s="1101"/>
      <c r="J192" s="1086"/>
      <c r="K192"/>
      <c r="L192" s="480"/>
      <c r="M192" s="145"/>
      <c r="N192" s="179">
        <f>IF(C192&gt;0,(C192/C181)*100,)</f>
        <v>4.7960413626847682</v>
      </c>
      <c r="O192" s="179">
        <f>IF(D192&gt;0,(D192/D181)*100,)</f>
        <v>7.2883925599970425</v>
      </c>
      <c r="P192" s="179">
        <f t="shared" ref="P192" si="562">IF(E192&gt;0,(E192/E181)*100,)</f>
        <v>7.6516076516076517</v>
      </c>
      <c r="Q192" s="179">
        <f t="shared" ref="Q192" si="563">IF(F192&gt;0,(F192/F181)*100,)</f>
        <v>7.6576576576576567</v>
      </c>
      <c r="R192" s="180">
        <f t="shared" ref="R192" si="564">IF(G192&gt;0,(G192/G181)*100,)</f>
        <v>6.4460811256458168</v>
      </c>
      <c r="S192" s="180">
        <f t="shared" ref="S192" si="565">IF(H192&gt;0,(H192/H181)*100,)</f>
        <v>0</v>
      </c>
      <c r="T192" s="245">
        <f t="shared" ref="T192" si="566">IF(I192&gt;0,(I192/I181)*100,)</f>
        <v>0</v>
      </c>
      <c r="U192" s="988">
        <f t="shared" ref="U192" si="567">IF(J192&gt;0,(J192/J181)*100,)</f>
        <v>0</v>
      </c>
      <c r="V192" s="281"/>
      <c r="W192" s="271"/>
      <c r="X192" s="271"/>
      <c r="Y192" s="272"/>
      <c r="Z192" s="273"/>
      <c r="AA192" s="273"/>
      <c r="AB192" s="271"/>
      <c r="AC192" s="273"/>
      <c r="AD192" s="193"/>
    </row>
    <row r="193" spans="1:38" ht="15">
      <c r="A193" s="1067"/>
      <c r="B193" s="1106" t="s">
        <v>481</v>
      </c>
      <c r="C193" s="1097">
        <v>839</v>
      </c>
      <c r="D193" s="1098">
        <v>2090</v>
      </c>
      <c r="E193" s="1098">
        <v>207</v>
      </c>
      <c r="F193" s="1099">
        <v>16</v>
      </c>
      <c r="G193" s="1100">
        <v>3152</v>
      </c>
      <c r="H193" s="1097"/>
      <c r="I193" s="1101"/>
      <c r="J193" s="1086"/>
      <c r="K193"/>
      <c r="L193" s="480"/>
      <c r="M193" s="145"/>
      <c r="N193" s="179">
        <f>IF(C193&gt;0,(C193/C185)*100,)</f>
        <v>4.3745763595599358</v>
      </c>
      <c r="O193" s="179">
        <f>IF(D193&gt;0,(D193/D185)*100,)</f>
        <v>6.9604023045925336</v>
      </c>
      <c r="P193" s="179">
        <f t="shared" ref="P193" si="568">IF(E193&gt;0,(E193/E185)*100,)</f>
        <v>7.3508522727272725</v>
      </c>
      <c r="Q193" s="179">
        <f t="shared" ref="Q193" si="569">IF(F193&gt;0,(F193/F185)*100,)</f>
        <v>6.0606060606060606</v>
      </c>
      <c r="R193" s="180">
        <f t="shared" ref="R193" si="570">IF(G193&gt;0,(G193/G185)*100,)</f>
        <v>6.028382358566347</v>
      </c>
      <c r="S193" s="180">
        <f t="shared" ref="S193" si="571">IF(H193&gt;0,(H193/H185)*100,)</f>
        <v>0</v>
      </c>
      <c r="T193" s="245">
        <f t="shared" ref="T193" si="572">IF(I193&gt;0,(I193/I185)*100,)</f>
        <v>0</v>
      </c>
      <c r="U193" s="988">
        <f t="shared" ref="U193" si="573">IF(J193&gt;0,(J193/J185)*100,)</f>
        <v>0</v>
      </c>
      <c r="V193" s="281"/>
      <c r="W193" s="279"/>
      <c r="X193" s="279"/>
      <c r="Y193" s="280"/>
      <c r="Z193" s="281"/>
      <c r="AA193" s="281"/>
      <c r="AB193" s="279"/>
      <c r="AC193" s="281"/>
      <c r="AD193" s="193"/>
    </row>
    <row r="194" spans="1:38" ht="15">
      <c r="A194" s="1067"/>
      <c r="B194" s="1114" t="s">
        <v>479</v>
      </c>
      <c r="C194" s="1116">
        <v>894</v>
      </c>
      <c r="D194" s="1117">
        <v>2146</v>
      </c>
      <c r="E194" s="1117">
        <v>241</v>
      </c>
      <c r="F194" s="1118">
        <v>29</v>
      </c>
      <c r="G194" s="1119">
        <v>3310</v>
      </c>
      <c r="H194" s="1116"/>
      <c r="I194" s="1117"/>
      <c r="J194" s="1091"/>
      <c r="K194"/>
      <c r="L194" s="480"/>
      <c r="M194" s="145"/>
      <c r="N194" s="181">
        <f>IF(C194&gt;0,(C194/C188)*100,)</f>
        <v>4.6973518284993698</v>
      </c>
      <c r="O194" s="181">
        <f>IF(D194&gt;0,(D194/D188)*100,)</f>
        <v>7.2370417832934271</v>
      </c>
      <c r="P194" s="181">
        <f t="shared" ref="P194" si="574">IF(E194&gt;0,(E194/E188)*100,)</f>
        <v>8.7572674418604652</v>
      </c>
      <c r="Q194" s="181">
        <f t="shared" ref="Q194" si="575">IF(F194&gt;0,(F194/F188)*100,)</f>
        <v>8.7087087087087074</v>
      </c>
      <c r="R194" s="182">
        <f t="shared" ref="R194" si="576">IF(G194&gt;0,(G194/G188)*100,)</f>
        <v>6.3936642843345561</v>
      </c>
      <c r="S194" s="182">
        <f t="shared" ref="S194" si="577">IF(H194&gt;0,(H194/H188)*100,)</f>
        <v>0</v>
      </c>
      <c r="T194" s="246">
        <f t="shared" ref="T194" si="578">IF(I194&gt;0,(I194/I188)*100,)</f>
        <v>0</v>
      </c>
      <c r="U194" s="989">
        <f t="shared" ref="U194" si="579">IF(J194&gt;0,(J194/J188)*100,)</f>
        <v>0</v>
      </c>
      <c r="V194" s="260"/>
      <c r="W194" s="254"/>
      <c r="X194" s="261"/>
      <c r="Y194" s="261"/>
      <c r="Z194" s="262"/>
      <c r="AA194" s="262"/>
      <c r="AB194" s="261"/>
      <c r="AC194" s="262"/>
      <c r="AD194" s="193"/>
    </row>
    <row r="195" spans="1:38" ht="15">
      <c r="A195" s="1067"/>
      <c r="B195" s="1106" t="s">
        <v>477</v>
      </c>
      <c r="C195" s="1097">
        <v>4305</v>
      </c>
      <c r="D195" s="1098">
        <v>6043</v>
      </c>
      <c r="E195" s="1098">
        <v>578</v>
      </c>
      <c r="F195" s="1099">
        <v>66</v>
      </c>
      <c r="G195" s="1100">
        <v>10992</v>
      </c>
      <c r="H195" s="1097"/>
      <c r="I195" s="1101"/>
      <c r="J195" s="1086"/>
      <c r="K195"/>
      <c r="L195" s="480"/>
      <c r="M195" s="145"/>
      <c r="N195" s="975">
        <f>IF(C195&gt;0,(C195/C181)*100,)</f>
        <v>27.31079109306604</v>
      </c>
      <c r="O195" s="975">
        <f t="shared" ref="O195" si="580">IF(D195&gt;0,(D195/D181)*100,)</f>
        <v>22.345893576896053</v>
      </c>
      <c r="P195" s="975">
        <f t="shared" ref="P195" si="581">IF(E195&gt;0,(E195/E181)*100,)</f>
        <v>23.524623524623525</v>
      </c>
      <c r="Q195" s="975">
        <f t="shared" ref="Q195" si="582">IF(F195&gt;0,(F195/F181)*100,)</f>
        <v>29.72972972972973</v>
      </c>
      <c r="R195" s="976">
        <f t="shared" ref="R195" si="583">IF(G195&gt;0,(G195/G181)*100,)</f>
        <v>24.16620864021106</v>
      </c>
      <c r="S195" s="976">
        <f t="shared" ref="S195" si="584">IF(H195&gt;0,(H195/H181)*100,)</f>
        <v>0</v>
      </c>
      <c r="T195" s="977">
        <f t="shared" ref="T195" si="585">IF(I195&gt;0,(I195/I181)*100,)</f>
        <v>0</v>
      </c>
      <c r="U195" s="987">
        <f t="shared" ref="U195" si="586">IF(J195&gt;0,(J195/J181)*100,)</f>
        <v>0</v>
      </c>
      <c r="V195" s="260"/>
      <c r="W195" s="254"/>
      <c r="X195" s="261"/>
      <c r="Y195" s="261"/>
      <c r="Z195" s="262"/>
      <c r="AA195" s="262"/>
      <c r="AB195" s="261"/>
      <c r="AC195" s="262"/>
      <c r="AD195" s="193"/>
    </row>
    <row r="196" spans="1:38" ht="15">
      <c r="A196" s="1067"/>
      <c r="B196" s="1106" t="s">
        <v>475</v>
      </c>
      <c r="C196" s="1097">
        <v>5521</v>
      </c>
      <c r="D196" s="1098">
        <v>7955</v>
      </c>
      <c r="E196" s="1098">
        <v>914</v>
      </c>
      <c r="F196" s="1099">
        <v>84</v>
      </c>
      <c r="G196" s="1100">
        <v>14474</v>
      </c>
      <c r="H196" s="1097"/>
      <c r="I196" s="1101"/>
      <c r="J196" s="1086"/>
      <c r="K196"/>
      <c r="L196" s="480"/>
      <c r="M196" s="145"/>
      <c r="N196" s="178">
        <f>IF(C196&gt;0,(C196/C185)*100,)</f>
        <v>28.786693779654833</v>
      </c>
      <c r="O196" s="178">
        <f t="shared" ref="O196" si="587">IF(D196&gt;0,(D196/D185)*100,)</f>
        <v>26.492823125853398</v>
      </c>
      <c r="P196" s="178">
        <f t="shared" ref="P196" si="588">IF(E196&gt;0,(E196/E185)*100,)</f>
        <v>32.457386363636367</v>
      </c>
      <c r="Q196" s="178">
        <f t="shared" ref="Q196" si="589">IF(F196&gt;0,(F196/F185)*100,)</f>
        <v>31.818181818181817</v>
      </c>
      <c r="R196" s="183">
        <f t="shared" ref="R196" si="590">IF(G196&gt;0,(G196/G185)*100,)</f>
        <v>27.682362391462341</v>
      </c>
      <c r="S196" s="178">
        <f t="shared" ref="S196" si="591">IF(H196&gt;0,(H196/H185)*100,)</f>
        <v>0</v>
      </c>
      <c r="T196" s="248">
        <f t="shared" ref="T196" si="592">IF(I196&gt;0,(I196/I185)*100,)</f>
        <v>0</v>
      </c>
      <c r="U196" s="183">
        <f t="shared" ref="U196" si="593">IF(J196&gt;0,(J196/J185)*100,)</f>
        <v>0</v>
      </c>
      <c r="V196" s="260"/>
      <c r="W196" s="254"/>
      <c r="X196" s="261"/>
      <c r="Y196" s="261"/>
      <c r="Z196" s="262"/>
      <c r="AA196" s="262"/>
      <c r="AB196" s="261"/>
      <c r="AC196" s="262"/>
      <c r="AD196" s="193"/>
    </row>
    <row r="197" spans="1:38" ht="15">
      <c r="A197" s="1067"/>
      <c r="B197" s="1114" t="s">
        <v>473</v>
      </c>
      <c r="C197" s="1116">
        <v>5912</v>
      </c>
      <c r="D197" s="1117">
        <v>8064</v>
      </c>
      <c r="E197" s="1117">
        <v>769</v>
      </c>
      <c r="F197" s="1118">
        <v>104</v>
      </c>
      <c r="G197" s="1119">
        <v>14849</v>
      </c>
      <c r="H197" s="1116"/>
      <c r="I197" s="1117"/>
      <c r="J197" s="1091"/>
      <c r="K197"/>
      <c r="L197" s="480"/>
      <c r="M197" s="145"/>
      <c r="N197" s="991">
        <f>IF(C197&gt;0,(C197/C188)*100,)</f>
        <v>31.063472047078605</v>
      </c>
      <c r="O197" s="991">
        <f t="shared" ref="O197" si="594">IF(D197&gt;0,(D197/D188)*100,)</f>
        <v>27.194550298452096</v>
      </c>
      <c r="P197" s="991">
        <f t="shared" ref="P197" si="595">IF(E197&gt;0,(E197/E188)*100,)</f>
        <v>27.943313953488374</v>
      </c>
      <c r="Q197" s="991">
        <f t="shared" ref="Q197" si="596">IF(F197&gt;0,(F197/F188)*100,)</f>
        <v>31.231231231231231</v>
      </c>
      <c r="R197" s="996">
        <f t="shared" ref="R197" si="597">IF(G197&gt;0,(G197/G188)*100,)</f>
        <v>28.682634730538918</v>
      </c>
      <c r="S197" s="991">
        <f t="shared" ref="S197" si="598">IF(H197&gt;0,(H197/H188)*100,)</f>
        <v>0</v>
      </c>
      <c r="T197" s="984">
        <f t="shared" ref="T197" si="599">IF(I197&gt;0,(I197/I188)*100,)</f>
        <v>0</v>
      </c>
      <c r="U197" s="996">
        <f t="shared" ref="U197" si="600">IF(J197&gt;0,(J197/J188)*100,)</f>
        <v>0</v>
      </c>
      <c r="V197" s="285" t="s">
        <v>90</v>
      </c>
      <c r="W197" s="279"/>
      <c r="X197" s="279"/>
      <c r="Y197" s="280"/>
      <c r="Z197" s="281"/>
      <c r="AA197" s="281"/>
      <c r="AB197" s="279"/>
      <c r="AC197" s="281"/>
      <c r="AD197" s="193"/>
    </row>
    <row r="198" spans="1:38" ht="15">
      <c r="A198" s="1067"/>
      <c r="B198" s="1106" t="s">
        <v>471</v>
      </c>
      <c r="C198" s="1097">
        <v>4796</v>
      </c>
      <c r="D198" s="1098">
        <v>7800</v>
      </c>
      <c r="E198" s="1098">
        <v>830</v>
      </c>
      <c r="F198" s="1099">
        <v>114</v>
      </c>
      <c r="G198" s="1100">
        <v>13540</v>
      </c>
      <c r="H198" s="1097"/>
      <c r="I198" s="1101"/>
      <c r="J198" s="1086"/>
      <c r="K198"/>
      <c r="L198" s="480"/>
      <c r="M198" s="145"/>
      <c r="N198" s="248">
        <f>IF(C198&gt;0,(C198/C175)*100,)</f>
        <v>31.901024344818413</v>
      </c>
      <c r="O198" s="248">
        <f>IF(D198&gt;0,(D198/D175)*100,)</f>
        <v>35.729009207090833</v>
      </c>
      <c r="P198" s="982">
        <f t="shared" ref="P198" si="601">IF(E198&gt;0,(E198/E175)*100,)</f>
        <v>37.986270022883296</v>
      </c>
      <c r="Q198" s="982">
        <f t="shared" ref="Q198" si="602">IF(F198&gt;0,(F198/F175)*100,)</f>
        <v>40</v>
      </c>
      <c r="R198" s="997">
        <f t="shared" ref="R198" si="603">IF(G198&gt;0,(G198/G175)*100,)</f>
        <v>34.422270242786325</v>
      </c>
      <c r="S198" s="982">
        <f t="shared" ref="S198" si="604">IF(H198&gt;0,(H198/H175)*100,)</f>
        <v>0</v>
      </c>
      <c r="T198" s="982">
        <f t="shared" ref="T198" si="605">IF(I198&gt;0,(I198/I175)*100,)</f>
        <v>0</v>
      </c>
      <c r="U198" s="997">
        <f t="shared" ref="U198" si="606">IF(J198&gt;0,(J198/J175)*100,)</f>
        <v>0</v>
      </c>
      <c r="V198" s="278">
        <f>+N198+N201+N204</f>
        <v>58.307835572701876</v>
      </c>
      <c r="W198" s="279">
        <f t="shared" ref="W198:W200" si="607">+O198+O201+O204</f>
        <v>65.379506206770188</v>
      </c>
      <c r="X198" s="279">
        <f t="shared" ref="X198:X200" si="608">+P198+P201+P204</f>
        <v>64.713958810068661</v>
      </c>
      <c r="Y198" s="280">
        <f t="shared" ref="Y198:Y200" si="609">+Q198+Q201+Q204</f>
        <v>66.666666666666657</v>
      </c>
      <c r="Z198" s="281">
        <f t="shared" ref="Z198:Z200" si="610">+R198+R201+R204</f>
        <v>62.649040294902761</v>
      </c>
      <c r="AA198" s="281">
        <f t="shared" ref="AA198:AA200" si="611">+S198+S201+S204</f>
        <v>0</v>
      </c>
      <c r="AB198" s="279">
        <f t="shared" ref="AB198:AB200" si="612">+T198+T201+T204</f>
        <v>0</v>
      </c>
      <c r="AC198" s="281">
        <f t="shared" ref="AC198:AC200" si="613">+U198+U201+U204</f>
        <v>0</v>
      </c>
      <c r="AD198" s="193"/>
      <c r="AE198" s="992">
        <f>+V198+N207</f>
        <v>100</v>
      </c>
      <c r="AF198" s="992">
        <f t="shared" ref="AF198:AF200" si="614">+W198+O207</f>
        <v>100</v>
      </c>
      <c r="AG198" s="992">
        <f t="shared" ref="AG198:AG200" si="615">+X198+P207</f>
        <v>100.00000000000001</v>
      </c>
      <c r="AH198" s="992">
        <f t="shared" ref="AH198:AH200" si="616">+Y198+Q207</f>
        <v>99.999999999999986</v>
      </c>
      <c r="AI198" s="992">
        <f t="shared" ref="AI198:AI200" si="617">+Z198+R207</f>
        <v>100</v>
      </c>
      <c r="AJ198" s="992">
        <f t="shared" ref="AJ198:AJ200" si="618">+AA198+S207</f>
        <v>0</v>
      </c>
      <c r="AK198" s="992">
        <f t="shared" ref="AK198:AK200" si="619">+AB198+T207</f>
        <v>0</v>
      </c>
      <c r="AL198" s="992">
        <f t="shared" ref="AL198:AL200" si="620">+AC198+U207</f>
        <v>0</v>
      </c>
    </row>
    <row r="199" spans="1:38" ht="15">
      <c r="A199" s="1067"/>
      <c r="B199" s="1106" t="s">
        <v>469</v>
      </c>
      <c r="C199" s="1097">
        <v>5371</v>
      </c>
      <c r="D199" s="1098">
        <v>9108</v>
      </c>
      <c r="E199" s="1098">
        <v>938</v>
      </c>
      <c r="F199" s="1099">
        <v>105</v>
      </c>
      <c r="G199" s="1100">
        <v>15522</v>
      </c>
      <c r="H199" s="1097"/>
      <c r="I199" s="1101"/>
      <c r="J199" s="1086"/>
      <c r="K199"/>
      <c r="L199" s="480"/>
      <c r="M199" s="145"/>
      <c r="N199" s="248">
        <f>IF(C199&gt;0,(C199/C178)*100,)</f>
        <v>33.137956564659426</v>
      </c>
      <c r="O199" s="248">
        <f>IF(D199&gt;0,(D199/D178)*100,)</f>
        <v>36.862554638173876</v>
      </c>
      <c r="P199" s="248">
        <f t="shared" ref="P199" si="621">IF(E199&gt;0,(E199/E178)*100,)</f>
        <v>36.69796557120501</v>
      </c>
      <c r="Q199" s="248">
        <f t="shared" ref="Q199" si="622">IF(F199&gt;0,(F199/F178)*100,)</f>
        <v>36.082474226804123</v>
      </c>
      <c r="R199" s="253">
        <f t="shared" ref="R199" si="623">IF(G199&gt;0,(G199/G178)*100,)</f>
        <v>35.468317985512876</v>
      </c>
      <c r="S199" s="248">
        <f t="shared" ref="S199" si="624">IF(H199&gt;0,(H199/H178)*100,)</f>
        <v>0</v>
      </c>
      <c r="T199" s="248">
        <f t="shared" ref="T199" si="625">IF(I199&gt;0,(I199/I178)*100,)</f>
        <v>0</v>
      </c>
      <c r="U199" s="253">
        <f t="shared" ref="U199" si="626">IF(J199&gt;0,(J199/J178)*100,)</f>
        <v>0</v>
      </c>
      <c r="V199" s="278">
        <f t="shared" ref="V199:V200" si="627">+N199+N202+N205</f>
        <v>60.180157946692994</v>
      </c>
      <c r="W199" s="254">
        <f t="shared" si="607"/>
        <v>65.331066860935735</v>
      </c>
      <c r="X199" s="261">
        <f t="shared" si="608"/>
        <v>61.541471048513301</v>
      </c>
      <c r="Y199" s="261">
        <f t="shared" si="609"/>
        <v>61.512027491408936</v>
      </c>
      <c r="Z199" s="262">
        <f t="shared" si="610"/>
        <v>63.176656079336425</v>
      </c>
      <c r="AA199" s="262">
        <f t="shared" si="611"/>
        <v>0</v>
      </c>
      <c r="AB199" s="261">
        <f t="shared" si="612"/>
        <v>0</v>
      </c>
      <c r="AC199" s="262">
        <f t="shared" si="613"/>
        <v>0</v>
      </c>
      <c r="AD199" s="193"/>
      <c r="AE199" s="992">
        <f t="shared" ref="AE199:AE200" si="628">+V199+N208</f>
        <v>100</v>
      </c>
      <c r="AF199" s="992">
        <f t="shared" si="614"/>
        <v>100</v>
      </c>
      <c r="AG199" s="992">
        <f t="shared" si="615"/>
        <v>100</v>
      </c>
      <c r="AH199" s="992">
        <f t="shared" si="616"/>
        <v>100</v>
      </c>
      <c r="AI199" s="992">
        <f t="shared" si="617"/>
        <v>100</v>
      </c>
      <c r="AJ199" s="992">
        <f t="shared" si="618"/>
        <v>0</v>
      </c>
      <c r="AK199" s="992">
        <f t="shared" si="619"/>
        <v>0</v>
      </c>
      <c r="AL199" s="992">
        <f t="shared" si="620"/>
        <v>0</v>
      </c>
    </row>
    <row r="200" spans="1:38" ht="15">
      <c r="A200" s="1067"/>
      <c r="B200" s="1106" t="s">
        <v>467</v>
      </c>
      <c r="C200" s="1097">
        <v>5419</v>
      </c>
      <c r="D200" s="1098">
        <v>10246</v>
      </c>
      <c r="E200" s="1098">
        <v>960</v>
      </c>
      <c r="F200" s="1099">
        <v>82</v>
      </c>
      <c r="G200" s="1100">
        <v>16707</v>
      </c>
      <c r="H200" s="1097"/>
      <c r="I200" s="1101"/>
      <c r="J200" s="1086"/>
      <c r="K200"/>
      <c r="L200" s="480"/>
      <c r="M200" s="145"/>
      <c r="N200" s="984">
        <f>IF(C200&gt;0,(C200/C182)*100,)</f>
        <v>34.37797373596397</v>
      </c>
      <c r="O200" s="984">
        <f>IF(D200&gt;0,(D200/D182)*100,)</f>
        <v>37.887808305291571</v>
      </c>
      <c r="P200" s="984">
        <f t="shared" ref="P200" si="629">IF(E200&gt;0,(E200/E182)*100,)</f>
        <v>39.072039072039075</v>
      </c>
      <c r="Q200" s="984">
        <f t="shared" ref="Q200" si="630">IF(F200&gt;0,(F200/F182)*100,)</f>
        <v>36.936936936936938</v>
      </c>
      <c r="R200" s="985">
        <f t="shared" ref="R200" si="631">IF(G200&gt;0,(G200/G182)*100,)</f>
        <v>36.7307903704518</v>
      </c>
      <c r="S200" s="984">
        <f t="shared" ref="S200" si="632">IF(H200&gt;0,(H200/H182)*100,)</f>
        <v>0</v>
      </c>
      <c r="T200" s="984">
        <f t="shared" ref="T200" si="633">IF(I200&gt;0,(I200/I182)*100,)</f>
        <v>0</v>
      </c>
      <c r="U200" s="985">
        <f t="shared" ref="U200" si="634">IF(J200&gt;0,(J200/J182)*100,)</f>
        <v>0</v>
      </c>
      <c r="V200" s="278">
        <f t="shared" si="627"/>
        <v>60.851360781577114</v>
      </c>
      <c r="W200" s="279">
        <f t="shared" si="607"/>
        <v>64.852272307066528</v>
      </c>
      <c r="X200" s="279">
        <f t="shared" si="608"/>
        <v>64.021164021164026</v>
      </c>
      <c r="Y200" s="280">
        <f t="shared" si="609"/>
        <v>59.45945945945946</v>
      </c>
      <c r="Z200" s="281">
        <f t="shared" si="610"/>
        <v>63.394525667802576</v>
      </c>
      <c r="AA200" s="281">
        <f t="shared" si="611"/>
        <v>0</v>
      </c>
      <c r="AB200" s="279">
        <f t="shared" si="612"/>
        <v>0</v>
      </c>
      <c r="AC200" s="281">
        <f t="shared" si="613"/>
        <v>0</v>
      </c>
      <c r="AD200" s="193"/>
      <c r="AE200" s="992">
        <f t="shared" si="628"/>
        <v>100</v>
      </c>
      <c r="AF200" s="992">
        <f t="shared" si="614"/>
        <v>100</v>
      </c>
      <c r="AG200" s="992">
        <f t="shared" si="615"/>
        <v>100</v>
      </c>
      <c r="AH200" s="992">
        <f t="shared" si="616"/>
        <v>100</v>
      </c>
      <c r="AI200" s="992">
        <f t="shared" si="617"/>
        <v>100</v>
      </c>
      <c r="AJ200" s="992">
        <f t="shared" si="618"/>
        <v>0</v>
      </c>
      <c r="AK200" s="992">
        <f t="shared" si="619"/>
        <v>0</v>
      </c>
      <c r="AL200" s="992">
        <f t="shared" si="620"/>
        <v>0</v>
      </c>
    </row>
    <row r="201" spans="1:38" ht="15">
      <c r="A201" s="1067"/>
      <c r="B201" s="1106" t="s">
        <v>465</v>
      </c>
      <c r="C201" s="1097">
        <v>2300</v>
      </c>
      <c r="D201" s="1098">
        <v>3296</v>
      </c>
      <c r="E201" s="1098">
        <v>257</v>
      </c>
      <c r="F201" s="1099">
        <v>34</v>
      </c>
      <c r="G201" s="1100">
        <v>5887</v>
      </c>
      <c r="H201" s="1097"/>
      <c r="I201" s="1101"/>
      <c r="J201" s="1086"/>
      <c r="K201"/>
      <c r="L201" s="480"/>
      <c r="M201" s="145"/>
      <c r="N201" s="980">
        <f>IF(C201&gt;0,(C201/C175)*100,)</f>
        <v>15.298656378874551</v>
      </c>
      <c r="O201" s="982">
        <f t="shared" ref="O201" si="635">IF(D201&gt;0,(D201/D175)*100,)</f>
        <v>15.097796711098896</v>
      </c>
      <c r="P201" s="982">
        <f t="shared" ref="P201" si="636">IF(E201&gt;0,(E201/E175)*100,)</f>
        <v>11.762013729977117</v>
      </c>
      <c r="Q201" s="982">
        <f t="shared" ref="Q201" si="637">IF(F201&gt;0,(F201/F175)*100,)</f>
        <v>11.929824561403509</v>
      </c>
      <c r="R201" s="997">
        <f t="shared" ref="R201" si="638">IF(G201&gt;0,(G201/G175)*100,)</f>
        <v>14.96631498665311</v>
      </c>
      <c r="S201" s="982">
        <f t="shared" ref="S201" si="639">IF(H201&gt;0,(H201/H175)*100,)</f>
        <v>0</v>
      </c>
      <c r="T201" s="982">
        <f t="shared" ref="T201" si="640">IF(I201&gt;0,(I201/I175)*100,)</f>
        <v>0</v>
      </c>
      <c r="U201" s="997">
        <f t="shared" ref="U201" si="641">IF(J201&gt;0,(J201/J175)*100,)</f>
        <v>0</v>
      </c>
      <c r="AD201" s="193"/>
    </row>
    <row r="202" spans="1:38" ht="15">
      <c r="A202" s="1067"/>
      <c r="B202" s="1106" t="s">
        <v>463</v>
      </c>
      <c r="C202" s="1097">
        <v>2579</v>
      </c>
      <c r="D202" s="1098">
        <v>3620</v>
      </c>
      <c r="E202" s="1098">
        <v>273</v>
      </c>
      <c r="F202" s="1099">
        <v>22</v>
      </c>
      <c r="G202" s="1100">
        <v>6494</v>
      </c>
      <c r="H202" s="1097"/>
      <c r="I202" s="1101"/>
      <c r="J202" s="1086"/>
      <c r="K202"/>
      <c r="L202" s="480"/>
      <c r="M202" s="145"/>
      <c r="N202" s="178">
        <f>IF(C202&gt;0,(C202/C178)*100,)</f>
        <v>15.911895360315894</v>
      </c>
      <c r="O202" s="248">
        <f t="shared" ref="O202" si="642">IF(D202&gt;0,(D202/D178)*100,)</f>
        <v>14.651125141654525</v>
      </c>
      <c r="P202" s="248">
        <f t="shared" ref="P202" si="643">IF(E202&gt;0,(E202/E178)*100,)</f>
        <v>10.68075117370892</v>
      </c>
      <c r="Q202" s="248">
        <f t="shared" ref="Q202" si="644">IF(F202&gt;0,(F202/F178)*100,)</f>
        <v>7.5601374570446733</v>
      </c>
      <c r="R202" s="253">
        <f t="shared" ref="R202" si="645">IF(G202&gt;0,(G202/G178)*100,)</f>
        <v>14.839019262847611</v>
      </c>
      <c r="S202" s="248">
        <f t="shared" ref="S202" si="646">IF(H202&gt;0,(H202/H178)*100,)</f>
        <v>0</v>
      </c>
      <c r="T202" s="248">
        <f t="shared" ref="T202" si="647">IF(I202&gt;0,(I202/I178)*100,)</f>
        <v>0</v>
      </c>
      <c r="U202" s="253">
        <f t="shared" ref="U202" si="648">IF(J202&gt;0,(J202/J178)*100,)</f>
        <v>0</v>
      </c>
      <c r="V202" s="281"/>
      <c r="W202" s="279"/>
      <c r="X202" s="279"/>
      <c r="Y202" s="280"/>
      <c r="Z202" s="281"/>
      <c r="AA202" s="281"/>
      <c r="AB202" s="279"/>
      <c r="AC202" s="281"/>
      <c r="AD202" s="193"/>
    </row>
    <row r="203" spans="1:38" ht="15">
      <c r="A203" s="1067"/>
      <c r="B203" s="1106" t="s">
        <v>461</v>
      </c>
      <c r="C203" s="1097">
        <v>2515</v>
      </c>
      <c r="D203" s="1098">
        <v>3776</v>
      </c>
      <c r="E203" s="1098">
        <v>296</v>
      </c>
      <c r="F203" s="1099">
        <v>17</v>
      </c>
      <c r="G203" s="1100">
        <v>6604</v>
      </c>
      <c r="H203" s="1097"/>
      <c r="I203" s="1101"/>
      <c r="J203" s="1086"/>
      <c r="K203"/>
      <c r="L203" s="480"/>
      <c r="M203" s="145"/>
      <c r="N203" s="991">
        <f>IF(C203&gt;0,(C203/C182)*100,)</f>
        <v>15.955084692000254</v>
      </c>
      <c r="O203" s="274">
        <f t="shared" ref="O203" si="649">IF(D203&gt;0,(D203/D182)*100,)</f>
        <v>13.962947897792406</v>
      </c>
      <c r="P203" s="274">
        <f t="shared" ref="P203" si="650">IF(E203&gt;0,(E203/E182)*100,)</f>
        <v>12.047212047212048</v>
      </c>
      <c r="Q203" s="274">
        <f t="shared" ref="Q203" si="651">IF(F203&gt;0,(F203/F182)*100,)</f>
        <v>7.6576576576576567</v>
      </c>
      <c r="R203" s="275">
        <f t="shared" ref="R203" si="652">IF(G203&gt;0,(G203/G182)*100,)</f>
        <v>14.51907222161152</v>
      </c>
      <c r="S203" s="274">
        <f t="shared" ref="S203" si="653">IF(H203&gt;0,(H203/H182)*100,)</f>
        <v>0</v>
      </c>
      <c r="T203" s="274">
        <f t="shared" ref="T203" si="654">IF(I203&gt;0,(I203/I182)*100,)</f>
        <v>0</v>
      </c>
      <c r="U203" s="275">
        <f t="shared" ref="U203" si="655">IF(J203&gt;0,(J203/J182)*100,)</f>
        <v>0</v>
      </c>
      <c r="V203" s="286"/>
      <c r="W203" s="271"/>
      <c r="X203" s="271"/>
      <c r="Y203" s="272"/>
      <c r="Z203" s="273"/>
      <c r="AA203" s="273"/>
      <c r="AB203" s="271"/>
      <c r="AC203" s="273"/>
      <c r="AD203" s="193"/>
    </row>
    <row r="204" spans="1:38" ht="15">
      <c r="A204" s="1067"/>
      <c r="B204" s="1106" t="s">
        <v>459</v>
      </c>
      <c r="C204" s="1097">
        <v>1670</v>
      </c>
      <c r="D204" s="1098">
        <v>3177</v>
      </c>
      <c r="E204" s="1098">
        <v>327</v>
      </c>
      <c r="F204" s="1099">
        <v>42</v>
      </c>
      <c r="G204" s="1100">
        <v>5216</v>
      </c>
      <c r="H204" s="1097"/>
      <c r="I204" s="1101"/>
      <c r="J204" s="1086"/>
      <c r="K204"/>
      <c r="L204" s="480"/>
      <c r="M204" s="145"/>
      <c r="N204" s="980">
        <f>IF(C204&gt;0,(C204/C175)*100,)</f>
        <v>11.108154849008914</v>
      </c>
      <c r="O204" s="998">
        <f t="shared" ref="O204" si="656">IF(D204&gt;0,(D204/D175)*100,)</f>
        <v>14.552700288580459</v>
      </c>
      <c r="P204" s="998">
        <f t="shared" ref="P204" si="657">IF(E204&gt;0,(E204/E175)*100,)</f>
        <v>14.965675057208239</v>
      </c>
      <c r="Q204" s="998">
        <f t="shared" ref="Q204" si="658">IF(F204&gt;0,(F204/F175)*100,)</f>
        <v>14.736842105263156</v>
      </c>
      <c r="R204" s="999">
        <f t="shared" ref="R204" si="659">IF(G204&gt;0,(G204/G175)*100,)</f>
        <v>13.260455065463328</v>
      </c>
      <c r="S204" s="998">
        <f t="shared" ref="S204" si="660">IF(H204&gt;0,(H204/H175)*100,)</f>
        <v>0</v>
      </c>
      <c r="T204" s="1000">
        <f t="shared" ref="T204" si="661">IF(I204&gt;0,(I204/I175)*100,)</f>
        <v>0</v>
      </c>
      <c r="U204" s="999">
        <f t="shared" ref="U204" si="662">IF(J204&gt;0,(J204/J175)*100,)</f>
        <v>0</v>
      </c>
      <c r="V204" s="278"/>
      <c r="W204" s="279"/>
      <c r="X204" s="279"/>
      <c r="Y204" s="280"/>
      <c r="Z204" s="281"/>
      <c r="AA204" s="281"/>
      <c r="AB204" s="279"/>
      <c r="AC204" s="281"/>
      <c r="AD204" s="193"/>
    </row>
    <row r="205" spans="1:38" ht="15">
      <c r="A205" s="1067"/>
      <c r="B205" s="1106" t="s">
        <v>457</v>
      </c>
      <c r="C205" s="1097">
        <v>1804</v>
      </c>
      <c r="D205" s="1098">
        <v>3414</v>
      </c>
      <c r="E205" s="1098">
        <v>362</v>
      </c>
      <c r="F205" s="1099">
        <v>52</v>
      </c>
      <c r="G205" s="1100">
        <v>5632</v>
      </c>
      <c r="H205" s="1097"/>
      <c r="I205" s="1101"/>
      <c r="J205" s="1086"/>
      <c r="K205"/>
      <c r="L205" s="480"/>
      <c r="M205" s="145"/>
      <c r="N205" s="178">
        <f>IF(C205&gt;0,(C205/C178)*100,)</f>
        <v>11.13030602171767</v>
      </c>
      <c r="O205" s="271">
        <f t="shared" ref="O205" si="663">IF(D205&gt;0,(D205/D178)*100,)</f>
        <v>13.817387081107332</v>
      </c>
      <c r="P205" s="207">
        <f t="shared" ref="P205" si="664">IF(E205&gt;0,(E205/E178)*100,)</f>
        <v>14.162754303599373</v>
      </c>
      <c r="Q205" s="208">
        <f t="shared" ref="Q205" si="665">IF(F205&gt;0,(F205/F178)*100,)</f>
        <v>17.869415807560138</v>
      </c>
      <c r="R205" s="209">
        <f t="shared" ref="R205" si="666">IF(G205&gt;0,(G205/G178)*100,)</f>
        <v>12.86931883097594</v>
      </c>
      <c r="S205" s="210">
        <f t="shared" ref="S205" si="667">IF(H205&gt;0,(H205/H178)*100,)</f>
        <v>0</v>
      </c>
      <c r="T205" s="207">
        <f t="shared" ref="T205" si="668">IF(I205&gt;0,(I205/I178)*100,)</f>
        <v>0</v>
      </c>
      <c r="U205" s="209">
        <f t="shared" ref="U205" si="669">IF(J205&gt;0,(J205/J178)*100,)</f>
        <v>0</v>
      </c>
      <c r="V205" s="260"/>
      <c r="W205" s="254"/>
      <c r="X205" s="261"/>
      <c r="Y205" s="261"/>
      <c r="Z205" s="262"/>
      <c r="AA205" s="262"/>
      <c r="AB205" s="261"/>
      <c r="AC205" s="262"/>
      <c r="AD205" s="193"/>
    </row>
    <row r="206" spans="1:38" ht="15">
      <c r="A206" s="1067"/>
      <c r="B206" s="1106" t="s">
        <v>455</v>
      </c>
      <c r="C206" s="1097">
        <v>1658</v>
      </c>
      <c r="D206" s="1098">
        <v>3516</v>
      </c>
      <c r="E206" s="1098">
        <v>317</v>
      </c>
      <c r="F206" s="1099">
        <v>33</v>
      </c>
      <c r="G206" s="1100">
        <v>5524</v>
      </c>
      <c r="H206" s="1097"/>
      <c r="I206" s="1101"/>
      <c r="J206" s="1086"/>
      <c r="K206"/>
      <c r="L206" s="480"/>
      <c r="M206" s="145"/>
      <c r="N206" s="991">
        <f>IF(C206&gt;0,(C206/C182)*100,)</f>
        <v>10.51830235361289</v>
      </c>
      <c r="O206" s="274">
        <f t="shared" ref="O206" si="670">IF(D206&gt;0,(D206/D182)*100,)</f>
        <v>13.001516103982546</v>
      </c>
      <c r="P206" s="211">
        <f t="shared" ref="P206" si="671">IF(E206&gt;0,(E206/E182)*100,)</f>
        <v>12.901912901912901</v>
      </c>
      <c r="Q206" s="212">
        <f t="shared" ref="Q206" si="672">IF(F206&gt;0,(F206/F182)*100,)</f>
        <v>14.864864864864865</v>
      </c>
      <c r="R206" s="213">
        <f t="shared" ref="R206" si="673">IF(G206&gt;0,(G206/G182)*100,)</f>
        <v>12.144663075739254</v>
      </c>
      <c r="S206" s="214">
        <f t="shared" ref="S206" si="674">IF(H206&gt;0,(H206/H182)*100,)</f>
        <v>0</v>
      </c>
      <c r="T206" s="211">
        <f t="shared" ref="T206" si="675">IF(I206&gt;0,(I206/I182)*100,)</f>
        <v>0</v>
      </c>
      <c r="U206" s="213">
        <f t="shared" ref="U206" si="676">IF(J206&gt;0,(J206/J182)*100,)</f>
        <v>0</v>
      </c>
      <c r="V206" s="281"/>
      <c r="W206" s="279"/>
      <c r="X206" s="279"/>
      <c r="Y206" s="280"/>
      <c r="Z206" s="281"/>
      <c r="AA206" s="281"/>
      <c r="AB206" s="279"/>
      <c r="AC206" s="281"/>
      <c r="AD206" s="193"/>
    </row>
    <row r="207" spans="1:38" ht="15">
      <c r="A207" s="1067"/>
      <c r="B207" s="1106" t="s">
        <v>453</v>
      </c>
      <c r="C207" s="1097">
        <v>6268</v>
      </c>
      <c r="D207" s="1098">
        <v>7558</v>
      </c>
      <c r="E207" s="1098">
        <v>771</v>
      </c>
      <c r="F207" s="1099">
        <v>95</v>
      </c>
      <c r="G207" s="1100">
        <v>14692</v>
      </c>
      <c r="H207" s="1097"/>
      <c r="I207" s="1101"/>
      <c r="J207" s="1086"/>
      <c r="K207"/>
      <c r="L207" s="480"/>
      <c r="M207" s="145"/>
      <c r="N207" s="980">
        <f>IF(C207&gt;0,(C207/C175)*100,)</f>
        <v>41.692164427298124</v>
      </c>
      <c r="O207" s="1000">
        <f t="shared" ref="O207" si="677">IF(D207&gt;0,(D207/D175)*100,)</f>
        <v>34.620493793229812</v>
      </c>
      <c r="P207" s="1001">
        <f t="shared" ref="P207" si="678">IF(E207&gt;0,(E207/E175)*100,)</f>
        <v>35.286041189931353</v>
      </c>
      <c r="Q207" s="1002">
        <f t="shared" ref="Q207" si="679">IF(F207&gt;0,(F207/F175)*100,)</f>
        <v>33.333333333333329</v>
      </c>
      <c r="R207" s="1003">
        <f t="shared" ref="R207" si="680">IF(G207&gt;0,(G207/G175)*100,)</f>
        <v>37.350959705097239</v>
      </c>
      <c r="S207" s="250">
        <f t="shared" ref="S207" si="681">IF(H207&gt;0,(H207/H175)*100,)</f>
        <v>0</v>
      </c>
      <c r="T207" s="1001">
        <f t="shared" ref="T207" si="682">IF(I207&gt;0,(I207/I175)*100,)</f>
        <v>0</v>
      </c>
      <c r="U207" s="1003">
        <f t="shared" ref="U207" si="683">IF(J207&gt;0,(J207/J175)*100,)</f>
        <v>0</v>
      </c>
      <c r="V207" s="278"/>
      <c r="W207" s="279"/>
      <c r="X207" s="279"/>
      <c r="Y207" s="280"/>
      <c r="Z207" s="281"/>
      <c r="AA207" s="281"/>
      <c r="AB207" s="279"/>
      <c r="AC207" s="281"/>
      <c r="AD207" s="193"/>
    </row>
    <row r="208" spans="1:38" ht="15">
      <c r="A208" s="1067"/>
      <c r="B208" s="1106" t="s">
        <v>451</v>
      </c>
      <c r="C208" s="1097">
        <v>6454</v>
      </c>
      <c r="D208" s="1098">
        <v>8566</v>
      </c>
      <c r="E208" s="1098">
        <v>983</v>
      </c>
      <c r="F208" s="1099">
        <v>112</v>
      </c>
      <c r="G208" s="1100">
        <v>16115</v>
      </c>
      <c r="H208" s="1097"/>
      <c r="I208" s="1101"/>
      <c r="J208" s="1086"/>
      <c r="K208"/>
      <c r="L208" s="480"/>
      <c r="M208" s="145"/>
      <c r="N208" s="178">
        <f>IF(C208&gt;0,(C208/C178)*100,)</f>
        <v>39.819842053307006</v>
      </c>
      <c r="O208" s="271">
        <f t="shared" ref="O208" si="684">IF(D208&gt;0,(D208/D178)*100,)</f>
        <v>34.668933139064272</v>
      </c>
      <c r="P208" s="207">
        <f t="shared" ref="P208" si="685">IF(E208&gt;0,(E208/E178)*100,)</f>
        <v>38.458528951486699</v>
      </c>
      <c r="Q208" s="208">
        <f t="shared" ref="Q208" si="686">IF(F208&gt;0,(F208/F178)*100,)</f>
        <v>38.487972508591071</v>
      </c>
      <c r="R208" s="209">
        <f t="shared" ref="R208" si="687">IF(G208&gt;0,(G208/G178)*100,)</f>
        <v>36.823343920663575</v>
      </c>
      <c r="S208" s="210">
        <f t="shared" ref="S208" si="688">IF(H208&gt;0,(H208/H178)*100,)</f>
        <v>0</v>
      </c>
      <c r="T208" s="207">
        <f t="shared" ref="T208" si="689">IF(I208&gt;0,(I208/I178)*100,)</f>
        <v>0</v>
      </c>
      <c r="U208" s="209">
        <f t="shared" ref="U208" si="690">IF(J208&gt;0,(J208/J178)*100,)</f>
        <v>0</v>
      </c>
      <c r="V208" s="260"/>
      <c r="W208" s="254"/>
      <c r="X208" s="261"/>
      <c r="Y208" s="261"/>
      <c r="Z208" s="262"/>
      <c r="AA208" s="262"/>
      <c r="AB208" s="261"/>
      <c r="AC208" s="262"/>
      <c r="AD208" s="193"/>
    </row>
    <row r="209" spans="1:30" ht="15">
      <c r="A209" s="1067"/>
      <c r="B209" s="1114" t="s">
        <v>449</v>
      </c>
      <c r="C209" s="1116">
        <v>6171</v>
      </c>
      <c r="D209" s="1117">
        <v>9505</v>
      </c>
      <c r="E209" s="1117">
        <v>884</v>
      </c>
      <c r="F209" s="1118">
        <v>90</v>
      </c>
      <c r="G209" s="1119">
        <v>16650</v>
      </c>
      <c r="H209" s="1116"/>
      <c r="I209" s="1117"/>
      <c r="J209" s="1091"/>
      <c r="K209"/>
      <c r="L209" s="480"/>
      <c r="M209" s="145"/>
      <c r="N209" s="991">
        <f>IF(C209&gt;0,(C209/C182)*100,)</f>
        <v>39.148639218422886</v>
      </c>
      <c r="O209" s="274">
        <f t="shared" ref="O209" si="691">IF(D209&gt;0,(D209/D182)*100,)</f>
        <v>35.147727692933479</v>
      </c>
      <c r="P209" s="211">
        <f t="shared" ref="P209" si="692">IF(E209&gt;0,(E209/E182)*100,)</f>
        <v>35.978835978835974</v>
      </c>
      <c r="Q209" s="212">
        <f t="shared" ref="Q209" si="693">IF(F209&gt;0,(F209/F182)*100,)</f>
        <v>40.54054054054054</v>
      </c>
      <c r="R209" s="213">
        <f t="shared" ref="R209" si="694">IF(G209&gt;0,(G209/G182)*100,)</f>
        <v>36.605474332197431</v>
      </c>
      <c r="S209" s="214">
        <f t="shared" ref="S209" si="695">IF(H209&gt;0,(H209/H182)*100,)</f>
        <v>0</v>
      </c>
      <c r="T209" s="211">
        <f t="shared" ref="T209" si="696">IF(I209&gt;0,(I209/I182)*100,)</f>
        <v>0</v>
      </c>
      <c r="U209" s="213">
        <f t="shared" ref="U209" si="697">IF(J209&gt;0,(J209/J182)*100,)</f>
        <v>0</v>
      </c>
      <c r="V209" s="281"/>
      <c r="W209" s="279"/>
      <c r="X209" s="279"/>
      <c r="Y209" s="280"/>
      <c r="Z209" s="281"/>
      <c r="AA209" s="281"/>
      <c r="AB209" s="279"/>
      <c r="AC209" s="281"/>
      <c r="AD209" s="193"/>
    </row>
    <row r="210" spans="1:30" ht="15">
      <c r="A210" s="1067"/>
      <c r="B210" s="1106" t="s">
        <v>447</v>
      </c>
      <c r="C210" s="1097">
        <v>5888</v>
      </c>
      <c r="D210" s="1098">
        <v>8096</v>
      </c>
      <c r="E210" s="1098">
        <v>1104</v>
      </c>
      <c r="F210" s="1099">
        <v>111</v>
      </c>
      <c r="G210" s="1100">
        <v>15199</v>
      </c>
      <c r="H210" s="1097"/>
      <c r="I210" s="1101"/>
      <c r="J210" s="1086"/>
      <c r="K210"/>
      <c r="L210" s="480"/>
      <c r="M210" s="145"/>
      <c r="N210" s="980">
        <f>IF(C210&gt;0,(C210/C168)*100,)</f>
        <v>38.637705886213006</v>
      </c>
      <c r="O210" s="1000">
        <f t="shared" ref="O210" si="698">IF(D210&gt;0,(D210/D168)*100,)</f>
        <v>43.670100868439505</v>
      </c>
      <c r="P210" s="1001">
        <f t="shared" ref="P210" si="699">IF(E210&gt;0,(E210/E168)*100,)</f>
        <v>47.463456577815997</v>
      </c>
      <c r="Q210" s="1002">
        <f t="shared" ref="Q210" si="700">IF(F210&gt;0,(F210/F168)*100,)</f>
        <v>44.047619047619044</v>
      </c>
      <c r="R210" s="1003">
        <f t="shared" ref="R210" si="701">IF(G210&gt;0,(G210/G168)*100,)</f>
        <v>41.806029266145892</v>
      </c>
      <c r="S210" s="250">
        <f t="shared" ref="S210" si="702">IF(H210&gt;0,(H210/H168)*100,)</f>
        <v>0</v>
      </c>
      <c r="T210" s="1001">
        <f t="shared" ref="T210" si="703">IF(I210&gt;0,(I210/I168)*100,)</f>
        <v>0</v>
      </c>
      <c r="U210" s="1003">
        <f t="shared" ref="U210" si="704">IF(J210&gt;0,(J210/J168)*100,)</f>
        <v>0</v>
      </c>
      <c r="V210" s="260"/>
      <c r="W210" s="254"/>
      <c r="X210" s="261"/>
      <c r="Y210" s="261"/>
      <c r="Z210" s="262"/>
      <c r="AA210" s="262"/>
      <c r="AB210" s="261"/>
      <c r="AC210" s="262"/>
      <c r="AD210" s="193"/>
    </row>
    <row r="211" spans="1:30" ht="15">
      <c r="A211" s="1067"/>
      <c r="B211" s="1106" t="s">
        <v>445</v>
      </c>
      <c r="C211" s="1097">
        <v>5870</v>
      </c>
      <c r="D211" s="1098">
        <v>9048</v>
      </c>
      <c r="E211" s="1098">
        <v>1029</v>
      </c>
      <c r="F211" s="1099">
        <v>111</v>
      </c>
      <c r="G211" s="1100">
        <v>16058</v>
      </c>
      <c r="H211" s="1097"/>
      <c r="I211" s="1101"/>
      <c r="J211" s="1086"/>
      <c r="K211"/>
      <c r="L211" s="480"/>
      <c r="M211" s="145"/>
      <c r="N211" s="271">
        <f>IF(C211&gt;0,(C211/C170)*100,)</f>
        <v>39.940123834796218</v>
      </c>
      <c r="O211" s="271">
        <f t="shared" ref="O211" si="705">IF(D211&gt;0,(D211/D170)*100,)</f>
        <v>44.83425003716367</v>
      </c>
      <c r="P211" s="207">
        <f t="shared" ref="P211" si="706">IF(E211&gt;0,(E211/E170)*100,)</f>
        <v>46.081504702194358</v>
      </c>
      <c r="Q211" s="208">
        <f t="shared" ref="Q211" si="707">IF(F211&gt;0,(F211/F170)*100,)</f>
        <v>46.25</v>
      </c>
      <c r="R211" s="209">
        <f t="shared" ref="R211" si="708">IF(G211&gt;0,(G211/G170)*100,)</f>
        <v>42.99215549784477</v>
      </c>
      <c r="S211" s="210">
        <f t="shared" ref="S211" si="709">IF(H211&gt;0,(H211/H170)*100,)</f>
        <v>0</v>
      </c>
      <c r="T211" s="207">
        <f t="shared" ref="T211" si="710">IF(I211&gt;0,(I211/I170)*100,)</f>
        <v>0</v>
      </c>
      <c r="U211" s="209">
        <f t="shared" ref="U211" si="711">IF(J211&gt;0,(J211/J170)*100,)</f>
        <v>0</v>
      </c>
      <c r="V211" s="260"/>
      <c r="W211" s="254"/>
      <c r="X211" s="261"/>
      <c r="Y211" s="261"/>
      <c r="Z211" s="262"/>
      <c r="AA211" s="262"/>
      <c r="AB211" s="261"/>
      <c r="AC211" s="262"/>
      <c r="AD211" s="193"/>
    </row>
    <row r="212" spans="1:30" ht="15">
      <c r="A212" s="1067"/>
      <c r="B212" s="1106" t="s">
        <v>443</v>
      </c>
      <c r="C212" s="1097">
        <v>5791</v>
      </c>
      <c r="D212" s="1098">
        <v>9746</v>
      </c>
      <c r="E212" s="1098">
        <v>1006</v>
      </c>
      <c r="F212" s="1099">
        <v>120</v>
      </c>
      <c r="G212" s="1100">
        <v>16663</v>
      </c>
      <c r="H212" s="1097"/>
      <c r="I212" s="1101"/>
      <c r="J212" s="1086"/>
      <c r="K212"/>
      <c r="L212" s="480"/>
      <c r="M212" s="145"/>
      <c r="N212" s="274">
        <f>IF(C212&gt;0,(C212/C172)*100,)</f>
        <v>39.962735490994412</v>
      </c>
      <c r="O212" s="274">
        <f t="shared" ref="O212" si="712">IF(D212&gt;0,(D212/D172)*100,)</f>
        <v>47.384286269933881</v>
      </c>
      <c r="P212" s="211">
        <f t="shared" ref="P212" si="713">IF(E212&gt;0,(E212/E172)*100,)</f>
        <v>47.09737827715356</v>
      </c>
      <c r="Q212" s="212">
        <f t="shared" ref="Q212" si="714">IF(F212&gt;0,(F212/F172)*100,)</f>
        <v>48.582995951417004</v>
      </c>
      <c r="R212" s="213">
        <f t="shared" ref="R212" si="715">IF(G212&gt;0,(G212/G172)*100,)</f>
        <v>44.503498744725171</v>
      </c>
      <c r="S212" s="214">
        <f t="shared" ref="S212" si="716">IF(H212&gt;0,(H212/H172)*100,)</f>
        <v>0</v>
      </c>
      <c r="T212" s="211">
        <f t="shared" ref="T212" si="717">IF(I212&gt;0,(I212/I172)*100,)</f>
        <v>0</v>
      </c>
      <c r="U212" s="213">
        <f t="shared" ref="U212" si="718">IF(J212&gt;0,(J212/J172)*100,)</f>
        <v>0</v>
      </c>
      <c r="V212" s="983"/>
      <c r="W212" s="283"/>
      <c r="X212" s="283"/>
      <c r="Y212" s="284"/>
      <c r="Z212" s="282"/>
      <c r="AA212" s="282"/>
      <c r="AB212" s="283"/>
      <c r="AC212" s="282"/>
      <c r="AD212" s="193"/>
    </row>
    <row r="213" spans="1:30" ht="15">
      <c r="A213" s="1068" t="s">
        <v>105</v>
      </c>
      <c r="B213" s="1105" t="s">
        <v>517</v>
      </c>
      <c r="C213" s="1092">
        <v>4107</v>
      </c>
      <c r="D213" s="1093">
        <v>7346</v>
      </c>
      <c r="E213" s="1093">
        <v>8970</v>
      </c>
      <c r="F213" s="1094">
        <v>1066</v>
      </c>
      <c r="G213" s="1095">
        <v>21489</v>
      </c>
      <c r="H213" s="1092">
        <v>24878</v>
      </c>
      <c r="I213" s="1093"/>
      <c r="J213" s="1096">
        <v>24878</v>
      </c>
      <c r="K213"/>
      <c r="L213" s="922"/>
      <c r="M213" s="145"/>
      <c r="N213" s="252"/>
      <c r="O213" s="176"/>
      <c r="P213" s="176"/>
      <c r="Q213" s="176"/>
      <c r="R213" s="177"/>
      <c r="S213" s="177"/>
      <c r="T213" s="244"/>
      <c r="U213" s="987"/>
      <c r="V213" s="256"/>
      <c r="W213" s="257"/>
      <c r="X213" s="258"/>
      <c r="Y213" s="258"/>
      <c r="Z213" s="259"/>
      <c r="AA213" s="259"/>
      <c r="AB213" s="258"/>
      <c r="AC213" s="979"/>
      <c r="AD213" s="193"/>
    </row>
    <row r="214" spans="1:30" ht="15">
      <c r="A214" s="1067"/>
      <c r="B214" s="1106" t="s">
        <v>515</v>
      </c>
      <c r="C214" s="1097">
        <v>4451</v>
      </c>
      <c r="D214" s="1098">
        <v>6706</v>
      </c>
      <c r="E214" s="1098">
        <v>9735</v>
      </c>
      <c r="F214" s="1099">
        <v>1129</v>
      </c>
      <c r="G214" s="1100">
        <v>22021</v>
      </c>
      <c r="H214" s="1097">
        <v>24281</v>
      </c>
      <c r="I214" s="1101"/>
      <c r="J214" s="1086">
        <v>24281</v>
      </c>
      <c r="K214"/>
      <c r="L214" s="922"/>
      <c r="M214" s="145"/>
      <c r="N214" s="179"/>
      <c r="O214" s="179"/>
      <c r="P214" s="179"/>
      <c r="Q214" s="179"/>
      <c r="R214" s="180"/>
      <c r="S214" s="180"/>
      <c r="T214" s="245"/>
      <c r="U214" s="988"/>
      <c r="V214" s="260"/>
      <c r="W214" s="254"/>
      <c r="X214" s="261"/>
      <c r="Y214" s="261"/>
      <c r="Z214" s="262"/>
      <c r="AA214" s="262"/>
      <c r="AB214" s="261"/>
      <c r="AC214" s="262"/>
      <c r="AD214" s="193"/>
    </row>
    <row r="215" spans="1:30" ht="15">
      <c r="A215" s="1067"/>
      <c r="B215" s="1106" t="s">
        <v>513</v>
      </c>
      <c r="C215" s="1097">
        <v>4675</v>
      </c>
      <c r="D215" s="1098">
        <v>7606</v>
      </c>
      <c r="E215" s="1098">
        <v>10319</v>
      </c>
      <c r="F215" s="1099">
        <v>1284</v>
      </c>
      <c r="G215" s="1100">
        <v>23884</v>
      </c>
      <c r="H215" s="1097">
        <v>26273</v>
      </c>
      <c r="I215" s="1101"/>
      <c r="J215" s="1086">
        <v>26273</v>
      </c>
      <c r="K215"/>
      <c r="L215" s="922"/>
      <c r="M215" s="145"/>
      <c r="N215" s="179"/>
      <c r="O215" s="179"/>
      <c r="P215" s="179"/>
      <c r="Q215" s="179"/>
      <c r="R215" s="180"/>
      <c r="S215" s="180"/>
      <c r="T215" s="245"/>
      <c r="U215" s="988"/>
      <c r="V215" s="260"/>
      <c r="W215" s="254"/>
      <c r="X215" s="261"/>
      <c r="Y215" s="261"/>
      <c r="Z215" s="262"/>
      <c r="AA215" s="262"/>
      <c r="AB215" s="261"/>
      <c r="AC215" s="262"/>
      <c r="AD215" s="193"/>
    </row>
    <row r="216" spans="1:30" ht="15">
      <c r="A216" s="1067"/>
      <c r="B216" s="1106" t="s">
        <v>511</v>
      </c>
      <c r="C216" s="1097">
        <v>5088</v>
      </c>
      <c r="D216" s="1098">
        <v>8729</v>
      </c>
      <c r="E216" s="1098">
        <v>11167</v>
      </c>
      <c r="F216" s="1099">
        <v>1267</v>
      </c>
      <c r="G216" s="1100">
        <v>26251</v>
      </c>
      <c r="H216" s="1097">
        <v>28393</v>
      </c>
      <c r="I216" s="1101"/>
      <c r="J216" s="1086">
        <v>28393</v>
      </c>
      <c r="K216"/>
      <c r="L216" s="922"/>
      <c r="M216" s="145"/>
      <c r="N216" s="179"/>
      <c r="O216" s="179"/>
      <c r="P216" s="179"/>
      <c r="Q216" s="179"/>
      <c r="R216" s="180"/>
      <c r="S216" s="180"/>
      <c r="T216" s="245"/>
      <c r="U216" s="988"/>
      <c r="V216" s="260"/>
      <c r="W216" s="254"/>
      <c r="X216" s="261"/>
      <c r="Y216" s="261"/>
      <c r="Z216" s="262"/>
      <c r="AA216" s="262"/>
      <c r="AB216" s="261"/>
      <c r="AC216" s="262"/>
      <c r="AD216" s="193"/>
    </row>
    <row r="217" spans="1:30" ht="15">
      <c r="A217" s="1067"/>
      <c r="B217" s="1106" t="s">
        <v>509</v>
      </c>
      <c r="C217" s="1097">
        <v>5493</v>
      </c>
      <c r="D217" s="1098">
        <v>8982</v>
      </c>
      <c r="E217" s="1098">
        <v>12176</v>
      </c>
      <c r="F217" s="1099">
        <v>1556</v>
      </c>
      <c r="G217" s="1100">
        <v>28207</v>
      </c>
      <c r="H217" s="1097">
        <v>32456</v>
      </c>
      <c r="I217" s="1101"/>
      <c r="J217" s="1086">
        <v>32456</v>
      </c>
      <c r="K217"/>
      <c r="L217" s="922"/>
      <c r="M217" s="145"/>
      <c r="N217" s="179"/>
      <c r="O217" s="179"/>
      <c r="P217" s="179"/>
      <c r="Q217" s="179"/>
      <c r="R217" s="180"/>
      <c r="S217" s="180"/>
      <c r="T217" s="245"/>
      <c r="U217" s="988"/>
      <c r="V217" s="260"/>
      <c r="W217" s="254"/>
      <c r="X217" s="261"/>
      <c r="Y217" s="261"/>
      <c r="Z217" s="262"/>
      <c r="AA217" s="262"/>
      <c r="AB217" s="261"/>
      <c r="AC217" s="262"/>
      <c r="AD217" s="193"/>
    </row>
    <row r="218" spans="1:30" ht="15">
      <c r="A218" s="1067"/>
      <c r="B218" s="1106" t="s">
        <v>507</v>
      </c>
      <c r="C218" s="1097">
        <v>5521</v>
      </c>
      <c r="D218" s="1098">
        <v>8595</v>
      </c>
      <c r="E218" s="1098">
        <v>12124</v>
      </c>
      <c r="F218" s="1099">
        <v>1654</v>
      </c>
      <c r="G218" s="1100">
        <v>27894</v>
      </c>
      <c r="H218" s="1097">
        <v>29614</v>
      </c>
      <c r="I218" s="1101"/>
      <c r="J218" s="1086">
        <v>29614</v>
      </c>
      <c r="K218"/>
      <c r="L218" s="922"/>
      <c r="M218" s="145"/>
      <c r="N218" s="181"/>
      <c r="O218" s="181"/>
      <c r="P218" s="181"/>
      <c r="Q218" s="181"/>
      <c r="R218" s="182"/>
      <c r="S218" s="182"/>
      <c r="T218" s="246"/>
      <c r="U218" s="989"/>
      <c r="V218" s="263"/>
      <c r="W218" s="264"/>
      <c r="X218" s="265"/>
      <c r="Y218" s="265"/>
      <c r="Z218" s="266"/>
      <c r="AA218" s="266"/>
      <c r="AB218" s="265"/>
      <c r="AC218" s="266"/>
      <c r="AD218" s="193"/>
    </row>
    <row r="219" spans="1:30" ht="15">
      <c r="A219" s="1067"/>
      <c r="B219" s="1106" t="s">
        <v>505</v>
      </c>
      <c r="C219" s="1097">
        <v>2249</v>
      </c>
      <c r="D219" s="1098">
        <v>2158</v>
      </c>
      <c r="E219" s="1098">
        <v>3994</v>
      </c>
      <c r="F219" s="1099">
        <v>499</v>
      </c>
      <c r="G219" s="1100">
        <v>8900</v>
      </c>
      <c r="H219" s="1097">
        <v>8936</v>
      </c>
      <c r="I219" s="1101"/>
      <c r="J219" s="1086">
        <v>8936</v>
      </c>
      <c r="K219"/>
      <c r="L219" s="922"/>
      <c r="M219" s="145"/>
      <c r="N219" s="357"/>
      <c r="O219" s="205"/>
      <c r="P219" s="205"/>
      <c r="Q219" s="205"/>
      <c r="R219" s="206"/>
      <c r="S219" s="205"/>
      <c r="T219" s="247"/>
      <c r="U219" s="981"/>
      <c r="V219" s="267"/>
      <c r="W219" s="267"/>
      <c r="X219" s="267"/>
      <c r="Y219" s="267"/>
      <c r="Z219" s="268"/>
      <c r="AA219" s="267"/>
      <c r="AB219" s="267"/>
      <c r="AC219" s="978"/>
      <c r="AD219" s="193"/>
    </row>
    <row r="220" spans="1:30" ht="15">
      <c r="A220" s="1067"/>
      <c r="B220" s="1065" t="s">
        <v>1271</v>
      </c>
      <c r="C220" s="1097">
        <v>2249</v>
      </c>
      <c r="D220" s="1098">
        <v>2158</v>
      </c>
      <c r="E220" s="1098">
        <v>3994</v>
      </c>
      <c r="F220" s="1099">
        <v>499</v>
      </c>
      <c r="G220" s="1100">
        <v>8900</v>
      </c>
      <c r="H220" s="1097">
        <v>8936</v>
      </c>
      <c r="I220" s="1101"/>
      <c r="J220" s="1086">
        <v>8936</v>
      </c>
      <c r="K220"/>
      <c r="L220" s="922"/>
      <c r="M220" s="145"/>
      <c r="N220" s="178"/>
      <c r="O220" s="178"/>
      <c r="P220" s="178"/>
      <c r="Q220" s="178"/>
      <c r="R220" s="183"/>
      <c r="S220" s="178"/>
      <c r="T220" s="248"/>
      <c r="U220" s="183"/>
      <c r="V220" s="254"/>
      <c r="W220" s="254"/>
      <c r="X220" s="254"/>
      <c r="Y220" s="254"/>
      <c r="Z220" s="255"/>
      <c r="AA220" s="254"/>
      <c r="AB220" s="254"/>
      <c r="AC220" s="260"/>
      <c r="AD220" s="193"/>
    </row>
    <row r="221" spans="1:30" ht="15">
      <c r="A221" s="1067"/>
      <c r="B221" s="1106" t="s">
        <v>503</v>
      </c>
      <c r="C221" s="1097">
        <v>2357</v>
      </c>
      <c r="D221" s="1098">
        <v>2649</v>
      </c>
      <c r="E221" s="1098">
        <v>4309</v>
      </c>
      <c r="F221" s="1099">
        <v>493</v>
      </c>
      <c r="G221" s="1100">
        <v>9808</v>
      </c>
      <c r="H221" s="1097">
        <v>9403</v>
      </c>
      <c r="I221" s="1101"/>
      <c r="J221" s="1086">
        <v>9403</v>
      </c>
      <c r="K221"/>
      <c r="L221" s="922"/>
      <c r="M221" s="145"/>
      <c r="N221" s="178">
        <f t="shared" ref="N221:N223" si="719">IF(C221&gt;0,(C221/C213)*100,)</f>
        <v>57.389822254687118</v>
      </c>
      <c r="O221" s="248"/>
      <c r="P221" s="248"/>
      <c r="Q221" s="248"/>
      <c r="R221" s="253"/>
      <c r="S221" s="248"/>
      <c r="T221" s="248"/>
      <c r="U221" s="253"/>
      <c r="V221" s="248"/>
      <c r="W221" s="248"/>
      <c r="X221" s="248"/>
      <c r="Y221" s="248"/>
      <c r="Z221" s="253"/>
      <c r="AA221" s="248"/>
      <c r="AB221" s="248"/>
      <c r="AC221" s="269"/>
      <c r="AD221" s="193"/>
    </row>
    <row r="222" spans="1:30" ht="15">
      <c r="A222" s="1067"/>
      <c r="B222" s="1065" t="s">
        <v>1273</v>
      </c>
      <c r="C222" s="1097">
        <v>2357</v>
      </c>
      <c r="D222" s="1098">
        <v>2649</v>
      </c>
      <c r="E222" s="1098">
        <v>4309</v>
      </c>
      <c r="F222" s="1099">
        <v>493</v>
      </c>
      <c r="G222" s="1100">
        <v>9808</v>
      </c>
      <c r="H222" s="1097">
        <v>9403</v>
      </c>
      <c r="I222" s="1101"/>
      <c r="J222" s="1086">
        <v>9403</v>
      </c>
      <c r="K222"/>
      <c r="L222" s="922"/>
      <c r="M222" s="145"/>
      <c r="N222" s="178">
        <f t="shared" si="719"/>
        <v>52.954392271399684</v>
      </c>
      <c r="O222" s="248"/>
      <c r="P222" s="248"/>
      <c r="Q222" s="248"/>
      <c r="R222" s="253"/>
      <c r="S222" s="248"/>
      <c r="T222" s="248"/>
      <c r="U222" s="253"/>
      <c r="V222" s="248"/>
      <c r="W222" s="248"/>
      <c r="X222" s="248"/>
      <c r="Y222" s="248"/>
      <c r="Z222" s="253"/>
      <c r="AA222" s="248"/>
      <c r="AB222" s="248"/>
      <c r="AC222" s="269"/>
      <c r="AD222" s="193"/>
    </row>
    <row r="223" spans="1:30" ht="15">
      <c r="A223" s="1067"/>
      <c r="B223" s="1106" t="s">
        <v>501</v>
      </c>
      <c r="C223" s="1097">
        <v>2519</v>
      </c>
      <c r="D223" s="1098">
        <v>2612</v>
      </c>
      <c r="E223" s="1098">
        <v>4888</v>
      </c>
      <c r="F223" s="1099">
        <v>648</v>
      </c>
      <c r="G223" s="1100">
        <v>10667</v>
      </c>
      <c r="H223" s="1097">
        <v>9123</v>
      </c>
      <c r="I223" s="1101"/>
      <c r="J223" s="1086">
        <v>9123</v>
      </c>
      <c r="K223"/>
      <c r="L223" s="922"/>
      <c r="M223" s="145"/>
      <c r="N223" s="178">
        <f t="shared" si="719"/>
        <v>53.882352941176471</v>
      </c>
      <c r="O223" s="248"/>
      <c r="P223" s="248"/>
      <c r="Q223" s="248"/>
      <c r="R223" s="253"/>
      <c r="S223" s="248"/>
      <c r="T223" s="248"/>
      <c r="U223" s="253"/>
      <c r="V223" s="248"/>
      <c r="W223" s="248"/>
      <c r="X223" s="248"/>
      <c r="Y223" s="248"/>
      <c r="Z223" s="253"/>
      <c r="AA223" s="248"/>
      <c r="AB223" s="248"/>
      <c r="AC223" s="269"/>
      <c r="AD223" s="193"/>
    </row>
    <row r="224" spans="1:30" ht="15">
      <c r="A224" s="1067"/>
      <c r="B224" s="1065" t="s">
        <v>1275</v>
      </c>
      <c r="C224" s="1097">
        <v>2519</v>
      </c>
      <c r="D224" s="1098">
        <v>2612</v>
      </c>
      <c r="E224" s="1098">
        <v>4888</v>
      </c>
      <c r="F224" s="1099">
        <v>648</v>
      </c>
      <c r="G224" s="1100">
        <v>10667</v>
      </c>
      <c r="H224" s="1097">
        <v>9123</v>
      </c>
      <c r="I224" s="1101"/>
      <c r="J224" s="1086">
        <v>9123</v>
      </c>
      <c r="K224"/>
      <c r="L224" s="922"/>
      <c r="M224" s="145"/>
      <c r="N224" s="271"/>
      <c r="O224" s="271"/>
      <c r="P224" s="207"/>
      <c r="Q224" s="208"/>
      <c r="R224" s="209"/>
      <c r="S224" s="210"/>
      <c r="T224" s="207"/>
      <c r="U224" s="209"/>
      <c r="V224" s="270"/>
      <c r="W224" s="271"/>
      <c r="X224" s="271"/>
      <c r="Y224" s="272"/>
      <c r="Z224" s="273"/>
      <c r="AA224" s="273"/>
      <c r="AB224" s="271"/>
      <c r="AC224" s="273"/>
      <c r="AD224" s="193"/>
    </row>
    <row r="225" spans="1:30" ht="15">
      <c r="A225" s="1067"/>
      <c r="B225" s="1106" t="s">
        <v>499</v>
      </c>
      <c r="C225" s="1097">
        <v>2733</v>
      </c>
      <c r="D225" s="1098">
        <v>2574</v>
      </c>
      <c r="E225" s="1098">
        <v>5223</v>
      </c>
      <c r="F225" s="1099">
        <v>684</v>
      </c>
      <c r="G225" s="1100">
        <v>11214</v>
      </c>
      <c r="H225" s="1097">
        <v>9066</v>
      </c>
      <c r="I225" s="1101"/>
      <c r="J225" s="1086">
        <v>9066</v>
      </c>
      <c r="K225"/>
      <c r="L225" s="922"/>
      <c r="M225" s="145"/>
      <c r="N225" s="271"/>
      <c r="O225" s="271"/>
      <c r="P225" s="207"/>
      <c r="Q225" s="208"/>
      <c r="R225" s="209"/>
      <c r="S225" s="210"/>
      <c r="T225" s="207"/>
      <c r="U225" s="209"/>
      <c r="V225" s="270"/>
      <c r="W225" s="271"/>
      <c r="X225" s="271"/>
      <c r="Y225" s="272"/>
      <c r="Z225" s="273"/>
      <c r="AA225" s="273"/>
      <c r="AB225" s="271"/>
      <c r="AC225" s="273"/>
      <c r="AD225" s="193"/>
    </row>
    <row r="226" spans="1:30" ht="15">
      <c r="A226" s="1067"/>
      <c r="B226" s="1065" t="s">
        <v>1293</v>
      </c>
      <c r="C226" s="1097">
        <v>2733</v>
      </c>
      <c r="D226" s="1098">
        <v>2574</v>
      </c>
      <c r="E226" s="1098">
        <v>5223</v>
      </c>
      <c r="F226" s="1099">
        <v>684</v>
      </c>
      <c r="G226" s="1100">
        <v>11214</v>
      </c>
      <c r="H226" s="1097">
        <v>9066</v>
      </c>
      <c r="I226" s="1101"/>
      <c r="J226" s="1086">
        <v>9066</v>
      </c>
      <c r="K226"/>
      <c r="L226" s="922"/>
      <c r="M226" s="145"/>
      <c r="N226" s="271">
        <f>IF(C226&gt;0,(C226/C214)*100,)</f>
        <v>61.401932150078629</v>
      </c>
      <c r="O226" s="271">
        <f>IF(D226&gt;0,(D226/D214)*100,)</f>
        <v>38.383537130927522</v>
      </c>
      <c r="P226" s="271">
        <f t="shared" ref="P226" si="720">IF(E226&gt;0,(E226/E214)*100,)</f>
        <v>53.651771956856699</v>
      </c>
      <c r="Q226" s="271">
        <f t="shared" ref="Q226" si="721">IF(F226&gt;0,(F226/F214)*100,)</f>
        <v>60.584588131089454</v>
      </c>
      <c r="R226" s="974">
        <f t="shared" ref="R226" si="722">IF(G226&gt;0,(G226/G214)*100,)</f>
        <v>50.924117887471056</v>
      </c>
      <c r="S226" s="271">
        <f t="shared" ref="S226" si="723">IF(H226&gt;0,(H226/H214)*100,)</f>
        <v>37.337836168197356</v>
      </c>
      <c r="T226" s="271">
        <f t="shared" ref="T226" si="724">IF(I226&gt;0,(I226/I214)*100,)</f>
        <v>0</v>
      </c>
      <c r="U226" s="974">
        <f t="shared" ref="U226" si="725">IF(J226&gt;0,(J226/J214)*100,)</f>
        <v>37.337836168197356</v>
      </c>
      <c r="V226" s="270"/>
      <c r="W226" s="271"/>
      <c r="X226" s="271"/>
      <c r="Y226" s="272"/>
      <c r="Z226" s="273"/>
      <c r="AA226" s="273"/>
      <c r="AB226" s="271"/>
      <c r="AC226" s="273"/>
      <c r="AD226" s="193"/>
    </row>
    <row r="227" spans="1:30" ht="15">
      <c r="A227" s="1067"/>
      <c r="B227" s="1065" t="s">
        <v>1291</v>
      </c>
      <c r="C227" s="1097">
        <v>2733</v>
      </c>
      <c r="D227" s="1098">
        <v>2574</v>
      </c>
      <c r="E227" s="1098">
        <v>5223</v>
      </c>
      <c r="F227" s="1099">
        <v>684</v>
      </c>
      <c r="G227" s="1100">
        <v>11214</v>
      </c>
      <c r="H227" s="1097">
        <v>9066</v>
      </c>
      <c r="I227" s="1101"/>
      <c r="J227" s="1086">
        <v>9066</v>
      </c>
      <c r="K227"/>
      <c r="L227" s="922"/>
      <c r="M227" s="145"/>
      <c r="N227" s="271"/>
      <c r="O227" s="271"/>
      <c r="P227" s="207"/>
      <c r="Q227" s="208"/>
      <c r="R227" s="209"/>
      <c r="S227" s="210"/>
      <c r="T227" s="207"/>
      <c r="U227" s="209"/>
      <c r="V227" s="270"/>
      <c r="W227" s="271"/>
      <c r="X227" s="271"/>
      <c r="Y227" s="272"/>
      <c r="Z227" s="273"/>
      <c r="AA227" s="273"/>
      <c r="AB227" s="271"/>
      <c r="AC227" s="273"/>
      <c r="AD227" s="193"/>
    </row>
    <row r="228" spans="1:30" ht="15">
      <c r="A228" s="1067"/>
      <c r="B228" s="1106" t="s">
        <v>497</v>
      </c>
      <c r="C228" s="1097">
        <v>2938</v>
      </c>
      <c r="D228" s="1098">
        <v>2559</v>
      </c>
      <c r="E228" s="1098">
        <v>5845</v>
      </c>
      <c r="F228" s="1099">
        <v>789</v>
      </c>
      <c r="G228" s="1100">
        <v>12131</v>
      </c>
      <c r="H228" s="1097">
        <v>10004</v>
      </c>
      <c r="I228" s="1101"/>
      <c r="J228" s="1086">
        <v>10004</v>
      </c>
      <c r="K228"/>
      <c r="L228" s="922"/>
      <c r="M228" s="145"/>
      <c r="N228" s="271"/>
      <c r="O228" s="271"/>
      <c r="P228" s="207"/>
      <c r="Q228" s="208"/>
      <c r="R228" s="209"/>
      <c r="S228" s="210"/>
      <c r="T228" s="207"/>
      <c r="U228" s="209"/>
      <c r="V228" s="270"/>
      <c r="W228" s="271"/>
      <c r="X228" s="271"/>
      <c r="Y228" s="272"/>
      <c r="Z228" s="273"/>
      <c r="AA228" s="273"/>
      <c r="AB228" s="271"/>
      <c r="AC228" s="273"/>
      <c r="AD228" s="193"/>
    </row>
    <row r="229" spans="1:30" ht="15">
      <c r="A229" s="1067"/>
      <c r="B229" s="1065" t="s">
        <v>1277</v>
      </c>
      <c r="C229" s="1097">
        <v>2938</v>
      </c>
      <c r="D229" s="1098">
        <v>2559</v>
      </c>
      <c r="E229" s="1098">
        <v>5845</v>
      </c>
      <c r="F229" s="1099">
        <v>789</v>
      </c>
      <c r="G229" s="1100">
        <v>12131</v>
      </c>
      <c r="H229" s="1097">
        <v>10004</v>
      </c>
      <c r="I229" s="1101"/>
      <c r="J229" s="1086">
        <v>10004</v>
      </c>
      <c r="K229"/>
      <c r="L229" s="922"/>
      <c r="M229" s="145"/>
      <c r="N229" s="271">
        <f>IF(C229&gt;0,(C229/C215)*100,)</f>
        <v>62.844919786096256</v>
      </c>
      <c r="O229" s="271">
        <f>IF(D229&gt;0,(D229/D215)*100,)</f>
        <v>33.644491191164875</v>
      </c>
      <c r="P229" s="276">
        <f t="shared" ref="P229" si="726">IF(E229&gt;0,(E229/E215)*100,)</f>
        <v>56.643085570307207</v>
      </c>
      <c r="Q229" s="276">
        <f t="shared" ref="Q229" si="727">IF(F229&gt;0,(F229/F215)*100,)</f>
        <v>61.448598130841127</v>
      </c>
      <c r="R229" s="277">
        <f t="shared" ref="R229" si="728">IF(G229&gt;0,(G229/G215)*100,)</f>
        <v>50.791324736225086</v>
      </c>
      <c r="S229" s="276">
        <f t="shared" ref="S229" si="729">IF(H229&gt;0,(H229/H215)*100,)</f>
        <v>38.077113386366229</v>
      </c>
      <c r="T229" s="271">
        <f t="shared" ref="T229" si="730">IF(I229&gt;0,(I229/I215)*100,)</f>
        <v>0</v>
      </c>
      <c r="U229" s="277">
        <f t="shared" ref="U229" si="731">IF(J229&gt;0,(J229/J215)*100,)</f>
        <v>38.077113386366229</v>
      </c>
      <c r="V229" s="270"/>
      <c r="W229" s="271"/>
      <c r="X229" s="271"/>
      <c r="Y229" s="272"/>
      <c r="Z229" s="273"/>
      <c r="AA229" s="273"/>
      <c r="AB229" s="271"/>
      <c r="AC229" s="273"/>
      <c r="AD229" s="193"/>
    </row>
    <row r="230" spans="1:30" ht="15">
      <c r="A230" s="1067"/>
      <c r="B230" s="1065" t="s">
        <v>1279</v>
      </c>
      <c r="C230" s="1097">
        <v>2938</v>
      </c>
      <c r="D230" s="1098">
        <v>2559</v>
      </c>
      <c r="E230" s="1098">
        <v>5845</v>
      </c>
      <c r="F230" s="1099">
        <v>789</v>
      </c>
      <c r="G230" s="1100">
        <v>12131</v>
      </c>
      <c r="H230" s="1097">
        <v>10004</v>
      </c>
      <c r="I230" s="1101"/>
      <c r="J230" s="1086">
        <v>10004</v>
      </c>
      <c r="K230"/>
      <c r="L230" s="922"/>
      <c r="M230" s="145"/>
      <c r="N230" s="271"/>
      <c r="O230" s="271"/>
      <c r="P230" s="207"/>
      <c r="Q230" s="208"/>
      <c r="R230" s="209"/>
      <c r="S230" s="210"/>
      <c r="T230" s="207"/>
      <c r="U230" s="209"/>
      <c r="V230" s="270"/>
      <c r="W230" s="271"/>
      <c r="X230" s="271"/>
      <c r="Y230" s="272"/>
      <c r="Z230" s="273"/>
      <c r="AA230" s="273"/>
      <c r="AB230" s="271"/>
      <c r="AC230" s="273"/>
      <c r="AD230" s="193"/>
    </row>
    <row r="231" spans="1:30" ht="15">
      <c r="A231" s="1067"/>
      <c r="B231" s="1106" t="s">
        <v>495</v>
      </c>
      <c r="C231" s="1097">
        <v>3311</v>
      </c>
      <c r="D231" s="1098">
        <v>3025</v>
      </c>
      <c r="E231" s="1098">
        <v>6306</v>
      </c>
      <c r="F231" s="1099">
        <v>818</v>
      </c>
      <c r="G231" s="1100">
        <v>13460</v>
      </c>
      <c r="H231" s="1097">
        <v>10934</v>
      </c>
      <c r="I231" s="1101"/>
      <c r="J231" s="1086">
        <v>10934</v>
      </c>
      <c r="K231"/>
      <c r="L231" s="480"/>
      <c r="M231" s="145"/>
      <c r="N231" s="271"/>
      <c r="O231" s="271"/>
      <c r="P231" s="207"/>
      <c r="Q231" s="208"/>
      <c r="R231" s="209"/>
      <c r="S231" s="210"/>
      <c r="T231" s="207"/>
      <c r="U231" s="209"/>
      <c r="V231" s="270"/>
      <c r="W231" s="271"/>
      <c r="X231" s="271"/>
      <c r="Y231" s="272"/>
      <c r="Z231" s="273"/>
      <c r="AA231" s="273"/>
      <c r="AB231" s="271"/>
      <c r="AC231" s="273"/>
      <c r="AD231" s="193"/>
    </row>
    <row r="232" spans="1:30" ht="15">
      <c r="A232" s="1067"/>
      <c r="B232" s="1065" t="s">
        <v>1281</v>
      </c>
      <c r="C232" s="1097">
        <v>3311</v>
      </c>
      <c r="D232" s="1098">
        <v>3025</v>
      </c>
      <c r="E232" s="1098">
        <v>6306</v>
      </c>
      <c r="F232" s="1099">
        <v>818</v>
      </c>
      <c r="G232" s="1100">
        <v>13460</v>
      </c>
      <c r="H232" s="1097">
        <v>10934</v>
      </c>
      <c r="I232" s="1101"/>
      <c r="J232" s="1086">
        <v>10934</v>
      </c>
      <c r="K232"/>
      <c r="L232" s="480"/>
      <c r="M232" s="145"/>
      <c r="N232" s="271">
        <f>IF(C232&gt;0,(C232/C216)*100,)</f>
        <v>65.074685534591197</v>
      </c>
      <c r="O232" s="271">
        <f>IF(D232&gt;0,(D232/D216)*100,)</f>
        <v>34.654599610493761</v>
      </c>
      <c r="P232" s="207">
        <f t="shared" ref="P232" si="732">IF(E232&gt;0,(E232/E216)*100,)</f>
        <v>56.469956120712816</v>
      </c>
      <c r="Q232" s="208">
        <f t="shared" ref="Q232" si="733">IF(F232&gt;0,(F232/F216)*100,)</f>
        <v>64.561957379636937</v>
      </c>
      <c r="R232" s="209">
        <f t="shared" ref="R232" si="734">IF(G232&gt;0,(G232/G216)*100,)</f>
        <v>51.274237171917257</v>
      </c>
      <c r="S232" s="210">
        <f t="shared" ref="S232" si="735">IF(H232&gt;0,(H232/H216)*100,)</f>
        <v>38.509491776142006</v>
      </c>
      <c r="T232" s="207">
        <f t="shared" ref="T232" si="736">IF(I232&gt;0,(I232/I216)*100,)</f>
        <v>0</v>
      </c>
      <c r="U232" s="209">
        <f t="shared" ref="U232" si="737">IF(J232&gt;0,(J232/J216)*100,)</f>
        <v>38.509491776142006</v>
      </c>
      <c r="V232" s="270"/>
      <c r="W232" s="271"/>
      <c r="X232" s="271"/>
      <c r="Y232" s="272"/>
      <c r="Z232" s="273"/>
      <c r="AA232" s="273"/>
      <c r="AB232" s="271"/>
      <c r="AC232" s="273"/>
      <c r="AD232" s="193"/>
    </row>
    <row r="233" spans="1:30" ht="15">
      <c r="A233" s="1067"/>
      <c r="B233" s="1065" t="s">
        <v>1285</v>
      </c>
      <c r="C233" s="1097">
        <v>3311</v>
      </c>
      <c r="D233" s="1098">
        <v>3025</v>
      </c>
      <c r="E233" s="1098">
        <v>6306</v>
      </c>
      <c r="F233" s="1099">
        <v>818</v>
      </c>
      <c r="G233" s="1100">
        <v>13460</v>
      </c>
      <c r="H233" s="1097">
        <v>10934</v>
      </c>
      <c r="I233" s="1101"/>
      <c r="J233" s="1086">
        <v>10934</v>
      </c>
      <c r="K233"/>
      <c r="L233" s="480"/>
      <c r="M233" s="145"/>
      <c r="N233" s="271"/>
      <c r="O233" s="271"/>
      <c r="P233" s="207"/>
      <c r="Q233" s="208"/>
      <c r="R233" s="209"/>
      <c r="S233" s="210"/>
      <c r="T233" s="207"/>
      <c r="U233" s="209"/>
      <c r="V233" s="270"/>
      <c r="W233" s="271"/>
      <c r="X233" s="271"/>
      <c r="Y233" s="272"/>
      <c r="Z233" s="273"/>
      <c r="AA233" s="273"/>
      <c r="AB233" s="271"/>
      <c r="AC233" s="273"/>
      <c r="AD233" s="193"/>
    </row>
    <row r="234" spans="1:30" ht="15">
      <c r="A234" s="1067"/>
      <c r="B234" s="1065" t="s">
        <v>1283</v>
      </c>
      <c r="C234" s="1097">
        <v>3311</v>
      </c>
      <c r="D234" s="1098">
        <v>3025</v>
      </c>
      <c r="E234" s="1098">
        <v>6306</v>
      </c>
      <c r="F234" s="1099">
        <v>818</v>
      </c>
      <c r="G234" s="1100">
        <v>13460</v>
      </c>
      <c r="H234" s="1097">
        <v>10934</v>
      </c>
      <c r="I234" s="1101"/>
      <c r="J234" s="1086">
        <v>10934</v>
      </c>
      <c r="K234"/>
      <c r="L234" s="480"/>
      <c r="M234" s="145"/>
      <c r="N234" s="271"/>
      <c r="O234" s="271"/>
      <c r="P234" s="207"/>
      <c r="Q234" s="208"/>
      <c r="R234" s="209"/>
      <c r="S234" s="210"/>
      <c r="T234" s="207"/>
      <c r="U234" s="209"/>
      <c r="V234" s="270"/>
      <c r="W234" s="271"/>
      <c r="X234" s="271"/>
      <c r="Y234" s="272"/>
      <c r="Z234" s="273"/>
      <c r="AA234" s="273"/>
      <c r="AB234" s="271"/>
      <c r="AC234" s="273"/>
      <c r="AD234" s="193"/>
    </row>
    <row r="235" spans="1:30" ht="15">
      <c r="A235" s="1067"/>
      <c r="B235" s="1106" t="s">
        <v>493</v>
      </c>
      <c r="C235" s="1097">
        <v>3679</v>
      </c>
      <c r="D235" s="1098">
        <v>3353</v>
      </c>
      <c r="E235" s="1098">
        <v>6821</v>
      </c>
      <c r="F235" s="1099">
        <v>1010</v>
      </c>
      <c r="G235" s="1100">
        <v>14863</v>
      </c>
      <c r="H235" s="1097">
        <v>14010</v>
      </c>
      <c r="I235" s="1101"/>
      <c r="J235" s="1086">
        <v>14010</v>
      </c>
      <c r="K235"/>
      <c r="L235" s="480"/>
      <c r="M235" s="145"/>
      <c r="N235" s="271"/>
      <c r="O235" s="271"/>
      <c r="P235" s="207"/>
      <c r="Q235" s="208"/>
      <c r="R235" s="209"/>
      <c r="S235" s="210"/>
      <c r="T235" s="207"/>
      <c r="U235" s="209"/>
      <c r="V235" s="270"/>
      <c r="W235" s="271"/>
      <c r="X235" s="271"/>
      <c r="Y235" s="272"/>
      <c r="Z235" s="273"/>
      <c r="AA235" s="273"/>
      <c r="AB235" s="271"/>
      <c r="AC235" s="273"/>
      <c r="AD235" s="193"/>
    </row>
    <row r="236" spans="1:30" ht="15">
      <c r="A236" s="1067"/>
      <c r="B236" s="1065" t="s">
        <v>1298</v>
      </c>
      <c r="C236" s="1097">
        <v>3679</v>
      </c>
      <c r="D236" s="1098">
        <v>3353</v>
      </c>
      <c r="E236" s="1098">
        <v>6821</v>
      </c>
      <c r="F236" s="1099">
        <v>1010</v>
      </c>
      <c r="G236" s="1100">
        <v>14863</v>
      </c>
      <c r="H236" s="1097">
        <v>14010</v>
      </c>
      <c r="I236" s="1101"/>
      <c r="J236" s="1086">
        <v>14010</v>
      </c>
      <c r="K236"/>
      <c r="L236" s="480"/>
      <c r="M236" s="145"/>
      <c r="N236" s="271"/>
      <c r="O236" s="271">
        <f>IF(D236&gt;0,(D236/D217)*100,)</f>
        <v>37.330215987530622</v>
      </c>
      <c r="P236" s="207">
        <f t="shared" ref="P236" si="738">IF(E236&gt;0,(E236/E217)*100,)</f>
        <v>56.020039421813408</v>
      </c>
      <c r="Q236" s="208">
        <f t="shared" ref="Q236" si="739">IF(F236&gt;0,(F236/F217)*100,)</f>
        <v>64.910025706940871</v>
      </c>
      <c r="R236" s="209">
        <f t="shared" ref="R236" si="740">IF(G236&gt;0,(G236/G217)*100,)</f>
        <v>52.692594036941188</v>
      </c>
      <c r="S236" s="210">
        <f t="shared" ref="S236" si="741">IF(H236&gt;0,(H236/H217)*100,)</f>
        <v>43.16613261030318</v>
      </c>
      <c r="T236" s="207">
        <f t="shared" ref="T236" si="742">IF(I236&gt;0,(I236/I217)*100,)</f>
        <v>0</v>
      </c>
      <c r="U236" s="209">
        <f t="shared" ref="U236" si="743">IF(J236&gt;0,(J236/J217)*100,)</f>
        <v>43.16613261030318</v>
      </c>
      <c r="V236" s="270"/>
      <c r="W236" s="271"/>
      <c r="X236" s="271"/>
      <c r="Y236" s="272"/>
      <c r="Z236" s="273"/>
      <c r="AA236" s="273"/>
      <c r="AB236" s="271"/>
      <c r="AC236" s="273"/>
      <c r="AD236" s="193"/>
    </row>
    <row r="237" spans="1:30" ht="15">
      <c r="A237" s="1067"/>
      <c r="B237" s="1065" t="s">
        <v>1287</v>
      </c>
      <c r="C237" s="1097">
        <v>3679</v>
      </c>
      <c r="D237" s="1098">
        <v>3353</v>
      </c>
      <c r="E237" s="1098">
        <v>6821</v>
      </c>
      <c r="F237" s="1099">
        <v>1010</v>
      </c>
      <c r="G237" s="1100">
        <v>14863</v>
      </c>
      <c r="H237" s="1097">
        <v>14010</v>
      </c>
      <c r="I237" s="1101"/>
      <c r="J237" s="1086">
        <v>14010</v>
      </c>
      <c r="K237"/>
      <c r="L237" s="480"/>
      <c r="M237" s="145"/>
      <c r="N237" s="271"/>
      <c r="O237" s="271"/>
      <c r="P237" s="207"/>
      <c r="Q237" s="208"/>
      <c r="R237" s="209"/>
      <c r="S237" s="210"/>
      <c r="T237" s="207"/>
      <c r="U237" s="209"/>
      <c r="V237" s="270"/>
      <c r="W237" s="271"/>
      <c r="X237" s="271"/>
      <c r="Y237" s="272"/>
      <c r="Z237" s="273"/>
      <c r="AA237" s="273"/>
      <c r="AB237" s="271"/>
      <c r="AC237" s="273"/>
      <c r="AD237" s="193"/>
    </row>
    <row r="238" spans="1:30" ht="15">
      <c r="A238" s="1067"/>
      <c r="B238" s="1106" t="s">
        <v>491</v>
      </c>
      <c r="C238" s="1097">
        <v>3665</v>
      </c>
      <c r="D238" s="1098">
        <v>3072</v>
      </c>
      <c r="E238" s="1098">
        <v>6971</v>
      </c>
      <c r="F238" s="1099">
        <v>1088</v>
      </c>
      <c r="G238" s="1100">
        <v>14796</v>
      </c>
      <c r="H238" s="1097">
        <v>13872</v>
      </c>
      <c r="I238" s="1101"/>
      <c r="J238" s="1086">
        <v>13872</v>
      </c>
      <c r="K238"/>
      <c r="L238" s="480"/>
      <c r="M238" s="145"/>
      <c r="N238" s="271"/>
      <c r="O238" s="271"/>
      <c r="P238" s="207"/>
      <c r="Q238" s="208"/>
      <c r="R238" s="209"/>
      <c r="S238" s="210"/>
      <c r="T238" s="207"/>
      <c r="U238" s="209"/>
      <c r="V238" s="270"/>
      <c r="W238" s="271"/>
      <c r="X238" s="271"/>
      <c r="Y238" s="272"/>
      <c r="Z238" s="273"/>
      <c r="AA238" s="273"/>
      <c r="AB238" s="271"/>
      <c r="AC238" s="273"/>
      <c r="AD238" s="193"/>
    </row>
    <row r="239" spans="1:30" ht="15">
      <c r="A239" s="1067"/>
      <c r="B239" s="1065" t="s">
        <v>1300</v>
      </c>
      <c r="C239" s="1097">
        <v>3665</v>
      </c>
      <c r="D239" s="1098">
        <v>3072</v>
      </c>
      <c r="E239" s="1098">
        <v>6971</v>
      </c>
      <c r="F239" s="1099">
        <v>1088</v>
      </c>
      <c r="G239" s="1100">
        <v>14796</v>
      </c>
      <c r="H239" s="1097">
        <v>13872</v>
      </c>
      <c r="I239" s="1101"/>
      <c r="J239" s="1086">
        <v>13872</v>
      </c>
      <c r="K239"/>
      <c r="L239" s="480"/>
      <c r="M239" s="145"/>
      <c r="N239" s="271"/>
      <c r="O239" s="271">
        <f>IF(D239&gt;0,(D239/D218)*100,)</f>
        <v>35.741710296684118</v>
      </c>
      <c r="P239" s="207">
        <f t="shared" ref="P239" si="744">IF(E239&gt;0,(E239/E218)*100,)</f>
        <v>57.497525569119098</v>
      </c>
      <c r="Q239" s="208">
        <f t="shared" ref="Q239" si="745">IF(F239&gt;0,(F239/F218)*100,)</f>
        <v>65.779927448609428</v>
      </c>
      <c r="R239" s="209">
        <f t="shared" ref="R239" si="746">IF(G239&gt;0,(G239/G218)*100,)</f>
        <v>53.043665304366527</v>
      </c>
      <c r="S239" s="210">
        <f t="shared" ref="S239" si="747">IF(H239&gt;0,(H239/H218)*100,)</f>
        <v>46.842709529276696</v>
      </c>
      <c r="T239" s="207">
        <f t="shared" ref="T239" si="748">IF(I239&gt;0,(I239/I218)*100,)</f>
        <v>0</v>
      </c>
      <c r="U239" s="209">
        <f t="shared" ref="U239" si="749">IF(J239&gt;0,(J239/J218)*100,)</f>
        <v>46.842709529276696</v>
      </c>
      <c r="V239" s="270"/>
      <c r="W239" s="271"/>
      <c r="X239" s="271"/>
      <c r="Y239" s="272"/>
      <c r="Z239" s="273"/>
      <c r="AA239" s="273"/>
      <c r="AB239" s="271"/>
      <c r="AC239" s="273"/>
      <c r="AD239" s="193"/>
    </row>
    <row r="240" spans="1:30" ht="15">
      <c r="A240" s="1067"/>
      <c r="B240" s="1065" t="s">
        <v>1289</v>
      </c>
      <c r="C240" s="1097">
        <v>3665</v>
      </c>
      <c r="D240" s="1098">
        <v>3072</v>
      </c>
      <c r="E240" s="1098">
        <v>6971</v>
      </c>
      <c r="F240" s="1099">
        <v>1088</v>
      </c>
      <c r="G240" s="1100">
        <v>14796</v>
      </c>
      <c r="H240" s="1097">
        <v>13872</v>
      </c>
      <c r="I240" s="1101"/>
      <c r="J240" s="1086">
        <v>13872</v>
      </c>
      <c r="K240"/>
      <c r="L240" s="480"/>
      <c r="M240" s="145"/>
      <c r="N240" s="179"/>
      <c r="O240" s="271"/>
      <c r="P240" s="207"/>
      <c r="Q240" s="208"/>
      <c r="R240" s="209"/>
      <c r="S240" s="210"/>
      <c r="T240" s="207"/>
      <c r="U240" s="209"/>
      <c r="V240" s="286" t="s">
        <v>9</v>
      </c>
      <c r="W240" s="271"/>
      <c r="X240" s="271"/>
      <c r="Y240" s="272"/>
      <c r="Z240" s="273"/>
      <c r="AA240" s="273"/>
      <c r="AB240" s="271"/>
      <c r="AC240" s="273"/>
      <c r="AD240" s="193"/>
    </row>
    <row r="241" spans="1:38" ht="15">
      <c r="A241" s="1067"/>
      <c r="B241" s="1106" t="s">
        <v>489</v>
      </c>
      <c r="C241" s="1097">
        <v>2011</v>
      </c>
      <c r="D241" s="1098">
        <v>1896</v>
      </c>
      <c r="E241" s="1098">
        <v>3511</v>
      </c>
      <c r="F241" s="1099">
        <v>426</v>
      </c>
      <c r="G241" s="1100">
        <v>7844</v>
      </c>
      <c r="H241" s="1097">
        <v>5575</v>
      </c>
      <c r="I241" s="1101"/>
      <c r="J241" s="1086">
        <v>5575</v>
      </c>
      <c r="K241"/>
      <c r="L241" s="480"/>
      <c r="M241" s="145"/>
      <c r="N241" s="975">
        <f>IF(C241&gt;0,(C241/C233)*100,)</f>
        <v>60.736937481123533</v>
      </c>
      <c r="O241" s="975">
        <f>IF(D241&gt;0,(D241/D233)*100,)</f>
        <v>62.67768595041322</v>
      </c>
      <c r="P241" s="975">
        <f t="shared" ref="P241" si="750">IF(E241&gt;0,(E241/E233)*100,)</f>
        <v>55.677132889311764</v>
      </c>
      <c r="Q241" s="975">
        <f t="shared" ref="Q241" si="751">IF(F241&gt;0,(F241/F233)*100,)</f>
        <v>52.078239608801958</v>
      </c>
      <c r="R241" s="976">
        <f t="shared" ref="R241" si="752">IF(G241&gt;0,(G241/G233)*100,)</f>
        <v>58.276374442793468</v>
      </c>
      <c r="S241" s="976">
        <f t="shared" ref="S241" si="753">IF(H241&gt;0,(H241/H233)*100,)</f>
        <v>50.987744649716483</v>
      </c>
      <c r="T241" s="977">
        <f t="shared" ref="T241" si="754">IF(I241&gt;0,(I241/I233)*100,)</f>
        <v>0</v>
      </c>
      <c r="U241" s="987">
        <f t="shared" ref="U241" si="755">IF(J241&gt;0,(J241/J233)*100,)</f>
        <v>50.987744649716483</v>
      </c>
      <c r="V241" s="281">
        <f>+N241+N244</f>
        <v>68.770764119601338</v>
      </c>
      <c r="W241" s="271">
        <f t="shared" ref="W241:W243" si="756">+O241+O244</f>
        <v>66.876033057851231</v>
      </c>
      <c r="X241" s="271">
        <f t="shared" ref="X241:X243" si="757">+P241+P244</f>
        <v>63.320647002854422</v>
      </c>
      <c r="Y241" s="272">
        <f t="shared" ref="Y241:Y243" si="758">+Q241+Q244</f>
        <v>61.735941320293399</v>
      </c>
      <c r="Z241" s="273">
        <f t="shared" ref="Z241:Z243" si="759">+R241+R244</f>
        <v>65.364041604754831</v>
      </c>
      <c r="AA241" s="273">
        <f t="shared" ref="AA241:AA243" si="760">+S241+S244</f>
        <v>52.505944759465891</v>
      </c>
      <c r="AB241" s="271">
        <f t="shared" ref="AB241:AB243" si="761">+T241+T244</f>
        <v>0</v>
      </c>
      <c r="AC241" s="273">
        <f t="shared" ref="AC241:AC243" si="762">+U241+U244</f>
        <v>52.505944759465891</v>
      </c>
      <c r="AD241" s="193"/>
      <c r="AE241" s="992">
        <f>+V241+N247</f>
        <v>100</v>
      </c>
      <c r="AF241" s="992">
        <f t="shared" ref="AF241:AF243" si="763">+W241+O247</f>
        <v>99.999999999999986</v>
      </c>
      <c r="AG241" s="992">
        <f t="shared" ref="AG241:AG243" si="764">+X241+P247</f>
        <v>100</v>
      </c>
      <c r="AH241" s="992">
        <f t="shared" ref="AH241:AH243" si="765">+Y241+Q247</f>
        <v>100</v>
      </c>
      <c r="AI241" s="992">
        <f t="shared" ref="AI241:AI243" si="766">+Z241+R247</f>
        <v>100</v>
      </c>
      <c r="AJ241" s="992">
        <f t="shared" ref="AJ241:AJ243" si="767">+AA241+S247</f>
        <v>100</v>
      </c>
      <c r="AK241" s="992">
        <f t="shared" ref="AK241:AK243" si="768">+AB241+T247</f>
        <v>0</v>
      </c>
      <c r="AL241" s="992">
        <f t="shared" ref="AL241:AL243" si="769">+AC241+U247</f>
        <v>100</v>
      </c>
    </row>
    <row r="242" spans="1:38" ht="15">
      <c r="A242" s="1067"/>
      <c r="B242" s="1106" t="s">
        <v>487</v>
      </c>
      <c r="C242" s="1097">
        <v>2126</v>
      </c>
      <c r="D242" s="1098">
        <v>1934</v>
      </c>
      <c r="E242" s="1098">
        <v>3708</v>
      </c>
      <c r="F242" s="1099">
        <v>500</v>
      </c>
      <c r="G242" s="1100">
        <v>8268</v>
      </c>
      <c r="H242" s="1097">
        <v>7496</v>
      </c>
      <c r="I242" s="1101"/>
      <c r="J242" s="1086">
        <v>7496</v>
      </c>
      <c r="K242"/>
      <c r="L242" s="480"/>
      <c r="M242" s="145"/>
      <c r="N242" s="179">
        <f>IF(C242&gt;0,(C242/C237)*100,)</f>
        <v>57.787442239739065</v>
      </c>
      <c r="O242" s="179">
        <f>IF(D242&gt;0,(D242/D237)*100,)</f>
        <v>57.679689830002978</v>
      </c>
      <c r="P242" s="179">
        <f t="shared" ref="P242" si="770">IF(E242&gt;0,(E242/E237)*100,)</f>
        <v>54.361530567365492</v>
      </c>
      <c r="Q242" s="179">
        <f t="shared" ref="Q242" si="771">IF(F242&gt;0,(F242/F237)*100,)</f>
        <v>49.504950495049506</v>
      </c>
      <c r="R242" s="180">
        <f t="shared" ref="R242" si="772">IF(G242&gt;0,(G242/G237)*100,)</f>
        <v>55.628069703290052</v>
      </c>
      <c r="S242" s="180">
        <f t="shared" ref="S242" si="773">IF(H242&gt;0,(H242/H237)*100,)</f>
        <v>53.504639543183444</v>
      </c>
      <c r="T242" s="245">
        <f t="shared" ref="T242" si="774">IF(I242&gt;0,(I242/I237)*100,)</f>
        <v>0</v>
      </c>
      <c r="U242" s="988">
        <f t="shared" ref="U242" si="775">IF(J242&gt;0,(J242/J237)*100,)</f>
        <v>53.504639543183444</v>
      </c>
      <c r="V242" s="281">
        <f t="shared" ref="V242:V243" si="776">+N242+N245</f>
        <v>65.452568632780654</v>
      </c>
      <c r="W242" s="271">
        <f t="shared" si="756"/>
        <v>62.212943632567843</v>
      </c>
      <c r="X242" s="271">
        <f t="shared" si="757"/>
        <v>59.756633924644483</v>
      </c>
      <c r="Y242" s="272">
        <f t="shared" si="758"/>
        <v>61.089108910891092</v>
      </c>
      <c r="Z242" s="273">
        <f t="shared" si="759"/>
        <v>61.811209042588985</v>
      </c>
      <c r="AA242" s="273">
        <f t="shared" si="760"/>
        <v>54.782298358315494</v>
      </c>
      <c r="AB242" s="271">
        <f t="shared" si="761"/>
        <v>0</v>
      </c>
      <c r="AC242" s="273">
        <f t="shared" si="762"/>
        <v>54.782298358315494</v>
      </c>
      <c r="AD242" s="193"/>
      <c r="AE242" s="992">
        <f t="shared" ref="AE242:AE243" si="777">+V242+N248</f>
        <v>100</v>
      </c>
      <c r="AF242" s="992">
        <f t="shared" si="763"/>
        <v>100</v>
      </c>
      <c r="AG242" s="992">
        <f t="shared" si="764"/>
        <v>100</v>
      </c>
      <c r="AH242" s="992">
        <f t="shared" si="765"/>
        <v>100</v>
      </c>
      <c r="AI242" s="992">
        <f t="shared" si="766"/>
        <v>100</v>
      </c>
      <c r="AJ242" s="992">
        <f t="shared" si="767"/>
        <v>100</v>
      </c>
      <c r="AK242" s="992">
        <f t="shared" si="768"/>
        <v>0</v>
      </c>
      <c r="AL242" s="992">
        <f t="shared" si="769"/>
        <v>100</v>
      </c>
    </row>
    <row r="243" spans="1:38" ht="15">
      <c r="A243" s="1067"/>
      <c r="B243" s="1114" t="s">
        <v>485</v>
      </c>
      <c r="C243" s="1116">
        <v>1932</v>
      </c>
      <c r="D243" s="1117">
        <v>1852</v>
      </c>
      <c r="E243" s="1117">
        <v>3712</v>
      </c>
      <c r="F243" s="1118">
        <v>511</v>
      </c>
      <c r="G243" s="1119">
        <v>8007</v>
      </c>
      <c r="H243" s="1116">
        <v>7085</v>
      </c>
      <c r="I243" s="1117"/>
      <c r="J243" s="1091">
        <v>7085</v>
      </c>
      <c r="K243"/>
      <c r="L243" s="480"/>
      <c r="M243" s="145"/>
      <c r="N243" s="181">
        <f>IF(C243&gt;0,(C243/C240)*100,)</f>
        <v>52.714870395634385</v>
      </c>
      <c r="O243" s="181">
        <f>IF(D243&gt;0,(D243/D240)*100,)</f>
        <v>60.286458333333336</v>
      </c>
      <c r="P243" s="181">
        <f t="shared" ref="P243" si="778">IF(E243&gt;0,(E243/E240)*100,)</f>
        <v>53.249175154210306</v>
      </c>
      <c r="Q243" s="181">
        <f t="shared" ref="Q243" si="779">IF(F243&gt;0,(F243/F240)*100,)</f>
        <v>46.966911764705884</v>
      </c>
      <c r="R243" s="182">
        <f t="shared" ref="R243" si="780">IF(G243&gt;0,(G243/G240)*100,)</f>
        <v>54.11597729115978</v>
      </c>
      <c r="S243" s="182">
        <f t="shared" ref="S243" si="781">IF(H243&gt;0,(H243/H240)*100,)</f>
        <v>51.074106113033444</v>
      </c>
      <c r="T243" s="246">
        <f t="shared" ref="T243" si="782">IF(I243&gt;0,(I243/I240)*100,)</f>
        <v>0</v>
      </c>
      <c r="U243" s="989">
        <f t="shared" ref="U243" si="783">IF(J243&gt;0,(J243/J240)*100,)</f>
        <v>51.074106113033444</v>
      </c>
      <c r="V243" s="281">
        <f t="shared" si="776"/>
        <v>59.781718963165083</v>
      </c>
      <c r="W243" s="271">
        <f t="shared" si="756"/>
        <v>64.225260416666671</v>
      </c>
      <c r="X243" s="271">
        <f t="shared" si="757"/>
        <v>58.786400803328078</v>
      </c>
      <c r="Y243" s="272">
        <f t="shared" si="758"/>
        <v>56.525735294117652</v>
      </c>
      <c r="Z243" s="273">
        <f t="shared" si="759"/>
        <v>59.995944849959457</v>
      </c>
      <c r="AA243" s="273">
        <f t="shared" si="760"/>
        <v>52.299596309111877</v>
      </c>
      <c r="AB243" s="271">
        <f t="shared" si="761"/>
        <v>0</v>
      </c>
      <c r="AC243" s="273">
        <f t="shared" si="762"/>
        <v>52.299596309111877</v>
      </c>
      <c r="AD243" s="193"/>
      <c r="AE243" s="992">
        <f t="shared" si="777"/>
        <v>100</v>
      </c>
      <c r="AF243" s="992">
        <f t="shared" si="763"/>
        <v>100</v>
      </c>
      <c r="AG243" s="992">
        <f t="shared" si="764"/>
        <v>100</v>
      </c>
      <c r="AH243" s="992">
        <f t="shared" si="765"/>
        <v>100</v>
      </c>
      <c r="AI243" s="992">
        <f t="shared" si="766"/>
        <v>100</v>
      </c>
      <c r="AJ243" s="992">
        <f t="shared" si="767"/>
        <v>100</v>
      </c>
      <c r="AK243" s="992">
        <f t="shared" si="768"/>
        <v>0</v>
      </c>
      <c r="AL243" s="992">
        <f t="shared" si="769"/>
        <v>100</v>
      </c>
    </row>
    <row r="244" spans="1:38" ht="15">
      <c r="A244" s="1067"/>
      <c r="B244" s="1106" t="s">
        <v>483</v>
      </c>
      <c r="C244" s="1097">
        <v>266</v>
      </c>
      <c r="D244" s="1098">
        <v>127</v>
      </c>
      <c r="E244" s="1098">
        <v>482</v>
      </c>
      <c r="F244" s="1099">
        <v>79</v>
      </c>
      <c r="G244" s="1100">
        <v>954</v>
      </c>
      <c r="H244" s="1097">
        <v>166</v>
      </c>
      <c r="I244" s="1101"/>
      <c r="J244" s="1086">
        <v>166</v>
      </c>
      <c r="K244"/>
      <c r="L244" s="480"/>
      <c r="M244" s="145"/>
      <c r="N244" s="179">
        <f>IF(C244&gt;0,(C244/C233)*100,)</f>
        <v>8.0338266384777999</v>
      </c>
      <c r="O244" s="179">
        <f>IF(D244&gt;0,(D244/D233)*100,)</f>
        <v>4.1983471074380159</v>
      </c>
      <c r="P244" s="179">
        <f t="shared" ref="P244" si="784">IF(E244&gt;0,(E244/E233)*100,)</f>
        <v>7.6435141135426585</v>
      </c>
      <c r="Q244" s="179">
        <f t="shared" ref="Q244" si="785">IF(F244&gt;0,(F244/F233)*100,)</f>
        <v>9.657701711491443</v>
      </c>
      <c r="R244" s="180">
        <f t="shared" ref="R244" si="786">IF(G244&gt;0,(G244/G233)*100,)</f>
        <v>7.0876671619613667</v>
      </c>
      <c r="S244" s="180">
        <f t="shared" ref="S244" si="787">IF(H244&gt;0,(H244/H233)*100,)</f>
        <v>1.5182001097494056</v>
      </c>
      <c r="T244" s="245">
        <f t="shared" ref="T244" si="788">IF(I244&gt;0,(I244/I233)*100,)</f>
        <v>0</v>
      </c>
      <c r="U244" s="988">
        <f t="shared" ref="U244" si="789">IF(J244&gt;0,(J244/J233)*100,)</f>
        <v>1.5182001097494056</v>
      </c>
      <c r="V244" s="281"/>
      <c r="W244" s="271"/>
      <c r="X244" s="271"/>
      <c r="Y244" s="272"/>
      <c r="Z244" s="273"/>
      <c r="AA244" s="273"/>
      <c r="AB244" s="271"/>
      <c r="AC244" s="273"/>
      <c r="AD244" s="193"/>
    </row>
    <row r="245" spans="1:38" ht="15">
      <c r="A245" s="1067"/>
      <c r="B245" s="1106" t="s">
        <v>481</v>
      </c>
      <c r="C245" s="1097">
        <v>282</v>
      </c>
      <c r="D245" s="1098">
        <v>152</v>
      </c>
      <c r="E245" s="1098">
        <v>368</v>
      </c>
      <c r="F245" s="1099">
        <v>117</v>
      </c>
      <c r="G245" s="1100">
        <v>919</v>
      </c>
      <c r="H245" s="1097">
        <v>179</v>
      </c>
      <c r="I245" s="1101"/>
      <c r="J245" s="1086">
        <v>179</v>
      </c>
      <c r="K245"/>
      <c r="L245" s="480"/>
      <c r="M245" s="145"/>
      <c r="N245" s="179">
        <f>IF(C245&gt;0,(C245/C237)*100,)</f>
        <v>7.6651263930415876</v>
      </c>
      <c r="O245" s="179">
        <f>IF(D245&gt;0,(D245/D237)*100,)</f>
        <v>4.5332538025648672</v>
      </c>
      <c r="P245" s="179">
        <f t="shared" ref="P245" si="790">IF(E245&gt;0,(E245/E237)*100,)</f>
        <v>5.3951033572789919</v>
      </c>
      <c r="Q245" s="179">
        <f t="shared" ref="Q245" si="791">IF(F245&gt;0,(F245/F237)*100,)</f>
        <v>11.584158415841586</v>
      </c>
      <c r="R245" s="180">
        <f t="shared" ref="R245" si="792">IF(G245&gt;0,(G245/G237)*100,)</f>
        <v>6.18313933929893</v>
      </c>
      <c r="S245" s="180">
        <f t="shared" ref="S245" si="793">IF(H245&gt;0,(H245/H237)*100,)</f>
        <v>1.2776588151320485</v>
      </c>
      <c r="T245" s="245">
        <f t="shared" ref="T245" si="794">IF(I245&gt;0,(I245/I237)*100,)</f>
        <v>0</v>
      </c>
      <c r="U245" s="988">
        <f t="shared" ref="U245" si="795">IF(J245&gt;0,(J245/J237)*100,)</f>
        <v>1.2776588151320485</v>
      </c>
      <c r="V245" s="281"/>
      <c r="W245" s="279"/>
      <c r="X245" s="279"/>
      <c r="Y245" s="280"/>
      <c r="Z245" s="281"/>
      <c r="AA245" s="281"/>
      <c r="AB245" s="279"/>
      <c r="AC245" s="281"/>
      <c r="AD245" s="193"/>
    </row>
    <row r="246" spans="1:38" ht="15">
      <c r="A246" s="1067"/>
      <c r="B246" s="1114" t="s">
        <v>479</v>
      </c>
      <c r="C246" s="1116">
        <v>259</v>
      </c>
      <c r="D246" s="1117">
        <v>121</v>
      </c>
      <c r="E246" s="1117">
        <v>386</v>
      </c>
      <c r="F246" s="1118">
        <v>104</v>
      </c>
      <c r="G246" s="1119">
        <v>870</v>
      </c>
      <c r="H246" s="1116">
        <v>170</v>
      </c>
      <c r="I246" s="1117"/>
      <c r="J246" s="1091">
        <v>170</v>
      </c>
      <c r="K246"/>
      <c r="L246" s="480"/>
      <c r="M246" s="145"/>
      <c r="N246" s="181">
        <f>IF(C246&gt;0,(C246/C240)*100,)</f>
        <v>7.0668485675306956</v>
      </c>
      <c r="O246" s="181">
        <f>IF(D246&gt;0,(D246/D240)*100,)</f>
        <v>3.9388020833333335</v>
      </c>
      <c r="P246" s="181">
        <f t="shared" ref="P246" si="796">IF(E246&gt;0,(E246/E240)*100,)</f>
        <v>5.537225649117774</v>
      </c>
      <c r="Q246" s="181">
        <f t="shared" ref="Q246" si="797">IF(F246&gt;0,(F246/F240)*100,)</f>
        <v>9.5588235294117645</v>
      </c>
      <c r="R246" s="182">
        <f t="shared" ref="R246" si="798">IF(G246&gt;0,(G246/G240)*100,)</f>
        <v>5.8799675587996756</v>
      </c>
      <c r="S246" s="182">
        <f t="shared" ref="S246" si="799">IF(H246&gt;0,(H246/H240)*100,)</f>
        <v>1.2254901960784315</v>
      </c>
      <c r="T246" s="246">
        <f t="shared" ref="T246" si="800">IF(I246&gt;0,(I246/I240)*100,)</f>
        <v>0</v>
      </c>
      <c r="U246" s="989">
        <f t="shared" ref="U246" si="801">IF(J246&gt;0,(J246/J240)*100,)</f>
        <v>1.2254901960784315</v>
      </c>
      <c r="V246" s="260"/>
      <c r="W246" s="254"/>
      <c r="X246" s="261"/>
      <c r="Y246" s="261"/>
      <c r="Z246" s="262"/>
      <c r="AA246" s="262"/>
      <c r="AB246" s="261"/>
      <c r="AC246" s="262"/>
      <c r="AD246" s="193"/>
    </row>
    <row r="247" spans="1:38" ht="15">
      <c r="A247" s="1067"/>
      <c r="B247" s="1106" t="s">
        <v>477</v>
      </c>
      <c r="C247" s="1097">
        <v>1034</v>
      </c>
      <c r="D247" s="1098">
        <v>1002</v>
      </c>
      <c r="E247" s="1098">
        <v>2313</v>
      </c>
      <c r="F247" s="1099">
        <v>313</v>
      </c>
      <c r="G247" s="1100">
        <v>4662</v>
      </c>
      <c r="H247" s="1097">
        <v>5193</v>
      </c>
      <c r="I247" s="1101"/>
      <c r="J247" s="1086">
        <v>5193</v>
      </c>
      <c r="K247"/>
      <c r="L247" s="480"/>
      <c r="M247" s="145"/>
      <c r="N247" s="975">
        <f>IF(C247&gt;0,(C247/C233)*100,)</f>
        <v>31.229235880398669</v>
      </c>
      <c r="O247" s="975">
        <f t="shared" ref="O247" si="802">IF(D247&gt;0,(D247/D233)*100,)</f>
        <v>33.123966942148755</v>
      </c>
      <c r="P247" s="975">
        <f t="shared" ref="P247" si="803">IF(E247&gt;0,(E247/E233)*100,)</f>
        <v>36.679352997145578</v>
      </c>
      <c r="Q247" s="975">
        <f t="shared" ref="Q247" si="804">IF(F247&gt;0,(F247/F233)*100,)</f>
        <v>38.264058679706601</v>
      </c>
      <c r="R247" s="976">
        <f t="shared" ref="R247" si="805">IF(G247&gt;0,(G247/G233)*100,)</f>
        <v>34.635958395245169</v>
      </c>
      <c r="S247" s="976">
        <f t="shared" ref="S247" si="806">IF(H247&gt;0,(H247/H233)*100,)</f>
        <v>47.494055240534117</v>
      </c>
      <c r="T247" s="977">
        <f t="shared" ref="T247" si="807">IF(I247&gt;0,(I247/I233)*100,)</f>
        <v>0</v>
      </c>
      <c r="U247" s="987">
        <f t="shared" ref="U247" si="808">IF(J247&gt;0,(J247/J233)*100,)</f>
        <v>47.494055240534117</v>
      </c>
      <c r="V247" s="260"/>
      <c r="W247" s="254"/>
      <c r="X247" s="261"/>
      <c r="Y247" s="261"/>
      <c r="Z247" s="262"/>
      <c r="AA247" s="262"/>
      <c r="AB247" s="261"/>
      <c r="AC247" s="262"/>
      <c r="AD247" s="193"/>
    </row>
    <row r="248" spans="1:38" ht="15">
      <c r="A248" s="1067"/>
      <c r="B248" s="1106" t="s">
        <v>475</v>
      </c>
      <c r="C248" s="1097">
        <v>1271</v>
      </c>
      <c r="D248" s="1098">
        <v>1267</v>
      </c>
      <c r="E248" s="1098">
        <v>2745</v>
      </c>
      <c r="F248" s="1099">
        <v>393</v>
      </c>
      <c r="G248" s="1100">
        <v>5676</v>
      </c>
      <c r="H248" s="1097">
        <v>6335</v>
      </c>
      <c r="I248" s="1101"/>
      <c r="J248" s="1086">
        <v>6335</v>
      </c>
      <c r="K248"/>
      <c r="L248" s="480"/>
      <c r="M248" s="145"/>
      <c r="N248" s="178">
        <f>IF(C248&gt;0,(C248/C237)*100,)</f>
        <v>34.547431367219353</v>
      </c>
      <c r="O248" s="178">
        <f t="shared" ref="O248" si="809">IF(D248&gt;0,(D248/D237)*100,)</f>
        <v>37.78705636743215</v>
      </c>
      <c r="P248" s="178">
        <f t="shared" ref="P248" si="810">IF(E248&gt;0,(E248/E237)*100,)</f>
        <v>40.243366075355517</v>
      </c>
      <c r="Q248" s="178">
        <f t="shared" ref="Q248" si="811">IF(F248&gt;0,(F248/F237)*100,)</f>
        <v>38.910891089108915</v>
      </c>
      <c r="R248" s="183">
        <f t="shared" ref="R248" si="812">IF(G248&gt;0,(G248/G237)*100,)</f>
        <v>38.188790957411022</v>
      </c>
      <c r="S248" s="178">
        <f t="shared" ref="S248" si="813">IF(H248&gt;0,(H248/H237)*100,)</f>
        <v>45.217701641684513</v>
      </c>
      <c r="T248" s="248">
        <f t="shared" ref="T248" si="814">IF(I248&gt;0,(I248/I237)*100,)</f>
        <v>0</v>
      </c>
      <c r="U248" s="183">
        <f t="shared" ref="U248" si="815">IF(J248&gt;0,(J248/J237)*100,)</f>
        <v>45.217701641684513</v>
      </c>
      <c r="V248" s="260"/>
      <c r="W248" s="254"/>
      <c r="X248" s="261"/>
      <c r="Y248" s="261"/>
      <c r="Z248" s="262"/>
      <c r="AA248" s="262"/>
      <c r="AB248" s="261"/>
      <c r="AC248" s="262"/>
      <c r="AD248" s="193"/>
    </row>
    <row r="249" spans="1:38" ht="15">
      <c r="A249" s="1067"/>
      <c r="B249" s="1114" t="s">
        <v>473</v>
      </c>
      <c r="C249" s="1116">
        <v>1474</v>
      </c>
      <c r="D249" s="1117">
        <v>1099</v>
      </c>
      <c r="E249" s="1117">
        <v>2873</v>
      </c>
      <c r="F249" s="1118">
        <v>473</v>
      </c>
      <c r="G249" s="1119">
        <v>5919</v>
      </c>
      <c r="H249" s="1116">
        <v>6617</v>
      </c>
      <c r="I249" s="1117"/>
      <c r="J249" s="1091">
        <v>6617</v>
      </c>
      <c r="K249"/>
      <c r="L249" s="480"/>
      <c r="M249" s="145"/>
      <c r="N249" s="991">
        <f>IF(C249&gt;0,(C249/C240)*100,)</f>
        <v>40.218281036834924</v>
      </c>
      <c r="O249" s="991">
        <f t="shared" ref="O249" si="816">IF(D249&gt;0,(D249/D240)*100,)</f>
        <v>35.774739583333329</v>
      </c>
      <c r="P249" s="991">
        <f t="shared" ref="P249" si="817">IF(E249&gt;0,(E249/E240)*100,)</f>
        <v>41.213599196671922</v>
      </c>
      <c r="Q249" s="991">
        <f t="shared" ref="Q249" si="818">IF(F249&gt;0,(F249/F240)*100,)</f>
        <v>43.474264705882355</v>
      </c>
      <c r="R249" s="996">
        <f t="shared" ref="R249" si="819">IF(G249&gt;0,(G249/G240)*100,)</f>
        <v>40.00405515004055</v>
      </c>
      <c r="S249" s="991">
        <f t="shared" ref="S249" si="820">IF(H249&gt;0,(H249/H240)*100,)</f>
        <v>47.700403690888123</v>
      </c>
      <c r="T249" s="984">
        <f t="shared" ref="T249" si="821">IF(I249&gt;0,(I249/I240)*100,)</f>
        <v>0</v>
      </c>
      <c r="U249" s="996">
        <f t="shared" ref="U249" si="822">IF(J249&gt;0,(J249/J240)*100,)</f>
        <v>47.700403690888123</v>
      </c>
      <c r="V249" s="285" t="s">
        <v>90</v>
      </c>
      <c r="W249" s="279"/>
      <c r="X249" s="279"/>
      <c r="Y249" s="280"/>
      <c r="Z249" s="281"/>
      <c r="AA249" s="281"/>
      <c r="AB249" s="279"/>
      <c r="AC249" s="281"/>
      <c r="AD249" s="193"/>
    </row>
    <row r="250" spans="1:38" ht="15">
      <c r="A250" s="1067"/>
      <c r="B250" s="1106" t="s">
        <v>471</v>
      </c>
      <c r="C250" s="1097">
        <v>314</v>
      </c>
      <c r="D250" s="1098">
        <v>223</v>
      </c>
      <c r="E250" s="1098">
        <v>595</v>
      </c>
      <c r="F250" s="1099">
        <v>90</v>
      </c>
      <c r="G250" s="1100">
        <v>1222</v>
      </c>
      <c r="H250" s="1097">
        <v>3079</v>
      </c>
      <c r="I250" s="1101"/>
      <c r="J250" s="1086">
        <v>3079</v>
      </c>
      <c r="K250"/>
      <c r="L250" s="480"/>
      <c r="M250" s="145"/>
      <c r="N250" s="248">
        <f>IF(C250&gt;0,(C250/C227)*100,)</f>
        <v>11.489206000731796</v>
      </c>
      <c r="O250" s="248">
        <f>IF(D250&gt;0,(D250/D227)*100,)</f>
        <v>8.6635586635586641</v>
      </c>
      <c r="P250" s="982">
        <f t="shared" ref="P250" si="823">IF(E250&gt;0,(E250/E227)*100,)</f>
        <v>11.391920352287958</v>
      </c>
      <c r="Q250" s="982">
        <f t="shared" ref="Q250" si="824">IF(F250&gt;0,(F250/F227)*100,)</f>
        <v>13.157894736842104</v>
      </c>
      <c r="R250" s="997">
        <f t="shared" ref="R250" si="825">IF(G250&gt;0,(G250/G227)*100,)</f>
        <v>10.89709291956483</v>
      </c>
      <c r="S250" s="982">
        <f t="shared" ref="S250" si="826">IF(H250&gt;0,(H250/H227)*100,)</f>
        <v>33.96205603353188</v>
      </c>
      <c r="T250" s="982">
        <f t="shared" ref="T250" si="827">IF(I250&gt;0,(I250/I227)*100,)</f>
        <v>0</v>
      </c>
      <c r="U250" s="997">
        <f t="shared" ref="U250" si="828">IF(J250&gt;0,(J250/J227)*100,)</f>
        <v>33.96205603353188</v>
      </c>
      <c r="V250" s="278">
        <f>+N250+N253+N256</f>
        <v>48.152213684595679</v>
      </c>
      <c r="W250" s="279">
        <f t="shared" ref="W250:W252" si="829">+O250+O253+O256</f>
        <v>43.434343434343432</v>
      </c>
      <c r="X250" s="279">
        <f t="shared" ref="X250:X252" si="830">+P250+P253+P256</f>
        <v>45.184759716637956</v>
      </c>
      <c r="Y250" s="280">
        <f t="shared" ref="Y250:Y252" si="831">+Q250+Q253+Q256</f>
        <v>48.684210526315788</v>
      </c>
      <c r="Z250" s="281">
        <f t="shared" ref="Z250:Z252" si="832">+R250+R253+R256</f>
        <v>45.719636169074377</v>
      </c>
      <c r="AA250" s="281">
        <f t="shared" ref="AA250:AA252" si="833">+S250+S253+S256</f>
        <v>49.00727994705494</v>
      </c>
      <c r="AB250" s="279">
        <f t="shared" ref="AB250:AB252" si="834">+T250+T253+T256</f>
        <v>0</v>
      </c>
      <c r="AC250" s="281">
        <f t="shared" ref="AC250:AC252" si="835">+U250+U253+U256</f>
        <v>49.00727994705494</v>
      </c>
      <c r="AD250" s="193"/>
      <c r="AE250" s="992">
        <f>+V250+N259</f>
        <v>100</v>
      </c>
      <c r="AF250" s="992">
        <f t="shared" ref="AF250:AF252" si="836">+W250+O259</f>
        <v>100</v>
      </c>
      <c r="AG250" s="992">
        <f t="shared" ref="AG250:AG252" si="837">+X250+P259</f>
        <v>100</v>
      </c>
      <c r="AH250" s="992">
        <f t="shared" ref="AH250:AH252" si="838">+Y250+Q259</f>
        <v>100</v>
      </c>
      <c r="AI250" s="992">
        <f t="shared" ref="AI250:AI252" si="839">+Z250+R259</f>
        <v>100</v>
      </c>
      <c r="AJ250" s="992">
        <f t="shared" ref="AJ250:AJ252" si="840">+AA250+S259</f>
        <v>100.00000000000001</v>
      </c>
      <c r="AK250" s="992">
        <f t="shared" ref="AK250:AK252" si="841">+AB250+T259</f>
        <v>0</v>
      </c>
      <c r="AL250" s="992">
        <f t="shared" ref="AL250:AL252" si="842">+AC250+U259</f>
        <v>100.00000000000001</v>
      </c>
    </row>
    <row r="251" spans="1:38" ht="15">
      <c r="A251" s="1067"/>
      <c r="B251" s="1106" t="s">
        <v>469</v>
      </c>
      <c r="C251" s="1097">
        <v>348</v>
      </c>
      <c r="D251" s="1098">
        <v>244</v>
      </c>
      <c r="E251" s="1098">
        <v>600</v>
      </c>
      <c r="F251" s="1099">
        <v>110</v>
      </c>
      <c r="G251" s="1100">
        <v>1302</v>
      </c>
      <c r="H251" s="1097">
        <v>3396</v>
      </c>
      <c r="I251" s="1101"/>
      <c r="J251" s="1086">
        <v>3396</v>
      </c>
      <c r="K251"/>
      <c r="L251" s="480"/>
      <c r="M251" s="145"/>
      <c r="N251" s="248">
        <f>IF(C251&gt;0,(C251/C230)*100,)</f>
        <v>11.844792375765827</v>
      </c>
      <c r="O251" s="248">
        <f>IF(D251&gt;0,(D251/D230)*100,)</f>
        <v>9.5349745994529105</v>
      </c>
      <c r="P251" s="248">
        <f t="shared" ref="P251" si="843">IF(E251&gt;0,(E251/E230)*100,)</f>
        <v>10.265183917878529</v>
      </c>
      <c r="Q251" s="248">
        <f t="shared" ref="Q251" si="844">IF(F251&gt;0,(F251/F230)*100,)</f>
        <v>13.941698352344739</v>
      </c>
      <c r="R251" s="253">
        <f t="shared" ref="R251" si="845">IF(G251&gt;0,(G251/G230)*100,)</f>
        <v>10.732833237160992</v>
      </c>
      <c r="S251" s="248">
        <f t="shared" ref="S251" si="846">IF(H251&gt;0,(H251/H230)*100,)</f>
        <v>33.946421431427432</v>
      </c>
      <c r="T251" s="248">
        <f t="shared" ref="T251" si="847">IF(I251&gt;0,(I251/I230)*100,)</f>
        <v>0</v>
      </c>
      <c r="U251" s="253">
        <f t="shared" ref="U251" si="848">IF(J251&gt;0,(J251/J230)*100,)</f>
        <v>33.946421431427432</v>
      </c>
      <c r="V251" s="278">
        <f t="shared" ref="V251:V252" si="849">+N251+N254+N257</f>
        <v>50.714771953710013</v>
      </c>
      <c r="W251" s="254">
        <f t="shared" si="829"/>
        <v>42.711996873778816</v>
      </c>
      <c r="X251" s="261">
        <f t="shared" si="830"/>
        <v>43.473053892215567</v>
      </c>
      <c r="Y251" s="261">
        <f t="shared" si="831"/>
        <v>46.641318124207856</v>
      </c>
      <c r="Z251" s="262">
        <f t="shared" si="832"/>
        <v>45.272442502679084</v>
      </c>
      <c r="AA251" s="262">
        <f t="shared" si="833"/>
        <v>62.035185925629754</v>
      </c>
      <c r="AB251" s="261">
        <f t="shared" si="834"/>
        <v>0</v>
      </c>
      <c r="AC251" s="262">
        <f t="shared" si="835"/>
        <v>62.035185925629754</v>
      </c>
      <c r="AD251" s="193"/>
      <c r="AE251" s="992">
        <f t="shared" ref="AE251:AE252" si="850">+V251+N260</f>
        <v>100</v>
      </c>
      <c r="AF251" s="992">
        <f t="shared" si="836"/>
        <v>100</v>
      </c>
      <c r="AG251" s="992">
        <f t="shared" si="837"/>
        <v>100</v>
      </c>
      <c r="AH251" s="992">
        <f t="shared" si="838"/>
        <v>100</v>
      </c>
      <c r="AI251" s="992">
        <f t="shared" si="839"/>
        <v>100</v>
      </c>
      <c r="AJ251" s="992">
        <f t="shared" si="840"/>
        <v>100</v>
      </c>
      <c r="AK251" s="992">
        <f t="shared" si="841"/>
        <v>0</v>
      </c>
      <c r="AL251" s="992">
        <f t="shared" si="842"/>
        <v>100</v>
      </c>
    </row>
    <row r="252" spans="1:38" ht="15">
      <c r="A252" s="1067"/>
      <c r="B252" s="1106" t="s">
        <v>467</v>
      </c>
      <c r="C252" s="1097">
        <v>346</v>
      </c>
      <c r="D252" s="1098">
        <v>232</v>
      </c>
      <c r="E252" s="1098">
        <v>648</v>
      </c>
      <c r="F252" s="1099">
        <v>117</v>
      </c>
      <c r="G252" s="1100">
        <v>1343</v>
      </c>
      <c r="H252" s="1097">
        <v>3325</v>
      </c>
      <c r="I252" s="1101"/>
      <c r="J252" s="1086">
        <v>3325</v>
      </c>
      <c r="K252"/>
      <c r="L252" s="480"/>
      <c r="M252" s="145"/>
      <c r="N252" s="984">
        <f>IF(C252&gt;0,(C252/C234)*100,)</f>
        <v>10.450015101177893</v>
      </c>
      <c r="O252" s="984">
        <f>IF(D252&gt;0,(D252/D234)*100,)</f>
        <v>7.669421487603306</v>
      </c>
      <c r="P252" s="984">
        <f t="shared" ref="P252" si="851">IF(E252&gt;0,(E252/E234)*100,)</f>
        <v>10.275927687916269</v>
      </c>
      <c r="Q252" s="984">
        <f t="shared" ref="Q252" si="852">IF(F252&gt;0,(F252/F234)*100,)</f>
        <v>14.303178484107578</v>
      </c>
      <c r="R252" s="985">
        <f t="shared" ref="R252" si="853">IF(G252&gt;0,(G252/G234)*100,)</f>
        <v>9.9777117384843983</v>
      </c>
      <c r="S252" s="984">
        <f t="shared" ref="S252" si="854">IF(H252&gt;0,(H252/H234)*100,)</f>
        <v>30.409731113956468</v>
      </c>
      <c r="T252" s="984">
        <f t="shared" ref="T252" si="855">IF(I252&gt;0,(I252/I234)*100,)</f>
        <v>0</v>
      </c>
      <c r="U252" s="985">
        <f t="shared" ref="U252" si="856">IF(J252&gt;0,(J252/J234)*100,)</f>
        <v>30.409731113956468</v>
      </c>
      <c r="V252" s="278">
        <f t="shared" si="849"/>
        <v>45.998187858652983</v>
      </c>
      <c r="W252" s="279">
        <f t="shared" si="829"/>
        <v>41.950413223140501</v>
      </c>
      <c r="X252" s="279">
        <f t="shared" si="830"/>
        <v>42.752933713923241</v>
      </c>
      <c r="Y252" s="280">
        <f t="shared" si="831"/>
        <v>46.210268948655255</v>
      </c>
      <c r="Z252" s="281">
        <f t="shared" si="832"/>
        <v>43.580980683506681</v>
      </c>
      <c r="AA252" s="281">
        <f t="shared" si="833"/>
        <v>65.09054325955735</v>
      </c>
      <c r="AB252" s="279">
        <f t="shared" si="834"/>
        <v>0</v>
      </c>
      <c r="AC252" s="281">
        <f t="shared" si="835"/>
        <v>65.09054325955735</v>
      </c>
      <c r="AD252" s="193"/>
      <c r="AE252" s="992">
        <f t="shared" si="850"/>
        <v>100.00000000000001</v>
      </c>
      <c r="AF252" s="992">
        <f t="shared" si="836"/>
        <v>100</v>
      </c>
      <c r="AG252" s="992">
        <f t="shared" si="837"/>
        <v>100</v>
      </c>
      <c r="AH252" s="992">
        <f t="shared" si="838"/>
        <v>100</v>
      </c>
      <c r="AI252" s="992">
        <f t="shared" si="839"/>
        <v>100</v>
      </c>
      <c r="AJ252" s="992">
        <f t="shared" si="840"/>
        <v>100</v>
      </c>
      <c r="AK252" s="992">
        <f t="shared" si="841"/>
        <v>0</v>
      </c>
      <c r="AL252" s="992">
        <f t="shared" si="842"/>
        <v>100</v>
      </c>
    </row>
    <row r="253" spans="1:38" ht="15">
      <c r="A253" s="1067"/>
      <c r="B253" s="1106" t="s">
        <v>465</v>
      </c>
      <c r="C253" s="1097">
        <v>403</v>
      </c>
      <c r="D253" s="1098">
        <v>385</v>
      </c>
      <c r="E253" s="1098">
        <v>584</v>
      </c>
      <c r="F253" s="1099">
        <v>46</v>
      </c>
      <c r="G253" s="1100">
        <v>1418</v>
      </c>
      <c r="H253" s="1097">
        <v>929</v>
      </c>
      <c r="I253" s="1101"/>
      <c r="J253" s="1086">
        <v>929</v>
      </c>
      <c r="K253"/>
      <c r="L253" s="480"/>
      <c r="M253" s="145"/>
      <c r="N253" s="980">
        <f>IF(C253&gt;0,(C253/C227)*100,)</f>
        <v>14.745700695206732</v>
      </c>
      <c r="O253" s="982">
        <f t="shared" ref="O253" si="857">IF(D253&gt;0,(D253/D227)*100,)</f>
        <v>14.957264957264957</v>
      </c>
      <c r="P253" s="982">
        <f t="shared" ref="P253" si="858">IF(E253&gt;0,(E253/E227)*100,)</f>
        <v>11.181313421405322</v>
      </c>
      <c r="Q253" s="982">
        <f t="shared" ref="Q253" si="859">IF(F253&gt;0,(F253/F227)*100,)</f>
        <v>6.7251461988304087</v>
      </c>
      <c r="R253" s="997">
        <f t="shared" ref="R253" si="860">IF(G253&gt;0,(G253/G227)*100,)</f>
        <v>12.644908150526128</v>
      </c>
      <c r="S253" s="982">
        <f t="shared" ref="S253" si="861">IF(H253&gt;0,(H253/H227)*100,)</f>
        <v>10.247076990955218</v>
      </c>
      <c r="T253" s="982">
        <f t="shared" ref="T253" si="862">IF(I253&gt;0,(I253/I227)*100,)</f>
        <v>0</v>
      </c>
      <c r="U253" s="997">
        <f t="shared" ref="U253" si="863">IF(J253&gt;0,(J253/J227)*100,)</f>
        <v>10.247076990955218</v>
      </c>
      <c r="AD253" s="193"/>
    </row>
    <row r="254" spans="1:38" ht="15">
      <c r="A254" s="1067"/>
      <c r="B254" s="1106" t="s">
        <v>463</v>
      </c>
      <c r="C254" s="1097">
        <v>416</v>
      </c>
      <c r="D254" s="1098">
        <v>401</v>
      </c>
      <c r="E254" s="1098">
        <v>653</v>
      </c>
      <c r="F254" s="1099">
        <v>49</v>
      </c>
      <c r="G254" s="1100">
        <v>1519</v>
      </c>
      <c r="H254" s="1097">
        <v>2387</v>
      </c>
      <c r="I254" s="1101"/>
      <c r="J254" s="1086">
        <v>2387</v>
      </c>
      <c r="K254"/>
      <c r="L254" s="480"/>
      <c r="M254" s="145"/>
      <c r="N254" s="178">
        <f>IF(C254&gt;0,(C254/C230)*100,)</f>
        <v>14.159292035398231</v>
      </c>
      <c r="O254" s="248">
        <f t="shared" ref="O254" si="864">IF(D254&gt;0,(D254/D230)*100,)</f>
        <v>15.670183665494333</v>
      </c>
      <c r="P254" s="248">
        <f t="shared" ref="P254" si="865">IF(E254&gt;0,(E254/E230)*100,)</f>
        <v>11.171941830624466</v>
      </c>
      <c r="Q254" s="248">
        <f t="shared" ref="Q254" si="866">IF(F254&gt;0,(F254/F230)*100,)</f>
        <v>6.2103929024081115</v>
      </c>
      <c r="R254" s="253">
        <f t="shared" ref="R254" si="867">IF(G254&gt;0,(G254/G230)*100,)</f>
        <v>12.521638776687825</v>
      </c>
      <c r="S254" s="248">
        <f t="shared" ref="S254" si="868">IF(H254&gt;0,(H254/H230)*100,)</f>
        <v>23.860455817672932</v>
      </c>
      <c r="T254" s="248">
        <f t="shared" ref="T254" si="869">IF(I254&gt;0,(I254/I230)*100,)</f>
        <v>0</v>
      </c>
      <c r="U254" s="253">
        <f t="shared" ref="U254" si="870">IF(J254&gt;0,(J254/J230)*100,)</f>
        <v>23.860455817672932</v>
      </c>
      <c r="V254" s="281"/>
      <c r="W254" s="279"/>
      <c r="X254" s="279"/>
      <c r="Y254" s="280"/>
      <c r="Z254" s="281"/>
      <c r="AA254" s="281"/>
      <c r="AB254" s="279"/>
      <c r="AC254" s="281"/>
      <c r="AD254" s="193"/>
    </row>
    <row r="255" spans="1:38" ht="15">
      <c r="A255" s="1067"/>
      <c r="B255" s="1106" t="s">
        <v>461</v>
      </c>
      <c r="C255" s="1097">
        <v>446</v>
      </c>
      <c r="D255" s="1098">
        <v>516</v>
      </c>
      <c r="E255" s="1098">
        <v>700</v>
      </c>
      <c r="F255" s="1099">
        <v>37</v>
      </c>
      <c r="G255" s="1100">
        <v>1699</v>
      </c>
      <c r="H255" s="1097">
        <v>3329</v>
      </c>
      <c r="I255" s="1101"/>
      <c r="J255" s="1086">
        <v>3329</v>
      </c>
      <c r="K255"/>
      <c r="L255" s="480"/>
      <c r="M255" s="145"/>
      <c r="N255" s="991">
        <f>IF(C255&gt;0,(C255/C234)*100,)</f>
        <v>13.470250679553006</v>
      </c>
      <c r="O255" s="274">
        <f t="shared" ref="O255" si="871">IF(D255&gt;0,(D255/D234)*100,)</f>
        <v>17.057851239669422</v>
      </c>
      <c r="P255" s="274">
        <f t="shared" ref="P255" si="872">IF(E255&gt;0,(E255/E234)*100,)</f>
        <v>11.100539169045353</v>
      </c>
      <c r="Q255" s="274">
        <f t="shared" ref="Q255" si="873">IF(F255&gt;0,(F255/F234)*100,)</f>
        <v>4.5232273838630803</v>
      </c>
      <c r="R255" s="275">
        <f t="shared" ref="R255" si="874">IF(G255&gt;0,(G255/G234)*100,)</f>
        <v>12.622585438335809</v>
      </c>
      <c r="S255" s="274">
        <f t="shared" ref="S255" si="875">IF(H255&gt;0,(H255/H234)*100,)</f>
        <v>30.446314249131152</v>
      </c>
      <c r="T255" s="274">
        <f t="shared" ref="T255" si="876">IF(I255&gt;0,(I255/I234)*100,)</f>
        <v>0</v>
      </c>
      <c r="U255" s="275">
        <f t="shared" ref="U255" si="877">IF(J255&gt;0,(J255/J234)*100,)</f>
        <v>30.446314249131152</v>
      </c>
      <c r="V255" s="286"/>
      <c r="W255" s="271"/>
      <c r="X255" s="271"/>
      <c r="Y255" s="272"/>
      <c r="Z255" s="273"/>
      <c r="AA255" s="273"/>
      <c r="AB255" s="271"/>
      <c r="AC255" s="273"/>
      <c r="AD255" s="193"/>
    </row>
    <row r="256" spans="1:38" ht="15">
      <c r="A256" s="1067"/>
      <c r="B256" s="1106" t="s">
        <v>459</v>
      </c>
      <c r="C256" s="1097">
        <v>599</v>
      </c>
      <c r="D256" s="1098">
        <v>510</v>
      </c>
      <c r="E256" s="1098">
        <v>1181</v>
      </c>
      <c r="F256" s="1099">
        <v>197</v>
      </c>
      <c r="G256" s="1100">
        <v>2487</v>
      </c>
      <c r="H256" s="1097">
        <v>435</v>
      </c>
      <c r="I256" s="1101"/>
      <c r="J256" s="1086">
        <v>435</v>
      </c>
      <c r="K256"/>
      <c r="L256" s="480"/>
      <c r="M256" s="145"/>
      <c r="N256" s="980">
        <f>IF(C256&gt;0,(C256/C227)*100,)</f>
        <v>21.917306988657153</v>
      </c>
      <c r="O256" s="998">
        <f t="shared" ref="O256" si="878">IF(D256&gt;0,(D256/D227)*100,)</f>
        <v>19.813519813519815</v>
      </c>
      <c r="P256" s="998">
        <f t="shared" ref="P256" si="879">IF(E256&gt;0,(E256/E227)*100,)</f>
        <v>22.61152594294467</v>
      </c>
      <c r="Q256" s="998">
        <f t="shared" ref="Q256" si="880">IF(F256&gt;0,(F256/F227)*100,)</f>
        <v>28.801169590643276</v>
      </c>
      <c r="R256" s="999">
        <f t="shared" ref="R256" si="881">IF(G256&gt;0,(G256/G227)*100,)</f>
        <v>22.177635098983416</v>
      </c>
      <c r="S256" s="998">
        <f t="shared" ref="S256" si="882">IF(H256&gt;0,(H256/H227)*100,)</f>
        <v>4.7981469225678355</v>
      </c>
      <c r="T256" s="1000">
        <f t="shared" ref="T256" si="883">IF(I256&gt;0,(I256/I227)*100,)</f>
        <v>0</v>
      </c>
      <c r="U256" s="999">
        <f t="shared" ref="U256" si="884">IF(J256&gt;0,(J256/J227)*100,)</f>
        <v>4.7981469225678355</v>
      </c>
      <c r="V256" s="278"/>
      <c r="W256" s="279"/>
      <c r="X256" s="279"/>
      <c r="Y256" s="280"/>
      <c r="Z256" s="281"/>
      <c r="AA256" s="281"/>
      <c r="AB256" s="279"/>
      <c r="AC256" s="281"/>
      <c r="AD256" s="193"/>
    </row>
    <row r="257" spans="1:30" ht="15">
      <c r="A257" s="1067"/>
      <c r="B257" s="1106" t="s">
        <v>457</v>
      </c>
      <c r="C257" s="1097">
        <v>726</v>
      </c>
      <c r="D257" s="1098">
        <v>448</v>
      </c>
      <c r="E257" s="1098">
        <v>1288</v>
      </c>
      <c r="F257" s="1099">
        <v>209</v>
      </c>
      <c r="G257" s="1100">
        <v>2671</v>
      </c>
      <c r="H257" s="1097">
        <v>423</v>
      </c>
      <c r="I257" s="1101"/>
      <c r="J257" s="1086">
        <v>423</v>
      </c>
      <c r="K257"/>
      <c r="L257" s="480"/>
      <c r="M257" s="145"/>
      <c r="N257" s="178">
        <f>IF(C257&gt;0,(C257/C230)*100,)</f>
        <v>24.710687542545951</v>
      </c>
      <c r="O257" s="271">
        <f t="shared" ref="O257" si="885">IF(D257&gt;0,(D257/D230)*100,)</f>
        <v>17.506838608831572</v>
      </c>
      <c r="P257" s="207">
        <f t="shared" ref="P257" si="886">IF(E257&gt;0,(E257/E230)*100,)</f>
        <v>22.035928143712574</v>
      </c>
      <c r="Q257" s="208">
        <f t="shared" ref="Q257" si="887">IF(F257&gt;0,(F257/F230)*100,)</f>
        <v>26.489226869455006</v>
      </c>
      <c r="R257" s="209">
        <f t="shared" ref="R257" si="888">IF(G257&gt;0,(G257/G230)*100,)</f>
        <v>22.017970488830269</v>
      </c>
      <c r="S257" s="210">
        <f t="shared" ref="S257" si="889">IF(H257&gt;0,(H257/H230)*100,)</f>
        <v>4.2283086765293882</v>
      </c>
      <c r="T257" s="207">
        <f t="shared" ref="T257" si="890">IF(I257&gt;0,(I257/I230)*100,)</f>
        <v>0</v>
      </c>
      <c r="U257" s="209">
        <f t="shared" ref="U257" si="891">IF(J257&gt;0,(J257/J230)*100,)</f>
        <v>4.2283086765293882</v>
      </c>
      <c r="V257" s="260"/>
      <c r="W257" s="254"/>
      <c r="X257" s="261"/>
      <c r="Y257" s="261"/>
      <c r="Z257" s="262"/>
      <c r="AA257" s="262"/>
      <c r="AB257" s="261"/>
      <c r="AC257" s="262"/>
      <c r="AD257" s="193"/>
    </row>
    <row r="258" spans="1:30" ht="15">
      <c r="A258" s="1067"/>
      <c r="B258" s="1106" t="s">
        <v>455</v>
      </c>
      <c r="C258" s="1097">
        <v>731</v>
      </c>
      <c r="D258" s="1098">
        <v>521</v>
      </c>
      <c r="E258" s="1098">
        <v>1348</v>
      </c>
      <c r="F258" s="1099">
        <v>224</v>
      </c>
      <c r="G258" s="1100">
        <v>2824</v>
      </c>
      <c r="H258" s="1097">
        <v>463</v>
      </c>
      <c r="I258" s="1101"/>
      <c r="J258" s="1086">
        <v>463</v>
      </c>
      <c r="K258"/>
      <c r="L258" s="480"/>
      <c r="M258" s="145"/>
      <c r="N258" s="991">
        <f>IF(C258&gt;0,(C258/C234)*100,)</f>
        <v>22.077922077922079</v>
      </c>
      <c r="O258" s="274">
        <f t="shared" ref="O258" si="892">IF(D258&gt;0,(D258/D234)*100,)</f>
        <v>17.223140495867771</v>
      </c>
      <c r="P258" s="211">
        <f t="shared" ref="P258" si="893">IF(E258&gt;0,(E258/E234)*100,)</f>
        <v>21.376466856961624</v>
      </c>
      <c r="Q258" s="212">
        <f t="shared" ref="Q258" si="894">IF(F258&gt;0,(F258/F234)*100,)</f>
        <v>27.383863080684595</v>
      </c>
      <c r="R258" s="213">
        <f t="shared" ref="R258" si="895">IF(G258&gt;0,(G258/G234)*100,)</f>
        <v>20.980683506686479</v>
      </c>
      <c r="S258" s="214">
        <f t="shared" ref="S258" si="896">IF(H258&gt;0,(H258/H234)*100,)</f>
        <v>4.2344978964697271</v>
      </c>
      <c r="T258" s="211">
        <f t="shared" ref="T258" si="897">IF(I258&gt;0,(I258/I234)*100,)</f>
        <v>0</v>
      </c>
      <c r="U258" s="213">
        <f t="shared" ref="U258" si="898">IF(J258&gt;0,(J258/J234)*100,)</f>
        <v>4.2344978964697271</v>
      </c>
      <c r="V258" s="281"/>
      <c r="W258" s="279"/>
      <c r="X258" s="279"/>
      <c r="Y258" s="280"/>
      <c r="Z258" s="281"/>
      <c r="AA258" s="281"/>
      <c r="AB258" s="279"/>
      <c r="AC258" s="281"/>
      <c r="AD258" s="193"/>
    </row>
    <row r="259" spans="1:30" ht="15">
      <c r="A259" s="1067"/>
      <c r="B259" s="1106" t="s">
        <v>453</v>
      </c>
      <c r="C259" s="1097">
        <v>1417</v>
      </c>
      <c r="D259" s="1098">
        <v>1456</v>
      </c>
      <c r="E259" s="1098">
        <v>2863</v>
      </c>
      <c r="F259" s="1099">
        <v>351</v>
      </c>
      <c r="G259" s="1100">
        <v>6087</v>
      </c>
      <c r="H259" s="1097">
        <v>4623</v>
      </c>
      <c r="I259" s="1101"/>
      <c r="J259" s="1086">
        <v>4623</v>
      </c>
      <c r="K259"/>
      <c r="L259" s="480"/>
      <c r="M259" s="145"/>
      <c r="N259" s="980">
        <f>IF(C259&gt;0,(C259/C227)*100,)</f>
        <v>51.847786315404321</v>
      </c>
      <c r="O259" s="1000">
        <f t="shared" ref="O259" si="899">IF(D259&gt;0,(D259/D227)*100,)</f>
        <v>56.56565656565656</v>
      </c>
      <c r="P259" s="1001">
        <f t="shared" ref="P259" si="900">IF(E259&gt;0,(E259/E227)*100,)</f>
        <v>54.815240283362051</v>
      </c>
      <c r="Q259" s="1002">
        <f t="shared" ref="Q259" si="901">IF(F259&gt;0,(F259/F227)*100,)</f>
        <v>51.315789473684212</v>
      </c>
      <c r="R259" s="1003">
        <f t="shared" ref="R259" si="902">IF(G259&gt;0,(G259/G227)*100,)</f>
        <v>54.280363830925623</v>
      </c>
      <c r="S259" s="250">
        <f t="shared" ref="S259" si="903">IF(H259&gt;0,(H259/H227)*100,)</f>
        <v>50.992720052945074</v>
      </c>
      <c r="T259" s="1001">
        <f t="shared" ref="T259" si="904">IF(I259&gt;0,(I259/I227)*100,)</f>
        <v>0</v>
      </c>
      <c r="U259" s="1003">
        <f t="shared" ref="U259" si="905">IF(J259&gt;0,(J259/J227)*100,)</f>
        <v>50.992720052945074</v>
      </c>
      <c r="V259" s="278"/>
      <c r="W259" s="279"/>
      <c r="X259" s="279"/>
      <c r="Y259" s="280"/>
      <c r="Z259" s="281"/>
      <c r="AA259" s="281"/>
      <c r="AB259" s="279"/>
      <c r="AC259" s="281"/>
      <c r="AD259" s="193"/>
    </row>
    <row r="260" spans="1:30" ht="15">
      <c r="A260" s="1067"/>
      <c r="B260" s="1106" t="s">
        <v>451</v>
      </c>
      <c r="C260" s="1097">
        <v>1448</v>
      </c>
      <c r="D260" s="1098">
        <v>1466</v>
      </c>
      <c r="E260" s="1098">
        <v>3304</v>
      </c>
      <c r="F260" s="1099">
        <v>421</v>
      </c>
      <c r="G260" s="1100">
        <v>6639</v>
      </c>
      <c r="H260" s="1097">
        <v>3798</v>
      </c>
      <c r="I260" s="1101"/>
      <c r="J260" s="1086">
        <v>3798</v>
      </c>
      <c r="K260"/>
      <c r="L260" s="480"/>
      <c r="M260" s="145"/>
      <c r="N260" s="178">
        <f>IF(C260&gt;0,(C260/C230)*100,)</f>
        <v>49.285228046289994</v>
      </c>
      <c r="O260" s="271">
        <f t="shared" ref="O260" si="906">IF(D260&gt;0,(D260/D230)*100,)</f>
        <v>57.288003126221177</v>
      </c>
      <c r="P260" s="207">
        <f t="shared" ref="P260" si="907">IF(E260&gt;0,(E260/E230)*100,)</f>
        <v>56.526946107784426</v>
      </c>
      <c r="Q260" s="208">
        <f t="shared" ref="Q260" si="908">IF(F260&gt;0,(F260/F230)*100,)</f>
        <v>53.358681875792144</v>
      </c>
      <c r="R260" s="209">
        <f t="shared" ref="R260" si="909">IF(G260&gt;0,(G260/G230)*100,)</f>
        <v>54.727557497320909</v>
      </c>
      <c r="S260" s="210">
        <f t="shared" ref="S260" si="910">IF(H260&gt;0,(H260/H230)*100,)</f>
        <v>37.964814074370253</v>
      </c>
      <c r="T260" s="207">
        <f t="shared" ref="T260" si="911">IF(I260&gt;0,(I260/I230)*100,)</f>
        <v>0</v>
      </c>
      <c r="U260" s="209">
        <f t="shared" ref="U260" si="912">IF(J260&gt;0,(J260/J230)*100,)</f>
        <v>37.964814074370253</v>
      </c>
      <c r="V260" s="260"/>
      <c r="W260" s="254"/>
      <c r="X260" s="261"/>
      <c r="Y260" s="261"/>
      <c r="Z260" s="262"/>
      <c r="AA260" s="262"/>
      <c r="AB260" s="261"/>
      <c r="AC260" s="262"/>
      <c r="AD260" s="193"/>
    </row>
    <row r="261" spans="1:30" ht="15">
      <c r="A261" s="1067"/>
      <c r="B261" s="1114" t="s">
        <v>449</v>
      </c>
      <c r="C261" s="1116">
        <v>1788</v>
      </c>
      <c r="D261" s="1117">
        <v>1756</v>
      </c>
      <c r="E261" s="1117">
        <v>3610</v>
      </c>
      <c r="F261" s="1118">
        <v>440</v>
      </c>
      <c r="G261" s="1119">
        <v>7594</v>
      </c>
      <c r="H261" s="1116">
        <v>3817</v>
      </c>
      <c r="I261" s="1117"/>
      <c r="J261" s="1091">
        <v>3817</v>
      </c>
      <c r="K261"/>
      <c r="L261" s="480"/>
      <c r="M261" s="145"/>
      <c r="N261" s="991">
        <f>IF(C261&gt;0,(C261/C234)*100,)</f>
        <v>54.001812141347031</v>
      </c>
      <c r="O261" s="274">
        <f t="shared" ref="O261" si="913">IF(D261&gt;0,(D261/D234)*100,)</f>
        <v>58.049586776859506</v>
      </c>
      <c r="P261" s="211">
        <f t="shared" ref="P261" si="914">IF(E261&gt;0,(E261/E234)*100,)</f>
        <v>57.247066286076752</v>
      </c>
      <c r="Q261" s="212">
        <f t="shared" ref="Q261" si="915">IF(F261&gt;0,(F261/F234)*100,)</f>
        <v>53.789731051344745</v>
      </c>
      <c r="R261" s="213">
        <f t="shared" ref="R261" si="916">IF(G261&gt;0,(G261/G234)*100,)</f>
        <v>56.419019316493312</v>
      </c>
      <c r="S261" s="214">
        <f t="shared" ref="S261" si="917">IF(H261&gt;0,(H261/H234)*100,)</f>
        <v>34.909456740442657</v>
      </c>
      <c r="T261" s="211">
        <f t="shared" ref="T261" si="918">IF(I261&gt;0,(I261/I234)*100,)</f>
        <v>0</v>
      </c>
      <c r="U261" s="213">
        <f t="shared" ref="U261" si="919">IF(J261&gt;0,(J261/J234)*100,)</f>
        <v>34.909456740442657</v>
      </c>
      <c r="V261" s="281"/>
      <c r="W261" s="279"/>
      <c r="X261" s="279"/>
      <c r="Y261" s="280"/>
      <c r="Z261" s="281"/>
      <c r="AA261" s="281"/>
      <c r="AB261" s="279"/>
      <c r="AC261" s="281"/>
      <c r="AD261" s="193"/>
    </row>
    <row r="262" spans="1:30" ht="15">
      <c r="A262" s="1067"/>
      <c r="B262" s="1106" t="s">
        <v>447</v>
      </c>
      <c r="C262" s="1097">
        <v>538</v>
      </c>
      <c r="D262" s="1098">
        <v>395</v>
      </c>
      <c r="E262" s="1098">
        <v>939</v>
      </c>
      <c r="F262" s="1099">
        <v>147</v>
      </c>
      <c r="G262" s="1100">
        <v>2019</v>
      </c>
      <c r="H262" s="1097">
        <v>3457</v>
      </c>
      <c r="I262" s="1101"/>
      <c r="J262" s="1086">
        <v>3457</v>
      </c>
      <c r="K262"/>
      <c r="L262" s="480"/>
      <c r="M262" s="145"/>
      <c r="N262" s="980">
        <f>IF(C262&gt;0,(C262/C220)*100,)</f>
        <v>23.921742996887506</v>
      </c>
      <c r="O262" s="1000">
        <f t="shared" ref="O262" si="920">IF(D262&gt;0,(D262/D220)*100,)</f>
        <v>18.30398517145505</v>
      </c>
      <c r="P262" s="1001">
        <f t="shared" ref="P262" si="921">IF(E262&gt;0,(E262/E220)*100,)</f>
        <v>23.510265398097147</v>
      </c>
      <c r="Q262" s="1002">
        <f t="shared" ref="Q262" si="922">IF(F262&gt;0,(F262/F220)*100,)</f>
        <v>29.458917835671343</v>
      </c>
      <c r="R262" s="1003">
        <f t="shared" ref="R262" si="923">IF(G262&gt;0,(G262/G220)*100,)</f>
        <v>22.685393258426966</v>
      </c>
      <c r="S262" s="250">
        <f t="shared" ref="S262" si="924">IF(H262&gt;0,(H262/H220)*100,)</f>
        <v>38.686213070725159</v>
      </c>
      <c r="T262" s="1001">
        <f t="shared" ref="T262" si="925">IF(I262&gt;0,(I262/I220)*100,)</f>
        <v>0</v>
      </c>
      <c r="U262" s="1003">
        <f t="shared" ref="U262" si="926">IF(J262&gt;0,(J262/J220)*100,)</f>
        <v>38.686213070725159</v>
      </c>
      <c r="V262" s="260"/>
      <c r="W262" s="254"/>
      <c r="X262" s="261"/>
      <c r="Y262" s="261"/>
      <c r="Z262" s="262"/>
      <c r="AA262" s="262"/>
      <c r="AB262" s="261"/>
      <c r="AC262" s="262"/>
      <c r="AD262" s="193"/>
    </row>
    <row r="263" spans="1:30" ht="15">
      <c r="A263" s="1067"/>
      <c r="B263" s="1106" t="s">
        <v>445</v>
      </c>
      <c r="C263" s="1097">
        <v>511</v>
      </c>
      <c r="D263" s="1098">
        <v>436</v>
      </c>
      <c r="E263" s="1098">
        <v>899</v>
      </c>
      <c r="F263" s="1099">
        <v>129</v>
      </c>
      <c r="G263" s="1100">
        <v>1975</v>
      </c>
      <c r="H263" s="1097">
        <v>3585</v>
      </c>
      <c r="I263" s="1101"/>
      <c r="J263" s="1086">
        <v>3585</v>
      </c>
      <c r="K263"/>
      <c r="L263" s="922"/>
      <c r="M263" s="145"/>
      <c r="N263" s="271">
        <f>IF(C263&gt;0,(C263/C222)*100,)</f>
        <v>21.680101824352992</v>
      </c>
      <c r="O263" s="271">
        <f t="shared" ref="O263" si="927">IF(D263&gt;0,(D263/D222)*100,)</f>
        <v>16.459041147602868</v>
      </c>
      <c r="P263" s="207">
        <f t="shared" ref="P263" si="928">IF(E263&gt;0,(E263/E222)*100,)</f>
        <v>20.863309352517987</v>
      </c>
      <c r="Q263" s="208">
        <f t="shared" ref="Q263" si="929">IF(F263&gt;0,(F263/F222)*100,)</f>
        <v>26.166328600405681</v>
      </c>
      <c r="R263" s="209">
        <f t="shared" ref="R263" si="930">IF(G263&gt;0,(G263/G222)*100,)</f>
        <v>20.13662316476346</v>
      </c>
      <c r="S263" s="210">
        <f t="shared" ref="S263" si="931">IF(H263&gt;0,(H263/H222)*100,)</f>
        <v>38.126129958523876</v>
      </c>
      <c r="T263" s="207">
        <f t="shared" ref="T263" si="932">IF(I263&gt;0,(I263/I222)*100,)</f>
        <v>0</v>
      </c>
      <c r="U263" s="209">
        <f t="shared" ref="U263" si="933">IF(J263&gt;0,(J263/J222)*100,)</f>
        <v>38.126129958523876</v>
      </c>
      <c r="V263" s="260"/>
      <c r="W263" s="254"/>
      <c r="X263" s="261"/>
      <c r="Y263" s="261"/>
      <c r="Z263" s="262"/>
      <c r="AA263" s="262"/>
      <c r="AB263" s="261"/>
      <c r="AC263" s="262"/>
      <c r="AD263" s="193"/>
    </row>
    <row r="264" spans="1:30" ht="15">
      <c r="A264" s="1067"/>
      <c r="B264" s="1106" t="s">
        <v>443</v>
      </c>
      <c r="C264" s="1097">
        <v>512</v>
      </c>
      <c r="D264" s="1098">
        <v>397</v>
      </c>
      <c r="E264" s="1098">
        <v>896</v>
      </c>
      <c r="F264" s="1099">
        <v>147</v>
      </c>
      <c r="G264" s="1100">
        <v>1952</v>
      </c>
      <c r="H264" s="1097">
        <v>3479</v>
      </c>
      <c r="I264" s="1101"/>
      <c r="J264" s="1086">
        <v>3479</v>
      </c>
      <c r="K264"/>
      <c r="L264" s="922"/>
      <c r="M264" s="145"/>
      <c r="N264" s="274">
        <f>IF(C264&gt;0,(C264/C224)*100,)</f>
        <v>20.325526002381896</v>
      </c>
      <c r="O264" s="274">
        <f t="shared" ref="O264" si="934">IF(D264&gt;0,(D264/D224)*100,)</f>
        <v>15.199081163859113</v>
      </c>
      <c r="P264" s="211">
        <f t="shared" ref="P264" si="935">IF(E264&gt;0,(E264/E224)*100,)</f>
        <v>18.330605564648117</v>
      </c>
      <c r="Q264" s="212">
        <f t="shared" ref="Q264" si="936">IF(F264&gt;0,(F264/F224)*100,)</f>
        <v>22.685185185185187</v>
      </c>
      <c r="R264" s="213">
        <f t="shared" ref="R264" si="937">IF(G264&gt;0,(G264/G224)*100,)</f>
        <v>18.299428142870536</v>
      </c>
      <c r="S264" s="214">
        <f t="shared" ref="S264" si="938">IF(H264&gt;0,(H264/H224)*100,)</f>
        <v>38.134385618765762</v>
      </c>
      <c r="T264" s="211">
        <f t="shared" ref="T264" si="939">IF(I264&gt;0,(I264/I224)*100,)</f>
        <v>0</v>
      </c>
      <c r="U264" s="213">
        <f t="shared" ref="U264" si="940">IF(J264&gt;0,(J264/J224)*100,)</f>
        <v>38.134385618765762</v>
      </c>
      <c r="V264" s="983"/>
      <c r="W264" s="283"/>
      <c r="X264" s="283"/>
      <c r="Y264" s="284"/>
      <c r="Z264" s="282"/>
      <c r="AA264" s="282"/>
      <c r="AB264" s="283"/>
      <c r="AC264" s="282"/>
      <c r="AD264" s="193"/>
    </row>
    <row r="265" spans="1:30" ht="15">
      <c r="A265" s="1068" t="s">
        <v>87</v>
      </c>
      <c r="B265" s="1105" t="s">
        <v>517</v>
      </c>
      <c r="C265" s="1092"/>
      <c r="D265" s="1093">
        <v>6063</v>
      </c>
      <c r="E265" s="1093">
        <v>9348</v>
      </c>
      <c r="F265" s="1094">
        <v>1182</v>
      </c>
      <c r="G265" s="1095">
        <v>16593</v>
      </c>
      <c r="H265" s="1092">
        <v>1280</v>
      </c>
      <c r="I265" s="1093"/>
      <c r="J265" s="1096">
        <v>1280</v>
      </c>
      <c r="K265"/>
      <c r="L265" s="922"/>
      <c r="M265" s="145"/>
      <c r="N265" s="252"/>
      <c r="O265" s="176"/>
      <c r="P265" s="176"/>
      <c r="Q265" s="176"/>
      <c r="R265" s="177"/>
      <c r="S265" s="177"/>
      <c r="T265" s="244"/>
      <c r="U265" s="987"/>
      <c r="V265" s="256"/>
      <c r="W265" s="257"/>
      <c r="X265" s="258"/>
      <c r="Y265" s="258"/>
      <c r="Z265" s="259"/>
      <c r="AA265" s="259"/>
      <c r="AB265" s="258"/>
      <c r="AC265" s="979"/>
      <c r="AD265" s="193"/>
    </row>
    <row r="266" spans="1:30" ht="15">
      <c r="A266" s="1067"/>
      <c r="B266" s="1106" t="s">
        <v>515</v>
      </c>
      <c r="C266" s="1097"/>
      <c r="D266" s="1098">
        <v>5620</v>
      </c>
      <c r="E266" s="1098">
        <v>10066</v>
      </c>
      <c r="F266" s="1099">
        <v>1129</v>
      </c>
      <c r="G266" s="1100">
        <v>16815</v>
      </c>
      <c r="H266" s="1097">
        <v>1458</v>
      </c>
      <c r="I266" s="1101"/>
      <c r="J266" s="1086">
        <v>1458</v>
      </c>
      <c r="K266"/>
      <c r="L266" s="922"/>
      <c r="M266" s="145"/>
      <c r="N266" s="179"/>
      <c r="O266" s="179"/>
      <c r="P266" s="179"/>
      <c r="Q266" s="179"/>
      <c r="R266" s="180"/>
      <c r="S266" s="180"/>
      <c r="T266" s="245"/>
      <c r="U266" s="988"/>
      <c r="V266" s="260"/>
      <c r="W266" s="254"/>
      <c r="X266" s="261"/>
      <c r="Y266" s="261"/>
      <c r="Z266" s="262"/>
      <c r="AA266" s="262"/>
      <c r="AB266" s="261"/>
      <c r="AC266" s="262"/>
      <c r="AD266" s="193"/>
    </row>
    <row r="267" spans="1:30" ht="15">
      <c r="A267" s="1067"/>
      <c r="B267" s="1106" t="s">
        <v>513</v>
      </c>
      <c r="C267" s="1097"/>
      <c r="D267" s="1098">
        <v>5757</v>
      </c>
      <c r="E267" s="1098">
        <v>11165</v>
      </c>
      <c r="F267" s="1099">
        <v>1249</v>
      </c>
      <c r="G267" s="1100">
        <v>18171</v>
      </c>
      <c r="H267" s="1097">
        <v>2079</v>
      </c>
      <c r="I267" s="1101"/>
      <c r="J267" s="1086">
        <v>2079</v>
      </c>
      <c r="K267"/>
      <c r="L267" s="922"/>
      <c r="M267" s="145"/>
      <c r="N267" s="179"/>
      <c r="O267" s="179"/>
      <c r="P267" s="179"/>
      <c r="Q267" s="179"/>
      <c r="R267" s="180"/>
      <c r="S267" s="180"/>
      <c r="T267" s="245"/>
      <c r="U267" s="988"/>
      <c r="V267" s="260"/>
      <c r="W267" s="254"/>
      <c r="X267" s="261"/>
      <c r="Y267" s="261"/>
      <c r="Z267" s="262"/>
      <c r="AA267" s="262"/>
      <c r="AB267" s="261"/>
      <c r="AC267" s="262"/>
      <c r="AD267" s="193"/>
    </row>
    <row r="268" spans="1:30" ht="15">
      <c r="A268" s="1067"/>
      <c r="B268" s="1106" t="s">
        <v>511</v>
      </c>
      <c r="C268" s="1097"/>
      <c r="D268" s="1098">
        <v>5824</v>
      </c>
      <c r="E268" s="1098">
        <v>9614</v>
      </c>
      <c r="F268" s="1099">
        <v>1198</v>
      </c>
      <c r="G268" s="1100">
        <v>16636</v>
      </c>
      <c r="H268" s="1097">
        <v>1369</v>
      </c>
      <c r="I268" s="1101"/>
      <c r="J268" s="1086">
        <v>1369</v>
      </c>
      <c r="K268"/>
      <c r="L268" s="922"/>
      <c r="M268" s="145"/>
      <c r="N268" s="179"/>
      <c r="O268" s="179"/>
      <c r="P268" s="179"/>
      <c r="Q268" s="179"/>
      <c r="R268" s="180"/>
      <c r="S268" s="180"/>
      <c r="T268" s="245"/>
      <c r="U268" s="988"/>
      <c r="V268" s="260"/>
      <c r="W268" s="254"/>
      <c r="X268" s="261"/>
      <c r="Y268" s="261"/>
      <c r="Z268" s="262"/>
      <c r="AA268" s="262"/>
      <c r="AB268" s="261"/>
      <c r="AC268" s="262"/>
      <c r="AD268" s="193"/>
    </row>
    <row r="269" spans="1:30" ht="15">
      <c r="A269" s="1067"/>
      <c r="B269" s="1106" t="s">
        <v>509</v>
      </c>
      <c r="C269" s="1097"/>
      <c r="D269" s="1098">
        <v>6532</v>
      </c>
      <c r="E269" s="1098">
        <v>11066</v>
      </c>
      <c r="F269" s="1099">
        <v>1394</v>
      </c>
      <c r="G269" s="1100">
        <v>18992</v>
      </c>
      <c r="H269" s="1097">
        <v>1859</v>
      </c>
      <c r="I269" s="1101"/>
      <c r="J269" s="1086">
        <v>1859</v>
      </c>
      <c r="K269"/>
      <c r="L269" s="922"/>
      <c r="M269" s="145"/>
      <c r="N269" s="179"/>
      <c r="O269" s="179"/>
      <c r="P269" s="179"/>
      <c r="Q269" s="179"/>
      <c r="R269" s="180"/>
      <c r="S269" s="180"/>
      <c r="T269" s="245"/>
      <c r="U269" s="988"/>
      <c r="V269" s="260"/>
      <c r="W269" s="254"/>
      <c r="X269" s="261"/>
      <c r="Y269" s="261"/>
      <c r="Z269" s="262"/>
      <c r="AA269" s="262"/>
      <c r="AB269" s="261"/>
      <c r="AC269" s="262"/>
      <c r="AD269" s="193"/>
    </row>
    <row r="270" spans="1:30" ht="15">
      <c r="A270" s="1067"/>
      <c r="B270" s="1106" t="s">
        <v>507</v>
      </c>
      <c r="C270" s="1097"/>
      <c r="D270" s="1098">
        <v>5994</v>
      </c>
      <c r="E270" s="1098">
        <v>11271</v>
      </c>
      <c r="F270" s="1099">
        <v>1138</v>
      </c>
      <c r="G270" s="1100">
        <v>18403</v>
      </c>
      <c r="H270" s="1097">
        <v>1867</v>
      </c>
      <c r="I270" s="1101"/>
      <c r="J270" s="1086">
        <v>1867</v>
      </c>
      <c r="K270"/>
      <c r="L270" s="922"/>
      <c r="M270" s="145"/>
      <c r="N270" s="181"/>
      <c r="O270" s="181"/>
      <c r="P270" s="181"/>
      <c r="Q270" s="181"/>
      <c r="R270" s="182"/>
      <c r="S270" s="182"/>
      <c r="T270" s="246"/>
      <c r="U270" s="989"/>
      <c r="V270" s="263"/>
      <c r="W270" s="264"/>
      <c r="X270" s="265"/>
      <c r="Y270" s="265"/>
      <c r="Z270" s="266"/>
      <c r="AA270" s="266"/>
      <c r="AB270" s="265"/>
      <c r="AC270" s="266"/>
      <c r="AD270" s="193"/>
    </row>
    <row r="271" spans="1:30" ht="15">
      <c r="A271" s="1067"/>
      <c r="B271" s="1106" t="s">
        <v>505</v>
      </c>
      <c r="C271" s="1097"/>
      <c r="D271" s="1098">
        <v>2777</v>
      </c>
      <c r="E271" s="1098">
        <v>3989</v>
      </c>
      <c r="F271" s="1099">
        <v>466</v>
      </c>
      <c r="G271" s="1100">
        <v>7232</v>
      </c>
      <c r="H271" s="1097">
        <v>223</v>
      </c>
      <c r="I271" s="1101"/>
      <c r="J271" s="1086">
        <v>223</v>
      </c>
      <c r="K271"/>
      <c r="L271" s="922"/>
      <c r="M271" s="145"/>
      <c r="N271" s="357"/>
      <c r="O271" s="205"/>
      <c r="P271" s="205"/>
      <c r="Q271" s="205"/>
      <c r="R271" s="206"/>
      <c r="S271" s="205"/>
      <c r="T271" s="247"/>
      <c r="U271" s="981"/>
      <c r="V271" s="267"/>
      <c r="W271" s="267"/>
      <c r="X271" s="267"/>
      <c r="Y271" s="267"/>
      <c r="Z271" s="268"/>
      <c r="AA271" s="267"/>
      <c r="AB271" s="267"/>
      <c r="AC271" s="978"/>
      <c r="AD271" s="193"/>
    </row>
    <row r="272" spans="1:30" ht="15">
      <c r="A272" s="1067"/>
      <c r="B272" s="1065" t="s">
        <v>1271</v>
      </c>
      <c r="C272" s="1097"/>
      <c r="D272" s="1098">
        <v>2777</v>
      </c>
      <c r="E272" s="1098">
        <v>3989</v>
      </c>
      <c r="F272" s="1099">
        <v>466</v>
      </c>
      <c r="G272" s="1100">
        <v>7232</v>
      </c>
      <c r="H272" s="1097">
        <v>223</v>
      </c>
      <c r="I272" s="1101"/>
      <c r="J272" s="1086">
        <v>223</v>
      </c>
      <c r="K272"/>
      <c r="L272" s="922"/>
      <c r="M272" s="145"/>
      <c r="N272" s="178"/>
      <c r="O272" s="178"/>
      <c r="P272" s="178"/>
      <c r="Q272" s="178"/>
      <c r="R272" s="183"/>
      <c r="S272" s="178"/>
      <c r="T272" s="248"/>
      <c r="U272" s="183"/>
      <c r="V272" s="254"/>
      <c r="W272" s="254"/>
      <c r="X272" s="254"/>
      <c r="Y272" s="254"/>
      <c r="Z272" s="255"/>
      <c r="AA272" s="254"/>
      <c r="AB272" s="254"/>
      <c r="AC272" s="260"/>
      <c r="AD272" s="193"/>
    </row>
    <row r="273" spans="1:30" ht="15">
      <c r="A273" s="1067"/>
      <c r="B273" s="1106" t="s">
        <v>503</v>
      </c>
      <c r="C273" s="1097"/>
      <c r="D273" s="1098">
        <v>2558</v>
      </c>
      <c r="E273" s="1098">
        <v>3511</v>
      </c>
      <c r="F273" s="1099">
        <v>418</v>
      </c>
      <c r="G273" s="1100">
        <v>6487</v>
      </c>
      <c r="H273" s="1097">
        <v>162</v>
      </c>
      <c r="I273" s="1101"/>
      <c r="J273" s="1086">
        <v>162</v>
      </c>
      <c r="K273"/>
      <c r="L273" s="922"/>
      <c r="M273" s="145"/>
      <c r="N273" s="178">
        <f t="shared" ref="N273:N275" si="941">IF(C273&gt;0,(C273/C265)*100,)</f>
        <v>0</v>
      </c>
      <c r="O273" s="248"/>
      <c r="P273" s="248"/>
      <c r="Q273" s="248"/>
      <c r="R273" s="253"/>
      <c r="S273" s="248"/>
      <c r="T273" s="248"/>
      <c r="U273" s="253"/>
      <c r="V273" s="248"/>
      <c r="W273" s="248"/>
      <c r="X273" s="248"/>
      <c r="Y273" s="248"/>
      <c r="Z273" s="253"/>
      <c r="AA273" s="248"/>
      <c r="AB273" s="248"/>
      <c r="AC273" s="269"/>
      <c r="AD273" s="193"/>
    </row>
    <row r="274" spans="1:30" ht="15">
      <c r="A274" s="1067"/>
      <c r="B274" s="1065" t="s">
        <v>1273</v>
      </c>
      <c r="C274" s="1097"/>
      <c r="D274" s="1098">
        <v>2558</v>
      </c>
      <c r="E274" s="1098">
        <v>3511</v>
      </c>
      <c r="F274" s="1099">
        <v>418</v>
      </c>
      <c r="G274" s="1100">
        <v>6487</v>
      </c>
      <c r="H274" s="1097">
        <v>162</v>
      </c>
      <c r="I274" s="1101"/>
      <c r="J274" s="1086">
        <v>162</v>
      </c>
      <c r="K274"/>
      <c r="L274" s="922"/>
      <c r="M274" s="145"/>
      <c r="N274" s="178">
        <f t="shared" si="941"/>
        <v>0</v>
      </c>
      <c r="O274" s="248"/>
      <c r="P274" s="248"/>
      <c r="Q274" s="248"/>
      <c r="R274" s="253"/>
      <c r="S274" s="248"/>
      <c r="T274" s="248"/>
      <c r="U274" s="253"/>
      <c r="V274" s="248"/>
      <c r="W274" s="248"/>
      <c r="X274" s="248"/>
      <c r="Y274" s="248"/>
      <c r="Z274" s="253"/>
      <c r="AA274" s="248"/>
      <c r="AB274" s="248"/>
      <c r="AC274" s="269"/>
      <c r="AD274" s="193"/>
    </row>
    <row r="275" spans="1:30" ht="15">
      <c r="A275" s="1067"/>
      <c r="B275" s="1106" t="s">
        <v>501</v>
      </c>
      <c r="C275" s="1097"/>
      <c r="D275" s="1098">
        <v>2556</v>
      </c>
      <c r="E275" s="1098">
        <v>4120</v>
      </c>
      <c r="F275" s="1099">
        <v>479</v>
      </c>
      <c r="G275" s="1100">
        <v>7155</v>
      </c>
      <c r="H275" s="1097">
        <v>204</v>
      </c>
      <c r="I275" s="1101"/>
      <c r="J275" s="1086">
        <v>204</v>
      </c>
      <c r="K275"/>
      <c r="L275" s="922"/>
      <c r="M275" s="145"/>
      <c r="N275" s="178">
        <f t="shared" si="941"/>
        <v>0</v>
      </c>
      <c r="O275" s="248"/>
      <c r="P275" s="248"/>
      <c r="Q275" s="248"/>
      <c r="R275" s="253"/>
      <c r="S275" s="248"/>
      <c r="T275" s="248"/>
      <c r="U275" s="253"/>
      <c r="V275" s="248"/>
      <c r="W275" s="248"/>
      <c r="X275" s="248"/>
      <c r="Y275" s="248"/>
      <c r="Z275" s="253"/>
      <c r="AA275" s="248"/>
      <c r="AB275" s="248"/>
      <c r="AC275" s="269"/>
      <c r="AD275" s="193"/>
    </row>
    <row r="276" spans="1:30" ht="15">
      <c r="A276" s="1067"/>
      <c r="B276" s="1065" t="s">
        <v>1275</v>
      </c>
      <c r="C276" s="1097"/>
      <c r="D276" s="1098">
        <v>2556</v>
      </c>
      <c r="E276" s="1098">
        <v>4120</v>
      </c>
      <c r="F276" s="1099">
        <v>479</v>
      </c>
      <c r="G276" s="1100">
        <v>7155</v>
      </c>
      <c r="H276" s="1097">
        <v>204</v>
      </c>
      <c r="I276" s="1101"/>
      <c r="J276" s="1086">
        <v>204</v>
      </c>
      <c r="K276"/>
      <c r="L276" s="922"/>
      <c r="M276" s="145"/>
      <c r="N276" s="271"/>
      <c r="O276" s="271"/>
      <c r="P276" s="207"/>
      <c r="Q276" s="208"/>
      <c r="R276" s="209"/>
      <c r="S276" s="210"/>
      <c r="T276" s="207"/>
      <c r="U276" s="209"/>
      <c r="V276" s="270"/>
      <c r="W276" s="271"/>
      <c r="X276" s="271"/>
      <c r="Y276" s="272"/>
      <c r="Z276" s="273"/>
      <c r="AA276" s="273"/>
      <c r="AB276" s="271"/>
      <c r="AC276" s="273"/>
      <c r="AD276" s="193"/>
    </row>
    <row r="277" spans="1:30" ht="15">
      <c r="A277" s="1067"/>
      <c r="B277" s="1106" t="s">
        <v>499</v>
      </c>
      <c r="C277" s="1097"/>
      <c r="D277" s="1098">
        <v>2233</v>
      </c>
      <c r="E277" s="1098">
        <v>4288</v>
      </c>
      <c r="F277" s="1099">
        <v>519</v>
      </c>
      <c r="G277" s="1100">
        <v>7040</v>
      </c>
      <c r="H277" s="1097">
        <v>238</v>
      </c>
      <c r="I277" s="1101"/>
      <c r="J277" s="1086">
        <v>238</v>
      </c>
      <c r="K277"/>
      <c r="L277" s="922"/>
      <c r="M277" s="145"/>
      <c r="N277" s="271"/>
      <c r="O277" s="271"/>
      <c r="P277" s="207"/>
      <c r="Q277" s="208"/>
      <c r="R277" s="209"/>
      <c r="S277" s="210"/>
      <c r="T277" s="207"/>
      <c r="U277" s="209"/>
      <c r="V277" s="270"/>
      <c r="W277" s="271"/>
      <c r="X277" s="271"/>
      <c r="Y277" s="272"/>
      <c r="Z277" s="273"/>
      <c r="AA277" s="273"/>
      <c r="AB277" s="271"/>
      <c r="AC277" s="273"/>
      <c r="AD277" s="193"/>
    </row>
    <row r="278" spans="1:30" ht="15">
      <c r="A278" s="1067"/>
      <c r="B278" s="1065" t="s">
        <v>1293</v>
      </c>
      <c r="C278" s="1097"/>
      <c r="D278" s="1098">
        <v>2233</v>
      </c>
      <c r="E278" s="1098">
        <v>4288</v>
      </c>
      <c r="F278" s="1099">
        <v>519</v>
      </c>
      <c r="G278" s="1100">
        <v>7040</v>
      </c>
      <c r="H278" s="1097">
        <v>238</v>
      </c>
      <c r="I278" s="1101"/>
      <c r="J278" s="1086">
        <v>238</v>
      </c>
      <c r="K278"/>
      <c r="L278" s="922"/>
      <c r="M278" s="145"/>
      <c r="N278" s="271">
        <f>IF(C278&gt;0,(C278/C266)*100,)</f>
        <v>0</v>
      </c>
      <c r="O278" s="271">
        <f>IF(D278&gt;0,(D278/D266)*100,)</f>
        <v>39.733096085409251</v>
      </c>
      <c r="P278" s="271">
        <f t="shared" ref="P278" si="942">IF(E278&gt;0,(E278/E266)*100,)</f>
        <v>42.598847605801708</v>
      </c>
      <c r="Q278" s="271">
        <f t="shared" ref="Q278" si="943">IF(F278&gt;0,(F278/F266)*100,)</f>
        <v>45.969884853852967</v>
      </c>
      <c r="R278" s="974">
        <f t="shared" ref="R278" si="944">IF(G278&gt;0,(G278/G266)*100,)</f>
        <v>41.867380315194765</v>
      </c>
      <c r="S278" s="271">
        <f t="shared" ref="S278" si="945">IF(H278&gt;0,(H278/H266)*100,)</f>
        <v>16.323731138545952</v>
      </c>
      <c r="T278" s="271">
        <f t="shared" ref="T278" si="946">IF(I278&gt;0,(I278/I266)*100,)</f>
        <v>0</v>
      </c>
      <c r="U278" s="974">
        <f t="shared" ref="U278" si="947">IF(J278&gt;0,(J278/J266)*100,)</f>
        <v>16.323731138545952</v>
      </c>
      <c r="V278" s="270"/>
      <c r="W278" s="271"/>
      <c r="X278" s="271"/>
      <c r="Y278" s="272"/>
      <c r="Z278" s="273"/>
      <c r="AA278" s="273"/>
      <c r="AB278" s="271"/>
      <c r="AC278" s="273"/>
      <c r="AD278" s="193"/>
    </row>
    <row r="279" spans="1:30" ht="15">
      <c r="A279" s="1067"/>
      <c r="B279" s="1065" t="s">
        <v>1291</v>
      </c>
      <c r="C279" s="1097"/>
      <c r="D279" s="1098">
        <v>2233</v>
      </c>
      <c r="E279" s="1098">
        <v>4288</v>
      </c>
      <c r="F279" s="1099">
        <v>519</v>
      </c>
      <c r="G279" s="1100">
        <v>7040</v>
      </c>
      <c r="H279" s="1097">
        <v>238</v>
      </c>
      <c r="I279" s="1101"/>
      <c r="J279" s="1086">
        <v>238</v>
      </c>
      <c r="K279"/>
      <c r="L279" s="922"/>
      <c r="M279" s="145"/>
      <c r="N279" s="271"/>
      <c r="O279" s="271"/>
      <c r="P279" s="207"/>
      <c r="Q279" s="208"/>
      <c r="R279" s="209"/>
      <c r="S279" s="210"/>
      <c r="T279" s="207"/>
      <c r="U279" s="209"/>
      <c r="V279" s="270"/>
      <c r="W279" s="271"/>
      <c r="X279" s="271"/>
      <c r="Y279" s="272"/>
      <c r="Z279" s="273"/>
      <c r="AA279" s="273"/>
      <c r="AB279" s="271"/>
      <c r="AC279" s="273"/>
      <c r="AD279" s="193"/>
    </row>
    <row r="280" spans="1:30" ht="15">
      <c r="A280" s="1067"/>
      <c r="B280" s="1106" t="s">
        <v>497</v>
      </c>
      <c r="C280" s="1097"/>
      <c r="D280" s="1098">
        <v>2375</v>
      </c>
      <c r="E280" s="1098">
        <v>4404</v>
      </c>
      <c r="F280" s="1099">
        <v>548</v>
      </c>
      <c r="G280" s="1100">
        <v>7327</v>
      </c>
      <c r="H280" s="1097">
        <v>326</v>
      </c>
      <c r="I280" s="1101"/>
      <c r="J280" s="1086">
        <v>326</v>
      </c>
      <c r="K280"/>
      <c r="L280" s="922"/>
      <c r="M280" s="145"/>
      <c r="N280" s="271"/>
      <c r="O280" s="271"/>
      <c r="P280" s="207"/>
      <c r="Q280" s="208"/>
      <c r="R280" s="209"/>
      <c r="S280" s="210"/>
      <c r="T280" s="207"/>
      <c r="U280" s="209"/>
      <c r="V280" s="270"/>
      <c r="W280" s="271"/>
      <c r="X280" s="271"/>
      <c r="Y280" s="272"/>
      <c r="Z280" s="273"/>
      <c r="AA280" s="273"/>
      <c r="AB280" s="271"/>
      <c r="AC280" s="273"/>
      <c r="AD280" s="193"/>
    </row>
    <row r="281" spans="1:30" ht="15">
      <c r="A281" s="1067"/>
      <c r="B281" s="1065" t="s">
        <v>1277</v>
      </c>
      <c r="C281" s="1097"/>
      <c r="D281" s="1098">
        <v>2375</v>
      </c>
      <c r="E281" s="1098">
        <v>4404</v>
      </c>
      <c r="F281" s="1099">
        <v>548</v>
      </c>
      <c r="G281" s="1100">
        <v>7327</v>
      </c>
      <c r="H281" s="1097">
        <v>326</v>
      </c>
      <c r="I281" s="1101"/>
      <c r="J281" s="1086">
        <v>326</v>
      </c>
      <c r="K281"/>
      <c r="L281" s="480"/>
      <c r="M281" s="145"/>
      <c r="N281" s="271">
        <f>IF(C281&gt;0,(C281/C267)*100,)</f>
        <v>0</v>
      </c>
      <c r="O281" s="271">
        <f>IF(D281&gt;0,(D281/D267)*100,)</f>
        <v>41.254125412541256</v>
      </c>
      <c r="P281" s="276">
        <f t="shared" ref="P281" si="948">IF(E281&gt;0,(E281/E267)*100,)</f>
        <v>39.444693237796685</v>
      </c>
      <c r="Q281" s="276">
        <f t="shared" ref="Q281" si="949">IF(F281&gt;0,(F281/F267)*100,)</f>
        <v>43.875100080064051</v>
      </c>
      <c r="R281" s="277">
        <f t="shared" ref="R281" si="950">IF(G281&gt;0,(G281/G267)*100,)</f>
        <v>40.322491882670185</v>
      </c>
      <c r="S281" s="276">
        <f t="shared" ref="S281" si="951">IF(H281&gt;0,(H281/H267)*100,)</f>
        <v>15.680615680615681</v>
      </c>
      <c r="T281" s="271">
        <f t="shared" ref="T281" si="952">IF(I281&gt;0,(I281/I267)*100,)</f>
        <v>0</v>
      </c>
      <c r="U281" s="277">
        <f t="shared" ref="U281" si="953">IF(J281&gt;0,(J281/J267)*100,)</f>
        <v>15.680615680615681</v>
      </c>
      <c r="V281" s="270"/>
      <c r="W281" s="271"/>
      <c r="X281" s="271"/>
      <c r="Y281" s="272"/>
      <c r="Z281" s="273"/>
      <c r="AA281" s="273"/>
      <c r="AB281" s="271"/>
      <c r="AC281" s="273"/>
      <c r="AD281" s="193"/>
    </row>
    <row r="282" spans="1:30" ht="15">
      <c r="A282" s="1067"/>
      <c r="B282" s="1065" t="s">
        <v>1279</v>
      </c>
      <c r="C282" s="1097"/>
      <c r="D282" s="1098">
        <v>2375</v>
      </c>
      <c r="E282" s="1098">
        <v>4404</v>
      </c>
      <c r="F282" s="1099">
        <v>548</v>
      </c>
      <c r="G282" s="1100">
        <v>7327</v>
      </c>
      <c r="H282" s="1097">
        <v>326</v>
      </c>
      <c r="I282" s="1101"/>
      <c r="J282" s="1086">
        <v>326</v>
      </c>
      <c r="K282"/>
      <c r="L282" s="480"/>
      <c r="M282" s="145"/>
      <c r="N282" s="271"/>
      <c r="O282" s="271"/>
      <c r="P282" s="207"/>
      <c r="Q282" s="208"/>
      <c r="R282" s="209"/>
      <c r="S282" s="210"/>
      <c r="T282" s="207"/>
      <c r="U282" s="209"/>
      <c r="V282" s="270"/>
      <c r="W282" s="271"/>
      <c r="X282" s="271"/>
      <c r="Y282" s="272"/>
      <c r="Z282" s="273"/>
      <c r="AA282" s="273"/>
      <c r="AB282" s="271"/>
      <c r="AC282" s="273"/>
      <c r="AD282" s="193"/>
    </row>
    <row r="283" spans="1:30" ht="15">
      <c r="A283" s="1067"/>
      <c r="B283" s="1106" t="s">
        <v>495</v>
      </c>
      <c r="C283" s="1097"/>
      <c r="D283" s="1098">
        <v>2614</v>
      </c>
      <c r="E283" s="1098">
        <v>4557</v>
      </c>
      <c r="F283" s="1099">
        <v>561</v>
      </c>
      <c r="G283" s="1100">
        <v>7732</v>
      </c>
      <c r="H283" s="1097">
        <v>311</v>
      </c>
      <c r="I283" s="1101"/>
      <c r="J283" s="1086">
        <v>311</v>
      </c>
      <c r="K283"/>
      <c r="L283" s="480"/>
      <c r="M283" s="145"/>
      <c r="N283" s="271"/>
      <c r="O283" s="271"/>
      <c r="P283" s="207"/>
      <c r="Q283" s="208"/>
      <c r="R283" s="209"/>
      <c r="S283" s="210"/>
      <c r="T283" s="207"/>
      <c r="U283" s="209"/>
      <c r="V283" s="270"/>
      <c r="W283" s="271"/>
      <c r="X283" s="271"/>
      <c r="Y283" s="272"/>
      <c r="Z283" s="273"/>
      <c r="AA283" s="273"/>
      <c r="AB283" s="271"/>
      <c r="AC283" s="273"/>
      <c r="AD283" s="193"/>
    </row>
    <row r="284" spans="1:30" ht="15">
      <c r="A284" s="1067"/>
      <c r="B284" s="1065" t="s">
        <v>1281</v>
      </c>
      <c r="C284" s="1097"/>
      <c r="D284" s="1098">
        <v>2614</v>
      </c>
      <c r="E284" s="1098">
        <v>4557</v>
      </c>
      <c r="F284" s="1099">
        <v>561</v>
      </c>
      <c r="G284" s="1100">
        <v>7732</v>
      </c>
      <c r="H284" s="1097">
        <v>311</v>
      </c>
      <c r="I284" s="1101"/>
      <c r="J284" s="1086">
        <v>311</v>
      </c>
      <c r="K284"/>
      <c r="L284" s="480"/>
      <c r="M284" s="145"/>
      <c r="N284" s="271">
        <f>IF(C284&gt;0,(C284/C268)*100,)</f>
        <v>0</v>
      </c>
      <c r="O284" s="271">
        <f>IF(D284&gt;0,(D284/D268)*100,)</f>
        <v>44.883241758241759</v>
      </c>
      <c r="P284" s="207">
        <f t="shared" ref="P284" si="954">IF(E284&gt;0,(E284/E268)*100,)</f>
        <v>47.399625546078632</v>
      </c>
      <c r="Q284" s="208">
        <f t="shared" ref="Q284" si="955">IF(F284&gt;0,(F284/F268)*100,)</f>
        <v>46.828046744574294</v>
      </c>
      <c r="R284" s="209">
        <f t="shared" ref="R284" si="956">IF(G284&gt;0,(G284/G268)*100,)</f>
        <v>46.477518634287094</v>
      </c>
      <c r="S284" s="210">
        <f t="shared" ref="S284" si="957">IF(H284&gt;0,(H284/H268)*100,)</f>
        <v>22.717311906501095</v>
      </c>
      <c r="T284" s="207">
        <f t="shared" ref="T284" si="958">IF(I284&gt;0,(I284/I268)*100,)</f>
        <v>0</v>
      </c>
      <c r="U284" s="209">
        <f t="shared" ref="U284" si="959">IF(J284&gt;0,(J284/J268)*100,)</f>
        <v>22.717311906501095</v>
      </c>
      <c r="V284" s="270"/>
      <c r="W284" s="271"/>
      <c r="X284" s="271"/>
      <c r="Y284" s="272"/>
      <c r="Z284" s="273"/>
      <c r="AA284" s="273"/>
      <c r="AB284" s="271"/>
      <c r="AC284" s="273"/>
      <c r="AD284" s="193"/>
    </row>
    <row r="285" spans="1:30" ht="15">
      <c r="A285" s="1067"/>
      <c r="B285" s="1065" t="s">
        <v>1285</v>
      </c>
      <c r="C285" s="1097"/>
      <c r="D285" s="1098">
        <v>2614</v>
      </c>
      <c r="E285" s="1098">
        <v>4557</v>
      </c>
      <c r="F285" s="1099">
        <v>561</v>
      </c>
      <c r="G285" s="1100">
        <v>7732</v>
      </c>
      <c r="H285" s="1097">
        <v>311</v>
      </c>
      <c r="I285" s="1101"/>
      <c r="J285" s="1086">
        <v>311</v>
      </c>
      <c r="K285"/>
      <c r="L285" s="480"/>
      <c r="M285" s="145"/>
      <c r="N285" s="271"/>
      <c r="O285" s="271"/>
      <c r="P285" s="207"/>
      <c r="Q285" s="208"/>
      <c r="R285" s="209"/>
      <c r="S285" s="210"/>
      <c r="T285" s="207"/>
      <c r="U285" s="209"/>
      <c r="V285" s="270"/>
      <c r="W285" s="271"/>
      <c r="X285" s="271"/>
      <c r="Y285" s="272"/>
      <c r="Z285" s="273"/>
      <c r="AA285" s="273"/>
      <c r="AB285" s="271"/>
      <c r="AC285" s="273"/>
      <c r="AD285" s="193"/>
    </row>
    <row r="286" spans="1:30" ht="15">
      <c r="A286" s="1067"/>
      <c r="B286" s="1065" t="s">
        <v>1283</v>
      </c>
      <c r="C286" s="1097"/>
      <c r="D286" s="1098">
        <v>2614</v>
      </c>
      <c r="E286" s="1098">
        <v>4557</v>
      </c>
      <c r="F286" s="1099">
        <v>561</v>
      </c>
      <c r="G286" s="1100">
        <v>7732</v>
      </c>
      <c r="H286" s="1097">
        <v>311</v>
      </c>
      <c r="I286" s="1101"/>
      <c r="J286" s="1086">
        <v>311</v>
      </c>
      <c r="K286"/>
      <c r="L286" s="480"/>
      <c r="M286" s="145"/>
      <c r="N286" s="271"/>
      <c r="O286" s="271"/>
      <c r="P286" s="207"/>
      <c r="Q286" s="208"/>
      <c r="R286" s="209"/>
      <c r="S286" s="210"/>
      <c r="T286" s="207"/>
      <c r="U286" s="209"/>
      <c r="V286" s="270"/>
      <c r="W286" s="271"/>
      <c r="X286" s="271"/>
      <c r="Y286" s="272"/>
      <c r="Z286" s="273"/>
      <c r="AA286" s="273"/>
      <c r="AB286" s="271"/>
      <c r="AC286" s="273"/>
      <c r="AD286" s="193"/>
    </row>
    <row r="287" spans="1:30" ht="15">
      <c r="A287" s="1067"/>
      <c r="B287" s="1106" t="s">
        <v>493</v>
      </c>
      <c r="C287" s="1097"/>
      <c r="D287" s="1098">
        <v>2902</v>
      </c>
      <c r="E287" s="1098">
        <v>5532</v>
      </c>
      <c r="F287" s="1099">
        <v>606</v>
      </c>
      <c r="G287" s="1100">
        <v>9040</v>
      </c>
      <c r="H287" s="1097">
        <v>524</v>
      </c>
      <c r="I287" s="1101"/>
      <c r="J287" s="1086">
        <v>524</v>
      </c>
      <c r="K287"/>
      <c r="L287" s="480"/>
      <c r="M287" s="145"/>
      <c r="N287" s="271"/>
      <c r="O287" s="271"/>
      <c r="P287" s="207"/>
      <c r="Q287" s="208"/>
      <c r="R287" s="209"/>
      <c r="S287" s="210"/>
      <c r="T287" s="207"/>
      <c r="U287" s="209"/>
      <c r="V287" s="270"/>
      <c r="W287" s="271"/>
      <c r="X287" s="271"/>
      <c r="Y287" s="272"/>
      <c r="Z287" s="273"/>
      <c r="AA287" s="273"/>
      <c r="AB287" s="271"/>
      <c r="AC287" s="273"/>
      <c r="AD287" s="193"/>
    </row>
    <row r="288" spans="1:30" ht="15">
      <c r="A288" s="1067"/>
      <c r="B288" s="1065" t="s">
        <v>1298</v>
      </c>
      <c r="C288" s="1097"/>
      <c r="D288" s="1098">
        <v>2902</v>
      </c>
      <c r="E288" s="1098">
        <v>5532</v>
      </c>
      <c r="F288" s="1099">
        <v>606</v>
      </c>
      <c r="G288" s="1100">
        <v>9040</v>
      </c>
      <c r="H288" s="1097">
        <v>524</v>
      </c>
      <c r="I288" s="1101"/>
      <c r="J288" s="1086">
        <v>524</v>
      </c>
      <c r="K288"/>
      <c r="L288" s="480"/>
      <c r="M288" s="145"/>
      <c r="N288" s="271"/>
      <c r="O288" s="271">
        <f>IF(D288&gt;0,(D288/D269)*100,)</f>
        <v>44.427434170238826</v>
      </c>
      <c r="P288" s="207">
        <f t="shared" ref="P288" si="960">IF(E288&gt;0,(E288/E269)*100,)</f>
        <v>49.990963311042833</v>
      </c>
      <c r="Q288" s="208">
        <f t="shared" ref="Q288" si="961">IF(F288&gt;0,(F288/F269)*100,)</f>
        <v>43.47202295552367</v>
      </c>
      <c r="R288" s="209">
        <f t="shared" ref="R288" si="962">IF(G288&gt;0,(G288/G269)*100,)</f>
        <v>47.598989048020215</v>
      </c>
      <c r="S288" s="210">
        <f t="shared" ref="S288" si="963">IF(H288&gt;0,(H288/H269)*100,)</f>
        <v>28.187197417966647</v>
      </c>
      <c r="T288" s="207">
        <f t="shared" ref="T288" si="964">IF(I288&gt;0,(I288/I269)*100,)</f>
        <v>0</v>
      </c>
      <c r="U288" s="209">
        <f t="shared" ref="U288" si="965">IF(J288&gt;0,(J288/J269)*100,)</f>
        <v>28.187197417966647</v>
      </c>
      <c r="V288" s="270"/>
      <c r="W288" s="271"/>
      <c r="X288" s="271"/>
      <c r="Y288" s="272"/>
      <c r="Z288" s="273"/>
      <c r="AA288" s="273"/>
      <c r="AB288" s="271"/>
      <c r="AC288" s="273"/>
      <c r="AD288" s="193"/>
    </row>
    <row r="289" spans="1:38" ht="15">
      <c r="A289" s="1067"/>
      <c r="B289" s="1065" t="s">
        <v>1287</v>
      </c>
      <c r="C289" s="1097"/>
      <c r="D289" s="1098">
        <v>2902</v>
      </c>
      <c r="E289" s="1098">
        <v>5532</v>
      </c>
      <c r="F289" s="1099">
        <v>606</v>
      </c>
      <c r="G289" s="1100">
        <v>9040</v>
      </c>
      <c r="H289" s="1097">
        <v>524</v>
      </c>
      <c r="I289" s="1101"/>
      <c r="J289" s="1086">
        <v>524</v>
      </c>
      <c r="K289"/>
      <c r="L289" s="480"/>
      <c r="M289" s="145"/>
      <c r="N289" s="271"/>
      <c r="O289" s="271"/>
      <c r="P289" s="207"/>
      <c r="Q289" s="208"/>
      <c r="R289" s="209"/>
      <c r="S289" s="210"/>
      <c r="T289" s="207"/>
      <c r="U289" s="209"/>
      <c r="V289" s="270"/>
      <c r="W289" s="271"/>
      <c r="X289" s="271"/>
      <c r="Y289" s="272"/>
      <c r="Z289" s="273"/>
      <c r="AA289" s="273"/>
      <c r="AB289" s="271"/>
      <c r="AC289" s="273"/>
      <c r="AD289" s="193"/>
    </row>
    <row r="290" spans="1:38" ht="15">
      <c r="A290" s="1067"/>
      <c r="B290" s="1106" t="s">
        <v>491</v>
      </c>
      <c r="C290" s="1097"/>
      <c r="D290" s="1098">
        <v>2609</v>
      </c>
      <c r="E290" s="1098">
        <v>5500</v>
      </c>
      <c r="F290" s="1099">
        <v>648</v>
      </c>
      <c r="G290" s="1100">
        <v>8757</v>
      </c>
      <c r="H290" s="1097">
        <v>612</v>
      </c>
      <c r="I290" s="1101"/>
      <c r="J290" s="1086">
        <v>612</v>
      </c>
      <c r="K290"/>
      <c r="L290" s="480"/>
      <c r="M290" s="145"/>
      <c r="N290" s="271"/>
      <c r="O290" s="271"/>
      <c r="P290" s="207"/>
      <c r="Q290" s="208"/>
      <c r="R290" s="209"/>
      <c r="S290" s="210"/>
      <c r="T290" s="207"/>
      <c r="U290" s="209"/>
      <c r="V290" s="270"/>
      <c r="W290" s="271"/>
      <c r="X290" s="271"/>
      <c r="Y290" s="272"/>
      <c r="Z290" s="273"/>
      <c r="AA290" s="273"/>
      <c r="AB290" s="271"/>
      <c r="AC290" s="273"/>
      <c r="AD290" s="193"/>
    </row>
    <row r="291" spans="1:38" ht="15">
      <c r="A291" s="1067"/>
      <c r="B291" s="1065" t="s">
        <v>1300</v>
      </c>
      <c r="C291" s="1097"/>
      <c r="D291" s="1098">
        <v>2609</v>
      </c>
      <c r="E291" s="1098">
        <v>5500</v>
      </c>
      <c r="F291" s="1099">
        <v>648</v>
      </c>
      <c r="G291" s="1100">
        <v>8757</v>
      </c>
      <c r="H291" s="1097">
        <v>612</v>
      </c>
      <c r="I291" s="1101"/>
      <c r="J291" s="1086">
        <v>612</v>
      </c>
      <c r="K291"/>
      <c r="L291" s="480"/>
      <c r="M291" s="145"/>
      <c r="N291" s="271"/>
      <c r="O291" s="271">
        <f>IF(D291&gt;0,(D291/D270)*100,)</f>
        <v>43.526860193526865</v>
      </c>
      <c r="P291" s="207">
        <f t="shared" ref="P291" si="966">IF(E291&gt;0,(E291/E270)*100,)</f>
        <v>48.797799662851567</v>
      </c>
      <c r="Q291" s="208">
        <f t="shared" ref="Q291" si="967">IF(F291&gt;0,(F291/F270)*100,)</f>
        <v>56.942003514938492</v>
      </c>
      <c r="R291" s="209">
        <f t="shared" ref="R291" si="968">IF(G291&gt;0,(G291/G270)*100,)</f>
        <v>47.584632940281473</v>
      </c>
      <c r="S291" s="210">
        <f t="shared" ref="S291" si="969">IF(H291&gt;0,(H291/H270)*100,)</f>
        <v>32.779860739153719</v>
      </c>
      <c r="T291" s="207">
        <f t="shared" ref="T291" si="970">IF(I291&gt;0,(I291/I270)*100,)</f>
        <v>0</v>
      </c>
      <c r="U291" s="209">
        <f t="shared" ref="U291" si="971">IF(J291&gt;0,(J291/J270)*100,)</f>
        <v>32.779860739153719</v>
      </c>
      <c r="V291" s="270"/>
      <c r="W291" s="271"/>
      <c r="X291" s="271"/>
      <c r="Y291" s="272"/>
      <c r="Z291" s="273"/>
      <c r="AA291" s="273"/>
      <c r="AB291" s="271"/>
      <c r="AC291" s="273"/>
      <c r="AD291" s="193"/>
    </row>
    <row r="292" spans="1:38" ht="15">
      <c r="A292" s="1067"/>
      <c r="B292" s="1065" t="s">
        <v>1289</v>
      </c>
      <c r="C292" s="1097"/>
      <c r="D292" s="1098">
        <v>2609</v>
      </c>
      <c r="E292" s="1098">
        <v>5500</v>
      </c>
      <c r="F292" s="1099">
        <v>648</v>
      </c>
      <c r="G292" s="1100">
        <v>8757</v>
      </c>
      <c r="H292" s="1097">
        <v>612</v>
      </c>
      <c r="I292" s="1101"/>
      <c r="J292" s="1086">
        <v>612</v>
      </c>
      <c r="K292"/>
      <c r="L292" s="480"/>
      <c r="M292" s="145"/>
      <c r="N292" s="179"/>
      <c r="O292" s="271"/>
      <c r="P292" s="207"/>
      <c r="Q292" s="208"/>
      <c r="R292" s="209"/>
      <c r="S292" s="210"/>
      <c r="T292" s="207"/>
      <c r="U292" s="209"/>
      <c r="V292" s="286" t="s">
        <v>9</v>
      </c>
      <c r="W292" s="271"/>
      <c r="X292" s="271"/>
      <c r="Y292" s="272"/>
      <c r="Z292" s="273"/>
      <c r="AA292" s="273"/>
      <c r="AB292" s="271"/>
      <c r="AC292" s="273"/>
      <c r="AD292" s="193"/>
    </row>
    <row r="293" spans="1:38" ht="15">
      <c r="A293" s="1067"/>
      <c r="B293" s="1106" t="s">
        <v>489</v>
      </c>
      <c r="C293" s="1097"/>
      <c r="D293" s="1098">
        <v>1517</v>
      </c>
      <c r="E293" s="1098">
        <v>2688</v>
      </c>
      <c r="F293" s="1099">
        <v>327</v>
      </c>
      <c r="G293" s="1100">
        <v>4532</v>
      </c>
      <c r="H293" s="1097">
        <v>195</v>
      </c>
      <c r="I293" s="1101"/>
      <c r="J293" s="1086">
        <v>195</v>
      </c>
      <c r="K293"/>
      <c r="L293" s="480"/>
      <c r="M293" s="145"/>
      <c r="N293" s="975">
        <f>IF(C293&gt;0,(C293/C285)*100,)</f>
        <v>0</v>
      </c>
      <c r="O293" s="975">
        <f>IF(D293&gt;0,(D293/D285)*100,)</f>
        <v>58.033664881407809</v>
      </c>
      <c r="P293" s="975">
        <f t="shared" ref="P293" si="972">IF(E293&gt;0,(E293/E285)*100,)</f>
        <v>58.986175115207374</v>
      </c>
      <c r="Q293" s="975">
        <f t="shared" ref="Q293" si="973">IF(F293&gt;0,(F293/F285)*100,)</f>
        <v>58.288770053475936</v>
      </c>
      <c r="R293" s="976">
        <f t="shared" ref="R293" si="974">IF(G293&gt;0,(G293/G285)*100,)</f>
        <v>58.613554061045001</v>
      </c>
      <c r="S293" s="976">
        <f t="shared" ref="S293" si="975">IF(H293&gt;0,(H293/H285)*100,)</f>
        <v>62.700964630225073</v>
      </c>
      <c r="T293" s="977">
        <f t="shared" ref="T293" si="976">IF(I293&gt;0,(I293/I285)*100,)</f>
        <v>0</v>
      </c>
      <c r="U293" s="987">
        <f t="shared" ref="U293" si="977">IF(J293&gt;0,(J293/J285)*100,)</f>
        <v>62.700964630225073</v>
      </c>
      <c r="V293" s="281">
        <f>+N293+N296</f>
        <v>0</v>
      </c>
      <c r="W293" s="271">
        <f t="shared" ref="W293:W295" si="978">+O293+O296</f>
        <v>63.771996939556239</v>
      </c>
      <c r="X293" s="271">
        <f t="shared" ref="X293:X295" si="979">+P293+P296</f>
        <v>63.375027430326966</v>
      </c>
      <c r="Y293" s="272">
        <f t="shared" ref="Y293:Y295" si="980">+Q293+Q296</f>
        <v>62.210338680926917</v>
      </c>
      <c r="Z293" s="273">
        <f t="shared" ref="Z293:Z295" si="981">+R293+R296</f>
        <v>63.424728401448519</v>
      </c>
      <c r="AA293" s="273">
        <f t="shared" ref="AA293:AA295" si="982">+S293+S296</f>
        <v>69.774919614147905</v>
      </c>
      <c r="AB293" s="271">
        <f t="shared" ref="AB293:AB295" si="983">+T293+T296</f>
        <v>0</v>
      </c>
      <c r="AC293" s="273">
        <f t="shared" ref="AC293:AC295" si="984">+U293+U296</f>
        <v>69.774919614147905</v>
      </c>
      <c r="AD293" s="193"/>
      <c r="AE293" s="992">
        <f>+V293+N299</f>
        <v>0</v>
      </c>
      <c r="AF293" s="992">
        <f t="shared" ref="AF293:AF295" si="985">+W293+O299</f>
        <v>100</v>
      </c>
      <c r="AG293" s="992">
        <f t="shared" ref="AG293:AG295" si="986">+X293+P299</f>
        <v>100</v>
      </c>
      <c r="AH293" s="992">
        <f t="shared" ref="AH293:AH295" si="987">+Y293+Q299</f>
        <v>100</v>
      </c>
      <c r="AI293" s="992">
        <f t="shared" ref="AI293:AI295" si="988">+Z293+R299</f>
        <v>100</v>
      </c>
      <c r="AJ293" s="992">
        <f t="shared" ref="AJ293:AJ295" si="989">+AA293+S299</f>
        <v>100</v>
      </c>
      <c r="AK293" s="992">
        <f t="shared" ref="AK293:AK295" si="990">+AB293+T299</f>
        <v>0</v>
      </c>
      <c r="AL293" s="992">
        <f t="shared" ref="AL293:AL295" si="991">+AC293+U299</f>
        <v>100</v>
      </c>
    </row>
    <row r="294" spans="1:38" ht="15">
      <c r="A294" s="1067"/>
      <c r="B294" s="1106" t="s">
        <v>487</v>
      </c>
      <c r="C294" s="1097"/>
      <c r="D294" s="1098">
        <v>1788</v>
      </c>
      <c r="E294" s="1098">
        <v>3382</v>
      </c>
      <c r="F294" s="1099">
        <v>396</v>
      </c>
      <c r="G294" s="1100">
        <v>5566</v>
      </c>
      <c r="H294" s="1097">
        <v>351</v>
      </c>
      <c r="I294" s="1101"/>
      <c r="J294" s="1086">
        <v>351</v>
      </c>
      <c r="K294"/>
      <c r="L294" s="480"/>
      <c r="M294" s="145"/>
      <c r="N294" s="179">
        <f>IF(C294&gt;0,(C294/C289)*100,)</f>
        <v>0</v>
      </c>
      <c r="O294" s="179">
        <f>IF(D294&gt;0,(D294/D289)*100,)</f>
        <v>61.612680909717433</v>
      </c>
      <c r="P294" s="179">
        <f t="shared" ref="P294" si="992">IF(E294&gt;0,(E294/E289)*100,)</f>
        <v>61.135213304410698</v>
      </c>
      <c r="Q294" s="179">
        <f t="shared" ref="Q294" si="993">IF(F294&gt;0,(F294/F289)*100,)</f>
        <v>65.346534653465355</v>
      </c>
      <c r="R294" s="180">
        <f t="shared" ref="R294" si="994">IF(G294&gt;0,(G294/G289)*100,)</f>
        <v>61.570796460176993</v>
      </c>
      <c r="S294" s="180">
        <f t="shared" ref="S294" si="995">IF(H294&gt;0,(H294/H289)*100,)</f>
        <v>66.984732824427482</v>
      </c>
      <c r="T294" s="245">
        <f t="shared" ref="T294" si="996">IF(I294&gt;0,(I294/I289)*100,)</f>
        <v>0</v>
      </c>
      <c r="U294" s="988">
        <f t="shared" ref="U294" si="997">IF(J294&gt;0,(J294/J289)*100,)</f>
        <v>66.984732824427482</v>
      </c>
      <c r="V294" s="281">
        <f t="shared" ref="V294:V295" si="998">+N294+N297</f>
        <v>0</v>
      </c>
      <c r="W294" s="271">
        <f t="shared" si="978"/>
        <v>66.678152997932457</v>
      </c>
      <c r="X294" s="271">
        <f t="shared" si="979"/>
        <v>65.039768618944322</v>
      </c>
      <c r="Y294" s="272">
        <f t="shared" si="980"/>
        <v>70.297029702970306</v>
      </c>
      <c r="Z294" s="273">
        <f t="shared" si="981"/>
        <v>65.91814159292035</v>
      </c>
      <c r="AA294" s="273">
        <f t="shared" si="982"/>
        <v>71.374045801526719</v>
      </c>
      <c r="AB294" s="271">
        <f t="shared" si="983"/>
        <v>0</v>
      </c>
      <c r="AC294" s="273">
        <f t="shared" si="984"/>
        <v>71.374045801526719</v>
      </c>
      <c r="AD294" s="193"/>
      <c r="AE294" s="992">
        <f t="shared" ref="AE294:AE295" si="999">+V294+N300</f>
        <v>0</v>
      </c>
      <c r="AF294" s="992">
        <f t="shared" si="985"/>
        <v>100</v>
      </c>
      <c r="AG294" s="992">
        <f t="shared" si="986"/>
        <v>100</v>
      </c>
      <c r="AH294" s="992">
        <f t="shared" si="987"/>
        <v>100</v>
      </c>
      <c r="AI294" s="992">
        <f t="shared" si="988"/>
        <v>100</v>
      </c>
      <c r="AJ294" s="992">
        <f t="shared" si="989"/>
        <v>100</v>
      </c>
      <c r="AK294" s="992">
        <f t="shared" si="990"/>
        <v>0</v>
      </c>
      <c r="AL294" s="992">
        <f t="shared" si="991"/>
        <v>100</v>
      </c>
    </row>
    <row r="295" spans="1:38" ht="15">
      <c r="A295" s="1067"/>
      <c r="B295" s="1114" t="s">
        <v>485</v>
      </c>
      <c r="C295" s="1116"/>
      <c r="D295" s="1117">
        <v>1460</v>
      </c>
      <c r="E295" s="1117">
        <v>3122</v>
      </c>
      <c r="F295" s="1118">
        <v>369</v>
      </c>
      <c r="G295" s="1119">
        <v>4951</v>
      </c>
      <c r="H295" s="1116">
        <v>366</v>
      </c>
      <c r="I295" s="1117"/>
      <c r="J295" s="1091">
        <v>366</v>
      </c>
      <c r="K295"/>
      <c r="L295" s="480"/>
      <c r="M295" s="145"/>
      <c r="N295" s="181">
        <f>IF(C295&gt;0,(C295/C292)*100,)</f>
        <v>0</v>
      </c>
      <c r="O295" s="181">
        <f>IF(D295&gt;0,(D295/D292)*100,)</f>
        <v>55.96013798390188</v>
      </c>
      <c r="P295" s="181">
        <f t="shared" ref="P295" si="1000">IF(E295&gt;0,(E295/E292)*100,)</f>
        <v>56.763636363636358</v>
      </c>
      <c r="Q295" s="181">
        <f t="shared" ref="Q295" si="1001">IF(F295&gt;0,(F295/F292)*100,)</f>
        <v>56.944444444444443</v>
      </c>
      <c r="R295" s="182">
        <f t="shared" ref="R295" si="1002">IF(G295&gt;0,(G295/G292)*100,)</f>
        <v>56.537627041224155</v>
      </c>
      <c r="S295" s="182">
        <f t="shared" ref="S295" si="1003">IF(H295&gt;0,(H295/H292)*100,)</f>
        <v>59.803921568627452</v>
      </c>
      <c r="T295" s="246">
        <f t="shared" ref="T295" si="1004">IF(I295&gt;0,(I295/I292)*100,)</f>
        <v>0</v>
      </c>
      <c r="U295" s="989">
        <f t="shared" ref="U295" si="1005">IF(J295&gt;0,(J295/J292)*100,)</f>
        <v>59.803921568627452</v>
      </c>
      <c r="V295" s="281">
        <f t="shared" si="998"/>
        <v>0</v>
      </c>
      <c r="W295" s="271">
        <f t="shared" si="978"/>
        <v>61.97776926025297</v>
      </c>
      <c r="X295" s="271">
        <f t="shared" si="979"/>
        <v>61.454545454545446</v>
      </c>
      <c r="Y295" s="272">
        <f t="shared" si="980"/>
        <v>59.876543209876544</v>
      </c>
      <c r="Z295" s="273">
        <f t="shared" si="981"/>
        <v>61.493662213086665</v>
      </c>
      <c r="AA295" s="273">
        <f t="shared" si="982"/>
        <v>64.052287581699346</v>
      </c>
      <c r="AB295" s="271">
        <f t="shared" si="983"/>
        <v>0</v>
      </c>
      <c r="AC295" s="273">
        <f t="shared" si="984"/>
        <v>64.052287581699346</v>
      </c>
      <c r="AD295" s="193"/>
      <c r="AE295" s="992">
        <f t="shared" si="999"/>
        <v>0</v>
      </c>
      <c r="AF295" s="992">
        <f t="shared" si="985"/>
        <v>100</v>
      </c>
      <c r="AG295" s="992">
        <f t="shared" si="986"/>
        <v>100</v>
      </c>
      <c r="AH295" s="992">
        <f t="shared" si="987"/>
        <v>100</v>
      </c>
      <c r="AI295" s="992">
        <f t="shared" si="988"/>
        <v>100</v>
      </c>
      <c r="AJ295" s="992">
        <f t="shared" si="989"/>
        <v>100</v>
      </c>
      <c r="AK295" s="992">
        <f t="shared" si="990"/>
        <v>0</v>
      </c>
      <c r="AL295" s="992">
        <f t="shared" si="991"/>
        <v>100</v>
      </c>
    </row>
    <row r="296" spans="1:38" ht="15">
      <c r="A296" s="1067"/>
      <c r="B296" s="1106" t="s">
        <v>483</v>
      </c>
      <c r="C296" s="1097"/>
      <c r="D296" s="1098">
        <v>150</v>
      </c>
      <c r="E296" s="1098">
        <v>200</v>
      </c>
      <c r="F296" s="1099">
        <v>22</v>
      </c>
      <c r="G296" s="1100">
        <v>372</v>
      </c>
      <c r="H296" s="1097">
        <v>22</v>
      </c>
      <c r="I296" s="1101"/>
      <c r="J296" s="1086">
        <v>22</v>
      </c>
      <c r="K296"/>
      <c r="L296" s="480"/>
      <c r="M296" s="145"/>
      <c r="N296" s="179">
        <f>IF(C296&gt;0,(C296/C285)*100,)</f>
        <v>0</v>
      </c>
      <c r="O296" s="179">
        <f>IF(D296&gt;0,(D296/D285)*100,)</f>
        <v>5.7383320581484316</v>
      </c>
      <c r="P296" s="179">
        <f t="shared" ref="P296" si="1006">IF(E296&gt;0,(E296/E285)*100,)</f>
        <v>4.3888523151195962</v>
      </c>
      <c r="Q296" s="179">
        <f t="shared" ref="Q296" si="1007">IF(F296&gt;0,(F296/F285)*100,)</f>
        <v>3.9215686274509802</v>
      </c>
      <c r="R296" s="180">
        <f t="shared" ref="R296" si="1008">IF(G296&gt;0,(G296/G285)*100,)</f>
        <v>4.8111743404035181</v>
      </c>
      <c r="S296" s="180">
        <f t="shared" ref="S296" si="1009">IF(H296&gt;0,(H296/H285)*100,)</f>
        <v>7.07395498392283</v>
      </c>
      <c r="T296" s="245">
        <f t="shared" ref="T296" si="1010">IF(I296&gt;0,(I296/I285)*100,)</f>
        <v>0</v>
      </c>
      <c r="U296" s="988">
        <f t="shared" ref="U296" si="1011">IF(J296&gt;0,(J296/J285)*100,)</f>
        <v>7.07395498392283</v>
      </c>
      <c r="V296" s="281"/>
      <c r="W296" s="271"/>
      <c r="X296" s="271"/>
      <c r="Y296" s="272"/>
      <c r="Z296" s="273"/>
      <c r="AA296" s="273"/>
      <c r="AB296" s="271"/>
      <c r="AC296" s="273"/>
      <c r="AD296" s="193"/>
    </row>
    <row r="297" spans="1:38" ht="15">
      <c r="A297" s="1067"/>
      <c r="B297" s="1106" t="s">
        <v>481</v>
      </c>
      <c r="C297" s="1097"/>
      <c r="D297" s="1098">
        <v>147</v>
      </c>
      <c r="E297" s="1098">
        <v>216</v>
      </c>
      <c r="F297" s="1099">
        <v>30</v>
      </c>
      <c r="G297" s="1100">
        <v>393</v>
      </c>
      <c r="H297" s="1097">
        <v>23</v>
      </c>
      <c r="I297" s="1101"/>
      <c r="J297" s="1086">
        <v>23</v>
      </c>
      <c r="K297"/>
      <c r="L297" s="480"/>
      <c r="M297" s="145"/>
      <c r="N297" s="179">
        <f>IF(C297&gt;0,(C297/C289)*100,)</f>
        <v>0</v>
      </c>
      <c r="O297" s="179">
        <f>IF(D297&gt;0,(D297/D289)*100,)</f>
        <v>5.0654720882150244</v>
      </c>
      <c r="P297" s="179">
        <f t="shared" ref="P297" si="1012">IF(E297&gt;0,(E297/E289)*100,)</f>
        <v>3.9045553145336225</v>
      </c>
      <c r="Q297" s="179">
        <f t="shared" ref="Q297" si="1013">IF(F297&gt;0,(F297/F289)*100,)</f>
        <v>4.9504950495049505</v>
      </c>
      <c r="R297" s="180">
        <f t="shared" ref="R297" si="1014">IF(G297&gt;0,(G297/G289)*100,)</f>
        <v>4.3473451327433628</v>
      </c>
      <c r="S297" s="180">
        <f t="shared" ref="S297" si="1015">IF(H297&gt;0,(H297/H289)*100,)</f>
        <v>4.3893129770992365</v>
      </c>
      <c r="T297" s="245">
        <f t="shared" ref="T297" si="1016">IF(I297&gt;0,(I297/I289)*100,)</f>
        <v>0</v>
      </c>
      <c r="U297" s="988">
        <f t="shared" ref="U297" si="1017">IF(J297&gt;0,(J297/J289)*100,)</f>
        <v>4.3893129770992365</v>
      </c>
      <c r="V297" s="281"/>
      <c r="W297" s="279"/>
      <c r="X297" s="279"/>
      <c r="Y297" s="280"/>
      <c r="Z297" s="281"/>
      <c r="AA297" s="281"/>
      <c r="AB297" s="279"/>
      <c r="AC297" s="281"/>
      <c r="AD297" s="193"/>
    </row>
    <row r="298" spans="1:38" ht="15">
      <c r="A298" s="1067"/>
      <c r="B298" s="1114" t="s">
        <v>479</v>
      </c>
      <c r="C298" s="1116"/>
      <c r="D298" s="1117">
        <v>157</v>
      </c>
      <c r="E298" s="1117">
        <v>258</v>
      </c>
      <c r="F298" s="1118">
        <v>19</v>
      </c>
      <c r="G298" s="1119">
        <v>434</v>
      </c>
      <c r="H298" s="1116">
        <v>26</v>
      </c>
      <c r="I298" s="1117"/>
      <c r="J298" s="1091">
        <v>26</v>
      </c>
      <c r="K298"/>
      <c r="L298" s="480"/>
      <c r="M298" s="145"/>
      <c r="N298" s="181">
        <f>IF(C298&gt;0,(C298/C292)*100,)</f>
        <v>0</v>
      </c>
      <c r="O298" s="181">
        <f>IF(D298&gt;0,(D298/D292)*100,)</f>
        <v>6.017631276351092</v>
      </c>
      <c r="P298" s="181">
        <f t="shared" ref="P298" si="1018">IF(E298&gt;0,(E298/E292)*100,)</f>
        <v>4.6909090909090905</v>
      </c>
      <c r="Q298" s="181">
        <f t="shared" ref="Q298" si="1019">IF(F298&gt;0,(F298/F292)*100,)</f>
        <v>2.9320987654320985</v>
      </c>
      <c r="R298" s="182">
        <f t="shared" ref="R298" si="1020">IF(G298&gt;0,(G298/G292)*100,)</f>
        <v>4.95603517186251</v>
      </c>
      <c r="S298" s="182">
        <f t="shared" ref="S298" si="1021">IF(H298&gt;0,(H298/H292)*100,)</f>
        <v>4.2483660130718954</v>
      </c>
      <c r="T298" s="246">
        <f t="shared" ref="T298" si="1022">IF(I298&gt;0,(I298/I292)*100,)</f>
        <v>0</v>
      </c>
      <c r="U298" s="989">
        <f t="shared" ref="U298" si="1023">IF(J298&gt;0,(J298/J292)*100,)</f>
        <v>4.2483660130718954</v>
      </c>
      <c r="V298" s="260"/>
      <c r="W298" s="254"/>
      <c r="X298" s="261"/>
      <c r="Y298" s="261"/>
      <c r="Z298" s="262"/>
      <c r="AA298" s="262"/>
      <c r="AB298" s="261"/>
      <c r="AC298" s="262"/>
      <c r="AD298" s="193"/>
    </row>
    <row r="299" spans="1:38" ht="15">
      <c r="A299" s="1067"/>
      <c r="B299" s="1106" t="s">
        <v>477</v>
      </c>
      <c r="C299" s="1097"/>
      <c r="D299" s="1098">
        <v>947</v>
      </c>
      <c r="E299" s="1098">
        <v>1669</v>
      </c>
      <c r="F299" s="1099">
        <v>212</v>
      </c>
      <c r="G299" s="1100">
        <v>2828</v>
      </c>
      <c r="H299" s="1097">
        <v>94</v>
      </c>
      <c r="I299" s="1101"/>
      <c r="J299" s="1086">
        <v>94</v>
      </c>
      <c r="K299"/>
      <c r="L299" s="480"/>
      <c r="M299" s="145"/>
      <c r="N299" s="975">
        <f>IF(C299&gt;0,(C299/C285)*100,)</f>
        <v>0</v>
      </c>
      <c r="O299" s="975">
        <f t="shared" ref="O299" si="1024">IF(D299&gt;0,(D299/D285)*100,)</f>
        <v>36.228003060443761</v>
      </c>
      <c r="P299" s="975">
        <f t="shared" ref="P299" si="1025">IF(E299&gt;0,(E299/E285)*100,)</f>
        <v>36.624972569673034</v>
      </c>
      <c r="Q299" s="975">
        <f t="shared" ref="Q299" si="1026">IF(F299&gt;0,(F299/F285)*100,)</f>
        <v>37.789661319073083</v>
      </c>
      <c r="R299" s="976">
        <f t="shared" ref="R299" si="1027">IF(G299&gt;0,(G299/G285)*100,)</f>
        <v>36.575271598551474</v>
      </c>
      <c r="S299" s="976">
        <f t="shared" ref="S299" si="1028">IF(H299&gt;0,(H299/H285)*100,)</f>
        <v>30.225080385852088</v>
      </c>
      <c r="T299" s="977">
        <f t="shared" ref="T299" si="1029">IF(I299&gt;0,(I299/I285)*100,)</f>
        <v>0</v>
      </c>
      <c r="U299" s="987">
        <f t="shared" ref="U299" si="1030">IF(J299&gt;0,(J299/J285)*100,)</f>
        <v>30.225080385852088</v>
      </c>
      <c r="V299" s="260"/>
      <c r="W299" s="254"/>
      <c r="X299" s="261"/>
      <c r="Y299" s="261"/>
      <c r="Z299" s="262"/>
      <c r="AA299" s="262"/>
      <c r="AB299" s="261"/>
      <c r="AC299" s="262"/>
      <c r="AD299" s="193"/>
    </row>
    <row r="300" spans="1:38" ht="15">
      <c r="A300" s="1067"/>
      <c r="B300" s="1106" t="s">
        <v>475</v>
      </c>
      <c r="C300" s="1097"/>
      <c r="D300" s="1098">
        <v>967</v>
      </c>
      <c r="E300" s="1098">
        <v>1934</v>
      </c>
      <c r="F300" s="1099">
        <v>180</v>
      </c>
      <c r="G300" s="1100">
        <v>3081</v>
      </c>
      <c r="H300" s="1097">
        <v>150</v>
      </c>
      <c r="I300" s="1101"/>
      <c r="J300" s="1086">
        <v>150</v>
      </c>
      <c r="K300"/>
      <c r="L300" s="480"/>
      <c r="M300" s="145"/>
      <c r="N300" s="178">
        <f>IF(C300&gt;0,(C300/C289)*100,)</f>
        <v>0</v>
      </c>
      <c r="O300" s="178">
        <f t="shared" ref="O300" si="1031">IF(D300&gt;0,(D300/D289)*100,)</f>
        <v>33.321847002067543</v>
      </c>
      <c r="P300" s="178">
        <f t="shared" ref="P300" si="1032">IF(E300&gt;0,(E300/E289)*100,)</f>
        <v>34.960231381055678</v>
      </c>
      <c r="Q300" s="178">
        <f t="shared" ref="Q300" si="1033">IF(F300&gt;0,(F300/F289)*100,)</f>
        <v>29.702970297029701</v>
      </c>
      <c r="R300" s="183">
        <f t="shared" ref="R300" si="1034">IF(G300&gt;0,(G300/G289)*100,)</f>
        <v>34.081858407079643</v>
      </c>
      <c r="S300" s="178">
        <f t="shared" ref="S300" si="1035">IF(H300&gt;0,(H300/H289)*100,)</f>
        <v>28.625954198473281</v>
      </c>
      <c r="T300" s="248">
        <f t="shared" ref="T300" si="1036">IF(I300&gt;0,(I300/I289)*100,)</f>
        <v>0</v>
      </c>
      <c r="U300" s="183">
        <f t="shared" ref="U300" si="1037">IF(J300&gt;0,(J300/J289)*100,)</f>
        <v>28.625954198473281</v>
      </c>
      <c r="V300" s="260"/>
      <c r="W300" s="254"/>
      <c r="X300" s="261"/>
      <c r="Y300" s="261"/>
      <c r="Z300" s="262"/>
      <c r="AA300" s="262"/>
      <c r="AB300" s="261"/>
      <c r="AC300" s="262"/>
      <c r="AD300" s="193"/>
    </row>
    <row r="301" spans="1:38" ht="15">
      <c r="A301" s="1067"/>
      <c r="B301" s="1114" t="s">
        <v>473</v>
      </c>
      <c r="C301" s="1116"/>
      <c r="D301" s="1117">
        <v>992</v>
      </c>
      <c r="E301" s="1117">
        <v>2120</v>
      </c>
      <c r="F301" s="1118">
        <v>260</v>
      </c>
      <c r="G301" s="1119">
        <v>3372</v>
      </c>
      <c r="H301" s="1116">
        <v>220</v>
      </c>
      <c r="I301" s="1117"/>
      <c r="J301" s="1091">
        <v>220</v>
      </c>
      <c r="K301"/>
      <c r="L301" s="480"/>
      <c r="M301" s="145"/>
      <c r="N301" s="991">
        <f>IF(C301&gt;0,(C301/C292)*100,)</f>
        <v>0</v>
      </c>
      <c r="O301" s="991">
        <f t="shared" ref="O301" si="1038">IF(D301&gt;0,(D301/D292)*100,)</f>
        <v>38.02223073974703</v>
      </c>
      <c r="P301" s="991">
        <f t="shared" ref="P301" si="1039">IF(E301&gt;0,(E301/E292)*100,)</f>
        <v>38.545454545454547</v>
      </c>
      <c r="Q301" s="991">
        <f t="shared" ref="Q301" si="1040">IF(F301&gt;0,(F301/F292)*100,)</f>
        <v>40.123456790123456</v>
      </c>
      <c r="R301" s="996">
        <f t="shared" ref="R301" si="1041">IF(G301&gt;0,(G301/G292)*100,)</f>
        <v>38.506337786913328</v>
      </c>
      <c r="S301" s="991">
        <f t="shared" ref="S301" si="1042">IF(H301&gt;0,(H301/H292)*100,)</f>
        <v>35.947712418300654</v>
      </c>
      <c r="T301" s="984">
        <f t="shared" ref="T301" si="1043">IF(I301&gt;0,(I301/I292)*100,)</f>
        <v>0</v>
      </c>
      <c r="U301" s="996">
        <f t="shared" ref="U301" si="1044">IF(J301&gt;0,(J301/J292)*100,)</f>
        <v>35.947712418300654</v>
      </c>
      <c r="V301" s="285" t="s">
        <v>90</v>
      </c>
      <c r="W301" s="279"/>
      <c r="X301" s="279"/>
      <c r="Y301" s="280"/>
      <c r="Z301" s="281"/>
      <c r="AA301" s="281"/>
      <c r="AB301" s="279"/>
      <c r="AC301" s="281"/>
      <c r="AD301" s="193"/>
    </row>
    <row r="302" spans="1:38" ht="15">
      <c r="A302" s="1067"/>
      <c r="B302" s="1106" t="s">
        <v>471</v>
      </c>
      <c r="C302" s="1097"/>
      <c r="D302" s="1098">
        <v>307</v>
      </c>
      <c r="E302" s="1098">
        <v>1203</v>
      </c>
      <c r="F302" s="1099">
        <v>111</v>
      </c>
      <c r="G302" s="1100">
        <v>1621</v>
      </c>
      <c r="H302" s="1097">
        <v>77</v>
      </c>
      <c r="I302" s="1101"/>
      <c r="J302" s="1086">
        <v>77</v>
      </c>
      <c r="K302"/>
      <c r="L302" s="480"/>
      <c r="M302" s="145"/>
      <c r="N302" s="248">
        <f>IF(C302&gt;0,(C302/C279)*100,)</f>
        <v>0</v>
      </c>
      <c r="O302" s="248">
        <f>IF(D302&gt;0,(D302/D279)*100,)</f>
        <v>13.748320644872368</v>
      </c>
      <c r="P302" s="982">
        <f t="shared" ref="P302" si="1045">IF(E302&gt;0,(E302/E279)*100,)</f>
        <v>28.055037313432834</v>
      </c>
      <c r="Q302" s="982">
        <f t="shared" ref="Q302" si="1046">IF(F302&gt;0,(F302/F279)*100,)</f>
        <v>21.387283236994222</v>
      </c>
      <c r="R302" s="997">
        <f t="shared" ref="R302" si="1047">IF(G302&gt;0,(G302/G279)*100,)</f>
        <v>23.025568181818183</v>
      </c>
      <c r="S302" s="982">
        <f t="shared" ref="S302" si="1048">IF(H302&gt;0,(H302/H279)*100,)</f>
        <v>32.352941176470587</v>
      </c>
      <c r="T302" s="982">
        <f t="shared" ref="T302" si="1049">IF(I302&gt;0,(I302/I279)*100,)</f>
        <v>0</v>
      </c>
      <c r="U302" s="997">
        <f t="shared" ref="U302" si="1050">IF(J302&gt;0,(J302/J279)*100,)</f>
        <v>32.352941176470587</v>
      </c>
      <c r="V302" s="278">
        <f>+N302+N305+N308</f>
        <v>0</v>
      </c>
      <c r="W302" s="279">
        <f t="shared" ref="W302:W304" si="1051">+O302+O305+O308</f>
        <v>39.229735781459922</v>
      </c>
      <c r="X302" s="279">
        <f t="shared" ref="X302:X304" si="1052">+P302+P305+P308</f>
        <v>48.20429104477612</v>
      </c>
      <c r="Y302" s="280">
        <f t="shared" ref="Y302:Y304" si="1053">+Q302+Q305+Q308</f>
        <v>41.811175337186896</v>
      </c>
      <c r="Z302" s="281">
        <f t="shared" ref="Z302:Z304" si="1054">+R302+R305+R308</f>
        <v>44.886363636363633</v>
      </c>
      <c r="AA302" s="281">
        <f t="shared" ref="AA302:AA304" si="1055">+S302+S305+S308</f>
        <v>49.159663865546214</v>
      </c>
      <c r="AB302" s="279">
        <f t="shared" ref="AB302:AB304" si="1056">+T302+T305+T308</f>
        <v>0</v>
      </c>
      <c r="AC302" s="281">
        <f t="shared" ref="AC302:AC304" si="1057">+U302+U305+U308</f>
        <v>49.159663865546214</v>
      </c>
      <c r="AD302" s="193"/>
      <c r="AE302" s="992">
        <f>+V302+N311</f>
        <v>0</v>
      </c>
      <c r="AF302" s="992">
        <f t="shared" ref="AF302:AF304" si="1058">+W302+O311</f>
        <v>100</v>
      </c>
      <c r="AG302" s="992">
        <f t="shared" ref="AG302:AG304" si="1059">+X302+P311</f>
        <v>100</v>
      </c>
      <c r="AH302" s="992">
        <f t="shared" ref="AH302:AH304" si="1060">+Y302+Q311</f>
        <v>100</v>
      </c>
      <c r="AI302" s="992">
        <f t="shared" ref="AI302:AI304" si="1061">+Z302+R311</f>
        <v>100</v>
      </c>
      <c r="AJ302" s="992">
        <f t="shared" ref="AJ302:AJ304" si="1062">+AA302+S311</f>
        <v>100</v>
      </c>
      <c r="AK302" s="992">
        <f t="shared" ref="AK302:AK304" si="1063">+AB302+T311</f>
        <v>0</v>
      </c>
      <c r="AL302" s="992">
        <f t="shared" ref="AL302:AL304" si="1064">+AC302+U311</f>
        <v>100</v>
      </c>
    </row>
    <row r="303" spans="1:38" ht="15">
      <c r="A303" s="1067"/>
      <c r="B303" s="1106" t="s">
        <v>469</v>
      </c>
      <c r="C303" s="1097"/>
      <c r="D303" s="1098">
        <v>274</v>
      </c>
      <c r="E303" s="1098">
        <v>1109</v>
      </c>
      <c r="F303" s="1099">
        <v>109</v>
      </c>
      <c r="G303" s="1100">
        <v>1492</v>
      </c>
      <c r="H303" s="1097">
        <v>103</v>
      </c>
      <c r="I303" s="1101"/>
      <c r="J303" s="1086">
        <v>103</v>
      </c>
      <c r="K303"/>
      <c r="L303" s="480"/>
      <c r="M303" s="145"/>
      <c r="N303" s="248">
        <f>IF(C303&gt;0,(C303/C282)*100,)</f>
        <v>0</v>
      </c>
      <c r="O303" s="248">
        <f>IF(D303&gt;0,(D303/D282)*100,)</f>
        <v>11.536842105263158</v>
      </c>
      <c r="P303" s="248">
        <f t="shared" ref="P303" si="1065">IF(E303&gt;0,(E303/E282)*100,)</f>
        <v>25.181653042688467</v>
      </c>
      <c r="Q303" s="248">
        <f t="shared" ref="Q303" si="1066">IF(F303&gt;0,(F303/F282)*100,)</f>
        <v>19.89051094890511</v>
      </c>
      <c r="R303" s="253">
        <f t="shared" ref="R303" si="1067">IF(G303&gt;0,(G303/G282)*100,)</f>
        <v>20.363040807970521</v>
      </c>
      <c r="S303" s="248">
        <f t="shared" ref="S303" si="1068">IF(H303&gt;0,(H303/H282)*100,)</f>
        <v>31.595092024539877</v>
      </c>
      <c r="T303" s="248">
        <f t="shared" ref="T303" si="1069">IF(I303&gt;0,(I303/I282)*100,)</f>
        <v>0</v>
      </c>
      <c r="U303" s="253">
        <f t="shared" ref="U303" si="1070">IF(J303&gt;0,(J303/J282)*100,)</f>
        <v>31.595092024539877</v>
      </c>
      <c r="V303" s="278">
        <f t="shared" ref="V303:V304" si="1071">+N303+N306+N309</f>
        <v>0</v>
      </c>
      <c r="W303" s="254">
        <f t="shared" si="1051"/>
        <v>39.326315789473682</v>
      </c>
      <c r="X303" s="261">
        <f t="shared" si="1052"/>
        <v>47.116257947320619</v>
      </c>
      <c r="Y303" s="261">
        <f t="shared" si="1053"/>
        <v>44.160583941605836</v>
      </c>
      <c r="Z303" s="262">
        <f t="shared" si="1054"/>
        <v>44.370137846321818</v>
      </c>
      <c r="AA303" s="262">
        <f t="shared" si="1055"/>
        <v>49.386503067484661</v>
      </c>
      <c r="AB303" s="261">
        <f t="shared" si="1056"/>
        <v>0</v>
      </c>
      <c r="AC303" s="262">
        <f t="shared" si="1057"/>
        <v>49.386503067484661</v>
      </c>
      <c r="AD303" s="193"/>
      <c r="AE303" s="992">
        <f t="shared" ref="AE303:AE304" si="1072">+V303+N312</f>
        <v>0</v>
      </c>
      <c r="AF303" s="992">
        <f t="shared" si="1058"/>
        <v>100</v>
      </c>
      <c r="AG303" s="992">
        <f t="shared" si="1059"/>
        <v>100</v>
      </c>
      <c r="AH303" s="992">
        <f t="shared" si="1060"/>
        <v>100</v>
      </c>
      <c r="AI303" s="992">
        <f t="shared" si="1061"/>
        <v>100</v>
      </c>
      <c r="AJ303" s="992">
        <f t="shared" si="1062"/>
        <v>100</v>
      </c>
      <c r="AK303" s="992">
        <f t="shared" si="1063"/>
        <v>0</v>
      </c>
      <c r="AL303" s="992">
        <f t="shared" si="1064"/>
        <v>100</v>
      </c>
    </row>
    <row r="304" spans="1:38" ht="15">
      <c r="A304" s="1067"/>
      <c r="B304" s="1106" t="s">
        <v>467</v>
      </c>
      <c r="C304" s="1097"/>
      <c r="D304" s="1098">
        <v>375</v>
      </c>
      <c r="E304" s="1098">
        <v>1146</v>
      </c>
      <c r="F304" s="1099">
        <v>141</v>
      </c>
      <c r="G304" s="1100">
        <v>1662</v>
      </c>
      <c r="H304" s="1097">
        <v>89</v>
      </c>
      <c r="I304" s="1101"/>
      <c r="J304" s="1086">
        <v>89</v>
      </c>
      <c r="K304"/>
      <c r="L304" s="480"/>
      <c r="M304" s="145"/>
      <c r="N304" s="984">
        <f>IF(C304&gt;0,(C304/C286)*100,)</f>
        <v>0</v>
      </c>
      <c r="O304" s="984">
        <f>IF(D304&gt;0,(D304/D286)*100,)</f>
        <v>14.34583014537108</v>
      </c>
      <c r="P304" s="984">
        <f t="shared" ref="P304" si="1073">IF(E304&gt;0,(E304/E286)*100,)</f>
        <v>25.14812376563529</v>
      </c>
      <c r="Q304" s="984">
        <f t="shared" ref="Q304" si="1074">IF(F304&gt;0,(F304/F286)*100,)</f>
        <v>25.133689839572192</v>
      </c>
      <c r="R304" s="985">
        <f t="shared" ref="R304" si="1075">IF(G304&gt;0,(G304/G286)*100,)</f>
        <v>21.495085359544749</v>
      </c>
      <c r="S304" s="984">
        <f t="shared" ref="S304" si="1076">IF(H304&gt;0,(H304/H286)*100,)</f>
        <v>28.617363344051448</v>
      </c>
      <c r="T304" s="984">
        <f t="shared" ref="T304" si="1077">IF(I304&gt;0,(I304/I286)*100,)</f>
        <v>0</v>
      </c>
      <c r="U304" s="985">
        <f t="shared" ref="U304" si="1078">IF(J304&gt;0,(J304/J286)*100,)</f>
        <v>28.617363344051448</v>
      </c>
      <c r="V304" s="278">
        <f t="shared" si="1071"/>
        <v>0</v>
      </c>
      <c r="W304" s="279">
        <f t="shared" si="1051"/>
        <v>39.441469013006888</v>
      </c>
      <c r="X304" s="279">
        <f t="shared" si="1052"/>
        <v>45.709896861970599</v>
      </c>
      <c r="Y304" s="280">
        <f t="shared" si="1053"/>
        <v>47.593582887700528</v>
      </c>
      <c r="Z304" s="281">
        <f t="shared" si="1054"/>
        <v>43.727366787377136</v>
      </c>
      <c r="AA304" s="281">
        <f t="shared" si="1055"/>
        <v>44.69453376205788</v>
      </c>
      <c r="AB304" s="279">
        <f t="shared" si="1056"/>
        <v>0</v>
      </c>
      <c r="AC304" s="281">
        <f t="shared" si="1057"/>
        <v>44.69453376205788</v>
      </c>
      <c r="AD304" s="193"/>
      <c r="AE304" s="992">
        <f t="shared" si="1072"/>
        <v>0</v>
      </c>
      <c r="AF304" s="992">
        <f t="shared" si="1058"/>
        <v>100</v>
      </c>
      <c r="AG304" s="992">
        <f t="shared" si="1059"/>
        <v>100</v>
      </c>
      <c r="AH304" s="992">
        <f t="shared" si="1060"/>
        <v>100</v>
      </c>
      <c r="AI304" s="992">
        <f t="shared" si="1061"/>
        <v>100</v>
      </c>
      <c r="AJ304" s="992">
        <f t="shared" si="1062"/>
        <v>100</v>
      </c>
      <c r="AK304" s="992">
        <f t="shared" si="1063"/>
        <v>0</v>
      </c>
      <c r="AL304" s="992">
        <f t="shared" si="1064"/>
        <v>100</v>
      </c>
    </row>
    <row r="305" spans="1:30" ht="15">
      <c r="A305" s="1067"/>
      <c r="B305" s="1106" t="s">
        <v>465</v>
      </c>
      <c r="C305" s="1097"/>
      <c r="D305" s="1098">
        <v>367</v>
      </c>
      <c r="E305" s="1098">
        <v>659</v>
      </c>
      <c r="F305" s="1099">
        <v>91</v>
      </c>
      <c r="G305" s="1100">
        <v>1117</v>
      </c>
      <c r="H305" s="1097">
        <v>29</v>
      </c>
      <c r="I305" s="1101"/>
      <c r="J305" s="1086">
        <v>29</v>
      </c>
      <c r="K305"/>
      <c r="L305" s="480"/>
      <c r="M305" s="145"/>
      <c r="N305" s="980">
        <f>IF(C305&gt;0,(C305/C279)*100,)</f>
        <v>0</v>
      </c>
      <c r="O305" s="982">
        <f t="shared" ref="O305" si="1079">IF(D305&gt;0,(D305/D279)*100,)</f>
        <v>16.435288849081953</v>
      </c>
      <c r="P305" s="982">
        <f t="shared" ref="P305" si="1080">IF(E305&gt;0,(E305/E279)*100,)</f>
        <v>15.368470149253731</v>
      </c>
      <c r="Q305" s="982">
        <f t="shared" ref="Q305" si="1081">IF(F305&gt;0,(F305/F279)*100,)</f>
        <v>17.533718689788053</v>
      </c>
      <c r="R305" s="997">
        <f t="shared" ref="R305" si="1082">IF(G305&gt;0,(G305/G279)*100,)</f>
        <v>15.866477272727272</v>
      </c>
      <c r="S305" s="982">
        <f t="shared" ref="S305" si="1083">IF(H305&gt;0,(H305/H279)*100,)</f>
        <v>12.184873949579831</v>
      </c>
      <c r="T305" s="982">
        <f t="shared" ref="T305" si="1084">IF(I305&gt;0,(I305/I279)*100,)</f>
        <v>0</v>
      </c>
      <c r="U305" s="997">
        <f t="shared" ref="U305" si="1085">IF(J305&gt;0,(J305/J279)*100,)</f>
        <v>12.184873949579831</v>
      </c>
      <c r="AD305" s="193"/>
    </row>
    <row r="306" spans="1:30" ht="15">
      <c r="A306" s="1067"/>
      <c r="B306" s="1106" t="s">
        <v>463</v>
      </c>
      <c r="C306" s="1097"/>
      <c r="D306" s="1098">
        <v>414</v>
      </c>
      <c r="E306" s="1098">
        <v>702</v>
      </c>
      <c r="F306" s="1099">
        <v>104</v>
      </c>
      <c r="G306" s="1100">
        <v>1220</v>
      </c>
      <c r="H306" s="1097">
        <v>47</v>
      </c>
      <c r="I306" s="1101"/>
      <c r="J306" s="1086">
        <v>47</v>
      </c>
      <c r="K306"/>
      <c r="L306" s="480"/>
      <c r="M306" s="145"/>
      <c r="N306" s="178">
        <f>IF(C306&gt;0,(C306/C282)*100,)</f>
        <v>0</v>
      </c>
      <c r="O306" s="248">
        <f t="shared" ref="O306" si="1086">IF(D306&gt;0,(D306/D282)*100,)</f>
        <v>17.431578947368422</v>
      </c>
      <c r="P306" s="248">
        <f t="shared" ref="P306" si="1087">IF(E306&gt;0,(E306/E282)*100,)</f>
        <v>15.940054495912806</v>
      </c>
      <c r="Q306" s="248">
        <f t="shared" ref="Q306" si="1088">IF(F306&gt;0,(F306/F282)*100,)</f>
        <v>18.978102189781019</v>
      </c>
      <c r="R306" s="253">
        <f t="shared" ref="R306" si="1089">IF(G306&gt;0,(G306/G282)*100,)</f>
        <v>16.650743824211819</v>
      </c>
      <c r="S306" s="248">
        <f t="shared" ref="S306" si="1090">IF(H306&gt;0,(H306/H282)*100,)</f>
        <v>14.417177914110429</v>
      </c>
      <c r="T306" s="248">
        <f t="shared" ref="T306" si="1091">IF(I306&gt;0,(I306/I282)*100,)</f>
        <v>0</v>
      </c>
      <c r="U306" s="253">
        <f t="shared" ref="U306" si="1092">IF(J306&gt;0,(J306/J282)*100,)</f>
        <v>14.417177914110429</v>
      </c>
      <c r="V306" s="281"/>
      <c r="W306" s="279"/>
      <c r="X306" s="279"/>
      <c r="Y306" s="280"/>
      <c r="Z306" s="281"/>
      <c r="AA306" s="281"/>
      <c r="AB306" s="279"/>
      <c r="AC306" s="281"/>
      <c r="AD306" s="193"/>
    </row>
    <row r="307" spans="1:30" ht="15">
      <c r="A307" s="1067"/>
      <c r="B307" s="1106" t="s">
        <v>461</v>
      </c>
      <c r="C307" s="1097"/>
      <c r="D307" s="1098">
        <v>389</v>
      </c>
      <c r="E307" s="1098">
        <v>675</v>
      </c>
      <c r="F307" s="1099">
        <v>95</v>
      </c>
      <c r="G307" s="1100">
        <v>1159</v>
      </c>
      <c r="H307" s="1097">
        <v>36</v>
      </c>
      <c r="I307" s="1101"/>
      <c r="J307" s="1086">
        <v>36</v>
      </c>
      <c r="K307"/>
      <c r="L307" s="480"/>
      <c r="M307" s="145"/>
      <c r="N307" s="991">
        <f>IF(C307&gt;0,(C307/C286)*100,)</f>
        <v>0</v>
      </c>
      <c r="O307" s="274">
        <f t="shared" ref="O307" si="1093">IF(D307&gt;0,(D307/D286)*100,)</f>
        <v>14.8814078041316</v>
      </c>
      <c r="P307" s="274">
        <f t="shared" ref="P307" si="1094">IF(E307&gt;0,(E307/E286)*100,)</f>
        <v>14.812376563528638</v>
      </c>
      <c r="Q307" s="274">
        <f t="shared" ref="Q307" si="1095">IF(F307&gt;0,(F307/F286)*100,)</f>
        <v>16.934046345811051</v>
      </c>
      <c r="R307" s="275">
        <f t="shared" ref="R307" si="1096">IF(G307&gt;0,(G307/G286)*100,)</f>
        <v>14.989653388515261</v>
      </c>
      <c r="S307" s="274">
        <f t="shared" ref="S307" si="1097">IF(H307&gt;0,(H307/H286)*100,)</f>
        <v>11.57556270096463</v>
      </c>
      <c r="T307" s="274">
        <f t="shared" ref="T307" si="1098">IF(I307&gt;0,(I307/I286)*100,)</f>
        <v>0</v>
      </c>
      <c r="U307" s="275">
        <f t="shared" ref="U307" si="1099">IF(J307&gt;0,(J307/J286)*100,)</f>
        <v>11.57556270096463</v>
      </c>
      <c r="V307" s="286"/>
      <c r="W307" s="271"/>
      <c r="X307" s="271"/>
      <c r="Y307" s="272"/>
      <c r="Z307" s="273"/>
      <c r="AA307" s="273"/>
      <c r="AB307" s="271"/>
      <c r="AC307" s="273"/>
      <c r="AD307" s="193"/>
    </row>
    <row r="308" spans="1:30" ht="15">
      <c r="A308" s="1067"/>
      <c r="B308" s="1106" t="s">
        <v>459</v>
      </c>
      <c r="C308" s="1097"/>
      <c r="D308" s="1098">
        <v>202</v>
      </c>
      <c r="E308" s="1098">
        <v>205</v>
      </c>
      <c r="F308" s="1099">
        <v>15</v>
      </c>
      <c r="G308" s="1100">
        <v>422</v>
      </c>
      <c r="H308" s="1097">
        <v>11</v>
      </c>
      <c r="I308" s="1101"/>
      <c r="J308" s="1086">
        <v>11</v>
      </c>
      <c r="K308"/>
      <c r="L308" s="480"/>
      <c r="M308" s="145"/>
      <c r="N308" s="980">
        <f>IF(C308&gt;0,(C308/C279)*100,)</f>
        <v>0</v>
      </c>
      <c r="O308" s="998">
        <f t="shared" ref="O308" si="1100">IF(D308&gt;0,(D308/D279)*100,)</f>
        <v>9.0461262875055972</v>
      </c>
      <c r="P308" s="998">
        <f t="shared" ref="P308" si="1101">IF(E308&gt;0,(E308/E279)*100,)</f>
        <v>4.7807835820895521</v>
      </c>
      <c r="Q308" s="998">
        <f t="shared" ref="Q308" si="1102">IF(F308&gt;0,(F308/F279)*100,)</f>
        <v>2.8901734104046244</v>
      </c>
      <c r="R308" s="999">
        <f t="shared" ref="R308" si="1103">IF(G308&gt;0,(G308/G279)*100,)</f>
        <v>5.9943181818181817</v>
      </c>
      <c r="S308" s="998">
        <f t="shared" ref="S308" si="1104">IF(H308&gt;0,(H308/H279)*100,)</f>
        <v>4.6218487394957988</v>
      </c>
      <c r="T308" s="1000">
        <f t="shared" ref="T308" si="1105">IF(I308&gt;0,(I308/I279)*100,)</f>
        <v>0</v>
      </c>
      <c r="U308" s="999">
        <f t="shared" ref="U308" si="1106">IF(J308&gt;0,(J308/J279)*100,)</f>
        <v>4.6218487394957988</v>
      </c>
      <c r="V308" s="278"/>
      <c r="W308" s="279"/>
      <c r="X308" s="279"/>
      <c r="Y308" s="280"/>
      <c r="Z308" s="281"/>
      <c r="AA308" s="281"/>
      <c r="AB308" s="279"/>
      <c r="AC308" s="281"/>
      <c r="AD308" s="193"/>
    </row>
    <row r="309" spans="1:30" ht="15">
      <c r="A309" s="1067"/>
      <c r="B309" s="1106" t="s">
        <v>457</v>
      </c>
      <c r="C309" s="1097"/>
      <c r="D309" s="1098">
        <v>246</v>
      </c>
      <c r="E309" s="1098">
        <v>264</v>
      </c>
      <c r="F309" s="1099">
        <v>29</v>
      </c>
      <c r="G309" s="1100">
        <v>539</v>
      </c>
      <c r="H309" s="1097">
        <v>11</v>
      </c>
      <c r="I309" s="1101"/>
      <c r="J309" s="1086">
        <v>11</v>
      </c>
      <c r="K309"/>
      <c r="L309" s="480"/>
      <c r="M309" s="145"/>
      <c r="N309" s="178">
        <f>IF(C309&gt;0,(C309/C282)*100,)</f>
        <v>0</v>
      </c>
      <c r="O309" s="271">
        <f t="shared" ref="O309" si="1107">IF(D309&gt;0,(D309/D282)*100,)</f>
        <v>10.357894736842105</v>
      </c>
      <c r="P309" s="207">
        <f t="shared" ref="P309" si="1108">IF(E309&gt;0,(E309/E282)*100,)</f>
        <v>5.9945504087193457</v>
      </c>
      <c r="Q309" s="208">
        <f t="shared" ref="Q309" si="1109">IF(F309&gt;0,(F309/F282)*100,)</f>
        <v>5.2919708029197077</v>
      </c>
      <c r="R309" s="209">
        <f t="shared" ref="R309" si="1110">IF(G309&gt;0,(G309/G282)*100,)</f>
        <v>7.3563532141394843</v>
      </c>
      <c r="S309" s="210">
        <f t="shared" ref="S309" si="1111">IF(H309&gt;0,(H309/H282)*100,)</f>
        <v>3.3742331288343559</v>
      </c>
      <c r="T309" s="207">
        <f t="shared" ref="T309" si="1112">IF(I309&gt;0,(I309/I282)*100,)</f>
        <v>0</v>
      </c>
      <c r="U309" s="209">
        <f t="shared" ref="U309" si="1113">IF(J309&gt;0,(J309/J282)*100,)</f>
        <v>3.3742331288343559</v>
      </c>
      <c r="V309" s="260"/>
      <c r="W309" s="254"/>
      <c r="X309" s="261"/>
      <c r="Y309" s="261"/>
      <c r="Z309" s="262"/>
      <c r="AA309" s="262"/>
      <c r="AB309" s="261"/>
      <c r="AC309" s="262"/>
      <c r="AD309" s="193"/>
    </row>
    <row r="310" spans="1:30" ht="15">
      <c r="A310" s="1067"/>
      <c r="B310" s="1106" t="s">
        <v>455</v>
      </c>
      <c r="C310" s="1097"/>
      <c r="D310" s="1098">
        <v>267</v>
      </c>
      <c r="E310" s="1098">
        <v>262</v>
      </c>
      <c r="F310" s="1099">
        <v>31</v>
      </c>
      <c r="G310" s="1100">
        <v>560</v>
      </c>
      <c r="H310" s="1097">
        <v>14</v>
      </c>
      <c r="I310" s="1101"/>
      <c r="J310" s="1086">
        <v>14</v>
      </c>
      <c r="K310"/>
      <c r="L310" s="480"/>
      <c r="M310" s="145"/>
      <c r="N310" s="991">
        <f>IF(C310&gt;0,(C310/C286)*100,)</f>
        <v>0</v>
      </c>
      <c r="O310" s="274">
        <f t="shared" ref="O310" si="1114">IF(D310&gt;0,(D310/D286)*100,)</f>
        <v>10.214231063504208</v>
      </c>
      <c r="P310" s="211">
        <f t="shared" ref="P310" si="1115">IF(E310&gt;0,(E310/E286)*100,)</f>
        <v>5.7493965328066716</v>
      </c>
      <c r="Q310" s="212">
        <f t="shared" ref="Q310" si="1116">IF(F310&gt;0,(F310/F286)*100,)</f>
        <v>5.525846702317291</v>
      </c>
      <c r="R310" s="213">
        <f t="shared" ref="R310" si="1117">IF(G310&gt;0,(G310/G286)*100,)</f>
        <v>7.2426280393171245</v>
      </c>
      <c r="S310" s="214">
        <f t="shared" ref="S310" si="1118">IF(H310&gt;0,(H310/H286)*100,)</f>
        <v>4.501607717041801</v>
      </c>
      <c r="T310" s="211">
        <f t="shared" ref="T310" si="1119">IF(I310&gt;0,(I310/I286)*100,)</f>
        <v>0</v>
      </c>
      <c r="U310" s="213">
        <f t="shared" ref="U310" si="1120">IF(J310&gt;0,(J310/J286)*100,)</f>
        <v>4.501607717041801</v>
      </c>
      <c r="V310" s="281"/>
      <c r="W310" s="279"/>
      <c r="X310" s="279"/>
      <c r="Y310" s="280"/>
      <c r="Z310" s="281"/>
      <c r="AA310" s="281"/>
      <c r="AB310" s="279"/>
      <c r="AC310" s="281"/>
      <c r="AD310" s="193"/>
    </row>
    <row r="311" spans="1:30" ht="15">
      <c r="A311" s="1067"/>
      <c r="B311" s="1106" t="s">
        <v>453</v>
      </c>
      <c r="C311" s="1097"/>
      <c r="D311" s="1098">
        <v>1357</v>
      </c>
      <c r="E311" s="1098">
        <v>2221</v>
      </c>
      <c r="F311" s="1099">
        <v>302</v>
      </c>
      <c r="G311" s="1100">
        <v>3880</v>
      </c>
      <c r="H311" s="1097">
        <v>121</v>
      </c>
      <c r="I311" s="1101"/>
      <c r="J311" s="1086">
        <v>121</v>
      </c>
      <c r="K311"/>
      <c r="L311" s="480"/>
      <c r="M311" s="145"/>
      <c r="N311" s="980">
        <f>IF(C311&gt;0,(C311/C279)*100,)</f>
        <v>0</v>
      </c>
      <c r="O311" s="1000">
        <f t="shared" ref="O311" si="1121">IF(D311&gt;0,(D311/D279)*100,)</f>
        <v>60.770264218540085</v>
      </c>
      <c r="P311" s="1001">
        <f t="shared" ref="P311" si="1122">IF(E311&gt;0,(E311/E279)*100,)</f>
        <v>51.795708955223887</v>
      </c>
      <c r="Q311" s="1002">
        <f t="shared" ref="Q311" si="1123">IF(F311&gt;0,(F311/F279)*100,)</f>
        <v>58.188824662813097</v>
      </c>
      <c r="R311" s="1003">
        <f t="shared" ref="R311" si="1124">IF(G311&gt;0,(G311/G279)*100,)</f>
        <v>55.113636363636367</v>
      </c>
      <c r="S311" s="250">
        <f t="shared" ref="S311" si="1125">IF(H311&gt;0,(H311/H279)*100,)</f>
        <v>50.840336134453779</v>
      </c>
      <c r="T311" s="1001">
        <f t="shared" ref="T311" si="1126">IF(I311&gt;0,(I311/I279)*100,)</f>
        <v>0</v>
      </c>
      <c r="U311" s="1003">
        <f t="shared" ref="U311" si="1127">IF(J311&gt;0,(J311/J279)*100,)</f>
        <v>50.840336134453779</v>
      </c>
      <c r="V311" s="278"/>
      <c r="W311" s="279"/>
      <c r="X311" s="279"/>
      <c r="Y311" s="280"/>
      <c r="Z311" s="281"/>
      <c r="AA311" s="281"/>
      <c r="AB311" s="279"/>
      <c r="AC311" s="281"/>
      <c r="AD311" s="193"/>
    </row>
    <row r="312" spans="1:30" ht="15">
      <c r="A312" s="1067"/>
      <c r="B312" s="1106" t="s">
        <v>451</v>
      </c>
      <c r="C312" s="1097"/>
      <c r="D312" s="1098">
        <v>1441</v>
      </c>
      <c r="E312" s="1098">
        <v>2329</v>
      </c>
      <c r="F312" s="1099">
        <v>306</v>
      </c>
      <c r="G312" s="1100">
        <v>4076</v>
      </c>
      <c r="H312" s="1097">
        <v>165</v>
      </c>
      <c r="I312" s="1101"/>
      <c r="J312" s="1086">
        <v>165</v>
      </c>
      <c r="K312"/>
      <c r="L312" s="480"/>
      <c r="M312" s="145"/>
      <c r="N312" s="178">
        <f>IF(C312&gt;0,(C312/C282)*100,)</f>
        <v>0</v>
      </c>
      <c r="O312" s="271">
        <f t="shared" ref="O312" si="1128">IF(D312&gt;0,(D312/D282)*100,)</f>
        <v>60.673684210526311</v>
      </c>
      <c r="P312" s="207">
        <f t="shared" ref="P312" si="1129">IF(E312&gt;0,(E312/E282)*100,)</f>
        <v>52.883742052679381</v>
      </c>
      <c r="Q312" s="208">
        <f t="shared" ref="Q312" si="1130">IF(F312&gt;0,(F312/F282)*100,)</f>
        <v>55.839416058394164</v>
      </c>
      <c r="R312" s="209">
        <f t="shared" ref="R312" si="1131">IF(G312&gt;0,(G312/G282)*100,)</f>
        <v>55.629862153678175</v>
      </c>
      <c r="S312" s="210">
        <f t="shared" ref="S312" si="1132">IF(H312&gt;0,(H312/H282)*100,)</f>
        <v>50.613496932515332</v>
      </c>
      <c r="T312" s="207">
        <f t="shared" ref="T312" si="1133">IF(I312&gt;0,(I312/I282)*100,)</f>
        <v>0</v>
      </c>
      <c r="U312" s="209">
        <f t="shared" ref="U312" si="1134">IF(J312&gt;0,(J312/J282)*100,)</f>
        <v>50.613496932515332</v>
      </c>
      <c r="V312" s="260"/>
      <c r="W312" s="254"/>
      <c r="X312" s="261"/>
      <c r="Y312" s="261"/>
      <c r="Z312" s="262"/>
      <c r="AA312" s="262"/>
      <c r="AB312" s="261"/>
      <c r="AC312" s="262"/>
      <c r="AD312" s="193"/>
    </row>
    <row r="313" spans="1:30" ht="15">
      <c r="A313" s="1067"/>
      <c r="B313" s="1114" t="s">
        <v>449</v>
      </c>
      <c r="C313" s="1116"/>
      <c r="D313" s="1117">
        <v>1583</v>
      </c>
      <c r="E313" s="1117">
        <v>2474</v>
      </c>
      <c r="F313" s="1118">
        <v>294</v>
      </c>
      <c r="G313" s="1119">
        <v>4351</v>
      </c>
      <c r="H313" s="1116">
        <v>172</v>
      </c>
      <c r="I313" s="1117"/>
      <c r="J313" s="1091">
        <v>172</v>
      </c>
      <c r="K313"/>
      <c r="L313" s="922"/>
      <c r="M313" s="145"/>
      <c r="N313" s="991">
        <f>IF(C313&gt;0,(C313/C286)*100,)</f>
        <v>0</v>
      </c>
      <c r="O313" s="274">
        <f t="shared" ref="O313" si="1135">IF(D313&gt;0,(D313/D286)*100,)</f>
        <v>60.558530986993105</v>
      </c>
      <c r="P313" s="211">
        <f t="shared" ref="P313" si="1136">IF(E313&gt;0,(E313/E286)*100,)</f>
        <v>54.290103138029409</v>
      </c>
      <c r="Q313" s="212">
        <f t="shared" ref="Q313" si="1137">IF(F313&gt;0,(F313/F286)*100,)</f>
        <v>52.406417112299465</v>
      </c>
      <c r="R313" s="213">
        <f t="shared" ref="R313" si="1138">IF(G313&gt;0,(G313/G286)*100,)</f>
        <v>56.272633212622871</v>
      </c>
      <c r="S313" s="214">
        <f t="shared" ref="S313" si="1139">IF(H313&gt;0,(H313/H286)*100,)</f>
        <v>55.305466237942127</v>
      </c>
      <c r="T313" s="211">
        <f t="shared" ref="T313" si="1140">IF(I313&gt;0,(I313/I286)*100,)</f>
        <v>0</v>
      </c>
      <c r="U313" s="213">
        <f t="shared" ref="U313" si="1141">IF(J313&gt;0,(J313/J286)*100,)</f>
        <v>55.305466237942127</v>
      </c>
      <c r="V313" s="281"/>
      <c r="W313" s="279"/>
      <c r="X313" s="279"/>
      <c r="Y313" s="280"/>
      <c r="Z313" s="281"/>
      <c r="AA313" s="281"/>
      <c r="AB313" s="279"/>
      <c r="AC313" s="281"/>
      <c r="AD313" s="193"/>
    </row>
    <row r="314" spans="1:30" ht="15">
      <c r="A314" s="1067"/>
      <c r="B314" s="1106" t="s">
        <v>447</v>
      </c>
      <c r="C314" s="1097"/>
      <c r="D314" s="1098">
        <v>473</v>
      </c>
      <c r="E314" s="1098">
        <v>1130</v>
      </c>
      <c r="F314" s="1099">
        <v>132</v>
      </c>
      <c r="G314" s="1100">
        <v>1735</v>
      </c>
      <c r="H314" s="1097">
        <v>97</v>
      </c>
      <c r="I314" s="1101"/>
      <c r="J314" s="1086">
        <v>97</v>
      </c>
      <c r="K314"/>
      <c r="L314" s="922"/>
      <c r="M314" s="145"/>
      <c r="N314" s="980">
        <f>IF(C314&gt;0,(C314/C272)*100,)</f>
        <v>0</v>
      </c>
      <c r="O314" s="1000">
        <f t="shared" ref="O314" si="1142">IF(D314&gt;0,(D314/D272)*100,)</f>
        <v>17.032769175369104</v>
      </c>
      <c r="P314" s="1001">
        <f t="shared" ref="P314" si="1143">IF(E314&gt;0,(E314/E272)*100,)</f>
        <v>28.327901729756832</v>
      </c>
      <c r="Q314" s="1002">
        <f t="shared" ref="Q314" si="1144">IF(F314&gt;0,(F314/F272)*100,)</f>
        <v>28.326180257510732</v>
      </c>
      <c r="R314" s="1003">
        <f t="shared" ref="R314" si="1145">IF(G314&gt;0,(G314/G272)*100,)</f>
        <v>23.990597345132745</v>
      </c>
      <c r="S314" s="250">
        <f t="shared" ref="S314" si="1146">IF(H314&gt;0,(H314/H272)*100,)</f>
        <v>43.497757847533627</v>
      </c>
      <c r="T314" s="1001">
        <f t="shared" ref="T314" si="1147">IF(I314&gt;0,(I314/I272)*100,)</f>
        <v>0</v>
      </c>
      <c r="U314" s="1003">
        <f t="shared" ref="U314" si="1148">IF(J314&gt;0,(J314/J272)*100,)</f>
        <v>43.497757847533627</v>
      </c>
      <c r="V314" s="260"/>
      <c r="W314" s="254"/>
      <c r="X314" s="261"/>
      <c r="Y314" s="261"/>
      <c r="Z314" s="262"/>
      <c r="AA314" s="262"/>
      <c r="AB314" s="261"/>
      <c r="AC314" s="262"/>
      <c r="AD314" s="193"/>
    </row>
    <row r="315" spans="1:30" ht="15">
      <c r="A315" s="1067"/>
      <c r="B315" s="1106" t="s">
        <v>445</v>
      </c>
      <c r="C315" s="1097"/>
      <c r="D315" s="1098">
        <v>427</v>
      </c>
      <c r="E315" s="1098">
        <v>1110</v>
      </c>
      <c r="F315" s="1099">
        <v>111</v>
      </c>
      <c r="G315" s="1100">
        <v>1648</v>
      </c>
      <c r="H315" s="1097">
        <v>78</v>
      </c>
      <c r="I315" s="1101"/>
      <c r="J315" s="1086">
        <v>78</v>
      </c>
      <c r="K315"/>
      <c r="L315" s="922"/>
      <c r="M315" s="145"/>
      <c r="N315" s="271">
        <f>IF(C315&gt;0,(C315/C274)*100,)</f>
        <v>0</v>
      </c>
      <c r="O315" s="271">
        <f t="shared" ref="O315" si="1149">IF(D315&gt;0,(D315/D274)*100,)</f>
        <v>16.692728694292416</v>
      </c>
      <c r="P315" s="207">
        <f t="shared" ref="P315" si="1150">IF(E315&gt;0,(E315/E274)*100,)</f>
        <v>31.614924522927939</v>
      </c>
      <c r="Q315" s="208">
        <f t="shared" ref="Q315" si="1151">IF(F315&gt;0,(F315/F274)*100,)</f>
        <v>26.555023923444978</v>
      </c>
      <c r="R315" s="209">
        <f t="shared" ref="R315" si="1152">IF(G315&gt;0,(G315/G274)*100,)</f>
        <v>25.404655464775704</v>
      </c>
      <c r="S315" s="210">
        <f t="shared" ref="S315" si="1153">IF(H315&gt;0,(H315/H274)*100,)</f>
        <v>48.148148148148145</v>
      </c>
      <c r="T315" s="207">
        <f t="shared" ref="T315" si="1154">IF(I315&gt;0,(I315/I274)*100,)</f>
        <v>0</v>
      </c>
      <c r="U315" s="209">
        <f t="shared" ref="U315" si="1155">IF(J315&gt;0,(J315/J274)*100,)</f>
        <v>48.148148148148145</v>
      </c>
      <c r="V315" s="260"/>
      <c r="W315" s="254"/>
      <c r="X315" s="261"/>
      <c r="Y315" s="261"/>
      <c r="Z315" s="262"/>
      <c r="AA315" s="262"/>
      <c r="AB315" s="261"/>
      <c r="AC315" s="262"/>
      <c r="AD315" s="193"/>
    </row>
    <row r="316" spans="1:30" ht="15">
      <c r="A316" s="1073"/>
      <c r="B316" s="1106" t="s">
        <v>443</v>
      </c>
      <c r="C316" s="1097"/>
      <c r="D316" s="1098">
        <v>451</v>
      </c>
      <c r="E316" s="1098">
        <v>1405</v>
      </c>
      <c r="F316" s="1099">
        <v>155</v>
      </c>
      <c r="G316" s="1100">
        <v>2011</v>
      </c>
      <c r="H316" s="1097">
        <v>92</v>
      </c>
      <c r="I316" s="1101"/>
      <c r="J316" s="1086">
        <v>92</v>
      </c>
      <c r="K316"/>
      <c r="L316" s="922"/>
      <c r="M316" s="145"/>
      <c r="N316" s="274">
        <f>IF(C316&gt;0,(C316/C276)*100,)</f>
        <v>0</v>
      </c>
      <c r="O316" s="274">
        <f t="shared" ref="O316" si="1156">IF(D316&gt;0,(D316/D276)*100,)</f>
        <v>17.644757433489826</v>
      </c>
      <c r="P316" s="211">
        <f t="shared" ref="P316" si="1157">IF(E316&gt;0,(E316/E276)*100,)</f>
        <v>34.101941747572816</v>
      </c>
      <c r="Q316" s="212">
        <f t="shared" ref="Q316" si="1158">IF(F316&gt;0,(F316/F276)*100,)</f>
        <v>32.359081419624218</v>
      </c>
      <c r="R316" s="213">
        <f t="shared" ref="R316" si="1159">IF(G316&gt;0,(G316/G276)*100,)</f>
        <v>28.106219426974143</v>
      </c>
      <c r="S316" s="214">
        <f t="shared" ref="S316" si="1160">IF(H316&gt;0,(H316/H276)*100,)</f>
        <v>45.098039215686278</v>
      </c>
      <c r="T316" s="211">
        <f t="shared" ref="T316" si="1161">IF(I316&gt;0,(I316/I276)*100,)</f>
        <v>0</v>
      </c>
      <c r="U316" s="213">
        <f t="shared" ref="U316" si="1162">IF(J316&gt;0,(J316/J276)*100,)</f>
        <v>45.098039215686278</v>
      </c>
      <c r="V316" s="983"/>
      <c r="W316" s="283"/>
      <c r="X316" s="283"/>
      <c r="Y316" s="284"/>
      <c r="Z316" s="282"/>
      <c r="AA316" s="282"/>
      <c r="AB316" s="283"/>
      <c r="AC316" s="282"/>
      <c r="AD316" s="193"/>
    </row>
    <row r="317" spans="1:30" ht="15">
      <c r="A317" s="1068" t="s">
        <v>88</v>
      </c>
      <c r="B317" s="1105" t="s">
        <v>517</v>
      </c>
      <c r="C317" s="1092"/>
      <c r="D317" s="1093">
        <v>6098</v>
      </c>
      <c r="E317" s="1093">
        <v>3512</v>
      </c>
      <c r="F317" s="1094">
        <v>2242.5</v>
      </c>
      <c r="G317" s="1095">
        <v>11852.5</v>
      </c>
      <c r="H317" s="1092">
        <v>1548</v>
      </c>
      <c r="I317" s="1093"/>
      <c r="J317" s="1096">
        <v>1548</v>
      </c>
      <c r="K317"/>
      <c r="L317" s="922"/>
      <c r="M317" s="145"/>
      <c r="N317" s="252"/>
      <c r="O317" s="176"/>
      <c r="P317" s="176"/>
      <c r="Q317" s="176"/>
      <c r="R317" s="177"/>
      <c r="S317" s="177"/>
      <c r="T317" s="244"/>
      <c r="U317" s="987"/>
      <c r="V317" s="256"/>
      <c r="W317" s="257"/>
      <c r="X317" s="258"/>
      <c r="Y317" s="258"/>
      <c r="Z317" s="259"/>
      <c r="AA317" s="259"/>
      <c r="AB317" s="258"/>
      <c r="AC317" s="979"/>
      <c r="AD317" s="193"/>
    </row>
    <row r="318" spans="1:30" ht="15">
      <c r="A318" s="1067"/>
      <c r="B318" s="1106" t="s">
        <v>515</v>
      </c>
      <c r="C318" s="1097"/>
      <c r="D318" s="1098">
        <v>5323</v>
      </c>
      <c r="E318" s="1098">
        <v>3428</v>
      </c>
      <c r="F318" s="1099">
        <v>1676</v>
      </c>
      <c r="G318" s="1100">
        <v>10427</v>
      </c>
      <c r="H318" s="1097">
        <v>1718</v>
      </c>
      <c r="I318" s="1101"/>
      <c r="J318" s="1086">
        <v>1718</v>
      </c>
      <c r="K318"/>
      <c r="L318" s="922"/>
      <c r="M318" s="145"/>
      <c r="N318" s="179"/>
      <c r="O318" s="179"/>
      <c r="P318" s="179"/>
      <c r="Q318" s="179"/>
      <c r="R318" s="180"/>
      <c r="S318" s="180"/>
      <c r="T318" s="245"/>
      <c r="U318" s="988"/>
      <c r="V318" s="260"/>
      <c r="W318" s="254"/>
      <c r="X318" s="261"/>
      <c r="Y318" s="261"/>
      <c r="Z318" s="262"/>
      <c r="AA318" s="262"/>
      <c r="AB318" s="261"/>
      <c r="AC318" s="262"/>
      <c r="AD318" s="193"/>
    </row>
    <row r="319" spans="1:30" ht="15">
      <c r="A319" s="1067"/>
      <c r="B319" s="1106" t="s">
        <v>513</v>
      </c>
      <c r="C319" s="1097"/>
      <c r="D319" s="1098">
        <v>6266</v>
      </c>
      <c r="E319" s="1098">
        <v>3688</v>
      </c>
      <c r="F319" s="1099">
        <v>1943</v>
      </c>
      <c r="G319" s="1100">
        <v>11897</v>
      </c>
      <c r="H319" s="1097">
        <v>1469</v>
      </c>
      <c r="I319" s="1101"/>
      <c r="J319" s="1086">
        <v>1469</v>
      </c>
      <c r="K319"/>
      <c r="L319" s="922"/>
      <c r="M319" s="145"/>
      <c r="N319" s="179"/>
      <c r="O319" s="179"/>
      <c r="P319" s="179"/>
      <c r="Q319" s="179"/>
      <c r="R319" s="180"/>
      <c r="S319" s="180"/>
      <c r="T319" s="245"/>
      <c r="U319" s="988"/>
      <c r="V319" s="260"/>
      <c r="W319" s="254"/>
      <c r="X319" s="261"/>
      <c r="Y319" s="261"/>
      <c r="Z319" s="262"/>
      <c r="AA319" s="262"/>
      <c r="AB319" s="261"/>
      <c r="AC319" s="262"/>
      <c r="AD319" s="193"/>
    </row>
    <row r="320" spans="1:30" ht="15">
      <c r="A320" s="1067"/>
      <c r="B320" s="1106" t="s">
        <v>511</v>
      </c>
      <c r="C320" s="1097"/>
      <c r="D320" s="1098">
        <v>6479</v>
      </c>
      <c r="E320" s="1098">
        <v>3737</v>
      </c>
      <c r="F320" s="1099">
        <v>2086</v>
      </c>
      <c r="G320" s="1100">
        <v>12302</v>
      </c>
      <c r="H320" s="1097">
        <v>1561</v>
      </c>
      <c r="I320" s="1101"/>
      <c r="J320" s="1086">
        <v>1561</v>
      </c>
      <c r="K320"/>
      <c r="L320" s="922"/>
      <c r="M320" s="145"/>
      <c r="N320" s="179"/>
      <c r="O320" s="179"/>
      <c r="P320" s="179"/>
      <c r="Q320" s="179"/>
      <c r="R320" s="180"/>
      <c r="S320" s="180"/>
      <c r="T320" s="245"/>
      <c r="U320" s="988"/>
      <c r="V320" s="260"/>
      <c r="W320" s="254"/>
      <c r="X320" s="261"/>
      <c r="Y320" s="261"/>
      <c r="Z320" s="262"/>
      <c r="AA320" s="262"/>
      <c r="AB320" s="261"/>
      <c r="AC320" s="262"/>
      <c r="AD320" s="193"/>
    </row>
    <row r="321" spans="1:30" ht="15">
      <c r="A321" s="1067"/>
      <c r="B321" s="1106" t="s">
        <v>509</v>
      </c>
      <c r="C321" s="1097"/>
      <c r="D321" s="1098">
        <v>7882</v>
      </c>
      <c r="E321" s="1098">
        <v>4399</v>
      </c>
      <c r="F321" s="1099">
        <v>2729</v>
      </c>
      <c r="G321" s="1100">
        <v>15010</v>
      </c>
      <c r="H321" s="1097">
        <v>1335</v>
      </c>
      <c r="I321" s="1101"/>
      <c r="J321" s="1086">
        <v>1335</v>
      </c>
      <c r="K321"/>
      <c r="L321" s="922"/>
      <c r="M321" s="145"/>
      <c r="N321" s="179"/>
      <c r="O321" s="179"/>
      <c r="P321" s="179"/>
      <c r="Q321" s="179"/>
      <c r="R321" s="180"/>
      <c r="S321" s="180"/>
      <c r="T321" s="245"/>
      <c r="U321" s="988"/>
      <c r="V321" s="260"/>
      <c r="W321" s="254"/>
      <c r="X321" s="261"/>
      <c r="Y321" s="261"/>
      <c r="Z321" s="262"/>
      <c r="AA321" s="262"/>
      <c r="AB321" s="261"/>
      <c r="AC321" s="262"/>
      <c r="AD321" s="193"/>
    </row>
    <row r="322" spans="1:30" ht="15">
      <c r="A322" s="1067"/>
      <c r="B322" s="1106" t="s">
        <v>507</v>
      </c>
      <c r="C322" s="1097"/>
      <c r="D322" s="1098">
        <v>8155</v>
      </c>
      <c r="E322" s="1098">
        <v>4883</v>
      </c>
      <c r="F322" s="1099">
        <v>3363</v>
      </c>
      <c r="G322" s="1100">
        <v>16401</v>
      </c>
      <c r="H322" s="1097">
        <v>1658</v>
      </c>
      <c r="I322" s="1101"/>
      <c r="J322" s="1086">
        <v>1658</v>
      </c>
      <c r="K322"/>
      <c r="L322" s="922"/>
      <c r="M322" s="145"/>
      <c r="N322" s="181"/>
      <c r="O322" s="181"/>
      <c r="P322" s="181"/>
      <c r="Q322" s="181"/>
      <c r="R322" s="182"/>
      <c r="S322" s="182"/>
      <c r="T322" s="246"/>
      <c r="U322" s="989"/>
      <c r="V322" s="263"/>
      <c r="W322" s="264"/>
      <c r="X322" s="265"/>
      <c r="Y322" s="265"/>
      <c r="Z322" s="266"/>
      <c r="AA322" s="266"/>
      <c r="AB322" s="265"/>
      <c r="AC322" s="266"/>
      <c r="AD322" s="193"/>
    </row>
    <row r="323" spans="1:30" ht="15">
      <c r="A323" s="1067"/>
      <c r="B323" s="1106" t="s">
        <v>505</v>
      </c>
      <c r="C323" s="1097"/>
      <c r="D323" s="1098">
        <v>2842</v>
      </c>
      <c r="E323" s="1098">
        <v>1557</v>
      </c>
      <c r="F323" s="1099">
        <v>934</v>
      </c>
      <c r="G323" s="1100">
        <v>5333</v>
      </c>
      <c r="H323" s="1097">
        <v>279</v>
      </c>
      <c r="I323" s="1101"/>
      <c r="J323" s="1086">
        <v>279</v>
      </c>
      <c r="K323"/>
      <c r="L323" s="922"/>
      <c r="M323" s="145"/>
      <c r="N323" s="357"/>
      <c r="O323" s="205"/>
      <c r="P323" s="205"/>
      <c r="Q323" s="205"/>
      <c r="R323" s="206"/>
      <c r="S323" s="205"/>
      <c r="T323" s="247"/>
      <c r="U323" s="981"/>
      <c r="V323" s="267"/>
      <c r="W323" s="267"/>
      <c r="X323" s="267"/>
      <c r="Y323" s="267"/>
      <c r="Z323" s="268"/>
      <c r="AA323" s="267"/>
      <c r="AB323" s="267"/>
      <c r="AC323" s="978"/>
      <c r="AD323" s="193"/>
    </row>
    <row r="324" spans="1:30" ht="15">
      <c r="A324" s="1067"/>
      <c r="B324" s="1065" t="s">
        <v>1271</v>
      </c>
      <c r="C324" s="1097"/>
      <c r="D324" s="1098">
        <v>2842</v>
      </c>
      <c r="E324" s="1098">
        <v>1557</v>
      </c>
      <c r="F324" s="1099">
        <v>934</v>
      </c>
      <c r="G324" s="1100">
        <v>5333</v>
      </c>
      <c r="H324" s="1097">
        <v>279</v>
      </c>
      <c r="I324" s="1101"/>
      <c r="J324" s="1086">
        <v>279</v>
      </c>
      <c r="K324"/>
      <c r="L324" s="922"/>
      <c r="M324" s="145"/>
      <c r="N324" s="178"/>
      <c r="O324" s="178"/>
      <c r="P324" s="178"/>
      <c r="Q324" s="178"/>
      <c r="R324" s="183"/>
      <c r="S324" s="178"/>
      <c r="T324" s="248"/>
      <c r="U324" s="183"/>
      <c r="V324" s="254"/>
      <c r="W324" s="254"/>
      <c r="X324" s="254"/>
      <c r="Y324" s="254"/>
      <c r="Z324" s="255"/>
      <c r="AA324" s="254"/>
      <c r="AB324" s="254"/>
      <c r="AC324" s="260"/>
      <c r="AD324" s="193"/>
    </row>
    <row r="325" spans="1:30" ht="15">
      <c r="A325" s="1067"/>
      <c r="B325" s="1106" t="s">
        <v>503</v>
      </c>
      <c r="C325" s="1097"/>
      <c r="D325" s="1098">
        <v>2953</v>
      </c>
      <c r="E325" s="1098">
        <v>1601</v>
      </c>
      <c r="F325" s="1099">
        <v>852</v>
      </c>
      <c r="G325" s="1100">
        <v>5406</v>
      </c>
      <c r="H325" s="1097">
        <v>465</v>
      </c>
      <c r="I325" s="1101"/>
      <c r="J325" s="1086">
        <v>465</v>
      </c>
      <c r="K325"/>
      <c r="L325" s="922"/>
      <c r="M325" s="145"/>
      <c r="N325" s="178">
        <f t="shared" ref="N325:N327" si="1163">IF(C325&gt;0,(C325/C317)*100,)</f>
        <v>0</v>
      </c>
      <c r="O325" s="248"/>
      <c r="P325" s="248"/>
      <c r="Q325" s="248"/>
      <c r="R325" s="253"/>
      <c r="S325" s="248"/>
      <c r="T325" s="248"/>
      <c r="U325" s="253"/>
      <c r="V325" s="248"/>
      <c r="W325" s="248"/>
      <c r="X325" s="248"/>
      <c r="Y325" s="248"/>
      <c r="Z325" s="253"/>
      <c r="AA325" s="248"/>
      <c r="AB325" s="248"/>
      <c r="AC325" s="269"/>
      <c r="AD325" s="193"/>
    </row>
    <row r="326" spans="1:30" ht="15">
      <c r="A326" s="1067"/>
      <c r="B326" s="1065" t="s">
        <v>1273</v>
      </c>
      <c r="C326" s="1097"/>
      <c r="D326" s="1098">
        <v>2953</v>
      </c>
      <c r="E326" s="1098">
        <v>1601</v>
      </c>
      <c r="F326" s="1099">
        <v>852</v>
      </c>
      <c r="G326" s="1100">
        <v>5406</v>
      </c>
      <c r="H326" s="1097">
        <v>465</v>
      </c>
      <c r="I326" s="1101"/>
      <c r="J326" s="1086">
        <v>465</v>
      </c>
      <c r="K326"/>
      <c r="L326" s="922"/>
      <c r="M326" s="145"/>
      <c r="N326" s="178">
        <f t="shared" si="1163"/>
        <v>0</v>
      </c>
      <c r="O326" s="248"/>
      <c r="P326" s="248"/>
      <c r="Q326" s="248"/>
      <c r="R326" s="253"/>
      <c r="S326" s="248"/>
      <c r="T326" s="248"/>
      <c r="U326" s="253"/>
      <c r="V326" s="248"/>
      <c r="W326" s="248"/>
      <c r="X326" s="248"/>
      <c r="Y326" s="248"/>
      <c r="Z326" s="253"/>
      <c r="AA326" s="248"/>
      <c r="AB326" s="248"/>
      <c r="AC326" s="269"/>
      <c r="AD326" s="193"/>
    </row>
    <row r="327" spans="1:30" ht="15">
      <c r="A327" s="1067"/>
      <c r="B327" s="1106" t="s">
        <v>501</v>
      </c>
      <c r="C327" s="1097"/>
      <c r="D327" s="1098">
        <v>2739</v>
      </c>
      <c r="E327" s="1098">
        <v>1977</v>
      </c>
      <c r="F327" s="1099">
        <v>830</v>
      </c>
      <c r="G327" s="1100">
        <v>5546</v>
      </c>
      <c r="H327" s="1097">
        <v>414</v>
      </c>
      <c r="I327" s="1101"/>
      <c r="J327" s="1086">
        <v>414</v>
      </c>
      <c r="K327"/>
      <c r="L327" s="922"/>
      <c r="M327" s="145"/>
      <c r="N327" s="178">
        <f t="shared" si="1163"/>
        <v>0</v>
      </c>
      <c r="O327" s="248"/>
      <c r="P327" s="248"/>
      <c r="Q327" s="248"/>
      <c r="R327" s="253"/>
      <c r="S327" s="248"/>
      <c r="T327" s="248"/>
      <c r="U327" s="253"/>
      <c r="V327" s="248"/>
      <c r="W327" s="248"/>
      <c r="X327" s="248"/>
      <c r="Y327" s="248"/>
      <c r="Z327" s="253"/>
      <c r="AA327" s="248"/>
      <c r="AB327" s="248"/>
      <c r="AC327" s="269"/>
      <c r="AD327" s="193"/>
    </row>
    <row r="328" spans="1:30" ht="15">
      <c r="A328" s="1067"/>
      <c r="B328" s="1065" t="s">
        <v>1275</v>
      </c>
      <c r="C328" s="1097"/>
      <c r="D328" s="1098">
        <v>1155</v>
      </c>
      <c r="E328" s="1098">
        <v>1977</v>
      </c>
      <c r="F328" s="1099">
        <v>657</v>
      </c>
      <c r="G328" s="1100">
        <v>3789</v>
      </c>
      <c r="H328" s="1097">
        <v>197</v>
      </c>
      <c r="I328" s="1101"/>
      <c r="J328" s="1086">
        <v>197</v>
      </c>
      <c r="K328"/>
      <c r="L328" s="922"/>
      <c r="M328" s="145"/>
      <c r="N328" s="271"/>
      <c r="O328" s="271"/>
      <c r="P328" s="207"/>
      <c r="Q328" s="208"/>
      <c r="R328" s="209"/>
      <c r="S328" s="210"/>
      <c r="T328" s="207"/>
      <c r="U328" s="209"/>
      <c r="V328" s="270"/>
      <c r="W328" s="271"/>
      <c r="X328" s="271"/>
      <c r="Y328" s="272"/>
      <c r="Z328" s="273"/>
      <c r="AA328" s="273"/>
      <c r="AB328" s="271"/>
      <c r="AC328" s="273"/>
      <c r="AD328" s="193"/>
    </row>
    <row r="329" spans="1:30" ht="15">
      <c r="A329" s="1067"/>
      <c r="B329" s="1106" t="s">
        <v>499</v>
      </c>
      <c r="C329" s="1097"/>
      <c r="D329" s="1098">
        <v>2655.5</v>
      </c>
      <c r="E329" s="1098">
        <v>1931</v>
      </c>
      <c r="F329" s="1099">
        <v>776</v>
      </c>
      <c r="G329" s="1100">
        <v>5362.5</v>
      </c>
      <c r="H329" s="1097">
        <v>391</v>
      </c>
      <c r="I329" s="1101"/>
      <c r="J329" s="1086">
        <v>391</v>
      </c>
      <c r="K329"/>
      <c r="L329" s="922"/>
      <c r="M329" s="145"/>
      <c r="N329" s="271"/>
      <c r="O329" s="271"/>
      <c r="P329" s="207"/>
      <c r="Q329" s="208"/>
      <c r="R329" s="209"/>
      <c r="S329" s="210"/>
      <c r="T329" s="207"/>
      <c r="U329" s="209"/>
      <c r="V329" s="270"/>
      <c r="W329" s="271"/>
      <c r="X329" s="271"/>
      <c r="Y329" s="272"/>
      <c r="Z329" s="273"/>
      <c r="AA329" s="273"/>
      <c r="AB329" s="271"/>
      <c r="AC329" s="273"/>
      <c r="AD329" s="193"/>
    </row>
    <row r="330" spans="1:30" ht="15">
      <c r="A330" s="1067"/>
      <c r="B330" s="1065" t="s">
        <v>1293</v>
      </c>
      <c r="C330" s="1097"/>
      <c r="D330" s="1098">
        <v>2655.5</v>
      </c>
      <c r="E330" s="1098">
        <v>1931</v>
      </c>
      <c r="F330" s="1099">
        <v>776</v>
      </c>
      <c r="G330" s="1100">
        <v>5362.5</v>
      </c>
      <c r="H330" s="1097">
        <v>391</v>
      </c>
      <c r="I330" s="1101"/>
      <c r="J330" s="1086">
        <v>391</v>
      </c>
      <c r="K330"/>
      <c r="L330" s="922"/>
      <c r="M330" s="145"/>
      <c r="N330" s="271">
        <f>IF(C330&gt;0,(C330/C318)*100,)</f>
        <v>0</v>
      </c>
      <c r="O330" s="271">
        <f>IF(D330&gt;0,(D330/D318)*100,)</f>
        <v>49.887281608115721</v>
      </c>
      <c r="P330" s="271">
        <f t="shared" ref="P330" si="1164">IF(E330&gt;0,(E330/E318)*100,)</f>
        <v>56.330221703617269</v>
      </c>
      <c r="Q330" s="271">
        <f t="shared" ref="Q330" si="1165">IF(F330&gt;0,(F330/F318)*100,)</f>
        <v>46.300715990453462</v>
      </c>
      <c r="R330" s="974">
        <f t="shared" ref="R330" si="1166">IF(G330&gt;0,(G330/G318)*100,)</f>
        <v>51.428982449410185</v>
      </c>
      <c r="S330" s="271">
        <f t="shared" ref="S330" si="1167">IF(H330&gt;0,(H330/H318)*100,)</f>
        <v>22.759022118742724</v>
      </c>
      <c r="T330" s="271">
        <f t="shared" ref="T330" si="1168">IF(I330&gt;0,(I330/I318)*100,)</f>
        <v>0</v>
      </c>
      <c r="U330" s="974">
        <f t="shared" ref="U330" si="1169">IF(J330&gt;0,(J330/J318)*100,)</f>
        <v>22.759022118742724</v>
      </c>
      <c r="V330" s="270"/>
      <c r="W330" s="271"/>
      <c r="X330" s="271"/>
      <c r="Y330" s="272"/>
      <c r="Z330" s="273"/>
      <c r="AA330" s="273"/>
      <c r="AB330" s="271"/>
      <c r="AC330" s="273"/>
      <c r="AD330" s="193"/>
    </row>
    <row r="331" spans="1:30" ht="15">
      <c r="A331" s="1067"/>
      <c r="B331" s="1065" t="s">
        <v>1291</v>
      </c>
      <c r="C331" s="1097"/>
      <c r="D331" s="1098">
        <v>2655.5</v>
      </c>
      <c r="E331" s="1098">
        <v>1931</v>
      </c>
      <c r="F331" s="1099">
        <v>776</v>
      </c>
      <c r="G331" s="1100">
        <v>5362.5</v>
      </c>
      <c r="H331" s="1097">
        <v>391</v>
      </c>
      <c r="I331" s="1101"/>
      <c r="J331" s="1086">
        <v>391</v>
      </c>
      <c r="K331"/>
      <c r="L331" s="480"/>
      <c r="M331" s="145"/>
      <c r="N331" s="271"/>
      <c r="O331" s="271"/>
      <c r="P331" s="207"/>
      <c r="Q331" s="208"/>
      <c r="R331" s="209"/>
      <c r="S331" s="210"/>
      <c r="T331" s="207"/>
      <c r="U331" s="209"/>
      <c r="V331" s="270"/>
      <c r="W331" s="271"/>
      <c r="X331" s="271"/>
      <c r="Y331" s="272"/>
      <c r="Z331" s="273"/>
      <c r="AA331" s="273"/>
      <c r="AB331" s="271"/>
      <c r="AC331" s="273"/>
      <c r="AD331" s="193"/>
    </row>
    <row r="332" spans="1:30" ht="15">
      <c r="A332" s="1067"/>
      <c r="B332" s="1106" t="s">
        <v>497</v>
      </c>
      <c r="C332" s="1097"/>
      <c r="D332" s="1098">
        <v>2703</v>
      </c>
      <c r="E332" s="1098">
        <v>2058</v>
      </c>
      <c r="F332" s="1099">
        <v>773</v>
      </c>
      <c r="G332" s="1100">
        <v>5534</v>
      </c>
      <c r="H332" s="1097">
        <v>378</v>
      </c>
      <c r="I332" s="1101"/>
      <c r="J332" s="1086">
        <v>378</v>
      </c>
      <c r="K332"/>
      <c r="L332" s="480"/>
      <c r="M332" s="145"/>
      <c r="N332" s="271"/>
      <c r="O332" s="271"/>
      <c r="P332" s="207"/>
      <c r="Q332" s="208"/>
      <c r="R332" s="209"/>
      <c r="S332" s="210"/>
      <c r="T332" s="207"/>
      <c r="U332" s="209"/>
      <c r="V332" s="270"/>
      <c r="W332" s="271"/>
      <c r="X332" s="271"/>
      <c r="Y332" s="272"/>
      <c r="Z332" s="273"/>
      <c r="AA332" s="273"/>
      <c r="AB332" s="271"/>
      <c r="AC332" s="273"/>
      <c r="AD332" s="193"/>
    </row>
    <row r="333" spans="1:30" ht="15">
      <c r="A333" s="1067"/>
      <c r="B333" s="1065" t="s">
        <v>1277</v>
      </c>
      <c r="C333" s="1097"/>
      <c r="D333" s="1098">
        <v>2703</v>
      </c>
      <c r="E333" s="1098">
        <v>2058</v>
      </c>
      <c r="F333" s="1099">
        <v>773</v>
      </c>
      <c r="G333" s="1100">
        <v>5534</v>
      </c>
      <c r="H333" s="1097">
        <v>378</v>
      </c>
      <c r="I333" s="1101"/>
      <c r="J333" s="1086">
        <v>378</v>
      </c>
      <c r="K333"/>
      <c r="L333" s="480"/>
      <c r="M333" s="145"/>
      <c r="N333" s="271">
        <f>IF(C333&gt;0,(C333/C319)*100,)</f>
        <v>0</v>
      </c>
      <c r="O333" s="271">
        <f>IF(D333&gt;0,(D333/D319)*100,)</f>
        <v>43.13756782636451</v>
      </c>
      <c r="P333" s="276">
        <f t="shared" ref="P333" si="1170">IF(E333&gt;0,(E333/E319)*100,)</f>
        <v>55.802603036876356</v>
      </c>
      <c r="Q333" s="276">
        <f t="shared" ref="Q333" si="1171">IF(F333&gt;0,(F333/F319)*100,)</f>
        <v>39.783839423571798</v>
      </c>
      <c r="R333" s="277">
        <f t="shared" ref="R333" si="1172">IF(G333&gt;0,(G333/G319)*100,)</f>
        <v>46.51592838530722</v>
      </c>
      <c r="S333" s="276">
        <f t="shared" ref="S333" si="1173">IF(H333&gt;0,(H333/H319)*100,)</f>
        <v>25.731790333560244</v>
      </c>
      <c r="T333" s="271">
        <f t="shared" ref="T333" si="1174">IF(I333&gt;0,(I333/I319)*100,)</f>
        <v>0</v>
      </c>
      <c r="U333" s="277">
        <f t="shared" ref="U333" si="1175">IF(J333&gt;0,(J333/J319)*100,)</f>
        <v>25.731790333560244</v>
      </c>
      <c r="V333" s="270"/>
      <c r="W333" s="271"/>
      <c r="X333" s="271"/>
      <c r="Y333" s="272"/>
      <c r="Z333" s="273"/>
      <c r="AA333" s="273"/>
      <c r="AB333" s="271"/>
      <c r="AC333" s="273"/>
      <c r="AD333" s="193"/>
    </row>
    <row r="334" spans="1:30" ht="15">
      <c r="A334" s="1067"/>
      <c r="B334" s="1065" t="s">
        <v>1279</v>
      </c>
      <c r="C334" s="1097"/>
      <c r="D334" s="1098">
        <v>2703</v>
      </c>
      <c r="E334" s="1098">
        <v>2058</v>
      </c>
      <c r="F334" s="1099">
        <v>773</v>
      </c>
      <c r="G334" s="1100">
        <v>5534</v>
      </c>
      <c r="H334" s="1097">
        <v>378</v>
      </c>
      <c r="I334" s="1101"/>
      <c r="J334" s="1086">
        <v>378</v>
      </c>
      <c r="K334"/>
      <c r="L334" s="480"/>
      <c r="M334" s="145"/>
      <c r="N334" s="271"/>
      <c r="O334" s="271"/>
      <c r="P334" s="207"/>
      <c r="Q334" s="208"/>
      <c r="R334" s="209"/>
      <c r="S334" s="210"/>
      <c r="T334" s="207"/>
      <c r="U334" s="209"/>
      <c r="V334" s="270"/>
      <c r="W334" s="271"/>
      <c r="X334" s="271"/>
      <c r="Y334" s="272"/>
      <c r="Z334" s="273"/>
      <c r="AA334" s="273"/>
      <c r="AB334" s="271"/>
      <c r="AC334" s="273"/>
      <c r="AD334" s="193"/>
    </row>
    <row r="335" spans="1:30" ht="15">
      <c r="A335" s="1067"/>
      <c r="B335" s="1106" t="s">
        <v>495</v>
      </c>
      <c r="C335" s="1097"/>
      <c r="D335" s="1098">
        <v>2949</v>
      </c>
      <c r="E335" s="1098">
        <v>1966</v>
      </c>
      <c r="F335" s="1099">
        <v>992</v>
      </c>
      <c r="G335" s="1100">
        <v>5907</v>
      </c>
      <c r="H335" s="1097">
        <v>495</v>
      </c>
      <c r="I335" s="1101"/>
      <c r="J335" s="1086">
        <v>495</v>
      </c>
      <c r="K335"/>
      <c r="L335" s="480"/>
      <c r="M335" s="145"/>
      <c r="N335" s="271"/>
      <c r="O335" s="271"/>
      <c r="P335" s="207"/>
      <c r="Q335" s="208"/>
      <c r="R335" s="209"/>
      <c r="S335" s="210"/>
      <c r="T335" s="207"/>
      <c r="U335" s="209"/>
      <c r="V335" s="270"/>
      <c r="W335" s="271"/>
      <c r="X335" s="271"/>
      <c r="Y335" s="272"/>
      <c r="Z335" s="273"/>
      <c r="AA335" s="273"/>
      <c r="AB335" s="271"/>
      <c r="AC335" s="273"/>
      <c r="AD335" s="193"/>
    </row>
    <row r="336" spans="1:30" ht="15">
      <c r="A336" s="1067"/>
      <c r="B336" s="1065" t="s">
        <v>1281</v>
      </c>
      <c r="C336" s="1097"/>
      <c r="D336" s="1098">
        <v>2949</v>
      </c>
      <c r="E336" s="1098">
        <v>1966</v>
      </c>
      <c r="F336" s="1099">
        <v>992</v>
      </c>
      <c r="G336" s="1100">
        <v>5907</v>
      </c>
      <c r="H336" s="1097">
        <v>495</v>
      </c>
      <c r="I336" s="1101"/>
      <c r="J336" s="1086">
        <v>495</v>
      </c>
      <c r="K336"/>
      <c r="L336" s="480"/>
      <c r="M336" s="145"/>
      <c r="N336" s="271">
        <f>IF(C336&gt;0,(C336/C320)*100,)</f>
        <v>0</v>
      </c>
      <c r="O336" s="271">
        <f>IF(D336&gt;0,(D336/D320)*100,)</f>
        <v>45.516283377064362</v>
      </c>
      <c r="P336" s="207">
        <f t="shared" ref="P336" si="1176">IF(E336&gt;0,(E336/E320)*100,)</f>
        <v>52.609044688252602</v>
      </c>
      <c r="Q336" s="208">
        <f t="shared" ref="Q336" si="1177">IF(F336&gt;0,(F336/F320)*100,)</f>
        <v>47.555129434324066</v>
      </c>
      <c r="R336" s="209">
        <f t="shared" ref="R336" si="1178">IF(G336&gt;0,(G336/G320)*100,)</f>
        <v>48.016582669484634</v>
      </c>
      <c r="S336" s="210">
        <f t="shared" ref="S336" si="1179">IF(H336&gt;0,(H336/H320)*100,)</f>
        <v>31.710442024343372</v>
      </c>
      <c r="T336" s="207">
        <f t="shared" ref="T336" si="1180">IF(I336&gt;0,(I336/I320)*100,)</f>
        <v>0</v>
      </c>
      <c r="U336" s="209">
        <f t="shared" ref="U336" si="1181">IF(J336&gt;0,(J336/J320)*100,)</f>
        <v>31.710442024343372</v>
      </c>
      <c r="V336" s="270"/>
      <c r="W336" s="271"/>
      <c r="X336" s="271"/>
      <c r="Y336" s="272"/>
      <c r="Z336" s="273"/>
      <c r="AA336" s="273"/>
      <c r="AB336" s="271"/>
      <c r="AC336" s="273"/>
      <c r="AD336" s="193"/>
    </row>
    <row r="337" spans="1:38" ht="15">
      <c r="A337" s="1067"/>
      <c r="B337" s="1065" t="s">
        <v>1285</v>
      </c>
      <c r="C337" s="1097"/>
      <c r="D337" s="1098">
        <v>2949</v>
      </c>
      <c r="E337" s="1098">
        <v>1966</v>
      </c>
      <c r="F337" s="1099">
        <v>992</v>
      </c>
      <c r="G337" s="1100">
        <v>5907</v>
      </c>
      <c r="H337" s="1097">
        <v>495</v>
      </c>
      <c r="I337" s="1101"/>
      <c r="J337" s="1086">
        <v>495</v>
      </c>
      <c r="K337"/>
      <c r="L337" s="480"/>
      <c r="M337" s="145"/>
      <c r="N337" s="271"/>
      <c r="O337" s="271"/>
      <c r="P337" s="207"/>
      <c r="Q337" s="208"/>
      <c r="R337" s="209"/>
      <c r="S337" s="210"/>
      <c r="T337" s="207"/>
      <c r="U337" s="209"/>
      <c r="V337" s="270"/>
      <c r="W337" s="271"/>
      <c r="X337" s="271"/>
      <c r="Y337" s="272"/>
      <c r="Z337" s="273"/>
      <c r="AA337" s="273"/>
      <c r="AB337" s="271"/>
      <c r="AC337" s="273"/>
      <c r="AD337" s="193"/>
    </row>
    <row r="338" spans="1:38" ht="15">
      <c r="A338" s="1067"/>
      <c r="B338" s="1065" t="s">
        <v>1283</v>
      </c>
      <c r="C338" s="1097"/>
      <c r="D338" s="1098">
        <v>2949</v>
      </c>
      <c r="E338" s="1098">
        <v>1966</v>
      </c>
      <c r="F338" s="1099">
        <v>992</v>
      </c>
      <c r="G338" s="1100">
        <v>5907</v>
      </c>
      <c r="H338" s="1097">
        <v>495</v>
      </c>
      <c r="I338" s="1101"/>
      <c r="J338" s="1086">
        <v>495</v>
      </c>
      <c r="K338"/>
      <c r="L338" s="480"/>
      <c r="M338" s="145"/>
      <c r="N338" s="271"/>
      <c r="O338" s="271"/>
      <c r="P338" s="207"/>
      <c r="Q338" s="208"/>
      <c r="R338" s="209"/>
      <c r="S338" s="210"/>
      <c r="T338" s="207"/>
      <c r="U338" s="209"/>
      <c r="V338" s="270"/>
      <c r="W338" s="271"/>
      <c r="X338" s="271"/>
      <c r="Y338" s="272"/>
      <c r="Z338" s="273"/>
      <c r="AA338" s="273"/>
      <c r="AB338" s="271"/>
      <c r="AC338" s="273"/>
      <c r="AD338" s="193"/>
    </row>
    <row r="339" spans="1:38" ht="15">
      <c r="A339" s="1067"/>
      <c r="B339" s="1106" t="s">
        <v>493</v>
      </c>
      <c r="C339" s="1097"/>
      <c r="D339" s="1098">
        <v>3642</v>
      </c>
      <c r="E339" s="1098">
        <v>2489</v>
      </c>
      <c r="F339" s="1099">
        <v>1297</v>
      </c>
      <c r="G339" s="1100">
        <v>7428</v>
      </c>
      <c r="H339" s="1097">
        <v>665</v>
      </c>
      <c r="I339" s="1101"/>
      <c r="J339" s="1086">
        <v>665</v>
      </c>
      <c r="K339"/>
      <c r="L339" s="480"/>
      <c r="M339" s="145"/>
      <c r="N339" s="271"/>
      <c r="O339" s="271"/>
      <c r="P339" s="207"/>
      <c r="Q339" s="208"/>
      <c r="R339" s="209"/>
      <c r="S339" s="210"/>
      <c r="T339" s="207"/>
      <c r="U339" s="209"/>
      <c r="V339" s="270"/>
      <c r="W339" s="271"/>
      <c r="X339" s="271"/>
      <c r="Y339" s="272"/>
      <c r="Z339" s="273"/>
      <c r="AA339" s="273"/>
      <c r="AB339" s="271"/>
      <c r="AC339" s="273"/>
      <c r="AD339" s="193"/>
    </row>
    <row r="340" spans="1:38" ht="15">
      <c r="A340" s="1067"/>
      <c r="B340" s="1065" t="s">
        <v>1298</v>
      </c>
      <c r="C340" s="1097"/>
      <c r="D340" s="1098">
        <v>3642</v>
      </c>
      <c r="E340" s="1098">
        <v>2489</v>
      </c>
      <c r="F340" s="1099">
        <v>1297</v>
      </c>
      <c r="G340" s="1100">
        <v>7428</v>
      </c>
      <c r="H340" s="1097">
        <v>665</v>
      </c>
      <c r="I340" s="1101"/>
      <c r="J340" s="1086">
        <v>665</v>
      </c>
      <c r="K340"/>
      <c r="L340" s="480"/>
      <c r="M340" s="145"/>
      <c r="N340" s="271"/>
      <c r="O340" s="271">
        <f>IF(D340&gt;0,(D340/D321)*100,)</f>
        <v>46.206546561786347</v>
      </c>
      <c r="P340" s="207">
        <f t="shared" ref="P340" si="1182">IF(E340&gt;0,(E340/E321)*100,)</f>
        <v>56.581041145714941</v>
      </c>
      <c r="Q340" s="208">
        <f t="shared" ref="Q340" si="1183">IF(F340&gt;0,(F340/F321)*100,)</f>
        <v>47.526566507878343</v>
      </c>
      <c r="R340" s="209">
        <f t="shared" ref="R340" si="1184">IF(G340&gt;0,(G340/G321)*100,)</f>
        <v>49.487008660892741</v>
      </c>
      <c r="S340" s="210">
        <f t="shared" ref="S340" si="1185">IF(H340&gt;0,(H340/H321)*100,)</f>
        <v>49.812734082397</v>
      </c>
      <c r="T340" s="207">
        <f t="shared" ref="T340" si="1186">IF(I340&gt;0,(I340/I321)*100,)</f>
        <v>0</v>
      </c>
      <c r="U340" s="209">
        <f t="shared" ref="U340" si="1187">IF(J340&gt;0,(J340/J321)*100,)</f>
        <v>49.812734082397</v>
      </c>
      <c r="V340" s="270"/>
      <c r="W340" s="271"/>
      <c r="X340" s="271"/>
      <c r="Y340" s="272"/>
      <c r="Z340" s="273"/>
      <c r="AA340" s="273"/>
      <c r="AB340" s="271"/>
      <c r="AC340" s="273"/>
      <c r="AD340" s="193"/>
    </row>
    <row r="341" spans="1:38" ht="15">
      <c r="A341" s="1067"/>
      <c r="B341" s="1065" t="s">
        <v>1287</v>
      </c>
      <c r="C341" s="1097"/>
      <c r="D341" s="1098">
        <v>3642</v>
      </c>
      <c r="E341" s="1098">
        <v>2489</v>
      </c>
      <c r="F341" s="1099">
        <v>1297</v>
      </c>
      <c r="G341" s="1100">
        <v>7428</v>
      </c>
      <c r="H341" s="1097">
        <v>665</v>
      </c>
      <c r="I341" s="1101"/>
      <c r="J341" s="1086">
        <v>665</v>
      </c>
      <c r="K341"/>
      <c r="L341" s="480"/>
      <c r="M341" s="145"/>
      <c r="N341" s="271"/>
      <c r="O341" s="271"/>
      <c r="P341" s="207"/>
      <c r="Q341" s="208"/>
      <c r="R341" s="209"/>
      <c r="S341" s="210"/>
      <c r="T341" s="207"/>
      <c r="U341" s="209"/>
      <c r="V341" s="270"/>
      <c r="W341" s="271"/>
      <c r="X341" s="271"/>
      <c r="Y341" s="272"/>
      <c r="Z341" s="273"/>
      <c r="AA341" s="273"/>
      <c r="AB341" s="271"/>
      <c r="AC341" s="273"/>
      <c r="AD341" s="193"/>
    </row>
    <row r="342" spans="1:38" ht="15">
      <c r="A342" s="1067"/>
      <c r="B342" s="1106" t="s">
        <v>491</v>
      </c>
      <c r="C342" s="1097"/>
      <c r="D342" s="1098">
        <v>3893</v>
      </c>
      <c r="E342" s="1098">
        <v>2876</v>
      </c>
      <c r="F342" s="1099">
        <v>1540</v>
      </c>
      <c r="G342" s="1100">
        <v>8309</v>
      </c>
      <c r="H342" s="1097">
        <v>820</v>
      </c>
      <c r="I342" s="1101"/>
      <c r="J342" s="1086">
        <v>820</v>
      </c>
      <c r="K342"/>
      <c r="L342" s="480"/>
      <c r="M342" s="145"/>
      <c r="N342" s="271"/>
      <c r="O342" s="271"/>
      <c r="P342" s="207"/>
      <c r="Q342" s="208"/>
      <c r="R342" s="209"/>
      <c r="S342" s="210"/>
      <c r="T342" s="207"/>
      <c r="U342" s="209"/>
      <c r="V342" s="270"/>
      <c r="W342" s="271"/>
      <c r="X342" s="271"/>
      <c r="Y342" s="272"/>
      <c r="Z342" s="273"/>
      <c r="AA342" s="273"/>
      <c r="AB342" s="271"/>
      <c r="AC342" s="273"/>
      <c r="AD342" s="193"/>
    </row>
    <row r="343" spans="1:38" ht="15">
      <c r="A343" s="1067"/>
      <c r="B343" s="1065" t="s">
        <v>1300</v>
      </c>
      <c r="C343" s="1097"/>
      <c r="D343" s="1098">
        <v>3893</v>
      </c>
      <c r="E343" s="1098">
        <v>2876</v>
      </c>
      <c r="F343" s="1099">
        <v>1540</v>
      </c>
      <c r="G343" s="1100">
        <v>8309</v>
      </c>
      <c r="H343" s="1097">
        <v>820</v>
      </c>
      <c r="I343" s="1101"/>
      <c r="J343" s="1086">
        <v>820</v>
      </c>
      <c r="K343"/>
      <c r="L343" s="480"/>
      <c r="M343" s="145"/>
      <c r="N343" s="271"/>
      <c r="O343" s="271">
        <f>IF(D343&gt;0,(D343/D322)*100,)</f>
        <v>47.737584304107912</v>
      </c>
      <c r="P343" s="207">
        <f t="shared" ref="P343" si="1188">IF(E343&gt;0,(E343/E322)*100,)</f>
        <v>58.898218308416958</v>
      </c>
      <c r="Q343" s="208">
        <f t="shared" ref="Q343" si="1189">IF(F343&gt;0,(F343/F322)*100,)</f>
        <v>45.792447219744275</v>
      </c>
      <c r="R343" s="209">
        <f t="shared" ref="R343" si="1190">IF(G343&gt;0,(G343/G322)*100,)</f>
        <v>50.661545027742214</v>
      </c>
      <c r="S343" s="210">
        <f t="shared" ref="S343" si="1191">IF(H343&gt;0,(H343/H322)*100,)</f>
        <v>49.457177322074791</v>
      </c>
      <c r="T343" s="207">
        <f t="shared" ref="T343" si="1192">IF(I343&gt;0,(I343/I322)*100,)</f>
        <v>0</v>
      </c>
      <c r="U343" s="209">
        <f t="shared" ref="U343" si="1193">IF(J343&gt;0,(J343/J322)*100,)</f>
        <v>49.457177322074791</v>
      </c>
      <c r="V343" s="270"/>
      <c r="W343" s="271"/>
      <c r="X343" s="271"/>
      <c r="Y343" s="272"/>
      <c r="Z343" s="273"/>
      <c r="AA343" s="273"/>
      <c r="AB343" s="271"/>
      <c r="AC343" s="273"/>
      <c r="AD343" s="193"/>
    </row>
    <row r="344" spans="1:38" ht="15">
      <c r="A344" s="1067"/>
      <c r="B344" s="1065" t="s">
        <v>1289</v>
      </c>
      <c r="C344" s="1097"/>
      <c r="D344" s="1098">
        <v>3893</v>
      </c>
      <c r="E344" s="1098">
        <v>2876</v>
      </c>
      <c r="F344" s="1099">
        <v>1540</v>
      </c>
      <c r="G344" s="1100">
        <v>8309</v>
      </c>
      <c r="H344" s="1097">
        <v>820</v>
      </c>
      <c r="I344" s="1101"/>
      <c r="J344" s="1086">
        <v>820</v>
      </c>
      <c r="K344"/>
      <c r="L344" s="480"/>
      <c r="M344" s="145"/>
      <c r="N344" s="179"/>
      <c r="O344" s="271"/>
      <c r="P344" s="207"/>
      <c r="Q344" s="208"/>
      <c r="R344" s="209"/>
      <c r="S344" s="210"/>
      <c r="T344" s="207"/>
      <c r="U344" s="209"/>
      <c r="V344" s="286" t="s">
        <v>9</v>
      </c>
      <c r="W344" s="271"/>
      <c r="X344" s="271"/>
      <c r="Y344" s="272"/>
      <c r="Z344" s="273"/>
      <c r="AA344" s="273"/>
      <c r="AB344" s="271"/>
      <c r="AC344" s="273"/>
      <c r="AD344" s="193"/>
    </row>
    <row r="345" spans="1:38" ht="15">
      <c r="A345" s="1067"/>
      <c r="B345" s="1106" t="s">
        <v>489</v>
      </c>
      <c r="C345" s="1097"/>
      <c r="D345" s="1098">
        <v>1559</v>
      </c>
      <c r="E345" s="1098">
        <v>1016</v>
      </c>
      <c r="F345" s="1099">
        <v>478</v>
      </c>
      <c r="G345" s="1100">
        <v>3053</v>
      </c>
      <c r="H345" s="1097">
        <v>261</v>
      </c>
      <c r="I345" s="1101"/>
      <c r="J345" s="1086">
        <v>261</v>
      </c>
      <c r="K345"/>
      <c r="L345" s="480"/>
      <c r="M345" s="145"/>
      <c r="N345" s="975">
        <f>IF(C345&gt;0,(C345/C337)*100,)</f>
        <v>0</v>
      </c>
      <c r="O345" s="975">
        <f>IF(D345&gt;0,(D345/D337)*100,)</f>
        <v>52.865378094269246</v>
      </c>
      <c r="P345" s="975">
        <f t="shared" ref="P345" si="1194">IF(E345&gt;0,(E345/E337)*100,)</f>
        <v>51.678535096642932</v>
      </c>
      <c r="Q345" s="975">
        <f t="shared" ref="Q345" si="1195">IF(F345&gt;0,(F345/F337)*100,)</f>
        <v>48.185483870967744</v>
      </c>
      <c r="R345" s="976">
        <f t="shared" ref="R345" si="1196">IF(G345&gt;0,(G345/G337)*100,)</f>
        <v>51.684442187235483</v>
      </c>
      <c r="S345" s="976">
        <f t="shared" ref="S345" si="1197">IF(H345&gt;0,(H345/H337)*100,)</f>
        <v>52.72727272727272</v>
      </c>
      <c r="T345" s="977">
        <f t="shared" ref="T345" si="1198">IF(I345&gt;0,(I345/I337)*100,)</f>
        <v>0</v>
      </c>
      <c r="U345" s="987">
        <f t="shared" ref="U345" si="1199">IF(J345&gt;0,(J345/J337)*100,)</f>
        <v>52.72727272727272</v>
      </c>
      <c r="V345" s="281">
        <f>+N345+N348</f>
        <v>0</v>
      </c>
      <c r="W345" s="271">
        <f t="shared" ref="W345:W347" si="1200">+O345+O348</f>
        <v>61.342828077314344</v>
      </c>
      <c r="X345" s="271">
        <f t="shared" ref="X345:X347" si="1201">+P345+P348</f>
        <v>66.276703967446593</v>
      </c>
      <c r="Y345" s="272">
        <f t="shared" ref="Y345:Y347" si="1202">+Q345+Q348</f>
        <v>57.560483870967744</v>
      </c>
      <c r="Z345" s="273">
        <f t="shared" ref="Z345:Z347" si="1203">+R345+R348</f>
        <v>62.34975452852548</v>
      </c>
      <c r="AA345" s="273">
        <f t="shared" ref="AA345:AA347" si="1204">+S345+S348</f>
        <v>61.818181818181813</v>
      </c>
      <c r="AB345" s="271">
        <f t="shared" ref="AB345:AB347" si="1205">+T345+T348</f>
        <v>0</v>
      </c>
      <c r="AC345" s="273">
        <f t="shared" ref="AC345:AC347" si="1206">+U345+U348</f>
        <v>61.818181818181813</v>
      </c>
      <c r="AD345" s="193"/>
      <c r="AE345" s="992">
        <f>+V345+N351</f>
        <v>0</v>
      </c>
      <c r="AF345" s="992">
        <f t="shared" ref="AF345:AF347" si="1207">+W345+O351</f>
        <v>100</v>
      </c>
      <c r="AG345" s="992">
        <f t="shared" ref="AG345:AG347" si="1208">+X345+P351</f>
        <v>100</v>
      </c>
      <c r="AH345" s="992">
        <f t="shared" ref="AH345:AH347" si="1209">+Y345+Q351</f>
        <v>100</v>
      </c>
      <c r="AI345" s="992">
        <f t="shared" ref="AI345:AI347" si="1210">+Z345+R351</f>
        <v>100</v>
      </c>
      <c r="AJ345" s="992">
        <f t="shared" ref="AJ345:AJ347" si="1211">+AA345+S351</f>
        <v>100</v>
      </c>
      <c r="AK345" s="992">
        <f t="shared" ref="AK345:AK347" si="1212">+AB345+T351</f>
        <v>0</v>
      </c>
      <c r="AL345" s="992">
        <f t="shared" ref="AL345:AL347" si="1213">+AC345+U351</f>
        <v>100</v>
      </c>
    </row>
    <row r="346" spans="1:38" ht="15">
      <c r="A346" s="1067"/>
      <c r="B346" s="1106" t="s">
        <v>487</v>
      </c>
      <c r="C346" s="1097"/>
      <c r="D346" s="1098">
        <v>1877</v>
      </c>
      <c r="E346" s="1098">
        <v>1178</v>
      </c>
      <c r="F346" s="1099">
        <v>590</v>
      </c>
      <c r="G346" s="1100">
        <v>3645</v>
      </c>
      <c r="H346" s="1097">
        <v>345</v>
      </c>
      <c r="I346" s="1101"/>
      <c r="J346" s="1086">
        <v>345</v>
      </c>
      <c r="K346"/>
      <c r="L346" s="480"/>
      <c r="M346" s="145"/>
      <c r="N346" s="179">
        <f>IF(C346&gt;0,(C346/C341)*100,)</f>
        <v>0</v>
      </c>
      <c r="O346" s="179">
        <f>IF(D346&gt;0,(D346/D341)*100,)</f>
        <v>51.537616694124111</v>
      </c>
      <c r="P346" s="179">
        <f t="shared" ref="P346" si="1214">IF(E346&gt;0,(E346/E341)*100,)</f>
        <v>47.328244274809158</v>
      </c>
      <c r="Q346" s="179">
        <f t="shared" ref="Q346" si="1215">IF(F346&gt;0,(F346/F341)*100,)</f>
        <v>45.48959136468774</v>
      </c>
      <c r="R346" s="180">
        <f t="shared" ref="R346" si="1216">IF(G346&gt;0,(G346/G341)*100,)</f>
        <v>49.071082390953151</v>
      </c>
      <c r="S346" s="180">
        <f t="shared" ref="S346" si="1217">IF(H346&gt;0,(H346/H341)*100,)</f>
        <v>51.879699248120303</v>
      </c>
      <c r="T346" s="245">
        <f t="shared" ref="T346" si="1218">IF(I346&gt;0,(I346/I341)*100,)</f>
        <v>0</v>
      </c>
      <c r="U346" s="988">
        <f t="shared" ref="U346" si="1219">IF(J346&gt;0,(J346/J341)*100,)</f>
        <v>51.879699248120303</v>
      </c>
      <c r="V346" s="281">
        <f t="shared" ref="V346:V347" si="1220">+N346+N349</f>
        <v>0</v>
      </c>
      <c r="W346" s="271">
        <f t="shared" si="1200"/>
        <v>59.06095551894564</v>
      </c>
      <c r="X346" s="271">
        <f t="shared" si="1201"/>
        <v>61.510646846122938</v>
      </c>
      <c r="Y346" s="272">
        <f t="shared" si="1202"/>
        <v>52.659984579799534</v>
      </c>
      <c r="Z346" s="273">
        <f t="shared" si="1203"/>
        <v>58.764135702746366</v>
      </c>
      <c r="AA346" s="273">
        <f t="shared" si="1204"/>
        <v>56.842105263157897</v>
      </c>
      <c r="AB346" s="271">
        <f t="shared" si="1205"/>
        <v>0</v>
      </c>
      <c r="AC346" s="273">
        <f t="shared" si="1206"/>
        <v>56.842105263157897</v>
      </c>
      <c r="AD346" s="193"/>
      <c r="AE346" s="992">
        <f t="shared" ref="AE346:AE347" si="1221">+V346+N352</f>
        <v>0</v>
      </c>
      <c r="AF346" s="992">
        <f t="shared" si="1207"/>
        <v>100</v>
      </c>
      <c r="AG346" s="992">
        <f t="shared" si="1208"/>
        <v>100</v>
      </c>
      <c r="AH346" s="992">
        <f t="shared" si="1209"/>
        <v>100</v>
      </c>
      <c r="AI346" s="992">
        <f t="shared" si="1210"/>
        <v>100</v>
      </c>
      <c r="AJ346" s="992">
        <f t="shared" si="1211"/>
        <v>100</v>
      </c>
      <c r="AK346" s="992">
        <f t="shared" si="1212"/>
        <v>0</v>
      </c>
      <c r="AL346" s="992">
        <f t="shared" si="1213"/>
        <v>100</v>
      </c>
    </row>
    <row r="347" spans="1:38" ht="15">
      <c r="A347" s="1067"/>
      <c r="B347" s="1114" t="s">
        <v>485</v>
      </c>
      <c r="C347" s="1116"/>
      <c r="D347" s="1117">
        <v>2021</v>
      </c>
      <c r="E347" s="1117">
        <v>1310</v>
      </c>
      <c r="F347" s="1118">
        <v>727</v>
      </c>
      <c r="G347" s="1119">
        <v>4058</v>
      </c>
      <c r="H347" s="1116">
        <v>378</v>
      </c>
      <c r="I347" s="1117"/>
      <c r="J347" s="1091">
        <v>378</v>
      </c>
      <c r="K347"/>
      <c r="L347" s="480"/>
      <c r="M347" s="145"/>
      <c r="N347" s="181">
        <f>IF(C347&gt;0,(C347/C344)*100,)</f>
        <v>0</v>
      </c>
      <c r="O347" s="181">
        <f>IF(D347&gt;0,(D347/D344)*100,)</f>
        <v>51.913691240688422</v>
      </c>
      <c r="P347" s="181">
        <f t="shared" ref="P347" si="1222">IF(E347&gt;0,(E347/E344)*100,)</f>
        <v>45.549374130737135</v>
      </c>
      <c r="Q347" s="181">
        <f t="shared" ref="Q347" si="1223">IF(F347&gt;0,(F347/F344)*100,)</f>
        <v>47.20779220779221</v>
      </c>
      <c r="R347" s="182">
        <f t="shared" ref="R347" si="1224">IF(G347&gt;0,(G347/G344)*100,)</f>
        <v>48.838608737513539</v>
      </c>
      <c r="S347" s="182">
        <f t="shared" ref="S347" si="1225">IF(H347&gt;0,(H347/H344)*100,)</f>
        <v>46.09756097560976</v>
      </c>
      <c r="T347" s="246">
        <f t="shared" ref="T347" si="1226">IF(I347&gt;0,(I347/I344)*100,)</f>
        <v>0</v>
      </c>
      <c r="U347" s="989">
        <f t="shared" ref="U347" si="1227">IF(J347&gt;0,(J347/J344)*100,)</f>
        <v>46.09756097560976</v>
      </c>
      <c r="V347" s="281">
        <f t="shared" si="1220"/>
        <v>0</v>
      </c>
      <c r="W347" s="271">
        <f t="shared" si="1200"/>
        <v>57.153865913177505</v>
      </c>
      <c r="X347" s="271">
        <f t="shared" si="1201"/>
        <v>58.101529902642561</v>
      </c>
      <c r="Y347" s="272">
        <f t="shared" si="1202"/>
        <v>54.870129870129873</v>
      </c>
      <c r="Z347" s="273">
        <f t="shared" si="1203"/>
        <v>57.058611144542063</v>
      </c>
      <c r="AA347" s="273">
        <f t="shared" si="1204"/>
        <v>54.268292682926834</v>
      </c>
      <c r="AB347" s="271">
        <f t="shared" si="1205"/>
        <v>0</v>
      </c>
      <c r="AC347" s="273">
        <f t="shared" si="1206"/>
        <v>54.268292682926834</v>
      </c>
      <c r="AD347" s="193"/>
      <c r="AE347" s="992">
        <f t="shared" si="1221"/>
        <v>0</v>
      </c>
      <c r="AF347" s="992">
        <f t="shared" si="1207"/>
        <v>100</v>
      </c>
      <c r="AG347" s="992">
        <f t="shared" si="1208"/>
        <v>100</v>
      </c>
      <c r="AH347" s="992">
        <f t="shared" si="1209"/>
        <v>100</v>
      </c>
      <c r="AI347" s="992">
        <f t="shared" si="1210"/>
        <v>100</v>
      </c>
      <c r="AJ347" s="992">
        <f t="shared" si="1211"/>
        <v>100</v>
      </c>
      <c r="AK347" s="992">
        <f t="shared" si="1212"/>
        <v>0</v>
      </c>
      <c r="AL347" s="992">
        <f t="shared" si="1213"/>
        <v>100</v>
      </c>
    </row>
    <row r="348" spans="1:38" ht="15">
      <c r="A348" s="1067"/>
      <c r="B348" s="1106" t="s">
        <v>483</v>
      </c>
      <c r="C348" s="1097"/>
      <c r="D348" s="1098">
        <v>250</v>
      </c>
      <c r="E348" s="1098">
        <v>287</v>
      </c>
      <c r="F348" s="1099">
        <v>93</v>
      </c>
      <c r="G348" s="1100">
        <v>630</v>
      </c>
      <c r="H348" s="1097">
        <v>45</v>
      </c>
      <c r="I348" s="1101"/>
      <c r="J348" s="1086">
        <v>45</v>
      </c>
      <c r="K348"/>
      <c r="L348" s="480"/>
      <c r="M348" s="145"/>
      <c r="N348" s="179">
        <f>IF(C348&gt;0,(C348/C337)*100,)</f>
        <v>0</v>
      </c>
      <c r="O348" s="179">
        <f>IF(D348&gt;0,(D348/D337)*100,)</f>
        <v>8.4774499830450996</v>
      </c>
      <c r="P348" s="179">
        <f t="shared" ref="P348" si="1228">IF(E348&gt;0,(E348/E337)*100,)</f>
        <v>14.598168870803663</v>
      </c>
      <c r="Q348" s="179">
        <f t="shared" ref="Q348" si="1229">IF(F348&gt;0,(F348/F337)*100,)</f>
        <v>9.375</v>
      </c>
      <c r="R348" s="180">
        <f t="shared" ref="R348" si="1230">IF(G348&gt;0,(G348/G337)*100,)</f>
        <v>10.665312341289996</v>
      </c>
      <c r="S348" s="180">
        <f t="shared" ref="S348" si="1231">IF(H348&gt;0,(H348/H337)*100,)</f>
        <v>9.0909090909090917</v>
      </c>
      <c r="T348" s="245">
        <f t="shared" ref="T348" si="1232">IF(I348&gt;0,(I348/I337)*100,)</f>
        <v>0</v>
      </c>
      <c r="U348" s="988">
        <f t="shared" ref="U348" si="1233">IF(J348&gt;0,(J348/J337)*100,)</f>
        <v>9.0909090909090917</v>
      </c>
      <c r="V348" s="281"/>
      <c r="W348" s="271"/>
      <c r="X348" s="271"/>
      <c r="Y348" s="272"/>
      <c r="Z348" s="273"/>
      <c r="AA348" s="273"/>
      <c r="AB348" s="271"/>
      <c r="AC348" s="273"/>
      <c r="AD348" s="193"/>
    </row>
    <row r="349" spans="1:38" ht="15">
      <c r="A349" s="1067"/>
      <c r="B349" s="1106" t="s">
        <v>481</v>
      </c>
      <c r="C349" s="1097"/>
      <c r="D349" s="1098">
        <v>274</v>
      </c>
      <c r="E349" s="1098">
        <v>353</v>
      </c>
      <c r="F349" s="1099">
        <v>93</v>
      </c>
      <c r="G349" s="1100">
        <v>720</v>
      </c>
      <c r="H349" s="1097">
        <v>33</v>
      </c>
      <c r="I349" s="1101"/>
      <c r="J349" s="1086">
        <v>33</v>
      </c>
      <c r="K349"/>
      <c r="L349" s="480"/>
      <c r="M349" s="145"/>
      <c r="N349" s="179">
        <f>IF(C349&gt;0,(C349/C341)*100,)</f>
        <v>0</v>
      </c>
      <c r="O349" s="179">
        <f>IF(D349&gt;0,(D349/D341)*100,)</f>
        <v>7.5233388248215265</v>
      </c>
      <c r="P349" s="179">
        <f t="shared" ref="P349" si="1234">IF(E349&gt;0,(E349/E341)*100,)</f>
        <v>14.182402571313782</v>
      </c>
      <c r="Q349" s="179">
        <f t="shared" ref="Q349" si="1235">IF(F349&gt;0,(F349/F341)*100,)</f>
        <v>7.1703932151117966</v>
      </c>
      <c r="R349" s="180">
        <f t="shared" ref="R349" si="1236">IF(G349&gt;0,(G349/G341)*100,)</f>
        <v>9.6930533117932143</v>
      </c>
      <c r="S349" s="180">
        <f t="shared" ref="S349" si="1237">IF(H349&gt;0,(H349/H341)*100,)</f>
        <v>4.9624060150375939</v>
      </c>
      <c r="T349" s="245">
        <f t="shared" ref="T349" si="1238">IF(I349&gt;0,(I349/I341)*100,)</f>
        <v>0</v>
      </c>
      <c r="U349" s="988">
        <f t="shared" ref="U349" si="1239">IF(J349&gt;0,(J349/J341)*100,)</f>
        <v>4.9624060150375939</v>
      </c>
      <c r="V349" s="281"/>
      <c r="W349" s="279"/>
      <c r="X349" s="279"/>
      <c r="Y349" s="280"/>
      <c r="Z349" s="281"/>
      <c r="AA349" s="281"/>
      <c r="AB349" s="279"/>
      <c r="AC349" s="281"/>
      <c r="AD349" s="193"/>
    </row>
    <row r="350" spans="1:38" ht="15">
      <c r="A350" s="1067"/>
      <c r="B350" s="1114" t="s">
        <v>479</v>
      </c>
      <c r="C350" s="1116"/>
      <c r="D350" s="1117">
        <v>204</v>
      </c>
      <c r="E350" s="1117">
        <v>361</v>
      </c>
      <c r="F350" s="1118">
        <v>118</v>
      </c>
      <c r="G350" s="1119">
        <v>683</v>
      </c>
      <c r="H350" s="1116">
        <v>67</v>
      </c>
      <c r="I350" s="1117"/>
      <c r="J350" s="1091">
        <v>67</v>
      </c>
      <c r="K350"/>
      <c r="L350" s="480"/>
      <c r="M350" s="145"/>
      <c r="N350" s="181">
        <f>IF(C350&gt;0,(C350/C344)*100,)</f>
        <v>0</v>
      </c>
      <c r="O350" s="181">
        <f>IF(D350&gt;0,(D350/D344)*100,)</f>
        <v>5.2401746724890828</v>
      </c>
      <c r="P350" s="181">
        <f t="shared" ref="P350" si="1240">IF(E350&gt;0,(E350/E344)*100,)</f>
        <v>12.552155771905424</v>
      </c>
      <c r="Q350" s="181">
        <f t="shared" ref="Q350" si="1241">IF(F350&gt;0,(F350/F344)*100,)</f>
        <v>7.662337662337662</v>
      </c>
      <c r="R350" s="182">
        <f t="shared" ref="R350" si="1242">IF(G350&gt;0,(G350/G344)*100,)</f>
        <v>8.2200024070285238</v>
      </c>
      <c r="S350" s="182">
        <f t="shared" ref="S350" si="1243">IF(H350&gt;0,(H350/H344)*100,)</f>
        <v>8.1707317073170742</v>
      </c>
      <c r="T350" s="246">
        <f t="shared" ref="T350" si="1244">IF(I350&gt;0,(I350/I344)*100,)</f>
        <v>0</v>
      </c>
      <c r="U350" s="989">
        <f t="shared" ref="U350" si="1245">IF(J350&gt;0,(J350/J344)*100,)</f>
        <v>8.1707317073170742</v>
      </c>
      <c r="V350" s="260"/>
      <c r="W350" s="254"/>
      <c r="X350" s="261"/>
      <c r="Y350" s="261"/>
      <c r="Z350" s="262"/>
      <c r="AA350" s="262"/>
      <c r="AB350" s="261"/>
      <c r="AC350" s="262"/>
      <c r="AD350" s="193"/>
    </row>
    <row r="351" spans="1:38" ht="15">
      <c r="A351" s="1067"/>
      <c r="B351" s="1106" t="s">
        <v>477</v>
      </c>
      <c r="C351" s="1097"/>
      <c r="D351" s="1098">
        <v>1140</v>
      </c>
      <c r="E351" s="1098">
        <v>663</v>
      </c>
      <c r="F351" s="1099">
        <v>421</v>
      </c>
      <c r="G351" s="1100">
        <v>2224</v>
      </c>
      <c r="H351" s="1097">
        <v>189</v>
      </c>
      <c r="I351" s="1101"/>
      <c r="J351" s="1086">
        <v>189</v>
      </c>
      <c r="K351"/>
      <c r="L351" s="480"/>
      <c r="M351" s="145"/>
      <c r="N351" s="975">
        <f>IF(C351&gt;0,(C351/C337)*100,)</f>
        <v>0</v>
      </c>
      <c r="O351" s="975">
        <f t="shared" ref="O351" si="1246">IF(D351&gt;0,(D351/D337)*100,)</f>
        <v>38.657171922685656</v>
      </c>
      <c r="P351" s="975">
        <f t="shared" ref="P351" si="1247">IF(E351&gt;0,(E351/E337)*100,)</f>
        <v>33.723296032553407</v>
      </c>
      <c r="Q351" s="975">
        <f t="shared" ref="Q351" si="1248">IF(F351&gt;0,(F351/F337)*100,)</f>
        <v>42.439516129032256</v>
      </c>
      <c r="R351" s="976">
        <f t="shared" ref="R351" si="1249">IF(G351&gt;0,(G351/G337)*100,)</f>
        <v>37.65024547147452</v>
      </c>
      <c r="S351" s="976">
        <f t="shared" ref="S351" si="1250">IF(H351&gt;0,(H351/H337)*100,)</f>
        <v>38.181818181818187</v>
      </c>
      <c r="T351" s="977">
        <f t="shared" ref="T351" si="1251">IF(I351&gt;0,(I351/I337)*100,)</f>
        <v>0</v>
      </c>
      <c r="U351" s="987">
        <f t="shared" ref="U351" si="1252">IF(J351&gt;0,(J351/J337)*100,)</f>
        <v>38.181818181818187</v>
      </c>
      <c r="V351" s="260"/>
      <c r="W351" s="254"/>
      <c r="X351" s="261"/>
      <c r="Y351" s="261"/>
      <c r="Z351" s="262"/>
      <c r="AA351" s="262"/>
      <c r="AB351" s="261"/>
      <c r="AC351" s="262"/>
      <c r="AD351" s="193"/>
    </row>
    <row r="352" spans="1:38" ht="15">
      <c r="A352" s="1067"/>
      <c r="B352" s="1106" t="s">
        <v>475</v>
      </c>
      <c r="C352" s="1097"/>
      <c r="D352" s="1098">
        <v>1491</v>
      </c>
      <c r="E352" s="1098">
        <v>958</v>
      </c>
      <c r="F352" s="1099">
        <v>614</v>
      </c>
      <c r="G352" s="1100">
        <v>3063</v>
      </c>
      <c r="H352" s="1097">
        <v>287</v>
      </c>
      <c r="I352" s="1101"/>
      <c r="J352" s="1086">
        <v>287</v>
      </c>
      <c r="K352"/>
      <c r="L352" s="480"/>
      <c r="M352" s="145"/>
      <c r="N352" s="178">
        <f>IF(C352&gt;0,(C352/C341)*100,)</f>
        <v>0</v>
      </c>
      <c r="O352" s="178">
        <f t="shared" ref="O352" si="1253">IF(D352&gt;0,(D352/D341)*100,)</f>
        <v>40.939044481054367</v>
      </c>
      <c r="P352" s="178">
        <f t="shared" ref="P352" si="1254">IF(E352&gt;0,(E352/E341)*100,)</f>
        <v>38.489353153877062</v>
      </c>
      <c r="Q352" s="178">
        <f t="shared" ref="Q352" si="1255">IF(F352&gt;0,(F352/F341)*100,)</f>
        <v>47.340015420200466</v>
      </c>
      <c r="R352" s="183">
        <f t="shared" ref="R352" si="1256">IF(G352&gt;0,(G352/G341)*100,)</f>
        <v>41.235864297253634</v>
      </c>
      <c r="S352" s="178">
        <f t="shared" ref="S352" si="1257">IF(H352&gt;0,(H352/H341)*100,)</f>
        <v>43.15789473684211</v>
      </c>
      <c r="T352" s="248">
        <f t="shared" ref="T352" si="1258">IF(I352&gt;0,(I352/I341)*100,)</f>
        <v>0</v>
      </c>
      <c r="U352" s="183">
        <f t="shared" ref="U352" si="1259">IF(J352&gt;0,(J352/J341)*100,)</f>
        <v>43.15789473684211</v>
      </c>
      <c r="V352" s="260"/>
      <c r="W352" s="254"/>
      <c r="X352" s="261"/>
      <c r="Y352" s="261"/>
      <c r="Z352" s="262"/>
      <c r="AA352" s="262"/>
      <c r="AB352" s="261"/>
      <c r="AC352" s="262"/>
      <c r="AD352" s="193"/>
    </row>
    <row r="353" spans="1:38" ht="15">
      <c r="A353" s="1067"/>
      <c r="B353" s="1114" t="s">
        <v>473</v>
      </c>
      <c r="C353" s="1116"/>
      <c r="D353" s="1117">
        <v>1668</v>
      </c>
      <c r="E353" s="1117">
        <v>1205</v>
      </c>
      <c r="F353" s="1118">
        <v>695</v>
      </c>
      <c r="G353" s="1119">
        <v>3568</v>
      </c>
      <c r="H353" s="1116">
        <v>375</v>
      </c>
      <c r="I353" s="1117"/>
      <c r="J353" s="1091">
        <v>375</v>
      </c>
      <c r="K353"/>
      <c r="L353" s="480"/>
      <c r="M353" s="145"/>
      <c r="N353" s="991">
        <f>IF(C353&gt;0,(C353/C344)*100,)</f>
        <v>0</v>
      </c>
      <c r="O353" s="991">
        <f t="shared" ref="O353" si="1260">IF(D353&gt;0,(D353/D344)*100,)</f>
        <v>42.846134086822502</v>
      </c>
      <c r="P353" s="991">
        <f t="shared" ref="P353" si="1261">IF(E353&gt;0,(E353/E344)*100,)</f>
        <v>41.898470097357446</v>
      </c>
      <c r="Q353" s="991">
        <f t="shared" ref="Q353" si="1262">IF(F353&gt;0,(F353/F344)*100,)</f>
        <v>45.129870129870127</v>
      </c>
      <c r="R353" s="996">
        <f t="shared" ref="R353" si="1263">IF(G353&gt;0,(G353/G344)*100,)</f>
        <v>42.941388855457937</v>
      </c>
      <c r="S353" s="991">
        <f t="shared" ref="S353" si="1264">IF(H353&gt;0,(H353/H344)*100,)</f>
        <v>45.731707317073173</v>
      </c>
      <c r="T353" s="984">
        <f t="shared" ref="T353" si="1265">IF(I353&gt;0,(I353/I344)*100,)</f>
        <v>0</v>
      </c>
      <c r="U353" s="996">
        <f t="shared" ref="U353" si="1266">IF(J353&gt;0,(J353/J344)*100,)</f>
        <v>45.731707317073173</v>
      </c>
      <c r="V353" s="285" t="s">
        <v>90</v>
      </c>
      <c r="W353" s="279"/>
      <c r="X353" s="279"/>
      <c r="Y353" s="280"/>
      <c r="Z353" s="281"/>
      <c r="AA353" s="281"/>
      <c r="AB353" s="279"/>
      <c r="AC353" s="281"/>
      <c r="AD353" s="193"/>
    </row>
    <row r="354" spans="1:38" ht="15">
      <c r="A354" s="1067"/>
      <c r="B354" s="1106" t="s">
        <v>471</v>
      </c>
      <c r="C354" s="1097"/>
      <c r="D354" s="1098">
        <v>77</v>
      </c>
      <c r="E354" s="1098">
        <v>176</v>
      </c>
      <c r="F354" s="1099">
        <v>65</v>
      </c>
      <c r="G354" s="1100">
        <v>318</v>
      </c>
      <c r="H354" s="1097">
        <v>60</v>
      </c>
      <c r="I354" s="1101"/>
      <c r="J354" s="1086">
        <v>60</v>
      </c>
      <c r="K354"/>
      <c r="L354" s="480"/>
      <c r="M354" s="145"/>
      <c r="N354" s="248">
        <f>IF(C354&gt;0,(C354/C331)*100,)</f>
        <v>0</v>
      </c>
      <c r="O354" s="248">
        <f>IF(D354&gt;0,(D354/D331)*100,)</f>
        <v>2.8996422519299565</v>
      </c>
      <c r="P354" s="982">
        <f t="shared" ref="P354" si="1267">IF(E354&gt;0,(E354/E331)*100,)</f>
        <v>9.1144484722941481</v>
      </c>
      <c r="Q354" s="982">
        <f t="shared" ref="Q354" si="1268">IF(F354&gt;0,(F354/F331)*100,)</f>
        <v>8.3762886597938131</v>
      </c>
      <c r="R354" s="997">
        <f t="shared" ref="R354" si="1269">IF(G354&gt;0,(G354/G331)*100,)</f>
        <v>5.93006993006993</v>
      </c>
      <c r="S354" s="982">
        <f t="shared" ref="S354" si="1270">IF(H354&gt;0,(H354/H331)*100,)</f>
        <v>15.34526854219949</v>
      </c>
      <c r="T354" s="982">
        <f t="shared" ref="T354" si="1271">IF(I354&gt;0,(I354/I331)*100,)</f>
        <v>0</v>
      </c>
      <c r="U354" s="997">
        <f t="shared" ref="U354" si="1272">IF(J354&gt;0,(J354/J331)*100,)</f>
        <v>15.34526854219949</v>
      </c>
      <c r="V354" s="278">
        <f>+N354+N357+N360</f>
        <v>0</v>
      </c>
      <c r="W354" s="279">
        <f t="shared" ref="W354:W356" si="1273">+O354+O357+O360</f>
        <v>37.883637733006971</v>
      </c>
      <c r="X354" s="279">
        <f t="shared" ref="X354:X356" si="1274">+P354+P357+P360</f>
        <v>47.540134645261524</v>
      </c>
      <c r="Y354" s="280">
        <f t="shared" ref="Y354:Y356" si="1275">+Q354+Q357+Q360</f>
        <v>39.175257731958766</v>
      </c>
      <c r="Z354" s="281">
        <f t="shared" ref="Z354:Z356" si="1276">+R354+R357+R360</f>
        <v>41.547785547785551</v>
      </c>
      <c r="AA354" s="281">
        <f t="shared" ref="AA354:AA356" si="1277">+S354+S357+S360</f>
        <v>38.363171355498721</v>
      </c>
      <c r="AB354" s="279">
        <f t="shared" ref="AB354:AB356" si="1278">+T354+T357+T360</f>
        <v>0</v>
      </c>
      <c r="AC354" s="281">
        <f t="shared" ref="AC354:AC356" si="1279">+U354+U357+U360</f>
        <v>38.363171355498721</v>
      </c>
      <c r="AD354" s="193"/>
      <c r="AE354" s="992">
        <f>+V354+N363</f>
        <v>0</v>
      </c>
      <c r="AF354" s="992">
        <f t="shared" ref="AF354:AF356" si="1280">+W354+O363</f>
        <v>100</v>
      </c>
      <c r="AG354" s="992">
        <f t="shared" ref="AG354:AG356" si="1281">+X354+P363</f>
        <v>100</v>
      </c>
      <c r="AH354" s="992">
        <f t="shared" ref="AH354:AH356" si="1282">+Y354+Q363</f>
        <v>100</v>
      </c>
      <c r="AI354" s="992">
        <f t="shared" ref="AI354:AI356" si="1283">+Z354+R363</f>
        <v>100</v>
      </c>
      <c r="AJ354" s="992">
        <f t="shared" ref="AJ354:AJ356" si="1284">+AA354+S363</f>
        <v>100</v>
      </c>
      <c r="AK354" s="992">
        <f t="shared" ref="AK354:AK356" si="1285">+AB354+T363</f>
        <v>0</v>
      </c>
      <c r="AL354" s="992">
        <f t="shared" ref="AL354:AL356" si="1286">+AC354+U363</f>
        <v>100</v>
      </c>
    </row>
    <row r="355" spans="1:38" ht="15">
      <c r="A355" s="1067"/>
      <c r="B355" s="1106" t="s">
        <v>469</v>
      </c>
      <c r="C355" s="1097"/>
      <c r="D355" s="1098">
        <v>76</v>
      </c>
      <c r="E355" s="1098">
        <v>178</v>
      </c>
      <c r="F355" s="1099">
        <v>87</v>
      </c>
      <c r="G355" s="1100">
        <v>341</v>
      </c>
      <c r="H355" s="1097">
        <v>93</v>
      </c>
      <c r="I355" s="1101"/>
      <c r="J355" s="1086">
        <v>93</v>
      </c>
      <c r="K355"/>
      <c r="L355" s="480"/>
      <c r="M355" s="145"/>
      <c r="N355" s="248">
        <f>IF(C355&gt;0,(C355/C334)*100,)</f>
        <v>0</v>
      </c>
      <c r="O355" s="248">
        <f>IF(D355&gt;0,(D355/D334)*100,)</f>
        <v>2.8116907140214575</v>
      </c>
      <c r="P355" s="248">
        <f t="shared" ref="P355" si="1287">IF(E355&gt;0,(E355/E334)*100,)</f>
        <v>8.6491739552964049</v>
      </c>
      <c r="Q355" s="248">
        <f t="shared" ref="Q355" si="1288">IF(F355&gt;0,(F355/F334)*100,)</f>
        <v>11.254851228978008</v>
      </c>
      <c r="R355" s="253">
        <f t="shared" ref="R355" si="1289">IF(G355&gt;0,(G355/G334)*100,)</f>
        <v>6.1619082038308637</v>
      </c>
      <c r="S355" s="248">
        <f t="shared" ref="S355" si="1290">IF(H355&gt;0,(H355/H334)*100,)</f>
        <v>24.603174603174601</v>
      </c>
      <c r="T355" s="248">
        <f t="shared" ref="T355" si="1291">IF(I355&gt;0,(I355/I334)*100,)</f>
        <v>0</v>
      </c>
      <c r="U355" s="253">
        <f t="shared" ref="U355" si="1292">IF(J355&gt;0,(J355/J334)*100,)</f>
        <v>24.603174603174601</v>
      </c>
      <c r="V355" s="278">
        <f t="shared" ref="V355:V356" si="1293">+N355+N358+N361</f>
        <v>0</v>
      </c>
      <c r="W355" s="254">
        <f t="shared" si="1273"/>
        <v>45.098039215686271</v>
      </c>
      <c r="X355" s="261">
        <f t="shared" si="1274"/>
        <v>53.109815354713319</v>
      </c>
      <c r="Y355" s="261">
        <f t="shared" si="1275"/>
        <v>44.243208279430789</v>
      </c>
      <c r="Z355" s="262">
        <f t="shared" si="1276"/>
        <v>47.958077340079512</v>
      </c>
      <c r="AA355" s="262">
        <f t="shared" si="1277"/>
        <v>47.089947089947088</v>
      </c>
      <c r="AB355" s="261">
        <f t="shared" si="1278"/>
        <v>0</v>
      </c>
      <c r="AC355" s="262">
        <f t="shared" si="1279"/>
        <v>47.089947089947088</v>
      </c>
      <c r="AD355" s="193"/>
      <c r="AE355" s="992">
        <f t="shared" ref="AE355:AE356" si="1294">+V355+N364</f>
        <v>0</v>
      </c>
      <c r="AF355" s="992">
        <f t="shared" si="1280"/>
        <v>100</v>
      </c>
      <c r="AG355" s="992">
        <f t="shared" si="1281"/>
        <v>100</v>
      </c>
      <c r="AH355" s="992">
        <f t="shared" si="1282"/>
        <v>100</v>
      </c>
      <c r="AI355" s="992">
        <f t="shared" si="1283"/>
        <v>100</v>
      </c>
      <c r="AJ355" s="992">
        <f t="shared" si="1284"/>
        <v>100</v>
      </c>
      <c r="AK355" s="992">
        <f t="shared" si="1285"/>
        <v>0</v>
      </c>
      <c r="AL355" s="992">
        <f t="shared" si="1286"/>
        <v>100</v>
      </c>
    </row>
    <row r="356" spans="1:38" ht="15">
      <c r="A356" s="1067"/>
      <c r="B356" s="1106" t="s">
        <v>467</v>
      </c>
      <c r="C356" s="1097"/>
      <c r="D356" s="1098">
        <v>87</v>
      </c>
      <c r="E356" s="1098">
        <v>178</v>
      </c>
      <c r="F356" s="1099">
        <v>85</v>
      </c>
      <c r="G356" s="1100">
        <v>350</v>
      </c>
      <c r="H356" s="1097">
        <v>66</v>
      </c>
      <c r="I356" s="1101"/>
      <c r="J356" s="1086">
        <v>66</v>
      </c>
      <c r="K356"/>
      <c r="L356" s="480"/>
      <c r="M356" s="145"/>
      <c r="N356" s="984">
        <f>IF(C356&gt;0,(C356/C338)*100,)</f>
        <v>0</v>
      </c>
      <c r="O356" s="984">
        <f>IF(D356&gt;0,(D356/D338)*100,)</f>
        <v>2.9501525940996949</v>
      </c>
      <c r="P356" s="984">
        <f t="shared" ref="P356" si="1295">IF(E356&gt;0,(E356/E338)*100,)</f>
        <v>9.0539165818921674</v>
      </c>
      <c r="Q356" s="984">
        <f t="shared" ref="Q356" si="1296">IF(F356&gt;0,(F356/F338)*100,)</f>
        <v>8.568548387096774</v>
      </c>
      <c r="R356" s="985">
        <f t="shared" ref="R356" si="1297">IF(G356&gt;0,(G356/G338)*100,)</f>
        <v>5.925173522938886</v>
      </c>
      <c r="S356" s="984">
        <f t="shared" ref="S356" si="1298">IF(H356&gt;0,(H356/H338)*100,)</f>
        <v>13.333333333333334</v>
      </c>
      <c r="T356" s="984">
        <f t="shared" ref="T356" si="1299">IF(I356&gt;0,(I356/I338)*100,)</f>
        <v>0</v>
      </c>
      <c r="U356" s="985">
        <f t="shared" ref="U356" si="1300">IF(J356&gt;0,(J356/J338)*100,)</f>
        <v>13.333333333333334</v>
      </c>
      <c r="V356" s="278">
        <f t="shared" si="1293"/>
        <v>0</v>
      </c>
      <c r="W356" s="279">
        <f t="shared" si="1273"/>
        <v>38.25025432349949</v>
      </c>
      <c r="X356" s="279">
        <f t="shared" si="1274"/>
        <v>48.880976602238043</v>
      </c>
      <c r="Y356" s="280">
        <f t="shared" si="1275"/>
        <v>38.608870967741936</v>
      </c>
      <c r="Z356" s="281">
        <f t="shared" si="1276"/>
        <v>41.848654139156935</v>
      </c>
      <c r="AA356" s="281">
        <f t="shared" si="1277"/>
        <v>42.222222222222221</v>
      </c>
      <c r="AB356" s="279">
        <f t="shared" si="1278"/>
        <v>0</v>
      </c>
      <c r="AC356" s="281">
        <f t="shared" si="1279"/>
        <v>42.222222222222221</v>
      </c>
      <c r="AD356" s="193"/>
      <c r="AE356" s="992">
        <f t="shared" si="1294"/>
        <v>0</v>
      </c>
      <c r="AF356" s="992">
        <f t="shared" si="1280"/>
        <v>100</v>
      </c>
      <c r="AG356" s="992">
        <f t="shared" si="1281"/>
        <v>100</v>
      </c>
      <c r="AH356" s="992">
        <f t="shared" si="1282"/>
        <v>100</v>
      </c>
      <c r="AI356" s="992">
        <f t="shared" si="1283"/>
        <v>100</v>
      </c>
      <c r="AJ356" s="992">
        <f t="shared" si="1284"/>
        <v>100</v>
      </c>
      <c r="AK356" s="992">
        <f t="shared" si="1285"/>
        <v>0</v>
      </c>
      <c r="AL356" s="992">
        <f t="shared" si="1286"/>
        <v>100</v>
      </c>
    </row>
    <row r="357" spans="1:38" ht="15">
      <c r="A357" s="1067"/>
      <c r="B357" s="1106" t="s">
        <v>465</v>
      </c>
      <c r="C357" s="1097"/>
      <c r="D357" s="1098">
        <v>529</v>
      </c>
      <c r="E357" s="1098">
        <v>213</v>
      </c>
      <c r="F357" s="1099">
        <v>113</v>
      </c>
      <c r="G357" s="1100">
        <v>855</v>
      </c>
      <c r="H357" s="1097">
        <v>50</v>
      </c>
      <c r="I357" s="1101"/>
      <c r="J357" s="1086">
        <v>50</v>
      </c>
      <c r="K357"/>
      <c r="L357" s="480"/>
      <c r="M357" s="145"/>
      <c r="N357" s="980">
        <f>IF(C357&gt;0,(C357/C331)*100,)</f>
        <v>0</v>
      </c>
      <c r="O357" s="982">
        <f t="shared" ref="O357" si="1301">IF(D357&gt;0,(D357/D331)*100,)</f>
        <v>19.920918847674638</v>
      </c>
      <c r="P357" s="982">
        <f t="shared" ref="P357" si="1302">IF(E357&gt;0,(E357/E331)*100,)</f>
        <v>11.030554117037804</v>
      </c>
      <c r="Q357" s="982">
        <f t="shared" ref="Q357" si="1303">IF(F357&gt;0,(F357/F331)*100,)</f>
        <v>14.561855670103094</v>
      </c>
      <c r="R357" s="997">
        <f t="shared" ref="R357" si="1304">IF(G357&gt;0,(G357/G331)*100,)</f>
        <v>15.944055944055943</v>
      </c>
      <c r="S357" s="982">
        <f t="shared" ref="S357" si="1305">IF(H357&gt;0,(H357/H331)*100,)</f>
        <v>12.787723785166241</v>
      </c>
      <c r="T357" s="982">
        <f t="shared" ref="T357" si="1306">IF(I357&gt;0,(I357/I331)*100,)</f>
        <v>0</v>
      </c>
      <c r="U357" s="997">
        <f t="shared" ref="U357" si="1307">IF(J357&gt;0,(J357/J331)*100,)</f>
        <v>12.787723785166241</v>
      </c>
      <c r="AD357" s="193"/>
    </row>
    <row r="358" spans="1:38" ht="15">
      <c r="A358" s="1067"/>
      <c r="B358" s="1106" t="s">
        <v>463</v>
      </c>
      <c r="C358" s="1097"/>
      <c r="D358" s="1098">
        <v>567</v>
      </c>
      <c r="E358" s="1098">
        <v>274</v>
      </c>
      <c r="F358" s="1099">
        <v>114</v>
      </c>
      <c r="G358" s="1100">
        <v>955</v>
      </c>
      <c r="H358" s="1097">
        <v>45</v>
      </c>
      <c r="I358" s="1101"/>
      <c r="J358" s="1086">
        <v>45</v>
      </c>
      <c r="K358"/>
      <c r="L358" s="480"/>
      <c r="M358" s="145"/>
      <c r="N358" s="178">
        <f>IF(C358&gt;0,(C358/C334)*100,)</f>
        <v>0</v>
      </c>
      <c r="O358" s="248">
        <f t="shared" ref="O358" si="1308">IF(D358&gt;0,(D358/D334)*100,)</f>
        <v>20.976692563817981</v>
      </c>
      <c r="P358" s="248">
        <f t="shared" ref="P358" si="1309">IF(E358&gt;0,(E358/E334)*100,)</f>
        <v>13.313896987366375</v>
      </c>
      <c r="Q358" s="248">
        <f t="shared" ref="Q358" si="1310">IF(F358&gt;0,(F358/F334)*100,)</f>
        <v>14.747736093143596</v>
      </c>
      <c r="R358" s="253">
        <f t="shared" ref="R358" si="1311">IF(G358&gt;0,(G358/G334)*100,)</f>
        <v>17.256956993133358</v>
      </c>
      <c r="S358" s="248">
        <f t="shared" ref="S358" si="1312">IF(H358&gt;0,(H358/H334)*100,)</f>
        <v>11.904761904761903</v>
      </c>
      <c r="T358" s="248">
        <f t="shared" ref="T358" si="1313">IF(I358&gt;0,(I358/I334)*100,)</f>
        <v>0</v>
      </c>
      <c r="U358" s="253">
        <f t="shared" ref="U358" si="1314">IF(J358&gt;0,(J358/J334)*100,)</f>
        <v>11.904761904761903</v>
      </c>
      <c r="V358" s="281"/>
      <c r="W358" s="279"/>
      <c r="X358" s="279"/>
      <c r="Y358" s="280"/>
      <c r="Z358" s="281"/>
      <c r="AA358" s="281"/>
      <c r="AB358" s="279"/>
      <c r="AC358" s="281"/>
      <c r="AD358" s="193"/>
    </row>
    <row r="359" spans="1:38" ht="15">
      <c r="A359" s="1067"/>
      <c r="B359" s="1106" t="s">
        <v>461</v>
      </c>
      <c r="C359" s="1097"/>
      <c r="D359" s="1098">
        <v>603</v>
      </c>
      <c r="E359" s="1098">
        <v>252</v>
      </c>
      <c r="F359" s="1099">
        <v>158</v>
      </c>
      <c r="G359" s="1100">
        <v>1013</v>
      </c>
      <c r="H359" s="1097">
        <v>85</v>
      </c>
      <c r="I359" s="1101"/>
      <c r="J359" s="1086">
        <v>85</v>
      </c>
      <c r="K359"/>
      <c r="L359" s="480"/>
      <c r="M359" s="145"/>
      <c r="N359" s="991">
        <f>IF(C359&gt;0,(C359/C338)*100,)</f>
        <v>0</v>
      </c>
      <c r="O359" s="274">
        <f t="shared" ref="O359" si="1315">IF(D359&gt;0,(D359/D338)*100,)</f>
        <v>20.447609359104781</v>
      </c>
      <c r="P359" s="274">
        <f t="shared" ref="P359" si="1316">IF(E359&gt;0,(E359/E338)*100,)</f>
        <v>12.817904374364192</v>
      </c>
      <c r="Q359" s="274">
        <f t="shared" ref="Q359" si="1317">IF(F359&gt;0,(F359/F338)*100,)</f>
        <v>15.92741935483871</v>
      </c>
      <c r="R359" s="275">
        <f t="shared" ref="R359" si="1318">IF(G359&gt;0,(G359/G338)*100,)</f>
        <v>17.149145082105978</v>
      </c>
      <c r="S359" s="274">
        <f t="shared" ref="S359" si="1319">IF(H359&gt;0,(H359/H338)*100,)</f>
        <v>17.171717171717169</v>
      </c>
      <c r="T359" s="274">
        <f t="shared" ref="T359" si="1320">IF(I359&gt;0,(I359/I338)*100,)</f>
        <v>0</v>
      </c>
      <c r="U359" s="275">
        <f t="shared" ref="U359" si="1321">IF(J359&gt;0,(J359/J338)*100,)</f>
        <v>17.171717171717169</v>
      </c>
      <c r="V359" s="286"/>
      <c r="W359" s="271"/>
      <c r="X359" s="271"/>
      <c r="Y359" s="272"/>
      <c r="Z359" s="273"/>
      <c r="AA359" s="273"/>
      <c r="AB359" s="271"/>
      <c r="AC359" s="273"/>
      <c r="AD359" s="193"/>
    </row>
    <row r="360" spans="1:38" ht="15">
      <c r="A360" s="1067"/>
      <c r="B360" s="1106" t="s">
        <v>459</v>
      </c>
      <c r="C360" s="1097"/>
      <c r="D360" s="1098">
        <v>400</v>
      </c>
      <c r="E360" s="1098">
        <v>529</v>
      </c>
      <c r="F360" s="1099">
        <v>126</v>
      </c>
      <c r="G360" s="1100">
        <v>1055</v>
      </c>
      <c r="H360" s="1097">
        <v>40</v>
      </c>
      <c r="I360" s="1101"/>
      <c r="J360" s="1086">
        <v>40</v>
      </c>
      <c r="K360"/>
      <c r="L360" s="480"/>
      <c r="M360" s="145"/>
      <c r="N360" s="980">
        <f>IF(C360&gt;0,(C360/C331)*100,)</f>
        <v>0</v>
      </c>
      <c r="O360" s="998">
        <f t="shared" ref="O360" si="1322">IF(D360&gt;0,(D360/D331)*100,)</f>
        <v>15.063076633402373</v>
      </c>
      <c r="P360" s="998">
        <f t="shared" ref="P360" si="1323">IF(E360&gt;0,(E360/E331)*100,)</f>
        <v>27.395132055929572</v>
      </c>
      <c r="Q360" s="998">
        <f t="shared" ref="Q360" si="1324">IF(F360&gt;0,(F360/F331)*100,)</f>
        <v>16.237113402061855</v>
      </c>
      <c r="R360" s="999">
        <f t="shared" ref="R360" si="1325">IF(G360&gt;0,(G360/G331)*100,)</f>
        <v>19.673659673659674</v>
      </c>
      <c r="S360" s="998">
        <f t="shared" ref="S360" si="1326">IF(H360&gt;0,(H360/H331)*100,)</f>
        <v>10.230179028132993</v>
      </c>
      <c r="T360" s="1000">
        <f t="shared" ref="T360" si="1327">IF(I360&gt;0,(I360/I331)*100,)</f>
        <v>0</v>
      </c>
      <c r="U360" s="999">
        <f t="shared" ref="U360" si="1328">IF(J360&gt;0,(J360/J331)*100,)</f>
        <v>10.230179028132993</v>
      </c>
      <c r="V360" s="278"/>
      <c r="W360" s="279"/>
      <c r="X360" s="279"/>
      <c r="Y360" s="280"/>
      <c r="Z360" s="281"/>
      <c r="AA360" s="281"/>
      <c r="AB360" s="279"/>
      <c r="AC360" s="281"/>
      <c r="AD360" s="193"/>
    </row>
    <row r="361" spans="1:38" ht="15">
      <c r="A361" s="1067"/>
      <c r="B361" s="1106" t="s">
        <v>457</v>
      </c>
      <c r="C361" s="1097"/>
      <c r="D361" s="1098">
        <v>576</v>
      </c>
      <c r="E361" s="1098">
        <v>641</v>
      </c>
      <c r="F361" s="1099">
        <v>141</v>
      </c>
      <c r="G361" s="1100">
        <v>1358</v>
      </c>
      <c r="H361" s="1097">
        <v>40</v>
      </c>
      <c r="I361" s="1101"/>
      <c r="J361" s="1086">
        <v>40</v>
      </c>
      <c r="K361"/>
      <c r="L361" s="480"/>
      <c r="M361" s="145"/>
      <c r="N361" s="178">
        <f>IF(C361&gt;0,(C361/C334)*100,)</f>
        <v>0</v>
      </c>
      <c r="O361" s="271">
        <f t="shared" ref="O361" si="1329">IF(D361&gt;0,(D361/D334)*100,)</f>
        <v>21.309655937846834</v>
      </c>
      <c r="P361" s="207">
        <f t="shared" ref="P361" si="1330">IF(E361&gt;0,(E361/E334)*100,)</f>
        <v>31.146744412050538</v>
      </c>
      <c r="Q361" s="208">
        <f t="shared" ref="Q361" si="1331">IF(F361&gt;0,(F361/F334)*100,)</f>
        <v>18.240620957309183</v>
      </c>
      <c r="R361" s="209">
        <f t="shared" ref="R361" si="1332">IF(G361&gt;0,(G361/G334)*100,)</f>
        <v>24.539212143115289</v>
      </c>
      <c r="S361" s="210">
        <f t="shared" ref="S361" si="1333">IF(H361&gt;0,(H361/H334)*100,)</f>
        <v>10.582010582010582</v>
      </c>
      <c r="T361" s="207">
        <f t="shared" ref="T361" si="1334">IF(I361&gt;0,(I361/I334)*100,)</f>
        <v>0</v>
      </c>
      <c r="U361" s="209">
        <f t="shared" ref="U361" si="1335">IF(J361&gt;0,(J361/J334)*100,)</f>
        <v>10.582010582010582</v>
      </c>
      <c r="V361" s="260"/>
      <c r="W361" s="254"/>
      <c r="X361" s="261"/>
      <c r="Y361" s="261"/>
      <c r="Z361" s="262"/>
      <c r="AA361" s="262"/>
      <c r="AB361" s="261"/>
      <c r="AC361" s="262"/>
      <c r="AD361" s="193"/>
    </row>
    <row r="362" spans="1:38" ht="15">
      <c r="A362" s="1067"/>
      <c r="B362" s="1106" t="s">
        <v>455</v>
      </c>
      <c r="C362" s="1097"/>
      <c r="D362" s="1098">
        <v>438</v>
      </c>
      <c r="E362" s="1098">
        <v>531</v>
      </c>
      <c r="F362" s="1099">
        <v>140</v>
      </c>
      <c r="G362" s="1100">
        <v>1109</v>
      </c>
      <c r="H362" s="1097">
        <v>58</v>
      </c>
      <c r="I362" s="1101"/>
      <c r="J362" s="1086">
        <v>58</v>
      </c>
      <c r="K362"/>
      <c r="L362" s="480"/>
      <c r="M362" s="145"/>
      <c r="N362" s="991">
        <f>IF(C362&gt;0,(C362/C338)*100,)</f>
        <v>0</v>
      </c>
      <c r="O362" s="274">
        <f t="shared" ref="O362" si="1336">IF(D362&gt;0,(D362/D338)*100,)</f>
        <v>14.852492370295014</v>
      </c>
      <c r="P362" s="211">
        <f t="shared" ref="P362" si="1337">IF(E362&gt;0,(E362/E338)*100,)</f>
        <v>27.009155645981686</v>
      </c>
      <c r="Q362" s="212">
        <f t="shared" ref="Q362" si="1338">IF(F362&gt;0,(F362/F338)*100,)</f>
        <v>14.112903225806454</v>
      </c>
      <c r="R362" s="213">
        <f t="shared" ref="R362" si="1339">IF(G362&gt;0,(G362/G338)*100,)</f>
        <v>18.774335534112073</v>
      </c>
      <c r="S362" s="214">
        <f t="shared" ref="S362" si="1340">IF(H362&gt;0,(H362/H338)*100,)</f>
        <v>11.717171717171718</v>
      </c>
      <c r="T362" s="211">
        <f t="shared" ref="T362" si="1341">IF(I362&gt;0,(I362/I338)*100,)</f>
        <v>0</v>
      </c>
      <c r="U362" s="213">
        <f t="shared" ref="U362" si="1342">IF(J362&gt;0,(J362/J338)*100,)</f>
        <v>11.717171717171718</v>
      </c>
      <c r="V362" s="281"/>
      <c r="W362" s="279"/>
      <c r="X362" s="279"/>
      <c r="Y362" s="280"/>
      <c r="Z362" s="281"/>
      <c r="AA362" s="281"/>
      <c r="AB362" s="279"/>
      <c r="AC362" s="281"/>
      <c r="AD362" s="193"/>
    </row>
    <row r="363" spans="1:38" ht="15">
      <c r="A363" s="1067"/>
      <c r="B363" s="1106" t="s">
        <v>453</v>
      </c>
      <c r="C363" s="1097"/>
      <c r="D363" s="1098">
        <v>1649.5</v>
      </c>
      <c r="E363" s="1098">
        <v>1013</v>
      </c>
      <c r="F363" s="1099">
        <v>472</v>
      </c>
      <c r="G363" s="1100">
        <v>3134.5</v>
      </c>
      <c r="H363" s="1097">
        <v>241</v>
      </c>
      <c r="I363" s="1101"/>
      <c r="J363" s="1086">
        <v>241</v>
      </c>
      <c r="K363"/>
      <c r="L363" s="922"/>
      <c r="M363" s="145"/>
      <c r="N363" s="980">
        <f>IF(C363&gt;0,(C363/C331)*100,)</f>
        <v>0</v>
      </c>
      <c r="O363" s="1000">
        <f t="shared" ref="O363" si="1343">IF(D363&gt;0,(D363/D331)*100,)</f>
        <v>62.116362266993029</v>
      </c>
      <c r="P363" s="1001">
        <f t="shared" ref="P363" si="1344">IF(E363&gt;0,(E363/E331)*100,)</f>
        <v>52.459865354738476</v>
      </c>
      <c r="Q363" s="1002">
        <f t="shared" ref="Q363" si="1345">IF(F363&gt;0,(F363/F331)*100,)</f>
        <v>60.824742268041234</v>
      </c>
      <c r="R363" s="1003">
        <f t="shared" ref="R363" si="1346">IF(G363&gt;0,(G363/G331)*100,)</f>
        <v>58.452214452214456</v>
      </c>
      <c r="S363" s="250">
        <f t="shared" ref="S363" si="1347">IF(H363&gt;0,(H363/H331)*100,)</f>
        <v>61.636828644501271</v>
      </c>
      <c r="T363" s="1001">
        <f t="shared" ref="T363" si="1348">IF(I363&gt;0,(I363/I331)*100,)</f>
        <v>0</v>
      </c>
      <c r="U363" s="1003">
        <f t="shared" ref="U363" si="1349">IF(J363&gt;0,(J363/J331)*100,)</f>
        <v>61.636828644501271</v>
      </c>
      <c r="V363" s="278"/>
      <c r="W363" s="279"/>
      <c r="X363" s="279"/>
      <c r="Y363" s="280"/>
      <c r="Z363" s="281"/>
      <c r="AA363" s="281"/>
      <c r="AB363" s="279"/>
      <c r="AC363" s="281"/>
      <c r="AD363" s="193"/>
    </row>
    <row r="364" spans="1:38" ht="15">
      <c r="A364" s="1067"/>
      <c r="B364" s="1106" t="s">
        <v>451</v>
      </c>
      <c r="C364" s="1097"/>
      <c r="D364" s="1098">
        <v>1484</v>
      </c>
      <c r="E364" s="1098">
        <v>965</v>
      </c>
      <c r="F364" s="1099">
        <v>431</v>
      </c>
      <c r="G364" s="1100">
        <v>2880</v>
      </c>
      <c r="H364" s="1097">
        <v>200</v>
      </c>
      <c r="I364" s="1101"/>
      <c r="J364" s="1086">
        <v>200</v>
      </c>
      <c r="K364"/>
      <c r="L364" s="922"/>
      <c r="M364" s="145"/>
      <c r="N364" s="178">
        <f>IF(C364&gt;0,(C364/C334)*100,)</f>
        <v>0</v>
      </c>
      <c r="O364" s="271">
        <f t="shared" ref="O364" si="1350">IF(D364&gt;0,(D364/D334)*100,)</f>
        <v>54.901960784313729</v>
      </c>
      <c r="P364" s="207">
        <f t="shared" ref="P364" si="1351">IF(E364&gt;0,(E364/E334)*100,)</f>
        <v>46.890184645286688</v>
      </c>
      <c r="Q364" s="208">
        <f t="shared" ref="Q364" si="1352">IF(F364&gt;0,(F364/F334)*100,)</f>
        <v>55.756791720569211</v>
      </c>
      <c r="R364" s="209">
        <f t="shared" ref="R364" si="1353">IF(G364&gt;0,(G364/G334)*100,)</f>
        <v>52.041922659920495</v>
      </c>
      <c r="S364" s="210">
        <f t="shared" ref="S364" si="1354">IF(H364&gt;0,(H364/H334)*100,)</f>
        <v>52.910052910052904</v>
      </c>
      <c r="T364" s="207">
        <f t="shared" ref="T364" si="1355">IF(I364&gt;0,(I364/I334)*100,)</f>
        <v>0</v>
      </c>
      <c r="U364" s="209">
        <f t="shared" ref="U364" si="1356">IF(J364&gt;0,(J364/J334)*100,)</f>
        <v>52.910052910052904</v>
      </c>
      <c r="V364" s="260"/>
      <c r="W364" s="254"/>
      <c r="X364" s="261"/>
      <c r="Y364" s="261"/>
      <c r="Z364" s="262"/>
      <c r="AA364" s="262"/>
      <c r="AB364" s="261"/>
      <c r="AC364" s="262"/>
      <c r="AD364" s="193"/>
    </row>
    <row r="365" spans="1:38" ht="15">
      <c r="A365" s="1067"/>
      <c r="B365" s="1114" t="s">
        <v>449</v>
      </c>
      <c r="C365" s="1116"/>
      <c r="D365" s="1117">
        <v>1821</v>
      </c>
      <c r="E365" s="1117">
        <v>1005</v>
      </c>
      <c r="F365" s="1118">
        <v>609</v>
      </c>
      <c r="G365" s="1119">
        <v>3435</v>
      </c>
      <c r="H365" s="1116">
        <v>286</v>
      </c>
      <c r="I365" s="1117"/>
      <c r="J365" s="1091">
        <v>286</v>
      </c>
      <c r="K365"/>
      <c r="L365" s="922"/>
      <c r="M365" s="145"/>
      <c r="N365" s="991">
        <f>IF(C365&gt;0,(C365/C338)*100,)</f>
        <v>0</v>
      </c>
      <c r="O365" s="274">
        <f t="shared" ref="O365" si="1357">IF(D365&gt;0,(D365/D338)*100,)</f>
        <v>61.74974567650051</v>
      </c>
      <c r="P365" s="211">
        <f t="shared" ref="P365" si="1358">IF(E365&gt;0,(E365/E338)*100,)</f>
        <v>51.11902339776195</v>
      </c>
      <c r="Q365" s="212">
        <f t="shared" ref="Q365" si="1359">IF(F365&gt;0,(F365/F338)*100,)</f>
        <v>61.391129032258064</v>
      </c>
      <c r="R365" s="213">
        <f t="shared" ref="R365" si="1360">IF(G365&gt;0,(G365/G338)*100,)</f>
        <v>58.151345860843065</v>
      </c>
      <c r="S365" s="214">
        <f t="shared" ref="S365" si="1361">IF(H365&gt;0,(H365/H338)*100,)</f>
        <v>57.777777777777771</v>
      </c>
      <c r="T365" s="211">
        <f t="shared" ref="T365" si="1362">IF(I365&gt;0,(I365/I338)*100,)</f>
        <v>0</v>
      </c>
      <c r="U365" s="213">
        <f t="shared" ref="U365" si="1363">IF(J365&gt;0,(J365/J338)*100,)</f>
        <v>57.777777777777771</v>
      </c>
      <c r="V365" s="281"/>
      <c r="W365" s="279"/>
      <c r="X365" s="279"/>
      <c r="Y365" s="280"/>
      <c r="Z365" s="281"/>
      <c r="AA365" s="281"/>
      <c r="AB365" s="279"/>
      <c r="AC365" s="281"/>
      <c r="AD365" s="193"/>
    </row>
    <row r="366" spans="1:38" ht="15">
      <c r="A366" s="1067"/>
      <c r="B366" s="1106" t="s">
        <v>447</v>
      </c>
      <c r="C366" s="1097"/>
      <c r="D366" s="1098">
        <v>225</v>
      </c>
      <c r="E366" s="1098">
        <v>248</v>
      </c>
      <c r="F366" s="1099">
        <v>149</v>
      </c>
      <c r="G366" s="1100">
        <v>622</v>
      </c>
      <c r="H366" s="1097">
        <v>114</v>
      </c>
      <c r="I366" s="1101"/>
      <c r="J366" s="1086">
        <v>114</v>
      </c>
      <c r="K366"/>
      <c r="L366" s="922"/>
      <c r="M366" s="145"/>
      <c r="N366" s="980">
        <f>IF(C366&gt;0,(C366/C324)*100,)</f>
        <v>0</v>
      </c>
      <c r="O366" s="1000">
        <f t="shared" ref="O366" si="1364">IF(D366&gt;0,(D366/D324)*100,)</f>
        <v>7.9169598874032365</v>
      </c>
      <c r="P366" s="1001">
        <f t="shared" ref="P366" si="1365">IF(E366&gt;0,(E366/E324)*100,)</f>
        <v>15.928066795118816</v>
      </c>
      <c r="Q366" s="1002">
        <f t="shared" ref="Q366" si="1366">IF(F366&gt;0,(F366/F324)*100,)</f>
        <v>15.952890792291221</v>
      </c>
      <c r="R366" s="1003">
        <f t="shared" ref="R366" si="1367">IF(G366&gt;0,(G366/G324)*100,)</f>
        <v>11.663228951809488</v>
      </c>
      <c r="S366" s="250">
        <f t="shared" ref="S366" si="1368">IF(H366&gt;0,(H366/H324)*100,)</f>
        <v>40.86021505376344</v>
      </c>
      <c r="T366" s="1001">
        <f t="shared" ref="T366" si="1369">IF(I366&gt;0,(I366/I324)*100,)</f>
        <v>0</v>
      </c>
      <c r="U366" s="1003">
        <f t="shared" ref="U366" si="1370">IF(J366&gt;0,(J366/J324)*100,)</f>
        <v>40.86021505376344</v>
      </c>
      <c r="V366" s="260"/>
      <c r="W366" s="254"/>
      <c r="X366" s="261"/>
      <c r="Y366" s="261"/>
      <c r="Z366" s="262"/>
      <c r="AA366" s="262"/>
      <c r="AB366" s="261"/>
      <c r="AC366" s="262"/>
      <c r="AD366" s="193"/>
    </row>
    <row r="367" spans="1:38" ht="15">
      <c r="A367" s="1067"/>
      <c r="B367" s="1106" t="s">
        <v>445</v>
      </c>
      <c r="C367" s="1097"/>
      <c r="D367" s="1098">
        <v>197</v>
      </c>
      <c r="E367" s="1098">
        <v>193</v>
      </c>
      <c r="F367" s="1099">
        <v>112</v>
      </c>
      <c r="G367" s="1100">
        <v>502</v>
      </c>
      <c r="H367" s="1097">
        <v>171</v>
      </c>
      <c r="I367" s="1101"/>
      <c r="J367" s="1086">
        <v>171</v>
      </c>
      <c r="K367"/>
      <c r="L367" s="922"/>
      <c r="M367" s="145"/>
      <c r="N367" s="271">
        <f>IF(C367&gt;0,(C367/C326)*100,)</f>
        <v>0</v>
      </c>
      <c r="O367" s="271">
        <f t="shared" ref="O367" si="1371">IF(D367&gt;0,(D367/D326)*100,)</f>
        <v>6.6711818489671515</v>
      </c>
      <c r="P367" s="207">
        <f t="shared" ref="P367" si="1372">IF(E367&gt;0,(E367/E326)*100,)</f>
        <v>12.054965646470956</v>
      </c>
      <c r="Q367" s="208">
        <f t="shared" ref="Q367" si="1373">IF(F367&gt;0,(F367/F326)*100,)</f>
        <v>13.145539906103288</v>
      </c>
      <c r="R367" s="209">
        <f t="shared" ref="R367" si="1374">IF(G367&gt;0,(G367/G326)*100,)</f>
        <v>9.2859785423603398</v>
      </c>
      <c r="S367" s="210">
        <f t="shared" ref="S367" si="1375">IF(H367&gt;0,(H367/H326)*100,)</f>
        <v>36.774193548387096</v>
      </c>
      <c r="T367" s="207">
        <f t="shared" ref="T367" si="1376">IF(I367&gt;0,(I367/I326)*100,)</f>
        <v>0</v>
      </c>
      <c r="U367" s="209">
        <f t="shared" ref="U367" si="1377">IF(J367&gt;0,(J367/J326)*100,)</f>
        <v>36.774193548387096</v>
      </c>
      <c r="V367" s="260"/>
      <c r="W367" s="254"/>
      <c r="X367" s="261"/>
      <c r="Y367" s="261"/>
      <c r="Z367" s="262"/>
      <c r="AA367" s="262"/>
      <c r="AB367" s="261"/>
      <c r="AC367" s="262"/>
      <c r="AD367" s="193"/>
    </row>
    <row r="368" spans="1:38" ht="15">
      <c r="A368" s="1067"/>
      <c r="B368" s="1106" t="s">
        <v>443</v>
      </c>
      <c r="C368" s="1097"/>
      <c r="D368" s="1098">
        <v>90</v>
      </c>
      <c r="E368" s="1098">
        <v>290</v>
      </c>
      <c r="F368" s="1099">
        <v>117</v>
      </c>
      <c r="G368" s="1100">
        <v>497</v>
      </c>
      <c r="H368" s="1097">
        <v>26</v>
      </c>
      <c r="I368" s="1101"/>
      <c r="J368" s="1086">
        <v>26</v>
      </c>
      <c r="K368"/>
      <c r="L368" s="922"/>
      <c r="M368" s="145"/>
      <c r="N368" s="274">
        <f>IF(C368&gt;0,(C368/C328)*100,)</f>
        <v>0</v>
      </c>
      <c r="O368" s="274">
        <f t="shared" ref="O368" si="1378">IF(D368&gt;0,(D368/D328)*100,)</f>
        <v>7.7922077922077921</v>
      </c>
      <c r="P368" s="211">
        <f t="shared" ref="P368" si="1379">IF(E368&gt;0,(E368/E328)*100,)</f>
        <v>14.668689934243803</v>
      </c>
      <c r="Q368" s="212">
        <f t="shared" ref="Q368" si="1380">IF(F368&gt;0,(F368/F328)*100,)</f>
        <v>17.80821917808219</v>
      </c>
      <c r="R368" s="213">
        <f t="shared" ref="R368" si="1381">IF(G368&gt;0,(G368/G328)*100,)</f>
        <v>13.116917392451835</v>
      </c>
      <c r="S368" s="214">
        <f t="shared" ref="S368" si="1382">IF(H368&gt;0,(H368/H328)*100,)</f>
        <v>13.197969543147209</v>
      </c>
      <c r="T368" s="211">
        <f t="shared" ref="T368" si="1383">IF(I368&gt;0,(I368/I328)*100,)</f>
        <v>0</v>
      </c>
      <c r="U368" s="213">
        <f t="shared" ref="U368" si="1384">IF(J368&gt;0,(J368/J328)*100,)</f>
        <v>13.197969543147209</v>
      </c>
      <c r="V368" s="983"/>
      <c r="W368" s="283"/>
      <c r="X368" s="283"/>
      <c r="Y368" s="284"/>
      <c r="Z368" s="282"/>
      <c r="AA368" s="282"/>
      <c r="AB368" s="283"/>
      <c r="AC368" s="282"/>
      <c r="AD368" s="193"/>
    </row>
    <row r="369" spans="1:30" ht="15">
      <c r="A369" s="1068" t="s">
        <v>118</v>
      </c>
      <c r="B369" s="1105" t="s">
        <v>517</v>
      </c>
      <c r="C369" s="1092"/>
      <c r="D369" s="1093"/>
      <c r="E369" s="1093"/>
      <c r="F369" s="1094"/>
      <c r="G369" s="1095"/>
      <c r="H369" s="1092"/>
      <c r="I369" s="1093"/>
      <c r="J369" s="1096"/>
      <c r="K369"/>
      <c r="L369" s="922"/>
      <c r="M369" s="145"/>
      <c r="N369" s="252"/>
      <c r="O369" s="176"/>
      <c r="P369" s="176"/>
      <c r="Q369" s="176"/>
      <c r="R369" s="177"/>
      <c r="S369" s="177"/>
      <c r="T369" s="244"/>
      <c r="U369" s="987"/>
      <c r="V369" s="256"/>
      <c r="W369" s="257"/>
      <c r="X369" s="258"/>
      <c r="Y369" s="258"/>
      <c r="Z369" s="259"/>
      <c r="AA369" s="259"/>
      <c r="AB369" s="258"/>
      <c r="AC369" s="979"/>
      <c r="AD369" s="193"/>
    </row>
    <row r="370" spans="1:30" ht="15">
      <c r="A370" s="1067"/>
      <c r="B370" s="1106" t="s">
        <v>515</v>
      </c>
      <c r="C370" s="1097"/>
      <c r="D370" s="1098">
        <v>21072</v>
      </c>
      <c r="E370" s="1098">
        <v>11430</v>
      </c>
      <c r="F370" s="1099">
        <v>1584</v>
      </c>
      <c r="G370" s="1100">
        <v>34086</v>
      </c>
      <c r="H370" s="1097"/>
      <c r="I370" s="1101"/>
      <c r="J370" s="1086"/>
      <c r="K370"/>
      <c r="L370" s="922"/>
      <c r="M370" s="145"/>
      <c r="N370" s="179"/>
      <c r="O370" s="179"/>
      <c r="P370" s="179"/>
      <c r="Q370" s="179"/>
      <c r="R370" s="180"/>
      <c r="S370" s="180"/>
      <c r="T370" s="245"/>
      <c r="U370" s="988"/>
      <c r="V370" s="260"/>
      <c r="W370" s="254"/>
      <c r="X370" s="261"/>
      <c r="Y370" s="261"/>
      <c r="Z370" s="262"/>
      <c r="AA370" s="262"/>
      <c r="AB370" s="261"/>
      <c r="AC370" s="262"/>
      <c r="AD370" s="193"/>
    </row>
    <row r="371" spans="1:30" ht="15">
      <c r="A371" s="1067"/>
      <c r="B371" s="1106" t="s">
        <v>513</v>
      </c>
      <c r="C371" s="1097"/>
      <c r="D371" s="1098">
        <v>27680</v>
      </c>
      <c r="E371" s="1098">
        <v>12106</v>
      </c>
      <c r="F371" s="1099">
        <v>1824</v>
      </c>
      <c r="G371" s="1100">
        <v>41610</v>
      </c>
      <c r="H371" s="1097"/>
      <c r="I371" s="1101"/>
      <c r="J371" s="1086"/>
      <c r="K371"/>
      <c r="L371" s="922"/>
      <c r="M371" s="145"/>
      <c r="N371" s="179"/>
      <c r="O371" s="179"/>
      <c r="P371" s="179"/>
      <c r="Q371" s="179"/>
      <c r="R371" s="180"/>
      <c r="S371" s="180"/>
      <c r="T371" s="245"/>
      <c r="U371" s="988"/>
      <c r="V371" s="260"/>
      <c r="W371" s="254"/>
      <c r="X371" s="261"/>
      <c r="Y371" s="261"/>
      <c r="Z371" s="262"/>
      <c r="AA371" s="262"/>
      <c r="AB371" s="261"/>
      <c r="AC371" s="262"/>
      <c r="AD371" s="193"/>
    </row>
    <row r="372" spans="1:30" ht="15">
      <c r="A372" s="1067"/>
      <c r="B372" s="1106" t="s">
        <v>511</v>
      </c>
      <c r="C372" s="1097"/>
      <c r="D372" s="1098">
        <v>25700</v>
      </c>
      <c r="E372" s="1098">
        <v>11908</v>
      </c>
      <c r="F372" s="1099">
        <v>1868</v>
      </c>
      <c r="G372" s="1100">
        <v>39476</v>
      </c>
      <c r="H372" s="1097"/>
      <c r="I372" s="1101"/>
      <c r="J372" s="1086"/>
      <c r="K372"/>
      <c r="L372" s="922"/>
      <c r="M372" s="145"/>
      <c r="N372" s="179"/>
      <c r="O372" s="179"/>
      <c r="P372" s="179"/>
      <c r="Q372" s="179"/>
      <c r="R372" s="180"/>
      <c r="S372" s="180"/>
      <c r="T372" s="245"/>
      <c r="U372" s="988"/>
      <c r="V372" s="260"/>
      <c r="W372" s="254"/>
      <c r="X372" s="261"/>
      <c r="Y372" s="261"/>
      <c r="Z372" s="262"/>
      <c r="AA372" s="262"/>
      <c r="AB372" s="261"/>
      <c r="AC372" s="262"/>
      <c r="AD372" s="193"/>
    </row>
    <row r="373" spans="1:30" ht="15">
      <c r="A373" s="1067"/>
      <c r="B373" s="1106" t="s">
        <v>509</v>
      </c>
      <c r="C373" s="1097"/>
      <c r="D373" s="1098">
        <v>31052</v>
      </c>
      <c r="E373" s="1098">
        <v>11960</v>
      </c>
      <c r="F373" s="1099">
        <v>1885</v>
      </c>
      <c r="G373" s="1100">
        <v>44897</v>
      </c>
      <c r="H373" s="1097"/>
      <c r="I373" s="1101"/>
      <c r="J373" s="1086"/>
      <c r="K373"/>
      <c r="L373" s="922"/>
      <c r="M373" s="145"/>
      <c r="N373" s="179"/>
      <c r="O373" s="179"/>
      <c r="P373" s="179"/>
      <c r="Q373" s="179"/>
      <c r="R373" s="180"/>
      <c r="S373" s="180"/>
      <c r="T373" s="245"/>
      <c r="U373" s="988"/>
      <c r="V373" s="260"/>
      <c r="W373" s="254"/>
      <c r="X373" s="261"/>
      <c r="Y373" s="261"/>
      <c r="Z373" s="262"/>
      <c r="AA373" s="262"/>
      <c r="AB373" s="261"/>
      <c r="AC373" s="262"/>
      <c r="AD373" s="193"/>
    </row>
    <row r="374" spans="1:30" ht="15">
      <c r="A374" s="1067"/>
      <c r="B374" s="1106" t="s">
        <v>507</v>
      </c>
      <c r="C374" s="1097"/>
      <c r="D374" s="1098">
        <v>30408</v>
      </c>
      <c r="E374" s="1098">
        <v>11440</v>
      </c>
      <c r="F374" s="1099">
        <v>1510</v>
      </c>
      <c r="G374" s="1100">
        <v>43358</v>
      </c>
      <c r="H374" s="1097"/>
      <c r="I374" s="1101"/>
      <c r="J374" s="1086"/>
      <c r="K374"/>
      <c r="L374" s="922"/>
      <c r="M374" s="145"/>
      <c r="N374" s="181"/>
      <c r="O374" s="181"/>
      <c r="P374" s="181"/>
      <c r="Q374" s="181"/>
      <c r="R374" s="182"/>
      <c r="S374" s="182"/>
      <c r="T374" s="246"/>
      <c r="U374" s="989"/>
      <c r="V374" s="263"/>
      <c r="W374" s="264"/>
      <c r="X374" s="265"/>
      <c r="Y374" s="265"/>
      <c r="Z374" s="266"/>
      <c r="AA374" s="266"/>
      <c r="AB374" s="265"/>
      <c r="AC374" s="266"/>
      <c r="AD374" s="193"/>
    </row>
    <row r="375" spans="1:30" ht="15">
      <c r="A375" s="1067"/>
      <c r="B375" s="1106" t="s">
        <v>505</v>
      </c>
      <c r="C375" s="1097"/>
      <c r="D375" s="1098">
        <v>7750</v>
      </c>
      <c r="E375" s="1098">
        <v>4017</v>
      </c>
      <c r="F375" s="1099">
        <v>573</v>
      </c>
      <c r="G375" s="1100">
        <v>12340</v>
      </c>
      <c r="H375" s="1097"/>
      <c r="I375" s="1101"/>
      <c r="J375" s="1086"/>
      <c r="K375"/>
      <c r="L375" s="922"/>
      <c r="M375" s="145"/>
      <c r="N375" s="357"/>
      <c r="O375" s="205"/>
      <c r="P375" s="205"/>
      <c r="Q375" s="205"/>
      <c r="R375" s="206"/>
      <c r="S375" s="205"/>
      <c r="T375" s="247"/>
      <c r="U375" s="981"/>
      <c r="V375" s="267"/>
      <c r="W375" s="267"/>
      <c r="X375" s="267"/>
      <c r="Y375" s="267"/>
      <c r="Z375" s="268"/>
      <c r="AA375" s="267"/>
      <c r="AB375" s="267"/>
      <c r="AC375" s="978"/>
      <c r="AD375" s="193"/>
    </row>
    <row r="376" spans="1:30" ht="15">
      <c r="A376" s="1067"/>
      <c r="B376" s="1065" t="s">
        <v>1271</v>
      </c>
      <c r="C376" s="1097"/>
      <c r="D376" s="1098">
        <v>7750</v>
      </c>
      <c r="E376" s="1098">
        <v>4017</v>
      </c>
      <c r="F376" s="1099">
        <v>573</v>
      </c>
      <c r="G376" s="1100">
        <v>12340</v>
      </c>
      <c r="H376" s="1097"/>
      <c r="I376" s="1101"/>
      <c r="J376" s="1086"/>
      <c r="K376"/>
      <c r="L376" s="922"/>
      <c r="M376" s="145"/>
      <c r="N376" s="178"/>
      <c r="O376" s="178"/>
      <c r="P376" s="178"/>
      <c r="Q376" s="178"/>
      <c r="R376" s="183"/>
      <c r="S376" s="178"/>
      <c r="T376" s="248"/>
      <c r="U376" s="183"/>
      <c r="V376" s="254"/>
      <c r="W376" s="254"/>
      <c r="X376" s="254"/>
      <c r="Y376" s="254"/>
      <c r="Z376" s="255"/>
      <c r="AA376" s="254"/>
      <c r="AB376" s="254"/>
      <c r="AC376" s="260"/>
      <c r="AD376" s="193"/>
    </row>
    <row r="377" spans="1:30" ht="15">
      <c r="A377" s="1067"/>
      <c r="B377" s="1106" t="s">
        <v>503</v>
      </c>
      <c r="C377" s="1097"/>
      <c r="D377" s="1098">
        <v>7887</v>
      </c>
      <c r="E377" s="1098">
        <v>4127</v>
      </c>
      <c r="F377" s="1099">
        <v>561</v>
      </c>
      <c r="G377" s="1100">
        <v>12575</v>
      </c>
      <c r="H377" s="1097"/>
      <c r="I377" s="1101"/>
      <c r="J377" s="1086"/>
      <c r="K377"/>
      <c r="L377" s="922"/>
      <c r="M377" s="145"/>
      <c r="N377" s="178">
        <f t="shared" ref="N377:N379" si="1385">IF(C377&gt;0,(C377/C369)*100,)</f>
        <v>0</v>
      </c>
      <c r="O377" s="248"/>
      <c r="P377" s="248"/>
      <c r="Q377" s="248"/>
      <c r="R377" s="253"/>
      <c r="S377" s="248"/>
      <c r="T377" s="248"/>
      <c r="U377" s="253"/>
      <c r="V377" s="248"/>
      <c r="W377" s="248"/>
      <c r="X377" s="248"/>
      <c r="Y377" s="248"/>
      <c r="Z377" s="253"/>
      <c r="AA377" s="248"/>
      <c r="AB377" s="248"/>
      <c r="AC377" s="269"/>
      <c r="AD377" s="193"/>
    </row>
    <row r="378" spans="1:30" ht="15">
      <c r="A378" s="1067"/>
      <c r="B378" s="1065" t="s">
        <v>1273</v>
      </c>
      <c r="C378" s="1097"/>
      <c r="D378" s="1098">
        <v>7887</v>
      </c>
      <c r="E378" s="1098">
        <v>4127</v>
      </c>
      <c r="F378" s="1099">
        <v>561</v>
      </c>
      <c r="G378" s="1100">
        <v>12575</v>
      </c>
      <c r="H378" s="1097"/>
      <c r="I378" s="1101"/>
      <c r="J378" s="1086"/>
      <c r="K378"/>
      <c r="L378" s="922"/>
      <c r="M378" s="145"/>
      <c r="N378" s="178">
        <f t="shared" si="1385"/>
        <v>0</v>
      </c>
      <c r="O378" s="248"/>
      <c r="P378" s="248"/>
      <c r="Q378" s="248"/>
      <c r="R378" s="253"/>
      <c r="S378" s="248"/>
      <c r="T378" s="248"/>
      <c r="U378" s="253"/>
      <c r="V378" s="248"/>
      <c r="W378" s="248"/>
      <c r="X378" s="248"/>
      <c r="Y378" s="248"/>
      <c r="Z378" s="253"/>
      <c r="AA378" s="248"/>
      <c r="AB378" s="248"/>
      <c r="AC378" s="269"/>
      <c r="AD378" s="193"/>
    </row>
    <row r="379" spans="1:30" ht="15">
      <c r="A379" s="1067"/>
      <c r="B379" s="1106" t="s">
        <v>501</v>
      </c>
      <c r="C379" s="1097"/>
      <c r="D379" s="1098">
        <v>7512</v>
      </c>
      <c r="E379" s="1098">
        <v>4237</v>
      </c>
      <c r="F379" s="1099">
        <v>644</v>
      </c>
      <c r="G379" s="1100">
        <v>12393</v>
      </c>
      <c r="H379" s="1097"/>
      <c r="I379" s="1101"/>
      <c r="J379" s="1086"/>
      <c r="K379"/>
      <c r="L379" s="922"/>
      <c r="M379" s="145"/>
      <c r="N379" s="178">
        <f t="shared" si="1385"/>
        <v>0</v>
      </c>
      <c r="O379" s="248"/>
      <c r="P379" s="248"/>
      <c r="Q379" s="248"/>
      <c r="R379" s="253"/>
      <c r="S379" s="248"/>
      <c r="T379" s="248"/>
      <c r="U379" s="253"/>
      <c r="V379" s="248"/>
      <c r="W379" s="248"/>
      <c r="X379" s="248"/>
      <c r="Y379" s="248"/>
      <c r="Z379" s="253"/>
      <c r="AA379" s="248"/>
      <c r="AB379" s="248"/>
      <c r="AC379" s="269"/>
      <c r="AD379" s="193"/>
    </row>
    <row r="380" spans="1:30" ht="15">
      <c r="A380" s="1067"/>
      <c r="B380" s="1065" t="s">
        <v>1275</v>
      </c>
      <c r="C380" s="1097"/>
      <c r="D380" s="1098">
        <v>7512</v>
      </c>
      <c r="E380" s="1098">
        <v>4237</v>
      </c>
      <c r="F380" s="1099">
        <v>644</v>
      </c>
      <c r="G380" s="1100">
        <v>12393</v>
      </c>
      <c r="H380" s="1097"/>
      <c r="I380" s="1101"/>
      <c r="J380" s="1086"/>
      <c r="K380"/>
      <c r="L380" s="922"/>
      <c r="M380" s="145"/>
      <c r="N380" s="271"/>
      <c r="O380" s="271"/>
      <c r="P380" s="207"/>
      <c r="Q380" s="208"/>
      <c r="R380" s="209"/>
      <c r="S380" s="210"/>
      <c r="T380" s="207"/>
      <c r="U380" s="209"/>
      <c r="V380" s="270"/>
      <c r="W380" s="271"/>
      <c r="X380" s="271"/>
      <c r="Y380" s="272"/>
      <c r="Z380" s="273"/>
      <c r="AA380" s="273"/>
      <c r="AB380" s="271"/>
      <c r="AC380" s="273"/>
      <c r="AD380" s="193"/>
    </row>
    <row r="381" spans="1:30" ht="15">
      <c r="A381" s="1067"/>
      <c r="B381" s="1106" t="s">
        <v>499</v>
      </c>
      <c r="C381" s="1097"/>
      <c r="D381" s="1098">
        <v>8395</v>
      </c>
      <c r="E381" s="1098">
        <v>4413</v>
      </c>
      <c r="F381" s="1099">
        <v>752</v>
      </c>
      <c r="G381" s="1100">
        <v>13560</v>
      </c>
      <c r="H381" s="1097"/>
      <c r="I381" s="1101"/>
      <c r="J381" s="1086"/>
      <c r="K381"/>
      <c r="L381" s="480"/>
      <c r="M381" s="145"/>
      <c r="N381" s="271"/>
      <c r="O381" s="271"/>
      <c r="P381" s="207"/>
      <c r="Q381" s="208"/>
      <c r="R381" s="209"/>
      <c r="S381" s="210"/>
      <c r="T381" s="207"/>
      <c r="U381" s="209"/>
      <c r="V381" s="270"/>
      <c r="W381" s="271"/>
      <c r="X381" s="271"/>
      <c r="Y381" s="272"/>
      <c r="Z381" s="273"/>
      <c r="AA381" s="273"/>
      <c r="AB381" s="271"/>
      <c r="AC381" s="273"/>
      <c r="AD381" s="193"/>
    </row>
    <row r="382" spans="1:30" ht="15">
      <c r="A382" s="1067"/>
      <c r="B382" s="1065" t="s">
        <v>1293</v>
      </c>
      <c r="C382" s="1097"/>
      <c r="D382" s="1098">
        <v>8395</v>
      </c>
      <c r="E382" s="1098">
        <v>4413</v>
      </c>
      <c r="F382" s="1099">
        <v>752</v>
      </c>
      <c r="G382" s="1100">
        <v>13560</v>
      </c>
      <c r="H382" s="1097"/>
      <c r="I382" s="1101"/>
      <c r="J382" s="1086"/>
      <c r="K382"/>
      <c r="L382" s="480"/>
      <c r="M382" s="145"/>
      <c r="N382" s="271">
        <f>IF(C382&gt;0,(C382/C370)*100,)</f>
        <v>0</v>
      </c>
      <c r="O382" s="271">
        <f>IF(D382&gt;0,(D382/D370)*100,)</f>
        <v>39.839597570235384</v>
      </c>
      <c r="P382" s="271">
        <f t="shared" ref="P382" si="1386">IF(E382&gt;0,(E382/E370)*100,)</f>
        <v>38.608923884514432</v>
      </c>
      <c r="Q382" s="271">
        <f t="shared" ref="Q382" si="1387">IF(F382&gt;0,(F382/F370)*100,)</f>
        <v>47.474747474747474</v>
      </c>
      <c r="R382" s="974">
        <f t="shared" ref="R382" si="1388">IF(G382&gt;0,(G382/G370)*100,)</f>
        <v>39.78172856891392</v>
      </c>
      <c r="S382" s="271">
        <f t="shared" ref="S382" si="1389">IF(H382&gt;0,(H382/H370)*100,)</f>
        <v>0</v>
      </c>
      <c r="T382" s="271">
        <f t="shared" ref="T382" si="1390">IF(I382&gt;0,(I382/I370)*100,)</f>
        <v>0</v>
      </c>
      <c r="U382" s="974">
        <f t="shared" ref="U382" si="1391">IF(J382&gt;0,(J382/J370)*100,)</f>
        <v>0</v>
      </c>
      <c r="V382" s="270"/>
      <c r="W382" s="271"/>
      <c r="X382" s="271"/>
      <c r="Y382" s="272"/>
      <c r="Z382" s="273"/>
      <c r="AA382" s="273"/>
      <c r="AB382" s="271"/>
      <c r="AC382" s="273"/>
      <c r="AD382" s="193"/>
    </row>
    <row r="383" spans="1:30" ht="15">
      <c r="A383" s="1067"/>
      <c r="B383" s="1065" t="s">
        <v>1291</v>
      </c>
      <c r="C383" s="1097"/>
      <c r="D383" s="1098">
        <v>8395</v>
      </c>
      <c r="E383" s="1098">
        <v>4413</v>
      </c>
      <c r="F383" s="1099">
        <v>752</v>
      </c>
      <c r="G383" s="1100">
        <v>13560</v>
      </c>
      <c r="H383" s="1097"/>
      <c r="I383" s="1101"/>
      <c r="J383" s="1086"/>
      <c r="K383"/>
      <c r="L383" s="480"/>
      <c r="M383" s="145"/>
      <c r="N383" s="271"/>
      <c r="O383" s="271"/>
      <c r="P383" s="207"/>
      <c r="Q383" s="208"/>
      <c r="R383" s="209"/>
      <c r="S383" s="210"/>
      <c r="T383" s="207"/>
      <c r="U383" s="209"/>
      <c r="V383" s="270"/>
      <c r="W383" s="271"/>
      <c r="X383" s="271"/>
      <c r="Y383" s="272"/>
      <c r="Z383" s="273"/>
      <c r="AA383" s="273"/>
      <c r="AB383" s="271"/>
      <c r="AC383" s="273"/>
      <c r="AD383" s="193"/>
    </row>
    <row r="384" spans="1:30" ht="15">
      <c r="A384" s="1067"/>
      <c r="B384" s="1106" t="s">
        <v>497</v>
      </c>
      <c r="C384" s="1097"/>
      <c r="D384" s="1098">
        <v>8663</v>
      </c>
      <c r="E384" s="1098">
        <v>4568</v>
      </c>
      <c r="F384" s="1099">
        <v>803</v>
      </c>
      <c r="G384" s="1100">
        <v>14034</v>
      </c>
      <c r="H384" s="1097"/>
      <c r="I384" s="1101"/>
      <c r="J384" s="1086"/>
      <c r="K384"/>
      <c r="L384" s="480"/>
      <c r="M384" s="145"/>
      <c r="N384" s="271"/>
      <c r="O384" s="271"/>
      <c r="P384" s="207"/>
      <c r="Q384" s="208"/>
      <c r="R384" s="209"/>
      <c r="S384" s="210"/>
      <c r="T384" s="207"/>
      <c r="U384" s="209"/>
      <c r="V384" s="270"/>
      <c r="W384" s="271"/>
      <c r="X384" s="271"/>
      <c r="Y384" s="272"/>
      <c r="Z384" s="273"/>
      <c r="AA384" s="273"/>
      <c r="AB384" s="271"/>
      <c r="AC384" s="273"/>
      <c r="AD384" s="193"/>
    </row>
    <row r="385" spans="1:38" ht="15">
      <c r="A385" s="1067"/>
      <c r="B385" s="1065" t="s">
        <v>1277</v>
      </c>
      <c r="C385" s="1097"/>
      <c r="D385" s="1098">
        <v>8663</v>
      </c>
      <c r="E385" s="1098">
        <v>4568</v>
      </c>
      <c r="F385" s="1099">
        <v>803</v>
      </c>
      <c r="G385" s="1100">
        <v>14034</v>
      </c>
      <c r="H385" s="1097"/>
      <c r="I385" s="1101"/>
      <c r="J385" s="1086"/>
      <c r="K385"/>
      <c r="L385" s="480"/>
      <c r="M385" s="145"/>
      <c r="N385" s="271">
        <f>IF(C385&gt;0,(C385/C371)*100,)</f>
        <v>0</v>
      </c>
      <c r="O385" s="271">
        <f>IF(D385&gt;0,(D385/D371)*100,)</f>
        <v>31.296965317919074</v>
      </c>
      <c r="P385" s="276">
        <f t="shared" ref="P385" si="1392">IF(E385&gt;0,(E385/E371)*100,)</f>
        <v>37.733355360978024</v>
      </c>
      <c r="Q385" s="276">
        <f t="shared" ref="Q385" si="1393">IF(F385&gt;0,(F385/F371)*100,)</f>
        <v>44.024122807017548</v>
      </c>
      <c r="R385" s="277">
        <f t="shared" ref="R385" si="1394">IF(G385&gt;0,(G385/G371)*100,)</f>
        <v>33.727469358327326</v>
      </c>
      <c r="S385" s="276">
        <f t="shared" ref="S385" si="1395">IF(H385&gt;0,(H385/H371)*100,)</f>
        <v>0</v>
      </c>
      <c r="T385" s="271">
        <f t="shared" ref="T385" si="1396">IF(I385&gt;0,(I385/I371)*100,)</f>
        <v>0</v>
      </c>
      <c r="U385" s="277">
        <f t="shared" ref="U385" si="1397">IF(J385&gt;0,(J385/J371)*100,)</f>
        <v>0</v>
      </c>
      <c r="V385" s="270"/>
      <c r="W385" s="271"/>
      <c r="X385" s="271"/>
      <c r="Y385" s="272"/>
      <c r="Z385" s="273"/>
      <c r="AA385" s="273"/>
      <c r="AB385" s="271"/>
      <c r="AC385" s="273"/>
      <c r="AD385" s="193"/>
    </row>
    <row r="386" spans="1:38" ht="15">
      <c r="A386" s="1067"/>
      <c r="B386" s="1065" t="s">
        <v>1279</v>
      </c>
      <c r="C386" s="1097"/>
      <c r="D386" s="1098">
        <v>8663</v>
      </c>
      <c r="E386" s="1098">
        <v>4568</v>
      </c>
      <c r="F386" s="1099">
        <v>803</v>
      </c>
      <c r="G386" s="1100">
        <v>14034</v>
      </c>
      <c r="H386" s="1097"/>
      <c r="I386" s="1101"/>
      <c r="J386" s="1086"/>
      <c r="K386"/>
      <c r="L386" s="480"/>
      <c r="M386" s="145"/>
      <c r="N386" s="271"/>
      <c r="O386" s="271"/>
      <c r="P386" s="207"/>
      <c r="Q386" s="208"/>
      <c r="R386" s="209"/>
      <c r="S386" s="210"/>
      <c r="T386" s="207"/>
      <c r="U386" s="209"/>
      <c r="V386" s="270"/>
      <c r="W386" s="271"/>
      <c r="X386" s="271"/>
      <c r="Y386" s="272"/>
      <c r="Z386" s="273"/>
      <c r="AA386" s="273"/>
      <c r="AB386" s="271"/>
      <c r="AC386" s="273"/>
      <c r="AD386" s="193"/>
    </row>
    <row r="387" spans="1:38" ht="15">
      <c r="A387" s="1067"/>
      <c r="B387" s="1106" t="s">
        <v>495</v>
      </c>
      <c r="C387" s="1097"/>
      <c r="D387" s="1098">
        <v>9058</v>
      </c>
      <c r="E387" s="1098">
        <v>4730</v>
      </c>
      <c r="F387" s="1099">
        <v>905</v>
      </c>
      <c r="G387" s="1100">
        <v>14693</v>
      </c>
      <c r="H387" s="1097"/>
      <c r="I387" s="1101"/>
      <c r="J387" s="1086"/>
      <c r="K387"/>
      <c r="L387" s="480"/>
      <c r="M387" s="145"/>
      <c r="N387" s="271"/>
      <c r="O387" s="271"/>
      <c r="P387" s="207"/>
      <c r="Q387" s="208"/>
      <c r="R387" s="209"/>
      <c r="S387" s="210"/>
      <c r="T387" s="207"/>
      <c r="U387" s="209"/>
      <c r="V387" s="270"/>
      <c r="W387" s="271"/>
      <c r="X387" s="271"/>
      <c r="Y387" s="272"/>
      <c r="Z387" s="273"/>
      <c r="AA387" s="273"/>
      <c r="AB387" s="271"/>
      <c r="AC387" s="273"/>
      <c r="AD387" s="193"/>
    </row>
    <row r="388" spans="1:38" ht="15">
      <c r="A388" s="1067"/>
      <c r="B388" s="1065" t="s">
        <v>1281</v>
      </c>
      <c r="C388" s="1097"/>
      <c r="D388" s="1098">
        <v>9058</v>
      </c>
      <c r="E388" s="1098">
        <v>4730</v>
      </c>
      <c r="F388" s="1099">
        <v>905</v>
      </c>
      <c r="G388" s="1100">
        <v>14693</v>
      </c>
      <c r="H388" s="1097"/>
      <c r="I388" s="1101"/>
      <c r="J388" s="1086"/>
      <c r="K388"/>
      <c r="L388" s="480"/>
      <c r="M388" s="145"/>
      <c r="N388" s="271">
        <f>IF(C388&gt;0,(C388/C372)*100,)</f>
        <v>0</v>
      </c>
      <c r="O388" s="271">
        <f>IF(D388&gt;0,(D388/D372)*100,)</f>
        <v>35.245136186770424</v>
      </c>
      <c r="P388" s="207">
        <f t="shared" ref="P388" si="1398">IF(E388&gt;0,(E388/E372)*100,)</f>
        <v>39.721195834732953</v>
      </c>
      <c r="Q388" s="208">
        <f t="shared" ref="Q388" si="1399">IF(F388&gt;0,(F388/F372)*100,)</f>
        <v>48.447537473233403</v>
      </c>
      <c r="R388" s="209">
        <f t="shared" ref="R388" si="1400">IF(G388&gt;0,(G388/G372)*100,)</f>
        <v>37.220083088458807</v>
      </c>
      <c r="S388" s="210">
        <f t="shared" ref="S388" si="1401">IF(H388&gt;0,(H388/H372)*100,)</f>
        <v>0</v>
      </c>
      <c r="T388" s="207">
        <f t="shared" ref="T388" si="1402">IF(I388&gt;0,(I388/I372)*100,)</f>
        <v>0</v>
      </c>
      <c r="U388" s="209">
        <f t="shared" ref="U388" si="1403">IF(J388&gt;0,(J388/J372)*100,)</f>
        <v>0</v>
      </c>
      <c r="V388" s="270"/>
      <c r="W388" s="271"/>
      <c r="X388" s="271"/>
      <c r="Y388" s="272"/>
      <c r="Z388" s="273"/>
      <c r="AA388" s="273"/>
      <c r="AB388" s="271"/>
      <c r="AC388" s="273"/>
      <c r="AD388" s="193"/>
    </row>
    <row r="389" spans="1:38" ht="15">
      <c r="A389" s="1067"/>
      <c r="B389" s="1065" t="s">
        <v>1285</v>
      </c>
      <c r="C389" s="1097"/>
      <c r="D389" s="1098">
        <v>9058</v>
      </c>
      <c r="E389" s="1098">
        <v>4730</v>
      </c>
      <c r="F389" s="1099">
        <v>905</v>
      </c>
      <c r="G389" s="1100">
        <v>14693</v>
      </c>
      <c r="H389" s="1097"/>
      <c r="I389" s="1101"/>
      <c r="J389" s="1086"/>
      <c r="K389"/>
      <c r="L389" s="480"/>
      <c r="M389" s="145"/>
      <c r="N389" s="271"/>
      <c r="O389" s="271"/>
      <c r="P389" s="207"/>
      <c r="Q389" s="208"/>
      <c r="R389" s="209"/>
      <c r="S389" s="210"/>
      <c r="T389" s="207"/>
      <c r="U389" s="209"/>
      <c r="V389" s="270"/>
      <c r="W389" s="271"/>
      <c r="X389" s="271"/>
      <c r="Y389" s="272"/>
      <c r="Z389" s="273"/>
      <c r="AA389" s="273"/>
      <c r="AB389" s="271"/>
      <c r="AC389" s="273"/>
      <c r="AD389" s="193"/>
    </row>
    <row r="390" spans="1:38" ht="15">
      <c r="A390" s="1067"/>
      <c r="B390" s="1065" t="s">
        <v>1283</v>
      </c>
      <c r="C390" s="1097"/>
      <c r="D390" s="1098">
        <v>9058</v>
      </c>
      <c r="E390" s="1098">
        <v>4730</v>
      </c>
      <c r="F390" s="1099">
        <v>905</v>
      </c>
      <c r="G390" s="1100">
        <v>14693</v>
      </c>
      <c r="H390" s="1097"/>
      <c r="I390" s="1101"/>
      <c r="J390" s="1086"/>
      <c r="K390"/>
      <c r="L390" s="480"/>
      <c r="M390" s="145"/>
      <c r="N390" s="271"/>
      <c r="O390" s="271"/>
      <c r="P390" s="207"/>
      <c r="Q390" s="208"/>
      <c r="R390" s="209"/>
      <c r="S390" s="210"/>
      <c r="T390" s="207"/>
      <c r="U390" s="209"/>
      <c r="V390" s="270"/>
      <c r="W390" s="271"/>
      <c r="X390" s="271"/>
      <c r="Y390" s="272"/>
      <c r="Z390" s="273"/>
      <c r="AA390" s="273"/>
      <c r="AB390" s="271"/>
      <c r="AC390" s="273"/>
      <c r="AD390" s="193"/>
    </row>
    <row r="391" spans="1:38" ht="15">
      <c r="A391" s="1067"/>
      <c r="B391" s="1106" t="s">
        <v>493</v>
      </c>
      <c r="C391" s="1097"/>
      <c r="D391" s="1098">
        <v>10414</v>
      </c>
      <c r="E391" s="1098">
        <v>5096</v>
      </c>
      <c r="F391" s="1099">
        <v>906</v>
      </c>
      <c r="G391" s="1100">
        <v>16416</v>
      </c>
      <c r="H391" s="1097"/>
      <c r="I391" s="1101"/>
      <c r="J391" s="1086"/>
      <c r="K391"/>
      <c r="L391" s="480"/>
      <c r="M391" s="145"/>
      <c r="N391" s="271"/>
      <c r="O391" s="271"/>
      <c r="P391" s="207"/>
      <c r="Q391" s="208"/>
      <c r="R391" s="209"/>
      <c r="S391" s="210"/>
      <c r="T391" s="207"/>
      <c r="U391" s="209"/>
      <c r="V391" s="270"/>
      <c r="W391" s="271"/>
      <c r="X391" s="271"/>
      <c r="Y391" s="272"/>
      <c r="Z391" s="273"/>
      <c r="AA391" s="273"/>
      <c r="AB391" s="271"/>
      <c r="AC391" s="273"/>
      <c r="AD391" s="193"/>
    </row>
    <row r="392" spans="1:38" ht="15">
      <c r="A392" s="1067"/>
      <c r="B392" s="1065" t="s">
        <v>1298</v>
      </c>
      <c r="C392" s="1097"/>
      <c r="D392" s="1098">
        <v>10414</v>
      </c>
      <c r="E392" s="1098">
        <v>5096</v>
      </c>
      <c r="F392" s="1099">
        <v>906</v>
      </c>
      <c r="G392" s="1100">
        <v>16416</v>
      </c>
      <c r="H392" s="1097"/>
      <c r="I392" s="1101"/>
      <c r="J392" s="1086"/>
      <c r="K392"/>
      <c r="L392" s="480"/>
      <c r="M392" s="145"/>
      <c r="N392" s="271"/>
      <c r="O392" s="271">
        <f>IF(D392&gt;0,(D392/D373)*100,)</f>
        <v>33.537292283910858</v>
      </c>
      <c r="P392" s="207">
        <f t="shared" ref="P392" si="1404">IF(E392&gt;0,(E392/E373)*100,)</f>
        <v>42.608695652173914</v>
      </c>
      <c r="Q392" s="208">
        <f t="shared" ref="Q392" si="1405">IF(F392&gt;0,(F392/F373)*100,)</f>
        <v>48.063660477453581</v>
      </c>
      <c r="R392" s="209">
        <f t="shared" ref="R392" si="1406">IF(G392&gt;0,(G392/G373)*100,)</f>
        <v>36.563690224291157</v>
      </c>
      <c r="S392" s="210">
        <f t="shared" ref="S392" si="1407">IF(H392&gt;0,(H392/H373)*100,)</f>
        <v>0</v>
      </c>
      <c r="T392" s="207">
        <f t="shared" ref="T392" si="1408">IF(I392&gt;0,(I392/I373)*100,)</f>
        <v>0</v>
      </c>
      <c r="U392" s="209">
        <f t="shared" ref="U392" si="1409">IF(J392&gt;0,(J392/J373)*100,)</f>
        <v>0</v>
      </c>
      <c r="V392" s="270"/>
      <c r="W392" s="271"/>
      <c r="X392" s="271"/>
      <c r="Y392" s="272"/>
      <c r="Z392" s="273"/>
      <c r="AA392" s="273"/>
      <c r="AB392" s="271"/>
      <c r="AC392" s="273"/>
      <c r="AD392" s="193"/>
    </row>
    <row r="393" spans="1:38" ht="15">
      <c r="A393" s="1067"/>
      <c r="B393" s="1065" t="s">
        <v>1287</v>
      </c>
      <c r="C393" s="1097"/>
      <c r="D393" s="1098">
        <v>10414</v>
      </c>
      <c r="E393" s="1098">
        <v>5096</v>
      </c>
      <c r="F393" s="1099">
        <v>906</v>
      </c>
      <c r="G393" s="1100">
        <v>16416</v>
      </c>
      <c r="H393" s="1097"/>
      <c r="I393" s="1101"/>
      <c r="J393" s="1086"/>
      <c r="K393"/>
      <c r="L393" s="480"/>
      <c r="M393" s="145"/>
      <c r="N393" s="271"/>
      <c r="O393" s="271"/>
      <c r="P393" s="207"/>
      <c r="Q393" s="208"/>
      <c r="R393" s="209"/>
      <c r="S393" s="210"/>
      <c r="T393" s="207"/>
      <c r="U393" s="209"/>
      <c r="V393" s="270"/>
      <c r="W393" s="271"/>
      <c r="X393" s="271"/>
      <c r="Y393" s="272"/>
      <c r="Z393" s="273"/>
      <c r="AA393" s="273"/>
      <c r="AB393" s="271"/>
      <c r="AC393" s="273"/>
      <c r="AD393" s="193"/>
    </row>
    <row r="394" spans="1:38" ht="15">
      <c r="A394" s="1067"/>
      <c r="B394" s="1106" t="s">
        <v>491</v>
      </c>
      <c r="C394" s="1097"/>
      <c r="D394" s="1098">
        <v>9983</v>
      </c>
      <c r="E394" s="1098">
        <v>5065</v>
      </c>
      <c r="F394" s="1099">
        <v>751</v>
      </c>
      <c r="G394" s="1100">
        <v>15799</v>
      </c>
      <c r="H394" s="1097"/>
      <c r="I394" s="1101"/>
      <c r="J394" s="1086"/>
      <c r="K394"/>
      <c r="L394" s="480"/>
      <c r="M394" s="145"/>
      <c r="N394" s="271"/>
      <c r="O394" s="271"/>
      <c r="P394" s="207"/>
      <c r="Q394" s="208"/>
      <c r="R394" s="209"/>
      <c r="S394" s="210"/>
      <c r="T394" s="207"/>
      <c r="U394" s="209"/>
      <c r="V394" s="270"/>
      <c r="W394" s="271"/>
      <c r="X394" s="271"/>
      <c r="Y394" s="272"/>
      <c r="Z394" s="273"/>
      <c r="AA394" s="273"/>
      <c r="AB394" s="271"/>
      <c r="AC394" s="273"/>
      <c r="AD394" s="193"/>
    </row>
    <row r="395" spans="1:38" ht="15">
      <c r="A395" s="1067"/>
      <c r="B395" s="1065" t="s">
        <v>1300</v>
      </c>
      <c r="C395" s="1097"/>
      <c r="D395" s="1098">
        <v>9983</v>
      </c>
      <c r="E395" s="1098">
        <v>5065</v>
      </c>
      <c r="F395" s="1099">
        <v>751</v>
      </c>
      <c r="G395" s="1100">
        <v>15799</v>
      </c>
      <c r="H395" s="1097"/>
      <c r="I395" s="1101"/>
      <c r="J395" s="1086"/>
      <c r="K395"/>
      <c r="L395" s="480"/>
      <c r="M395" s="145"/>
      <c r="N395" s="271"/>
      <c r="O395" s="271">
        <f>IF(D395&gt;0,(D395/D374)*100,)</f>
        <v>32.830176269402791</v>
      </c>
      <c r="P395" s="207">
        <f t="shared" ref="P395" si="1410">IF(E395&gt;0,(E395/E374)*100,)</f>
        <v>44.274475524475527</v>
      </c>
      <c r="Q395" s="208">
        <f t="shared" ref="Q395" si="1411">IF(F395&gt;0,(F395/F374)*100,)</f>
        <v>49.735099337748345</v>
      </c>
      <c r="R395" s="209">
        <f t="shared" ref="R395" si="1412">IF(G395&gt;0,(G395/G374)*100,)</f>
        <v>36.438488860187277</v>
      </c>
      <c r="S395" s="210">
        <f t="shared" ref="S395" si="1413">IF(H395&gt;0,(H395/H374)*100,)</f>
        <v>0</v>
      </c>
      <c r="T395" s="207">
        <f t="shared" ref="T395" si="1414">IF(I395&gt;0,(I395/I374)*100,)</f>
        <v>0</v>
      </c>
      <c r="U395" s="209">
        <f t="shared" ref="U395" si="1415">IF(J395&gt;0,(J395/J374)*100,)</f>
        <v>0</v>
      </c>
      <c r="V395" s="270"/>
      <c r="W395" s="271"/>
      <c r="X395" s="271"/>
      <c r="Y395" s="272"/>
      <c r="Z395" s="273"/>
      <c r="AA395" s="273"/>
      <c r="AB395" s="271"/>
      <c r="AC395" s="273"/>
      <c r="AD395" s="193"/>
    </row>
    <row r="396" spans="1:38" ht="15">
      <c r="A396" s="1067"/>
      <c r="B396" s="1065" t="s">
        <v>1289</v>
      </c>
      <c r="C396" s="1097"/>
      <c r="D396" s="1098">
        <v>9983</v>
      </c>
      <c r="E396" s="1098">
        <v>5065</v>
      </c>
      <c r="F396" s="1099">
        <v>751</v>
      </c>
      <c r="G396" s="1100">
        <v>15799</v>
      </c>
      <c r="H396" s="1097"/>
      <c r="I396" s="1101"/>
      <c r="J396" s="1086"/>
      <c r="K396"/>
      <c r="L396" s="480"/>
      <c r="M396" s="145"/>
      <c r="N396" s="179"/>
      <c r="O396" s="271"/>
      <c r="P396" s="207"/>
      <c r="Q396" s="208"/>
      <c r="R396" s="209"/>
      <c r="S396" s="210"/>
      <c r="T396" s="207"/>
      <c r="U396" s="209"/>
      <c r="V396" s="286" t="s">
        <v>9</v>
      </c>
      <c r="W396" s="271"/>
      <c r="X396" s="271"/>
      <c r="Y396" s="272"/>
      <c r="Z396" s="273"/>
      <c r="AA396" s="273"/>
      <c r="AB396" s="271"/>
      <c r="AC396" s="273"/>
      <c r="AD396" s="193"/>
    </row>
    <row r="397" spans="1:38" ht="15">
      <c r="A397" s="1067"/>
      <c r="B397" s="1106" t="s">
        <v>489</v>
      </c>
      <c r="C397" s="1097"/>
      <c r="D397" s="1098">
        <v>5704</v>
      </c>
      <c r="E397" s="1098">
        <v>2861</v>
      </c>
      <c r="F397" s="1099">
        <v>524</v>
      </c>
      <c r="G397" s="1100">
        <v>9089</v>
      </c>
      <c r="H397" s="1097"/>
      <c r="I397" s="1101"/>
      <c r="J397" s="1086"/>
      <c r="K397"/>
      <c r="L397" s="480"/>
      <c r="M397" s="145"/>
      <c r="N397" s="975">
        <f>IF(C397&gt;0,(C397/C389)*100,)</f>
        <v>0</v>
      </c>
      <c r="O397" s="975">
        <f>IF(D397&gt;0,(D397/D389)*100,)</f>
        <v>62.971958489732835</v>
      </c>
      <c r="P397" s="975">
        <f t="shared" ref="P397" si="1416">IF(E397&gt;0,(E397/E389)*100,)</f>
        <v>60.486257928118391</v>
      </c>
      <c r="Q397" s="975">
        <f t="shared" ref="Q397" si="1417">IF(F397&gt;0,(F397/F389)*100,)</f>
        <v>57.900552486187848</v>
      </c>
      <c r="R397" s="976">
        <f t="shared" ref="R397" si="1418">IF(G397&gt;0,(G397/G389)*100,)</f>
        <v>61.859388824610363</v>
      </c>
      <c r="S397" s="976">
        <f t="shared" ref="S397" si="1419">IF(H397&gt;0,(H397/H389)*100,)</f>
        <v>0</v>
      </c>
      <c r="T397" s="977">
        <f t="shared" ref="T397" si="1420">IF(I397&gt;0,(I397/I389)*100,)</f>
        <v>0</v>
      </c>
      <c r="U397" s="987">
        <f t="shared" ref="U397" si="1421">IF(J397&gt;0,(J397/J389)*100,)</f>
        <v>0</v>
      </c>
      <c r="V397" s="281">
        <f>+N397+N400</f>
        <v>0</v>
      </c>
      <c r="W397" s="271">
        <f t="shared" ref="W397:W399" si="1422">+O397+O400</f>
        <v>68.834179730624868</v>
      </c>
      <c r="X397" s="271">
        <f t="shared" ref="X397:X399" si="1423">+P397+P400</f>
        <v>66.976744186046517</v>
      </c>
      <c r="Y397" s="272">
        <f t="shared" ref="Y397:Y399" si="1424">+Q397+Q400</f>
        <v>65.303867403314925</v>
      </c>
      <c r="Z397" s="273">
        <f t="shared" ref="Z397:Z399" si="1425">+R397+R400</f>
        <v>68.01878445518274</v>
      </c>
      <c r="AA397" s="273">
        <f t="shared" ref="AA397:AA399" si="1426">+S397+S400</f>
        <v>0</v>
      </c>
      <c r="AB397" s="271">
        <f t="shared" ref="AB397:AB399" si="1427">+T397+T400</f>
        <v>0</v>
      </c>
      <c r="AC397" s="273">
        <f t="shared" ref="AC397:AC399" si="1428">+U397+U400</f>
        <v>0</v>
      </c>
      <c r="AD397" s="193"/>
      <c r="AE397" s="992">
        <f>+V397+N403</f>
        <v>0</v>
      </c>
      <c r="AF397" s="992">
        <f t="shared" ref="AF397:AF399" si="1429">+W397+O403</f>
        <v>100</v>
      </c>
      <c r="AG397" s="992">
        <f t="shared" ref="AG397:AG399" si="1430">+X397+P403</f>
        <v>100</v>
      </c>
      <c r="AH397" s="992">
        <f t="shared" ref="AH397:AH399" si="1431">+Y397+Q403</f>
        <v>100</v>
      </c>
      <c r="AI397" s="992">
        <f t="shared" ref="AI397:AI399" si="1432">+Z397+R403</f>
        <v>100</v>
      </c>
      <c r="AJ397" s="992">
        <f t="shared" ref="AJ397:AJ399" si="1433">+AA397+S403</f>
        <v>0</v>
      </c>
      <c r="AK397" s="992">
        <f t="shared" ref="AK397:AK399" si="1434">+AB397+T403</f>
        <v>0</v>
      </c>
      <c r="AL397" s="992">
        <f t="shared" ref="AL397:AL399" si="1435">+AC397+U403</f>
        <v>0</v>
      </c>
    </row>
    <row r="398" spans="1:38" ht="15">
      <c r="A398" s="1067"/>
      <c r="B398" s="1106" t="s">
        <v>487</v>
      </c>
      <c r="C398" s="1097"/>
      <c r="D398" s="1098">
        <v>6451</v>
      </c>
      <c r="E398" s="1098">
        <v>3084</v>
      </c>
      <c r="F398" s="1099">
        <v>500</v>
      </c>
      <c r="G398" s="1100">
        <v>10035</v>
      </c>
      <c r="H398" s="1097"/>
      <c r="I398" s="1101"/>
      <c r="J398" s="1086"/>
      <c r="K398"/>
      <c r="L398" s="480"/>
      <c r="M398" s="145"/>
      <c r="N398" s="179">
        <f>IF(C398&gt;0,(C398/C393)*100,)</f>
        <v>0</v>
      </c>
      <c r="O398" s="179">
        <f>IF(D398&gt;0,(D398/D393)*100,)</f>
        <v>61.945458037257538</v>
      </c>
      <c r="P398" s="179">
        <f t="shared" ref="P398" si="1436">IF(E398&gt;0,(E398/E393)*100,)</f>
        <v>60.518053375196232</v>
      </c>
      <c r="Q398" s="179">
        <f t="shared" ref="Q398" si="1437">IF(F398&gt;0,(F398/F393)*100,)</f>
        <v>55.187637969094929</v>
      </c>
      <c r="R398" s="180">
        <f t="shared" ref="R398" si="1438">IF(G398&gt;0,(G398/G393)*100,)</f>
        <v>61.129385964912288</v>
      </c>
      <c r="S398" s="180">
        <f t="shared" ref="S398" si="1439">IF(H398&gt;0,(H398/H393)*100,)</f>
        <v>0</v>
      </c>
      <c r="T398" s="245">
        <f t="shared" ref="T398" si="1440">IF(I398&gt;0,(I398/I393)*100,)</f>
        <v>0</v>
      </c>
      <c r="U398" s="988">
        <f t="shared" ref="U398" si="1441">IF(J398&gt;0,(J398/J393)*100,)</f>
        <v>0</v>
      </c>
      <c r="V398" s="281">
        <f t="shared" ref="V398:V399" si="1442">+N398+N401</f>
        <v>0</v>
      </c>
      <c r="W398" s="271">
        <f t="shared" si="1422"/>
        <v>68.599961590167084</v>
      </c>
      <c r="X398" s="271">
        <f t="shared" si="1423"/>
        <v>67.032967032967036</v>
      </c>
      <c r="Y398" s="272">
        <f t="shared" si="1424"/>
        <v>61.699779249448127</v>
      </c>
      <c r="Z398" s="273">
        <f t="shared" si="1425"/>
        <v>67.732699805068236</v>
      </c>
      <c r="AA398" s="273">
        <f t="shared" si="1426"/>
        <v>0</v>
      </c>
      <c r="AB398" s="271">
        <f t="shared" si="1427"/>
        <v>0</v>
      </c>
      <c r="AC398" s="273">
        <f t="shared" si="1428"/>
        <v>0</v>
      </c>
      <c r="AD398" s="193"/>
      <c r="AE398" s="992">
        <f t="shared" ref="AE398:AE399" si="1443">+V398+N404</f>
        <v>0</v>
      </c>
      <c r="AF398" s="992">
        <f t="shared" si="1429"/>
        <v>100</v>
      </c>
      <c r="AG398" s="992">
        <f t="shared" si="1430"/>
        <v>100</v>
      </c>
      <c r="AH398" s="992">
        <f t="shared" si="1431"/>
        <v>100</v>
      </c>
      <c r="AI398" s="992">
        <f t="shared" si="1432"/>
        <v>100.00000000000001</v>
      </c>
      <c r="AJ398" s="992">
        <f t="shared" si="1433"/>
        <v>0</v>
      </c>
      <c r="AK398" s="992">
        <f t="shared" si="1434"/>
        <v>0</v>
      </c>
      <c r="AL398" s="992">
        <f t="shared" si="1435"/>
        <v>0</v>
      </c>
    </row>
    <row r="399" spans="1:38" ht="15">
      <c r="A399" s="1067"/>
      <c r="B399" s="1114" t="s">
        <v>485</v>
      </c>
      <c r="C399" s="1116"/>
      <c r="D399" s="1117">
        <v>6077</v>
      </c>
      <c r="E399" s="1117">
        <v>3082</v>
      </c>
      <c r="F399" s="1118">
        <v>417</v>
      </c>
      <c r="G399" s="1119">
        <v>9576</v>
      </c>
      <c r="H399" s="1116"/>
      <c r="I399" s="1117"/>
      <c r="J399" s="1091"/>
      <c r="K399"/>
      <c r="L399" s="480"/>
      <c r="M399" s="145"/>
      <c r="N399" s="181">
        <f>IF(C399&gt;0,(C399/C396)*100,)</f>
        <v>0</v>
      </c>
      <c r="O399" s="181">
        <f>IF(D399&gt;0,(D399/D396)*100,)</f>
        <v>60.873484924371432</v>
      </c>
      <c r="P399" s="181">
        <f t="shared" ref="P399" si="1444">IF(E399&gt;0,(E399/E396)*100,)</f>
        <v>60.848963474827244</v>
      </c>
      <c r="Q399" s="181">
        <f t="shared" ref="Q399" si="1445">IF(F399&gt;0,(F399/F396)*100,)</f>
        <v>55.525965379494011</v>
      </c>
      <c r="R399" s="182">
        <f t="shared" ref="R399" si="1446">IF(G399&gt;0,(G399/G396)*100,)</f>
        <v>60.611431103234381</v>
      </c>
      <c r="S399" s="182">
        <f t="shared" ref="S399" si="1447">IF(H399&gt;0,(H399/H396)*100,)</f>
        <v>0</v>
      </c>
      <c r="T399" s="246">
        <f t="shared" ref="T399" si="1448">IF(I399&gt;0,(I399/I396)*100,)</f>
        <v>0</v>
      </c>
      <c r="U399" s="989">
        <f t="shared" ref="U399" si="1449">IF(J399&gt;0,(J399/J396)*100,)</f>
        <v>0</v>
      </c>
      <c r="V399" s="281">
        <f t="shared" si="1442"/>
        <v>0</v>
      </c>
      <c r="W399" s="271">
        <f t="shared" si="1422"/>
        <v>68.15586497044977</v>
      </c>
      <c r="X399" s="271">
        <f t="shared" si="1423"/>
        <v>66.594274432379066</v>
      </c>
      <c r="Y399" s="272">
        <f t="shared" si="1424"/>
        <v>62.183754993342212</v>
      </c>
      <c r="Z399" s="273">
        <f t="shared" si="1425"/>
        <v>67.37135261725426</v>
      </c>
      <c r="AA399" s="273">
        <f t="shared" si="1426"/>
        <v>0</v>
      </c>
      <c r="AB399" s="271">
        <f t="shared" si="1427"/>
        <v>0</v>
      </c>
      <c r="AC399" s="273">
        <f t="shared" si="1428"/>
        <v>0</v>
      </c>
      <c r="AD399" s="193"/>
      <c r="AE399" s="992">
        <f t="shared" si="1443"/>
        <v>0</v>
      </c>
      <c r="AF399" s="992">
        <f t="shared" si="1429"/>
        <v>100</v>
      </c>
      <c r="AG399" s="992">
        <f t="shared" si="1430"/>
        <v>100</v>
      </c>
      <c r="AH399" s="992">
        <f t="shared" si="1431"/>
        <v>100</v>
      </c>
      <c r="AI399" s="992">
        <f t="shared" si="1432"/>
        <v>100</v>
      </c>
      <c r="AJ399" s="992">
        <f t="shared" si="1433"/>
        <v>0</v>
      </c>
      <c r="AK399" s="992">
        <f t="shared" si="1434"/>
        <v>0</v>
      </c>
      <c r="AL399" s="992">
        <f t="shared" si="1435"/>
        <v>0</v>
      </c>
    </row>
    <row r="400" spans="1:38" ht="15">
      <c r="A400" s="1067"/>
      <c r="B400" s="1106" t="s">
        <v>483</v>
      </c>
      <c r="C400" s="1097"/>
      <c r="D400" s="1098">
        <v>531</v>
      </c>
      <c r="E400" s="1098">
        <v>307</v>
      </c>
      <c r="F400" s="1099">
        <v>67</v>
      </c>
      <c r="G400" s="1100">
        <v>905</v>
      </c>
      <c r="H400" s="1097"/>
      <c r="I400" s="1101"/>
      <c r="J400" s="1086"/>
      <c r="K400"/>
      <c r="L400" s="480"/>
      <c r="M400" s="145"/>
      <c r="N400" s="179">
        <f>IF(C400&gt;0,(C400/C389)*100,)</f>
        <v>0</v>
      </c>
      <c r="O400" s="179">
        <f>IF(D400&gt;0,(D400/D389)*100,)</f>
        <v>5.8622212408920298</v>
      </c>
      <c r="P400" s="179">
        <f t="shared" ref="P400" si="1450">IF(E400&gt;0,(E400/E389)*100,)</f>
        <v>6.4904862579281186</v>
      </c>
      <c r="Q400" s="179">
        <f t="shared" ref="Q400" si="1451">IF(F400&gt;0,(F400/F389)*100,)</f>
        <v>7.4033149171270711</v>
      </c>
      <c r="R400" s="180">
        <f t="shared" ref="R400" si="1452">IF(G400&gt;0,(G400/G389)*100,)</f>
        <v>6.1593956305723809</v>
      </c>
      <c r="S400" s="180">
        <f t="shared" ref="S400" si="1453">IF(H400&gt;0,(H400/H389)*100,)</f>
        <v>0</v>
      </c>
      <c r="T400" s="245">
        <f t="shared" ref="T400" si="1454">IF(I400&gt;0,(I400/I389)*100,)</f>
        <v>0</v>
      </c>
      <c r="U400" s="988">
        <f t="shared" ref="U400" si="1455">IF(J400&gt;0,(J400/J389)*100,)</f>
        <v>0</v>
      </c>
      <c r="V400" s="281"/>
      <c r="W400" s="271"/>
      <c r="X400" s="271"/>
      <c r="Y400" s="272"/>
      <c r="Z400" s="273"/>
      <c r="AA400" s="273"/>
      <c r="AB400" s="271"/>
      <c r="AC400" s="273"/>
      <c r="AD400" s="193"/>
    </row>
    <row r="401" spans="1:38" ht="15">
      <c r="A401" s="1067"/>
      <c r="B401" s="1106" t="s">
        <v>481</v>
      </c>
      <c r="C401" s="1097"/>
      <c r="D401" s="1098">
        <v>693</v>
      </c>
      <c r="E401" s="1098">
        <v>332</v>
      </c>
      <c r="F401" s="1099">
        <v>59</v>
      </c>
      <c r="G401" s="1100">
        <v>1084</v>
      </c>
      <c r="H401" s="1097"/>
      <c r="I401" s="1101"/>
      <c r="J401" s="1086"/>
      <c r="K401"/>
      <c r="L401" s="480"/>
      <c r="M401" s="145"/>
      <c r="N401" s="179">
        <f>IF(C401&gt;0,(C401/C393)*100,)</f>
        <v>0</v>
      </c>
      <c r="O401" s="179">
        <f>IF(D401&gt;0,(D401/D393)*100,)</f>
        <v>6.6545035529095449</v>
      </c>
      <c r="P401" s="179">
        <f t="shared" ref="P401" si="1456">IF(E401&gt;0,(E401/E393)*100,)</f>
        <v>6.5149136577708004</v>
      </c>
      <c r="Q401" s="179">
        <f t="shared" ref="Q401" si="1457">IF(F401&gt;0,(F401/F393)*100,)</f>
        <v>6.5121412803532008</v>
      </c>
      <c r="R401" s="180">
        <f t="shared" ref="R401" si="1458">IF(G401&gt;0,(G401/G393)*100,)</f>
        <v>6.6033138401559457</v>
      </c>
      <c r="S401" s="180">
        <f t="shared" ref="S401" si="1459">IF(H401&gt;0,(H401/H393)*100,)</f>
        <v>0</v>
      </c>
      <c r="T401" s="245">
        <f t="shared" ref="T401" si="1460">IF(I401&gt;0,(I401/I393)*100,)</f>
        <v>0</v>
      </c>
      <c r="U401" s="988">
        <f t="shared" ref="U401" si="1461">IF(J401&gt;0,(J401/J393)*100,)</f>
        <v>0</v>
      </c>
      <c r="V401" s="281"/>
      <c r="W401" s="279"/>
      <c r="X401" s="279"/>
      <c r="Y401" s="280"/>
      <c r="Z401" s="281"/>
      <c r="AA401" s="281"/>
      <c r="AB401" s="279"/>
      <c r="AC401" s="281"/>
      <c r="AD401" s="193"/>
    </row>
    <row r="402" spans="1:38" ht="15">
      <c r="A402" s="1067"/>
      <c r="B402" s="1114" t="s">
        <v>479</v>
      </c>
      <c r="C402" s="1116"/>
      <c r="D402" s="1117">
        <v>727</v>
      </c>
      <c r="E402" s="1117">
        <v>291</v>
      </c>
      <c r="F402" s="1118">
        <v>50</v>
      </c>
      <c r="G402" s="1119">
        <v>1068</v>
      </c>
      <c r="H402" s="1116"/>
      <c r="I402" s="1117"/>
      <c r="J402" s="1091"/>
      <c r="K402"/>
      <c r="L402" s="480"/>
      <c r="M402" s="145"/>
      <c r="N402" s="181">
        <f>IF(C402&gt;0,(C402/C396)*100,)</f>
        <v>0</v>
      </c>
      <c r="O402" s="181">
        <f>IF(D402&gt;0,(D402/D396)*100,)</f>
        <v>7.2823800460783339</v>
      </c>
      <c r="P402" s="181">
        <f t="shared" ref="P402" si="1462">IF(E402&gt;0,(E402/E396)*100,)</f>
        <v>5.7453109575518262</v>
      </c>
      <c r="Q402" s="181">
        <f t="shared" ref="Q402" si="1463">IF(F402&gt;0,(F402/F396)*100,)</f>
        <v>6.6577896138482027</v>
      </c>
      <c r="R402" s="182">
        <f t="shared" ref="R402" si="1464">IF(G402&gt;0,(G402/G396)*100,)</f>
        <v>6.759921514019875</v>
      </c>
      <c r="S402" s="182">
        <f t="shared" ref="S402" si="1465">IF(H402&gt;0,(H402/H396)*100,)</f>
        <v>0</v>
      </c>
      <c r="T402" s="246">
        <f t="shared" ref="T402" si="1466">IF(I402&gt;0,(I402/I396)*100,)</f>
        <v>0</v>
      </c>
      <c r="U402" s="989">
        <f t="shared" ref="U402" si="1467">IF(J402&gt;0,(J402/J396)*100,)</f>
        <v>0</v>
      </c>
      <c r="V402" s="260"/>
      <c r="W402" s="254"/>
      <c r="X402" s="261"/>
      <c r="Y402" s="261"/>
      <c r="Z402" s="262"/>
      <c r="AA402" s="262"/>
      <c r="AB402" s="261"/>
      <c r="AC402" s="262"/>
      <c r="AD402" s="193"/>
    </row>
    <row r="403" spans="1:38" ht="15">
      <c r="A403" s="1067"/>
      <c r="B403" s="1106" t="s">
        <v>477</v>
      </c>
      <c r="C403" s="1097"/>
      <c r="D403" s="1098">
        <v>2823</v>
      </c>
      <c r="E403" s="1098">
        <v>1562</v>
      </c>
      <c r="F403" s="1099">
        <v>314</v>
      </c>
      <c r="G403" s="1100">
        <v>4699</v>
      </c>
      <c r="H403" s="1097"/>
      <c r="I403" s="1101"/>
      <c r="J403" s="1086"/>
      <c r="K403"/>
      <c r="L403" s="480"/>
      <c r="M403" s="145"/>
      <c r="N403" s="975">
        <f>IF(C403&gt;0,(C403/C389)*100,)</f>
        <v>0</v>
      </c>
      <c r="O403" s="975">
        <f t="shared" ref="O403" si="1468">IF(D403&gt;0,(D403/D389)*100,)</f>
        <v>31.165820269375139</v>
      </c>
      <c r="P403" s="975">
        <f t="shared" ref="P403" si="1469">IF(E403&gt;0,(E403/E389)*100,)</f>
        <v>33.02325581395349</v>
      </c>
      <c r="Q403" s="975">
        <f t="shared" ref="Q403" si="1470">IF(F403&gt;0,(F403/F389)*100,)</f>
        <v>34.696132596685082</v>
      </c>
      <c r="R403" s="976">
        <f t="shared" ref="R403" si="1471">IF(G403&gt;0,(G403/G389)*100,)</f>
        <v>31.98121554481726</v>
      </c>
      <c r="S403" s="976">
        <f t="shared" ref="S403" si="1472">IF(H403&gt;0,(H403/H389)*100,)</f>
        <v>0</v>
      </c>
      <c r="T403" s="977">
        <f t="shared" ref="T403" si="1473">IF(I403&gt;0,(I403/I389)*100,)</f>
        <v>0</v>
      </c>
      <c r="U403" s="987">
        <f t="shared" ref="U403" si="1474">IF(J403&gt;0,(J403/J389)*100,)</f>
        <v>0</v>
      </c>
      <c r="V403" s="260"/>
      <c r="W403" s="254"/>
      <c r="X403" s="261"/>
      <c r="Y403" s="261"/>
      <c r="Z403" s="262"/>
      <c r="AA403" s="262"/>
      <c r="AB403" s="261"/>
      <c r="AC403" s="262"/>
      <c r="AD403" s="193"/>
    </row>
    <row r="404" spans="1:38" ht="15">
      <c r="A404" s="1067"/>
      <c r="B404" s="1106" t="s">
        <v>475</v>
      </c>
      <c r="C404" s="1097"/>
      <c r="D404" s="1098">
        <v>3270</v>
      </c>
      <c r="E404" s="1098">
        <v>1680</v>
      </c>
      <c r="F404" s="1099">
        <v>347</v>
      </c>
      <c r="G404" s="1100">
        <v>5297</v>
      </c>
      <c r="H404" s="1097"/>
      <c r="I404" s="1101"/>
      <c r="J404" s="1086"/>
      <c r="K404"/>
      <c r="L404" s="480"/>
      <c r="M404" s="145"/>
      <c r="N404" s="178">
        <f>IF(C404&gt;0,(C404/C393)*100,)</f>
        <v>0</v>
      </c>
      <c r="O404" s="178">
        <f t="shared" ref="O404" si="1475">IF(D404&gt;0,(D404/D393)*100,)</f>
        <v>31.40003840983292</v>
      </c>
      <c r="P404" s="178">
        <f t="shared" ref="P404" si="1476">IF(E404&gt;0,(E404/E393)*100,)</f>
        <v>32.967032967032964</v>
      </c>
      <c r="Q404" s="178">
        <f t="shared" ref="Q404" si="1477">IF(F404&gt;0,(F404/F393)*100,)</f>
        <v>38.30022075055188</v>
      </c>
      <c r="R404" s="183">
        <f t="shared" ref="R404" si="1478">IF(G404&gt;0,(G404/G393)*100,)</f>
        <v>32.267300194931778</v>
      </c>
      <c r="S404" s="178">
        <f t="shared" ref="S404" si="1479">IF(H404&gt;0,(H404/H393)*100,)</f>
        <v>0</v>
      </c>
      <c r="T404" s="248">
        <f t="shared" ref="T404" si="1480">IF(I404&gt;0,(I404/I393)*100,)</f>
        <v>0</v>
      </c>
      <c r="U404" s="183">
        <f t="shared" ref="U404" si="1481">IF(J404&gt;0,(J404/J393)*100,)</f>
        <v>0</v>
      </c>
      <c r="V404" s="260"/>
      <c r="W404" s="254"/>
      <c r="X404" s="261"/>
      <c r="Y404" s="261"/>
      <c r="Z404" s="262"/>
      <c r="AA404" s="262"/>
      <c r="AB404" s="261"/>
      <c r="AC404" s="262"/>
      <c r="AD404" s="193"/>
    </row>
    <row r="405" spans="1:38" ht="15">
      <c r="A405" s="1067"/>
      <c r="B405" s="1114" t="s">
        <v>473</v>
      </c>
      <c r="C405" s="1116"/>
      <c r="D405" s="1117">
        <v>3179</v>
      </c>
      <c r="E405" s="1117">
        <v>1692</v>
      </c>
      <c r="F405" s="1118">
        <v>284</v>
      </c>
      <c r="G405" s="1119">
        <v>5155</v>
      </c>
      <c r="H405" s="1116"/>
      <c r="I405" s="1117"/>
      <c r="J405" s="1091"/>
      <c r="K405"/>
      <c r="L405" s="480"/>
      <c r="M405" s="145"/>
      <c r="N405" s="991">
        <f>IF(C405&gt;0,(C405/C396)*100,)</f>
        <v>0</v>
      </c>
      <c r="O405" s="991">
        <f t="shared" ref="O405" si="1482">IF(D405&gt;0,(D405/D396)*100,)</f>
        <v>31.844135029550237</v>
      </c>
      <c r="P405" s="991">
        <f t="shared" ref="P405" si="1483">IF(E405&gt;0,(E405/E396)*100,)</f>
        <v>33.405725567620927</v>
      </c>
      <c r="Q405" s="991">
        <f t="shared" ref="Q405" si="1484">IF(F405&gt;0,(F405/F396)*100,)</f>
        <v>37.816245006657788</v>
      </c>
      <c r="R405" s="996">
        <f t="shared" ref="R405" si="1485">IF(G405&gt;0,(G405/G396)*100,)</f>
        <v>32.628647382745747</v>
      </c>
      <c r="S405" s="991">
        <f t="shared" ref="S405" si="1486">IF(H405&gt;0,(H405/H396)*100,)</f>
        <v>0</v>
      </c>
      <c r="T405" s="984">
        <f t="shared" ref="T405" si="1487">IF(I405&gt;0,(I405/I396)*100,)</f>
        <v>0</v>
      </c>
      <c r="U405" s="996">
        <f t="shared" ref="U405" si="1488">IF(J405&gt;0,(J405/J396)*100,)</f>
        <v>0</v>
      </c>
      <c r="V405" s="285" t="s">
        <v>90</v>
      </c>
      <c r="W405" s="279"/>
      <c r="X405" s="279"/>
      <c r="Y405" s="280"/>
      <c r="Z405" s="281"/>
      <c r="AA405" s="281"/>
      <c r="AB405" s="279"/>
      <c r="AC405" s="281"/>
      <c r="AD405" s="193"/>
    </row>
    <row r="406" spans="1:38" ht="15">
      <c r="A406" s="1067"/>
      <c r="B406" s="1106" t="s">
        <v>471</v>
      </c>
      <c r="C406" s="1097"/>
      <c r="D406" s="1098">
        <v>1002</v>
      </c>
      <c r="E406" s="1098">
        <v>758</v>
      </c>
      <c r="F406" s="1099">
        <v>61</v>
      </c>
      <c r="G406" s="1100">
        <v>1821</v>
      </c>
      <c r="H406" s="1097"/>
      <c r="I406" s="1101"/>
      <c r="J406" s="1086"/>
      <c r="K406"/>
      <c r="L406" s="480"/>
      <c r="M406" s="145"/>
      <c r="N406" s="248">
        <f>IF(C406&gt;0,(C406/C383)*100,)</f>
        <v>0</v>
      </c>
      <c r="O406" s="248">
        <f>IF(D406&gt;0,(D406/D383)*100,)</f>
        <v>11.935675997617629</v>
      </c>
      <c r="P406" s="982">
        <f t="shared" ref="P406" si="1489">IF(E406&gt;0,(E406/E383)*100,)</f>
        <v>17.176523906639474</v>
      </c>
      <c r="Q406" s="982">
        <f t="shared" ref="Q406" si="1490">IF(F406&gt;0,(F406/F383)*100,)</f>
        <v>8.1117021276595747</v>
      </c>
      <c r="R406" s="997">
        <f t="shared" ref="R406" si="1491">IF(G406&gt;0,(G406/G383)*100,)</f>
        <v>13.429203539823009</v>
      </c>
      <c r="S406" s="982">
        <f t="shared" ref="S406" si="1492">IF(H406&gt;0,(H406/H383)*100,)</f>
        <v>0</v>
      </c>
      <c r="T406" s="982">
        <f t="shared" ref="T406" si="1493">IF(I406&gt;0,(I406/I383)*100,)</f>
        <v>0</v>
      </c>
      <c r="U406" s="997">
        <f t="shared" ref="U406" si="1494">IF(J406&gt;0,(J406/J383)*100,)</f>
        <v>0</v>
      </c>
      <c r="V406" s="278">
        <f>+N406+N409+N412</f>
        <v>0</v>
      </c>
      <c r="W406" s="279">
        <f t="shared" ref="W406:W408" si="1495">+O406+O409+O412</f>
        <v>54.175104228707568</v>
      </c>
      <c r="X406" s="279">
        <f t="shared" ref="X406:X408" si="1496">+P406+P409+P412</f>
        <v>56.53750283254022</v>
      </c>
      <c r="Y406" s="280">
        <f t="shared" ref="Y406:Y408" si="1497">+Q406+Q409+Q412</f>
        <v>38.563829787234042</v>
      </c>
      <c r="Z406" s="281">
        <f t="shared" ref="Z406:Z408" si="1498">+R406+R409+R412</f>
        <v>54.078171091445427</v>
      </c>
      <c r="AA406" s="281">
        <f t="shared" ref="AA406:AA408" si="1499">+S406+S409+S412</f>
        <v>0</v>
      </c>
      <c r="AB406" s="279">
        <f t="shared" ref="AB406:AB408" si="1500">+T406+T409+T412</f>
        <v>0</v>
      </c>
      <c r="AC406" s="281">
        <f t="shared" ref="AC406:AC408" si="1501">+U406+U409+U412</f>
        <v>0</v>
      </c>
      <c r="AD406" s="193"/>
      <c r="AE406" s="992">
        <f>+V406+N415</f>
        <v>0</v>
      </c>
      <c r="AF406" s="992">
        <f t="shared" ref="AF406:AF408" si="1502">+W406+O415</f>
        <v>100</v>
      </c>
      <c r="AG406" s="992">
        <f t="shared" ref="AG406:AG408" si="1503">+X406+P415</f>
        <v>100</v>
      </c>
      <c r="AH406" s="992">
        <f t="shared" ref="AH406:AH408" si="1504">+Y406+Q415</f>
        <v>100</v>
      </c>
      <c r="AI406" s="992">
        <f t="shared" ref="AI406:AI408" si="1505">+Z406+R415</f>
        <v>100</v>
      </c>
      <c r="AJ406" s="992">
        <f t="shared" ref="AJ406:AJ408" si="1506">+AA406+S415</f>
        <v>0</v>
      </c>
      <c r="AK406" s="992">
        <f t="shared" ref="AK406:AK408" si="1507">+AB406+T415</f>
        <v>0</v>
      </c>
      <c r="AL406" s="992">
        <f t="shared" ref="AL406:AL408" si="1508">+AC406+U415</f>
        <v>0</v>
      </c>
    </row>
    <row r="407" spans="1:38" ht="15">
      <c r="A407" s="1067"/>
      <c r="B407" s="1106" t="s">
        <v>469</v>
      </c>
      <c r="C407" s="1097"/>
      <c r="D407" s="1098">
        <v>1016</v>
      </c>
      <c r="E407" s="1098">
        <v>820</v>
      </c>
      <c r="F407" s="1099">
        <v>84</v>
      </c>
      <c r="G407" s="1100">
        <v>1920</v>
      </c>
      <c r="H407" s="1097"/>
      <c r="I407" s="1101"/>
      <c r="J407" s="1086"/>
      <c r="K407"/>
      <c r="L407" s="480"/>
      <c r="M407" s="145"/>
      <c r="N407" s="248">
        <f>IF(C407&gt;0,(C407/C386)*100,)</f>
        <v>0</v>
      </c>
      <c r="O407" s="248">
        <f>IF(D407&gt;0,(D407/D386)*100,)</f>
        <v>11.728038785640079</v>
      </c>
      <c r="P407" s="248">
        <f t="shared" ref="P407" si="1509">IF(E407&gt;0,(E407/E386)*100,)</f>
        <v>17.950963222416814</v>
      </c>
      <c r="Q407" s="248">
        <f t="shared" ref="Q407" si="1510">IF(F407&gt;0,(F407/F386)*100,)</f>
        <v>10.460772104607722</v>
      </c>
      <c r="R407" s="253">
        <f t="shared" ref="R407" si="1511">IF(G407&gt;0,(G407/G386)*100,)</f>
        <v>13.68106028217187</v>
      </c>
      <c r="S407" s="248">
        <f t="shared" ref="S407" si="1512">IF(H407&gt;0,(H407/H386)*100,)</f>
        <v>0</v>
      </c>
      <c r="T407" s="248">
        <f t="shared" ref="T407" si="1513">IF(I407&gt;0,(I407/I386)*100,)</f>
        <v>0</v>
      </c>
      <c r="U407" s="253">
        <f t="shared" ref="U407" si="1514">IF(J407&gt;0,(J407/J386)*100,)</f>
        <v>0</v>
      </c>
      <c r="V407" s="278">
        <f t="shared" ref="V407:V408" si="1515">+N407+N410+N413</f>
        <v>0</v>
      </c>
      <c r="W407" s="254">
        <f t="shared" si="1495"/>
        <v>53.422601870021936</v>
      </c>
      <c r="X407" s="261">
        <f t="shared" si="1496"/>
        <v>56.21716287215412</v>
      </c>
      <c r="Y407" s="261">
        <f t="shared" si="1497"/>
        <v>36.861768368617682</v>
      </c>
      <c r="Z407" s="262">
        <f t="shared" si="1498"/>
        <v>53.384637309391479</v>
      </c>
      <c r="AA407" s="262">
        <f t="shared" si="1499"/>
        <v>0</v>
      </c>
      <c r="AB407" s="261">
        <f t="shared" si="1500"/>
        <v>0</v>
      </c>
      <c r="AC407" s="262">
        <f t="shared" si="1501"/>
        <v>0</v>
      </c>
      <c r="AD407" s="193"/>
      <c r="AE407" s="992">
        <f t="shared" ref="AE407:AE408" si="1516">+V407+N416</f>
        <v>0</v>
      </c>
      <c r="AF407" s="992">
        <f t="shared" si="1502"/>
        <v>100</v>
      </c>
      <c r="AG407" s="992">
        <f t="shared" si="1503"/>
        <v>100</v>
      </c>
      <c r="AH407" s="992">
        <f t="shared" si="1504"/>
        <v>100</v>
      </c>
      <c r="AI407" s="992">
        <f t="shared" si="1505"/>
        <v>100</v>
      </c>
      <c r="AJ407" s="992">
        <f t="shared" si="1506"/>
        <v>0</v>
      </c>
      <c r="AK407" s="992">
        <f t="shared" si="1507"/>
        <v>0</v>
      </c>
      <c r="AL407" s="992">
        <f t="shared" si="1508"/>
        <v>0</v>
      </c>
    </row>
    <row r="408" spans="1:38" ht="15">
      <c r="A408" s="1067"/>
      <c r="B408" s="1106" t="s">
        <v>467</v>
      </c>
      <c r="C408" s="1097"/>
      <c r="D408" s="1098">
        <v>1058</v>
      </c>
      <c r="E408" s="1098">
        <v>820</v>
      </c>
      <c r="F408" s="1099">
        <v>122</v>
      </c>
      <c r="G408" s="1100">
        <v>2000</v>
      </c>
      <c r="H408" s="1097"/>
      <c r="I408" s="1101"/>
      <c r="J408" s="1086"/>
      <c r="K408"/>
      <c r="L408" s="480"/>
      <c r="M408" s="145"/>
      <c r="N408" s="984">
        <f>IF(C408&gt;0,(C408/C390)*100,)</f>
        <v>0</v>
      </c>
      <c r="O408" s="984">
        <f>IF(D408&gt;0,(D408/D390)*100,)</f>
        <v>11.680282623095605</v>
      </c>
      <c r="P408" s="984">
        <f t="shared" ref="P408" si="1517">IF(E408&gt;0,(E408/E390)*100,)</f>
        <v>17.336152219873149</v>
      </c>
      <c r="Q408" s="984">
        <f t="shared" ref="Q408" si="1518">IF(F408&gt;0,(F408/F390)*100,)</f>
        <v>13.480662983425415</v>
      </c>
      <c r="R408" s="985">
        <f t="shared" ref="R408" si="1519">IF(G408&gt;0,(G408/G390)*100,)</f>
        <v>13.611924045463827</v>
      </c>
      <c r="S408" s="984">
        <f t="shared" ref="S408" si="1520">IF(H408&gt;0,(H408/H390)*100,)</f>
        <v>0</v>
      </c>
      <c r="T408" s="984">
        <f t="shared" ref="T408" si="1521">IF(I408&gt;0,(I408/I390)*100,)</f>
        <v>0</v>
      </c>
      <c r="U408" s="985">
        <f t="shared" ref="U408" si="1522">IF(J408&gt;0,(J408/J390)*100,)</f>
        <v>0</v>
      </c>
      <c r="V408" s="278">
        <f t="shared" si="1515"/>
        <v>0</v>
      </c>
      <c r="W408" s="279">
        <f t="shared" si="1495"/>
        <v>57.81629498785604</v>
      </c>
      <c r="X408" s="279">
        <f t="shared" si="1496"/>
        <v>53.742071881606762</v>
      </c>
      <c r="Y408" s="280">
        <f t="shared" si="1497"/>
        <v>45.856353591160229</v>
      </c>
      <c r="Z408" s="281">
        <f t="shared" si="1498"/>
        <v>55.768052814265289</v>
      </c>
      <c r="AA408" s="281">
        <f t="shared" si="1499"/>
        <v>0</v>
      </c>
      <c r="AB408" s="279">
        <f t="shared" si="1500"/>
        <v>0</v>
      </c>
      <c r="AC408" s="281">
        <f t="shared" si="1501"/>
        <v>0</v>
      </c>
      <c r="AD408" s="193"/>
      <c r="AE408" s="992">
        <f t="shared" si="1516"/>
        <v>0</v>
      </c>
      <c r="AF408" s="992">
        <f t="shared" si="1502"/>
        <v>100</v>
      </c>
      <c r="AG408" s="992">
        <f t="shared" si="1503"/>
        <v>100</v>
      </c>
      <c r="AH408" s="992">
        <f t="shared" si="1504"/>
        <v>100</v>
      </c>
      <c r="AI408" s="992">
        <f t="shared" si="1505"/>
        <v>100</v>
      </c>
      <c r="AJ408" s="992">
        <f t="shared" si="1506"/>
        <v>0</v>
      </c>
      <c r="AK408" s="992">
        <f t="shared" si="1507"/>
        <v>0</v>
      </c>
      <c r="AL408" s="992">
        <f t="shared" si="1508"/>
        <v>0</v>
      </c>
    </row>
    <row r="409" spans="1:38" ht="15">
      <c r="A409" s="1067"/>
      <c r="B409" s="1106" t="s">
        <v>465</v>
      </c>
      <c r="C409" s="1097"/>
      <c r="D409" s="1098">
        <v>1800</v>
      </c>
      <c r="E409" s="1098">
        <v>727</v>
      </c>
      <c r="F409" s="1099">
        <v>113</v>
      </c>
      <c r="G409" s="1100">
        <v>2640</v>
      </c>
      <c r="H409" s="1097"/>
      <c r="I409" s="1101"/>
      <c r="J409" s="1086"/>
      <c r="K409"/>
      <c r="L409" s="480"/>
      <c r="M409" s="145"/>
      <c r="N409" s="980">
        <f>IF(C409&gt;0,(C409/C383)*100,)</f>
        <v>0</v>
      </c>
      <c r="O409" s="982">
        <f t="shared" ref="O409" si="1523">IF(D409&gt;0,(D409/D383)*100,)</f>
        <v>21.44133412745682</v>
      </c>
      <c r="P409" s="982">
        <f t="shared" ref="P409" si="1524">IF(E409&gt;0,(E409/E383)*100,)</f>
        <v>16.474053931565827</v>
      </c>
      <c r="Q409" s="982">
        <f t="shared" ref="Q409" si="1525">IF(F409&gt;0,(F409/F383)*100,)</f>
        <v>15.026595744680851</v>
      </c>
      <c r="R409" s="997">
        <f t="shared" ref="R409" si="1526">IF(G409&gt;0,(G409/G383)*100,)</f>
        <v>19.469026548672566</v>
      </c>
      <c r="S409" s="982">
        <f t="shared" ref="S409" si="1527">IF(H409&gt;0,(H409/H383)*100,)</f>
        <v>0</v>
      </c>
      <c r="T409" s="982">
        <f t="shared" ref="T409" si="1528">IF(I409&gt;0,(I409/I383)*100,)</f>
        <v>0</v>
      </c>
      <c r="U409" s="997">
        <f t="shared" ref="U409" si="1529">IF(J409&gt;0,(J409/J383)*100,)</f>
        <v>0</v>
      </c>
      <c r="AD409" s="193"/>
    </row>
    <row r="410" spans="1:38" ht="15">
      <c r="A410" s="1067"/>
      <c r="B410" s="1106" t="s">
        <v>463</v>
      </c>
      <c r="C410" s="1097"/>
      <c r="D410" s="1098">
        <v>1940</v>
      </c>
      <c r="E410" s="1098">
        <v>749</v>
      </c>
      <c r="F410" s="1099">
        <v>118</v>
      </c>
      <c r="G410" s="1100">
        <v>2807</v>
      </c>
      <c r="H410" s="1097"/>
      <c r="I410" s="1101"/>
      <c r="J410" s="1086"/>
      <c r="K410"/>
      <c r="L410" s="480"/>
      <c r="M410" s="145"/>
      <c r="N410" s="178">
        <f>IF(C410&gt;0,(C410/C386)*100,)</f>
        <v>0</v>
      </c>
      <c r="O410" s="248">
        <f t="shared" ref="O410" si="1530">IF(D410&gt;0,(D410/D386)*100,)</f>
        <v>22.394089807226134</v>
      </c>
      <c r="P410" s="248">
        <f t="shared" ref="P410" si="1531">IF(E410&gt;0,(E410/E386)*100,)</f>
        <v>16.396672504378284</v>
      </c>
      <c r="Q410" s="248">
        <f t="shared" ref="Q410" si="1532">IF(F410&gt;0,(F410/F386)*100,)</f>
        <v>14.694894146948942</v>
      </c>
      <c r="R410" s="253">
        <f t="shared" ref="R410" si="1533">IF(G410&gt;0,(G410/G386)*100,)</f>
        <v>20.001425110446057</v>
      </c>
      <c r="S410" s="248">
        <f t="shared" ref="S410" si="1534">IF(H410&gt;0,(H410/H386)*100,)</f>
        <v>0</v>
      </c>
      <c r="T410" s="248">
        <f t="shared" ref="T410" si="1535">IF(I410&gt;0,(I410/I386)*100,)</f>
        <v>0</v>
      </c>
      <c r="U410" s="253">
        <f t="shared" ref="U410" si="1536">IF(J410&gt;0,(J410/J386)*100,)</f>
        <v>0</v>
      </c>
      <c r="V410" s="281"/>
      <c r="W410" s="279"/>
      <c r="X410" s="279"/>
      <c r="Y410" s="280"/>
      <c r="Z410" s="281"/>
      <c r="AA410" s="281"/>
      <c r="AB410" s="279"/>
      <c r="AC410" s="281"/>
      <c r="AD410" s="193"/>
    </row>
    <row r="411" spans="1:38" ht="15">
      <c r="A411" s="1067"/>
      <c r="B411" s="1106" t="s">
        <v>461</v>
      </c>
      <c r="C411" s="1097"/>
      <c r="D411" s="1098">
        <v>2033</v>
      </c>
      <c r="E411" s="1098">
        <v>753</v>
      </c>
      <c r="F411" s="1099">
        <v>135</v>
      </c>
      <c r="G411" s="1100">
        <v>2921</v>
      </c>
      <c r="H411" s="1097"/>
      <c r="I411" s="1101"/>
      <c r="J411" s="1086"/>
      <c r="K411"/>
      <c r="L411" s="480"/>
      <c r="M411" s="145"/>
      <c r="N411" s="991">
        <f>IF(C411&gt;0,(C411/C390)*100,)</f>
        <v>0</v>
      </c>
      <c r="O411" s="274">
        <f t="shared" ref="O411" si="1537">IF(D411&gt;0,(D411/D390)*100,)</f>
        <v>22.444248178405829</v>
      </c>
      <c r="P411" s="274">
        <f t="shared" ref="P411" si="1538">IF(E411&gt;0,(E411/E390)*100,)</f>
        <v>15.919661733615223</v>
      </c>
      <c r="Q411" s="274">
        <f t="shared" ref="Q411" si="1539">IF(F411&gt;0,(F411/F390)*100,)</f>
        <v>14.917127071823206</v>
      </c>
      <c r="R411" s="275">
        <f t="shared" ref="R411" si="1540">IF(G411&gt;0,(G411/G390)*100,)</f>
        <v>19.880215068399917</v>
      </c>
      <c r="S411" s="274">
        <f t="shared" ref="S411" si="1541">IF(H411&gt;0,(H411/H390)*100,)</f>
        <v>0</v>
      </c>
      <c r="T411" s="274">
        <f t="shared" ref="T411" si="1542">IF(I411&gt;0,(I411/I390)*100,)</f>
        <v>0</v>
      </c>
      <c r="U411" s="275">
        <f t="shared" ref="U411" si="1543">IF(J411&gt;0,(J411/J390)*100,)</f>
        <v>0</v>
      </c>
      <c r="V411" s="286"/>
      <c r="W411" s="271"/>
      <c r="X411" s="271"/>
      <c r="Y411" s="272"/>
      <c r="Z411" s="273"/>
      <c r="AA411" s="273"/>
      <c r="AB411" s="271"/>
      <c r="AC411" s="273"/>
      <c r="AD411" s="193"/>
    </row>
    <row r="412" spans="1:38" ht="15">
      <c r="A412" s="1067"/>
      <c r="B412" s="1106" t="s">
        <v>459</v>
      </c>
      <c r="C412" s="1097"/>
      <c r="D412" s="1098">
        <v>1746</v>
      </c>
      <c r="E412" s="1098">
        <v>1010</v>
      </c>
      <c r="F412" s="1099">
        <v>116</v>
      </c>
      <c r="G412" s="1100">
        <v>2872</v>
      </c>
      <c r="H412" s="1097"/>
      <c r="I412" s="1101"/>
      <c r="J412" s="1086"/>
      <c r="K412"/>
      <c r="L412" s="480"/>
      <c r="M412" s="145"/>
      <c r="N412" s="980">
        <f>IF(C412&gt;0,(C412/C383)*100,)</f>
        <v>0</v>
      </c>
      <c r="O412" s="998">
        <f t="shared" ref="O412" si="1544">IF(D412&gt;0,(D412/D383)*100,)</f>
        <v>20.798094103633115</v>
      </c>
      <c r="P412" s="998">
        <f t="shared" ref="P412" si="1545">IF(E412&gt;0,(E412/E383)*100,)</f>
        <v>22.886924994334919</v>
      </c>
      <c r="Q412" s="998">
        <f t="shared" ref="Q412" si="1546">IF(F412&gt;0,(F412/F383)*100,)</f>
        <v>15.425531914893616</v>
      </c>
      <c r="R412" s="999">
        <f t="shared" ref="R412" si="1547">IF(G412&gt;0,(G412/G383)*100,)</f>
        <v>21.179941002949853</v>
      </c>
      <c r="S412" s="998">
        <f t="shared" ref="S412" si="1548">IF(H412&gt;0,(H412/H383)*100,)</f>
        <v>0</v>
      </c>
      <c r="T412" s="1000">
        <f t="shared" ref="T412" si="1549">IF(I412&gt;0,(I412/I383)*100,)</f>
        <v>0</v>
      </c>
      <c r="U412" s="999">
        <f t="shared" ref="U412" si="1550">IF(J412&gt;0,(J412/J383)*100,)</f>
        <v>0</v>
      </c>
      <c r="V412" s="278"/>
      <c r="W412" s="279"/>
      <c r="X412" s="279"/>
      <c r="Y412" s="280"/>
      <c r="Z412" s="281"/>
      <c r="AA412" s="281"/>
      <c r="AB412" s="279"/>
      <c r="AC412" s="281"/>
      <c r="AD412" s="193"/>
    </row>
    <row r="413" spans="1:38" ht="15">
      <c r="A413" s="1067"/>
      <c r="B413" s="1106" t="s">
        <v>457</v>
      </c>
      <c r="C413" s="1097"/>
      <c r="D413" s="1098">
        <v>1672</v>
      </c>
      <c r="E413" s="1098">
        <v>999</v>
      </c>
      <c r="F413" s="1099">
        <v>94</v>
      </c>
      <c r="G413" s="1100">
        <v>2765</v>
      </c>
      <c r="H413" s="1097"/>
      <c r="I413" s="1101"/>
      <c r="J413" s="1086"/>
      <c r="K413"/>
      <c r="L413" s="922"/>
      <c r="M413" s="145"/>
      <c r="N413" s="178">
        <f>IF(C413&gt;0,(C413/C386)*100,)</f>
        <v>0</v>
      </c>
      <c r="O413" s="271">
        <f t="shared" ref="O413" si="1551">IF(D413&gt;0,(D413/D386)*100,)</f>
        <v>19.300473277155721</v>
      </c>
      <c r="P413" s="207">
        <f t="shared" ref="P413" si="1552">IF(E413&gt;0,(E413/E386)*100,)</f>
        <v>21.869527145359019</v>
      </c>
      <c r="Q413" s="208">
        <f t="shared" ref="Q413" si="1553">IF(F413&gt;0,(F413/F386)*100,)</f>
        <v>11.70610211706102</v>
      </c>
      <c r="R413" s="209">
        <f t="shared" ref="R413" si="1554">IF(G413&gt;0,(G413/G386)*100,)</f>
        <v>19.702151916773548</v>
      </c>
      <c r="S413" s="210">
        <f t="shared" ref="S413" si="1555">IF(H413&gt;0,(H413/H386)*100,)</f>
        <v>0</v>
      </c>
      <c r="T413" s="207">
        <f t="shared" ref="T413" si="1556">IF(I413&gt;0,(I413/I386)*100,)</f>
        <v>0</v>
      </c>
      <c r="U413" s="209">
        <f t="shared" ref="U413" si="1557">IF(J413&gt;0,(J413/J386)*100,)</f>
        <v>0</v>
      </c>
      <c r="V413" s="260"/>
      <c r="W413" s="254"/>
      <c r="X413" s="261"/>
      <c r="Y413" s="261"/>
      <c r="Z413" s="262"/>
      <c r="AA413" s="262"/>
      <c r="AB413" s="261"/>
      <c r="AC413" s="262"/>
      <c r="AD413" s="193"/>
    </row>
    <row r="414" spans="1:38" ht="15">
      <c r="A414" s="1067"/>
      <c r="B414" s="1106" t="s">
        <v>455</v>
      </c>
      <c r="C414" s="1097"/>
      <c r="D414" s="1098">
        <v>2146</v>
      </c>
      <c r="E414" s="1098">
        <v>969</v>
      </c>
      <c r="F414" s="1099">
        <v>158</v>
      </c>
      <c r="G414" s="1100">
        <v>3273</v>
      </c>
      <c r="H414" s="1097"/>
      <c r="I414" s="1101"/>
      <c r="J414" s="1086"/>
      <c r="K414"/>
      <c r="L414" s="922"/>
      <c r="M414" s="145"/>
      <c r="N414" s="991">
        <f>IF(C414&gt;0,(C414/C390)*100,)</f>
        <v>0</v>
      </c>
      <c r="O414" s="274">
        <f t="shared" ref="O414" si="1558">IF(D414&gt;0,(D414/D390)*100,)</f>
        <v>23.691764186354604</v>
      </c>
      <c r="P414" s="211">
        <f t="shared" ref="P414" si="1559">IF(E414&gt;0,(E414/E390)*100,)</f>
        <v>20.486257928118391</v>
      </c>
      <c r="Q414" s="212">
        <f t="shared" ref="Q414" si="1560">IF(F414&gt;0,(F414/F390)*100,)</f>
        <v>17.458563535911605</v>
      </c>
      <c r="R414" s="213">
        <f t="shared" ref="R414" si="1561">IF(G414&gt;0,(G414/G390)*100,)</f>
        <v>22.275913700401549</v>
      </c>
      <c r="S414" s="214">
        <f t="shared" ref="S414" si="1562">IF(H414&gt;0,(H414/H390)*100,)</f>
        <v>0</v>
      </c>
      <c r="T414" s="211">
        <f t="shared" ref="T414" si="1563">IF(I414&gt;0,(I414/I390)*100,)</f>
        <v>0</v>
      </c>
      <c r="U414" s="213">
        <f t="shared" ref="U414" si="1564">IF(J414&gt;0,(J414/J390)*100,)</f>
        <v>0</v>
      </c>
      <c r="V414" s="281"/>
      <c r="W414" s="279"/>
      <c r="X414" s="279"/>
      <c r="Y414" s="280"/>
      <c r="Z414" s="281"/>
      <c r="AA414" s="281"/>
      <c r="AB414" s="279"/>
      <c r="AC414" s="281"/>
      <c r="AD414" s="193"/>
    </row>
    <row r="415" spans="1:38" ht="15">
      <c r="A415" s="1067"/>
      <c r="B415" s="1106" t="s">
        <v>453</v>
      </c>
      <c r="C415" s="1097"/>
      <c r="D415" s="1098">
        <v>3847</v>
      </c>
      <c r="E415" s="1098">
        <v>1918</v>
      </c>
      <c r="F415" s="1099">
        <v>462</v>
      </c>
      <c r="G415" s="1100">
        <v>6227</v>
      </c>
      <c r="H415" s="1097"/>
      <c r="I415" s="1101"/>
      <c r="J415" s="1086"/>
      <c r="K415"/>
      <c r="L415" s="922"/>
      <c r="M415" s="145"/>
      <c r="N415" s="980">
        <f>IF(C415&gt;0,(C415/C383)*100,)</f>
        <v>0</v>
      </c>
      <c r="O415" s="1000">
        <f t="shared" ref="O415" si="1565">IF(D415&gt;0,(D415/D383)*100,)</f>
        <v>45.824895771292432</v>
      </c>
      <c r="P415" s="1001">
        <f t="shared" ref="P415" si="1566">IF(E415&gt;0,(E415/E383)*100,)</f>
        <v>43.46249716745978</v>
      </c>
      <c r="Q415" s="1002">
        <f t="shared" ref="Q415" si="1567">IF(F415&gt;0,(F415/F383)*100,)</f>
        <v>61.436170212765958</v>
      </c>
      <c r="R415" s="1003">
        <f t="shared" ref="R415" si="1568">IF(G415&gt;0,(G415/G383)*100,)</f>
        <v>45.921828908554573</v>
      </c>
      <c r="S415" s="250">
        <f t="shared" ref="S415" si="1569">IF(H415&gt;0,(H415/H383)*100,)</f>
        <v>0</v>
      </c>
      <c r="T415" s="1001">
        <f t="shared" ref="T415" si="1570">IF(I415&gt;0,(I415/I383)*100,)</f>
        <v>0</v>
      </c>
      <c r="U415" s="1003">
        <f t="shared" ref="U415" si="1571">IF(J415&gt;0,(J415/J383)*100,)</f>
        <v>0</v>
      </c>
      <c r="V415" s="278"/>
      <c r="W415" s="279"/>
      <c r="X415" s="279"/>
      <c r="Y415" s="280"/>
      <c r="Z415" s="281"/>
      <c r="AA415" s="281"/>
      <c r="AB415" s="279"/>
      <c r="AC415" s="281"/>
      <c r="AD415" s="193"/>
    </row>
    <row r="416" spans="1:38" ht="15">
      <c r="A416" s="1067"/>
      <c r="B416" s="1106" t="s">
        <v>451</v>
      </c>
      <c r="C416" s="1097"/>
      <c r="D416" s="1098">
        <v>4035</v>
      </c>
      <c r="E416" s="1098">
        <v>2000</v>
      </c>
      <c r="F416" s="1099">
        <v>507</v>
      </c>
      <c r="G416" s="1100">
        <v>6542</v>
      </c>
      <c r="H416" s="1097"/>
      <c r="I416" s="1101"/>
      <c r="J416" s="1086"/>
      <c r="K416"/>
      <c r="L416" s="922"/>
      <c r="M416" s="145"/>
      <c r="N416" s="178">
        <f>IF(C416&gt;0,(C416/C386)*100,)</f>
        <v>0</v>
      </c>
      <c r="O416" s="271">
        <f t="shared" ref="O416" si="1572">IF(D416&gt;0,(D416/D386)*100,)</f>
        <v>46.577398129978071</v>
      </c>
      <c r="P416" s="207">
        <f t="shared" ref="P416" si="1573">IF(E416&gt;0,(E416/E386)*100,)</f>
        <v>43.782837127845887</v>
      </c>
      <c r="Q416" s="208">
        <f t="shared" ref="Q416" si="1574">IF(F416&gt;0,(F416/F386)*100,)</f>
        <v>63.138231631382311</v>
      </c>
      <c r="R416" s="209">
        <f t="shared" ref="R416" si="1575">IF(G416&gt;0,(G416/G386)*100,)</f>
        <v>46.615362690608521</v>
      </c>
      <c r="S416" s="210">
        <f t="shared" ref="S416" si="1576">IF(H416&gt;0,(H416/H386)*100,)</f>
        <v>0</v>
      </c>
      <c r="T416" s="207">
        <f t="shared" ref="T416" si="1577">IF(I416&gt;0,(I416/I386)*100,)</f>
        <v>0</v>
      </c>
      <c r="U416" s="209">
        <f t="shared" ref="U416" si="1578">IF(J416&gt;0,(J416/J386)*100,)</f>
        <v>0</v>
      </c>
      <c r="V416" s="260"/>
      <c r="W416" s="254"/>
      <c r="X416" s="261"/>
      <c r="Y416" s="261"/>
      <c r="Z416" s="262"/>
      <c r="AA416" s="262"/>
      <c r="AB416" s="261"/>
      <c r="AC416" s="262"/>
      <c r="AD416" s="193"/>
    </row>
    <row r="417" spans="1:30" ht="15">
      <c r="A417" s="1067"/>
      <c r="B417" s="1114" t="s">
        <v>449</v>
      </c>
      <c r="C417" s="1116"/>
      <c r="D417" s="1117">
        <v>3821</v>
      </c>
      <c r="E417" s="1117">
        <v>2188</v>
      </c>
      <c r="F417" s="1118">
        <v>490</v>
      </c>
      <c r="G417" s="1119">
        <v>6499</v>
      </c>
      <c r="H417" s="1116"/>
      <c r="I417" s="1117"/>
      <c r="J417" s="1091"/>
      <c r="K417"/>
      <c r="L417" s="922"/>
      <c r="M417" s="145"/>
      <c r="N417" s="991">
        <f>IF(C417&gt;0,(C417/C390)*100,)</f>
        <v>0</v>
      </c>
      <c r="O417" s="274">
        <f t="shared" ref="O417" si="1579">IF(D417&gt;0,(D417/D390)*100,)</f>
        <v>42.18370501214396</v>
      </c>
      <c r="P417" s="211">
        <f t="shared" ref="P417" si="1580">IF(E417&gt;0,(E417/E390)*100,)</f>
        <v>46.257928118393231</v>
      </c>
      <c r="Q417" s="212">
        <f t="shared" ref="Q417" si="1581">IF(F417&gt;0,(F417/F390)*100,)</f>
        <v>54.143646408839771</v>
      </c>
      <c r="R417" s="213">
        <f t="shared" ref="R417" si="1582">IF(G417&gt;0,(G417/G390)*100,)</f>
        <v>44.231947185734704</v>
      </c>
      <c r="S417" s="214">
        <f t="shared" ref="S417" si="1583">IF(H417&gt;0,(H417/H390)*100,)</f>
        <v>0</v>
      </c>
      <c r="T417" s="211">
        <f t="shared" ref="T417" si="1584">IF(I417&gt;0,(I417/I390)*100,)</f>
        <v>0</v>
      </c>
      <c r="U417" s="213">
        <f t="shared" ref="U417" si="1585">IF(J417&gt;0,(J417/J390)*100,)</f>
        <v>0</v>
      </c>
      <c r="V417" s="281"/>
      <c r="W417" s="279"/>
      <c r="X417" s="279"/>
      <c r="Y417" s="280"/>
      <c r="Z417" s="281"/>
      <c r="AA417" s="281"/>
      <c r="AB417" s="279"/>
      <c r="AC417" s="281"/>
      <c r="AD417" s="193"/>
    </row>
    <row r="418" spans="1:30" ht="15">
      <c r="A418" s="1067"/>
      <c r="B418" s="1106" t="s">
        <v>447</v>
      </c>
      <c r="C418" s="1097"/>
      <c r="D418" s="1098">
        <v>1665</v>
      </c>
      <c r="E418" s="1098">
        <v>1113</v>
      </c>
      <c r="F418" s="1099">
        <v>127</v>
      </c>
      <c r="G418" s="1100">
        <v>2905</v>
      </c>
      <c r="H418" s="1097"/>
      <c r="I418" s="1101"/>
      <c r="J418" s="1086"/>
      <c r="K418"/>
      <c r="L418" s="922"/>
      <c r="M418" s="145"/>
      <c r="N418" s="980">
        <f>IF(C418&gt;0,(C418/C376)*100,)</f>
        <v>0</v>
      </c>
      <c r="O418" s="1000">
        <f t="shared" ref="O418" si="1586">IF(D418&gt;0,(D418/D376)*100,)</f>
        <v>21.483870967741936</v>
      </c>
      <c r="P418" s="1001">
        <f t="shared" ref="P418" si="1587">IF(E418&gt;0,(E418/E376)*100,)</f>
        <v>27.70724421209858</v>
      </c>
      <c r="Q418" s="1002">
        <f t="shared" ref="Q418" si="1588">IF(F418&gt;0,(F418/F376)*100,)</f>
        <v>22.164048865619545</v>
      </c>
      <c r="R418" s="1003">
        <f t="shared" ref="R418" si="1589">IF(G418&gt;0,(G418/G376)*100,)</f>
        <v>23.541329011345219</v>
      </c>
      <c r="S418" s="250">
        <f t="shared" ref="S418" si="1590">IF(H418&gt;0,(H418/H376)*100,)</f>
        <v>0</v>
      </c>
      <c r="T418" s="1001">
        <f t="shared" ref="T418" si="1591">IF(I418&gt;0,(I418/I376)*100,)</f>
        <v>0</v>
      </c>
      <c r="U418" s="1003">
        <f t="shared" ref="U418" si="1592">IF(J418&gt;0,(J418/J376)*100,)</f>
        <v>0</v>
      </c>
      <c r="V418" s="260"/>
      <c r="W418" s="254"/>
      <c r="X418" s="261"/>
      <c r="Y418" s="261"/>
      <c r="Z418" s="262"/>
      <c r="AA418" s="262"/>
      <c r="AB418" s="261"/>
      <c r="AC418" s="262"/>
      <c r="AD418" s="193"/>
    </row>
    <row r="419" spans="1:30" ht="15">
      <c r="A419" s="1067"/>
      <c r="B419" s="1106" t="s">
        <v>445</v>
      </c>
      <c r="C419" s="1097"/>
      <c r="D419" s="1098">
        <v>1747</v>
      </c>
      <c r="E419" s="1098">
        <v>1159</v>
      </c>
      <c r="F419" s="1099">
        <v>137</v>
      </c>
      <c r="G419" s="1100">
        <v>3043</v>
      </c>
      <c r="H419" s="1097"/>
      <c r="I419" s="1101"/>
      <c r="J419" s="1086"/>
      <c r="K419"/>
      <c r="L419" s="922"/>
      <c r="M419" s="145"/>
      <c r="N419" s="271">
        <f>IF(C419&gt;0,(C419/C378)*100,)</f>
        <v>0</v>
      </c>
      <c r="O419" s="271">
        <f t="shared" ref="O419" si="1593">IF(D419&gt;0,(D419/D378)*100,)</f>
        <v>22.150374033219222</v>
      </c>
      <c r="P419" s="207">
        <f t="shared" ref="P419" si="1594">IF(E419&gt;0,(E419/E378)*100,)</f>
        <v>28.083353525563364</v>
      </c>
      <c r="Q419" s="208">
        <f t="shared" ref="Q419" si="1595">IF(F419&gt;0,(F419/F378)*100,)</f>
        <v>24.420677361853834</v>
      </c>
      <c r="R419" s="209">
        <f t="shared" ref="R419" si="1596">IF(G419&gt;0,(G419/G378)*100,)</f>
        <v>24.198807157057654</v>
      </c>
      <c r="S419" s="210">
        <f t="shared" ref="S419" si="1597">IF(H419&gt;0,(H419/H378)*100,)</f>
        <v>0</v>
      </c>
      <c r="T419" s="207">
        <f t="shared" ref="T419" si="1598">IF(I419&gt;0,(I419/I378)*100,)</f>
        <v>0</v>
      </c>
      <c r="U419" s="209">
        <f t="shared" ref="U419" si="1599">IF(J419&gt;0,(J419/J378)*100,)</f>
        <v>0</v>
      </c>
      <c r="V419" s="260"/>
      <c r="W419" s="254"/>
      <c r="X419" s="261"/>
      <c r="Y419" s="261"/>
      <c r="Z419" s="262"/>
      <c r="AA419" s="262"/>
      <c r="AB419" s="261"/>
      <c r="AC419" s="262"/>
      <c r="AD419" s="193"/>
    </row>
    <row r="420" spans="1:30" ht="15">
      <c r="A420" s="1067"/>
      <c r="B420" s="1106" t="s">
        <v>443</v>
      </c>
      <c r="C420" s="1097"/>
      <c r="D420" s="1098">
        <v>1611</v>
      </c>
      <c r="E420" s="1098">
        <v>1151</v>
      </c>
      <c r="F420" s="1099">
        <v>158</v>
      </c>
      <c r="G420" s="1100">
        <v>2920</v>
      </c>
      <c r="H420" s="1097"/>
      <c r="I420" s="1101"/>
      <c r="J420" s="1086"/>
      <c r="K420"/>
      <c r="L420" s="922"/>
      <c r="M420" s="145"/>
      <c r="N420" s="274">
        <f>IF(C420&gt;0,(C420/C380)*100,)</f>
        <v>0</v>
      </c>
      <c r="O420" s="274">
        <f t="shared" ref="O420" si="1600">IF(D420&gt;0,(D420/D380)*100,)</f>
        <v>21.445686900958467</v>
      </c>
      <c r="P420" s="211">
        <f t="shared" ref="P420" si="1601">IF(E420&gt;0,(E420/E380)*100,)</f>
        <v>27.165447250413028</v>
      </c>
      <c r="Q420" s="212">
        <f t="shared" ref="Q420" si="1602">IF(F420&gt;0,(F420/F380)*100,)</f>
        <v>24.534161490683228</v>
      </c>
      <c r="R420" s="213">
        <f t="shared" ref="R420" si="1603">IF(G420&gt;0,(G420/G380)*100,)</f>
        <v>23.561688049705477</v>
      </c>
      <c r="S420" s="214">
        <f t="shared" ref="S420" si="1604">IF(H420&gt;0,(H420/H380)*100,)</f>
        <v>0</v>
      </c>
      <c r="T420" s="211">
        <f t="shared" ref="T420" si="1605">IF(I420&gt;0,(I420/I380)*100,)</f>
        <v>0</v>
      </c>
      <c r="U420" s="213">
        <f t="shared" ref="U420" si="1606">IF(J420&gt;0,(J420/J380)*100,)</f>
        <v>0</v>
      </c>
      <c r="V420" s="983"/>
      <c r="W420" s="283"/>
      <c r="X420" s="283"/>
      <c r="Y420" s="284"/>
      <c r="Z420" s="282"/>
      <c r="AA420" s="282"/>
      <c r="AB420" s="283"/>
      <c r="AC420" s="282"/>
      <c r="AD420" s="193"/>
    </row>
    <row r="421" spans="1:30" ht="15">
      <c r="A421" s="1068" t="s">
        <v>89</v>
      </c>
      <c r="B421" s="1105" t="s">
        <v>517</v>
      </c>
      <c r="C421" s="1092"/>
      <c r="D421" s="1093">
        <v>14478</v>
      </c>
      <c r="E421" s="1093">
        <v>12682</v>
      </c>
      <c r="F421" s="1094">
        <v>2059</v>
      </c>
      <c r="G421" s="1095">
        <v>29219</v>
      </c>
      <c r="H421" s="1092"/>
      <c r="I421" s="1093"/>
      <c r="J421" s="1096"/>
      <c r="K421"/>
      <c r="L421" s="922"/>
      <c r="M421" s="145"/>
      <c r="N421" s="252"/>
      <c r="O421" s="176"/>
      <c r="P421" s="176"/>
      <c r="Q421" s="176"/>
      <c r="R421" s="177"/>
      <c r="S421" s="177"/>
      <c r="T421" s="244"/>
      <c r="U421" s="987"/>
      <c r="V421" s="256"/>
      <c r="W421" s="257"/>
      <c r="X421" s="258"/>
      <c r="Y421" s="258"/>
      <c r="Z421" s="259"/>
      <c r="AA421" s="259"/>
      <c r="AB421" s="258"/>
      <c r="AC421" s="979"/>
      <c r="AD421" s="193"/>
    </row>
    <row r="422" spans="1:30" ht="15">
      <c r="A422" s="1067"/>
      <c r="B422" s="1106" t="s">
        <v>515</v>
      </c>
      <c r="C422" s="1097"/>
      <c r="D422" s="1098">
        <v>13031</v>
      </c>
      <c r="E422" s="1098">
        <v>16529</v>
      </c>
      <c r="F422" s="1099">
        <v>1719</v>
      </c>
      <c r="G422" s="1100">
        <v>31279</v>
      </c>
      <c r="H422" s="1097"/>
      <c r="I422" s="1101"/>
      <c r="J422" s="1086"/>
      <c r="K422"/>
      <c r="L422" s="922"/>
      <c r="M422" s="145"/>
      <c r="N422" s="179"/>
      <c r="O422" s="179"/>
      <c r="P422" s="179"/>
      <c r="Q422" s="179"/>
      <c r="R422" s="180"/>
      <c r="S422" s="180"/>
      <c r="T422" s="245"/>
      <c r="U422" s="988"/>
      <c r="V422" s="260"/>
      <c r="W422" s="254"/>
      <c r="X422" s="261"/>
      <c r="Y422" s="261"/>
      <c r="Z422" s="262"/>
      <c r="AA422" s="262"/>
      <c r="AB422" s="261"/>
      <c r="AC422" s="262"/>
      <c r="AD422" s="193"/>
    </row>
    <row r="423" spans="1:30" ht="15">
      <c r="A423" s="1067"/>
      <c r="B423" s="1106" t="s">
        <v>513</v>
      </c>
      <c r="C423" s="1097"/>
      <c r="D423" s="1098">
        <v>14502</v>
      </c>
      <c r="E423" s="1098">
        <v>14257</v>
      </c>
      <c r="F423" s="1099">
        <v>2331</v>
      </c>
      <c r="G423" s="1100">
        <v>31090</v>
      </c>
      <c r="H423" s="1097"/>
      <c r="I423" s="1101"/>
      <c r="J423" s="1086"/>
      <c r="K423"/>
      <c r="L423" s="922"/>
      <c r="M423" s="145"/>
      <c r="N423" s="179"/>
      <c r="O423" s="179"/>
      <c r="P423" s="179"/>
      <c r="Q423" s="179"/>
      <c r="R423" s="180"/>
      <c r="S423" s="180"/>
      <c r="T423" s="245"/>
      <c r="U423" s="988"/>
      <c r="V423" s="260"/>
      <c r="W423" s="254"/>
      <c r="X423" s="261"/>
      <c r="Y423" s="261"/>
      <c r="Z423" s="262"/>
      <c r="AA423" s="262"/>
      <c r="AB423" s="261"/>
      <c r="AC423" s="262"/>
      <c r="AD423" s="193"/>
    </row>
    <row r="424" spans="1:30" ht="15">
      <c r="A424" s="1067"/>
      <c r="B424" s="1106" t="s">
        <v>511</v>
      </c>
      <c r="C424" s="1097"/>
      <c r="D424" s="1098">
        <v>11005</v>
      </c>
      <c r="E424" s="1098">
        <v>16055</v>
      </c>
      <c r="F424" s="1099">
        <v>2342</v>
      </c>
      <c r="G424" s="1100">
        <v>29402</v>
      </c>
      <c r="H424" s="1097"/>
      <c r="I424" s="1101"/>
      <c r="J424" s="1086"/>
      <c r="K424"/>
      <c r="L424" s="922"/>
      <c r="M424" s="145"/>
      <c r="N424" s="179"/>
      <c r="O424" s="179"/>
      <c r="P424" s="179"/>
      <c r="Q424" s="179"/>
      <c r="R424" s="180"/>
      <c r="S424" s="180"/>
      <c r="T424" s="245"/>
      <c r="U424" s="988"/>
      <c r="V424" s="260"/>
      <c r="W424" s="254"/>
      <c r="X424" s="261"/>
      <c r="Y424" s="261"/>
      <c r="Z424" s="262"/>
      <c r="AA424" s="262"/>
      <c r="AB424" s="261"/>
      <c r="AC424" s="262"/>
      <c r="AD424" s="193"/>
    </row>
    <row r="425" spans="1:30" ht="15">
      <c r="A425" s="1067"/>
      <c r="B425" s="1106" t="s">
        <v>509</v>
      </c>
      <c r="C425" s="1097"/>
      <c r="D425" s="1098">
        <v>13270</v>
      </c>
      <c r="E425" s="1098">
        <v>16048</v>
      </c>
      <c r="F425" s="1099">
        <v>1727</v>
      </c>
      <c r="G425" s="1100">
        <v>31045</v>
      </c>
      <c r="H425" s="1097"/>
      <c r="I425" s="1101"/>
      <c r="J425" s="1086"/>
      <c r="K425"/>
      <c r="L425" s="922"/>
      <c r="M425" s="145"/>
      <c r="N425" s="179"/>
      <c r="O425" s="179"/>
      <c r="P425" s="179"/>
      <c r="Q425" s="179"/>
      <c r="R425" s="180"/>
      <c r="S425" s="180"/>
      <c r="T425" s="245"/>
      <c r="U425" s="988"/>
      <c r="V425" s="260"/>
      <c r="W425" s="254"/>
      <c r="X425" s="261"/>
      <c r="Y425" s="261"/>
      <c r="Z425" s="262"/>
      <c r="AA425" s="262"/>
      <c r="AB425" s="261"/>
      <c r="AC425" s="262"/>
      <c r="AD425" s="193"/>
    </row>
    <row r="426" spans="1:30" ht="15">
      <c r="A426" s="1067"/>
      <c r="B426" s="1106" t="s">
        <v>507</v>
      </c>
      <c r="C426" s="1097"/>
      <c r="D426" s="1098">
        <v>13316</v>
      </c>
      <c r="E426" s="1098">
        <v>18088</v>
      </c>
      <c r="F426" s="1099">
        <v>1733</v>
      </c>
      <c r="G426" s="1100">
        <v>33137</v>
      </c>
      <c r="H426" s="1097"/>
      <c r="I426" s="1101"/>
      <c r="J426" s="1086"/>
      <c r="K426"/>
      <c r="L426" s="922"/>
      <c r="M426" s="145"/>
      <c r="N426" s="181"/>
      <c r="O426" s="181"/>
      <c r="P426" s="181"/>
      <c r="Q426" s="181"/>
      <c r="R426" s="182"/>
      <c r="S426" s="182"/>
      <c r="T426" s="246"/>
      <c r="U426" s="989"/>
      <c r="V426" s="263"/>
      <c r="W426" s="264"/>
      <c r="X426" s="265"/>
      <c r="Y426" s="265"/>
      <c r="Z426" s="266"/>
      <c r="AA426" s="266"/>
      <c r="AB426" s="265"/>
      <c r="AC426" s="266"/>
      <c r="AD426" s="193"/>
    </row>
    <row r="427" spans="1:30" ht="15">
      <c r="A427" s="1067"/>
      <c r="B427" s="1106" t="s">
        <v>505</v>
      </c>
      <c r="C427" s="1097"/>
      <c r="D427" s="1098">
        <v>7981</v>
      </c>
      <c r="E427" s="1098">
        <v>9365</v>
      </c>
      <c r="F427" s="1099">
        <v>1553</v>
      </c>
      <c r="G427" s="1100">
        <v>18899</v>
      </c>
      <c r="H427" s="1097"/>
      <c r="I427" s="1101"/>
      <c r="J427" s="1086"/>
      <c r="K427"/>
      <c r="L427" s="922"/>
      <c r="M427" s="145"/>
      <c r="N427" s="357"/>
      <c r="O427" s="205"/>
      <c r="P427" s="205"/>
      <c r="Q427" s="205"/>
      <c r="R427" s="206"/>
      <c r="S427" s="205"/>
      <c r="T427" s="247"/>
      <c r="U427" s="981"/>
      <c r="V427" s="267"/>
      <c r="W427" s="267"/>
      <c r="X427" s="267"/>
      <c r="Y427" s="267"/>
      <c r="Z427" s="268"/>
      <c r="AA427" s="267"/>
      <c r="AB427" s="267"/>
      <c r="AC427" s="978"/>
      <c r="AD427" s="193"/>
    </row>
    <row r="428" spans="1:30" ht="15">
      <c r="A428" s="1067"/>
      <c r="B428" s="1065" t="s">
        <v>1271</v>
      </c>
      <c r="C428" s="1097"/>
      <c r="D428" s="1098">
        <v>0</v>
      </c>
      <c r="E428" s="1098">
        <v>0</v>
      </c>
      <c r="F428" s="1099">
        <v>0</v>
      </c>
      <c r="G428" s="1100">
        <v>0</v>
      </c>
      <c r="H428" s="1097"/>
      <c r="I428" s="1101"/>
      <c r="J428" s="1086"/>
      <c r="K428"/>
      <c r="L428" s="922"/>
      <c r="M428" s="145"/>
      <c r="N428" s="178"/>
      <c r="O428" s="178"/>
      <c r="P428" s="178"/>
      <c r="Q428" s="178"/>
      <c r="R428" s="183"/>
      <c r="S428" s="178"/>
      <c r="T428" s="248"/>
      <c r="U428" s="183"/>
      <c r="V428" s="254"/>
      <c r="W428" s="254"/>
      <c r="X428" s="254"/>
      <c r="Y428" s="254"/>
      <c r="Z428" s="255"/>
      <c r="AA428" s="254"/>
      <c r="AB428" s="254"/>
      <c r="AC428" s="260"/>
      <c r="AD428" s="193"/>
    </row>
    <row r="429" spans="1:30" ht="15">
      <c r="A429" s="1067"/>
      <c r="B429" s="1106" t="s">
        <v>503</v>
      </c>
      <c r="C429" s="1097"/>
      <c r="D429" s="1098">
        <v>6531</v>
      </c>
      <c r="E429" s="1098">
        <v>10211</v>
      </c>
      <c r="F429" s="1099">
        <v>1703</v>
      </c>
      <c r="G429" s="1100">
        <v>18445</v>
      </c>
      <c r="H429" s="1097"/>
      <c r="I429" s="1101"/>
      <c r="J429" s="1086"/>
      <c r="K429"/>
      <c r="L429" s="922"/>
      <c r="M429" s="145"/>
      <c r="N429" s="178">
        <f t="shared" ref="N429:N431" si="1607">IF(C429&gt;0,(C429/C421)*100,)</f>
        <v>0</v>
      </c>
      <c r="O429" s="248"/>
      <c r="P429" s="248"/>
      <c r="Q429" s="248"/>
      <c r="R429" s="253"/>
      <c r="S429" s="248"/>
      <c r="T429" s="248"/>
      <c r="U429" s="253"/>
      <c r="V429" s="248"/>
      <c r="W429" s="248"/>
      <c r="X429" s="248"/>
      <c r="Y429" s="248"/>
      <c r="Z429" s="253"/>
      <c r="AA429" s="248"/>
      <c r="AB429" s="248"/>
      <c r="AC429" s="269"/>
      <c r="AD429" s="193"/>
    </row>
    <row r="430" spans="1:30" ht="15">
      <c r="A430" s="1067"/>
      <c r="B430" s="1065" t="s">
        <v>1273</v>
      </c>
      <c r="C430" s="1097"/>
      <c r="D430" s="1098">
        <v>0</v>
      </c>
      <c r="E430" s="1098">
        <v>0</v>
      </c>
      <c r="F430" s="1099">
        <v>0</v>
      </c>
      <c r="G430" s="1100">
        <v>0</v>
      </c>
      <c r="H430" s="1097"/>
      <c r="I430" s="1101"/>
      <c r="J430" s="1086"/>
      <c r="K430"/>
      <c r="L430" s="922"/>
      <c r="M430" s="145"/>
      <c r="N430" s="178">
        <f t="shared" si="1607"/>
        <v>0</v>
      </c>
      <c r="O430" s="248"/>
      <c r="P430" s="248"/>
      <c r="Q430" s="248"/>
      <c r="R430" s="253"/>
      <c r="S430" s="248"/>
      <c r="T430" s="248"/>
      <c r="U430" s="253"/>
      <c r="V430" s="248"/>
      <c r="W430" s="248"/>
      <c r="X430" s="248"/>
      <c r="Y430" s="248"/>
      <c r="Z430" s="253"/>
      <c r="AA430" s="248"/>
      <c r="AB430" s="248"/>
      <c r="AC430" s="269"/>
      <c r="AD430" s="193"/>
    </row>
    <row r="431" spans="1:30" ht="15">
      <c r="A431" s="1067"/>
      <c r="B431" s="1106" t="s">
        <v>501</v>
      </c>
      <c r="C431" s="1097"/>
      <c r="D431" s="1098">
        <v>7097</v>
      </c>
      <c r="E431" s="1098">
        <v>9969</v>
      </c>
      <c r="F431" s="1099">
        <v>1764</v>
      </c>
      <c r="G431" s="1100">
        <v>18830</v>
      </c>
      <c r="H431" s="1097"/>
      <c r="I431" s="1101"/>
      <c r="J431" s="1086"/>
      <c r="K431"/>
      <c r="L431" s="480"/>
      <c r="M431" s="145"/>
      <c r="N431" s="178">
        <f t="shared" si="1607"/>
        <v>0</v>
      </c>
      <c r="O431" s="248"/>
      <c r="P431" s="248"/>
      <c r="Q431" s="248"/>
      <c r="R431" s="253"/>
      <c r="S431" s="248"/>
      <c r="T431" s="248"/>
      <c r="U431" s="253"/>
      <c r="V431" s="248"/>
      <c r="W431" s="248"/>
      <c r="X431" s="248"/>
      <c r="Y431" s="248"/>
      <c r="Z431" s="253"/>
      <c r="AA431" s="248"/>
      <c r="AB431" s="248"/>
      <c r="AC431" s="269"/>
      <c r="AD431" s="193"/>
    </row>
    <row r="432" spans="1:30" ht="15">
      <c r="A432" s="1067"/>
      <c r="B432" s="1065" t="s">
        <v>1275</v>
      </c>
      <c r="C432" s="1097"/>
      <c r="D432" s="1098">
        <v>0</v>
      </c>
      <c r="E432" s="1098">
        <v>0</v>
      </c>
      <c r="F432" s="1099">
        <v>0</v>
      </c>
      <c r="G432" s="1100">
        <v>0</v>
      </c>
      <c r="H432" s="1097"/>
      <c r="I432" s="1101"/>
      <c r="J432" s="1086"/>
      <c r="K432"/>
      <c r="L432" s="480"/>
      <c r="M432" s="145"/>
      <c r="N432" s="271"/>
      <c r="O432" s="271"/>
      <c r="P432" s="207"/>
      <c r="Q432" s="208"/>
      <c r="R432" s="209"/>
      <c r="S432" s="210"/>
      <c r="T432" s="207"/>
      <c r="U432" s="209"/>
      <c r="V432" s="270"/>
      <c r="W432" s="271"/>
      <c r="X432" s="271"/>
      <c r="Y432" s="272"/>
      <c r="Z432" s="273"/>
      <c r="AA432" s="273"/>
      <c r="AB432" s="271"/>
      <c r="AC432" s="273"/>
      <c r="AD432" s="193"/>
    </row>
    <row r="433" spans="1:30" ht="15">
      <c r="A433" s="1067"/>
      <c r="B433" s="1106" t="s">
        <v>499</v>
      </c>
      <c r="C433" s="1097"/>
      <c r="D433" s="1098">
        <v>6267</v>
      </c>
      <c r="E433" s="1098">
        <v>9370</v>
      </c>
      <c r="F433" s="1099">
        <v>1588</v>
      </c>
      <c r="G433" s="1100">
        <v>17225</v>
      </c>
      <c r="H433" s="1097"/>
      <c r="I433" s="1101"/>
      <c r="J433" s="1086"/>
      <c r="K433"/>
      <c r="L433" s="480"/>
      <c r="M433" s="145"/>
      <c r="N433" s="271"/>
      <c r="O433" s="271"/>
      <c r="P433" s="207"/>
      <c r="Q433" s="208"/>
      <c r="R433" s="209"/>
      <c r="S433" s="210"/>
      <c r="T433" s="207"/>
      <c r="U433" s="209"/>
      <c r="V433" s="270"/>
      <c r="W433" s="271"/>
      <c r="X433" s="271"/>
      <c r="Y433" s="272"/>
      <c r="Z433" s="273"/>
      <c r="AA433" s="273"/>
      <c r="AB433" s="271"/>
      <c r="AC433" s="273"/>
      <c r="AD433" s="193"/>
    </row>
    <row r="434" spans="1:30" ht="15">
      <c r="A434" s="1067"/>
      <c r="B434" s="1065" t="s">
        <v>1293</v>
      </c>
      <c r="C434" s="1097"/>
      <c r="D434" s="1098">
        <v>6267</v>
      </c>
      <c r="E434" s="1098">
        <v>9370</v>
      </c>
      <c r="F434" s="1099">
        <v>1588</v>
      </c>
      <c r="G434" s="1100">
        <v>17225</v>
      </c>
      <c r="H434" s="1097"/>
      <c r="I434" s="1101"/>
      <c r="J434" s="1086"/>
      <c r="K434"/>
      <c r="L434" s="480"/>
      <c r="M434" s="145"/>
      <c r="N434" s="271">
        <f>IF(C434&gt;0,(C434/C422)*100,)</f>
        <v>0</v>
      </c>
      <c r="O434" s="271">
        <f>IF(D434&gt;0,(D434/D422)*100,)</f>
        <v>48.093008978589516</v>
      </c>
      <c r="P434" s="271">
        <f t="shared" ref="P434" si="1608">IF(E434&gt;0,(E434/E422)*100,)</f>
        <v>56.688244902897935</v>
      </c>
      <c r="Q434" s="271">
        <f t="shared" ref="Q434" si="1609">IF(F434&gt;0,(F434/F422)*100,)</f>
        <v>92.379290285049436</v>
      </c>
      <c r="R434" s="974">
        <f t="shared" ref="R434" si="1610">IF(G434&gt;0,(G434/G422)*100,)</f>
        <v>55.06889606445219</v>
      </c>
      <c r="S434" s="271">
        <f t="shared" ref="S434" si="1611">IF(H434&gt;0,(H434/H422)*100,)</f>
        <v>0</v>
      </c>
      <c r="T434" s="271">
        <f t="shared" ref="T434" si="1612">IF(I434&gt;0,(I434/I422)*100,)</f>
        <v>0</v>
      </c>
      <c r="U434" s="974">
        <f t="shared" ref="U434" si="1613">IF(J434&gt;0,(J434/J422)*100,)</f>
        <v>0</v>
      </c>
      <c r="V434" s="270"/>
      <c r="W434" s="271"/>
      <c r="X434" s="271"/>
      <c r="Y434" s="272"/>
      <c r="Z434" s="273"/>
      <c r="AA434" s="273"/>
      <c r="AB434" s="271"/>
      <c r="AC434" s="273"/>
      <c r="AD434" s="193"/>
    </row>
    <row r="435" spans="1:30" ht="15">
      <c r="A435" s="1067"/>
      <c r="B435" s="1065" t="s">
        <v>1291</v>
      </c>
      <c r="C435" s="1097"/>
      <c r="D435" s="1098">
        <v>6267</v>
      </c>
      <c r="E435" s="1098">
        <v>9370</v>
      </c>
      <c r="F435" s="1099">
        <v>1588</v>
      </c>
      <c r="G435" s="1100">
        <v>17225</v>
      </c>
      <c r="H435" s="1097"/>
      <c r="I435" s="1101"/>
      <c r="J435" s="1086"/>
      <c r="K435"/>
      <c r="L435" s="480"/>
      <c r="M435" s="145"/>
      <c r="N435" s="271"/>
      <c r="O435" s="271"/>
      <c r="P435" s="207"/>
      <c r="Q435" s="208"/>
      <c r="R435" s="209"/>
      <c r="S435" s="210"/>
      <c r="T435" s="207"/>
      <c r="U435" s="209"/>
      <c r="V435" s="270"/>
      <c r="W435" s="271"/>
      <c r="X435" s="271"/>
      <c r="Y435" s="272"/>
      <c r="Z435" s="273"/>
      <c r="AA435" s="273"/>
      <c r="AB435" s="271"/>
      <c r="AC435" s="273"/>
      <c r="AD435" s="193"/>
    </row>
    <row r="436" spans="1:30" ht="15">
      <c r="A436" s="1067"/>
      <c r="B436" s="1106" t="s">
        <v>497</v>
      </c>
      <c r="C436" s="1097"/>
      <c r="D436" s="1098">
        <v>7008</v>
      </c>
      <c r="E436" s="1098">
        <v>9417</v>
      </c>
      <c r="F436" s="1099">
        <v>1813</v>
      </c>
      <c r="G436" s="1100">
        <v>18238</v>
      </c>
      <c r="H436" s="1097"/>
      <c r="I436" s="1101"/>
      <c r="J436" s="1086"/>
      <c r="K436"/>
      <c r="L436" s="480"/>
      <c r="M436" s="145"/>
      <c r="N436" s="271"/>
      <c r="O436" s="271"/>
      <c r="P436" s="207"/>
      <c r="Q436" s="208"/>
      <c r="R436" s="209"/>
      <c r="S436" s="210"/>
      <c r="T436" s="207"/>
      <c r="U436" s="209"/>
      <c r="V436" s="270"/>
      <c r="W436" s="271"/>
      <c r="X436" s="271"/>
      <c r="Y436" s="272"/>
      <c r="Z436" s="273"/>
      <c r="AA436" s="273"/>
      <c r="AB436" s="271"/>
      <c r="AC436" s="273"/>
      <c r="AD436" s="193"/>
    </row>
    <row r="437" spans="1:30" ht="15">
      <c r="A437" s="1067"/>
      <c r="B437" s="1065" t="s">
        <v>1277</v>
      </c>
      <c r="C437" s="1097"/>
      <c r="D437" s="1098">
        <v>7008</v>
      </c>
      <c r="E437" s="1098">
        <v>9417</v>
      </c>
      <c r="F437" s="1099">
        <v>1813</v>
      </c>
      <c r="G437" s="1100">
        <v>18238</v>
      </c>
      <c r="H437" s="1097"/>
      <c r="I437" s="1101"/>
      <c r="J437" s="1086"/>
      <c r="K437"/>
      <c r="L437" s="480"/>
      <c r="M437" s="145"/>
      <c r="N437" s="271">
        <f>IF(C437&gt;0,(C437/C423)*100,)</f>
        <v>0</v>
      </c>
      <c r="O437" s="271">
        <f>IF(D437&gt;0,(D437/D423)*100,)</f>
        <v>48.324369052544476</v>
      </c>
      <c r="P437" s="276">
        <f t="shared" ref="P437" si="1614">IF(E437&gt;0,(E437/E423)*100,)</f>
        <v>66.051764045731915</v>
      </c>
      <c r="Q437" s="276">
        <f t="shared" ref="Q437" si="1615">IF(F437&gt;0,(F437/F423)*100,)</f>
        <v>77.777777777777786</v>
      </c>
      <c r="R437" s="277">
        <f t="shared" ref="R437" si="1616">IF(G437&gt;0,(G437/G423)*100,)</f>
        <v>58.66194917980058</v>
      </c>
      <c r="S437" s="276">
        <f t="shared" ref="S437" si="1617">IF(H437&gt;0,(H437/H423)*100,)</f>
        <v>0</v>
      </c>
      <c r="T437" s="271">
        <f t="shared" ref="T437" si="1618">IF(I437&gt;0,(I437/I423)*100,)</f>
        <v>0</v>
      </c>
      <c r="U437" s="277">
        <f t="shared" ref="U437" si="1619">IF(J437&gt;0,(J437/J423)*100,)</f>
        <v>0</v>
      </c>
      <c r="V437" s="270"/>
      <c r="W437" s="271"/>
      <c r="X437" s="271"/>
      <c r="Y437" s="272"/>
      <c r="Z437" s="273"/>
      <c r="AA437" s="273"/>
      <c r="AB437" s="271"/>
      <c r="AC437" s="273"/>
      <c r="AD437" s="193"/>
    </row>
    <row r="438" spans="1:30" ht="15">
      <c r="A438" s="1067"/>
      <c r="B438" s="1065" t="s">
        <v>1279</v>
      </c>
      <c r="C438" s="1097"/>
      <c r="D438" s="1098">
        <v>7008</v>
      </c>
      <c r="E438" s="1098">
        <v>9417</v>
      </c>
      <c r="F438" s="1099">
        <v>1813</v>
      </c>
      <c r="G438" s="1100">
        <v>18238</v>
      </c>
      <c r="H438" s="1097"/>
      <c r="I438" s="1101"/>
      <c r="J438" s="1086"/>
      <c r="K438"/>
      <c r="L438" s="480"/>
      <c r="M438" s="145"/>
      <c r="N438" s="271"/>
      <c r="O438" s="271"/>
      <c r="P438" s="207"/>
      <c r="Q438" s="208"/>
      <c r="R438" s="209"/>
      <c r="S438" s="210"/>
      <c r="T438" s="207"/>
      <c r="U438" s="209"/>
      <c r="V438" s="270"/>
      <c r="W438" s="271"/>
      <c r="X438" s="271"/>
      <c r="Y438" s="272"/>
      <c r="Z438" s="273"/>
      <c r="AA438" s="273"/>
      <c r="AB438" s="271"/>
      <c r="AC438" s="273"/>
      <c r="AD438" s="193"/>
    </row>
    <row r="439" spans="1:30" ht="15">
      <c r="A439" s="1067"/>
      <c r="B439" s="1106" t="s">
        <v>495</v>
      </c>
      <c r="C439" s="1097"/>
      <c r="D439" s="1098">
        <v>7000</v>
      </c>
      <c r="E439" s="1098">
        <v>8920</v>
      </c>
      <c r="F439" s="1099">
        <v>1913</v>
      </c>
      <c r="G439" s="1100">
        <v>17833</v>
      </c>
      <c r="H439" s="1097"/>
      <c r="I439" s="1101"/>
      <c r="J439" s="1086"/>
      <c r="K439"/>
      <c r="L439" s="480"/>
      <c r="M439" s="145"/>
      <c r="N439" s="271"/>
      <c r="O439" s="271"/>
      <c r="P439" s="207"/>
      <c r="Q439" s="208"/>
      <c r="R439" s="209"/>
      <c r="S439" s="210"/>
      <c r="T439" s="207"/>
      <c r="U439" s="209"/>
      <c r="V439" s="270"/>
      <c r="W439" s="271"/>
      <c r="X439" s="271"/>
      <c r="Y439" s="272"/>
      <c r="Z439" s="273"/>
      <c r="AA439" s="273"/>
      <c r="AB439" s="271"/>
      <c r="AC439" s="273"/>
      <c r="AD439" s="193"/>
    </row>
    <row r="440" spans="1:30" ht="15">
      <c r="A440" s="1067"/>
      <c r="B440" s="1065" t="s">
        <v>1281</v>
      </c>
      <c r="C440" s="1097"/>
      <c r="D440" s="1098">
        <v>7000</v>
      </c>
      <c r="E440" s="1098">
        <v>8920</v>
      </c>
      <c r="F440" s="1099">
        <v>1913</v>
      </c>
      <c r="G440" s="1100">
        <v>17833</v>
      </c>
      <c r="H440" s="1097"/>
      <c r="I440" s="1101"/>
      <c r="J440" s="1086"/>
      <c r="K440"/>
      <c r="L440" s="480"/>
      <c r="M440" s="145"/>
      <c r="N440" s="271">
        <f>IF(C440&gt;0,(C440/C424)*100,)</f>
        <v>0</v>
      </c>
      <c r="O440" s="271">
        <f>IF(D440&gt;0,(D440/D424)*100,)</f>
        <v>63.607451158564288</v>
      </c>
      <c r="P440" s="207">
        <f t="shared" ref="P440" si="1620">IF(E440&gt;0,(E440/E424)*100,)</f>
        <v>55.559015882902521</v>
      </c>
      <c r="Q440" s="208">
        <f t="shared" ref="Q440" si="1621">IF(F440&gt;0,(F440/F424)*100,)</f>
        <v>81.682322801024768</v>
      </c>
      <c r="R440" s="209">
        <f t="shared" ref="R440" si="1622">IF(G440&gt;0,(G440/G424)*100,)</f>
        <v>60.652336575743149</v>
      </c>
      <c r="S440" s="210">
        <f t="shared" ref="S440" si="1623">IF(H440&gt;0,(H440/H424)*100,)</f>
        <v>0</v>
      </c>
      <c r="T440" s="207">
        <f t="shared" ref="T440" si="1624">IF(I440&gt;0,(I440/I424)*100,)</f>
        <v>0</v>
      </c>
      <c r="U440" s="209">
        <f t="shared" ref="U440" si="1625">IF(J440&gt;0,(J440/J424)*100,)</f>
        <v>0</v>
      </c>
      <c r="V440" s="270"/>
      <c r="W440" s="271"/>
      <c r="X440" s="271"/>
      <c r="Y440" s="272"/>
      <c r="Z440" s="273"/>
      <c r="AA440" s="273"/>
      <c r="AB440" s="271"/>
      <c r="AC440" s="273"/>
      <c r="AD440" s="193"/>
    </row>
    <row r="441" spans="1:30" ht="15">
      <c r="A441" s="1067"/>
      <c r="B441" s="1065" t="s">
        <v>1285</v>
      </c>
      <c r="C441" s="1097"/>
      <c r="D441" s="1098">
        <v>7000</v>
      </c>
      <c r="E441" s="1098">
        <v>8920</v>
      </c>
      <c r="F441" s="1099">
        <v>1913</v>
      </c>
      <c r="G441" s="1100">
        <v>17833</v>
      </c>
      <c r="H441" s="1097"/>
      <c r="I441" s="1101"/>
      <c r="J441" s="1086"/>
      <c r="K441"/>
      <c r="L441" s="480"/>
      <c r="M441" s="145"/>
      <c r="N441" s="271"/>
      <c r="O441" s="271"/>
      <c r="P441" s="207"/>
      <c r="Q441" s="208"/>
      <c r="R441" s="209"/>
      <c r="S441" s="210"/>
      <c r="T441" s="207"/>
      <c r="U441" s="209"/>
      <c r="V441" s="270"/>
      <c r="W441" s="271"/>
      <c r="X441" s="271"/>
      <c r="Y441" s="272"/>
      <c r="Z441" s="273"/>
      <c r="AA441" s="273"/>
      <c r="AB441" s="271"/>
      <c r="AC441" s="273"/>
      <c r="AD441" s="193"/>
    </row>
    <row r="442" spans="1:30" ht="15">
      <c r="A442" s="1067"/>
      <c r="B442" s="1065" t="s">
        <v>1283</v>
      </c>
      <c r="C442" s="1097"/>
      <c r="D442" s="1098">
        <v>7000</v>
      </c>
      <c r="E442" s="1098">
        <v>8920</v>
      </c>
      <c r="F442" s="1099">
        <v>1913</v>
      </c>
      <c r="G442" s="1100">
        <v>17833</v>
      </c>
      <c r="H442" s="1097"/>
      <c r="I442" s="1101"/>
      <c r="J442" s="1086"/>
      <c r="K442"/>
      <c r="L442" s="480"/>
      <c r="M442" s="145"/>
      <c r="N442" s="271"/>
      <c r="O442" s="271"/>
      <c r="P442" s="207"/>
      <c r="Q442" s="208"/>
      <c r="R442" s="209"/>
      <c r="S442" s="210"/>
      <c r="T442" s="207"/>
      <c r="U442" s="209"/>
      <c r="V442" s="270"/>
      <c r="W442" s="271"/>
      <c r="X442" s="271"/>
      <c r="Y442" s="272"/>
      <c r="Z442" s="273"/>
      <c r="AA442" s="273"/>
      <c r="AB442" s="271"/>
      <c r="AC442" s="273"/>
      <c r="AD442" s="193"/>
    </row>
    <row r="443" spans="1:30" ht="15">
      <c r="A443" s="1067"/>
      <c r="B443" s="1106" t="s">
        <v>493</v>
      </c>
      <c r="C443" s="1097"/>
      <c r="D443" s="1098">
        <v>8203</v>
      </c>
      <c r="E443" s="1098">
        <v>10219</v>
      </c>
      <c r="F443" s="1099">
        <v>1199</v>
      </c>
      <c r="G443" s="1100">
        <v>19621</v>
      </c>
      <c r="H443" s="1097"/>
      <c r="I443" s="1101"/>
      <c r="J443" s="1086"/>
      <c r="K443"/>
      <c r="L443" s="480"/>
      <c r="M443" s="145"/>
      <c r="N443" s="271"/>
      <c r="O443" s="271"/>
      <c r="P443" s="207"/>
      <c r="Q443" s="208"/>
      <c r="R443" s="209"/>
      <c r="S443" s="210"/>
      <c r="T443" s="207"/>
      <c r="U443" s="209"/>
      <c r="V443" s="270"/>
      <c r="W443" s="271"/>
      <c r="X443" s="271"/>
      <c r="Y443" s="272"/>
      <c r="Z443" s="273"/>
      <c r="AA443" s="273"/>
      <c r="AB443" s="271"/>
      <c r="AC443" s="273"/>
      <c r="AD443" s="193"/>
    </row>
    <row r="444" spans="1:30" ht="15">
      <c r="A444" s="1067"/>
      <c r="B444" s="1065" t="s">
        <v>1298</v>
      </c>
      <c r="C444" s="1097"/>
      <c r="D444" s="1098">
        <v>8203</v>
      </c>
      <c r="E444" s="1098">
        <v>10219</v>
      </c>
      <c r="F444" s="1099">
        <v>1199</v>
      </c>
      <c r="G444" s="1100">
        <v>19621</v>
      </c>
      <c r="H444" s="1097"/>
      <c r="I444" s="1101"/>
      <c r="J444" s="1086"/>
      <c r="K444"/>
      <c r="L444" s="480"/>
      <c r="M444" s="145"/>
      <c r="N444" s="271"/>
      <c r="O444" s="271">
        <f>IF(D444&gt;0,(D444/D425)*100,)</f>
        <v>61.816126601356444</v>
      </c>
      <c r="P444" s="207">
        <f t="shared" ref="P444" si="1626">IF(E444&gt;0,(E444/E425)*100,)</f>
        <v>63.677716849451649</v>
      </c>
      <c r="Q444" s="208">
        <f t="shared" ref="Q444" si="1627">IF(F444&gt;0,(F444/F425)*100,)</f>
        <v>69.42675159235668</v>
      </c>
      <c r="R444" s="209">
        <f t="shared" ref="R444" si="1628">IF(G444&gt;0,(G444/G425)*100,)</f>
        <v>63.201803833145433</v>
      </c>
      <c r="S444" s="210">
        <f t="shared" ref="S444" si="1629">IF(H444&gt;0,(H444/H425)*100,)</f>
        <v>0</v>
      </c>
      <c r="T444" s="207">
        <f t="shared" ref="T444" si="1630">IF(I444&gt;0,(I444/I425)*100,)</f>
        <v>0</v>
      </c>
      <c r="U444" s="209">
        <f t="shared" ref="U444" si="1631">IF(J444&gt;0,(J444/J425)*100,)</f>
        <v>0</v>
      </c>
      <c r="V444" s="270"/>
      <c r="W444" s="271"/>
      <c r="X444" s="271"/>
      <c r="Y444" s="272"/>
      <c r="Z444" s="273"/>
      <c r="AA444" s="273"/>
      <c r="AB444" s="271"/>
      <c r="AC444" s="273"/>
      <c r="AD444" s="193"/>
    </row>
    <row r="445" spans="1:30" ht="15">
      <c r="A445" s="1067"/>
      <c r="B445" s="1065" t="s">
        <v>1287</v>
      </c>
      <c r="C445" s="1097"/>
      <c r="D445" s="1098">
        <v>8203</v>
      </c>
      <c r="E445" s="1098">
        <v>10219</v>
      </c>
      <c r="F445" s="1099">
        <v>1199</v>
      </c>
      <c r="G445" s="1100">
        <v>19621</v>
      </c>
      <c r="H445" s="1097"/>
      <c r="I445" s="1101"/>
      <c r="J445" s="1086"/>
      <c r="K445"/>
      <c r="L445" s="480"/>
      <c r="M445" s="145"/>
      <c r="N445" s="271"/>
      <c r="O445" s="271"/>
      <c r="P445" s="207"/>
      <c r="Q445" s="208"/>
      <c r="R445" s="209"/>
      <c r="S445" s="210"/>
      <c r="T445" s="207"/>
      <c r="U445" s="209"/>
      <c r="V445" s="270"/>
      <c r="W445" s="271"/>
      <c r="X445" s="271"/>
      <c r="Y445" s="272"/>
      <c r="Z445" s="273"/>
      <c r="AA445" s="273"/>
      <c r="AB445" s="271"/>
      <c r="AC445" s="273"/>
      <c r="AD445" s="193"/>
    </row>
    <row r="446" spans="1:30" ht="15">
      <c r="A446" s="1067"/>
      <c r="B446" s="1106" t="s">
        <v>491</v>
      </c>
      <c r="C446" s="1097"/>
      <c r="D446" s="1098">
        <v>8520</v>
      </c>
      <c r="E446" s="1098">
        <v>10426</v>
      </c>
      <c r="F446" s="1099">
        <v>1227</v>
      </c>
      <c r="G446" s="1100">
        <v>20173</v>
      </c>
      <c r="H446" s="1097"/>
      <c r="I446" s="1101"/>
      <c r="J446" s="1086"/>
      <c r="K446"/>
      <c r="L446" s="480"/>
      <c r="M446" s="145"/>
      <c r="N446" s="271"/>
      <c r="O446" s="271"/>
      <c r="P446" s="207"/>
      <c r="Q446" s="208"/>
      <c r="R446" s="209"/>
      <c r="S446" s="210"/>
      <c r="T446" s="207"/>
      <c r="U446" s="209"/>
      <c r="V446" s="270"/>
      <c r="W446" s="271"/>
      <c r="X446" s="271"/>
      <c r="Y446" s="272"/>
      <c r="Z446" s="273"/>
      <c r="AA446" s="273"/>
      <c r="AB446" s="271"/>
      <c r="AC446" s="273"/>
      <c r="AD446" s="193"/>
    </row>
    <row r="447" spans="1:30" ht="15">
      <c r="A447" s="1067"/>
      <c r="B447" s="1065" t="s">
        <v>1300</v>
      </c>
      <c r="C447" s="1097"/>
      <c r="D447" s="1098">
        <v>8520</v>
      </c>
      <c r="E447" s="1098">
        <v>10426</v>
      </c>
      <c r="F447" s="1099">
        <v>1227</v>
      </c>
      <c r="G447" s="1100">
        <v>20173</v>
      </c>
      <c r="H447" s="1097"/>
      <c r="I447" s="1101"/>
      <c r="J447" s="1086"/>
      <c r="K447"/>
      <c r="L447" s="480"/>
      <c r="M447" s="145"/>
      <c r="N447" s="271"/>
      <c r="O447" s="271">
        <f>IF(D447&gt;0,(D447/D426)*100,)</f>
        <v>63.983178131571037</v>
      </c>
      <c r="P447" s="207">
        <f t="shared" ref="P447" si="1632">IF(E447&gt;0,(E447/E426)*100,)</f>
        <v>57.640424590888983</v>
      </c>
      <c r="Q447" s="208">
        <f t="shared" ref="Q447" si="1633">IF(F447&gt;0,(F447/F426)*100,)</f>
        <v>70.802077322562027</v>
      </c>
      <c r="R447" s="209">
        <f t="shared" ref="R447" si="1634">IF(G447&gt;0,(G447/G426)*100,)</f>
        <v>60.877568880707365</v>
      </c>
      <c r="S447" s="210">
        <f t="shared" ref="S447" si="1635">IF(H447&gt;0,(H447/H426)*100,)</f>
        <v>0</v>
      </c>
      <c r="T447" s="207">
        <f t="shared" ref="T447" si="1636">IF(I447&gt;0,(I447/I426)*100,)</f>
        <v>0</v>
      </c>
      <c r="U447" s="209">
        <f t="shared" ref="U447" si="1637">IF(J447&gt;0,(J447/J426)*100,)</f>
        <v>0</v>
      </c>
      <c r="V447" s="270"/>
      <c r="W447" s="271"/>
      <c r="X447" s="271"/>
      <c r="Y447" s="272"/>
      <c r="Z447" s="273"/>
      <c r="AA447" s="273"/>
      <c r="AB447" s="271"/>
      <c r="AC447" s="273"/>
      <c r="AD447" s="193"/>
    </row>
    <row r="448" spans="1:30" ht="15">
      <c r="A448" s="1067"/>
      <c r="B448" s="1065" t="s">
        <v>1289</v>
      </c>
      <c r="C448" s="1097"/>
      <c r="D448" s="1098">
        <v>8520</v>
      </c>
      <c r="E448" s="1098">
        <v>10426</v>
      </c>
      <c r="F448" s="1099">
        <v>1227</v>
      </c>
      <c r="G448" s="1100">
        <v>20173</v>
      </c>
      <c r="H448" s="1097"/>
      <c r="I448" s="1101"/>
      <c r="J448" s="1086"/>
      <c r="K448"/>
      <c r="L448" s="480"/>
      <c r="M448" s="145"/>
      <c r="N448" s="179"/>
      <c r="O448" s="271"/>
      <c r="P448" s="207"/>
      <c r="Q448" s="208"/>
      <c r="R448" s="209"/>
      <c r="S448" s="210"/>
      <c r="T448" s="207"/>
      <c r="U448" s="209"/>
      <c r="V448" s="286" t="s">
        <v>9</v>
      </c>
      <c r="W448" s="271"/>
      <c r="X448" s="271"/>
      <c r="Y448" s="272"/>
      <c r="Z448" s="273"/>
      <c r="AA448" s="273"/>
      <c r="AB448" s="271"/>
      <c r="AC448" s="273"/>
      <c r="AD448" s="193"/>
    </row>
    <row r="449" spans="1:38" ht="15">
      <c r="A449" s="1067"/>
      <c r="B449" s="1106" t="s">
        <v>489</v>
      </c>
      <c r="C449" s="1097"/>
      <c r="D449" s="1098">
        <v>4491</v>
      </c>
      <c r="E449" s="1098">
        <v>5514</v>
      </c>
      <c r="F449" s="1099">
        <v>1037</v>
      </c>
      <c r="G449" s="1100">
        <v>11042</v>
      </c>
      <c r="H449" s="1097"/>
      <c r="I449" s="1101"/>
      <c r="J449" s="1086"/>
      <c r="K449"/>
      <c r="L449" s="480"/>
      <c r="M449" s="145"/>
      <c r="N449" s="975">
        <f>IF(C449&gt;0,(C449/C441)*100,)</f>
        <v>0</v>
      </c>
      <c r="O449" s="975">
        <f>IF(D449&gt;0,(D449/D441)*100,)</f>
        <v>64.157142857142858</v>
      </c>
      <c r="P449" s="975">
        <f t="shared" ref="P449" si="1638">IF(E449&gt;0,(E449/E441)*100,)</f>
        <v>61.816143497757849</v>
      </c>
      <c r="Q449" s="975">
        <f t="shared" ref="Q449" si="1639">IF(F449&gt;0,(F449/F441)*100,)</f>
        <v>54.208050182958701</v>
      </c>
      <c r="R449" s="976">
        <f t="shared" ref="R449" si="1640">IF(G449&gt;0,(G449/G441)*100,)</f>
        <v>61.918914372231256</v>
      </c>
      <c r="S449" s="976">
        <f t="shared" ref="S449" si="1641">IF(H449&gt;0,(H449/H441)*100,)</f>
        <v>0</v>
      </c>
      <c r="T449" s="977">
        <f t="shared" ref="T449" si="1642">IF(I449&gt;0,(I449/I441)*100,)</f>
        <v>0</v>
      </c>
      <c r="U449" s="987">
        <f t="shared" ref="U449" si="1643">IF(J449&gt;0,(J449/J441)*100,)</f>
        <v>0</v>
      </c>
      <c r="V449" s="281">
        <f>+N449+N452</f>
        <v>0</v>
      </c>
      <c r="W449" s="271">
        <f t="shared" ref="W449:W451" si="1644">+O449+O452</f>
        <v>68.3</v>
      </c>
      <c r="X449" s="271">
        <f t="shared" ref="X449:X451" si="1645">+P449+P452</f>
        <v>67.264573991031398</v>
      </c>
      <c r="Y449" s="272">
        <f t="shared" ref="Y449:Y451" si="1646">+Q449+Q452</f>
        <v>56.299006795608989</v>
      </c>
      <c r="Z449" s="273">
        <f t="shared" ref="Z449:Z451" si="1647">+R449+R452</f>
        <v>66.494700835529642</v>
      </c>
      <c r="AA449" s="273">
        <f t="shared" ref="AA449:AA451" si="1648">+S449+S452</f>
        <v>0</v>
      </c>
      <c r="AB449" s="271">
        <f t="shared" ref="AB449:AB451" si="1649">+T449+T452</f>
        <v>0</v>
      </c>
      <c r="AC449" s="273">
        <f t="shared" ref="AC449:AC451" si="1650">+U449+U452</f>
        <v>0</v>
      </c>
      <c r="AD449" s="193"/>
      <c r="AE449" s="992">
        <f>+V449+N455</f>
        <v>0</v>
      </c>
      <c r="AF449" s="992">
        <f t="shared" ref="AF449:AF451" si="1651">+W449+O455</f>
        <v>100</v>
      </c>
      <c r="AG449" s="992">
        <f t="shared" ref="AG449:AG451" si="1652">+X449+P455</f>
        <v>100</v>
      </c>
      <c r="AH449" s="992">
        <f t="shared" ref="AH449:AH451" si="1653">+Y449+Q455</f>
        <v>100</v>
      </c>
      <c r="AI449" s="992">
        <f t="shared" ref="AI449:AI451" si="1654">+Z449+R455</f>
        <v>100</v>
      </c>
      <c r="AJ449" s="992">
        <f t="shared" ref="AJ449:AJ451" si="1655">+AA449+S455</f>
        <v>0</v>
      </c>
      <c r="AK449" s="992">
        <f t="shared" ref="AK449:AK451" si="1656">+AB449+T455</f>
        <v>0</v>
      </c>
      <c r="AL449" s="992">
        <f t="shared" ref="AL449:AL451" si="1657">+AC449+U455</f>
        <v>0</v>
      </c>
    </row>
    <row r="450" spans="1:38" ht="15">
      <c r="A450" s="1067"/>
      <c r="B450" s="1106" t="s">
        <v>487</v>
      </c>
      <c r="C450" s="1097"/>
      <c r="D450" s="1098">
        <v>5298</v>
      </c>
      <c r="E450" s="1098">
        <v>6322</v>
      </c>
      <c r="F450" s="1099">
        <v>645</v>
      </c>
      <c r="G450" s="1100">
        <v>12265</v>
      </c>
      <c r="H450" s="1097"/>
      <c r="I450" s="1101"/>
      <c r="J450" s="1086"/>
      <c r="K450"/>
      <c r="L450" s="480"/>
      <c r="M450" s="145"/>
      <c r="N450" s="179">
        <f>IF(C450&gt;0,(C450/C445)*100,)</f>
        <v>0</v>
      </c>
      <c r="O450" s="179">
        <f>IF(D450&gt;0,(D450/D445)*100,)</f>
        <v>64.586127026697554</v>
      </c>
      <c r="P450" s="179">
        <f t="shared" ref="P450" si="1658">IF(E450&gt;0,(E450/E445)*100,)</f>
        <v>61.865153146100404</v>
      </c>
      <c r="Q450" s="179">
        <f t="shared" ref="Q450" si="1659">IF(F450&gt;0,(F450/F445)*100,)</f>
        <v>53.794829024186818</v>
      </c>
      <c r="R450" s="180">
        <f t="shared" ref="R450" si="1660">IF(G450&gt;0,(G450/G445)*100,)</f>
        <v>62.50955608786505</v>
      </c>
      <c r="S450" s="180">
        <f t="shared" ref="S450" si="1661">IF(H450&gt;0,(H450/H445)*100,)</f>
        <v>0</v>
      </c>
      <c r="T450" s="245">
        <f t="shared" ref="T450" si="1662">IF(I450&gt;0,(I450/I445)*100,)</f>
        <v>0</v>
      </c>
      <c r="U450" s="988">
        <f t="shared" ref="U450" si="1663">IF(J450&gt;0,(J450/J445)*100,)</f>
        <v>0</v>
      </c>
      <c r="V450" s="281">
        <f t="shared" ref="V450:V451" si="1664">+N450+N453</f>
        <v>0</v>
      </c>
      <c r="W450" s="271">
        <f t="shared" si="1644"/>
        <v>68.255516274533704</v>
      </c>
      <c r="X450" s="271">
        <f t="shared" si="1645"/>
        <v>65.936001565710939</v>
      </c>
      <c r="Y450" s="272">
        <f t="shared" si="1646"/>
        <v>57.214345287739782</v>
      </c>
      <c r="Z450" s="273">
        <f t="shared" si="1647"/>
        <v>66.372763875439588</v>
      </c>
      <c r="AA450" s="273">
        <f t="shared" si="1648"/>
        <v>0</v>
      </c>
      <c r="AB450" s="271">
        <f t="shared" si="1649"/>
        <v>0</v>
      </c>
      <c r="AC450" s="273">
        <f t="shared" si="1650"/>
        <v>0</v>
      </c>
      <c r="AD450" s="193"/>
      <c r="AE450" s="992">
        <f t="shared" ref="AE450:AE451" si="1665">+V450+N456</f>
        <v>0</v>
      </c>
      <c r="AF450" s="992">
        <f t="shared" si="1651"/>
        <v>100</v>
      </c>
      <c r="AG450" s="992">
        <f t="shared" si="1652"/>
        <v>100</v>
      </c>
      <c r="AH450" s="992">
        <f t="shared" si="1653"/>
        <v>100</v>
      </c>
      <c r="AI450" s="992">
        <f t="shared" si="1654"/>
        <v>100.00000000000001</v>
      </c>
      <c r="AJ450" s="992">
        <f t="shared" si="1655"/>
        <v>0</v>
      </c>
      <c r="AK450" s="992">
        <f t="shared" si="1656"/>
        <v>0</v>
      </c>
      <c r="AL450" s="992">
        <f t="shared" si="1657"/>
        <v>0</v>
      </c>
    </row>
    <row r="451" spans="1:38" ht="15">
      <c r="A451" s="1067"/>
      <c r="B451" s="1114" t="s">
        <v>485</v>
      </c>
      <c r="C451" s="1116"/>
      <c r="D451" s="1117">
        <v>5361</v>
      </c>
      <c r="E451" s="1117">
        <v>5427</v>
      </c>
      <c r="F451" s="1118">
        <v>789</v>
      </c>
      <c r="G451" s="1119">
        <v>11577</v>
      </c>
      <c r="H451" s="1116"/>
      <c r="I451" s="1117"/>
      <c r="J451" s="1091"/>
      <c r="K451"/>
      <c r="L451" s="480"/>
      <c r="M451" s="145"/>
      <c r="N451" s="181">
        <f>IF(C451&gt;0,(C451/C448)*100,)</f>
        <v>0</v>
      </c>
      <c r="O451" s="181">
        <f>IF(D451&gt;0,(D451/D448)*100,)</f>
        <v>62.922535211267608</v>
      </c>
      <c r="P451" s="181">
        <f t="shared" ref="P451" si="1666">IF(E451&gt;0,(E451/E448)*100,)</f>
        <v>52.052560905428734</v>
      </c>
      <c r="Q451" s="181">
        <f t="shared" ref="Q451" si="1667">IF(F451&gt;0,(F451/F448)*100,)</f>
        <v>64.303178484107576</v>
      </c>
      <c r="R451" s="182">
        <f t="shared" ref="R451" si="1668">IF(G451&gt;0,(G451/G448)*100,)</f>
        <v>57.388588707678579</v>
      </c>
      <c r="S451" s="182">
        <f t="shared" ref="S451" si="1669">IF(H451&gt;0,(H451/H448)*100,)</f>
        <v>0</v>
      </c>
      <c r="T451" s="246">
        <f t="shared" ref="T451" si="1670">IF(I451&gt;0,(I451/I448)*100,)</f>
        <v>0</v>
      </c>
      <c r="U451" s="989">
        <f t="shared" ref="U451" si="1671">IF(J451&gt;0,(J451/J448)*100,)</f>
        <v>0</v>
      </c>
      <c r="V451" s="281">
        <f t="shared" si="1664"/>
        <v>0</v>
      </c>
      <c r="W451" s="271">
        <f t="shared" si="1644"/>
        <v>66.032863849765263</v>
      </c>
      <c r="X451" s="271">
        <f t="shared" si="1645"/>
        <v>55.841166314981777</v>
      </c>
      <c r="Y451" s="272">
        <f t="shared" si="1646"/>
        <v>69.437652811735944</v>
      </c>
      <c r="Z451" s="273">
        <f t="shared" si="1647"/>
        <v>60.97258712139989</v>
      </c>
      <c r="AA451" s="273">
        <f t="shared" si="1648"/>
        <v>0</v>
      </c>
      <c r="AB451" s="271">
        <f t="shared" si="1649"/>
        <v>0</v>
      </c>
      <c r="AC451" s="273">
        <f t="shared" si="1650"/>
        <v>0</v>
      </c>
      <c r="AD451" s="193"/>
      <c r="AE451" s="992">
        <f t="shared" si="1665"/>
        <v>0</v>
      </c>
      <c r="AF451" s="992">
        <f t="shared" si="1651"/>
        <v>100</v>
      </c>
      <c r="AG451" s="992">
        <f t="shared" si="1652"/>
        <v>100</v>
      </c>
      <c r="AH451" s="992">
        <f t="shared" si="1653"/>
        <v>100</v>
      </c>
      <c r="AI451" s="992">
        <f t="shared" si="1654"/>
        <v>100</v>
      </c>
      <c r="AJ451" s="992">
        <f t="shared" si="1655"/>
        <v>0</v>
      </c>
      <c r="AK451" s="992">
        <f t="shared" si="1656"/>
        <v>0</v>
      </c>
      <c r="AL451" s="992">
        <f t="shared" si="1657"/>
        <v>0</v>
      </c>
    </row>
    <row r="452" spans="1:38" ht="15">
      <c r="A452" s="1067"/>
      <c r="B452" s="1106" t="s">
        <v>483</v>
      </c>
      <c r="C452" s="1097"/>
      <c r="D452" s="1098">
        <v>290</v>
      </c>
      <c r="E452" s="1098">
        <v>486</v>
      </c>
      <c r="F452" s="1099">
        <v>40</v>
      </c>
      <c r="G452" s="1100">
        <v>816</v>
      </c>
      <c r="H452" s="1097"/>
      <c r="I452" s="1101"/>
      <c r="J452" s="1086"/>
      <c r="K452"/>
      <c r="L452" s="480"/>
      <c r="M452" s="145"/>
      <c r="N452" s="179">
        <f>IF(C452&gt;0,(C452/C441)*100,)</f>
        <v>0</v>
      </c>
      <c r="O452" s="179">
        <f>IF(D452&gt;0,(D452/D441)*100,)</f>
        <v>4.1428571428571423</v>
      </c>
      <c r="P452" s="179">
        <f t="shared" ref="P452" si="1672">IF(E452&gt;0,(E452/E441)*100,)</f>
        <v>5.448430493273543</v>
      </c>
      <c r="Q452" s="179">
        <f t="shared" ref="Q452" si="1673">IF(F452&gt;0,(F452/F441)*100,)</f>
        <v>2.0909566126502876</v>
      </c>
      <c r="R452" s="180">
        <f t="shared" ref="R452" si="1674">IF(G452&gt;0,(G452/G441)*100,)</f>
        <v>4.5757864632983791</v>
      </c>
      <c r="S452" s="180">
        <f t="shared" ref="S452" si="1675">IF(H452&gt;0,(H452/H441)*100,)</f>
        <v>0</v>
      </c>
      <c r="T452" s="245">
        <f t="shared" ref="T452" si="1676">IF(I452&gt;0,(I452/I441)*100,)</f>
        <v>0</v>
      </c>
      <c r="U452" s="988">
        <f t="shared" ref="U452" si="1677">IF(J452&gt;0,(J452/J441)*100,)</f>
        <v>0</v>
      </c>
      <c r="V452" s="281"/>
      <c r="W452" s="271"/>
      <c r="X452" s="271"/>
      <c r="Y452" s="272"/>
      <c r="Z452" s="273"/>
      <c r="AA452" s="273"/>
      <c r="AB452" s="271"/>
      <c r="AC452" s="273"/>
      <c r="AD452" s="193"/>
    </row>
    <row r="453" spans="1:38" ht="15">
      <c r="A453" s="1067"/>
      <c r="B453" s="1106" t="s">
        <v>481</v>
      </c>
      <c r="C453" s="1097"/>
      <c r="D453" s="1098">
        <v>301</v>
      </c>
      <c r="E453" s="1098">
        <v>416</v>
      </c>
      <c r="F453" s="1099">
        <v>41</v>
      </c>
      <c r="G453" s="1100">
        <v>758</v>
      </c>
      <c r="H453" s="1097"/>
      <c r="I453" s="1101"/>
      <c r="J453" s="1086"/>
      <c r="K453"/>
      <c r="L453" s="480"/>
      <c r="M453" s="145"/>
      <c r="N453" s="179">
        <f>IF(C453&gt;0,(C453/C445)*100,)</f>
        <v>0</v>
      </c>
      <c r="O453" s="179">
        <f>IF(D453&gt;0,(D453/D445)*100,)</f>
        <v>3.6693892478361576</v>
      </c>
      <c r="P453" s="179">
        <f t="shared" ref="P453" si="1678">IF(E453&gt;0,(E453/E445)*100,)</f>
        <v>4.0708484196105292</v>
      </c>
      <c r="Q453" s="179">
        <f t="shared" ref="Q453" si="1679">IF(F453&gt;0,(F453/F445)*100,)</f>
        <v>3.419516263552961</v>
      </c>
      <c r="R453" s="180">
        <f t="shared" ref="R453" si="1680">IF(G453&gt;0,(G453/G445)*100,)</f>
        <v>3.8632077875745372</v>
      </c>
      <c r="S453" s="180">
        <f t="shared" ref="S453" si="1681">IF(H453&gt;0,(H453/H445)*100,)</f>
        <v>0</v>
      </c>
      <c r="T453" s="245">
        <f t="shared" ref="T453" si="1682">IF(I453&gt;0,(I453/I445)*100,)</f>
        <v>0</v>
      </c>
      <c r="U453" s="988">
        <f t="shared" ref="U453" si="1683">IF(J453&gt;0,(J453/J445)*100,)</f>
        <v>0</v>
      </c>
      <c r="V453" s="281"/>
      <c r="W453" s="279"/>
      <c r="X453" s="279"/>
      <c r="Y453" s="280"/>
      <c r="Z453" s="281"/>
      <c r="AA453" s="281"/>
      <c r="AB453" s="279"/>
      <c r="AC453" s="281"/>
      <c r="AD453" s="193"/>
    </row>
    <row r="454" spans="1:38" ht="15">
      <c r="A454" s="1067"/>
      <c r="B454" s="1114" t="s">
        <v>479</v>
      </c>
      <c r="C454" s="1116"/>
      <c r="D454" s="1117">
        <v>265</v>
      </c>
      <c r="E454" s="1117">
        <v>395</v>
      </c>
      <c r="F454" s="1118">
        <v>63</v>
      </c>
      <c r="G454" s="1119">
        <v>723</v>
      </c>
      <c r="H454" s="1116"/>
      <c r="I454" s="1117"/>
      <c r="J454" s="1091"/>
      <c r="K454"/>
      <c r="L454" s="480"/>
      <c r="M454" s="145"/>
      <c r="N454" s="181">
        <f>IF(C454&gt;0,(C454/C448)*100,)</f>
        <v>0</v>
      </c>
      <c r="O454" s="181">
        <f>IF(D454&gt;0,(D454/D448)*100,)</f>
        <v>3.1103286384976525</v>
      </c>
      <c r="P454" s="181">
        <f t="shared" ref="P454" si="1684">IF(E454&gt;0,(E454/E448)*100,)</f>
        <v>3.7886054095530404</v>
      </c>
      <c r="Q454" s="181">
        <f t="shared" ref="Q454" si="1685">IF(F454&gt;0,(F454/F448)*100,)</f>
        <v>5.1344743276283618</v>
      </c>
      <c r="R454" s="182">
        <f t="shared" ref="R454" si="1686">IF(G454&gt;0,(G454/G448)*100,)</f>
        <v>3.5839984137213108</v>
      </c>
      <c r="S454" s="182">
        <f t="shared" ref="S454" si="1687">IF(H454&gt;0,(H454/H448)*100,)</f>
        <v>0</v>
      </c>
      <c r="T454" s="246">
        <f t="shared" ref="T454" si="1688">IF(I454&gt;0,(I454/I448)*100,)</f>
        <v>0</v>
      </c>
      <c r="U454" s="989">
        <f t="shared" ref="U454" si="1689">IF(J454&gt;0,(J454/J448)*100,)</f>
        <v>0</v>
      </c>
      <c r="V454" s="260"/>
      <c r="W454" s="254"/>
      <c r="X454" s="261"/>
      <c r="Y454" s="261"/>
      <c r="Z454" s="262"/>
      <c r="AA454" s="262"/>
      <c r="AB454" s="261"/>
      <c r="AC454" s="262"/>
      <c r="AD454" s="193"/>
    </row>
    <row r="455" spans="1:38" ht="15">
      <c r="A455" s="1067"/>
      <c r="B455" s="1106" t="s">
        <v>477</v>
      </c>
      <c r="C455" s="1097"/>
      <c r="D455" s="1098">
        <v>2219</v>
      </c>
      <c r="E455" s="1098">
        <v>2920</v>
      </c>
      <c r="F455" s="1099">
        <v>836</v>
      </c>
      <c r="G455" s="1100">
        <v>5975</v>
      </c>
      <c r="H455" s="1097"/>
      <c r="I455" s="1101"/>
      <c r="J455" s="1086"/>
      <c r="K455"/>
      <c r="L455" s="480"/>
      <c r="M455" s="145"/>
      <c r="N455" s="975">
        <f>IF(C455&gt;0,(C455/C441)*100,)</f>
        <v>0</v>
      </c>
      <c r="O455" s="975">
        <f t="shared" ref="O455" si="1690">IF(D455&gt;0,(D455/D441)*100,)</f>
        <v>31.7</v>
      </c>
      <c r="P455" s="975">
        <f t="shared" ref="P455" si="1691">IF(E455&gt;0,(E455/E441)*100,)</f>
        <v>32.735426008968609</v>
      </c>
      <c r="Q455" s="975">
        <f t="shared" ref="Q455" si="1692">IF(F455&gt;0,(F455/F441)*100,)</f>
        <v>43.700993204391011</v>
      </c>
      <c r="R455" s="976">
        <f t="shared" ref="R455" si="1693">IF(G455&gt;0,(G455/G441)*100,)</f>
        <v>33.505299164470365</v>
      </c>
      <c r="S455" s="976">
        <f t="shared" ref="S455" si="1694">IF(H455&gt;0,(H455/H441)*100,)</f>
        <v>0</v>
      </c>
      <c r="T455" s="977">
        <f t="shared" ref="T455" si="1695">IF(I455&gt;0,(I455/I441)*100,)</f>
        <v>0</v>
      </c>
      <c r="U455" s="987">
        <f t="shared" ref="U455" si="1696">IF(J455&gt;0,(J455/J441)*100,)</f>
        <v>0</v>
      </c>
      <c r="V455" s="260"/>
      <c r="W455" s="254"/>
      <c r="X455" s="261"/>
      <c r="Y455" s="261"/>
      <c r="Z455" s="262"/>
      <c r="AA455" s="262"/>
      <c r="AB455" s="261"/>
      <c r="AC455" s="262"/>
      <c r="AD455" s="193"/>
    </row>
    <row r="456" spans="1:38" ht="15">
      <c r="A456" s="1067"/>
      <c r="B456" s="1106" t="s">
        <v>475</v>
      </c>
      <c r="C456" s="1097"/>
      <c r="D456" s="1098">
        <v>2604</v>
      </c>
      <c r="E456" s="1098">
        <v>3481</v>
      </c>
      <c r="F456" s="1099">
        <v>513</v>
      </c>
      <c r="G456" s="1100">
        <v>6598</v>
      </c>
      <c r="H456" s="1097"/>
      <c r="I456" s="1101"/>
      <c r="J456" s="1086"/>
      <c r="K456"/>
      <c r="L456" s="480"/>
      <c r="M456" s="145"/>
      <c r="N456" s="178">
        <f>IF(C456&gt;0,(C456/C445)*100,)</f>
        <v>0</v>
      </c>
      <c r="O456" s="178">
        <f t="shared" ref="O456" si="1697">IF(D456&gt;0,(D456/D445)*100,)</f>
        <v>31.744483725466292</v>
      </c>
      <c r="P456" s="178">
        <f t="shared" ref="P456" si="1698">IF(E456&gt;0,(E456/E445)*100,)</f>
        <v>34.063998434289068</v>
      </c>
      <c r="Q456" s="178">
        <f t="shared" ref="Q456" si="1699">IF(F456&gt;0,(F456/F445)*100,)</f>
        <v>42.785654712260218</v>
      </c>
      <c r="R456" s="183">
        <f t="shared" ref="R456" si="1700">IF(G456&gt;0,(G456/G445)*100,)</f>
        <v>33.627236124560426</v>
      </c>
      <c r="S456" s="178">
        <f t="shared" ref="S456" si="1701">IF(H456&gt;0,(H456/H445)*100,)</f>
        <v>0</v>
      </c>
      <c r="T456" s="248">
        <f t="shared" ref="T456" si="1702">IF(I456&gt;0,(I456/I445)*100,)</f>
        <v>0</v>
      </c>
      <c r="U456" s="183">
        <f t="shared" ref="U456" si="1703">IF(J456&gt;0,(J456/J445)*100,)</f>
        <v>0</v>
      </c>
      <c r="V456" s="260"/>
      <c r="W456" s="254"/>
      <c r="X456" s="261"/>
      <c r="Y456" s="261"/>
      <c r="Z456" s="262"/>
      <c r="AA456" s="262"/>
      <c r="AB456" s="261"/>
      <c r="AC456" s="262"/>
      <c r="AD456" s="193"/>
    </row>
    <row r="457" spans="1:38" ht="15">
      <c r="A457" s="1067"/>
      <c r="B457" s="1114" t="s">
        <v>473</v>
      </c>
      <c r="C457" s="1116"/>
      <c r="D457" s="1117">
        <v>2894</v>
      </c>
      <c r="E457" s="1117">
        <v>4604</v>
      </c>
      <c r="F457" s="1118">
        <v>375</v>
      </c>
      <c r="G457" s="1119">
        <v>7873</v>
      </c>
      <c r="H457" s="1116"/>
      <c r="I457" s="1117"/>
      <c r="J457" s="1091"/>
      <c r="K457"/>
      <c r="L457" s="480"/>
      <c r="M457" s="145"/>
      <c r="N457" s="991">
        <f>IF(C457&gt;0,(C457/C448)*100,)</f>
        <v>0</v>
      </c>
      <c r="O457" s="991">
        <f t="shared" ref="O457" si="1704">IF(D457&gt;0,(D457/D448)*100,)</f>
        <v>33.967136150234737</v>
      </c>
      <c r="P457" s="991">
        <f t="shared" ref="P457" si="1705">IF(E457&gt;0,(E457/E448)*100,)</f>
        <v>44.158833685018223</v>
      </c>
      <c r="Q457" s="991">
        <f t="shared" ref="Q457" si="1706">IF(F457&gt;0,(F457/F448)*100,)</f>
        <v>30.562347188264059</v>
      </c>
      <c r="R457" s="996">
        <f t="shared" ref="R457" si="1707">IF(G457&gt;0,(G457/G448)*100,)</f>
        <v>39.02741287860011</v>
      </c>
      <c r="S457" s="991">
        <f t="shared" ref="S457" si="1708">IF(H457&gt;0,(H457/H448)*100,)</f>
        <v>0</v>
      </c>
      <c r="T457" s="984">
        <f t="shared" ref="T457" si="1709">IF(I457&gt;0,(I457/I448)*100,)</f>
        <v>0</v>
      </c>
      <c r="U457" s="996">
        <f t="shared" ref="U457" si="1710">IF(J457&gt;0,(J457/J448)*100,)</f>
        <v>0</v>
      </c>
      <c r="V457" s="285" t="s">
        <v>90</v>
      </c>
      <c r="W457" s="279"/>
      <c r="X457" s="279"/>
      <c r="Y457" s="280"/>
      <c r="Z457" s="281"/>
      <c r="AA457" s="281"/>
      <c r="AB457" s="279"/>
      <c r="AC457" s="281"/>
      <c r="AD457" s="193"/>
    </row>
    <row r="458" spans="1:38" ht="15">
      <c r="A458" s="1067"/>
      <c r="B458" s="1106" t="s">
        <v>471</v>
      </c>
      <c r="C458" s="1097"/>
      <c r="D458" s="1098">
        <v>1345</v>
      </c>
      <c r="E458" s="1098">
        <v>2531</v>
      </c>
      <c r="F458" s="1099">
        <v>349</v>
      </c>
      <c r="G458" s="1100">
        <v>4225</v>
      </c>
      <c r="H458" s="1097"/>
      <c r="I458" s="1101"/>
      <c r="J458" s="1086"/>
      <c r="K458"/>
      <c r="L458" s="480"/>
      <c r="M458" s="145"/>
      <c r="N458" s="248">
        <f>IF(C458&gt;0,(C458/C435)*100,)</f>
        <v>0</v>
      </c>
      <c r="O458" s="248">
        <f>IF(D458&gt;0,(D458/D435)*100,)</f>
        <v>21.461624381681826</v>
      </c>
      <c r="P458" s="982">
        <f t="shared" ref="P458" si="1711">IF(E458&gt;0,(E458/E435)*100,)</f>
        <v>27.011739594450372</v>
      </c>
      <c r="Q458" s="982">
        <f t="shared" ref="Q458" si="1712">IF(F458&gt;0,(F458/F435)*100,)</f>
        <v>21.977329974811084</v>
      </c>
      <c r="R458" s="997">
        <f t="shared" ref="R458" si="1713">IF(G458&gt;0,(G458/G435)*100,)</f>
        <v>24.528301886792452</v>
      </c>
      <c r="S458" s="982">
        <f t="shared" ref="S458" si="1714">IF(H458&gt;0,(H458/H435)*100,)</f>
        <v>0</v>
      </c>
      <c r="T458" s="982">
        <f t="shared" ref="T458" si="1715">IF(I458&gt;0,(I458/I435)*100,)</f>
        <v>0</v>
      </c>
      <c r="U458" s="997">
        <f t="shared" ref="U458" si="1716">IF(J458&gt;0,(J458/J435)*100,)</f>
        <v>0</v>
      </c>
      <c r="V458" s="278">
        <f>+N458+N461+N464</f>
        <v>0</v>
      </c>
      <c r="W458" s="279">
        <f t="shared" ref="W458:W460" si="1717">+O458+O461+O464</f>
        <v>36.508696345939043</v>
      </c>
      <c r="X458" s="279">
        <f t="shared" ref="X458:X460" si="1718">+P458+P461+P464</f>
        <v>40.021344717182494</v>
      </c>
      <c r="Y458" s="280">
        <f t="shared" ref="Y458:Y460" si="1719">+Q458+Q461+Q464</f>
        <v>30.037783375314863</v>
      </c>
      <c r="Z458" s="281">
        <f t="shared" ref="Z458:Z460" si="1720">+R458+R461+R464</f>
        <v>37.822931785195934</v>
      </c>
      <c r="AA458" s="281">
        <f t="shared" ref="AA458:AA460" si="1721">+S458+S461+S464</f>
        <v>0</v>
      </c>
      <c r="AB458" s="279">
        <f t="shared" ref="AB458:AB460" si="1722">+T458+T461+T464</f>
        <v>0</v>
      </c>
      <c r="AC458" s="281">
        <f t="shared" ref="AC458:AC460" si="1723">+U458+U461+U464</f>
        <v>0</v>
      </c>
      <c r="AD458" s="193"/>
      <c r="AE458" s="992">
        <f>+V458+N467</f>
        <v>0</v>
      </c>
      <c r="AF458" s="992">
        <f t="shared" ref="AF458:AF460" si="1724">+W458+O467</f>
        <v>100</v>
      </c>
      <c r="AG458" s="992">
        <f t="shared" ref="AG458:AG460" si="1725">+X458+P467</f>
        <v>100</v>
      </c>
      <c r="AH458" s="992">
        <f t="shared" ref="AH458:AH460" si="1726">+Y458+Q467</f>
        <v>100</v>
      </c>
      <c r="AI458" s="992">
        <f t="shared" ref="AI458:AI460" si="1727">+Z458+R467</f>
        <v>100</v>
      </c>
      <c r="AJ458" s="992">
        <f t="shared" ref="AJ458:AJ460" si="1728">+AA458+S467</f>
        <v>0</v>
      </c>
      <c r="AK458" s="992">
        <f t="shared" ref="AK458:AK460" si="1729">+AB458+T467</f>
        <v>0</v>
      </c>
      <c r="AL458" s="992">
        <f t="shared" ref="AL458:AL460" si="1730">+AC458+U467</f>
        <v>0</v>
      </c>
    </row>
    <row r="459" spans="1:38" ht="15">
      <c r="A459" s="1067"/>
      <c r="B459" s="1106" t="s">
        <v>469</v>
      </c>
      <c r="C459" s="1097"/>
      <c r="D459" s="1098">
        <v>1463</v>
      </c>
      <c r="E459" s="1098">
        <v>2606</v>
      </c>
      <c r="F459" s="1099">
        <v>449</v>
      </c>
      <c r="G459" s="1100">
        <v>4518</v>
      </c>
      <c r="H459" s="1097"/>
      <c r="I459" s="1101"/>
      <c r="J459" s="1086"/>
      <c r="K459"/>
      <c r="L459" s="480"/>
      <c r="M459" s="145"/>
      <c r="N459" s="248">
        <f>IF(C459&gt;0,(C459/C438)*100,)</f>
        <v>0</v>
      </c>
      <c r="O459" s="248">
        <f>IF(D459&gt;0,(D459/D438)*100,)</f>
        <v>20.876141552511417</v>
      </c>
      <c r="P459" s="248">
        <f t="shared" ref="P459" si="1731">IF(E459&gt;0,(E459/E438)*100,)</f>
        <v>27.673356695338221</v>
      </c>
      <c r="Q459" s="248">
        <f t="shared" ref="Q459" si="1732">IF(F459&gt;0,(F459/F438)*100,)</f>
        <v>24.765581908439053</v>
      </c>
      <c r="R459" s="253">
        <f t="shared" ref="R459" si="1733">IF(G459&gt;0,(G459/G438)*100,)</f>
        <v>24.772453119859634</v>
      </c>
      <c r="S459" s="248">
        <f t="shared" ref="S459" si="1734">IF(H459&gt;0,(H459/H438)*100,)</f>
        <v>0</v>
      </c>
      <c r="T459" s="248">
        <f t="shared" ref="T459" si="1735">IF(I459&gt;0,(I459/I438)*100,)</f>
        <v>0</v>
      </c>
      <c r="U459" s="253">
        <f t="shared" ref="U459" si="1736">IF(J459&gt;0,(J459/J438)*100,)</f>
        <v>0</v>
      </c>
      <c r="V459" s="278">
        <f t="shared" ref="V459:V460" si="1737">+N459+N462+N465</f>
        <v>0</v>
      </c>
      <c r="W459" s="254">
        <f t="shared" si="1717"/>
        <v>48.558789954337897</v>
      </c>
      <c r="X459" s="261">
        <f t="shared" si="1718"/>
        <v>48.529255601571634</v>
      </c>
      <c r="Y459" s="261">
        <f t="shared" si="1719"/>
        <v>44.236072807501387</v>
      </c>
      <c r="Z459" s="262">
        <f t="shared" si="1720"/>
        <v>48.113828270643708</v>
      </c>
      <c r="AA459" s="262">
        <f t="shared" si="1721"/>
        <v>0</v>
      </c>
      <c r="AB459" s="261">
        <f t="shared" si="1722"/>
        <v>0</v>
      </c>
      <c r="AC459" s="262">
        <f t="shared" si="1723"/>
        <v>0</v>
      </c>
      <c r="AD459" s="193"/>
      <c r="AE459" s="992">
        <f t="shared" ref="AE459:AE460" si="1738">+V459+N468</f>
        <v>0</v>
      </c>
      <c r="AF459" s="992">
        <f t="shared" si="1724"/>
        <v>100</v>
      </c>
      <c r="AG459" s="992">
        <f t="shared" si="1725"/>
        <v>100</v>
      </c>
      <c r="AH459" s="992">
        <f t="shared" si="1726"/>
        <v>100</v>
      </c>
      <c r="AI459" s="992">
        <f t="shared" si="1727"/>
        <v>100</v>
      </c>
      <c r="AJ459" s="992">
        <f t="shared" si="1728"/>
        <v>0</v>
      </c>
      <c r="AK459" s="992">
        <f t="shared" si="1729"/>
        <v>0</v>
      </c>
      <c r="AL459" s="992">
        <f t="shared" si="1730"/>
        <v>0</v>
      </c>
    </row>
    <row r="460" spans="1:38" ht="15">
      <c r="A460" s="1067"/>
      <c r="B460" s="1106" t="s">
        <v>467</v>
      </c>
      <c r="C460" s="1097"/>
      <c r="D460" s="1098">
        <v>1579</v>
      </c>
      <c r="E460" s="1098">
        <v>2534</v>
      </c>
      <c r="F460" s="1099">
        <v>549</v>
      </c>
      <c r="G460" s="1100">
        <v>4662</v>
      </c>
      <c r="H460" s="1097"/>
      <c r="I460" s="1101"/>
      <c r="J460" s="1086"/>
      <c r="K460"/>
      <c r="L460" s="480"/>
      <c r="M460" s="145"/>
      <c r="N460" s="984">
        <f>IF(C460&gt;0,(C460/C442)*100,)</f>
        <v>0</v>
      </c>
      <c r="O460" s="984">
        <f>IF(D460&gt;0,(D460/D442)*100,)</f>
        <v>22.557142857142857</v>
      </c>
      <c r="P460" s="984">
        <f t="shared" ref="P460" si="1739">IF(E460&gt;0,(E460/E442)*100,)</f>
        <v>28.408071748878921</v>
      </c>
      <c r="Q460" s="984">
        <f t="shared" ref="Q460" si="1740">IF(F460&gt;0,(F460/F442)*100,)</f>
        <v>28.698379508625194</v>
      </c>
      <c r="R460" s="985">
        <f t="shared" ref="R460" si="1741">IF(G460&gt;0,(G460/G442)*100,)</f>
        <v>26.142544720462062</v>
      </c>
      <c r="S460" s="984">
        <f t="shared" ref="S460" si="1742">IF(H460&gt;0,(H460/H442)*100,)</f>
        <v>0</v>
      </c>
      <c r="T460" s="984">
        <f t="shared" ref="T460" si="1743">IF(I460&gt;0,(I460/I442)*100,)</f>
        <v>0</v>
      </c>
      <c r="U460" s="985">
        <f t="shared" ref="U460" si="1744">IF(J460&gt;0,(J460/J442)*100,)</f>
        <v>0</v>
      </c>
      <c r="V460" s="278">
        <f t="shared" si="1737"/>
        <v>0</v>
      </c>
      <c r="W460" s="279">
        <f t="shared" si="1717"/>
        <v>55.257142857142853</v>
      </c>
      <c r="X460" s="279">
        <f t="shared" si="1718"/>
        <v>59.293721973094165</v>
      </c>
      <c r="Y460" s="280">
        <f t="shared" si="1719"/>
        <v>58.233141662310508</v>
      </c>
      <c r="Z460" s="281">
        <f t="shared" si="1720"/>
        <v>57.595469074188301</v>
      </c>
      <c r="AA460" s="281">
        <f t="shared" si="1721"/>
        <v>0</v>
      </c>
      <c r="AB460" s="279">
        <f t="shared" si="1722"/>
        <v>0</v>
      </c>
      <c r="AC460" s="281">
        <f t="shared" si="1723"/>
        <v>0</v>
      </c>
      <c r="AD460" s="193"/>
      <c r="AE460" s="992">
        <f t="shared" si="1738"/>
        <v>0</v>
      </c>
      <c r="AF460" s="992">
        <f t="shared" si="1724"/>
        <v>100</v>
      </c>
      <c r="AG460" s="992">
        <f t="shared" si="1725"/>
        <v>100</v>
      </c>
      <c r="AH460" s="992">
        <f t="shared" si="1726"/>
        <v>100</v>
      </c>
      <c r="AI460" s="992">
        <f t="shared" si="1727"/>
        <v>100</v>
      </c>
      <c r="AJ460" s="992">
        <f t="shared" si="1728"/>
        <v>0</v>
      </c>
      <c r="AK460" s="992">
        <f t="shared" si="1729"/>
        <v>0</v>
      </c>
      <c r="AL460" s="992">
        <f t="shared" si="1730"/>
        <v>0</v>
      </c>
    </row>
    <row r="461" spans="1:38" ht="15">
      <c r="A461" s="1067"/>
      <c r="B461" s="1106" t="s">
        <v>465</v>
      </c>
      <c r="C461" s="1097"/>
      <c r="D461" s="1098"/>
      <c r="E461" s="1098"/>
      <c r="F461" s="1099"/>
      <c r="G461" s="1100"/>
      <c r="H461" s="1097"/>
      <c r="I461" s="1101"/>
      <c r="J461" s="1086"/>
      <c r="K461"/>
      <c r="L461" s="480"/>
      <c r="M461" s="145"/>
      <c r="N461" s="980">
        <f>IF(C461&gt;0,(C461/C435)*100,)</f>
        <v>0</v>
      </c>
      <c r="O461" s="982">
        <f t="shared" ref="O461" si="1745">IF(D461&gt;0,(D461/D435)*100,)</f>
        <v>0</v>
      </c>
      <c r="P461" s="982">
        <f t="shared" ref="P461" si="1746">IF(E461&gt;0,(E461/E435)*100,)</f>
        <v>0</v>
      </c>
      <c r="Q461" s="982">
        <f t="shared" ref="Q461" si="1747">IF(F461&gt;0,(F461/F435)*100,)</f>
        <v>0</v>
      </c>
      <c r="R461" s="997">
        <f t="shared" ref="R461" si="1748">IF(G461&gt;0,(G461/G435)*100,)</f>
        <v>0</v>
      </c>
      <c r="S461" s="982">
        <f t="shared" ref="S461" si="1749">IF(H461&gt;0,(H461/H435)*100,)</f>
        <v>0</v>
      </c>
      <c r="T461" s="982">
        <f t="shared" ref="T461" si="1750">IF(I461&gt;0,(I461/I435)*100,)</f>
        <v>0</v>
      </c>
      <c r="U461" s="997">
        <f t="shared" ref="U461" si="1751">IF(J461&gt;0,(J461/J435)*100,)</f>
        <v>0</v>
      </c>
      <c r="AD461" s="193"/>
    </row>
    <row r="462" spans="1:38" ht="15">
      <c r="A462" s="1067"/>
      <c r="B462" s="1106" t="s">
        <v>463</v>
      </c>
      <c r="C462" s="1097"/>
      <c r="D462" s="1098">
        <v>80</v>
      </c>
      <c r="E462" s="1098">
        <v>15</v>
      </c>
      <c r="F462" s="1099">
        <v>0</v>
      </c>
      <c r="G462" s="1100">
        <v>95</v>
      </c>
      <c r="H462" s="1097"/>
      <c r="I462" s="1101"/>
      <c r="J462" s="1086"/>
      <c r="K462"/>
      <c r="L462" s="480"/>
      <c r="M462" s="145"/>
      <c r="N462" s="178">
        <f>IF(C462&gt;0,(C462/C438)*100,)</f>
        <v>0</v>
      </c>
      <c r="O462" s="248">
        <f t="shared" ref="O462" si="1752">IF(D462&gt;0,(D462/D438)*100,)</f>
        <v>1.1415525114155249</v>
      </c>
      <c r="P462" s="248">
        <f t="shared" ref="P462" si="1753">IF(E462&gt;0,(E462/E438)*100,)</f>
        <v>0.15928639694170119</v>
      </c>
      <c r="Q462" s="248">
        <f t="shared" ref="Q462" si="1754">IF(F462&gt;0,(F462/F438)*100,)</f>
        <v>0</v>
      </c>
      <c r="R462" s="253">
        <f t="shared" ref="R462" si="1755">IF(G462&gt;0,(G462/G438)*100,)</f>
        <v>0.5208904485140915</v>
      </c>
      <c r="S462" s="248">
        <f t="shared" ref="S462" si="1756">IF(H462&gt;0,(H462/H438)*100,)</f>
        <v>0</v>
      </c>
      <c r="T462" s="248">
        <f t="shared" ref="T462" si="1757">IF(I462&gt;0,(I462/I438)*100,)</f>
        <v>0</v>
      </c>
      <c r="U462" s="253">
        <f t="shared" ref="U462" si="1758">IF(J462&gt;0,(J462/J438)*100,)</f>
        <v>0</v>
      </c>
      <c r="V462" s="281"/>
      <c r="W462" s="279"/>
      <c r="X462" s="279"/>
      <c r="Y462" s="280"/>
      <c r="Z462" s="281"/>
      <c r="AA462" s="281"/>
      <c r="AB462" s="279"/>
      <c r="AC462" s="281"/>
      <c r="AD462" s="193"/>
    </row>
    <row r="463" spans="1:38" ht="15">
      <c r="A463" s="1067"/>
      <c r="B463" s="1106" t="s">
        <v>461</v>
      </c>
      <c r="C463" s="1097"/>
      <c r="D463" s="1098">
        <v>735</v>
      </c>
      <c r="E463" s="1098">
        <v>512</v>
      </c>
      <c r="F463" s="1099">
        <v>140</v>
      </c>
      <c r="G463" s="1100">
        <v>1387</v>
      </c>
      <c r="H463" s="1097"/>
      <c r="I463" s="1101"/>
      <c r="J463" s="1086"/>
      <c r="K463"/>
      <c r="L463" s="922"/>
      <c r="M463" s="145"/>
      <c r="N463" s="991">
        <f>IF(C463&gt;0,(C463/C442)*100,)</f>
        <v>0</v>
      </c>
      <c r="O463" s="274">
        <f t="shared" ref="O463" si="1759">IF(D463&gt;0,(D463/D442)*100,)</f>
        <v>10.5</v>
      </c>
      <c r="P463" s="274">
        <f t="shared" ref="P463" si="1760">IF(E463&gt;0,(E463/E442)*100,)</f>
        <v>5.739910313901345</v>
      </c>
      <c r="Q463" s="274">
        <f t="shared" ref="Q463" si="1761">IF(F463&gt;0,(F463/F442)*100,)</f>
        <v>7.3183481442760057</v>
      </c>
      <c r="R463" s="275">
        <f t="shared" ref="R463" si="1762">IF(G463&gt;0,(G463/G442)*100,)</f>
        <v>7.7777154713172205</v>
      </c>
      <c r="S463" s="274">
        <f t="shared" ref="S463" si="1763">IF(H463&gt;0,(H463/H442)*100,)</f>
        <v>0</v>
      </c>
      <c r="T463" s="274">
        <f t="shared" ref="T463" si="1764">IF(I463&gt;0,(I463/I442)*100,)</f>
        <v>0</v>
      </c>
      <c r="U463" s="275">
        <f t="shared" ref="U463" si="1765">IF(J463&gt;0,(J463/J442)*100,)</f>
        <v>0</v>
      </c>
      <c r="V463" s="286"/>
      <c r="W463" s="271"/>
      <c r="X463" s="271"/>
      <c r="Y463" s="272"/>
      <c r="Z463" s="273"/>
      <c r="AA463" s="273"/>
      <c r="AB463" s="271"/>
      <c r="AC463" s="273"/>
      <c r="AD463" s="193"/>
    </row>
    <row r="464" spans="1:38" ht="15">
      <c r="A464" s="1067"/>
      <c r="B464" s="1106" t="s">
        <v>459</v>
      </c>
      <c r="C464" s="1097"/>
      <c r="D464" s="1098">
        <v>943</v>
      </c>
      <c r="E464" s="1098">
        <v>1219</v>
      </c>
      <c r="F464" s="1099">
        <v>128</v>
      </c>
      <c r="G464" s="1100">
        <v>2290</v>
      </c>
      <c r="H464" s="1097"/>
      <c r="I464" s="1101"/>
      <c r="J464" s="1086"/>
      <c r="K464"/>
      <c r="L464" s="922"/>
      <c r="M464" s="145"/>
      <c r="N464" s="980">
        <f>IF(C464&gt;0,(C464/C435)*100,)</f>
        <v>0</v>
      </c>
      <c r="O464" s="998">
        <f t="shared" ref="O464" si="1766">IF(D464&gt;0,(D464/D435)*100,)</f>
        <v>15.047071964257219</v>
      </c>
      <c r="P464" s="998">
        <f t="shared" ref="P464" si="1767">IF(E464&gt;0,(E464/E435)*100,)</f>
        <v>13.009605122732124</v>
      </c>
      <c r="Q464" s="998">
        <f t="shared" ref="Q464" si="1768">IF(F464&gt;0,(F464/F435)*100,)</f>
        <v>8.0604534005037785</v>
      </c>
      <c r="R464" s="999">
        <f t="shared" ref="R464" si="1769">IF(G464&gt;0,(G464/G435)*100,)</f>
        <v>13.294629898403484</v>
      </c>
      <c r="S464" s="998">
        <f t="shared" ref="S464" si="1770">IF(H464&gt;0,(H464/H435)*100,)</f>
        <v>0</v>
      </c>
      <c r="T464" s="1000">
        <f t="shared" ref="T464" si="1771">IF(I464&gt;0,(I464/I435)*100,)</f>
        <v>0</v>
      </c>
      <c r="U464" s="999">
        <f t="shared" ref="U464" si="1772">IF(J464&gt;0,(J464/J435)*100,)</f>
        <v>0</v>
      </c>
      <c r="V464" s="278"/>
      <c r="W464" s="279"/>
      <c r="X464" s="279"/>
      <c r="Y464" s="280"/>
      <c r="Z464" s="281"/>
      <c r="AA464" s="281"/>
      <c r="AB464" s="279"/>
      <c r="AC464" s="281"/>
      <c r="AD464" s="193"/>
    </row>
    <row r="465" spans="1:30" ht="15">
      <c r="A465" s="1067"/>
      <c r="B465" s="1106" t="s">
        <v>457</v>
      </c>
      <c r="C465" s="1097"/>
      <c r="D465" s="1098">
        <v>1860</v>
      </c>
      <c r="E465" s="1098">
        <v>1949</v>
      </c>
      <c r="F465" s="1099">
        <v>353</v>
      </c>
      <c r="G465" s="1100">
        <v>4162</v>
      </c>
      <c r="H465" s="1097"/>
      <c r="I465" s="1101"/>
      <c r="J465" s="1086"/>
      <c r="K465"/>
      <c r="L465" s="922"/>
      <c r="M465" s="145"/>
      <c r="N465" s="178">
        <f>IF(C465&gt;0,(C465/C438)*100,)</f>
        <v>0</v>
      </c>
      <c r="O465" s="271">
        <f t="shared" ref="O465" si="1773">IF(D465&gt;0,(D465/D438)*100,)</f>
        <v>26.541095890410958</v>
      </c>
      <c r="P465" s="207">
        <f t="shared" ref="P465" si="1774">IF(E465&gt;0,(E465/E438)*100,)</f>
        <v>20.696612509291707</v>
      </c>
      <c r="Q465" s="208">
        <f t="shared" ref="Q465" si="1775">IF(F465&gt;0,(F465/F438)*100,)</f>
        <v>19.47049089906233</v>
      </c>
      <c r="R465" s="209">
        <f t="shared" ref="R465" si="1776">IF(G465&gt;0,(G465/G438)*100,)</f>
        <v>22.820484702269987</v>
      </c>
      <c r="S465" s="210">
        <f t="shared" ref="S465" si="1777">IF(H465&gt;0,(H465/H438)*100,)</f>
        <v>0</v>
      </c>
      <c r="T465" s="207">
        <f t="shared" ref="T465" si="1778">IF(I465&gt;0,(I465/I438)*100,)</f>
        <v>0</v>
      </c>
      <c r="U465" s="209">
        <f t="shared" ref="U465" si="1779">IF(J465&gt;0,(J465/J438)*100,)</f>
        <v>0</v>
      </c>
      <c r="V465" s="260"/>
      <c r="W465" s="254"/>
      <c r="X465" s="261"/>
      <c r="Y465" s="261"/>
      <c r="Z465" s="262"/>
      <c r="AA465" s="262"/>
      <c r="AB465" s="261"/>
      <c r="AC465" s="262"/>
      <c r="AD465" s="193"/>
    </row>
    <row r="466" spans="1:30" ht="15">
      <c r="A466" s="1067"/>
      <c r="B466" s="1106" t="s">
        <v>455</v>
      </c>
      <c r="C466" s="1097"/>
      <c r="D466" s="1098">
        <v>1554</v>
      </c>
      <c r="E466" s="1098">
        <v>2243</v>
      </c>
      <c r="F466" s="1099">
        <v>425</v>
      </c>
      <c r="G466" s="1100">
        <v>4222</v>
      </c>
      <c r="H466" s="1097"/>
      <c r="I466" s="1101"/>
      <c r="J466" s="1086"/>
      <c r="K466"/>
      <c r="L466" s="922"/>
      <c r="M466" s="145"/>
      <c r="N466" s="991">
        <f>IF(C466&gt;0,(C466/C442)*100,)</f>
        <v>0</v>
      </c>
      <c r="O466" s="274">
        <f t="shared" ref="O466" si="1780">IF(D466&gt;0,(D466/D442)*100,)</f>
        <v>22.2</v>
      </c>
      <c r="P466" s="211">
        <f t="shared" ref="P466" si="1781">IF(E466&gt;0,(E466/E442)*100,)</f>
        <v>25.145739910313903</v>
      </c>
      <c r="Q466" s="212">
        <f t="shared" ref="Q466" si="1782">IF(F466&gt;0,(F466/F442)*100,)</f>
        <v>22.216414009409306</v>
      </c>
      <c r="R466" s="213">
        <f t="shared" ref="R466" si="1783">IF(G466&gt;0,(G466/G442)*100,)</f>
        <v>23.675208882409017</v>
      </c>
      <c r="S466" s="214">
        <f t="shared" ref="S466" si="1784">IF(H466&gt;0,(H466/H442)*100,)</f>
        <v>0</v>
      </c>
      <c r="T466" s="211">
        <f t="shared" ref="T466" si="1785">IF(I466&gt;0,(I466/I442)*100,)</f>
        <v>0</v>
      </c>
      <c r="U466" s="213">
        <f t="shared" ref="U466" si="1786">IF(J466&gt;0,(J466/J442)*100,)</f>
        <v>0</v>
      </c>
      <c r="V466" s="281"/>
      <c r="W466" s="279"/>
      <c r="X466" s="279"/>
      <c r="Y466" s="280"/>
      <c r="Z466" s="281"/>
      <c r="AA466" s="281"/>
      <c r="AB466" s="279"/>
      <c r="AC466" s="281"/>
      <c r="AD466" s="193"/>
    </row>
    <row r="467" spans="1:30" ht="15">
      <c r="A467" s="1067"/>
      <c r="B467" s="1106" t="s">
        <v>453</v>
      </c>
      <c r="C467" s="1097"/>
      <c r="D467" s="1098">
        <v>3979</v>
      </c>
      <c r="E467" s="1098">
        <v>5620</v>
      </c>
      <c r="F467" s="1099">
        <v>1111</v>
      </c>
      <c r="G467" s="1100">
        <v>10710</v>
      </c>
      <c r="H467" s="1097"/>
      <c r="I467" s="1101"/>
      <c r="J467" s="1086"/>
      <c r="K467"/>
      <c r="L467" s="922"/>
      <c r="M467" s="145"/>
      <c r="N467" s="980">
        <f>IF(C467&gt;0,(C467/C435)*100,)</f>
        <v>0</v>
      </c>
      <c r="O467" s="1000">
        <f t="shared" ref="O467" si="1787">IF(D467&gt;0,(D467/D435)*100,)</f>
        <v>63.49130365406095</v>
      </c>
      <c r="P467" s="1001">
        <f t="shared" ref="P467" si="1788">IF(E467&gt;0,(E467/E435)*100,)</f>
        <v>59.978655282817506</v>
      </c>
      <c r="Q467" s="1002">
        <f t="shared" ref="Q467" si="1789">IF(F467&gt;0,(F467/F435)*100,)</f>
        <v>69.962216624685141</v>
      </c>
      <c r="R467" s="1003">
        <f t="shared" ref="R467" si="1790">IF(G467&gt;0,(G467/G435)*100,)</f>
        <v>62.177068214804066</v>
      </c>
      <c r="S467" s="250">
        <f t="shared" ref="S467" si="1791">IF(H467&gt;0,(H467/H435)*100,)</f>
        <v>0</v>
      </c>
      <c r="T467" s="1001">
        <f t="shared" ref="T467" si="1792">IF(I467&gt;0,(I467/I435)*100,)</f>
        <v>0</v>
      </c>
      <c r="U467" s="1003">
        <f t="shared" ref="U467" si="1793">IF(J467&gt;0,(J467/J435)*100,)</f>
        <v>0</v>
      </c>
      <c r="V467" s="278"/>
      <c r="W467" s="279"/>
      <c r="X467" s="279"/>
      <c r="Y467" s="280"/>
      <c r="Z467" s="281"/>
      <c r="AA467" s="281"/>
      <c r="AB467" s="279"/>
      <c r="AC467" s="281"/>
      <c r="AD467" s="193"/>
    </row>
    <row r="468" spans="1:30" ht="15">
      <c r="A468" s="1067"/>
      <c r="B468" s="1106" t="s">
        <v>451</v>
      </c>
      <c r="C468" s="1097"/>
      <c r="D468" s="1098">
        <v>3605</v>
      </c>
      <c r="E468" s="1098">
        <v>4847</v>
      </c>
      <c r="F468" s="1099">
        <v>1011</v>
      </c>
      <c r="G468" s="1100">
        <v>9463</v>
      </c>
      <c r="H468" s="1097"/>
      <c r="I468" s="1101"/>
      <c r="J468" s="1086"/>
      <c r="K468"/>
      <c r="L468" s="922"/>
      <c r="M468" s="145"/>
      <c r="N468" s="178">
        <f>IF(C468&gt;0,(C468/C438)*100,)</f>
        <v>0</v>
      </c>
      <c r="O468" s="271">
        <f t="shared" ref="O468" si="1794">IF(D468&gt;0,(D468/D438)*100,)</f>
        <v>51.441210045662103</v>
      </c>
      <c r="P468" s="207">
        <f t="shared" ref="P468" si="1795">IF(E468&gt;0,(E468/E438)*100,)</f>
        <v>51.470744398428373</v>
      </c>
      <c r="Q468" s="208">
        <f t="shared" ref="Q468" si="1796">IF(F468&gt;0,(F468/F438)*100,)</f>
        <v>55.76392719249862</v>
      </c>
      <c r="R468" s="209">
        <f t="shared" ref="R468" si="1797">IF(G468&gt;0,(G468/G438)*100,)</f>
        <v>51.886171729356292</v>
      </c>
      <c r="S468" s="210">
        <f t="shared" ref="S468" si="1798">IF(H468&gt;0,(H468/H438)*100,)</f>
        <v>0</v>
      </c>
      <c r="T468" s="207">
        <f t="shared" ref="T468" si="1799">IF(I468&gt;0,(I468/I438)*100,)</f>
        <v>0</v>
      </c>
      <c r="U468" s="209">
        <f t="shared" ref="U468" si="1800">IF(J468&gt;0,(J468/J438)*100,)</f>
        <v>0</v>
      </c>
      <c r="V468" s="260"/>
      <c r="W468" s="254"/>
      <c r="X468" s="261"/>
      <c r="Y468" s="261"/>
      <c r="Z468" s="262"/>
      <c r="AA468" s="262"/>
      <c r="AB468" s="261"/>
      <c r="AC468" s="262"/>
      <c r="AD468" s="193"/>
    </row>
    <row r="469" spans="1:30" ht="15">
      <c r="A469" s="1067"/>
      <c r="B469" s="1114" t="s">
        <v>449</v>
      </c>
      <c r="C469" s="1116"/>
      <c r="D469" s="1117">
        <v>3132</v>
      </c>
      <c r="E469" s="1117">
        <v>3631</v>
      </c>
      <c r="F469" s="1118">
        <v>799</v>
      </c>
      <c r="G469" s="1119">
        <v>7562</v>
      </c>
      <c r="H469" s="1116"/>
      <c r="I469" s="1117"/>
      <c r="J469" s="1091"/>
      <c r="K469"/>
      <c r="L469" s="922"/>
      <c r="M469" s="145"/>
      <c r="N469" s="991">
        <f>IF(C469&gt;0,(C469/C442)*100,)</f>
        <v>0</v>
      </c>
      <c r="O469" s="274">
        <f t="shared" ref="O469" si="1801">IF(D469&gt;0,(D469/D442)*100,)</f>
        <v>44.742857142857147</v>
      </c>
      <c r="P469" s="211">
        <f t="shared" ref="P469" si="1802">IF(E469&gt;0,(E469/E442)*100,)</f>
        <v>40.706278026905828</v>
      </c>
      <c r="Q469" s="212">
        <f t="shared" ref="Q469" si="1803">IF(F469&gt;0,(F469/F442)*100,)</f>
        <v>41.766858337689492</v>
      </c>
      <c r="R469" s="213">
        <f t="shared" ref="R469" si="1804">IF(G469&gt;0,(G469/G442)*100,)</f>
        <v>42.404530925811699</v>
      </c>
      <c r="S469" s="214">
        <f t="shared" ref="S469" si="1805">IF(H469&gt;0,(H469/H442)*100,)</f>
        <v>0</v>
      </c>
      <c r="T469" s="211">
        <f t="shared" ref="T469" si="1806">IF(I469&gt;0,(I469/I442)*100,)</f>
        <v>0</v>
      </c>
      <c r="U469" s="213">
        <f t="shared" ref="U469" si="1807">IF(J469&gt;0,(J469/J442)*100,)</f>
        <v>0</v>
      </c>
      <c r="V469" s="281"/>
      <c r="W469" s="279"/>
      <c r="X469" s="279"/>
      <c r="Y469" s="280"/>
      <c r="Z469" s="281"/>
      <c r="AA469" s="281"/>
      <c r="AB469" s="279"/>
      <c r="AC469" s="281"/>
      <c r="AD469" s="193"/>
    </row>
    <row r="470" spans="1:30" ht="15">
      <c r="A470" s="1067"/>
      <c r="B470" s="1106" t="s">
        <v>447</v>
      </c>
      <c r="C470" s="1097"/>
      <c r="D470" s="1098"/>
      <c r="E470" s="1098"/>
      <c r="F470" s="1099"/>
      <c r="G470" s="1100"/>
      <c r="H470" s="1097"/>
      <c r="I470" s="1101"/>
      <c r="J470" s="1086"/>
      <c r="K470"/>
      <c r="L470" s="922"/>
      <c r="M470" s="145"/>
      <c r="N470" s="980">
        <f>IF(C470&gt;0,(C470/C428)*100,)</f>
        <v>0</v>
      </c>
      <c r="O470" s="1000">
        <f t="shared" ref="O470" si="1808">IF(D470&gt;0,(D470/D428)*100,)</f>
        <v>0</v>
      </c>
      <c r="P470" s="1001">
        <f t="shared" ref="P470" si="1809">IF(E470&gt;0,(E470/E428)*100,)</f>
        <v>0</v>
      </c>
      <c r="Q470" s="1002">
        <f t="shared" ref="Q470" si="1810">IF(F470&gt;0,(F470/F428)*100,)</f>
        <v>0</v>
      </c>
      <c r="R470" s="1003">
        <f t="shared" ref="R470" si="1811">IF(G470&gt;0,(G470/G428)*100,)</f>
        <v>0</v>
      </c>
      <c r="S470" s="250">
        <f t="shared" ref="S470" si="1812">IF(H470&gt;0,(H470/H428)*100,)</f>
        <v>0</v>
      </c>
      <c r="T470" s="1001">
        <f t="shared" ref="T470" si="1813">IF(I470&gt;0,(I470/I428)*100,)</f>
        <v>0</v>
      </c>
      <c r="U470" s="1003">
        <f t="shared" ref="U470" si="1814">IF(J470&gt;0,(J470/J428)*100,)</f>
        <v>0</v>
      </c>
      <c r="V470" s="260"/>
      <c r="W470" s="254"/>
      <c r="X470" s="261"/>
      <c r="Y470" s="261"/>
      <c r="Z470" s="262"/>
      <c r="AA470" s="262"/>
      <c r="AB470" s="261"/>
      <c r="AC470" s="262"/>
      <c r="AD470" s="193"/>
    </row>
    <row r="471" spans="1:30" ht="15">
      <c r="A471" s="1067"/>
      <c r="B471" s="1106" t="s">
        <v>445</v>
      </c>
      <c r="C471" s="1097"/>
      <c r="D471" s="1098"/>
      <c r="E471" s="1098"/>
      <c r="F471" s="1099"/>
      <c r="G471" s="1100"/>
      <c r="H471" s="1097"/>
      <c r="I471" s="1101"/>
      <c r="J471" s="1086"/>
      <c r="K471"/>
      <c r="L471" s="922"/>
      <c r="M471" s="145"/>
      <c r="N471" s="271">
        <f>IF(C471&gt;0,(C471/C430)*100,)</f>
        <v>0</v>
      </c>
      <c r="O471" s="271">
        <f t="shared" ref="O471" si="1815">IF(D471&gt;0,(D471/D430)*100,)</f>
        <v>0</v>
      </c>
      <c r="P471" s="207">
        <f t="shared" ref="P471" si="1816">IF(E471&gt;0,(E471/E430)*100,)</f>
        <v>0</v>
      </c>
      <c r="Q471" s="208">
        <f t="shared" ref="Q471" si="1817">IF(F471&gt;0,(F471/F430)*100,)</f>
        <v>0</v>
      </c>
      <c r="R471" s="209">
        <f t="shared" ref="R471" si="1818">IF(G471&gt;0,(G471/G430)*100,)</f>
        <v>0</v>
      </c>
      <c r="S471" s="210">
        <f t="shared" ref="S471" si="1819">IF(H471&gt;0,(H471/H430)*100,)</f>
        <v>0</v>
      </c>
      <c r="T471" s="207">
        <f t="shared" ref="T471" si="1820">IF(I471&gt;0,(I471/I430)*100,)</f>
        <v>0</v>
      </c>
      <c r="U471" s="209">
        <f t="shared" ref="U471" si="1821">IF(J471&gt;0,(J471/J430)*100,)</f>
        <v>0</v>
      </c>
      <c r="V471" s="260"/>
      <c r="W471" s="254"/>
      <c r="X471" s="261"/>
      <c r="Y471" s="261"/>
      <c r="Z471" s="262"/>
      <c r="AA471" s="262"/>
      <c r="AB471" s="261"/>
      <c r="AC471" s="262"/>
      <c r="AD471" s="193"/>
    </row>
    <row r="472" spans="1:30" ht="15">
      <c r="A472" s="1067"/>
      <c r="B472" s="1106" t="s">
        <v>443</v>
      </c>
      <c r="C472" s="1097"/>
      <c r="D472" s="1098"/>
      <c r="E472" s="1098"/>
      <c r="F472" s="1099"/>
      <c r="G472" s="1100"/>
      <c r="H472" s="1097"/>
      <c r="I472" s="1101"/>
      <c r="J472" s="1086"/>
      <c r="K472"/>
      <c r="L472" s="922"/>
      <c r="M472" s="145"/>
      <c r="N472" s="274">
        <f>IF(C472&gt;0,(C472/C432)*100,)</f>
        <v>0</v>
      </c>
      <c r="O472" s="274">
        <f t="shared" ref="O472" si="1822">IF(D472&gt;0,(D472/D432)*100,)</f>
        <v>0</v>
      </c>
      <c r="P472" s="211">
        <f t="shared" ref="P472" si="1823">IF(E472&gt;0,(E472/E432)*100,)</f>
        <v>0</v>
      </c>
      <c r="Q472" s="212">
        <f t="shared" ref="Q472" si="1824">IF(F472&gt;0,(F472/F432)*100,)</f>
        <v>0</v>
      </c>
      <c r="R472" s="213">
        <f t="shared" ref="R472" si="1825">IF(G472&gt;0,(G472/G432)*100,)</f>
        <v>0</v>
      </c>
      <c r="S472" s="214">
        <f t="shared" ref="S472" si="1826">IF(H472&gt;0,(H472/H432)*100,)</f>
        <v>0</v>
      </c>
      <c r="T472" s="211">
        <f t="shared" ref="T472" si="1827">IF(I472&gt;0,(I472/I432)*100,)</f>
        <v>0</v>
      </c>
      <c r="U472" s="213">
        <f t="shared" ref="U472" si="1828">IF(J472&gt;0,(J472/J432)*100,)</f>
        <v>0</v>
      </c>
      <c r="V472" s="983"/>
      <c r="W472" s="283"/>
      <c r="X472" s="283"/>
      <c r="Y472" s="284"/>
      <c r="Z472" s="282"/>
      <c r="AA472" s="282"/>
      <c r="AB472" s="283"/>
      <c r="AC472" s="282"/>
      <c r="AD472" s="193"/>
    </row>
    <row r="473" spans="1:30" ht="15">
      <c r="A473" s="1068" t="s">
        <v>125</v>
      </c>
      <c r="B473" s="1105" t="s">
        <v>517</v>
      </c>
      <c r="C473" s="1092"/>
      <c r="D473" s="1093">
        <v>25863</v>
      </c>
      <c r="E473" s="1093">
        <v>25251</v>
      </c>
      <c r="F473" s="1094">
        <v>12617</v>
      </c>
      <c r="G473" s="1095">
        <v>63731</v>
      </c>
      <c r="H473" s="1092"/>
      <c r="I473" s="1093"/>
      <c r="J473" s="1096"/>
      <c r="K473"/>
      <c r="L473" s="922"/>
      <c r="M473" s="145"/>
      <c r="N473" s="252"/>
      <c r="O473" s="176"/>
      <c r="P473" s="176"/>
      <c r="Q473" s="176"/>
      <c r="R473" s="177"/>
      <c r="S473" s="177"/>
      <c r="T473" s="244"/>
      <c r="U473" s="987"/>
      <c r="V473" s="256"/>
      <c r="W473" s="257"/>
      <c r="X473" s="258"/>
      <c r="Y473" s="258"/>
      <c r="Z473" s="259"/>
      <c r="AA473" s="259"/>
      <c r="AB473" s="258"/>
      <c r="AC473" s="979"/>
      <c r="AD473" s="193"/>
    </row>
    <row r="474" spans="1:30" ht="15">
      <c r="A474" s="1067"/>
      <c r="B474" s="1106" t="s">
        <v>515</v>
      </c>
      <c r="C474" s="1097"/>
      <c r="D474" s="1098">
        <v>26369</v>
      </c>
      <c r="E474" s="1098">
        <v>26576</v>
      </c>
      <c r="F474" s="1099">
        <v>13417</v>
      </c>
      <c r="G474" s="1100">
        <v>66362</v>
      </c>
      <c r="H474" s="1097"/>
      <c r="I474" s="1101"/>
      <c r="J474" s="1086"/>
      <c r="K474"/>
      <c r="L474" s="922"/>
      <c r="M474" s="145"/>
      <c r="N474" s="179"/>
      <c r="O474" s="179"/>
      <c r="P474" s="179"/>
      <c r="Q474" s="179"/>
      <c r="R474" s="180"/>
      <c r="S474" s="180"/>
      <c r="T474" s="245"/>
      <c r="U474" s="988"/>
      <c r="V474" s="260"/>
      <c r="W474" s="254"/>
      <c r="X474" s="261"/>
      <c r="Y474" s="261"/>
      <c r="Z474" s="262"/>
      <c r="AA474" s="262"/>
      <c r="AB474" s="261"/>
      <c r="AC474" s="262"/>
      <c r="AD474" s="193"/>
    </row>
    <row r="475" spans="1:30" ht="15">
      <c r="A475" s="1067"/>
      <c r="B475" s="1106" t="s">
        <v>513</v>
      </c>
      <c r="C475" s="1097"/>
      <c r="D475" s="1098">
        <v>29919</v>
      </c>
      <c r="E475" s="1098">
        <v>30383</v>
      </c>
      <c r="F475" s="1099">
        <v>13692</v>
      </c>
      <c r="G475" s="1100">
        <v>73994</v>
      </c>
      <c r="H475" s="1097"/>
      <c r="I475" s="1101"/>
      <c r="J475" s="1086"/>
      <c r="K475"/>
      <c r="L475" s="922"/>
      <c r="M475" s="145"/>
      <c r="N475" s="179"/>
      <c r="O475" s="179"/>
      <c r="P475" s="179"/>
      <c r="Q475" s="179"/>
      <c r="R475" s="180"/>
      <c r="S475" s="180"/>
      <c r="T475" s="245"/>
      <c r="U475" s="988"/>
      <c r="V475" s="260"/>
      <c r="W475" s="254"/>
      <c r="X475" s="261"/>
      <c r="Y475" s="261"/>
      <c r="Z475" s="262"/>
      <c r="AA475" s="262"/>
      <c r="AB475" s="261"/>
      <c r="AC475" s="262"/>
      <c r="AD475" s="193"/>
    </row>
    <row r="476" spans="1:30" ht="15">
      <c r="A476" s="1067"/>
      <c r="B476" s="1106" t="s">
        <v>511</v>
      </c>
      <c r="C476" s="1097"/>
      <c r="D476" s="1098">
        <v>38574</v>
      </c>
      <c r="E476" s="1098">
        <v>34316</v>
      </c>
      <c r="F476" s="1099">
        <v>16333</v>
      </c>
      <c r="G476" s="1100">
        <v>89223</v>
      </c>
      <c r="H476" s="1097"/>
      <c r="I476" s="1101"/>
      <c r="J476" s="1086"/>
      <c r="K476"/>
      <c r="L476" s="922"/>
      <c r="M476" s="145"/>
      <c r="N476" s="179"/>
      <c r="O476" s="179"/>
      <c r="P476" s="179"/>
      <c r="Q476" s="179"/>
      <c r="R476" s="180"/>
      <c r="S476" s="180"/>
      <c r="T476" s="245"/>
      <c r="U476" s="988"/>
      <c r="V476" s="260"/>
      <c r="W476" s="254"/>
      <c r="X476" s="261"/>
      <c r="Y476" s="261"/>
      <c r="Z476" s="262"/>
      <c r="AA476" s="262"/>
      <c r="AB476" s="261"/>
      <c r="AC476" s="262"/>
      <c r="AD476" s="193"/>
    </row>
    <row r="477" spans="1:30" ht="15">
      <c r="A477" s="1067"/>
      <c r="B477" s="1106" t="s">
        <v>509</v>
      </c>
      <c r="C477" s="1097"/>
      <c r="D477" s="1098">
        <v>39448</v>
      </c>
      <c r="E477" s="1098">
        <v>41773</v>
      </c>
      <c r="F477" s="1099">
        <v>17850</v>
      </c>
      <c r="G477" s="1100">
        <v>99071</v>
      </c>
      <c r="H477" s="1097"/>
      <c r="I477" s="1101"/>
      <c r="J477" s="1086"/>
      <c r="K477"/>
      <c r="L477" s="922"/>
      <c r="M477" s="145"/>
      <c r="N477" s="179"/>
      <c r="O477" s="179"/>
      <c r="P477" s="179"/>
      <c r="Q477" s="179"/>
      <c r="R477" s="180"/>
      <c r="S477" s="180"/>
      <c r="T477" s="245"/>
      <c r="U477" s="988"/>
      <c r="V477" s="260"/>
      <c r="W477" s="254"/>
      <c r="X477" s="261"/>
      <c r="Y477" s="261"/>
      <c r="Z477" s="262"/>
      <c r="AA477" s="262"/>
      <c r="AB477" s="261"/>
      <c r="AC477" s="262"/>
      <c r="AD477" s="193"/>
    </row>
    <row r="478" spans="1:30" ht="15">
      <c r="A478" s="1067"/>
      <c r="B478" s="1106" t="s">
        <v>507</v>
      </c>
      <c r="C478" s="1097"/>
      <c r="D478" s="1098">
        <v>39565</v>
      </c>
      <c r="E478" s="1098">
        <v>43199</v>
      </c>
      <c r="F478" s="1099">
        <v>18662</v>
      </c>
      <c r="G478" s="1100">
        <v>101426</v>
      </c>
      <c r="H478" s="1097"/>
      <c r="I478" s="1101"/>
      <c r="J478" s="1086"/>
      <c r="K478"/>
      <c r="L478" s="922"/>
      <c r="M478" s="145"/>
      <c r="N478" s="181"/>
      <c r="O478" s="181"/>
      <c r="P478" s="181"/>
      <c r="Q478" s="181"/>
      <c r="R478" s="182"/>
      <c r="S478" s="182"/>
      <c r="T478" s="246"/>
      <c r="U478" s="989"/>
      <c r="V478" s="263"/>
      <c r="W478" s="264"/>
      <c r="X478" s="265"/>
      <c r="Y478" s="265"/>
      <c r="Z478" s="266"/>
      <c r="AA478" s="266"/>
      <c r="AB478" s="265"/>
      <c r="AC478" s="266"/>
      <c r="AD478" s="193"/>
    </row>
    <row r="479" spans="1:30" ht="15">
      <c r="A479" s="1067"/>
      <c r="B479" s="1106" t="s">
        <v>505</v>
      </c>
      <c r="C479" s="1097"/>
      <c r="D479" s="1098">
        <v>7062</v>
      </c>
      <c r="E479" s="1098">
        <v>8262</v>
      </c>
      <c r="F479" s="1099">
        <v>3439</v>
      </c>
      <c r="G479" s="1100">
        <v>18763</v>
      </c>
      <c r="H479" s="1097"/>
      <c r="I479" s="1101"/>
      <c r="J479" s="1086"/>
      <c r="K479"/>
      <c r="L479" s="922"/>
      <c r="M479" s="145"/>
      <c r="N479" s="357"/>
      <c r="O479" s="205"/>
      <c r="P479" s="205"/>
      <c r="Q479" s="205"/>
      <c r="R479" s="206"/>
      <c r="S479" s="205"/>
      <c r="T479" s="247"/>
      <c r="U479" s="981"/>
      <c r="V479" s="267"/>
      <c r="W479" s="267"/>
      <c r="X479" s="267"/>
      <c r="Y479" s="267"/>
      <c r="Z479" s="268"/>
      <c r="AA479" s="267"/>
      <c r="AB479" s="267"/>
      <c r="AC479" s="978"/>
      <c r="AD479" s="193"/>
    </row>
    <row r="480" spans="1:30" ht="15">
      <c r="A480" s="1067"/>
      <c r="B480" s="1065" t="s">
        <v>1271</v>
      </c>
      <c r="C480" s="1097"/>
      <c r="D480" s="1098">
        <v>0</v>
      </c>
      <c r="E480" s="1098">
        <v>0</v>
      </c>
      <c r="F480" s="1099">
        <v>0</v>
      </c>
      <c r="G480" s="1100">
        <v>0</v>
      </c>
      <c r="H480" s="1097"/>
      <c r="I480" s="1101"/>
      <c r="J480" s="1086"/>
      <c r="K480"/>
      <c r="L480" s="922"/>
      <c r="M480" s="145"/>
      <c r="N480" s="178"/>
      <c r="O480" s="178"/>
      <c r="P480" s="178"/>
      <c r="Q480" s="178"/>
      <c r="R480" s="183"/>
      <c r="S480" s="178"/>
      <c r="T480" s="248"/>
      <c r="U480" s="183"/>
      <c r="V480" s="254"/>
      <c r="W480" s="254"/>
      <c r="X480" s="254"/>
      <c r="Y480" s="254"/>
      <c r="Z480" s="255"/>
      <c r="AA480" s="254"/>
      <c r="AB480" s="254"/>
      <c r="AC480" s="260"/>
      <c r="AD480" s="193"/>
    </row>
    <row r="481" spans="1:30" ht="15">
      <c r="A481" s="1067"/>
      <c r="B481" s="1106" t="s">
        <v>503</v>
      </c>
      <c r="C481" s="1097"/>
      <c r="D481" s="1098">
        <v>7607</v>
      </c>
      <c r="E481" s="1098">
        <v>7310</v>
      </c>
      <c r="F481" s="1099">
        <v>3468</v>
      </c>
      <c r="G481" s="1100">
        <v>18385</v>
      </c>
      <c r="H481" s="1097"/>
      <c r="I481" s="1101"/>
      <c r="J481" s="1086"/>
      <c r="K481"/>
      <c r="L481" s="480"/>
      <c r="M481" s="145"/>
      <c r="N481" s="178">
        <f t="shared" ref="N481:N483" si="1829">IF(C481&gt;0,(C481/C473)*100,)</f>
        <v>0</v>
      </c>
      <c r="O481" s="248"/>
      <c r="P481" s="248"/>
      <c r="Q481" s="248"/>
      <c r="R481" s="253"/>
      <c r="S481" s="248"/>
      <c r="T481" s="248"/>
      <c r="U481" s="253"/>
      <c r="V481" s="248"/>
      <c r="W481" s="248"/>
      <c r="X481" s="248"/>
      <c r="Y481" s="248"/>
      <c r="Z481" s="253"/>
      <c r="AA481" s="248"/>
      <c r="AB481" s="248"/>
      <c r="AC481" s="269"/>
      <c r="AD481" s="193"/>
    </row>
    <row r="482" spans="1:30" ht="15">
      <c r="A482" s="1067"/>
      <c r="B482" s="1065" t="s">
        <v>1273</v>
      </c>
      <c r="C482" s="1097"/>
      <c r="D482" s="1098">
        <v>0</v>
      </c>
      <c r="E482" s="1098">
        <v>0</v>
      </c>
      <c r="F482" s="1099">
        <v>0</v>
      </c>
      <c r="G482" s="1100">
        <v>0</v>
      </c>
      <c r="H482" s="1097"/>
      <c r="I482" s="1101"/>
      <c r="J482" s="1086"/>
      <c r="K482"/>
      <c r="L482" s="480"/>
      <c r="M482" s="145"/>
      <c r="N482" s="178">
        <f t="shared" si="1829"/>
        <v>0</v>
      </c>
      <c r="O482" s="248"/>
      <c r="P482" s="248"/>
      <c r="Q482" s="248"/>
      <c r="R482" s="253"/>
      <c r="S482" s="248"/>
      <c r="T482" s="248"/>
      <c r="U482" s="253"/>
      <c r="V482" s="248"/>
      <c r="W482" s="248"/>
      <c r="X482" s="248"/>
      <c r="Y482" s="248"/>
      <c r="Z482" s="253"/>
      <c r="AA482" s="248"/>
      <c r="AB482" s="248"/>
      <c r="AC482" s="269"/>
      <c r="AD482" s="193"/>
    </row>
    <row r="483" spans="1:30" ht="15">
      <c r="A483" s="1067"/>
      <c r="B483" s="1106" t="s">
        <v>501</v>
      </c>
      <c r="C483" s="1097"/>
      <c r="D483" s="1098">
        <v>6806</v>
      </c>
      <c r="E483" s="1098">
        <v>7968</v>
      </c>
      <c r="F483" s="1099">
        <v>3193</v>
      </c>
      <c r="G483" s="1100">
        <v>17967</v>
      </c>
      <c r="H483" s="1097"/>
      <c r="I483" s="1101"/>
      <c r="J483" s="1086"/>
      <c r="K483"/>
      <c r="L483" s="480"/>
      <c r="M483" s="145"/>
      <c r="N483" s="178">
        <f t="shared" si="1829"/>
        <v>0</v>
      </c>
      <c r="O483" s="248"/>
      <c r="P483" s="248"/>
      <c r="Q483" s="248"/>
      <c r="R483" s="253"/>
      <c r="S483" s="248"/>
      <c r="T483" s="248"/>
      <c r="U483" s="253"/>
      <c r="V483" s="248"/>
      <c r="W483" s="248"/>
      <c r="X483" s="248"/>
      <c r="Y483" s="248"/>
      <c r="Z483" s="253"/>
      <c r="AA483" s="248"/>
      <c r="AB483" s="248"/>
      <c r="AC483" s="269"/>
      <c r="AD483" s="193"/>
    </row>
    <row r="484" spans="1:30" ht="15">
      <c r="A484" s="1067"/>
      <c r="B484" s="1065" t="s">
        <v>1275</v>
      </c>
      <c r="C484" s="1097"/>
      <c r="D484" s="1098">
        <v>0</v>
      </c>
      <c r="E484" s="1098">
        <v>0</v>
      </c>
      <c r="F484" s="1099">
        <v>0</v>
      </c>
      <c r="G484" s="1100">
        <v>0</v>
      </c>
      <c r="H484" s="1097"/>
      <c r="I484" s="1101"/>
      <c r="J484" s="1086"/>
      <c r="K484"/>
      <c r="L484" s="480"/>
      <c r="M484" s="145"/>
      <c r="N484" s="271"/>
      <c r="O484" s="271"/>
      <c r="P484" s="207"/>
      <c r="Q484" s="208"/>
      <c r="R484" s="209"/>
      <c r="S484" s="210"/>
      <c r="T484" s="207"/>
      <c r="U484" s="209"/>
      <c r="V484" s="270"/>
      <c r="W484" s="271"/>
      <c r="X484" s="271"/>
      <c r="Y484" s="272"/>
      <c r="Z484" s="273"/>
      <c r="AA484" s="273"/>
      <c r="AB484" s="271"/>
      <c r="AC484" s="273"/>
      <c r="AD484" s="193"/>
    </row>
    <row r="485" spans="1:30" ht="15">
      <c r="A485" s="1067"/>
      <c r="B485" s="1106" t="s">
        <v>499</v>
      </c>
      <c r="C485" s="1097"/>
      <c r="D485" s="1098">
        <v>7004</v>
      </c>
      <c r="E485" s="1098">
        <v>8346</v>
      </c>
      <c r="F485" s="1099">
        <v>3470</v>
      </c>
      <c r="G485" s="1100">
        <v>18820</v>
      </c>
      <c r="H485" s="1097"/>
      <c r="I485" s="1101"/>
      <c r="J485" s="1086"/>
      <c r="K485"/>
      <c r="L485" s="480"/>
      <c r="M485" s="145"/>
      <c r="N485" s="271"/>
      <c r="O485" s="271"/>
      <c r="P485" s="207"/>
      <c r="Q485" s="208"/>
      <c r="R485" s="209"/>
      <c r="S485" s="210"/>
      <c r="T485" s="207"/>
      <c r="U485" s="209"/>
      <c r="V485" s="270"/>
      <c r="W485" s="271"/>
      <c r="X485" s="271"/>
      <c r="Y485" s="272"/>
      <c r="Z485" s="273"/>
      <c r="AA485" s="273"/>
      <c r="AB485" s="271"/>
      <c r="AC485" s="273"/>
      <c r="AD485" s="193"/>
    </row>
    <row r="486" spans="1:30" ht="15">
      <c r="A486" s="1067"/>
      <c r="B486" s="1065" t="s">
        <v>1293</v>
      </c>
      <c r="C486" s="1097"/>
      <c r="D486" s="1098">
        <v>7004</v>
      </c>
      <c r="E486" s="1098">
        <v>8346</v>
      </c>
      <c r="F486" s="1099">
        <v>3470</v>
      </c>
      <c r="G486" s="1100">
        <v>18820</v>
      </c>
      <c r="H486" s="1097"/>
      <c r="I486" s="1101"/>
      <c r="J486" s="1086"/>
      <c r="K486"/>
      <c r="L486" s="480"/>
      <c r="M486" s="145"/>
      <c r="N486" s="271">
        <f>IF(C486&gt;0,(C486/C474)*100,)</f>
        <v>0</v>
      </c>
      <c r="O486" s="271">
        <f>IF(D486&gt;0,(D486/D474)*100,)</f>
        <v>26.561492661837764</v>
      </c>
      <c r="P486" s="271">
        <f t="shared" ref="P486" si="1830">IF(E486&gt;0,(E486/E474)*100,)</f>
        <v>31.404274533413606</v>
      </c>
      <c r="Q486" s="271">
        <f t="shared" ref="Q486" si="1831">IF(F486&gt;0,(F486/F474)*100,)</f>
        <v>25.862711485428935</v>
      </c>
      <c r="R486" s="974">
        <f t="shared" ref="R486" si="1832">IF(G486&gt;0,(G486/G474)*100,)</f>
        <v>28.359603387480785</v>
      </c>
      <c r="S486" s="271">
        <f t="shared" ref="S486" si="1833">IF(H486&gt;0,(H486/H474)*100,)</f>
        <v>0</v>
      </c>
      <c r="T486" s="271">
        <f t="shared" ref="T486" si="1834">IF(I486&gt;0,(I486/I474)*100,)</f>
        <v>0</v>
      </c>
      <c r="U486" s="974">
        <f t="shared" ref="U486" si="1835">IF(J486&gt;0,(J486/J474)*100,)</f>
        <v>0</v>
      </c>
      <c r="V486" s="270"/>
      <c r="W486" s="271"/>
      <c r="X486" s="271"/>
      <c r="Y486" s="272"/>
      <c r="Z486" s="273"/>
      <c r="AA486" s="273"/>
      <c r="AB486" s="271"/>
      <c r="AC486" s="273"/>
      <c r="AD486" s="193"/>
    </row>
    <row r="487" spans="1:30" ht="15">
      <c r="A487" s="1067"/>
      <c r="B487" s="1065" t="s">
        <v>1291</v>
      </c>
      <c r="C487" s="1097"/>
      <c r="D487" s="1098">
        <v>7004</v>
      </c>
      <c r="E487" s="1098">
        <v>8346</v>
      </c>
      <c r="F487" s="1099">
        <v>3393</v>
      </c>
      <c r="G487" s="1100">
        <v>18743</v>
      </c>
      <c r="H487" s="1097"/>
      <c r="I487" s="1101"/>
      <c r="J487" s="1086"/>
      <c r="K487"/>
      <c r="L487" s="480"/>
      <c r="M487" s="145"/>
      <c r="N487" s="271"/>
      <c r="O487" s="271"/>
      <c r="P487" s="207"/>
      <c r="Q487" s="208"/>
      <c r="R487" s="209"/>
      <c r="S487" s="210"/>
      <c r="T487" s="207"/>
      <c r="U487" s="209"/>
      <c r="V487" s="270"/>
      <c r="W487" s="271"/>
      <c r="X487" s="271"/>
      <c r="Y487" s="272"/>
      <c r="Z487" s="273"/>
      <c r="AA487" s="273"/>
      <c r="AB487" s="271"/>
      <c r="AC487" s="273"/>
      <c r="AD487" s="193"/>
    </row>
    <row r="488" spans="1:30" ht="15">
      <c r="A488" s="1067"/>
      <c r="B488" s="1106" t="s">
        <v>497</v>
      </c>
      <c r="C488" s="1097"/>
      <c r="D488" s="1098">
        <v>8051</v>
      </c>
      <c r="E488" s="1098">
        <v>8008</v>
      </c>
      <c r="F488" s="1099">
        <v>3531</v>
      </c>
      <c r="G488" s="1100">
        <v>19590</v>
      </c>
      <c r="H488" s="1097"/>
      <c r="I488" s="1101"/>
      <c r="J488" s="1086"/>
      <c r="K488"/>
      <c r="L488" s="480"/>
      <c r="M488" s="145"/>
      <c r="N488" s="271"/>
      <c r="O488" s="271"/>
      <c r="P488" s="207"/>
      <c r="Q488" s="208"/>
      <c r="R488" s="209"/>
      <c r="S488" s="210"/>
      <c r="T488" s="207"/>
      <c r="U488" s="209"/>
      <c r="V488" s="270"/>
      <c r="W488" s="271"/>
      <c r="X488" s="271"/>
      <c r="Y488" s="272"/>
      <c r="Z488" s="273"/>
      <c r="AA488" s="273"/>
      <c r="AB488" s="271"/>
      <c r="AC488" s="273"/>
      <c r="AD488" s="193"/>
    </row>
    <row r="489" spans="1:30" ht="15">
      <c r="A489" s="1067"/>
      <c r="B489" s="1065" t="s">
        <v>1277</v>
      </c>
      <c r="C489" s="1097"/>
      <c r="D489" s="1098">
        <v>8051</v>
      </c>
      <c r="E489" s="1098">
        <v>8008</v>
      </c>
      <c r="F489" s="1099">
        <v>3531</v>
      </c>
      <c r="G489" s="1100">
        <v>19590</v>
      </c>
      <c r="H489" s="1097"/>
      <c r="I489" s="1101"/>
      <c r="J489" s="1086"/>
      <c r="K489"/>
      <c r="L489" s="480"/>
      <c r="M489" s="145"/>
      <c r="N489" s="271">
        <f>IF(C489&gt;0,(C489/C475)*100,)</f>
        <v>0</v>
      </c>
      <c r="O489" s="271">
        <f>IF(D489&gt;0,(D489/D475)*100,)</f>
        <v>26.909321835622848</v>
      </c>
      <c r="P489" s="276">
        <f t="shared" ref="P489" si="1836">IF(E489&gt;0,(E489/E475)*100,)</f>
        <v>26.356844287924169</v>
      </c>
      <c r="Q489" s="276">
        <f t="shared" ref="Q489" si="1837">IF(F489&gt;0,(F489/F475)*100,)</f>
        <v>25.788781770376861</v>
      </c>
      <c r="R489" s="277">
        <f t="shared" ref="R489" si="1838">IF(G489&gt;0,(G489/G475)*100,)</f>
        <v>26.475119604292242</v>
      </c>
      <c r="S489" s="276">
        <f t="shared" ref="S489" si="1839">IF(H489&gt;0,(H489/H475)*100,)</f>
        <v>0</v>
      </c>
      <c r="T489" s="271">
        <f t="shared" ref="T489" si="1840">IF(I489&gt;0,(I489/I475)*100,)</f>
        <v>0</v>
      </c>
      <c r="U489" s="277">
        <f t="shared" ref="U489" si="1841">IF(J489&gt;0,(J489/J475)*100,)</f>
        <v>0</v>
      </c>
      <c r="V489" s="270"/>
      <c r="W489" s="271"/>
      <c r="X489" s="271"/>
      <c r="Y489" s="272"/>
      <c r="Z489" s="273"/>
      <c r="AA489" s="273"/>
      <c r="AB489" s="271"/>
      <c r="AC489" s="273"/>
      <c r="AD489" s="193"/>
    </row>
    <row r="490" spans="1:30" ht="15">
      <c r="A490" s="1067"/>
      <c r="B490" s="1065" t="s">
        <v>1279</v>
      </c>
      <c r="C490" s="1097"/>
      <c r="D490" s="1098">
        <v>8051</v>
      </c>
      <c r="E490" s="1098">
        <v>8008</v>
      </c>
      <c r="F490" s="1099">
        <v>3531</v>
      </c>
      <c r="G490" s="1100">
        <v>19590</v>
      </c>
      <c r="H490" s="1097"/>
      <c r="I490" s="1101"/>
      <c r="J490" s="1086"/>
      <c r="K490"/>
      <c r="L490" s="480"/>
      <c r="M490" s="145"/>
      <c r="N490" s="271"/>
      <c r="O490" s="271"/>
      <c r="P490" s="207"/>
      <c r="Q490" s="208"/>
      <c r="R490" s="209"/>
      <c r="S490" s="210"/>
      <c r="T490" s="207"/>
      <c r="U490" s="209"/>
      <c r="V490" s="270"/>
      <c r="W490" s="271"/>
      <c r="X490" s="271"/>
      <c r="Y490" s="272"/>
      <c r="Z490" s="273"/>
      <c r="AA490" s="273"/>
      <c r="AB490" s="271"/>
      <c r="AC490" s="273"/>
      <c r="AD490" s="193"/>
    </row>
    <row r="491" spans="1:30" ht="15">
      <c r="A491" s="1067"/>
      <c r="B491" s="1106" t="s">
        <v>495</v>
      </c>
      <c r="C491" s="1097"/>
      <c r="D491" s="1098">
        <v>9172</v>
      </c>
      <c r="E491" s="1098">
        <v>7875</v>
      </c>
      <c r="F491" s="1099">
        <v>3742</v>
      </c>
      <c r="G491" s="1100">
        <v>20789</v>
      </c>
      <c r="H491" s="1097"/>
      <c r="I491" s="1101"/>
      <c r="J491" s="1086"/>
      <c r="K491"/>
      <c r="L491" s="480"/>
      <c r="M491" s="145"/>
      <c r="N491" s="271"/>
      <c r="O491" s="271"/>
      <c r="P491" s="207"/>
      <c r="Q491" s="208"/>
      <c r="R491" s="209"/>
      <c r="S491" s="210"/>
      <c r="T491" s="207"/>
      <c r="U491" s="209"/>
      <c r="V491" s="270"/>
      <c r="W491" s="271"/>
      <c r="X491" s="271"/>
      <c r="Y491" s="272"/>
      <c r="Z491" s="273"/>
      <c r="AA491" s="273"/>
      <c r="AB491" s="271"/>
      <c r="AC491" s="273"/>
      <c r="AD491" s="193"/>
    </row>
    <row r="492" spans="1:30" ht="15">
      <c r="A492" s="1067"/>
      <c r="B492" s="1065" t="s">
        <v>1281</v>
      </c>
      <c r="C492" s="1097"/>
      <c r="D492" s="1098">
        <v>9172</v>
      </c>
      <c r="E492" s="1098">
        <v>7875</v>
      </c>
      <c r="F492" s="1099">
        <v>3742</v>
      </c>
      <c r="G492" s="1100">
        <v>20789</v>
      </c>
      <c r="H492" s="1097"/>
      <c r="I492" s="1101"/>
      <c r="J492" s="1086"/>
      <c r="K492"/>
      <c r="L492" s="480"/>
      <c r="M492" s="145"/>
      <c r="N492" s="271">
        <f>IF(C492&gt;0,(C492/C476)*100,)</f>
        <v>0</v>
      </c>
      <c r="O492" s="271">
        <f>IF(D492&gt;0,(D492/D476)*100,)</f>
        <v>23.777674080987193</v>
      </c>
      <c r="P492" s="207">
        <f t="shared" ref="P492" si="1842">IF(E492&gt;0,(E492/E476)*100,)</f>
        <v>22.948478843688076</v>
      </c>
      <c r="Q492" s="208">
        <f t="shared" ref="Q492" si="1843">IF(F492&gt;0,(F492/F476)*100,)</f>
        <v>22.910671646360129</v>
      </c>
      <c r="R492" s="209">
        <f t="shared" ref="R492" si="1844">IF(G492&gt;0,(G492/G476)*100,)</f>
        <v>23.300045952276879</v>
      </c>
      <c r="S492" s="210">
        <f t="shared" ref="S492" si="1845">IF(H492&gt;0,(H492/H476)*100,)</f>
        <v>0</v>
      </c>
      <c r="T492" s="207">
        <f t="shared" ref="T492" si="1846">IF(I492&gt;0,(I492/I476)*100,)</f>
        <v>0</v>
      </c>
      <c r="U492" s="209">
        <f t="shared" ref="U492" si="1847">IF(J492&gt;0,(J492/J476)*100,)</f>
        <v>0</v>
      </c>
      <c r="V492" s="270"/>
      <c r="W492" s="271"/>
      <c r="X492" s="271"/>
      <c r="Y492" s="272"/>
      <c r="Z492" s="273"/>
      <c r="AA492" s="273"/>
      <c r="AB492" s="271"/>
      <c r="AC492" s="273"/>
      <c r="AD492" s="193"/>
    </row>
    <row r="493" spans="1:30" ht="15">
      <c r="A493" s="1067"/>
      <c r="B493" s="1065" t="s">
        <v>1285</v>
      </c>
      <c r="C493" s="1097"/>
      <c r="D493" s="1098">
        <v>9172</v>
      </c>
      <c r="E493" s="1098">
        <v>7875</v>
      </c>
      <c r="F493" s="1099">
        <v>3742</v>
      </c>
      <c r="G493" s="1100">
        <v>20789</v>
      </c>
      <c r="H493" s="1097"/>
      <c r="I493" s="1101"/>
      <c r="J493" s="1086"/>
      <c r="K493"/>
      <c r="L493" s="480"/>
      <c r="M493" s="145"/>
      <c r="N493" s="271"/>
      <c r="O493" s="271"/>
      <c r="P493" s="207"/>
      <c r="Q493" s="208"/>
      <c r="R493" s="209"/>
      <c r="S493" s="210"/>
      <c r="T493" s="207"/>
      <c r="U493" s="209"/>
      <c r="V493" s="270"/>
      <c r="W493" s="271"/>
      <c r="X493" s="271"/>
      <c r="Y493" s="272"/>
      <c r="Z493" s="273"/>
      <c r="AA493" s="273"/>
      <c r="AB493" s="271"/>
      <c r="AC493" s="273"/>
      <c r="AD493" s="193"/>
    </row>
    <row r="494" spans="1:30" ht="15">
      <c r="A494" s="1067"/>
      <c r="B494" s="1065" t="s">
        <v>1283</v>
      </c>
      <c r="C494" s="1097"/>
      <c r="D494" s="1098">
        <v>9172</v>
      </c>
      <c r="E494" s="1098">
        <v>7875</v>
      </c>
      <c r="F494" s="1099">
        <v>3742</v>
      </c>
      <c r="G494" s="1100">
        <v>20789</v>
      </c>
      <c r="H494" s="1097"/>
      <c r="I494" s="1101"/>
      <c r="J494" s="1086"/>
      <c r="K494"/>
      <c r="L494" s="480"/>
      <c r="M494" s="145"/>
      <c r="N494" s="271"/>
      <c r="O494" s="271"/>
      <c r="P494" s="207"/>
      <c r="Q494" s="208"/>
      <c r="R494" s="209"/>
      <c r="S494" s="210"/>
      <c r="T494" s="207"/>
      <c r="U494" s="209"/>
      <c r="V494" s="270"/>
      <c r="W494" s="271"/>
      <c r="X494" s="271"/>
      <c r="Y494" s="272"/>
      <c r="Z494" s="273"/>
      <c r="AA494" s="273"/>
      <c r="AB494" s="271"/>
      <c r="AC494" s="273"/>
      <c r="AD494" s="193"/>
    </row>
    <row r="495" spans="1:30" ht="15">
      <c r="A495" s="1067"/>
      <c r="B495" s="1106" t="s">
        <v>493</v>
      </c>
      <c r="C495" s="1097"/>
      <c r="D495" s="1098">
        <v>10502</v>
      </c>
      <c r="E495" s="1098">
        <v>10988</v>
      </c>
      <c r="F495" s="1099">
        <v>5003</v>
      </c>
      <c r="G495" s="1100">
        <v>26493</v>
      </c>
      <c r="H495" s="1097"/>
      <c r="I495" s="1101"/>
      <c r="J495" s="1086"/>
      <c r="K495"/>
      <c r="L495" s="480"/>
      <c r="M495" s="145"/>
      <c r="N495" s="271"/>
      <c r="O495" s="271"/>
      <c r="P495" s="207"/>
      <c r="Q495" s="208"/>
      <c r="R495" s="209"/>
      <c r="S495" s="210"/>
      <c r="T495" s="207"/>
      <c r="U495" s="209"/>
      <c r="V495" s="270"/>
      <c r="W495" s="271"/>
      <c r="X495" s="271"/>
      <c r="Y495" s="272"/>
      <c r="Z495" s="273"/>
      <c r="AA495" s="273"/>
      <c r="AB495" s="271"/>
      <c r="AC495" s="273"/>
      <c r="AD495" s="193"/>
    </row>
    <row r="496" spans="1:30" ht="15">
      <c r="A496" s="1067"/>
      <c r="B496" s="1065" t="s">
        <v>1298</v>
      </c>
      <c r="C496" s="1097"/>
      <c r="D496" s="1098">
        <v>10502</v>
      </c>
      <c r="E496" s="1098">
        <v>10988</v>
      </c>
      <c r="F496" s="1099">
        <v>5003</v>
      </c>
      <c r="G496" s="1100">
        <v>26493</v>
      </c>
      <c r="H496" s="1097"/>
      <c r="I496" s="1101"/>
      <c r="J496" s="1086"/>
      <c r="K496"/>
      <c r="L496" s="480"/>
      <c r="M496" s="145"/>
      <c r="N496" s="271"/>
      <c r="O496" s="271">
        <f>IF(D496&gt;0,(D496/D477)*100,)</f>
        <v>26.622388967755018</v>
      </c>
      <c r="P496" s="207">
        <f t="shared" ref="P496" si="1848">IF(E496&gt;0,(E496/E477)*100,)</f>
        <v>26.304072008234986</v>
      </c>
      <c r="Q496" s="208">
        <f t="shared" ref="Q496" si="1849">IF(F496&gt;0,(F496/F477)*100,)</f>
        <v>28.028011204481796</v>
      </c>
      <c r="R496" s="209">
        <f t="shared" ref="R496" si="1850">IF(G496&gt;0,(G496/G477)*100,)</f>
        <v>26.74142786486459</v>
      </c>
      <c r="S496" s="210">
        <f t="shared" ref="S496" si="1851">IF(H496&gt;0,(H496/H477)*100,)</f>
        <v>0</v>
      </c>
      <c r="T496" s="207">
        <f t="shared" ref="T496" si="1852">IF(I496&gt;0,(I496/I477)*100,)</f>
        <v>0</v>
      </c>
      <c r="U496" s="209">
        <f t="shared" ref="U496" si="1853">IF(J496&gt;0,(J496/J477)*100,)</f>
        <v>0</v>
      </c>
      <c r="V496" s="270"/>
      <c r="W496" s="271"/>
      <c r="X496" s="271"/>
      <c r="Y496" s="272"/>
      <c r="Z496" s="273"/>
      <c r="AA496" s="273"/>
      <c r="AB496" s="271"/>
      <c r="AC496" s="273"/>
      <c r="AD496" s="193"/>
    </row>
    <row r="497" spans="1:38" ht="15">
      <c r="A497" s="1067"/>
      <c r="B497" s="1065" t="s">
        <v>1287</v>
      </c>
      <c r="C497" s="1097"/>
      <c r="D497" s="1098">
        <v>10502</v>
      </c>
      <c r="E497" s="1098">
        <v>10988</v>
      </c>
      <c r="F497" s="1099">
        <v>5003</v>
      </c>
      <c r="G497" s="1100">
        <v>26493</v>
      </c>
      <c r="H497" s="1097"/>
      <c r="I497" s="1101"/>
      <c r="J497" s="1086"/>
      <c r="K497"/>
      <c r="L497" s="480"/>
      <c r="M497" s="145"/>
      <c r="N497" s="271"/>
      <c r="O497" s="271"/>
      <c r="P497" s="207"/>
      <c r="Q497" s="208"/>
      <c r="R497" s="209"/>
      <c r="S497" s="210"/>
      <c r="T497" s="207"/>
      <c r="U497" s="209"/>
      <c r="V497" s="270"/>
      <c r="W497" s="271"/>
      <c r="X497" s="271"/>
      <c r="Y497" s="272"/>
      <c r="Z497" s="273"/>
      <c r="AA497" s="273"/>
      <c r="AB497" s="271"/>
      <c r="AC497" s="273"/>
      <c r="AD497" s="193"/>
    </row>
    <row r="498" spans="1:38" ht="15">
      <c r="A498" s="1067"/>
      <c r="B498" s="1106" t="s">
        <v>491</v>
      </c>
      <c r="C498" s="1097"/>
      <c r="D498" s="1098">
        <v>10124</v>
      </c>
      <c r="E498" s="1098">
        <v>9999</v>
      </c>
      <c r="F498" s="1099">
        <v>5560</v>
      </c>
      <c r="G498" s="1100">
        <v>25683</v>
      </c>
      <c r="H498" s="1097"/>
      <c r="I498" s="1101"/>
      <c r="J498" s="1086"/>
      <c r="K498"/>
      <c r="L498" s="480"/>
      <c r="M498" s="145"/>
      <c r="N498" s="271"/>
      <c r="O498" s="271"/>
      <c r="P498" s="207"/>
      <c r="Q498" s="208"/>
      <c r="R498" s="209"/>
      <c r="S498" s="210"/>
      <c r="T498" s="207"/>
      <c r="U498" s="209"/>
      <c r="V498" s="270"/>
      <c r="W498" s="271"/>
      <c r="X498" s="271"/>
      <c r="Y498" s="272"/>
      <c r="Z498" s="273"/>
      <c r="AA498" s="273"/>
      <c r="AB498" s="271"/>
      <c r="AC498" s="273"/>
      <c r="AD498" s="193"/>
    </row>
    <row r="499" spans="1:38" ht="15">
      <c r="A499" s="1067"/>
      <c r="B499" s="1065" t="s">
        <v>1300</v>
      </c>
      <c r="C499" s="1097"/>
      <c r="D499" s="1098">
        <v>10124</v>
      </c>
      <c r="E499" s="1098">
        <v>9999</v>
      </c>
      <c r="F499" s="1099">
        <v>5560</v>
      </c>
      <c r="G499" s="1100">
        <v>25683</v>
      </c>
      <c r="H499" s="1097"/>
      <c r="I499" s="1101"/>
      <c r="J499" s="1086"/>
      <c r="K499"/>
      <c r="L499" s="480"/>
      <c r="M499" s="145"/>
      <c r="N499" s="271"/>
      <c r="O499" s="271">
        <f>IF(D499&gt;0,(D499/D478)*100,)</f>
        <v>25.588272463035512</v>
      </c>
      <c r="P499" s="207">
        <f t="shared" ref="P499" si="1854">IF(E499&gt;0,(E499/E478)*100,)</f>
        <v>23.146369128915019</v>
      </c>
      <c r="Q499" s="208">
        <f t="shared" ref="Q499" si="1855">IF(F499&gt;0,(F499/F478)*100,)</f>
        <v>29.793162576358373</v>
      </c>
      <c r="R499" s="209">
        <f t="shared" ref="R499" si="1856">IF(G499&gt;0,(G499/G478)*100,)</f>
        <v>25.321909569538381</v>
      </c>
      <c r="S499" s="210">
        <f t="shared" ref="S499" si="1857">IF(H499&gt;0,(H499/H478)*100,)</f>
        <v>0</v>
      </c>
      <c r="T499" s="207">
        <f t="shared" ref="T499" si="1858">IF(I499&gt;0,(I499/I478)*100,)</f>
        <v>0</v>
      </c>
      <c r="U499" s="209">
        <f t="shared" ref="U499" si="1859">IF(J499&gt;0,(J499/J478)*100,)</f>
        <v>0</v>
      </c>
      <c r="V499" s="270"/>
      <c r="W499" s="271"/>
      <c r="X499" s="271"/>
      <c r="Y499" s="272"/>
      <c r="Z499" s="273"/>
      <c r="AA499" s="273"/>
      <c r="AB499" s="271"/>
      <c r="AC499" s="273"/>
      <c r="AD499" s="193"/>
    </row>
    <row r="500" spans="1:38" ht="15">
      <c r="A500" s="1067"/>
      <c r="B500" s="1065" t="s">
        <v>1289</v>
      </c>
      <c r="C500" s="1097"/>
      <c r="D500" s="1098">
        <v>10124</v>
      </c>
      <c r="E500" s="1098">
        <v>9999</v>
      </c>
      <c r="F500" s="1099">
        <v>5560</v>
      </c>
      <c r="G500" s="1100">
        <v>25683</v>
      </c>
      <c r="H500" s="1097"/>
      <c r="I500" s="1101"/>
      <c r="J500" s="1086"/>
      <c r="K500"/>
      <c r="L500" s="480"/>
      <c r="M500" s="145"/>
      <c r="N500" s="179"/>
      <c r="O500" s="271"/>
      <c r="P500" s="207"/>
      <c r="Q500" s="208"/>
      <c r="R500" s="209"/>
      <c r="S500" s="210"/>
      <c r="T500" s="207"/>
      <c r="U500" s="209"/>
      <c r="V500" s="286" t="s">
        <v>9</v>
      </c>
      <c r="W500" s="271"/>
      <c r="X500" s="271"/>
      <c r="Y500" s="272"/>
      <c r="Z500" s="273"/>
      <c r="AA500" s="273"/>
      <c r="AB500" s="271"/>
      <c r="AC500" s="273"/>
      <c r="AD500" s="193"/>
    </row>
    <row r="501" spans="1:38" ht="15">
      <c r="A501" s="1067"/>
      <c r="B501" s="1106" t="s">
        <v>489</v>
      </c>
      <c r="C501" s="1097"/>
      <c r="D501" s="1098">
        <v>5108</v>
      </c>
      <c r="E501" s="1098">
        <v>4554</v>
      </c>
      <c r="F501" s="1099">
        <v>1965</v>
      </c>
      <c r="G501" s="1100">
        <v>11627</v>
      </c>
      <c r="H501" s="1097"/>
      <c r="I501" s="1101"/>
      <c r="J501" s="1086"/>
      <c r="K501"/>
      <c r="L501" s="480"/>
      <c r="M501" s="145"/>
      <c r="N501" s="975">
        <f>IF(C501&gt;0,(C501/C493)*100,)</f>
        <v>0</v>
      </c>
      <c r="O501" s="975">
        <f>IF(D501&gt;0,(D501/D493)*100,)</f>
        <v>55.691234191016136</v>
      </c>
      <c r="P501" s="975">
        <f t="shared" ref="P501" si="1860">IF(E501&gt;0,(E501/E493)*100,)</f>
        <v>57.828571428571429</v>
      </c>
      <c r="Q501" s="975">
        <f t="shared" ref="Q501" si="1861">IF(F501&gt;0,(F501/F493)*100,)</f>
        <v>52.512025654730088</v>
      </c>
      <c r="R501" s="976">
        <f t="shared" ref="R501" si="1862">IF(G501&gt;0,(G501/G493)*100,)</f>
        <v>55.928616095050266</v>
      </c>
      <c r="S501" s="976">
        <f t="shared" ref="S501" si="1863">IF(H501&gt;0,(H501/H493)*100,)</f>
        <v>0</v>
      </c>
      <c r="T501" s="977">
        <f t="shared" ref="T501" si="1864">IF(I501&gt;0,(I501/I493)*100,)</f>
        <v>0</v>
      </c>
      <c r="U501" s="987">
        <f t="shared" ref="U501" si="1865">IF(J501&gt;0,(J501/J493)*100,)</f>
        <v>0</v>
      </c>
      <c r="V501" s="281">
        <f>+N501+N504</f>
        <v>0</v>
      </c>
      <c r="W501" s="271">
        <f t="shared" ref="W501:W503" si="1866">+O501+O504</f>
        <v>55.691234191016136</v>
      </c>
      <c r="X501" s="271">
        <f t="shared" ref="X501:X503" si="1867">+P501+P504</f>
        <v>57.828571428571429</v>
      </c>
      <c r="Y501" s="272">
        <f t="shared" ref="Y501:Y503" si="1868">+Q501+Q504</f>
        <v>52.512025654730088</v>
      </c>
      <c r="Z501" s="273">
        <f t="shared" ref="Z501:Z503" si="1869">+R501+R504</f>
        <v>55.928616095050266</v>
      </c>
      <c r="AA501" s="273">
        <f t="shared" ref="AA501:AA503" si="1870">+S501+S504</f>
        <v>0</v>
      </c>
      <c r="AB501" s="271">
        <f t="shared" ref="AB501:AB503" si="1871">+T501+T504</f>
        <v>0</v>
      </c>
      <c r="AC501" s="273">
        <f t="shared" ref="AC501:AC503" si="1872">+U501+U504</f>
        <v>0</v>
      </c>
      <c r="AD501" s="193"/>
      <c r="AE501" s="992">
        <f>+V501+N507</f>
        <v>0</v>
      </c>
      <c r="AF501" s="992">
        <f t="shared" ref="AF501:AF503" si="1873">+W501+O507</f>
        <v>100</v>
      </c>
      <c r="AG501" s="992">
        <f t="shared" ref="AG501:AG503" si="1874">+X501+P507</f>
        <v>100</v>
      </c>
      <c r="AH501" s="992">
        <f t="shared" ref="AH501:AH503" si="1875">+Y501+Q507</f>
        <v>100</v>
      </c>
      <c r="AI501" s="992">
        <f t="shared" ref="AI501:AI503" si="1876">+Z501+R507</f>
        <v>100</v>
      </c>
      <c r="AJ501" s="992">
        <f t="shared" ref="AJ501:AJ503" si="1877">+AA501+S507</f>
        <v>0</v>
      </c>
      <c r="AK501" s="992">
        <f t="shared" ref="AK501:AK503" si="1878">+AB501+T507</f>
        <v>0</v>
      </c>
      <c r="AL501" s="992">
        <f t="shared" ref="AL501:AL503" si="1879">+AC501+U507</f>
        <v>0</v>
      </c>
    </row>
    <row r="502" spans="1:38" ht="15">
      <c r="A502" s="1067"/>
      <c r="B502" s="1106" t="s">
        <v>487</v>
      </c>
      <c r="C502" s="1097"/>
      <c r="D502" s="1098">
        <v>5737</v>
      </c>
      <c r="E502" s="1098">
        <v>5163</v>
      </c>
      <c r="F502" s="1099">
        <v>2446</v>
      </c>
      <c r="G502" s="1100">
        <v>13346</v>
      </c>
      <c r="H502" s="1097"/>
      <c r="I502" s="1101"/>
      <c r="J502" s="1086"/>
      <c r="K502"/>
      <c r="L502" s="480"/>
      <c r="M502" s="145"/>
      <c r="N502" s="179">
        <f>IF(C502&gt;0,(C502/C497)*100,)</f>
        <v>0</v>
      </c>
      <c r="O502" s="179">
        <f>IF(D502&gt;0,(D502/D497)*100,)</f>
        <v>54.627689963816415</v>
      </c>
      <c r="P502" s="179">
        <f t="shared" ref="P502" si="1880">IF(E502&gt;0,(E502/E497)*100,)</f>
        <v>46.987622861303244</v>
      </c>
      <c r="Q502" s="179">
        <f t="shared" ref="Q502" si="1881">IF(F502&gt;0,(F502/F497)*100,)</f>
        <v>48.890665600639615</v>
      </c>
      <c r="R502" s="180">
        <f t="shared" ref="R502" si="1882">IF(G502&gt;0,(G502/G497)*100,)</f>
        <v>50.375570905522217</v>
      </c>
      <c r="S502" s="180">
        <f t="shared" ref="S502" si="1883">IF(H502&gt;0,(H502/H497)*100,)</f>
        <v>0</v>
      </c>
      <c r="T502" s="245">
        <f t="shared" ref="T502" si="1884">IF(I502&gt;0,(I502/I497)*100,)</f>
        <v>0</v>
      </c>
      <c r="U502" s="988">
        <f t="shared" ref="U502" si="1885">IF(J502&gt;0,(J502/J497)*100,)</f>
        <v>0</v>
      </c>
      <c r="V502" s="281">
        <f t="shared" ref="V502:V503" si="1886">+N502+N505</f>
        <v>0</v>
      </c>
      <c r="W502" s="1059">
        <f t="shared" si="1866"/>
        <v>54.627689963816415</v>
      </c>
      <c r="X502" s="1059">
        <f t="shared" si="1867"/>
        <v>46.987622861303244</v>
      </c>
      <c r="Y502" s="272">
        <f t="shared" si="1868"/>
        <v>48.890665600639615</v>
      </c>
      <c r="Z502" s="273">
        <f t="shared" si="1869"/>
        <v>50.375570905522217</v>
      </c>
      <c r="AA502" s="273">
        <f t="shared" si="1870"/>
        <v>0</v>
      </c>
      <c r="AB502" s="271">
        <f t="shared" si="1871"/>
        <v>0</v>
      </c>
      <c r="AC502" s="273">
        <f t="shared" si="1872"/>
        <v>0</v>
      </c>
      <c r="AD502" s="193"/>
      <c r="AE502" s="992">
        <f t="shared" ref="AE502:AE503" si="1887">+V502+N508</f>
        <v>0</v>
      </c>
      <c r="AF502" s="992">
        <f t="shared" si="1873"/>
        <v>100</v>
      </c>
      <c r="AG502" s="992">
        <f t="shared" si="1874"/>
        <v>100</v>
      </c>
      <c r="AH502" s="992">
        <f t="shared" si="1875"/>
        <v>100</v>
      </c>
      <c r="AI502" s="992">
        <f t="shared" si="1876"/>
        <v>100</v>
      </c>
      <c r="AJ502" s="992">
        <f t="shared" si="1877"/>
        <v>0</v>
      </c>
      <c r="AK502" s="992">
        <f t="shared" si="1878"/>
        <v>0</v>
      </c>
      <c r="AL502" s="992">
        <f t="shared" si="1879"/>
        <v>0</v>
      </c>
    </row>
    <row r="503" spans="1:38" ht="15">
      <c r="A503" s="1067"/>
      <c r="B503" s="1114" t="s">
        <v>485</v>
      </c>
      <c r="C503" s="1116"/>
      <c r="D503" s="1117">
        <v>7298</v>
      </c>
      <c r="E503" s="1117">
        <v>6420</v>
      </c>
      <c r="F503" s="1118">
        <v>2594</v>
      </c>
      <c r="G503" s="1119">
        <v>16312</v>
      </c>
      <c r="H503" s="1116"/>
      <c r="I503" s="1117"/>
      <c r="J503" s="1091"/>
      <c r="K503"/>
      <c r="L503" s="480"/>
      <c r="M503" s="145"/>
      <c r="N503" s="181">
        <f>IF(C503&gt;0,(C503/C500)*100,)</f>
        <v>0</v>
      </c>
      <c r="O503" s="181">
        <f>IF(D503&gt;0,(D503/D500)*100,)</f>
        <v>72.086131963650729</v>
      </c>
      <c r="P503" s="181">
        <f t="shared" ref="P503" si="1888">IF(E503&gt;0,(E503/E500)*100,)</f>
        <v>64.206420642064217</v>
      </c>
      <c r="Q503" s="181">
        <f t="shared" ref="Q503" si="1889">IF(F503&gt;0,(F503/F500)*100,)</f>
        <v>46.654676258992808</v>
      </c>
      <c r="R503" s="182">
        <f t="shared" ref="R503" si="1890">IF(G503&gt;0,(G503/G500)*100,)</f>
        <v>63.512829498111586</v>
      </c>
      <c r="S503" s="182">
        <f t="shared" ref="S503" si="1891">IF(H503&gt;0,(H503/H500)*100,)</f>
        <v>0</v>
      </c>
      <c r="T503" s="246">
        <f t="shared" ref="T503" si="1892">IF(I503&gt;0,(I503/I500)*100,)</f>
        <v>0</v>
      </c>
      <c r="U503" s="989">
        <f t="shared" ref="U503" si="1893">IF(J503&gt;0,(J503/J500)*100,)</f>
        <v>0</v>
      </c>
      <c r="V503" s="281">
        <f t="shared" si="1886"/>
        <v>0</v>
      </c>
      <c r="W503" s="1059">
        <f t="shared" si="1866"/>
        <v>72.086131963650729</v>
      </c>
      <c r="X503" s="1059">
        <f t="shared" si="1867"/>
        <v>64.206420642064217</v>
      </c>
      <c r="Y503" s="272">
        <f t="shared" si="1868"/>
        <v>46.654676258992808</v>
      </c>
      <c r="Z503" s="273">
        <f t="shared" si="1869"/>
        <v>63.512829498111586</v>
      </c>
      <c r="AA503" s="273">
        <f t="shared" si="1870"/>
        <v>0</v>
      </c>
      <c r="AB503" s="271">
        <f t="shared" si="1871"/>
        <v>0</v>
      </c>
      <c r="AC503" s="273">
        <f t="shared" si="1872"/>
        <v>0</v>
      </c>
      <c r="AD503" s="193"/>
      <c r="AE503" s="992">
        <f t="shared" si="1887"/>
        <v>0</v>
      </c>
      <c r="AF503" s="992">
        <f t="shared" si="1873"/>
        <v>100</v>
      </c>
      <c r="AG503" s="992">
        <f t="shared" si="1874"/>
        <v>100.00000000000001</v>
      </c>
      <c r="AH503" s="992">
        <f t="shared" si="1875"/>
        <v>100</v>
      </c>
      <c r="AI503" s="992">
        <f t="shared" si="1876"/>
        <v>100</v>
      </c>
      <c r="AJ503" s="992">
        <f t="shared" si="1877"/>
        <v>0</v>
      </c>
      <c r="AK503" s="992">
        <f t="shared" si="1878"/>
        <v>0</v>
      </c>
      <c r="AL503" s="992">
        <f t="shared" si="1879"/>
        <v>0</v>
      </c>
    </row>
    <row r="504" spans="1:38" ht="15">
      <c r="A504" s="1067"/>
      <c r="B504" s="1106" t="s">
        <v>483</v>
      </c>
      <c r="C504" s="1097"/>
      <c r="D504" s="1098"/>
      <c r="E504" s="1098"/>
      <c r="F504" s="1099"/>
      <c r="G504" s="1100"/>
      <c r="H504" s="1097"/>
      <c r="I504" s="1101"/>
      <c r="J504" s="1086"/>
      <c r="K504"/>
      <c r="L504" s="480"/>
      <c r="M504" s="145"/>
      <c r="N504" s="179">
        <f>IF(C504&gt;0,(C504/C493)*100,)</f>
        <v>0</v>
      </c>
      <c r="O504" s="179">
        <f>IF(D504&gt;0,(D504/D493)*100,)</f>
        <v>0</v>
      </c>
      <c r="P504" s="179">
        <f t="shared" ref="P504" si="1894">IF(E504&gt;0,(E504/E493)*100,)</f>
        <v>0</v>
      </c>
      <c r="Q504" s="179">
        <f t="shared" ref="Q504" si="1895">IF(F504&gt;0,(F504/F493)*100,)</f>
        <v>0</v>
      </c>
      <c r="R504" s="180">
        <f t="shared" ref="R504" si="1896">IF(G504&gt;0,(G504/G493)*100,)</f>
        <v>0</v>
      </c>
      <c r="S504" s="180">
        <f t="shared" ref="S504" si="1897">IF(H504&gt;0,(H504/H493)*100,)</f>
        <v>0</v>
      </c>
      <c r="T504" s="245">
        <f t="shared" ref="T504" si="1898">IF(I504&gt;0,(I504/I493)*100,)</f>
        <v>0</v>
      </c>
      <c r="U504" s="988">
        <f t="shared" ref="U504" si="1899">IF(J504&gt;0,(J504/J493)*100,)</f>
        <v>0</v>
      </c>
      <c r="V504" s="281"/>
      <c r="W504" s="271"/>
      <c r="X504" s="271"/>
      <c r="Y504" s="272"/>
      <c r="Z504" s="273"/>
      <c r="AA504" s="273"/>
      <c r="AB504" s="271"/>
      <c r="AC504" s="273"/>
      <c r="AD504" s="193"/>
    </row>
    <row r="505" spans="1:38" ht="15">
      <c r="A505" s="1067"/>
      <c r="B505" s="1106" t="s">
        <v>481</v>
      </c>
      <c r="C505" s="1097"/>
      <c r="D505" s="1098"/>
      <c r="E505" s="1098"/>
      <c r="F505" s="1099"/>
      <c r="G505" s="1100"/>
      <c r="H505" s="1097"/>
      <c r="I505" s="1101"/>
      <c r="J505" s="1086"/>
      <c r="K505"/>
      <c r="L505" s="480"/>
      <c r="M505" s="145"/>
      <c r="N505" s="179">
        <f>IF(C505&gt;0,(C505/C497)*100,)</f>
        <v>0</v>
      </c>
      <c r="O505" s="179">
        <f>IF(D505&gt;0,(D505/D497)*100,)</f>
        <v>0</v>
      </c>
      <c r="P505" s="179">
        <f t="shared" ref="P505" si="1900">IF(E505&gt;0,(E505/E497)*100,)</f>
        <v>0</v>
      </c>
      <c r="Q505" s="179">
        <f t="shared" ref="Q505" si="1901">IF(F505&gt;0,(F505/F497)*100,)</f>
        <v>0</v>
      </c>
      <c r="R505" s="180">
        <f t="shared" ref="R505" si="1902">IF(G505&gt;0,(G505/G497)*100,)</f>
        <v>0</v>
      </c>
      <c r="S505" s="180">
        <f t="shared" ref="S505" si="1903">IF(H505&gt;0,(H505/H497)*100,)</f>
        <v>0</v>
      </c>
      <c r="T505" s="245">
        <f t="shared" ref="T505" si="1904">IF(I505&gt;0,(I505/I497)*100,)</f>
        <v>0</v>
      </c>
      <c r="U505" s="988">
        <f t="shared" ref="U505" si="1905">IF(J505&gt;0,(J505/J497)*100,)</f>
        <v>0</v>
      </c>
      <c r="V505" s="281"/>
      <c r="W505" s="279"/>
      <c r="X505" s="279"/>
      <c r="Y505" s="280"/>
      <c r="Z505" s="281"/>
      <c r="AA505" s="281"/>
      <c r="AB505" s="279"/>
      <c r="AC505" s="281"/>
      <c r="AD505" s="193"/>
    </row>
    <row r="506" spans="1:38" ht="15">
      <c r="A506" s="1067"/>
      <c r="B506" s="1114" t="s">
        <v>479</v>
      </c>
      <c r="C506" s="1116"/>
      <c r="D506" s="1117"/>
      <c r="E506" s="1117"/>
      <c r="F506" s="1118"/>
      <c r="G506" s="1119"/>
      <c r="H506" s="1116"/>
      <c r="I506" s="1117"/>
      <c r="J506" s="1091"/>
      <c r="K506"/>
      <c r="L506" s="480"/>
      <c r="M506" s="145"/>
      <c r="N506" s="181">
        <f>IF(C506&gt;0,(C506/C500)*100,)</f>
        <v>0</v>
      </c>
      <c r="O506" s="181">
        <f>IF(D506&gt;0,(D506/D500)*100,)</f>
        <v>0</v>
      </c>
      <c r="P506" s="181">
        <f t="shared" ref="P506" si="1906">IF(E506&gt;0,(E506/E500)*100,)</f>
        <v>0</v>
      </c>
      <c r="Q506" s="181">
        <f t="shared" ref="Q506" si="1907">IF(F506&gt;0,(F506/F500)*100,)</f>
        <v>0</v>
      </c>
      <c r="R506" s="182">
        <f t="shared" ref="R506" si="1908">IF(G506&gt;0,(G506/G500)*100,)</f>
        <v>0</v>
      </c>
      <c r="S506" s="182">
        <f t="shared" ref="S506" si="1909">IF(H506&gt;0,(H506/H500)*100,)</f>
        <v>0</v>
      </c>
      <c r="T506" s="246">
        <f t="shared" ref="T506" si="1910">IF(I506&gt;0,(I506/I500)*100,)</f>
        <v>0</v>
      </c>
      <c r="U506" s="989">
        <f t="shared" ref="U506" si="1911">IF(J506&gt;0,(J506/J500)*100,)</f>
        <v>0</v>
      </c>
      <c r="V506" s="260"/>
      <c r="W506" s="254"/>
      <c r="X506" s="261"/>
      <c r="Y506" s="261"/>
      <c r="Z506" s="262"/>
      <c r="AA506" s="262"/>
      <c r="AB506" s="261"/>
      <c r="AC506" s="262"/>
      <c r="AD506" s="193"/>
    </row>
    <row r="507" spans="1:38" ht="15">
      <c r="A507" s="1067"/>
      <c r="B507" s="1106" t="s">
        <v>477</v>
      </c>
      <c r="C507" s="1097"/>
      <c r="D507" s="1098">
        <v>4064</v>
      </c>
      <c r="E507" s="1098">
        <v>3321</v>
      </c>
      <c r="F507" s="1099">
        <v>1777</v>
      </c>
      <c r="G507" s="1100">
        <v>9162</v>
      </c>
      <c r="H507" s="1097"/>
      <c r="I507" s="1101"/>
      <c r="J507" s="1086"/>
      <c r="K507"/>
      <c r="L507" s="480"/>
      <c r="M507" s="145"/>
      <c r="N507" s="975">
        <f>IF(C507&gt;0,(C507/C493)*100,)</f>
        <v>0</v>
      </c>
      <c r="O507" s="975">
        <f t="shared" ref="O507" si="1912">IF(D507&gt;0,(D507/D493)*100,)</f>
        <v>44.308765808983864</v>
      </c>
      <c r="P507" s="975">
        <f t="shared" ref="P507" si="1913">IF(E507&gt;0,(E507/E493)*100,)</f>
        <v>42.171428571428571</v>
      </c>
      <c r="Q507" s="975">
        <f t="shared" ref="Q507" si="1914">IF(F507&gt;0,(F507/F493)*100,)</f>
        <v>47.487974345269905</v>
      </c>
      <c r="R507" s="976">
        <f t="shared" ref="R507" si="1915">IF(G507&gt;0,(G507/G493)*100,)</f>
        <v>44.071383904949734</v>
      </c>
      <c r="S507" s="976">
        <f t="shared" ref="S507" si="1916">IF(H507&gt;0,(H507/H493)*100,)</f>
        <v>0</v>
      </c>
      <c r="T507" s="977">
        <f t="shared" ref="T507" si="1917">IF(I507&gt;0,(I507/I493)*100,)</f>
        <v>0</v>
      </c>
      <c r="U507" s="987">
        <f t="shared" ref="U507" si="1918">IF(J507&gt;0,(J507/J493)*100,)</f>
        <v>0</v>
      </c>
      <c r="V507" s="260"/>
      <c r="W507" s="254"/>
      <c r="X507" s="261"/>
      <c r="Y507" s="261"/>
      <c r="Z507" s="262"/>
      <c r="AA507" s="262"/>
      <c r="AB507" s="261"/>
      <c r="AC507" s="262"/>
      <c r="AD507" s="193"/>
    </row>
    <row r="508" spans="1:38" ht="15">
      <c r="A508" s="1067"/>
      <c r="B508" s="1106" t="s">
        <v>475</v>
      </c>
      <c r="C508" s="1097"/>
      <c r="D508" s="1098">
        <v>4765</v>
      </c>
      <c r="E508" s="1098">
        <v>5825</v>
      </c>
      <c r="F508" s="1099">
        <v>2557</v>
      </c>
      <c r="G508" s="1100">
        <v>13147</v>
      </c>
      <c r="H508" s="1097"/>
      <c r="I508" s="1101"/>
      <c r="J508" s="1086"/>
      <c r="K508"/>
      <c r="L508" s="480"/>
      <c r="M508" s="145"/>
      <c r="N508" s="178">
        <f>IF(C508&gt;0,(C508/C497)*100,)</f>
        <v>0</v>
      </c>
      <c r="O508" s="178">
        <f t="shared" ref="O508" si="1919">IF(D508&gt;0,(D508/D497)*100,)</f>
        <v>45.372310036183585</v>
      </c>
      <c r="P508" s="178">
        <f t="shared" ref="P508" si="1920">IF(E508&gt;0,(E508/E497)*100,)</f>
        <v>53.012377138696763</v>
      </c>
      <c r="Q508" s="178">
        <f t="shared" ref="Q508" si="1921">IF(F508&gt;0,(F508/F497)*100,)</f>
        <v>51.109334399360385</v>
      </c>
      <c r="R508" s="183">
        <f t="shared" ref="R508" si="1922">IF(G508&gt;0,(G508/G497)*100,)</f>
        <v>49.624429094477783</v>
      </c>
      <c r="S508" s="178">
        <f t="shared" ref="S508" si="1923">IF(H508&gt;0,(H508/H497)*100,)</f>
        <v>0</v>
      </c>
      <c r="T508" s="248">
        <f t="shared" ref="T508" si="1924">IF(I508&gt;0,(I508/I497)*100,)</f>
        <v>0</v>
      </c>
      <c r="U508" s="183">
        <f t="shared" ref="U508" si="1925">IF(J508&gt;0,(J508/J497)*100,)</f>
        <v>0</v>
      </c>
      <c r="V508" s="260"/>
      <c r="W508" s="254"/>
      <c r="X508" s="261"/>
      <c r="Y508" s="261"/>
      <c r="Z508" s="262"/>
      <c r="AA508" s="262"/>
      <c r="AB508" s="261"/>
      <c r="AC508" s="262"/>
      <c r="AD508" s="193"/>
    </row>
    <row r="509" spans="1:38" ht="15">
      <c r="A509" s="1067"/>
      <c r="B509" s="1114" t="s">
        <v>473</v>
      </c>
      <c r="C509" s="1116"/>
      <c r="D509" s="1117">
        <v>2826</v>
      </c>
      <c r="E509" s="1117">
        <v>3579</v>
      </c>
      <c r="F509" s="1118">
        <v>2966</v>
      </c>
      <c r="G509" s="1119">
        <v>9371</v>
      </c>
      <c r="H509" s="1116"/>
      <c r="I509" s="1117"/>
      <c r="J509" s="1091"/>
      <c r="K509"/>
      <c r="L509" s="480"/>
      <c r="M509" s="145"/>
      <c r="N509" s="991">
        <f>IF(C509&gt;0,(C509/C500)*100,)</f>
        <v>0</v>
      </c>
      <c r="O509" s="991">
        <f t="shared" ref="O509" si="1926">IF(D509&gt;0,(D509/D500)*100,)</f>
        <v>27.913868036349271</v>
      </c>
      <c r="P509" s="991">
        <f t="shared" ref="P509" si="1927">IF(E509&gt;0,(E509/E500)*100,)</f>
        <v>35.793579357935798</v>
      </c>
      <c r="Q509" s="991">
        <f t="shared" ref="Q509" si="1928">IF(F509&gt;0,(F509/F500)*100,)</f>
        <v>53.345323741007192</v>
      </c>
      <c r="R509" s="996">
        <f t="shared" ref="R509" si="1929">IF(G509&gt;0,(G509/G500)*100,)</f>
        <v>36.487170501888414</v>
      </c>
      <c r="S509" s="991">
        <f t="shared" ref="S509" si="1930">IF(H509&gt;0,(H509/H500)*100,)</f>
        <v>0</v>
      </c>
      <c r="T509" s="984">
        <f t="shared" ref="T509" si="1931">IF(I509&gt;0,(I509/I500)*100,)</f>
        <v>0</v>
      </c>
      <c r="U509" s="996">
        <f t="shared" ref="U509" si="1932">IF(J509&gt;0,(J509/J500)*100,)</f>
        <v>0</v>
      </c>
      <c r="V509" s="285" t="s">
        <v>90</v>
      </c>
      <c r="W509" s="279"/>
      <c r="X509" s="279"/>
      <c r="Y509" s="280"/>
      <c r="Z509" s="281"/>
      <c r="AA509" s="281"/>
      <c r="AB509" s="279"/>
      <c r="AC509" s="281"/>
      <c r="AD509" s="193"/>
    </row>
    <row r="510" spans="1:38" ht="15">
      <c r="A510" s="1067"/>
      <c r="B510" s="1106" t="s">
        <v>471</v>
      </c>
      <c r="C510" s="1097"/>
      <c r="D510" s="1098">
        <v>1094</v>
      </c>
      <c r="E510" s="1098">
        <v>1585</v>
      </c>
      <c r="F510" s="1099">
        <v>717</v>
      </c>
      <c r="G510" s="1100">
        <v>3396</v>
      </c>
      <c r="H510" s="1097"/>
      <c r="I510" s="1101"/>
      <c r="J510" s="1086"/>
      <c r="K510"/>
      <c r="L510" s="480"/>
      <c r="M510" s="145"/>
      <c r="N510" s="248">
        <f>IF(C510&gt;0,(C510/C487)*100,)</f>
        <v>0</v>
      </c>
      <c r="O510" s="248">
        <f>IF(D510&gt;0,(D510/D487)*100,)</f>
        <v>15.619645916619074</v>
      </c>
      <c r="P510" s="982">
        <f t="shared" ref="P510" si="1933">IF(E510&gt;0,(E510/E487)*100,)</f>
        <v>18.991133477114786</v>
      </c>
      <c r="Q510" s="982">
        <f t="shared" ref="Q510" si="1934">IF(F510&gt;0,(F510/F487)*100,)</f>
        <v>21.131741821396993</v>
      </c>
      <c r="R510" s="997">
        <f t="shared" ref="R510" si="1935">IF(G510&gt;0,(G510/G487)*100,)</f>
        <v>18.118764338686443</v>
      </c>
      <c r="S510" s="982">
        <f t="shared" ref="S510" si="1936">IF(H510&gt;0,(H510/H487)*100,)</f>
        <v>0</v>
      </c>
      <c r="T510" s="982">
        <f t="shared" ref="T510" si="1937">IF(I510&gt;0,(I510/I487)*100,)</f>
        <v>0</v>
      </c>
      <c r="U510" s="997">
        <f t="shared" ref="U510" si="1938">IF(J510&gt;0,(J510/J487)*100,)</f>
        <v>0</v>
      </c>
      <c r="V510" s="278">
        <f>+N510+N513+N516</f>
        <v>0</v>
      </c>
      <c r="W510" s="279">
        <f t="shared" ref="W510:W512" si="1939">+O510+O513+O516</f>
        <v>27.270131353512276</v>
      </c>
      <c r="X510" s="279">
        <f t="shared" ref="X510:X512" si="1940">+P510+P513+P516</f>
        <v>31.631919482386774</v>
      </c>
      <c r="Y510" s="280">
        <f t="shared" ref="Y510:Y512" si="1941">+Q510+Q513+Q516</f>
        <v>29.354553492484527</v>
      </c>
      <c r="Z510" s="281">
        <f t="shared" ref="Z510:Z512" si="1942">+R510+R513+R516</f>
        <v>29.589713493037401</v>
      </c>
      <c r="AA510" s="281">
        <f t="shared" ref="AA510:AA512" si="1943">+S510+S513+S516</f>
        <v>0</v>
      </c>
      <c r="AB510" s="279">
        <f t="shared" ref="AB510:AB512" si="1944">+T510+T513+T516</f>
        <v>0</v>
      </c>
      <c r="AC510" s="281">
        <f t="shared" ref="AC510:AC512" si="1945">+U510+U513+U516</f>
        <v>0</v>
      </c>
      <c r="AD510" s="193"/>
      <c r="AE510" s="992">
        <f>+V510+N519</f>
        <v>0</v>
      </c>
      <c r="AF510" s="992">
        <f t="shared" ref="AF510:AF512" si="1946">+W510+O519</f>
        <v>100</v>
      </c>
      <c r="AG510" s="992">
        <f t="shared" ref="AG510:AG512" si="1947">+X510+P519</f>
        <v>100</v>
      </c>
      <c r="AH510" s="992">
        <f t="shared" ref="AH510:AH512" si="1948">+Y510+Q519</f>
        <v>100</v>
      </c>
      <c r="AI510" s="992">
        <f t="shared" ref="AI510:AI512" si="1949">+Z510+R519</f>
        <v>100</v>
      </c>
      <c r="AJ510" s="992">
        <f t="shared" ref="AJ510:AJ512" si="1950">+AA510+S519</f>
        <v>0</v>
      </c>
      <c r="AK510" s="992">
        <f t="shared" ref="AK510:AK512" si="1951">+AB510+T519</f>
        <v>0</v>
      </c>
      <c r="AL510" s="992">
        <f t="shared" ref="AL510:AL512" si="1952">+AC510+U519</f>
        <v>0</v>
      </c>
    </row>
    <row r="511" spans="1:38" ht="15">
      <c r="A511" s="1067"/>
      <c r="B511" s="1106" t="s">
        <v>469</v>
      </c>
      <c r="C511" s="1097"/>
      <c r="D511" s="1098">
        <v>1176</v>
      </c>
      <c r="E511" s="1098">
        <v>1820</v>
      </c>
      <c r="F511" s="1099">
        <v>888</v>
      </c>
      <c r="G511" s="1100">
        <v>3884</v>
      </c>
      <c r="H511" s="1097"/>
      <c r="I511" s="1101"/>
      <c r="J511" s="1086"/>
      <c r="K511"/>
      <c r="L511" s="480"/>
      <c r="M511" s="145"/>
      <c r="N511" s="248">
        <f>IF(C511&gt;0,(C511/C490)*100,)</f>
        <v>0</v>
      </c>
      <c r="O511" s="248">
        <f>IF(D511&gt;0,(D511/D490)*100,)</f>
        <v>14.606881132778538</v>
      </c>
      <c r="P511" s="248">
        <f t="shared" ref="P511" si="1953">IF(E511&gt;0,(E511/E490)*100,)</f>
        <v>22.727272727272727</v>
      </c>
      <c r="Q511" s="248">
        <f t="shared" ref="Q511" si="1954">IF(F511&gt;0,(F511/F490)*100,)</f>
        <v>25.148683092608326</v>
      </c>
      <c r="R511" s="253">
        <f t="shared" ref="R511" si="1955">IF(G511&gt;0,(G511/G490)*100,)</f>
        <v>19.826442062276673</v>
      </c>
      <c r="S511" s="248">
        <f t="shared" ref="S511" si="1956">IF(H511&gt;0,(H511/H490)*100,)</f>
        <v>0</v>
      </c>
      <c r="T511" s="248">
        <f t="shared" ref="T511" si="1957">IF(I511&gt;0,(I511/I490)*100,)</f>
        <v>0</v>
      </c>
      <c r="U511" s="253">
        <f t="shared" ref="U511" si="1958">IF(J511&gt;0,(J511/J490)*100,)</f>
        <v>0</v>
      </c>
      <c r="V511" s="278">
        <f t="shared" ref="V511:V512" si="1959">+N511+N514+N517</f>
        <v>0</v>
      </c>
      <c r="W511" s="1060">
        <f t="shared" si="1939"/>
        <v>30.580052167432619</v>
      </c>
      <c r="X511" s="1061">
        <f t="shared" si="1940"/>
        <v>33.191808191808192</v>
      </c>
      <c r="Y511" s="261">
        <f t="shared" si="1941"/>
        <v>36.61852166525064</v>
      </c>
      <c r="Z511" s="262">
        <f t="shared" si="1942"/>
        <v>32.736089841755998</v>
      </c>
      <c r="AA511" s="262">
        <f t="shared" si="1943"/>
        <v>0</v>
      </c>
      <c r="AB511" s="261">
        <f t="shared" si="1944"/>
        <v>0</v>
      </c>
      <c r="AC511" s="262">
        <f t="shared" si="1945"/>
        <v>0</v>
      </c>
      <c r="AD511" s="193"/>
      <c r="AE511" s="992">
        <f t="shared" ref="AE511:AE512" si="1960">+V511+N520</f>
        <v>0</v>
      </c>
      <c r="AF511" s="992">
        <f t="shared" si="1946"/>
        <v>100</v>
      </c>
      <c r="AG511" s="992">
        <f t="shared" si="1947"/>
        <v>100</v>
      </c>
      <c r="AH511" s="992">
        <f t="shared" si="1948"/>
        <v>100</v>
      </c>
      <c r="AI511" s="992">
        <f t="shared" si="1949"/>
        <v>100</v>
      </c>
      <c r="AJ511" s="992">
        <f t="shared" si="1950"/>
        <v>0</v>
      </c>
      <c r="AK511" s="992">
        <f t="shared" si="1951"/>
        <v>0</v>
      </c>
      <c r="AL511" s="992">
        <f t="shared" si="1952"/>
        <v>0</v>
      </c>
    </row>
    <row r="512" spans="1:38" ht="15">
      <c r="A512" s="1067"/>
      <c r="B512" s="1106" t="s">
        <v>467</v>
      </c>
      <c r="C512" s="1097"/>
      <c r="D512" s="1098">
        <v>1475</v>
      </c>
      <c r="E512" s="1098">
        <v>1874</v>
      </c>
      <c r="F512" s="1099">
        <v>884</v>
      </c>
      <c r="G512" s="1100">
        <v>4233</v>
      </c>
      <c r="H512" s="1097"/>
      <c r="I512" s="1101"/>
      <c r="J512" s="1086"/>
      <c r="K512"/>
      <c r="L512" s="480"/>
      <c r="M512" s="145"/>
      <c r="N512" s="984">
        <f>IF(C512&gt;0,(C512/C494)*100,)</f>
        <v>0</v>
      </c>
      <c r="O512" s="984">
        <f>IF(D512&gt;0,(D512/D494)*100,)</f>
        <v>16.081552551242915</v>
      </c>
      <c r="P512" s="984">
        <f t="shared" ref="P512" si="1961">IF(E512&gt;0,(E512/E494)*100,)</f>
        <v>23.796825396825398</v>
      </c>
      <c r="Q512" s="984">
        <f t="shared" ref="Q512" si="1962">IF(F512&gt;0,(F512/F494)*100,)</f>
        <v>23.623730625334048</v>
      </c>
      <c r="R512" s="985">
        <f t="shared" ref="R512" si="1963">IF(G512&gt;0,(G512/G494)*100,)</f>
        <v>20.361729760931262</v>
      </c>
      <c r="S512" s="984">
        <f t="shared" ref="S512" si="1964">IF(H512&gt;0,(H512/H494)*100,)</f>
        <v>0</v>
      </c>
      <c r="T512" s="984">
        <f t="shared" ref="T512" si="1965">IF(I512&gt;0,(I512/I494)*100,)</f>
        <v>0</v>
      </c>
      <c r="U512" s="985">
        <f t="shared" ref="U512" si="1966">IF(J512&gt;0,(J512/J494)*100,)</f>
        <v>0</v>
      </c>
      <c r="V512" s="278">
        <f t="shared" si="1959"/>
        <v>0</v>
      </c>
      <c r="W512" s="1062">
        <f t="shared" si="1939"/>
        <v>47.79764500654165</v>
      </c>
      <c r="X512" s="1062">
        <f t="shared" si="1940"/>
        <v>49.193650793650789</v>
      </c>
      <c r="Y512" s="280">
        <f t="shared" si="1941"/>
        <v>40.138963121325496</v>
      </c>
      <c r="Z512" s="281">
        <f t="shared" si="1942"/>
        <v>46.947905142142481</v>
      </c>
      <c r="AA512" s="281">
        <f t="shared" si="1943"/>
        <v>0</v>
      </c>
      <c r="AB512" s="279">
        <f t="shared" si="1944"/>
        <v>0</v>
      </c>
      <c r="AC512" s="281">
        <f t="shared" si="1945"/>
        <v>0</v>
      </c>
      <c r="AD512" s="193"/>
      <c r="AE512" s="992">
        <f t="shared" si="1960"/>
        <v>0</v>
      </c>
      <c r="AF512" s="992">
        <f t="shared" si="1946"/>
        <v>100</v>
      </c>
      <c r="AG512" s="992">
        <f t="shared" si="1947"/>
        <v>100</v>
      </c>
      <c r="AH512" s="992">
        <f t="shared" si="1948"/>
        <v>100</v>
      </c>
      <c r="AI512" s="992">
        <f t="shared" si="1949"/>
        <v>100</v>
      </c>
      <c r="AJ512" s="992">
        <f t="shared" si="1950"/>
        <v>0</v>
      </c>
      <c r="AK512" s="992">
        <f t="shared" si="1951"/>
        <v>0</v>
      </c>
      <c r="AL512" s="992">
        <f t="shared" si="1952"/>
        <v>0</v>
      </c>
    </row>
    <row r="513" spans="1:30" ht="15">
      <c r="A513" s="1067"/>
      <c r="B513" s="1106" t="s">
        <v>465</v>
      </c>
      <c r="C513" s="1097"/>
      <c r="D513" s="1098"/>
      <c r="E513" s="1098"/>
      <c r="F513" s="1099"/>
      <c r="G513" s="1100"/>
      <c r="H513" s="1097"/>
      <c r="I513" s="1101"/>
      <c r="J513" s="1086"/>
      <c r="K513"/>
      <c r="L513" s="922"/>
      <c r="M513" s="145"/>
      <c r="N513" s="980">
        <f>IF(C513&gt;0,(C513/C487)*100,)</f>
        <v>0</v>
      </c>
      <c r="O513" s="982">
        <f t="shared" ref="O513" si="1967">IF(D513&gt;0,(D513/D487)*100,)</f>
        <v>0</v>
      </c>
      <c r="P513" s="982">
        <f t="shared" ref="P513" si="1968">IF(E513&gt;0,(E513/E487)*100,)</f>
        <v>0</v>
      </c>
      <c r="Q513" s="982">
        <f t="shared" ref="Q513" si="1969">IF(F513&gt;0,(F513/F487)*100,)</f>
        <v>0</v>
      </c>
      <c r="R513" s="997">
        <f t="shared" ref="R513" si="1970">IF(G513&gt;0,(G513/G487)*100,)</f>
        <v>0</v>
      </c>
      <c r="S513" s="982">
        <f t="shared" ref="S513" si="1971">IF(H513&gt;0,(H513/H487)*100,)</f>
        <v>0</v>
      </c>
      <c r="T513" s="982">
        <f t="shared" ref="T513" si="1972">IF(I513&gt;0,(I513/I487)*100,)</f>
        <v>0</v>
      </c>
      <c r="U513" s="997">
        <f t="shared" ref="U513" si="1973">IF(J513&gt;0,(J513/J487)*100,)</f>
        <v>0</v>
      </c>
      <c r="AD513" s="193"/>
    </row>
    <row r="514" spans="1:30" ht="15">
      <c r="A514" s="1067"/>
      <c r="B514" s="1106" t="s">
        <v>463</v>
      </c>
      <c r="C514" s="1097"/>
      <c r="D514" s="1098"/>
      <c r="E514" s="1098"/>
      <c r="F514" s="1099"/>
      <c r="G514" s="1100"/>
      <c r="H514" s="1097"/>
      <c r="I514" s="1101"/>
      <c r="J514" s="1086"/>
      <c r="K514"/>
      <c r="L514" s="922"/>
      <c r="M514" s="145"/>
      <c r="N514" s="178">
        <f>IF(C514&gt;0,(C514/C490)*100,)</f>
        <v>0</v>
      </c>
      <c r="O514" s="248">
        <f t="shared" ref="O514" si="1974">IF(D514&gt;0,(D514/D490)*100,)</f>
        <v>0</v>
      </c>
      <c r="P514" s="248">
        <f t="shared" ref="P514" si="1975">IF(E514&gt;0,(E514/E490)*100,)</f>
        <v>0</v>
      </c>
      <c r="Q514" s="248">
        <f t="shared" ref="Q514" si="1976">IF(F514&gt;0,(F514/F490)*100,)</f>
        <v>0</v>
      </c>
      <c r="R514" s="253">
        <f t="shared" ref="R514" si="1977">IF(G514&gt;0,(G514/G490)*100,)</f>
        <v>0</v>
      </c>
      <c r="S514" s="248">
        <f t="shared" ref="S514" si="1978">IF(H514&gt;0,(H514/H490)*100,)</f>
        <v>0</v>
      </c>
      <c r="T514" s="248">
        <f t="shared" ref="T514" si="1979">IF(I514&gt;0,(I514/I490)*100,)</f>
        <v>0</v>
      </c>
      <c r="U514" s="253">
        <f t="shared" ref="U514" si="1980">IF(J514&gt;0,(J514/J490)*100,)</f>
        <v>0</v>
      </c>
      <c r="V514" s="281"/>
      <c r="W514" s="279"/>
      <c r="X514" s="279"/>
      <c r="Y514" s="280"/>
      <c r="Z514" s="281"/>
      <c r="AA514" s="281"/>
      <c r="AB514" s="279"/>
      <c r="AC514" s="281"/>
      <c r="AD514" s="193"/>
    </row>
    <row r="515" spans="1:30" ht="15">
      <c r="A515" s="1067"/>
      <c r="B515" s="1106" t="s">
        <v>461</v>
      </c>
      <c r="C515" s="1097"/>
      <c r="D515" s="1098">
        <v>1510</v>
      </c>
      <c r="E515" s="1098">
        <v>1131</v>
      </c>
      <c r="F515" s="1099">
        <v>300</v>
      </c>
      <c r="G515" s="1100">
        <v>2941</v>
      </c>
      <c r="H515" s="1097"/>
      <c r="I515" s="1101"/>
      <c r="J515" s="1086"/>
      <c r="K515"/>
      <c r="L515" s="922"/>
      <c r="M515" s="145"/>
      <c r="N515" s="991">
        <f>IF(C515&gt;0,(C515/C494)*100,)</f>
        <v>0</v>
      </c>
      <c r="O515" s="274">
        <f t="shared" ref="O515" si="1981">IF(D515&gt;0,(D515/D494)*100,)</f>
        <v>16.463148713475796</v>
      </c>
      <c r="P515" s="274">
        <f t="shared" ref="P515" si="1982">IF(E515&gt;0,(E515/E494)*100,)</f>
        <v>14.361904761904762</v>
      </c>
      <c r="Q515" s="274">
        <f t="shared" ref="Q515" si="1983">IF(F515&gt;0,(F515/F494)*100,)</f>
        <v>8.0171031533939061</v>
      </c>
      <c r="R515" s="275">
        <f t="shared" ref="R515" si="1984">IF(G515&gt;0,(G515/G494)*100,)</f>
        <v>14.146904613016501</v>
      </c>
      <c r="S515" s="274">
        <f t="shared" ref="S515" si="1985">IF(H515&gt;0,(H515/H494)*100,)</f>
        <v>0</v>
      </c>
      <c r="T515" s="274">
        <f t="shared" ref="T515" si="1986">IF(I515&gt;0,(I515/I494)*100,)</f>
        <v>0</v>
      </c>
      <c r="U515" s="275">
        <f t="shared" ref="U515" si="1987">IF(J515&gt;0,(J515/J494)*100,)</f>
        <v>0</v>
      </c>
      <c r="V515" s="286"/>
      <c r="W515" s="271"/>
      <c r="X515" s="271"/>
      <c r="Y515" s="272"/>
      <c r="Z515" s="273"/>
      <c r="AA515" s="273"/>
      <c r="AB515" s="271"/>
      <c r="AC515" s="273"/>
      <c r="AD515" s="193"/>
    </row>
    <row r="516" spans="1:30" ht="15">
      <c r="A516" s="1067"/>
      <c r="B516" s="1106" t="s">
        <v>459</v>
      </c>
      <c r="C516" s="1097"/>
      <c r="D516" s="1098">
        <v>816</v>
      </c>
      <c r="E516" s="1098">
        <v>1055</v>
      </c>
      <c r="F516" s="1099">
        <v>279</v>
      </c>
      <c r="G516" s="1100">
        <v>2150</v>
      </c>
      <c r="H516" s="1097"/>
      <c r="I516" s="1101"/>
      <c r="J516" s="1086"/>
      <c r="K516"/>
      <c r="L516" s="922"/>
      <c r="M516" s="145"/>
      <c r="N516" s="980">
        <f>IF(C516&gt;0,(C516/C487)*100,)</f>
        <v>0</v>
      </c>
      <c r="O516" s="998">
        <f t="shared" ref="O516" si="1988">IF(D516&gt;0,(D516/D487)*100,)</f>
        <v>11.650485436893204</v>
      </c>
      <c r="P516" s="998">
        <f t="shared" ref="P516" si="1989">IF(E516&gt;0,(E516/E487)*100,)</f>
        <v>12.640786005271988</v>
      </c>
      <c r="Q516" s="998">
        <f t="shared" ref="Q516" si="1990">IF(F516&gt;0,(F516/F487)*100,)</f>
        <v>8.2228116710875341</v>
      </c>
      <c r="R516" s="999">
        <f t="shared" ref="R516" si="1991">IF(G516&gt;0,(G516/G487)*100,)</f>
        <v>11.470949154350958</v>
      </c>
      <c r="S516" s="998">
        <f t="shared" ref="S516" si="1992">IF(H516&gt;0,(H516/H487)*100,)</f>
        <v>0</v>
      </c>
      <c r="T516" s="1000">
        <f t="shared" ref="T516" si="1993">IF(I516&gt;0,(I516/I487)*100,)</f>
        <v>0</v>
      </c>
      <c r="U516" s="999">
        <f t="shared" ref="U516" si="1994">IF(J516&gt;0,(J516/J487)*100,)</f>
        <v>0</v>
      </c>
      <c r="V516" s="278"/>
      <c r="W516" s="279"/>
      <c r="X516" s="279"/>
      <c r="Y516" s="280"/>
      <c r="Z516" s="281"/>
      <c r="AA516" s="281"/>
      <c r="AB516" s="279"/>
      <c r="AC516" s="281"/>
      <c r="AD516" s="193"/>
    </row>
    <row r="517" spans="1:30" ht="15">
      <c r="A517" s="1067"/>
      <c r="B517" s="1106" t="s">
        <v>457</v>
      </c>
      <c r="C517" s="1097"/>
      <c r="D517" s="1098">
        <v>1286</v>
      </c>
      <c r="E517" s="1098">
        <v>838</v>
      </c>
      <c r="F517" s="1099">
        <v>405</v>
      </c>
      <c r="G517" s="1100">
        <v>2529</v>
      </c>
      <c r="H517" s="1097"/>
      <c r="I517" s="1101"/>
      <c r="J517" s="1086"/>
      <c r="K517"/>
      <c r="L517" s="922"/>
      <c r="M517" s="145"/>
      <c r="N517" s="178">
        <f>IF(C517&gt;0,(C517/C490)*100,)</f>
        <v>0</v>
      </c>
      <c r="O517" s="271">
        <f t="shared" ref="O517" si="1995">IF(D517&gt;0,(D517/D490)*100,)</f>
        <v>15.973171034654079</v>
      </c>
      <c r="P517" s="207">
        <f t="shared" ref="P517" si="1996">IF(E517&gt;0,(E517/E490)*100,)</f>
        <v>10.464535464535464</v>
      </c>
      <c r="Q517" s="208">
        <f t="shared" ref="Q517" si="1997">IF(F517&gt;0,(F517/F490)*100,)</f>
        <v>11.469838572642312</v>
      </c>
      <c r="R517" s="209">
        <f t="shared" ref="R517" si="1998">IF(G517&gt;0,(G517/G490)*100,)</f>
        <v>12.909647779479327</v>
      </c>
      <c r="S517" s="210">
        <f t="shared" ref="S517" si="1999">IF(H517&gt;0,(H517/H490)*100,)</f>
        <v>0</v>
      </c>
      <c r="T517" s="207">
        <f t="shared" ref="T517" si="2000">IF(I517&gt;0,(I517/I490)*100,)</f>
        <v>0</v>
      </c>
      <c r="U517" s="209">
        <f t="shared" ref="U517" si="2001">IF(J517&gt;0,(J517/J490)*100,)</f>
        <v>0</v>
      </c>
      <c r="V517" s="260"/>
      <c r="W517" s="254"/>
      <c r="X517" s="261"/>
      <c r="Y517" s="261"/>
      <c r="Z517" s="262"/>
      <c r="AA517" s="262"/>
      <c r="AB517" s="261"/>
      <c r="AC517" s="262"/>
      <c r="AD517" s="193"/>
    </row>
    <row r="518" spans="1:30" ht="15">
      <c r="A518" s="1067"/>
      <c r="B518" s="1106" t="s">
        <v>455</v>
      </c>
      <c r="C518" s="1097"/>
      <c r="D518" s="1098">
        <v>1399</v>
      </c>
      <c r="E518" s="1098">
        <v>869</v>
      </c>
      <c r="F518" s="1099">
        <v>318</v>
      </c>
      <c r="G518" s="1100">
        <v>2586</v>
      </c>
      <c r="H518" s="1097"/>
      <c r="I518" s="1101"/>
      <c r="J518" s="1086"/>
      <c r="K518"/>
      <c r="L518" s="922"/>
      <c r="M518" s="145"/>
      <c r="N518" s="991">
        <f>IF(C518&gt;0,(C518/C494)*100,)</f>
        <v>0</v>
      </c>
      <c r="O518" s="274">
        <f t="shared" ref="O518" si="2002">IF(D518&gt;0,(D518/D494)*100,)</f>
        <v>15.252943741822939</v>
      </c>
      <c r="P518" s="211">
        <f t="shared" ref="P518" si="2003">IF(E518&gt;0,(E518/E494)*100,)</f>
        <v>11.034920634920635</v>
      </c>
      <c r="Q518" s="212">
        <f t="shared" ref="Q518" si="2004">IF(F518&gt;0,(F518/F494)*100,)</f>
        <v>8.4981293425975419</v>
      </c>
      <c r="R518" s="213">
        <f t="shared" ref="R518" si="2005">IF(G518&gt;0,(G518/G494)*100,)</f>
        <v>12.439270768194719</v>
      </c>
      <c r="S518" s="214">
        <f t="shared" ref="S518" si="2006">IF(H518&gt;0,(H518/H494)*100,)</f>
        <v>0</v>
      </c>
      <c r="T518" s="211">
        <f t="shared" ref="T518" si="2007">IF(I518&gt;0,(I518/I494)*100,)</f>
        <v>0</v>
      </c>
      <c r="U518" s="213">
        <f t="shared" ref="U518" si="2008">IF(J518&gt;0,(J518/J494)*100,)</f>
        <v>0</v>
      </c>
      <c r="V518" s="281"/>
      <c r="W518" s="279"/>
      <c r="X518" s="279"/>
      <c r="Y518" s="280"/>
      <c r="Z518" s="281"/>
      <c r="AA518" s="281"/>
      <c r="AB518" s="279"/>
      <c r="AC518" s="281"/>
      <c r="AD518" s="193"/>
    </row>
    <row r="519" spans="1:30" ht="15">
      <c r="A519" s="1067"/>
      <c r="B519" s="1106" t="s">
        <v>453</v>
      </c>
      <c r="C519" s="1097"/>
      <c r="D519" s="1098">
        <v>5094</v>
      </c>
      <c r="E519" s="1098">
        <v>5706</v>
      </c>
      <c r="F519" s="1099">
        <v>2397</v>
      </c>
      <c r="G519" s="1100">
        <v>13197</v>
      </c>
      <c r="H519" s="1097"/>
      <c r="I519" s="1101"/>
      <c r="J519" s="1086"/>
      <c r="K519"/>
      <c r="L519" s="922"/>
      <c r="M519" s="145"/>
      <c r="N519" s="980">
        <f>IF(C519&gt;0,(C519/C487)*100,)</f>
        <v>0</v>
      </c>
      <c r="O519" s="1000">
        <f t="shared" ref="O519" si="2009">IF(D519&gt;0,(D519/D487)*100,)</f>
        <v>72.729868646487716</v>
      </c>
      <c r="P519" s="1001">
        <f t="shared" ref="P519" si="2010">IF(E519&gt;0,(E519/E487)*100,)</f>
        <v>68.368080517613222</v>
      </c>
      <c r="Q519" s="1002">
        <f t="shared" ref="Q519" si="2011">IF(F519&gt;0,(F519/F487)*100,)</f>
        <v>70.645446507515473</v>
      </c>
      <c r="R519" s="1003">
        <f t="shared" ref="R519" si="2012">IF(G519&gt;0,(G519/G487)*100,)</f>
        <v>70.410286506962592</v>
      </c>
      <c r="S519" s="250">
        <f t="shared" ref="S519" si="2013">IF(H519&gt;0,(H519/H487)*100,)</f>
        <v>0</v>
      </c>
      <c r="T519" s="1001">
        <f t="shared" ref="T519" si="2014">IF(I519&gt;0,(I519/I487)*100,)</f>
        <v>0</v>
      </c>
      <c r="U519" s="1003">
        <f t="shared" ref="U519" si="2015">IF(J519&gt;0,(J519/J487)*100,)</f>
        <v>0</v>
      </c>
      <c r="V519" s="278"/>
      <c r="W519" s="279"/>
      <c r="X519" s="279"/>
      <c r="Y519" s="280"/>
      <c r="Z519" s="281"/>
      <c r="AA519" s="281"/>
      <c r="AB519" s="279"/>
      <c r="AC519" s="281"/>
      <c r="AD519" s="193"/>
    </row>
    <row r="520" spans="1:30" ht="15">
      <c r="A520" s="1067"/>
      <c r="B520" s="1106" t="s">
        <v>451</v>
      </c>
      <c r="C520" s="1097"/>
      <c r="D520" s="1098">
        <v>5589</v>
      </c>
      <c r="E520" s="1098">
        <v>5350</v>
      </c>
      <c r="F520" s="1099">
        <v>2238</v>
      </c>
      <c r="G520" s="1100">
        <v>13177</v>
      </c>
      <c r="H520" s="1097"/>
      <c r="I520" s="1101"/>
      <c r="J520" s="1086"/>
      <c r="K520"/>
      <c r="L520" s="922"/>
      <c r="M520" s="145"/>
      <c r="N520" s="178">
        <f>IF(C520&gt;0,(C520/C490)*100,)</f>
        <v>0</v>
      </c>
      <c r="O520" s="271">
        <f t="shared" ref="O520" si="2016">IF(D520&gt;0,(D520/D490)*100,)</f>
        <v>69.419947832567388</v>
      </c>
      <c r="P520" s="207">
        <f t="shared" ref="P520" si="2017">IF(E520&gt;0,(E520/E490)*100,)</f>
        <v>66.808191808191808</v>
      </c>
      <c r="Q520" s="208">
        <f t="shared" ref="Q520" si="2018">IF(F520&gt;0,(F520/F490)*100,)</f>
        <v>63.38147833474936</v>
      </c>
      <c r="R520" s="209">
        <f t="shared" ref="R520" si="2019">IF(G520&gt;0,(G520/G490)*100,)</f>
        <v>67.263910158244002</v>
      </c>
      <c r="S520" s="210">
        <f t="shared" ref="S520" si="2020">IF(H520&gt;0,(H520/H490)*100,)</f>
        <v>0</v>
      </c>
      <c r="T520" s="207">
        <f t="shared" ref="T520" si="2021">IF(I520&gt;0,(I520/I490)*100,)</f>
        <v>0</v>
      </c>
      <c r="U520" s="209">
        <f t="shared" ref="U520" si="2022">IF(J520&gt;0,(J520/J490)*100,)</f>
        <v>0</v>
      </c>
      <c r="V520" s="260"/>
      <c r="W520" s="254"/>
      <c r="X520" s="261"/>
      <c r="Y520" s="261"/>
      <c r="Z520" s="262"/>
      <c r="AA520" s="262"/>
      <c r="AB520" s="261"/>
      <c r="AC520" s="262"/>
      <c r="AD520" s="193"/>
    </row>
    <row r="521" spans="1:30" ht="15">
      <c r="A521" s="1067"/>
      <c r="B521" s="1114" t="s">
        <v>449</v>
      </c>
      <c r="C521" s="1116"/>
      <c r="D521" s="1117">
        <v>4788</v>
      </c>
      <c r="E521" s="1117">
        <v>4001</v>
      </c>
      <c r="F521" s="1118">
        <v>2240</v>
      </c>
      <c r="G521" s="1119">
        <v>11029</v>
      </c>
      <c r="H521" s="1116"/>
      <c r="I521" s="1117"/>
      <c r="J521" s="1091"/>
      <c r="K521"/>
      <c r="L521" s="922"/>
      <c r="M521" s="145"/>
      <c r="N521" s="991">
        <f>IF(C521&gt;0,(C521/C494)*100,)</f>
        <v>0</v>
      </c>
      <c r="O521" s="274">
        <f t="shared" ref="O521" si="2023">IF(D521&gt;0,(D521/D494)*100,)</f>
        <v>52.202354993458357</v>
      </c>
      <c r="P521" s="211">
        <f t="shared" ref="P521" si="2024">IF(E521&gt;0,(E521/E494)*100,)</f>
        <v>50.806349206349211</v>
      </c>
      <c r="Q521" s="212">
        <f t="shared" ref="Q521" si="2025">IF(F521&gt;0,(F521/F494)*100,)</f>
        <v>59.861036878674497</v>
      </c>
      <c r="R521" s="213">
        <f t="shared" ref="R521" si="2026">IF(G521&gt;0,(G521/G494)*100,)</f>
        <v>53.052094857857526</v>
      </c>
      <c r="S521" s="214">
        <f t="shared" ref="S521" si="2027">IF(H521&gt;0,(H521/H494)*100,)</f>
        <v>0</v>
      </c>
      <c r="T521" s="211">
        <f t="shared" ref="T521" si="2028">IF(I521&gt;0,(I521/I494)*100,)</f>
        <v>0</v>
      </c>
      <c r="U521" s="213">
        <f t="shared" ref="U521" si="2029">IF(J521&gt;0,(J521/J494)*100,)</f>
        <v>0</v>
      </c>
      <c r="V521" s="281"/>
      <c r="W521" s="279"/>
      <c r="X521" s="279"/>
      <c r="Y521" s="280"/>
      <c r="Z521" s="281"/>
      <c r="AA521" s="281"/>
      <c r="AB521" s="279"/>
      <c r="AC521" s="281"/>
      <c r="AD521" s="193"/>
    </row>
    <row r="522" spans="1:30" ht="15">
      <c r="A522" s="1067"/>
      <c r="B522" s="1106" t="s">
        <v>447</v>
      </c>
      <c r="C522" s="1097"/>
      <c r="D522" s="1098"/>
      <c r="E522" s="1098"/>
      <c r="F522" s="1099"/>
      <c r="G522" s="1100"/>
      <c r="H522" s="1097"/>
      <c r="I522" s="1101"/>
      <c r="J522" s="1086"/>
      <c r="K522"/>
      <c r="L522" s="922"/>
      <c r="M522" s="145"/>
      <c r="N522" s="980">
        <f>IF(C522&gt;0,(C522/C480)*100,)</f>
        <v>0</v>
      </c>
      <c r="O522" s="1000">
        <f t="shared" ref="O522" si="2030">IF(D522&gt;0,(D522/D480)*100,)</f>
        <v>0</v>
      </c>
      <c r="P522" s="1001">
        <f t="shared" ref="P522" si="2031">IF(E522&gt;0,(E522/E480)*100,)</f>
        <v>0</v>
      </c>
      <c r="Q522" s="1002">
        <f t="shared" ref="Q522" si="2032">IF(F522&gt;0,(F522/F480)*100,)</f>
        <v>0</v>
      </c>
      <c r="R522" s="1003">
        <f t="shared" ref="R522" si="2033">IF(G522&gt;0,(G522/G480)*100,)</f>
        <v>0</v>
      </c>
      <c r="S522" s="250">
        <f t="shared" ref="S522" si="2034">IF(H522&gt;0,(H522/H480)*100,)</f>
        <v>0</v>
      </c>
      <c r="T522" s="1001">
        <f t="shared" ref="T522" si="2035">IF(I522&gt;0,(I522/I480)*100,)</f>
        <v>0</v>
      </c>
      <c r="U522" s="1003">
        <f t="shared" ref="U522" si="2036">IF(J522&gt;0,(J522/J480)*100,)</f>
        <v>0</v>
      </c>
      <c r="V522" s="260"/>
      <c r="W522" s="254"/>
      <c r="X522" s="261"/>
      <c r="Y522" s="261"/>
      <c r="Z522" s="262"/>
      <c r="AA522" s="262"/>
      <c r="AB522" s="261"/>
      <c r="AC522" s="262"/>
      <c r="AD522" s="193"/>
    </row>
    <row r="523" spans="1:30" ht="15">
      <c r="A523" s="1067"/>
      <c r="B523" s="1106" t="s">
        <v>445</v>
      </c>
      <c r="C523" s="1097"/>
      <c r="D523" s="1098"/>
      <c r="E523" s="1098"/>
      <c r="F523" s="1099"/>
      <c r="G523" s="1100"/>
      <c r="H523" s="1097"/>
      <c r="I523" s="1101"/>
      <c r="J523" s="1086"/>
      <c r="K523"/>
      <c r="L523" s="922"/>
      <c r="M523" s="145"/>
      <c r="N523" s="271">
        <f>IF(C523&gt;0,(C523/C482)*100,)</f>
        <v>0</v>
      </c>
      <c r="O523" s="271">
        <f t="shared" ref="O523" si="2037">IF(D523&gt;0,(D523/D482)*100,)</f>
        <v>0</v>
      </c>
      <c r="P523" s="207">
        <f t="shared" ref="P523" si="2038">IF(E523&gt;0,(E523/E482)*100,)</f>
        <v>0</v>
      </c>
      <c r="Q523" s="208">
        <f t="shared" ref="Q523" si="2039">IF(F523&gt;0,(F523/F482)*100,)</f>
        <v>0</v>
      </c>
      <c r="R523" s="209">
        <f t="shared" ref="R523" si="2040">IF(G523&gt;0,(G523/G482)*100,)</f>
        <v>0</v>
      </c>
      <c r="S523" s="210">
        <f t="shared" ref="S523" si="2041">IF(H523&gt;0,(H523/H482)*100,)</f>
        <v>0</v>
      </c>
      <c r="T523" s="207">
        <f t="shared" ref="T523" si="2042">IF(I523&gt;0,(I523/I482)*100,)</f>
        <v>0</v>
      </c>
      <c r="U523" s="209">
        <f t="shared" ref="U523" si="2043">IF(J523&gt;0,(J523/J482)*100,)</f>
        <v>0</v>
      </c>
      <c r="V523" s="260"/>
      <c r="W523" s="254"/>
      <c r="X523" s="261"/>
      <c r="Y523" s="261"/>
      <c r="Z523" s="262"/>
      <c r="AA523" s="262"/>
      <c r="AB523" s="261"/>
      <c r="AC523" s="262"/>
      <c r="AD523" s="193"/>
    </row>
    <row r="524" spans="1:30" ht="15">
      <c r="A524" s="1067"/>
      <c r="B524" s="1106" t="s">
        <v>443</v>
      </c>
      <c r="C524" s="1097"/>
      <c r="D524" s="1098"/>
      <c r="E524" s="1098"/>
      <c r="F524" s="1099"/>
      <c r="G524" s="1100"/>
      <c r="H524" s="1097"/>
      <c r="I524" s="1101"/>
      <c r="J524" s="1086"/>
      <c r="K524"/>
      <c r="L524" s="922"/>
      <c r="M524" s="145"/>
      <c r="N524" s="274">
        <f>IF(C524&gt;0,(C524/C484)*100,)</f>
        <v>0</v>
      </c>
      <c r="O524" s="274">
        <f t="shared" ref="O524" si="2044">IF(D524&gt;0,(D524/D484)*100,)</f>
        <v>0</v>
      </c>
      <c r="P524" s="211">
        <f t="shared" ref="P524" si="2045">IF(E524&gt;0,(E524/E484)*100,)</f>
        <v>0</v>
      </c>
      <c r="Q524" s="212">
        <f t="shared" ref="Q524" si="2046">IF(F524&gt;0,(F524/F484)*100,)</f>
        <v>0</v>
      </c>
      <c r="R524" s="213">
        <f t="shared" ref="R524" si="2047">IF(G524&gt;0,(G524/G484)*100,)</f>
        <v>0</v>
      </c>
      <c r="S524" s="214">
        <f t="shared" ref="S524" si="2048">IF(H524&gt;0,(H524/H484)*100,)</f>
        <v>0</v>
      </c>
      <c r="T524" s="211">
        <f t="shared" ref="T524" si="2049">IF(I524&gt;0,(I524/I484)*100,)</f>
        <v>0</v>
      </c>
      <c r="U524" s="213">
        <f t="shared" ref="U524" si="2050">IF(J524&gt;0,(J524/J484)*100,)</f>
        <v>0</v>
      </c>
      <c r="V524" s="983"/>
      <c r="W524" s="283"/>
      <c r="X524" s="283"/>
      <c r="Y524" s="284"/>
      <c r="Z524" s="282"/>
      <c r="AA524" s="282"/>
      <c r="AB524" s="283"/>
      <c r="AC524" s="282"/>
      <c r="AD524" s="193"/>
    </row>
    <row r="525" spans="1:30" ht="15">
      <c r="A525" s="1068" t="s">
        <v>17</v>
      </c>
      <c r="B525" s="1105" t="s">
        <v>517</v>
      </c>
      <c r="C525" s="1092">
        <v>2401</v>
      </c>
      <c r="D525" s="1093">
        <v>11664</v>
      </c>
      <c r="E525" s="1093">
        <v>2246</v>
      </c>
      <c r="F525" s="1094">
        <v>6333</v>
      </c>
      <c r="G525" s="1095">
        <v>22644</v>
      </c>
      <c r="H525" s="1092"/>
      <c r="I525" s="1093"/>
      <c r="J525" s="1096"/>
      <c r="K525"/>
      <c r="L525" s="922"/>
      <c r="M525" s="145"/>
      <c r="N525" s="252"/>
      <c r="O525" s="176"/>
      <c r="P525" s="176"/>
      <c r="Q525" s="176"/>
      <c r="R525" s="177"/>
      <c r="S525" s="177"/>
      <c r="T525" s="244"/>
      <c r="U525" s="987"/>
      <c r="V525" s="256"/>
      <c r="W525" s="257"/>
      <c r="X525" s="258"/>
      <c r="Y525" s="258"/>
      <c r="Z525" s="259"/>
      <c r="AA525" s="259"/>
      <c r="AB525" s="258"/>
      <c r="AC525" s="979"/>
      <c r="AD525" s="193"/>
    </row>
    <row r="526" spans="1:30" ht="15">
      <c r="A526" s="1067"/>
      <c r="B526" s="1106" t="s">
        <v>515</v>
      </c>
      <c r="C526" s="1097">
        <v>3754</v>
      </c>
      <c r="D526" s="1098">
        <v>11460</v>
      </c>
      <c r="E526" s="1098">
        <v>2309</v>
      </c>
      <c r="F526" s="1099">
        <v>6514</v>
      </c>
      <c r="G526" s="1100">
        <v>24037</v>
      </c>
      <c r="H526" s="1097"/>
      <c r="I526" s="1101"/>
      <c r="J526" s="1086"/>
      <c r="K526"/>
      <c r="L526" s="922"/>
      <c r="M526" s="145"/>
      <c r="N526" s="179"/>
      <c r="O526" s="179"/>
      <c r="P526" s="179"/>
      <c r="Q526" s="179"/>
      <c r="R526" s="180"/>
      <c r="S526" s="180"/>
      <c r="T526" s="245"/>
      <c r="U526" s="988"/>
      <c r="V526" s="260"/>
      <c r="W526" s="254"/>
      <c r="X526" s="261"/>
      <c r="Y526" s="261"/>
      <c r="Z526" s="262"/>
      <c r="AA526" s="262"/>
      <c r="AB526" s="261"/>
      <c r="AC526" s="262"/>
      <c r="AD526" s="193"/>
    </row>
    <row r="527" spans="1:30" ht="15">
      <c r="A527" s="1067"/>
      <c r="B527" s="1106" t="s">
        <v>513</v>
      </c>
      <c r="C527" s="1097">
        <v>3662</v>
      </c>
      <c r="D527" s="1098">
        <v>11864</v>
      </c>
      <c r="E527" s="1098">
        <v>2282</v>
      </c>
      <c r="F527" s="1099">
        <v>6842</v>
      </c>
      <c r="G527" s="1100">
        <v>24650</v>
      </c>
      <c r="H527" s="1097"/>
      <c r="I527" s="1101"/>
      <c r="J527" s="1086"/>
      <c r="K527"/>
      <c r="L527" s="922"/>
      <c r="M527" s="145"/>
      <c r="N527" s="179"/>
      <c r="O527" s="179"/>
      <c r="P527" s="179"/>
      <c r="Q527" s="179"/>
      <c r="R527" s="180"/>
      <c r="S527" s="180"/>
      <c r="T527" s="245"/>
      <c r="U527" s="988"/>
      <c r="V527" s="260"/>
      <c r="W527" s="254"/>
      <c r="X527" s="261"/>
      <c r="Y527" s="261"/>
      <c r="Z527" s="262"/>
      <c r="AA527" s="262"/>
      <c r="AB527" s="261"/>
      <c r="AC527" s="262"/>
      <c r="AD527" s="193"/>
    </row>
    <row r="528" spans="1:30" ht="15">
      <c r="A528" s="1067"/>
      <c r="B528" s="1106" t="s">
        <v>511</v>
      </c>
      <c r="C528" s="1097">
        <v>3078</v>
      </c>
      <c r="D528" s="1098">
        <v>11906</v>
      </c>
      <c r="E528" s="1098">
        <v>2106</v>
      </c>
      <c r="F528" s="1099">
        <v>6842</v>
      </c>
      <c r="G528" s="1100">
        <v>23932</v>
      </c>
      <c r="H528" s="1097"/>
      <c r="I528" s="1101"/>
      <c r="J528" s="1086"/>
      <c r="K528"/>
      <c r="L528" s="922"/>
      <c r="M528" s="145"/>
      <c r="N528" s="179"/>
      <c r="O528" s="179"/>
      <c r="P528" s="179"/>
      <c r="Q528" s="179"/>
      <c r="R528" s="180"/>
      <c r="S528" s="180"/>
      <c r="T528" s="245"/>
      <c r="U528" s="988"/>
      <c r="V528" s="260"/>
      <c r="W528" s="254"/>
      <c r="X528" s="261"/>
      <c r="Y528" s="261"/>
      <c r="Z528" s="262"/>
      <c r="AA528" s="262"/>
      <c r="AB528" s="261"/>
      <c r="AC528" s="262"/>
      <c r="AD528" s="193"/>
    </row>
    <row r="529" spans="1:30" ht="15">
      <c r="A529" s="1067"/>
      <c r="B529" s="1106" t="s">
        <v>509</v>
      </c>
      <c r="C529" s="1097">
        <v>3547</v>
      </c>
      <c r="D529" s="1098">
        <v>15430</v>
      </c>
      <c r="E529" s="1098">
        <v>2196</v>
      </c>
      <c r="F529" s="1099">
        <v>7580</v>
      </c>
      <c r="G529" s="1100">
        <v>28753</v>
      </c>
      <c r="H529" s="1097"/>
      <c r="I529" s="1101"/>
      <c r="J529" s="1086"/>
      <c r="K529"/>
      <c r="L529" s="922"/>
      <c r="M529" s="145"/>
      <c r="N529" s="179"/>
      <c r="O529" s="179"/>
      <c r="P529" s="179"/>
      <c r="Q529" s="179"/>
      <c r="R529" s="180"/>
      <c r="S529" s="180"/>
      <c r="T529" s="245"/>
      <c r="U529" s="988"/>
      <c r="V529" s="260"/>
      <c r="W529" s="254"/>
      <c r="X529" s="261"/>
      <c r="Y529" s="261"/>
      <c r="Z529" s="262"/>
      <c r="AA529" s="262"/>
      <c r="AB529" s="261"/>
      <c r="AC529" s="262"/>
      <c r="AD529" s="193"/>
    </row>
    <row r="530" spans="1:30" ht="15">
      <c r="A530" s="1067"/>
      <c r="B530" s="1106" t="s">
        <v>507</v>
      </c>
      <c r="C530" s="1097">
        <v>2845</v>
      </c>
      <c r="D530" s="1098">
        <v>15423</v>
      </c>
      <c r="E530" s="1098">
        <v>2194</v>
      </c>
      <c r="F530" s="1099">
        <v>8097</v>
      </c>
      <c r="G530" s="1100">
        <v>28559</v>
      </c>
      <c r="H530" s="1097"/>
      <c r="I530" s="1101"/>
      <c r="J530" s="1086"/>
      <c r="K530"/>
      <c r="L530" s="922"/>
      <c r="M530" s="145"/>
      <c r="N530" s="181"/>
      <c r="O530" s="181"/>
      <c r="P530" s="181"/>
      <c r="Q530" s="181"/>
      <c r="R530" s="182"/>
      <c r="S530" s="182"/>
      <c r="T530" s="246"/>
      <c r="U530" s="989"/>
      <c r="V530" s="263"/>
      <c r="W530" s="264"/>
      <c r="X530" s="265"/>
      <c r="Y530" s="265"/>
      <c r="Z530" s="266"/>
      <c r="AA530" s="266"/>
      <c r="AB530" s="265"/>
      <c r="AC530" s="266"/>
      <c r="AD530" s="193"/>
    </row>
    <row r="531" spans="1:30" ht="15">
      <c r="A531" s="1067"/>
      <c r="B531" s="1106" t="s">
        <v>505</v>
      </c>
      <c r="C531" s="1097">
        <v>1128</v>
      </c>
      <c r="D531" s="1098">
        <v>3541</v>
      </c>
      <c r="E531" s="1098">
        <v>666</v>
      </c>
      <c r="F531" s="1099">
        <v>3184</v>
      </c>
      <c r="G531" s="1100">
        <v>8519</v>
      </c>
      <c r="H531" s="1097"/>
      <c r="I531" s="1101"/>
      <c r="J531" s="1086"/>
      <c r="K531"/>
      <c r="L531" s="480"/>
      <c r="M531" s="145"/>
      <c r="N531" s="357"/>
      <c r="O531" s="205"/>
      <c r="P531" s="205"/>
      <c r="Q531" s="205"/>
      <c r="R531" s="206"/>
      <c r="S531" s="205"/>
      <c r="T531" s="247"/>
      <c r="U531" s="981"/>
      <c r="V531" s="267"/>
      <c r="W531" s="267"/>
      <c r="X531" s="267"/>
      <c r="Y531" s="267"/>
      <c r="Z531" s="268"/>
      <c r="AA531" s="267"/>
      <c r="AB531" s="267"/>
      <c r="AC531" s="978"/>
      <c r="AD531" s="193"/>
    </row>
    <row r="532" spans="1:30" ht="15">
      <c r="A532" s="1067"/>
      <c r="B532" s="1065" t="s">
        <v>1271</v>
      </c>
      <c r="C532" s="1097">
        <v>1128</v>
      </c>
      <c r="D532" s="1098">
        <v>3541</v>
      </c>
      <c r="E532" s="1098">
        <v>666</v>
      </c>
      <c r="F532" s="1099">
        <v>3184</v>
      </c>
      <c r="G532" s="1100">
        <v>8519</v>
      </c>
      <c r="H532" s="1097"/>
      <c r="I532" s="1101"/>
      <c r="J532" s="1086"/>
      <c r="K532"/>
      <c r="L532" s="480"/>
      <c r="M532" s="145"/>
      <c r="N532" s="178"/>
      <c r="O532" s="178"/>
      <c r="P532" s="178"/>
      <c r="Q532" s="178"/>
      <c r="R532" s="183"/>
      <c r="S532" s="178"/>
      <c r="T532" s="248"/>
      <c r="U532" s="183"/>
      <c r="V532" s="254"/>
      <c r="W532" s="254"/>
      <c r="X532" s="254"/>
      <c r="Y532" s="254"/>
      <c r="Z532" s="255"/>
      <c r="AA532" s="254"/>
      <c r="AB532" s="254"/>
      <c r="AC532" s="260"/>
      <c r="AD532" s="193"/>
    </row>
    <row r="533" spans="1:30" ht="15">
      <c r="A533" s="1067"/>
      <c r="B533" s="1106" t="s">
        <v>503</v>
      </c>
      <c r="C533" s="1097">
        <v>1008</v>
      </c>
      <c r="D533" s="1098">
        <v>3633</v>
      </c>
      <c r="E533" s="1098">
        <v>838</v>
      </c>
      <c r="F533" s="1099">
        <v>3308</v>
      </c>
      <c r="G533" s="1100">
        <v>8787</v>
      </c>
      <c r="H533" s="1097"/>
      <c r="I533" s="1101"/>
      <c r="J533" s="1086"/>
      <c r="K533"/>
      <c r="L533" s="480"/>
      <c r="M533" s="145"/>
      <c r="N533" s="178">
        <f t="shared" ref="N533:N535" si="2051">IF(C533&gt;0,(C533/C525)*100,)</f>
        <v>41.982507288629741</v>
      </c>
      <c r="O533" s="248"/>
      <c r="P533" s="248"/>
      <c r="Q533" s="248"/>
      <c r="R533" s="253"/>
      <c r="S533" s="248"/>
      <c r="T533" s="248"/>
      <c r="U533" s="253"/>
      <c r="V533" s="248"/>
      <c r="W533" s="248"/>
      <c r="X533" s="248"/>
      <c r="Y533" s="248"/>
      <c r="Z533" s="253"/>
      <c r="AA533" s="248"/>
      <c r="AB533" s="248"/>
      <c r="AC533" s="269"/>
      <c r="AD533" s="193"/>
    </row>
    <row r="534" spans="1:30" ht="15">
      <c r="A534" s="1067"/>
      <c r="B534" s="1065" t="s">
        <v>1273</v>
      </c>
      <c r="C534" s="1097">
        <v>1008</v>
      </c>
      <c r="D534" s="1098">
        <v>3633</v>
      </c>
      <c r="E534" s="1098">
        <v>838</v>
      </c>
      <c r="F534" s="1099">
        <v>3308</v>
      </c>
      <c r="G534" s="1100">
        <v>8787</v>
      </c>
      <c r="H534" s="1097"/>
      <c r="I534" s="1101"/>
      <c r="J534" s="1086"/>
      <c r="K534"/>
      <c r="L534" s="480"/>
      <c r="M534" s="145"/>
      <c r="N534" s="178">
        <f t="shared" si="2051"/>
        <v>26.851358550879063</v>
      </c>
      <c r="O534" s="248"/>
      <c r="P534" s="248"/>
      <c r="Q534" s="248"/>
      <c r="R534" s="253"/>
      <c r="S534" s="248"/>
      <c r="T534" s="248"/>
      <c r="U534" s="253"/>
      <c r="V534" s="248"/>
      <c r="W534" s="248"/>
      <c r="X534" s="248"/>
      <c r="Y534" s="248"/>
      <c r="Z534" s="253"/>
      <c r="AA534" s="248"/>
      <c r="AB534" s="248"/>
      <c r="AC534" s="269"/>
      <c r="AD534" s="193"/>
    </row>
    <row r="535" spans="1:30" ht="15">
      <c r="A535" s="1067"/>
      <c r="B535" s="1106" t="s">
        <v>501</v>
      </c>
      <c r="C535" s="1097">
        <v>983</v>
      </c>
      <c r="D535" s="1098">
        <v>3338</v>
      </c>
      <c r="E535" s="1098">
        <v>997</v>
      </c>
      <c r="F535" s="1099">
        <v>3188</v>
      </c>
      <c r="G535" s="1100">
        <v>8506</v>
      </c>
      <c r="H535" s="1097"/>
      <c r="I535" s="1101"/>
      <c r="J535" s="1086"/>
      <c r="K535"/>
      <c r="L535" s="480"/>
      <c r="M535" s="145"/>
      <c r="N535" s="178">
        <f t="shared" si="2051"/>
        <v>26.843255051884217</v>
      </c>
      <c r="O535" s="248"/>
      <c r="P535" s="248"/>
      <c r="Q535" s="248"/>
      <c r="R535" s="253"/>
      <c r="S535" s="248"/>
      <c r="T535" s="248"/>
      <c r="U535" s="253"/>
      <c r="V535" s="248"/>
      <c r="W535" s="248"/>
      <c r="X535" s="248"/>
      <c r="Y535" s="248"/>
      <c r="Z535" s="253"/>
      <c r="AA535" s="248"/>
      <c r="AB535" s="248"/>
      <c r="AC535" s="269"/>
      <c r="AD535" s="193"/>
    </row>
    <row r="536" spans="1:30" ht="15">
      <c r="A536" s="1067"/>
      <c r="B536" s="1065" t="s">
        <v>1275</v>
      </c>
      <c r="C536" s="1097">
        <v>983</v>
      </c>
      <c r="D536" s="1098">
        <v>3338</v>
      </c>
      <c r="E536" s="1098">
        <v>997</v>
      </c>
      <c r="F536" s="1099">
        <v>3188</v>
      </c>
      <c r="G536" s="1100">
        <v>8506</v>
      </c>
      <c r="H536" s="1097"/>
      <c r="I536" s="1101"/>
      <c r="J536" s="1086"/>
      <c r="K536"/>
      <c r="L536" s="480"/>
      <c r="M536" s="145"/>
      <c r="N536" s="271"/>
      <c r="O536" s="271"/>
      <c r="P536" s="207"/>
      <c r="Q536" s="208"/>
      <c r="R536" s="209"/>
      <c r="S536" s="210"/>
      <c r="T536" s="207"/>
      <c r="U536" s="209"/>
      <c r="V536" s="270"/>
      <c r="W536" s="271"/>
      <c r="X536" s="271"/>
      <c r="Y536" s="272"/>
      <c r="Z536" s="273"/>
      <c r="AA536" s="273"/>
      <c r="AB536" s="271"/>
      <c r="AC536" s="273"/>
      <c r="AD536" s="193"/>
    </row>
    <row r="537" spans="1:30" ht="15">
      <c r="A537" s="1067"/>
      <c r="B537" s="1106" t="s">
        <v>499</v>
      </c>
      <c r="C537" s="1097">
        <v>946</v>
      </c>
      <c r="D537" s="1098">
        <v>3004</v>
      </c>
      <c r="E537" s="1098">
        <v>842</v>
      </c>
      <c r="F537" s="1099">
        <v>2968</v>
      </c>
      <c r="G537" s="1100">
        <v>7760</v>
      </c>
      <c r="H537" s="1097"/>
      <c r="I537" s="1101"/>
      <c r="J537" s="1086"/>
      <c r="K537"/>
      <c r="L537" s="480"/>
      <c r="M537" s="145"/>
      <c r="N537" s="271"/>
      <c r="O537" s="271"/>
      <c r="P537" s="207"/>
      <c r="Q537" s="208"/>
      <c r="R537" s="209"/>
      <c r="S537" s="210"/>
      <c r="T537" s="207"/>
      <c r="U537" s="209"/>
      <c r="V537" s="270"/>
      <c r="W537" s="271"/>
      <c r="X537" s="271"/>
      <c r="Y537" s="272"/>
      <c r="Z537" s="273"/>
      <c r="AA537" s="273"/>
      <c r="AB537" s="271"/>
      <c r="AC537" s="273"/>
      <c r="AD537" s="193"/>
    </row>
    <row r="538" spans="1:30" ht="15">
      <c r="A538" s="1067"/>
      <c r="B538" s="1065" t="s">
        <v>1293</v>
      </c>
      <c r="C538" s="1097">
        <v>946</v>
      </c>
      <c r="D538" s="1098">
        <v>3004</v>
      </c>
      <c r="E538" s="1098">
        <v>842</v>
      </c>
      <c r="F538" s="1099">
        <v>2968</v>
      </c>
      <c r="G538" s="1100">
        <v>7760</v>
      </c>
      <c r="H538" s="1097"/>
      <c r="I538" s="1101"/>
      <c r="J538" s="1086"/>
      <c r="K538"/>
      <c r="L538" s="480"/>
      <c r="M538" s="145"/>
      <c r="N538" s="271">
        <f>IF(C538&gt;0,(C538/C526)*100,)</f>
        <v>25.199786893979752</v>
      </c>
      <c r="O538" s="271">
        <f>IF(D538&gt;0,(D538/D526)*100,)</f>
        <v>26.212914485165793</v>
      </c>
      <c r="P538" s="271">
        <f t="shared" ref="P538" si="2052">IF(E538&gt;0,(E538/E526)*100,)</f>
        <v>36.466002598527503</v>
      </c>
      <c r="Q538" s="271">
        <f t="shared" ref="Q538" si="2053">IF(F538&gt;0,(F538/F526)*100,)</f>
        <v>45.563401903592265</v>
      </c>
      <c r="R538" s="974">
        <f t="shared" ref="R538" si="2054">IF(G538&gt;0,(G538/G526)*100,)</f>
        <v>32.283562840620711</v>
      </c>
      <c r="S538" s="271">
        <f t="shared" ref="S538" si="2055">IF(H538&gt;0,(H538/H526)*100,)</f>
        <v>0</v>
      </c>
      <c r="T538" s="271">
        <f t="shared" ref="T538" si="2056">IF(I538&gt;0,(I538/I526)*100,)</f>
        <v>0</v>
      </c>
      <c r="U538" s="974">
        <f t="shared" ref="U538" si="2057">IF(J538&gt;0,(J538/J526)*100,)</f>
        <v>0</v>
      </c>
      <c r="V538" s="270"/>
      <c r="W538" s="271"/>
      <c r="X538" s="271"/>
      <c r="Y538" s="272"/>
      <c r="Z538" s="273"/>
      <c r="AA538" s="273"/>
      <c r="AB538" s="271"/>
      <c r="AC538" s="273"/>
      <c r="AD538" s="193"/>
    </row>
    <row r="539" spans="1:30" ht="15">
      <c r="A539" s="1067"/>
      <c r="B539" s="1065" t="s">
        <v>1291</v>
      </c>
      <c r="C539" s="1097">
        <v>946</v>
      </c>
      <c r="D539" s="1098">
        <v>3004</v>
      </c>
      <c r="E539" s="1098">
        <v>842</v>
      </c>
      <c r="F539" s="1099">
        <v>2968</v>
      </c>
      <c r="G539" s="1100">
        <v>7760</v>
      </c>
      <c r="H539" s="1097"/>
      <c r="I539" s="1101"/>
      <c r="J539" s="1086"/>
      <c r="K539"/>
      <c r="L539" s="480"/>
      <c r="M539" s="145"/>
      <c r="N539" s="271"/>
      <c r="O539" s="271"/>
      <c r="P539" s="207"/>
      <c r="Q539" s="208"/>
      <c r="R539" s="209"/>
      <c r="S539" s="210"/>
      <c r="T539" s="207"/>
      <c r="U539" s="209"/>
      <c r="V539" s="270"/>
      <c r="W539" s="271"/>
      <c r="X539" s="271"/>
      <c r="Y539" s="272"/>
      <c r="Z539" s="273"/>
      <c r="AA539" s="273"/>
      <c r="AB539" s="271"/>
      <c r="AC539" s="273"/>
      <c r="AD539" s="193"/>
    </row>
    <row r="540" spans="1:30" ht="15">
      <c r="A540" s="1067"/>
      <c r="B540" s="1106" t="s">
        <v>497</v>
      </c>
      <c r="C540" s="1097">
        <v>1032</v>
      </c>
      <c r="D540" s="1098">
        <v>3333</v>
      </c>
      <c r="E540" s="1098">
        <v>826</v>
      </c>
      <c r="F540" s="1099">
        <v>2833</v>
      </c>
      <c r="G540" s="1100">
        <v>8024</v>
      </c>
      <c r="H540" s="1097"/>
      <c r="I540" s="1101"/>
      <c r="J540" s="1086"/>
      <c r="K540"/>
      <c r="L540" s="480"/>
      <c r="M540" s="145"/>
      <c r="N540" s="271"/>
      <c r="O540" s="271"/>
      <c r="P540" s="207"/>
      <c r="Q540" s="208"/>
      <c r="R540" s="209"/>
      <c r="S540" s="210"/>
      <c r="T540" s="207"/>
      <c r="U540" s="209"/>
      <c r="V540" s="270"/>
      <c r="W540" s="271"/>
      <c r="X540" s="271"/>
      <c r="Y540" s="272"/>
      <c r="Z540" s="273"/>
      <c r="AA540" s="273"/>
      <c r="AB540" s="271"/>
      <c r="AC540" s="273"/>
      <c r="AD540" s="193"/>
    </row>
    <row r="541" spans="1:30" ht="15">
      <c r="A541" s="1067"/>
      <c r="B541" s="1065" t="s">
        <v>1277</v>
      </c>
      <c r="C541" s="1097">
        <v>1032</v>
      </c>
      <c r="D541" s="1098">
        <v>3333</v>
      </c>
      <c r="E541" s="1098">
        <v>826</v>
      </c>
      <c r="F541" s="1099">
        <v>2833</v>
      </c>
      <c r="G541" s="1100">
        <v>8024</v>
      </c>
      <c r="H541" s="1097"/>
      <c r="I541" s="1101"/>
      <c r="J541" s="1086"/>
      <c r="K541"/>
      <c r="L541" s="480"/>
      <c r="M541" s="145"/>
      <c r="N541" s="271">
        <f>IF(C541&gt;0,(C541/C527)*100,)</f>
        <v>28.181321682140908</v>
      </c>
      <c r="O541" s="271">
        <f>IF(D541&gt;0,(D541/D527)*100,)</f>
        <v>28.093391773432231</v>
      </c>
      <c r="P541" s="276">
        <f t="shared" ref="P541" si="2058">IF(E541&gt;0,(E541/E527)*100,)</f>
        <v>36.196319018404907</v>
      </c>
      <c r="Q541" s="276">
        <f t="shared" ref="Q541" si="2059">IF(F541&gt;0,(F541/F527)*100,)</f>
        <v>41.406021631102021</v>
      </c>
      <c r="R541" s="277">
        <f t="shared" ref="R541" si="2060">IF(G541&gt;0,(G541/G527)*100,)</f>
        <v>32.551724137931032</v>
      </c>
      <c r="S541" s="276">
        <f t="shared" ref="S541" si="2061">IF(H541&gt;0,(H541/H527)*100,)</f>
        <v>0</v>
      </c>
      <c r="T541" s="271">
        <f t="shared" ref="T541" si="2062">IF(I541&gt;0,(I541/I527)*100,)</f>
        <v>0</v>
      </c>
      <c r="U541" s="277">
        <f t="shared" ref="U541" si="2063">IF(J541&gt;0,(J541/J527)*100,)</f>
        <v>0</v>
      </c>
      <c r="V541" s="270"/>
      <c r="W541" s="271"/>
      <c r="X541" s="271"/>
      <c r="Y541" s="272"/>
      <c r="Z541" s="273"/>
      <c r="AA541" s="273"/>
      <c r="AB541" s="271"/>
      <c r="AC541" s="273"/>
      <c r="AD541" s="193"/>
    </row>
    <row r="542" spans="1:30" ht="15">
      <c r="A542" s="1067"/>
      <c r="B542" s="1065" t="s">
        <v>1279</v>
      </c>
      <c r="C542" s="1097">
        <v>1032</v>
      </c>
      <c r="D542" s="1098">
        <v>3333</v>
      </c>
      <c r="E542" s="1098">
        <v>826</v>
      </c>
      <c r="F542" s="1099">
        <v>2833</v>
      </c>
      <c r="G542" s="1100">
        <v>8024</v>
      </c>
      <c r="H542" s="1097"/>
      <c r="I542" s="1101"/>
      <c r="J542" s="1086"/>
      <c r="K542"/>
      <c r="L542" s="480"/>
      <c r="M542" s="145"/>
      <c r="N542" s="271"/>
      <c r="O542" s="271"/>
      <c r="P542" s="207"/>
      <c r="Q542" s="208"/>
      <c r="R542" s="209"/>
      <c r="S542" s="210"/>
      <c r="T542" s="207"/>
      <c r="U542" s="209"/>
      <c r="V542" s="270"/>
      <c r="W542" s="271"/>
      <c r="X542" s="271"/>
      <c r="Y542" s="272"/>
      <c r="Z542" s="273"/>
      <c r="AA542" s="273"/>
      <c r="AB542" s="271"/>
      <c r="AC542" s="273"/>
      <c r="AD542" s="193"/>
    </row>
    <row r="543" spans="1:30" ht="15">
      <c r="A543" s="1067"/>
      <c r="B543" s="1106" t="s">
        <v>495</v>
      </c>
      <c r="C543" s="1097">
        <v>1034</v>
      </c>
      <c r="D543" s="1098">
        <v>3468</v>
      </c>
      <c r="E543" s="1098">
        <v>676</v>
      </c>
      <c r="F543" s="1099">
        <v>2691</v>
      </c>
      <c r="G543" s="1100">
        <v>7869</v>
      </c>
      <c r="H543" s="1097"/>
      <c r="I543" s="1101"/>
      <c r="J543" s="1086"/>
      <c r="K543"/>
      <c r="L543" s="480"/>
      <c r="M543" s="145"/>
      <c r="N543" s="271"/>
      <c r="O543" s="271"/>
      <c r="P543" s="207"/>
      <c r="Q543" s="208"/>
      <c r="R543" s="209"/>
      <c r="S543" s="210"/>
      <c r="T543" s="207"/>
      <c r="U543" s="209"/>
      <c r="V543" s="270"/>
      <c r="W543" s="271"/>
      <c r="X543" s="271"/>
      <c r="Y543" s="272"/>
      <c r="Z543" s="273"/>
      <c r="AA543" s="273"/>
      <c r="AB543" s="271"/>
      <c r="AC543" s="273"/>
      <c r="AD543" s="193"/>
    </row>
    <row r="544" spans="1:30" ht="15">
      <c r="A544" s="1067"/>
      <c r="B544" s="1065" t="s">
        <v>1281</v>
      </c>
      <c r="C544" s="1097">
        <v>1034</v>
      </c>
      <c r="D544" s="1098">
        <v>3468</v>
      </c>
      <c r="E544" s="1098">
        <v>676</v>
      </c>
      <c r="F544" s="1099">
        <v>2691</v>
      </c>
      <c r="G544" s="1100">
        <v>7869</v>
      </c>
      <c r="H544" s="1097"/>
      <c r="I544" s="1101"/>
      <c r="J544" s="1086"/>
      <c r="K544"/>
      <c r="L544" s="480"/>
      <c r="M544" s="145"/>
      <c r="N544" s="271">
        <f>IF(C544&gt;0,(C544/C528)*100,)</f>
        <v>33.593242365172188</v>
      </c>
      <c r="O544" s="271">
        <f>IF(D544&gt;0,(D544/D528)*100,)</f>
        <v>29.128170670250292</v>
      </c>
      <c r="P544" s="207">
        <f t="shared" ref="P544" si="2064">IF(E544&gt;0,(E544/E528)*100,)</f>
        <v>32.098765432098766</v>
      </c>
      <c r="Q544" s="208">
        <f t="shared" ref="Q544" si="2065">IF(F544&gt;0,(F544/F528)*100,)</f>
        <v>39.330605086232097</v>
      </c>
      <c r="R544" s="209">
        <f t="shared" ref="R544" si="2066">IF(G544&gt;0,(G544/G528)*100,)</f>
        <v>32.880661875313386</v>
      </c>
      <c r="S544" s="210">
        <f t="shared" ref="S544" si="2067">IF(H544&gt;0,(H544/H528)*100,)</f>
        <v>0</v>
      </c>
      <c r="T544" s="207">
        <f t="shared" ref="T544" si="2068">IF(I544&gt;0,(I544/I528)*100,)</f>
        <v>0</v>
      </c>
      <c r="U544" s="209">
        <f t="shared" ref="U544" si="2069">IF(J544&gt;0,(J544/J528)*100,)</f>
        <v>0</v>
      </c>
      <c r="V544" s="270"/>
      <c r="W544" s="271"/>
      <c r="X544" s="271"/>
      <c r="Y544" s="272"/>
      <c r="Z544" s="273"/>
      <c r="AA544" s="273"/>
      <c r="AB544" s="271"/>
      <c r="AC544" s="273"/>
      <c r="AD544" s="193"/>
    </row>
    <row r="545" spans="1:38" ht="15">
      <c r="A545" s="1067"/>
      <c r="B545" s="1065" t="s">
        <v>1285</v>
      </c>
      <c r="C545" s="1097">
        <v>1034</v>
      </c>
      <c r="D545" s="1098">
        <v>3468</v>
      </c>
      <c r="E545" s="1098">
        <v>676</v>
      </c>
      <c r="F545" s="1099">
        <v>2691</v>
      </c>
      <c r="G545" s="1100">
        <v>7869</v>
      </c>
      <c r="H545" s="1097"/>
      <c r="I545" s="1101"/>
      <c r="J545" s="1086"/>
      <c r="K545"/>
      <c r="L545" s="480"/>
      <c r="M545" s="145"/>
      <c r="N545" s="271"/>
      <c r="O545" s="271"/>
      <c r="P545" s="207"/>
      <c r="Q545" s="208"/>
      <c r="R545" s="209"/>
      <c r="S545" s="210"/>
      <c r="T545" s="207"/>
      <c r="U545" s="209"/>
      <c r="V545" s="270"/>
      <c r="W545" s="271"/>
      <c r="X545" s="271"/>
      <c r="Y545" s="272"/>
      <c r="Z545" s="273"/>
      <c r="AA545" s="273"/>
      <c r="AB545" s="271"/>
      <c r="AC545" s="273"/>
      <c r="AD545" s="193"/>
    </row>
    <row r="546" spans="1:38" ht="15">
      <c r="A546" s="1067"/>
      <c r="B546" s="1065" t="s">
        <v>1283</v>
      </c>
      <c r="C546" s="1097">
        <v>1034</v>
      </c>
      <c r="D546" s="1098">
        <v>3468</v>
      </c>
      <c r="E546" s="1098">
        <v>676</v>
      </c>
      <c r="F546" s="1099">
        <v>2691</v>
      </c>
      <c r="G546" s="1100">
        <v>7869</v>
      </c>
      <c r="H546" s="1097"/>
      <c r="I546" s="1101"/>
      <c r="J546" s="1086"/>
      <c r="K546"/>
      <c r="L546" s="480"/>
      <c r="M546" s="145"/>
      <c r="N546" s="271"/>
      <c r="O546" s="271"/>
      <c r="P546" s="207"/>
      <c r="Q546" s="208"/>
      <c r="R546" s="209"/>
      <c r="S546" s="210"/>
      <c r="T546" s="207"/>
      <c r="U546" s="209"/>
      <c r="V546" s="270"/>
      <c r="W546" s="271"/>
      <c r="X546" s="271"/>
      <c r="Y546" s="272"/>
      <c r="Z546" s="273"/>
      <c r="AA546" s="273"/>
      <c r="AB546" s="271"/>
      <c r="AC546" s="273"/>
      <c r="AD546" s="193"/>
    </row>
    <row r="547" spans="1:38" ht="15">
      <c r="A547" s="1067"/>
      <c r="B547" s="1106" t="s">
        <v>493</v>
      </c>
      <c r="C547" s="1097">
        <v>1276</v>
      </c>
      <c r="D547" s="1098">
        <v>4864</v>
      </c>
      <c r="E547" s="1098">
        <v>800</v>
      </c>
      <c r="F547" s="1099">
        <v>3381</v>
      </c>
      <c r="G547" s="1100">
        <v>10321</v>
      </c>
      <c r="H547" s="1097"/>
      <c r="I547" s="1101"/>
      <c r="J547" s="1086"/>
      <c r="K547"/>
      <c r="L547" s="480"/>
      <c r="M547" s="145"/>
      <c r="N547" s="271"/>
      <c r="O547" s="271"/>
      <c r="P547" s="207"/>
      <c r="Q547" s="208"/>
      <c r="R547" s="209"/>
      <c r="S547" s="210"/>
      <c r="T547" s="207"/>
      <c r="U547" s="209"/>
      <c r="V547" s="270"/>
      <c r="W547" s="271"/>
      <c r="X547" s="271"/>
      <c r="Y547" s="272"/>
      <c r="Z547" s="273"/>
      <c r="AA547" s="273"/>
      <c r="AB547" s="271"/>
      <c r="AC547" s="273"/>
      <c r="AD547" s="193"/>
    </row>
    <row r="548" spans="1:38" ht="15">
      <c r="A548" s="1067"/>
      <c r="B548" s="1065" t="s">
        <v>1298</v>
      </c>
      <c r="C548" s="1097">
        <v>652</v>
      </c>
      <c r="D548" s="1098">
        <v>4864</v>
      </c>
      <c r="E548" s="1098">
        <v>800</v>
      </c>
      <c r="F548" s="1099">
        <v>2961</v>
      </c>
      <c r="G548" s="1100">
        <v>9277</v>
      </c>
      <c r="H548" s="1097"/>
      <c r="I548" s="1101"/>
      <c r="J548" s="1086"/>
      <c r="K548"/>
      <c r="L548" s="480"/>
      <c r="M548" s="145"/>
      <c r="N548" s="271"/>
      <c r="O548" s="271">
        <f>IF(D548&gt;0,(D548/D529)*100,)</f>
        <v>31.523007128969539</v>
      </c>
      <c r="P548" s="207">
        <f t="shared" ref="P548" si="2070">IF(E548&gt;0,(E548/E529)*100,)</f>
        <v>36.429872495446261</v>
      </c>
      <c r="Q548" s="208">
        <f t="shared" ref="Q548" si="2071">IF(F548&gt;0,(F548/F529)*100,)</f>
        <v>39.063324538258577</v>
      </c>
      <c r="R548" s="209">
        <f t="shared" ref="R548" si="2072">IF(G548&gt;0,(G548/G529)*100,)</f>
        <v>32.264459360762352</v>
      </c>
      <c r="S548" s="210">
        <f t="shared" ref="S548" si="2073">IF(H548&gt;0,(H548/H529)*100,)</f>
        <v>0</v>
      </c>
      <c r="T548" s="207">
        <f t="shared" ref="T548" si="2074">IF(I548&gt;0,(I548/I529)*100,)</f>
        <v>0</v>
      </c>
      <c r="U548" s="209">
        <f t="shared" ref="U548" si="2075">IF(J548&gt;0,(J548/J529)*100,)</f>
        <v>0</v>
      </c>
      <c r="V548" s="270"/>
      <c r="W548" s="271"/>
      <c r="X548" s="271"/>
      <c r="Y548" s="272"/>
      <c r="Z548" s="273"/>
      <c r="AA548" s="273"/>
      <c r="AB548" s="271"/>
      <c r="AC548" s="273"/>
      <c r="AD548" s="193"/>
    </row>
    <row r="549" spans="1:38" ht="15">
      <c r="A549" s="1067"/>
      <c r="B549" s="1065" t="s">
        <v>1287</v>
      </c>
      <c r="C549" s="1097">
        <v>652</v>
      </c>
      <c r="D549" s="1098">
        <v>4864</v>
      </c>
      <c r="E549" s="1098">
        <v>800</v>
      </c>
      <c r="F549" s="1099">
        <v>2961</v>
      </c>
      <c r="G549" s="1100">
        <v>9277</v>
      </c>
      <c r="H549" s="1097"/>
      <c r="I549" s="1101"/>
      <c r="J549" s="1086"/>
      <c r="K549"/>
      <c r="L549" s="480"/>
      <c r="M549" s="145"/>
      <c r="N549" s="271"/>
      <c r="O549" s="271"/>
      <c r="P549" s="207"/>
      <c r="Q549" s="208"/>
      <c r="R549" s="209"/>
      <c r="S549" s="210"/>
      <c r="T549" s="207"/>
      <c r="U549" s="209"/>
      <c r="V549" s="270"/>
      <c r="W549" s="271"/>
      <c r="X549" s="271"/>
      <c r="Y549" s="272"/>
      <c r="Z549" s="273"/>
      <c r="AA549" s="273"/>
      <c r="AB549" s="271"/>
      <c r="AC549" s="273"/>
      <c r="AD549" s="193"/>
    </row>
    <row r="550" spans="1:38" ht="15">
      <c r="A550" s="1067"/>
      <c r="B550" s="1106" t="s">
        <v>491</v>
      </c>
      <c r="C550" s="1097">
        <v>1256</v>
      </c>
      <c r="D550" s="1098">
        <v>4708</v>
      </c>
      <c r="E550" s="1098">
        <v>781</v>
      </c>
      <c r="F550" s="1099">
        <v>3524</v>
      </c>
      <c r="G550" s="1100">
        <v>10269</v>
      </c>
      <c r="H550" s="1097"/>
      <c r="I550" s="1101"/>
      <c r="J550" s="1086"/>
      <c r="K550"/>
      <c r="L550" s="480"/>
      <c r="M550" s="145"/>
      <c r="N550" s="271"/>
      <c r="O550" s="271"/>
      <c r="P550" s="207"/>
      <c r="Q550" s="208"/>
      <c r="R550" s="209"/>
      <c r="S550" s="210"/>
      <c r="T550" s="207"/>
      <c r="U550" s="209"/>
      <c r="V550" s="270"/>
      <c r="W550" s="271"/>
      <c r="X550" s="271"/>
      <c r="Y550" s="272"/>
      <c r="Z550" s="273"/>
      <c r="AA550" s="273"/>
      <c r="AB550" s="271"/>
      <c r="AC550" s="273"/>
      <c r="AD550" s="193"/>
    </row>
    <row r="551" spans="1:38" ht="15">
      <c r="A551" s="1067"/>
      <c r="B551" s="1065" t="s">
        <v>1300</v>
      </c>
      <c r="C551" s="1097">
        <v>1256</v>
      </c>
      <c r="D551" s="1098">
        <v>4708</v>
      </c>
      <c r="E551" s="1098">
        <v>781</v>
      </c>
      <c r="F551" s="1099">
        <v>3524</v>
      </c>
      <c r="G551" s="1100">
        <v>10269</v>
      </c>
      <c r="H551" s="1097"/>
      <c r="I551" s="1101"/>
      <c r="J551" s="1086"/>
      <c r="K551"/>
      <c r="L551" s="480"/>
      <c r="M551" s="145"/>
      <c r="N551" s="271"/>
      <c r="O551" s="271">
        <f>IF(D551&gt;0,(D551/D530)*100,)</f>
        <v>30.525838034104908</v>
      </c>
      <c r="P551" s="207">
        <f t="shared" ref="P551" si="2076">IF(E551&gt;0,(E551/E530)*100,)</f>
        <v>35.59708295350957</v>
      </c>
      <c r="Q551" s="208">
        <f t="shared" ref="Q551" si="2077">IF(F551&gt;0,(F551/F530)*100,)</f>
        <v>43.522292206990244</v>
      </c>
      <c r="R551" s="209">
        <f t="shared" ref="R551" si="2078">IF(G551&gt;0,(G551/G530)*100,)</f>
        <v>35.957141356490077</v>
      </c>
      <c r="S551" s="210">
        <f t="shared" ref="S551" si="2079">IF(H551&gt;0,(H551/H530)*100,)</f>
        <v>0</v>
      </c>
      <c r="T551" s="207">
        <f t="shared" ref="T551" si="2080">IF(I551&gt;0,(I551/I530)*100,)</f>
        <v>0</v>
      </c>
      <c r="U551" s="209">
        <f t="shared" ref="U551" si="2081">IF(J551&gt;0,(J551/J530)*100,)</f>
        <v>0</v>
      </c>
      <c r="V551" s="270"/>
      <c r="W551" s="271"/>
      <c r="X551" s="271"/>
      <c r="Y551" s="272"/>
      <c r="Z551" s="273"/>
      <c r="AA551" s="273"/>
      <c r="AB551" s="271"/>
      <c r="AC551" s="273"/>
      <c r="AD551" s="193"/>
    </row>
    <row r="552" spans="1:38" ht="15">
      <c r="A552" s="1067"/>
      <c r="B552" s="1065" t="s">
        <v>1289</v>
      </c>
      <c r="C552" s="1097">
        <v>1256</v>
      </c>
      <c r="D552" s="1098">
        <v>4708</v>
      </c>
      <c r="E552" s="1098">
        <v>781</v>
      </c>
      <c r="F552" s="1099">
        <v>3524</v>
      </c>
      <c r="G552" s="1100">
        <v>10269</v>
      </c>
      <c r="H552" s="1097"/>
      <c r="I552" s="1101"/>
      <c r="J552" s="1086"/>
      <c r="K552"/>
      <c r="L552" s="480"/>
      <c r="M552" s="145"/>
      <c r="N552" s="179"/>
      <c r="O552" s="271"/>
      <c r="P552" s="207"/>
      <c r="Q552" s="208"/>
      <c r="R552" s="209"/>
      <c r="S552" s="210"/>
      <c r="T552" s="207"/>
      <c r="U552" s="209"/>
      <c r="V552" s="286" t="s">
        <v>9</v>
      </c>
      <c r="W552" s="271"/>
      <c r="X552" s="271"/>
      <c r="Y552" s="272"/>
      <c r="Z552" s="273"/>
      <c r="AA552" s="273"/>
      <c r="AB552" s="271"/>
      <c r="AC552" s="273"/>
      <c r="AD552" s="193"/>
    </row>
    <row r="553" spans="1:38" ht="15">
      <c r="A553" s="1067"/>
      <c r="B553" s="1106" t="s">
        <v>489</v>
      </c>
      <c r="C553" s="1097">
        <v>597</v>
      </c>
      <c r="D553" s="1098">
        <v>1890</v>
      </c>
      <c r="E553" s="1098">
        <v>383</v>
      </c>
      <c r="F553" s="1099">
        <v>1315</v>
      </c>
      <c r="G553" s="1100">
        <v>4185</v>
      </c>
      <c r="H553" s="1097"/>
      <c r="I553" s="1101"/>
      <c r="J553" s="1086"/>
      <c r="K553"/>
      <c r="L553" s="480"/>
      <c r="M553" s="145"/>
      <c r="N553" s="975">
        <f>IF(C553&gt;0,(C553/C545)*100,)</f>
        <v>57.736943907156672</v>
      </c>
      <c r="O553" s="975">
        <f>IF(D553&gt;0,(D553/D545)*100,)</f>
        <v>54.498269896193776</v>
      </c>
      <c r="P553" s="975">
        <f t="shared" ref="P553" si="2082">IF(E553&gt;0,(E553/E545)*100,)</f>
        <v>56.656804733727803</v>
      </c>
      <c r="Q553" s="975">
        <f t="shared" ref="Q553" si="2083">IF(F553&gt;0,(F553/F545)*100,)</f>
        <v>48.866592344853217</v>
      </c>
      <c r="R553" s="976">
        <f t="shared" ref="R553" si="2084">IF(G553&gt;0,(G553/G545)*100,)</f>
        <v>53.183377811666034</v>
      </c>
      <c r="S553" s="976">
        <f t="shared" ref="S553" si="2085">IF(H553&gt;0,(H553/H545)*100,)</f>
        <v>0</v>
      </c>
      <c r="T553" s="977">
        <f t="shared" ref="T553" si="2086">IF(I553&gt;0,(I553/I545)*100,)</f>
        <v>0</v>
      </c>
      <c r="U553" s="987">
        <f t="shared" ref="U553" si="2087">IF(J553&gt;0,(J553/J545)*100,)</f>
        <v>0</v>
      </c>
      <c r="V553" s="281">
        <f>+N553+N556</f>
        <v>65.570599613152808</v>
      </c>
      <c r="W553" s="271">
        <f t="shared" ref="W553:W555" si="2088">+O553+O556</f>
        <v>62.889273356401389</v>
      </c>
      <c r="X553" s="271">
        <f t="shared" ref="X553:X555" si="2089">+P553+P556</f>
        <v>69.526627218934905</v>
      </c>
      <c r="Y553" s="272">
        <f t="shared" ref="Y553:Y555" si="2090">+Q553+Q556</f>
        <v>57.896692679301381</v>
      </c>
      <c r="Z553" s="273">
        <f t="shared" ref="Z553:Z555" si="2091">+R553+R556</f>
        <v>62.104460541364851</v>
      </c>
      <c r="AA553" s="273">
        <f t="shared" ref="AA553:AA555" si="2092">+S553+S556</f>
        <v>0</v>
      </c>
      <c r="AB553" s="271">
        <f t="shared" ref="AB553:AB555" si="2093">+T553+T556</f>
        <v>0</v>
      </c>
      <c r="AC553" s="273">
        <f t="shared" ref="AC553:AC555" si="2094">+U553+U556</f>
        <v>0</v>
      </c>
      <c r="AD553" s="193"/>
      <c r="AE553" s="992">
        <f>+V553+N559</f>
        <v>100</v>
      </c>
      <c r="AF553" s="992">
        <f t="shared" ref="AF553:AF555" si="2095">+W553+O559</f>
        <v>100</v>
      </c>
      <c r="AG553" s="992">
        <f t="shared" ref="AG553:AG555" si="2096">+X553+P559</f>
        <v>100</v>
      </c>
      <c r="AH553" s="992">
        <f t="shared" ref="AH553:AH555" si="2097">+Y553+Q559</f>
        <v>100</v>
      </c>
      <c r="AI553" s="992">
        <f t="shared" ref="AI553:AI555" si="2098">+Z553+R559</f>
        <v>100</v>
      </c>
      <c r="AJ553" s="992">
        <f t="shared" ref="AJ553:AJ555" si="2099">+AA553+S559</f>
        <v>0</v>
      </c>
      <c r="AK553" s="992">
        <f t="shared" ref="AK553:AK555" si="2100">+AB553+T559</f>
        <v>0</v>
      </c>
      <c r="AL553" s="992">
        <f t="shared" ref="AL553:AL555" si="2101">+AC553+U559</f>
        <v>0</v>
      </c>
    </row>
    <row r="554" spans="1:38" ht="15">
      <c r="A554" s="1067"/>
      <c r="B554" s="1106" t="s">
        <v>487</v>
      </c>
      <c r="C554" s="1097">
        <v>298</v>
      </c>
      <c r="D554" s="1098">
        <v>2379</v>
      </c>
      <c r="E554" s="1098">
        <v>432</v>
      </c>
      <c r="F554" s="1099">
        <v>1505</v>
      </c>
      <c r="G554" s="1100">
        <v>4614</v>
      </c>
      <c r="H554" s="1097"/>
      <c r="I554" s="1101"/>
      <c r="J554" s="1086"/>
      <c r="K554"/>
      <c r="L554" s="480"/>
      <c r="M554" s="145"/>
      <c r="N554" s="179">
        <f>IF(C554&gt;0,(C554/C549)*100,)</f>
        <v>45.70552147239264</v>
      </c>
      <c r="O554" s="179">
        <f>IF(D554&gt;0,(D554/D549)*100,)</f>
        <v>48.910361842105267</v>
      </c>
      <c r="P554" s="179">
        <f t="shared" ref="P554" si="2102">IF(E554&gt;0,(E554/E549)*100,)</f>
        <v>54</v>
      </c>
      <c r="Q554" s="179">
        <f t="shared" ref="Q554" si="2103">IF(F554&gt;0,(F554/F549)*100,)</f>
        <v>50.827423167848693</v>
      </c>
      <c r="R554" s="180">
        <f t="shared" ref="R554" si="2104">IF(G554&gt;0,(G554/G549)*100,)</f>
        <v>49.735906004096151</v>
      </c>
      <c r="S554" s="180">
        <f t="shared" ref="S554" si="2105">IF(H554&gt;0,(H554/H549)*100,)</f>
        <v>0</v>
      </c>
      <c r="T554" s="245">
        <f t="shared" ref="T554" si="2106">IF(I554&gt;0,(I554/I549)*100,)</f>
        <v>0</v>
      </c>
      <c r="U554" s="988">
        <f t="shared" ref="U554" si="2107">IF(J554&gt;0,(J554/J549)*100,)</f>
        <v>0</v>
      </c>
      <c r="V554" s="281">
        <f t="shared" ref="V554:V555" si="2108">+N554+N557</f>
        <v>60.582822085889575</v>
      </c>
      <c r="W554" s="271">
        <f t="shared" si="2088"/>
        <v>55.982730263157897</v>
      </c>
      <c r="X554" s="271">
        <f t="shared" si="2089"/>
        <v>64.5</v>
      </c>
      <c r="Y554" s="272">
        <f t="shared" si="2090"/>
        <v>59.810874704491717</v>
      </c>
      <c r="Z554" s="273">
        <f t="shared" si="2091"/>
        <v>58.262369300420396</v>
      </c>
      <c r="AA554" s="273">
        <f t="shared" si="2092"/>
        <v>0</v>
      </c>
      <c r="AB554" s="271">
        <f t="shared" si="2093"/>
        <v>0</v>
      </c>
      <c r="AC554" s="273">
        <f t="shared" si="2094"/>
        <v>0</v>
      </c>
      <c r="AD554" s="193"/>
      <c r="AE554" s="992">
        <f t="shared" ref="AE554:AE555" si="2109">+V554+N560</f>
        <v>100</v>
      </c>
      <c r="AF554" s="992">
        <f t="shared" si="2095"/>
        <v>100</v>
      </c>
      <c r="AG554" s="992">
        <f t="shared" si="2096"/>
        <v>100</v>
      </c>
      <c r="AH554" s="992">
        <f t="shared" si="2097"/>
        <v>100</v>
      </c>
      <c r="AI554" s="992">
        <f t="shared" si="2098"/>
        <v>100</v>
      </c>
      <c r="AJ554" s="992">
        <f t="shared" si="2099"/>
        <v>0</v>
      </c>
      <c r="AK554" s="992">
        <f t="shared" si="2100"/>
        <v>0</v>
      </c>
      <c r="AL554" s="992">
        <f t="shared" si="2101"/>
        <v>0</v>
      </c>
    </row>
    <row r="555" spans="1:38" ht="15">
      <c r="A555" s="1067"/>
      <c r="B555" s="1114" t="s">
        <v>485</v>
      </c>
      <c r="C555" s="1116">
        <v>616</v>
      </c>
      <c r="D555" s="1117">
        <v>2291</v>
      </c>
      <c r="E555" s="1117">
        <v>401</v>
      </c>
      <c r="F555" s="1118">
        <v>1716</v>
      </c>
      <c r="G555" s="1119">
        <v>5024</v>
      </c>
      <c r="H555" s="1116"/>
      <c r="I555" s="1117"/>
      <c r="J555" s="1091"/>
      <c r="K555"/>
      <c r="L555" s="480"/>
      <c r="M555" s="145"/>
      <c r="N555" s="181">
        <f>IF(C555&gt;0,(C555/C552)*100,)</f>
        <v>49.044585987261144</v>
      </c>
      <c r="O555" s="181">
        <f>IF(D555&gt;0,(D555/D552)*100,)</f>
        <v>48.661852166525065</v>
      </c>
      <c r="P555" s="181">
        <f t="shared" ref="P555" si="2110">IF(E555&gt;0,(E555/E552)*100,)</f>
        <v>51.344430217669654</v>
      </c>
      <c r="Q555" s="181">
        <f t="shared" ref="Q555" si="2111">IF(F555&gt;0,(F555/F552)*100,)</f>
        <v>48.694665153234965</v>
      </c>
      <c r="R555" s="182">
        <f t="shared" ref="R555" si="2112">IF(G555&gt;0,(G555/G552)*100,)</f>
        <v>48.923945856461195</v>
      </c>
      <c r="S555" s="182">
        <f t="shared" ref="S555" si="2113">IF(H555&gt;0,(H555/H552)*100,)</f>
        <v>0</v>
      </c>
      <c r="T555" s="246">
        <f t="shared" ref="T555" si="2114">IF(I555&gt;0,(I555/I552)*100,)</f>
        <v>0</v>
      </c>
      <c r="U555" s="989">
        <f t="shared" ref="U555" si="2115">IF(J555&gt;0,(J555/J552)*100,)</f>
        <v>0</v>
      </c>
      <c r="V555" s="281">
        <f t="shared" si="2108"/>
        <v>55.095541401273884</v>
      </c>
      <c r="W555" s="271">
        <f t="shared" si="2088"/>
        <v>54.90654205607477</v>
      </c>
      <c r="X555" s="271">
        <f t="shared" si="2089"/>
        <v>61.843790012804092</v>
      </c>
      <c r="Y555" s="272">
        <f t="shared" si="2090"/>
        <v>56.86719636776391</v>
      </c>
      <c r="Z555" s="273">
        <f t="shared" si="2091"/>
        <v>56.130100301879445</v>
      </c>
      <c r="AA555" s="273">
        <f t="shared" si="2092"/>
        <v>0</v>
      </c>
      <c r="AB555" s="271">
        <f t="shared" si="2093"/>
        <v>0</v>
      </c>
      <c r="AC555" s="273">
        <f t="shared" si="2094"/>
        <v>0</v>
      </c>
      <c r="AD555" s="193"/>
      <c r="AE555" s="992">
        <f t="shared" si="2109"/>
        <v>100</v>
      </c>
      <c r="AF555" s="992">
        <f t="shared" si="2095"/>
        <v>100</v>
      </c>
      <c r="AG555" s="992">
        <f t="shared" si="2096"/>
        <v>100</v>
      </c>
      <c r="AH555" s="992">
        <f t="shared" si="2097"/>
        <v>100</v>
      </c>
      <c r="AI555" s="992">
        <f t="shared" si="2098"/>
        <v>100</v>
      </c>
      <c r="AJ555" s="992">
        <f t="shared" si="2099"/>
        <v>0</v>
      </c>
      <c r="AK555" s="992">
        <f t="shared" si="2100"/>
        <v>0</v>
      </c>
      <c r="AL555" s="992">
        <f t="shared" si="2101"/>
        <v>0</v>
      </c>
    </row>
    <row r="556" spans="1:38" ht="15">
      <c r="A556" s="1067"/>
      <c r="B556" s="1106" t="s">
        <v>483</v>
      </c>
      <c r="C556" s="1097">
        <v>81</v>
      </c>
      <c r="D556" s="1098">
        <v>291</v>
      </c>
      <c r="E556" s="1098">
        <v>87</v>
      </c>
      <c r="F556" s="1099">
        <v>243</v>
      </c>
      <c r="G556" s="1100">
        <v>702</v>
      </c>
      <c r="H556" s="1097"/>
      <c r="I556" s="1101"/>
      <c r="J556" s="1086"/>
      <c r="K556"/>
      <c r="L556" s="480"/>
      <c r="M556" s="145"/>
      <c r="N556" s="179">
        <f>IF(C556&gt;0,(C556/C545)*100,)</f>
        <v>7.8336557059961311</v>
      </c>
      <c r="O556" s="179">
        <f>IF(D556&gt;0,(D556/D545)*100,)</f>
        <v>8.391003460207612</v>
      </c>
      <c r="P556" s="179">
        <f t="shared" ref="P556" si="2116">IF(E556&gt;0,(E556/E545)*100,)</f>
        <v>12.8698224852071</v>
      </c>
      <c r="Q556" s="179">
        <f t="shared" ref="Q556" si="2117">IF(F556&gt;0,(F556/F545)*100,)</f>
        <v>9.0301003344481607</v>
      </c>
      <c r="R556" s="180">
        <f t="shared" ref="R556" si="2118">IF(G556&gt;0,(G556/G545)*100,)</f>
        <v>8.9210827296988171</v>
      </c>
      <c r="S556" s="180">
        <f t="shared" ref="S556" si="2119">IF(H556&gt;0,(H556/H545)*100,)</f>
        <v>0</v>
      </c>
      <c r="T556" s="245">
        <f t="shared" ref="T556" si="2120">IF(I556&gt;0,(I556/I545)*100,)</f>
        <v>0</v>
      </c>
      <c r="U556" s="988">
        <f t="shared" ref="U556" si="2121">IF(J556&gt;0,(J556/J545)*100,)</f>
        <v>0</v>
      </c>
      <c r="V556" s="281"/>
      <c r="W556" s="271"/>
      <c r="X556" s="271"/>
      <c r="Y556" s="272"/>
      <c r="Z556" s="273"/>
      <c r="AA556" s="273"/>
      <c r="AB556" s="271"/>
      <c r="AC556" s="273"/>
      <c r="AD556" s="193"/>
    </row>
    <row r="557" spans="1:38" ht="15">
      <c r="A557" s="1067"/>
      <c r="B557" s="1106" t="s">
        <v>481</v>
      </c>
      <c r="C557" s="1097">
        <v>97</v>
      </c>
      <c r="D557" s="1098">
        <v>344</v>
      </c>
      <c r="E557" s="1098">
        <v>84</v>
      </c>
      <c r="F557" s="1099">
        <v>266</v>
      </c>
      <c r="G557" s="1100">
        <v>791</v>
      </c>
      <c r="H557" s="1097"/>
      <c r="I557" s="1101"/>
      <c r="J557" s="1086"/>
      <c r="K557"/>
      <c r="L557" s="480"/>
      <c r="M557" s="145"/>
      <c r="N557" s="179">
        <f>IF(C557&gt;0,(C557/C549)*100,)</f>
        <v>14.877300613496933</v>
      </c>
      <c r="O557" s="179">
        <f>IF(D557&gt;0,(D557/D549)*100,)</f>
        <v>7.072368421052631</v>
      </c>
      <c r="P557" s="179">
        <f t="shared" ref="P557" si="2122">IF(E557&gt;0,(E557/E549)*100,)</f>
        <v>10.5</v>
      </c>
      <c r="Q557" s="179">
        <f t="shared" ref="Q557" si="2123">IF(F557&gt;0,(F557/F549)*100,)</f>
        <v>8.9834515366430256</v>
      </c>
      <c r="R557" s="180">
        <f t="shared" ref="R557" si="2124">IF(G557&gt;0,(G557/G549)*100,)</f>
        <v>8.526463296324243</v>
      </c>
      <c r="S557" s="180">
        <f t="shared" ref="S557" si="2125">IF(H557&gt;0,(H557/H549)*100,)</f>
        <v>0</v>
      </c>
      <c r="T557" s="245">
        <f t="shared" ref="T557" si="2126">IF(I557&gt;0,(I557/I549)*100,)</f>
        <v>0</v>
      </c>
      <c r="U557" s="988">
        <f t="shared" ref="U557" si="2127">IF(J557&gt;0,(J557/J549)*100,)</f>
        <v>0</v>
      </c>
      <c r="V557" s="281"/>
      <c r="W557" s="279"/>
      <c r="X557" s="279"/>
      <c r="Y557" s="280"/>
      <c r="Z557" s="281"/>
      <c r="AA557" s="281"/>
      <c r="AB557" s="279"/>
      <c r="AC557" s="281"/>
      <c r="AD557" s="193"/>
    </row>
    <row r="558" spans="1:38" ht="15">
      <c r="A558" s="1067"/>
      <c r="B558" s="1114" t="s">
        <v>479</v>
      </c>
      <c r="C558" s="1116">
        <v>76</v>
      </c>
      <c r="D558" s="1117">
        <v>294</v>
      </c>
      <c r="E558" s="1117">
        <v>82</v>
      </c>
      <c r="F558" s="1118">
        <v>288</v>
      </c>
      <c r="G558" s="1119">
        <v>740</v>
      </c>
      <c r="H558" s="1116"/>
      <c r="I558" s="1117"/>
      <c r="J558" s="1091"/>
      <c r="K558"/>
      <c r="L558" s="480"/>
      <c r="M558" s="145"/>
      <c r="N558" s="181">
        <f>IF(C558&gt;0,(C558/C552)*100,)</f>
        <v>6.0509554140127388</v>
      </c>
      <c r="O558" s="181">
        <f>IF(D558&gt;0,(D558/D552)*100,)</f>
        <v>6.2446898895497025</v>
      </c>
      <c r="P558" s="181">
        <f t="shared" ref="P558" si="2128">IF(E558&gt;0,(E558/E552)*100,)</f>
        <v>10.499359795134442</v>
      </c>
      <c r="Q558" s="181">
        <f t="shared" ref="Q558" si="2129">IF(F558&gt;0,(F558/F552)*100,)</f>
        <v>8.172531214528945</v>
      </c>
      <c r="R558" s="182">
        <f t="shared" ref="R558" si="2130">IF(G558&gt;0,(G558/G552)*100,)</f>
        <v>7.2061544454182487</v>
      </c>
      <c r="S558" s="182">
        <f t="shared" ref="S558" si="2131">IF(H558&gt;0,(H558/H552)*100,)</f>
        <v>0</v>
      </c>
      <c r="T558" s="246">
        <f t="shared" ref="T558" si="2132">IF(I558&gt;0,(I558/I552)*100,)</f>
        <v>0</v>
      </c>
      <c r="U558" s="989">
        <f t="shared" ref="U558" si="2133">IF(J558&gt;0,(J558/J552)*100,)</f>
        <v>0</v>
      </c>
      <c r="V558" s="260"/>
      <c r="W558" s="254"/>
      <c r="X558" s="261"/>
      <c r="Y558" s="261"/>
      <c r="Z558" s="262"/>
      <c r="AA558" s="262"/>
      <c r="AB558" s="261"/>
      <c r="AC558" s="262"/>
      <c r="AD558" s="193"/>
    </row>
    <row r="559" spans="1:38" ht="15">
      <c r="A559" s="1067"/>
      <c r="B559" s="1106" t="s">
        <v>477</v>
      </c>
      <c r="C559" s="1097">
        <v>356</v>
      </c>
      <c r="D559" s="1098">
        <v>1287</v>
      </c>
      <c r="E559" s="1098">
        <v>206</v>
      </c>
      <c r="F559" s="1099">
        <v>1133</v>
      </c>
      <c r="G559" s="1100">
        <v>2982</v>
      </c>
      <c r="H559" s="1097"/>
      <c r="I559" s="1101"/>
      <c r="J559" s="1086"/>
      <c r="K559"/>
      <c r="L559" s="480"/>
      <c r="M559" s="145"/>
      <c r="N559" s="975">
        <f>IF(C559&gt;0,(C559/C545)*100,)</f>
        <v>34.429400386847199</v>
      </c>
      <c r="O559" s="975">
        <f t="shared" ref="O559" si="2134">IF(D559&gt;0,(D559/D545)*100,)</f>
        <v>37.110726643598618</v>
      </c>
      <c r="P559" s="975">
        <f t="shared" ref="P559" si="2135">IF(E559&gt;0,(E559/E545)*100,)</f>
        <v>30.473372781065088</v>
      </c>
      <c r="Q559" s="975">
        <f t="shared" ref="Q559" si="2136">IF(F559&gt;0,(F559/F545)*100,)</f>
        <v>42.103307320698626</v>
      </c>
      <c r="R559" s="976">
        <f t="shared" ref="R559" si="2137">IF(G559&gt;0,(G559/G545)*100,)</f>
        <v>37.895539458635156</v>
      </c>
      <c r="S559" s="976">
        <f t="shared" ref="S559" si="2138">IF(H559&gt;0,(H559/H545)*100,)</f>
        <v>0</v>
      </c>
      <c r="T559" s="977">
        <f t="shared" ref="T559" si="2139">IF(I559&gt;0,(I559/I545)*100,)</f>
        <v>0</v>
      </c>
      <c r="U559" s="987">
        <f t="shared" ref="U559" si="2140">IF(J559&gt;0,(J559/J545)*100,)</f>
        <v>0</v>
      </c>
      <c r="V559" s="260"/>
      <c r="W559" s="254"/>
      <c r="X559" s="261"/>
      <c r="Y559" s="261"/>
      <c r="Z559" s="262"/>
      <c r="AA559" s="262"/>
      <c r="AB559" s="261"/>
      <c r="AC559" s="262"/>
      <c r="AD559" s="193"/>
    </row>
    <row r="560" spans="1:38" ht="15">
      <c r="A560" s="1067"/>
      <c r="B560" s="1106" t="s">
        <v>475</v>
      </c>
      <c r="C560" s="1097">
        <v>257</v>
      </c>
      <c r="D560" s="1098">
        <v>2141</v>
      </c>
      <c r="E560" s="1098">
        <v>284</v>
      </c>
      <c r="F560" s="1099">
        <v>1190</v>
      </c>
      <c r="G560" s="1100">
        <v>3872</v>
      </c>
      <c r="H560" s="1097"/>
      <c r="I560" s="1101"/>
      <c r="J560" s="1086"/>
      <c r="K560"/>
      <c r="L560" s="480"/>
      <c r="M560" s="145"/>
      <c r="N560" s="178">
        <f>IF(C560&gt;0,(C560/C549)*100,)</f>
        <v>39.417177914110432</v>
      </c>
      <c r="O560" s="178">
        <f t="shared" ref="O560" si="2141">IF(D560&gt;0,(D560/D549)*100,)</f>
        <v>44.01726973684211</v>
      </c>
      <c r="P560" s="178">
        <f t="shared" ref="P560" si="2142">IF(E560&gt;0,(E560/E549)*100,)</f>
        <v>35.5</v>
      </c>
      <c r="Q560" s="178">
        <f t="shared" ref="Q560" si="2143">IF(F560&gt;0,(F560/F549)*100,)</f>
        <v>40.189125295508276</v>
      </c>
      <c r="R560" s="183">
        <f t="shared" ref="R560" si="2144">IF(G560&gt;0,(G560/G549)*100,)</f>
        <v>41.737630699579604</v>
      </c>
      <c r="S560" s="178">
        <f t="shared" ref="S560" si="2145">IF(H560&gt;0,(H560/H549)*100,)</f>
        <v>0</v>
      </c>
      <c r="T560" s="248">
        <f t="shared" ref="T560" si="2146">IF(I560&gt;0,(I560/I549)*100,)</f>
        <v>0</v>
      </c>
      <c r="U560" s="183">
        <f t="shared" ref="U560" si="2147">IF(J560&gt;0,(J560/J549)*100,)</f>
        <v>0</v>
      </c>
      <c r="V560" s="260"/>
      <c r="W560" s="254"/>
      <c r="X560" s="261"/>
      <c r="Y560" s="261"/>
      <c r="Z560" s="262"/>
      <c r="AA560" s="262"/>
      <c r="AB560" s="261"/>
      <c r="AC560" s="262"/>
      <c r="AD560" s="193"/>
    </row>
    <row r="561" spans="1:38" ht="15">
      <c r="A561" s="1067"/>
      <c r="B561" s="1114" t="s">
        <v>473</v>
      </c>
      <c r="C561" s="1116">
        <v>564</v>
      </c>
      <c r="D561" s="1117">
        <v>2123</v>
      </c>
      <c r="E561" s="1117">
        <v>298</v>
      </c>
      <c r="F561" s="1118">
        <v>1520</v>
      </c>
      <c r="G561" s="1119">
        <v>4505</v>
      </c>
      <c r="H561" s="1116"/>
      <c r="I561" s="1117"/>
      <c r="J561" s="1091"/>
      <c r="K561"/>
      <c r="L561" s="480"/>
      <c r="M561" s="145"/>
      <c r="N561" s="991">
        <f>IF(C561&gt;0,(C561/C552)*100,)</f>
        <v>44.904458598726116</v>
      </c>
      <c r="O561" s="991">
        <f t="shared" ref="O561" si="2148">IF(D561&gt;0,(D561/D552)*100,)</f>
        <v>45.093457943925237</v>
      </c>
      <c r="P561" s="991">
        <f t="shared" ref="P561" si="2149">IF(E561&gt;0,(E561/E552)*100,)</f>
        <v>38.156209987195908</v>
      </c>
      <c r="Q561" s="991">
        <f t="shared" ref="Q561" si="2150">IF(F561&gt;0,(F561/F552)*100,)</f>
        <v>43.132803632236097</v>
      </c>
      <c r="R561" s="996">
        <f t="shared" ref="R561" si="2151">IF(G561&gt;0,(G561/G552)*100,)</f>
        <v>43.869899698120555</v>
      </c>
      <c r="S561" s="991">
        <f t="shared" ref="S561" si="2152">IF(H561&gt;0,(H561/H552)*100,)</f>
        <v>0</v>
      </c>
      <c r="T561" s="984">
        <f t="shared" ref="T561" si="2153">IF(I561&gt;0,(I561/I552)*100,)</f>
        <v>0</v>
      </c>
      <c r="U561" s="996">
        <f t="shared" ref="U561" si="2154">IF(J561&gt;0,(J561/J552)*100,)</f>
        <v>0</v>
      </c>
      <c r="V561" s="285" t="s">
        <v>90</v>
      </c>
      <c r="W561" s="279"/>
      <c r="X561" s="279"/>
      <c r="Y561" s="280"/>
      <c r="Z561" s="281"/>
      <c r="AA561" s="281"/>
      <c r="AB561" s="279"/>
      <c r="AC561" s="281"/>
      <c r="AD561" s="193"/>
    </row>
    <row r="562" spans="1:38" ht="15">
      <c r="A562" s="1067"/>
      <c r="B562" s="1106" t="s">
        <v>471</v>
      </c>
      <c r="C562" s="1097">
        <v>227</v>
      </c>
      <c r="D562" s="1098">
        <v>296</v>
      </c>
      <c r="E562" s="1098">
        <v>128</v>
      </c>
      <c r="F562" s="1099">
        <v>611</v>
      </c>
      <c r="G562" s="1100">
        <v>1262</v>
      </c>
      <c r="H562" s="1097"/>
      <c r="I562" s="1101"/>
      <c r="J562" s="1086"/>
      <c r="K562"/>
      <c r="L562" s="480"/>
      <c r="M562" s="145"/>
      <c r="N562" s="248">
        <f>IF(C562&gt;0,(C562/C539)*100,)</f>
        <v>23.995771670190276</v>
      </c>
      <c r="O562" s="248">
        <f>IF(D562&gt;0,(D562/D539)*100,)</f>
        <v>9.8535286284953401</v>
      </c>
      <c r="P562" s="982">
        <f t="shared" ref="P562" si="2155">IF(E562&gt;0,(E562/E539)*100,)</f>
        <v>15.201900237529692</v>
      </c>
      <c r="Q562" s="982">
        <f t="shared" ref="Q562" si="2156">IF(F562&gt;0,(F562/F539)*100,)</f>
        <v>20.586253369272235</v>
      </c>
      <c r="R562" s="997">
        <f t="shared" ref="R562" si="2157">IF(G562&gt;0,(G562/G539)*100,)</f>
        <v>16.262886597938145</v>
      </c>
      <c r="S562" s="982">
        <f t="shared" ref="S562" si="2158">IF(H562&gt;0,(H562/H539)*100,)</f>
        <v>0</v>
      </c>
      <c r="T562" s="982">
        <f t="shared" ref="T562" si="2159">IF(I562&gt;0,(I562/I539)*100,)</f>
        <v>0</v>
      </c>
      <c r="U562" s="997">
        <f t="shared" ref="U562" si="2160">IF(J562&gt;0,(J562/J539)*100,)</f>
        <v>0</v>
      </c>
      <c r="V562" s="278">
        <f>+N562+N565+N568</f>
        <v>53.276955602536994</v>
      </c>
      <c r="W562" s="279">
        <f t="shared" ref="W562:W564" si="2161">+O562+O565+O568</f>
        <v>43.641810918774965</v>
      </c>
      <c r="X562" s="279">
        <f t="shared" ref="X562:X564" si="2162">+P562+P565+P568</f>
        <v>55.819477434679328</v>
      </c>
      <c r="Y562" s="280">
        <f t="shared" ref="Y562:Y564" si="2163">+Q562+Q565+Q568</f>
        <v>45.855795148247978</v>
      </c>
      <c r="Z562" s="281">
        <f t="shared" ref="Z562:Z564" si="2164">+R562+R565+R568</f>
        <v>46.984536082474229</v>
      </c>
      <c r="AA562" s="281">
        <f t="shared" ref="AA562:AA564" si="2165">+S562+S565+S568</f>
        <v>0</v>
      </c>
      <c r="AB562" s="279">
        <f t="shared" ref="AB562:AB564" si="2166">+T562+T565+T568</f>
        <v>0</v>
      </c>
      <c r="AC562" s="281">
        <f t="shared" ref="AC562:AC564" si="2167">+U562+U565+U568</f>
        <v>0</v>
      </c>
      <c r="AD562" s="193"/>
      <c r="AE562" s="992">
        <f>+V562+N571</f>
        <v>100</v>
      </c>
      <c r="AF562" s="992">
        <f t="shared" ref="AF562:AF564" si="2168">+W562+O571</f>
        <v>100</v>
      </c>
      <c r="AG562" s="992">
        <f t="shared" ref="AG562:AG564" si="2169">+X562+P571</f>
        <v>100</v>
      </c>
      <c r="AH562" s="992">
        <f t="shared" ref="AH562:AH564" si="2170">+Y562+Q571</f>
        <v>100</v>
      </c>
      <c r="AI562" s="992">
        <f t="shared" ref="AI562:AI564" si="2171">+Z562+R571</f>
        <v>100</v>
      </c>
      <c r="AJ562" s="992">
        <f t="shared" ref="AJ562:AJ564" si="2172">+AA562+S571</f>
        <v>0</v>
      </c>
      <c r="AK562" s="992">
        <f t="shared" ref="AK562:AK564" si="2173">+AB562+T571</f>
        <v>0</v>
      </c>
      <c r="AL562" s="992">
        <f t="shared" ref="AL562:AL564" si="2174">+AC562+U571</f>
        <v>0</v>
      </c>
    </row>
    <row r="563" spans="1:38" ht="15">
      <c r="A563" s="1067"/>
      <c r="B563" s="1106" t="s">
        <v>469</v>
      </c>
      <c r="C563" s="1097">
        <v>210</v>
      </c>
      <c r="D563" s="1098">
        <v>324</v>
      </c>
      <c r="E563" s="1098">
        <v>158</v>
      </c>
      <c r="F563" s="1099">
        <v>575</v>
      </c>
      <c r="G563" s="1100">
        <v>1267</v>
      </c>
      <c r="H563" s="1097"/>
      <c r="I563" s="1101"/>
      <c r="J563" s="1086"/>
      <c r="K563"/>
      <c r="L563" s="922"/>
      <c r="M563" s="145"/>
      <c r="N563" s="248">
        <f>IF(C563&gt;0,(C563/C542)*100,)</f>
        <v>20.348837209302324</v>
      </c>
      <c r="O563" s="248">
        <f>IF(D563&gt;0,(D563/D542)*100,)</f>
        <v>9.7209720972097209</v>
      </c>
      <c r="P563" s="248">
        <f t="shared" ref="P563" si="2175">IF(E563&gt;0,(E563/E542)*100,)</f>
        <v>19.128329297820823</v>
      </c>
      <c r="Q563" s="248">
        <f t="shared" ref="Q563" si="2176">IF(F563&gt;0,(F563/F542)*100,)</f>
        <v>20.29650547123191</v>
      </c>
      <c r="R563" s="253">
        <f t="shared" ref="R563" si="2177">IF(G563&gt;0,(G563/G542)*100,)</f>
        <v>15.790129611166501</v>
      </c>
      <c r="S563" s="248">
        <f t="shared" ref="S563" si="2178">IF(H563&gt;0,(H563/H542)*100,)</f>
        <v>0</v>
      </c>
      <c r="T563" s="248">
        <f t="shared" ref="T563" si="2179">IF(I563&gt;0,(I563/I542)*100,)</f>
        <v>0</v>
      </c>
      <c r="U563" s="253">
        <f t="shared" ref="U563" si="2180">IF(J563&gt;0,(J563/J542)*100,)</f>
        <v>0</v>
      </c>
      <c r="V563" s="278">
        <f t="shared" ref="V563:V564" si="2181">+N563+N566+N569</f>
        <v>46.02713178294573</v>
      </c>
      <c r="W563" s="254">
        <f t="shared" si="2161"/>
        <v>43.864386438643862</v>
      </c>
      <c r="X563" s="261">
        <f t="shared" si="2162"/>
        <v>57.990314769975782</v>
      </c>
      <c r="Y563" s="261">
        <f t="shared" si="2163"/>
        <v>42.075538298623371</v>
      </c>
      <c r="Z563" s="262">
        <f t="shared" si="2164"/>
        <v>44.965104685942173</v>
      </c>
      <c r="AA563" s="262">
        <f t="shared" si="2165"/>
        <v>0</v>
      </c>
      <c r="AB563" s="261">
        <f t="shared" si="2166"/>
        <v>0</v>
      </c>
      <c r="AC563" s="262">
        <f t="shared" si="2167"/>
        <v>0</v>
      </c>
      <c r="AD563" s="193"/>
      <c r="AE563" s="992">
        <f t="shared" ref="AE563:AE564" si="2182">+V563+N572</f>
        <v>100</v>
      </c>
      <c r="AF563" s="992">
        <f t="shared" si="2168"/>
        <v>100</v>
      </c>
      <c r="AG563" s="992">
        <f t="shared" si="2169"/>
        <v>100</v>
      </c>
      <c r="AH563" s="992">
        <f t="shared" si="2170"/>
        <v>100</v>
      </c>
      <c r="AI563" s="992">
        <f t="shared" si="2171"/>
        <v>100</v>
      </c>
      <c r="AJ563" s="992">
        <f t="shared" si="2172"/>
        <v>0</v>
      </c>
      <c r="AK563" s="992">
        <f t="shared" si="2173"/>
        <v>0</v>
      </c>
      <c r="AL563" s="992">
        <f t="shared" si="2174"/>
        <v>0</v>
      </c>
    </row>
    <row r="564" spans="1:38" ht="15">
      <c r="A564" s="1067"/>
      <c r="B564" s="1106" t="s">
        <v>467</v>
      </c>
      <c r="C564" s="1097">
        <v>242</v>
      </c>
      <c r="D564" s="1098">
        <v>373</v>
      </c>
      <c r="E564" s="1098">
        <v>139</v>
      </c>
      <c r="F564" s="1099">
        <v>598</v>
      </c>
      <c r="G564" s="1100">
        <v>1352</v>
      </c>
      <c r="H564" s="1097"/>
      <c r="I564" s="1101"/>
      <c r="J564" s="1086"/>
      <c r="K564"/>
      <c r="L564" s="922"/>
      <c r="M564" s="145"/>
      <c r="N564" s="984">
        <f>IF(C564&gt;0,(C564/C546)*100,)</f>
        <v>23.404255319148938</v>
      </c>
      <c r="O564" s="984">
        <f>IF(D564&gt;0,(D564/D546)*100,)</f>
        <v>10.755478662053058</v>
      </c>
      <c r="P564" s="984">
        <f t="shared" ref="P564" si="2183">IF(E564&gt;0,(E564/E546)*100,)</f>
        <v>20.562130177514792</v>
      </c>
      <c r="Q564" s="984">
        <f t="shared" ref="Q564" si="2184">IF(F564&gt;0,(F564/F546)*100,)</f>
        <v>22.222222222222221</v>
      </c>
      <c r="R564" s="985">
        <f t="shared" ref="R564" si="2185">IF(G564&gt;0,(G564/G546)*100,)</f>
        <v>17.181344516456985</v>
      </c>
      <c r="S564" s="984">
        <f t="shared" ref="S564" si="2186">IF(H564&gt;0,(H564/H546)*100,)</f>
        <v>0</v>
      </c>
      <c r="T564" s="984">
        <f t="shared" ref="T564" si="2187">IF(I564&gt;0,(I564/I546)*100,)</f>
        <v>0</v>
      </c>
      <c r="U564" s="985">
        <f t="shared" ref="U564" si="2188">IF(J564&gt;0,(J564/J546)*100,)</f>
        <v>0</v>
      </c>
      <c r="V564" s="278">
        <f t="shared" si="2181"/>
        <v>51.934235976789168</v>
      </c>
      <c r="W564" s="279">
        <f t="shared" si="2161"/>
        <v>47.606689734717413</v>
      </c>
      <c r="X564" s="279">
        <f t="shared" si="2162"/>
        <v>56.065088757396452</v>
      </c>
      <c r="Y564" s="280">
        <f t="shared" si="2163"/>
        <v>46.748420661464138</v>
      </c>
      <c r="Z564" s="281">
        <f t="shared" si="2164"/>
        <v>48.608463591307668</v>
      </c>
      <c r="AA564" s="281">
        <f t="shared" si="2165"/>
        <v>0</v>
      </c>
      <c r="AB564" s="279">
        <f t="shared" si="2166"/>
        <v>0</v>
      </c>
      <c r="AC564" s="281">
        <f t="shared" si="2167"/>
        <v>0</v>
      </c>
      <c r="AD564" s="193"/>
      <c r="AE564" s="992">
        <f t="shared" si="2182"/>
        <v>100</v>
      </c>
      <c r="AF564" s="992">
        <f t="shared" si="2168"/>
        <v>100</v>
      </c>
      <c r="AG564" s="992">
        <f t="shared" si="2169"/>
        <v>100</v>
      </c>
      <c r="AH564" s="992">
        <f t="shared" si="2170"/>
        <v>100</v>
      </c>
      <c r="AI564" s="992">
        <f t="shared" si="2171"/>
        <v>100</v>
      </c>
      <c r="AJ564" s="992">
        <f t="shared" si="2172"/>
        <v>0</v>
      </c>
      <c r="AK564" s="992">
        <f t="shared" si="2173"/>
        <v>0</v>
      </c>
      <c r="AL564" s="992">
        <f t="shared" si="2174"/>
        <v>0</v>
      </c>
    </row>
    <row r="565" spans="1:38" ht="15">
      <c r="A565" s="1067"/>
      <c r="B565" s="1106" t="s">
        <v>465</v>
      </c>
      <c r="C565" s="1097">
        <v>111</v>
      </c>
      <c r="D565" s="1098">
        <v>512</v>
      </c>
      <c r="E565" s="1098">
        <v>78</v>
      </c>
      <c r="F565" s="1099">
        <v>270</v>
      </c>
      <c r="G565" s="1100">
        <v>971</v>
      </c>
      <c r="H565" s="1097"/>
      <c r="I565" s="1101"/>
      <c r="J565" s="1086"/>
      <c r="K565"/>
      <c r="L565" s="922"/>
      <c r="M565" s="145"/>
      <c r="N565" s="980">
        <f>IF(C565&gt;0,(C565/C539)*100,)</f>
        <v>11.733615221987314</v>
      </c>
      <c r="O565" s="982">
        <f t="shared" ref="O565" si="2189">IF(D565&gt;0,(D565/D539)*100,)</f>
        <v>17.043941411451399</v>
      </c>
      <c r="P565" s="982">
        <f t="shared" ref="P565" si="2190">IF(E565&gt;0,(E565/E539)*100,)</f>
        <v>9.2636579572446553</v>
      </c>
      <c r="Q565" s="982">
        <f t="shared" ref="Q565" si="2191">IF(F565&gt;0,(F565/F539)*100,)</f>
        <v>9.0970350404312672</v>
      </c>
      <c r="R565" s="997">
        <f t="shared" ref="R565" si="2192">IF(G565&gt;0,(G565/G539)*100,)</f>
        <v>12.512886597938145</v>
      </c>
      <c r="S565" s="982">
        <f t="shared" ref="S565" si="2193">IF(H565&gt;0,(H565/H539)*100,)</f>
        <v>0</v>
      </c>
      <c r="T565" s="982">
        <f t="shared" ref="T565" si="2194">IF(I565&gt;0,(I565/I539)*100,)</f>
        <v>0</v>
      </c>
      <c r="U565" s="997">
        <f t="shared" ref="U565" si="2195">IF(J565&gt;0,(J565/J539)*100,)</f>
        <v>0</v>
      </c>
      <c r="AD565" s="193"/>
    </row>
    <row r="566" spans="1:38" ht="15">
      <c r="A566" s="1067"/>
      <c r="B566" s="1106" t="s">
        <v>463</v>
      </c>
      <c r="C566" s="1097">
        <v>92</v>
      </c>
      <c r="D566" s="1098">
        <v>592</v>
      </c>
      <c r="E566" s="1098">
        <v>62</v>
      </c>
      <c r="F566" s="1099">
        <v>182</v>
      </c>
      <c r="G566" s="1100">
        <v>928</v>
      </c>
      <c r="H566" s="1097"/>
      <c r="I566" s="1101"/>
      <c r="J566" s="1086"/>
      <c r="K566"/>
      <c r="L566" s="922"/>
      <c r="M566" s="145"/>
      <c r="N566" s="178">
        <f>IF(C566&gt;0,(C566/C542)*100,)</f>
        <v>8.9147286821705425</v>
      </c>
      <c r="O566" s="248">
        <f t="shared" ref="O566" si="2196">IF(D566&gt;0,(D566/D542)*100,)</f>
        <v>17.761776177617762</v>
      </c>
      <c r="P566" s="248">
        <f t="shared" ref="P566" si="2197">IF(E566&gt;0,(E566/E542)*100,)</f>
        <v>7.5060532687651342</v>
      </c>
      <c r="Q566" s="248">
        <f t="shared" ref="Q566" si="2198">IF(F566&gt;0,(F566/F542)*100,)</f>
        <v>6.424285210024709</v>
      </c>
      <c r="R566" s="253">
        <f t="shared" ref="R566" si="2199">IF(G566&gt;0,(G566/G542)*100,)</f>
        <v>11.56530408773679</v>
      </c>
      <c r="S566" s="248">
        <f t="shared" ref="S566" si="2200">IF(H566&gt;0,(H566/H542)*100,)</f>
        <v>0</v>
      </c>
      <c r="T566" s="248">
        <f t="shared" ref="T566" si="2201">IF(I566&gt;0,(I566/I542)*100,)</f>
        <v>0</v>
      </c>
      <c r="U566" s="253">
        <f t="shared" ref="U566" si="2202">IF(J566&gt;0,(J566/J542)*100,)</f>
        <v>0</v>
      </c>
      <c r="V566" s="281"/>
      <c r="W566" s="279"/>
      <c r="X566" s="279"/>
      <c r="Y566" s="280"/>
      <c r="Z566" s="281"/>
      <c r="AA566" s="281"/>
      <c r="AB566" s="279"/>
      <c r="AC566" s="281"/>
      <c r="AD566" s="193"/>
    </row>
    <row r="567" spans="1:38" ht="15">
      <c r="A567" s="1067"/>
      <c r="B567" s="1106" t="s">
        <v>461</v>
      </c>
      <c r="C567" s="1097">
        <v>114</v>
      </c>
      <c r="D567" s="1098">
        <v>617</v>
      </c>
      <c r="E567" s="1098">
        <v>66</v>
      </c>
      <c r="F567" s="1099">
        <v>221</v>
      </c>
      <c r="G567" s="1100">
        <v>1018</v>
      </c>
      <c r="H567" s="1097"/>
      <c r="I567" s="1101"/>
      <c r="J567" s="1086"/>
      <c r="K567"/>
      <c r="L567" s="922"/>
      <c r="M567" s="145"/>
      <c r="N567" s="991">
        <f>IF(C567&gt;0,(C567/C546)*100,)</f>
        <v>11.02514506769826</v>
      </c>
      <c r="O567" s="274">
        <f t="shared" ref="O567" si="2203">IF(D567&gt;0,(D567/D546)*100,)</f>
        <v>17.791234140715108</v>
      </c>
      <c r="P567" s="274">
        <f t="shared" ref="P567" si="2204">IF(E567&gt;0,(E567/E546)*100,)</f>
        <v>9.7633136094674562</v>
      </c>
      <c r="Q567" s="274">
        <f t="shared" ref="Q567" si="2205">IF(F567&gt;0,(F567/F546)*100,)</f>
        <v>8.2125603864734309</v>
      </c>
      <c r="R567" s="275">
        <f t="shared" ref="R567" si="2206">IF(G567&gt;0,(G567/G546)*100,)</f>
        <v>12.936840767568942</v>
      </c>
      <c r="S567" s="274">
        <f t="shared" ref="S567" si="2207">IF(H567&gt;0,(H567/H546)*100,)</f>
        <v>0</v>
      </c>
      <c r="T567" s="274">
        <f t="shared" ref="T567" si="2208">IF(I567&gt;0,(I567/I546)*100,)</f>
        <v>0</v>
      </c>
      <c r="U567" s="275">
        <f t="shared" ref="U567" si="2209">IF(J567&gt;0,(J567/J546)*100,)</f>
        <v>0</v>
      </c>
      <c r="V567" s="286"/>
      <c r="W567" s="271"/>
      <c r="X567" s="271"/>
      <c r="Y567" s="272"/>
      <c r="Z567" s="273"/>
      <c r="AA567" s="273"/>
      <c r="AB567" s="271"/>
      <c r="AC567" s="273"/>
      <c r="AD567" s="193"/>
    </row>
    <row r="568" spans="1:38" ht="15">
      <c r="A568" s="1067"/>
      <c r="B568" s="1106" t="s">
        <v>459</v>
      </c>
      <c r="C568" s="1097">
        <v>166</v>
      </c>
      <c r="D568" s="1098">
        <v>503</v>
      </c>
      <c r="E568" s="1098">
        <v>264</v>
      </c>
      <c r="F568" s="1099">
        <v>480</v>
      </c>
      <c r="G568" s="1100">
        <v>1413</v>
      </c>
      <c r="H568" s="1097"/>
      <c r="I568" s="1101"/>
      <c r="J568" s="1086"/>
      <c r="K568"/>
      <c r="L568" s="922"/>
      <c r="M568" s="145"/>
      <c r="N568" s="980">
        <f>IF(C568&gt;0,(C568/C539)*100,)</f>
        <v>17.547568710359407</v>
      </c>
      <c r="O568" s="998">
        <f t="shared" ref="O568" si="2210">IF(D568&gt;0,(D568/D539)*100,)</f>
        <v>16.744340878828229</v>
      </c>
      <c r="P568" s="998">
        <f t="shared" ref="P568" si="2211">IF(E568&gt;0,(E568/E539)*100,)</f>
        <v>31.353919239904986</v>
      </c>
      <c r="Q568" s="998">
        <f t="shared" ref="Q568" si="2212">IF(F568&gt;0,(F568/F539)*100,)</f>
        <v>16.172506738544474</v>
      </c>
      <c r="R568" s="999">
        <f t="shared" ref="R568" si="2213">IF(G568&gt;0,(G568/G539)*100,)</f>
        <v>18.208762886597938</v>
      </c>
      <c r="S568" s="998">
        <f t="shared" ref="S568" si="2214">IF(H568&gt;0,(H568/H539)*100,)</f>
        <v>0</v>
      </c>
      <c r="T568" s="1000">
        <f t="shared" ref="T568" si="2215">IF(I568&gt;0,(I568/I539)*100,)</f>
        <v>0</v>
      </c>
      <c r="U568" s="999">
        <f t="shared" ref="U568" si="2216">IF(J568&gt;0,(J568/J539)*100,)</f>
        <v>0</v>
      </c>
      <c r="V568" s="278"/>
      <c r="W568" s="279"/>
      <c r="X568" s="279"/>
      <c r="Y568" s="280"/>
      <c r="Z568" s="281"/>
      <c r="AA568" s="281"/>
      <c r="AB568" s="279"/>
      <c r="AC568" s="281"/>
      <c r="AD568" s="193"/>
    </row>
    <row r="569" spans="1:38" ht="15">
      <c r="A569" s="1067"/>
      <c r="B569" s="1106" t="s">
        <v>457</v>
      </c>
      <c r="C569" s="1097">
        <v>173</v>
      </c>
      <c r="D569" s="1098">
        <v>546</v>
      </c>
      <c r="E569" s="1098">
        <v>259</v>
      </c>
      <c r="F569" s="1099">
        <v>435</v>
      </c>
      <c r="G569" s="1100">
        <v>1413</v>
      </c>
      <c r="H569" s="1097"/>
      <c r="I569" s="1101"/>
      <c r="J569" s="1086"/>
      <c r="K569"/>
      <c r="L569" s="922"/>
      <c r="M569" s="145"/>
      <c r="N569" s="178">
        <f>IF(C569&gt;0,(C569/C542)*100,)</f>
        <v>16.763565891472869</v>
      </c>
      <c r="O569" s="271">
        <f t="shared" ref="O569" si="2217">IF(D569&gt;0,(D569/D542)*100,)</f>
        <v>16.38163816381638</v>
      </c>
      <c r="P569" s="207">
        <f t="shared" ref="P569" si="2218">IF(E569&gt;0,(E569/E542)*100,)</f>
        <v>31.35593220338983</v>
      </c>
      <c r="Q569" s="208">
        <f t="shared" ref="Q569" si="2219">IF(F569&gt;0,(F569/F542)*100,)</f>
        <v>15.354747617366748</v>
      </c>
      <c r="R569" s="209">
        <f t="shared" ref="R569" si="2220">IF(G569&gt;0,(G569/G542)*100,)</f>
        <v>17.609670987038882</v>
      </c>
      <c r="S569" s="210">
        <f t="shared" ref="S569" si="2221">IF(H569&gt;0,(H569/H542)*100,)</f>
        <v>0</v>
      </c>
      <c r="T569" s="207">
        <f t="shared" ref="T569" si="2222">IF(I569&gt;0,(I569/I542)*100,)</f>
        <v>0</v>
      </c>
      <c r="U569" s="209">
        <f t="shared" ref="U569" si="2223">IF(J569&gt;0,(J569/J542)*100,)</f>
        <v>0</v>
      </c>
      <c r="V569" s="260"/>
      <c r="W569" s="254"/>
      <c r="X569" s="261"/>
      <c r="Y569" s="261"/>
      <c r="Z569" s="262"/>
      <c r="AA569" s="262"/>
      <c r="AB569" s="261"/>
      <c r="AC569" s="262"/>
      <c r="AD569" s="193"/>
    </row>
    <row r="570" spans="1:38" ht="15">
      <c r="A570" s="1067"/>
      <c r="B570" s="1106" t="s">
        <v>455</v>
      </c>
      <c r="C570" s="1097">
        <v>181</v>
      </c>
      <c r="D570" s="1098">
        <v>661</v>
      </c>
      <c r="E570" s="1098">
        <v>174</v>
      </c>
      <c r="F570" s="1099">
        <v>439</v>
      </c>
      <c r="G570" s="1100">
        <v>1455</v>
      </c>
      <c r="H570" s="1097"/>
      <c r="I570" s="1101"/>
      <c r="J570" s="1086"/>
      <c r="K570"/>
      <c r="L570" s="922"/>
      <c r="M570" s="145"/>
      <c r="N570" s="991">
        <f>IF(C570&gt;0,(C570/C546)*100,)</f>
        <v>17.504835589941973</v>
      </c>
      <c r="O570" s="274">
        <f t="shared" ref="O570" si="2224">IF(D570&gt;0,(D570/D546)*100,)</f>
        <v>19.059976931949247</v>
      </c>
      <c r="P570" s="211">
        <f t="shared" ref="P570" si="2225">IF(E570&gt;0,(E570/E546)*100,)</f>
        <v>25.739644970414201</v>
      </c>
      <c r="Q570" s="212">
        <f t="shared" ref="Q570" si="2226">IF(F570&gt;0,(F570/F546)*100,)</f>
        <v>16.313638052768486</v>
      </c>
      <c r="R570" s="213">
        <f t="shared" ref="R570" si="2227">IF(G570&gt;0,(G570/G546)*100,)</f>
        <v>18.490278307281738</v>
      </c>
      <c r="S570" s="214">
        <f t="shared" ref="S570" si="2228">IF(H570&gt;0,(H570/H546)*100,)</f>
        <v>0</v>
      </c>
      <c r="T570" s="211">
        <f t="shared" ref="T570" si="2229">IF(I570&gt;0,(I570/I546)*100,)</f>
        <v>0</v>
      </c>
      <c r="U570" s="213">
        <f t="shared" ref="U570" si="2230">IF(J570&gt;0,(J570/J546)*100,)</f>
        <v>0</v>
      </c>
      <c r="V570" s="281"/>
      <c r="W570" s="279"/>
      <c r="X570" s="279"/>
      <c r="Y570" s="280"/>
      <c r="Z570" s="281"/>
      <c r="AA570" s="281"/>
      <c r="AB570" s="279"/>
      <c r="AC570" s="281"/>
      <c r="AD570" s="193"/>
    </row>
    <row r="571" spans="1:38" ht="15">
      <c r="A571" s="1067"/>
      <c r="B571" s="1106" t="s">
        <v>453</v>
      </c>
      <c r="C571" s="1097">
        <v>442</v>
      </c>
      <c r="D571" s="1098">
        <v>1693</v>
      </c>
      <c r="E571" s="1098">
        <v>372</v>
      </c>
      <c r="F571" s="1099">
        <v>1607</v>
      </c>
      <c r="G571" s="1100">
        <v>4114</v>
      </c>
      <c r="H571" s="1097"/>
      <c r="I571" s="1101"/>
      <c r="J571" s="1086"/>
      <c r="K571"/>
      <c r="L571" s="922"/>
      <c r="M571" s="145"/>
      <c r="N571" s="980">
        <f>IF(C571&gt;0,(C571/C539)*100,)</f>
        <v>46.723044397463006</v>
      </c>
      <c r="O571" s="1000">
        <f t="shared" ref="O571" si="2231">IF(D571&gt;0,(D571/D539)*100,)</f>
        <v>56.358189081225028</v>
      </c>
      <c r="P571" s="1001">
        <f t="shared" ref="P571" si="2232">IF(E571&gt;0,(E571/E539)*100,)</f>
        <v>44.180522565320665</v>
      </c>
      <c r="Q571" s="1002">
        <f t="shared" ref="Q571" si="2233">IF(F571&gt;0,(F571/F539)*100,)</f>
        <v>54.144204851752022</v>
      </c>
      <c r="R571" s="1003">
        <f t="shared" ref="R571" si="2234">IF(G571&gt;0,(G571/G539)*100,)</f>
        <v>53.015463917525771</v>
      </c>
      <c r="S571" s="250">
        <f t="shared" ref="S571" si="2235">IF(H571&gt;0,(H571/H539)*100,)</f>
        <v>0</v>
      </c>
      <c r="T571" s="1001">
        <f t="shared" ref="T571" si="2236">IF(I571&gt;0,(I571/I539)*100,)</f>
        <v>0</v>
      </c>
      <c r="U571" s="1003">
        <f t="shared" ref="U571" si="2237">IF(J571&gt;0,(J571/J539)*100,)</f>
        <v>0</v>
      </c>
      <c r="V571" s="278"/>
      <c r="W571" s="279"/>
      <c r="X571" s="279"/>
      <c r="Y571" s="280"/>
      <c r="Z571" s="281"/>
      <c r="AA571" s="281"/>
      <c r="AB571" s="279"/>
      <c r="AC571" s="281"/>
      <c r="AD571" s="193"/>
    </row>
    <row r="572" spans="1:38" ht="15">
      <c r="A572" s="1067"/>
      <c r="B572" s="1106" t="s">
        <v>451</v>
      </c>
      <c r="C572" s="1097">
        <v>557</v>
      </c>
      <c r="D572" s="1098">
        <v>1871</v>
      </c>
      <c r="E572" s="1098">
        <v>347</v>
      </c>
      <c r="F572" s="1099">
        <v>1641</v>
      </c>
      <c r="G572" s="1100">
        <v>4416</v>
      </c>
      <c r="H572" s="1097"/>
      <c r="I572" s="1101"/>
      <c r="J572" s="1086"/>
      <c r="K572"/>
      <c r="L572" s="922"/>
      <c r="M572" s="145"/>
      <c r="N572" s="178">
        <f>IF(C572&gt;0,(C572/C542)*100,)</f>
        <v>53.972868217054263</v>
      </c>
      <c r="O572" s="271">
        <f t="shared" ref="O572" si="2238">IF(D572&gt;0,(D572/D542)*100,)</f>
        <v>56.135613561356138</v>
      </c>
      <c r="P572" s="207">
        <f t="shared" ref="P572" si="2239">IF(E572&gt;0,(E572/E542)*100,)</f>
        <v>42.009685230024211</v>
      </c>
      <c r="Q572" s="208">
        <f t="shared" ref="Q572" si="2240">IF(F572&gt;0,(F572/F542)*100,)</f>
        <v>57.924461701376629</v>
      </c>
      <c r="R572" s="209">
        <f t="shared" ref="R572" si="2241">IF(G572&gt;0,(G572/G542)*100,)</f>
        <v>55.034895314057827</v>
      </c>
      <c r="S572" s="210">
        <f t="shared" ref="S572" si="2242">IF(H572&gt;0,(H572/H542)*100,)</f>
        <v>0</v>
      </c>
      <c r="T572" s="207">
        <f t="shared" ref="T572" si="2243">IF(I572&gt;0,(I572/I542)*100,)</f>
        <v>0</v>
      </c>
      <c r="U572" s="209">
        <f t="shared" ref="U572" si="2244">IF(J572&gt;0,(J572/J542)*100,)</f>
        <v>0</v>
      </c>
      <c r="V572" s="260"/>
      <c r="W572" s="254"/>
      <c r="X572" s="261"/>
      <c r="Y572" s="261"/>
      <c r="Z572" s="262"/>
      <c r="AA572" s="262"/>
      <c r="AB572" s="261"/>
      <c r="AC572" s="262"/>
      <c r="AD572" s="193"/>
    </row>
    <row r="573" spans="1:38" ht="15">
      <c r="A573" s="1067"/>
      <c r="B573" s="1114" t="s">
        <v>449</v>
      </c>
      <c r="C573" s="1116">
        <v>497</v>
      </c>
      <c r="D573" s="1117">
        <v>1817</v>
      </c>
      <c r="E573" s="1117">
        <v>297</v>
      </c>
      <c r="F573" s="1118">
        <v>1433</v>
      </c>
      <c r="G573" s="1119">
        <v>4044</v>
      </c>
      <c r="H573" s="1116"/>
      <c r="I573" s="1117"/>
      <c r="J573" s="1091"/>
      <c r="K573"/>
      <c r="L573" s="922"/>
      <c r="M573" s="145"/>
      <c r="N573" s="991">
        <f>IF(C573&gt;0,(C573/C546)*100,)</f>
        <v>48.065764023210832</v>
      </c>
      <c r="O573" s="274">
        <f t="shared" ref="O573" si="2245">IF(D573&gt;0,(D573/D546)*100,)</f>
        <v>52.393310265282587</v>
      </c>
      <c r="P573" s="211">
        <f t="shared" ref="P573" si="2246">IF(E573&gt;0,(E573/E546)*100,)</f>
        <v>43.934911242603555</v>
      </c>
      <c r="Q573" s="212">
        <f t="shared" ref="Q573" si="2247">IF(F573&gt;0,(F573/F546)*100,)</f>
        <v>53.251579338535862</v>
      </c>
      <c r="R573" s="213">
        <f t="shared" ref="R573" si="2248">IF(G573&gt;0,(G573/G546)*100,)</f>
        <v>51.391536408692339</v>
      </c>
      <c r="S573" s="214">
        <f t="shared" ref="S573" si="2249">IF(H573&gt;0,(H573/H546)*100,)</f>
        <v>0</v>
      </c>
      <c r="T573" s="211">
        <f t="shared" ref="T573" si="2250">IF(I573&gt;0,(I573/I546)*100,)</f>
        <v>0</v>
      </c>
      <c r="U573" s="213">
        <f t="shared" ref="U573" si="2251">IF(J573&gt;0,(J573/J546)*100,)</f>
        <v>0</v>
      </c>
      <c r="V573" s="281"/>
      <c r="W573" s="279"/>
      <c r="X573" s="279"/>
      <c r="Y573" s="280"/>
      <c r="Z573" s="281"/>
      <c r="AA573" s="281"/>
      <c r="AB573" s="279"/>
      <c r="AC573" s="281"/>
      <c r="AD573" s="193"/>
    </row>
    <row r="574" spans="1:38" ht="15">
      <c r="A574" s="1067"/>
      <c r="B574" s="1106" t="s">
        <v>447</v>
      </c>
      <c r="C574" s="1097">
        <v>270</v>
      </c>
      <c r="D574" s="1098">
        <v>665</v>
      </c>
      <c r="E574" s="1098">
        <v>218</v>
      </c>
      <c r="F574" s="1099">
        <v>921</v>
      </c>
      <c r="G574" s="1100">
        <v>2074</v>
      </c>
      <c r="H574" s="1097"/>
      <c r="I574" s="1101"/>
      <c r="J574" s="1086"/>
      <c r="K574"/>
      <c r="L574" s="922"/>
      <c r="M574" s="145"/>
      <c r="N574" s="980">
        <f>IF(C574&gt;0,(C574/C532)*100,)</f>
        <v>23.936170212765958</v>
      </c>
      <c r="O574" s="1000">
        <f t="shared" ref="O574" si="2252">IF(D574&gt;0,(D574/D532)*100,)</f>
        <v>18.780005648122</v>
      </c>
      <c r="P574" s="1001">
        <f t="shared" ref="P574" si="2253">IF(E574&gt;0,(E574/E532)*100,)</f>
        <v>32.732732732732735</v>
      </c>
      <c r="Q574" s="1002">
        <f t="shared" ref="Q574" si="2254">IF(F574&gt;0,(F574/F532)*100,)</f>
        <v>28.925879396984929</v>
      </c>
      <c r="R574" s="1003">
        <f t="shared" ref="R574" si="2255">IF(G574&gt;0,(G574/G532)*100,)</f>
        <v>24.345580467190985</v>
      </c>
      <c r="S574" s="250">
        <f t="shared" ref="S574" si="2256">IF(H574&gt;0,(H574/H532)*100,)</f>
        <v>0</v>
      </c>
      <c r="T574" s="1001">
        <f t="shared" ref="T574" si="2257">IF(I574&gt;0,(I574/I532)*100,)</f>
        <v>0</v>
      </c>
      <c r="U574" s="1003">
        <f t="shared" ref="U574" si="2258">IF(J574&gt;0,(J574/J532)*100,)</f>
        <v>0</v>
      </c>
      <c r="V574" s="260"/>
      <c r="W574" s="254"/>
      <c r="X574" s="261"/>
      <c r="Y574" s="261"/>
      <c r="Z574" s="262"/>
      <c r="AA574" s="262"/>
      <c r="AB574" s="261"/>
      <c r="AC574" s="262"/>
      <c r="AD574" s="193"/>
    </row>
    <row r="575" spans="1:38" ht="15">
      <c r="A575" s="1067"/>
      <c r="B575" s="1106" t="s">
        <v>445</v>
      </c>
      <c r="C575" s="1097">
        <v>254</v>
      </c>
      <c r="D575" s="1098">
        <v>734</v>
      </c>
      <c r="E575" s="1098">
        <v>181</v>
      </c>
      <c r="F575" s="1099">
        <v>892</v>
      </c>
      <c r="G575" s="1100">
        <v>2061</v>
      </c>
      <c r="H575" s="1097"/>
      <c r="I575" s="1101"/>
      <c r="J575" s="1086"/>
      <c r="K575"/>
      <c r="L575" s="922"/>
      <c r="M575" s="145"/>
      <c r="N575" s="271">
        <f>IF(C575&gt;0,(C575/C534)*100,)</f>
        <v>25.198412698412696</v>
      </c>
      <c r="O575" s="271">
        <f t="shared" ref="O575" si="2259">IF(D575&gt;0,(D575/D534)*100,)</f>
        <v>20.203688411780899</v>
      </c>
      <c r="P575" s="207">
        <f t="shared" ref="P575" si="2260">IF(E575&gt;0,(E575/E534)*100,)</f>
        <v>21.599045346062052</v>
      </c>
      <c r="Q575" s="208">
        <f t="shared" ref="Q575" si="2261">IF(F575&gt;0,(F575/F534)*100,)</f>
        <v>26.964933494558647</v>
      </c>
      <c r="R575" s="209">
        <f t="shared" ref="R575" si="2262">IF(G575&gt;0,(G575/G534)*100,)</f>
        <v>23.455104131102765</v>
      </c>
      <c r="S575" s="210">
        <f t="shared" ref="S575" si="2263">IF(H575&gt;0,(H575/H534)*100,)</f>
        <v>0</v>
      </c>
      <c r="T575" s="207">
        <f t="shared" ref="T575" si="2264">IF(I575&gt;0,(I575/I534)*100,)</f>
        <v>0</v>
      </c>
      <c r="U575" s="209">
        <f t="shared" ref="U575" si="2265">IF(J575&gt;0,(J575/J534)*100,)</f>
        <v>0</v>
      </c>
      <c r="V575" s="260"/>
      <c r="W575" s="254"/>
      <c r="X575" s="261"/>
      <c r="Y575" s="261"/>
      <c r="Z575" s="262"/>
      <c r="AA575" s="262"/>
      <c r="AB575" s="261"/>
      <c r="AC575" s="262"/>
      <c r="AD575" s="193"/>
    </row>
    <row r="576" spans="1:38" ht="15">
      <c r="A576" s="1073"/>
      <c r="B576" s="1106" t="s">
        <v>443</v>
      </c>
      <c r="C576" s="1097">
        <v>268</v>
      </c>
      <c r="D576" s="1098">
        <v>643</v>
      </c>
      <c r="E576" s="1098">
        <v>226</v>
      </c>
      <c r="F576" s="1099">
        <v>814</v>
      </c>
      <c r="G576" s="1100">
        <v>1951</v>
      </c>
      <c r="H576" s="1097"/>
      <c r="I576" s="1101"/>
      <c r="J576" s="1086"/>
      <c r="K576"/>
      <c r="L576" s="922"/>
      <c r="M576" s="145"/>
      <c r="N576" s="274">
        <f>IF(C576&gt;0,(C576/C536)*100,)</f>
        <v>27.263479145473042</v>
      </c>
      <c r="O576" s="274">
        <f t="shared" ref="O576" si="2266">IF(D576&gt;0,(D576/D536)*100,)</f>
        <v>19.26303175554224</v>
      </c>
      <c r="P576" s="211">
        <f t="shared" ref="P576" si="2267">IF(E576&gt;0,(E576/E536)*100,)</f>
        <v>22.668004012036107</v>
      </c>
      <c r="Q576" s="212">
        <f t="shared" ref="Q576" si="2268">IF(F576&gt;0,(F576/F536)*100,)</f>
        <v>25.53324968632371</v>
      </c>
      <c r="R576" s="213">
        <f t="shared" ref="R576" si="2269">IF(G576&gt;0,(G576/G536)*100,)</f>
        <v>22.936750529038328</v>
      </c>
      <c r="S576" s="214">
        <f t="shared" ref="S576" si="2270">IF(H576&gt;0,(H576/H536)*100,)</f>
        <v>0</v>
      </c>
      <c r="T576" s="211">
        <f t="shared" ref="T576" si="2271">IF(I576&gt;0,(I576/I536)*100,)</f>
        <v>0</v>
      </c>
      <c r="U576" s="213">
        <f t="shared" ref="U576" si="2272">IF(J576&gt;0,(J576/J536)*100,)</f>
        <v>0</v>
      </c>
      <c r="V576" s="983"/>
      <c r="W576" s="283"/>
      <c r="X576" s="283"/>
      <c r="Y576" s="284"/>
      <c r="Z576" s="282"/>
      <c r="AA576" s="282"/>
      <c r="AB576" s="283"/>
      <c r="AC576" s="282"/>
      <c r="AD576" s="193"/>
    </row>
    <row r="577" spans="1:30" ht="15">
      <c r="A577" s="1068" t="s">
        <v>79</v>
      </c>
      <c r="B577" s="1105" t="s">
        <v>517</v>
      </c>
      <c r="C577" s="1092"/>
      <c r="D577" s="1093">
        <v>12499</v>
      </c>
      <c r="E577" s="1093">
        <v>7352</v>
      </c>
      <c r="F577" s="1094">
        <v>2565</v>
      </c>
      <c r="G577" s="1095">
        <v>22416</v>
      </c>
      <c r="H577" s="1092"/>
      <c r="I577" s="1093"/>
      <c r="J577" s="1096"/>
      <c r="K577"/>
      <c r="L577" s="922"/>
      <c r="M577" s="145"/>
      <c r="N577" s="252"/>
      <c r="O577" s="176"/>
      <c r="P577" s="176"/>
      <c r="Q577" s="176"/>
      <c r="R577" s="177"/>
      <c r="S577" s="177"/>
      <c r="T577" s="244"/>
      <c r="U577" s="987"/>
      <c r="V577" s="256"/>
      <c r="W577" s="257"/>
      <c r="X577" s="258"/>
      <c r="Y577" s="258"/>
      <c r="Z577" s="259"/>
      <c r="AA577" s="259"/>
      <c r="AB577" s="258"/>
      <c r="AC577" s="979"/>
      <c r="AD577" s="193"/>
    </row>
    <row r="578" spans="1:30" ht="15">
      <c r="A578" s="1067"/>
      <c r="B578" s="1106" t="s">
        <v>515</v>
      </c>
      <c r="C578" s="1097"/>
      <c r="D578" s="1098">
        <v>13689</v>
      </c>
      <c r="E578" s="1098">
        <v>7611</v>
      </c>
      <c r="F578" s="1099">
        <v>2971</v>
      </c>
      <c r="G578" s="1100">
        <v>24271</v>
      </c>
      <c r="H578" s="1097"/>
      <c r="I578" s="1101"/>
      <c r="J578" s="1086"/>
      <c r="K578"/>
      <c r="L578" s="922"/>
      <c r="M578" s="145"/>
      <c r="N578" s="179"/>
      <c r="O578" s="179"/>
      <c r="P578" s="179"/>
      <c r="Q578" s="179"/>
      <c r="R578" s="180"/>
      <c r="S578" s="180"/>
      <c r="T578" s="245"/>
      <c r="U578" s="988"/>
      <c r="V578" s="260"/>
      <c r="W578" s="254"/>
      <c r="X578" s="261"/>
      <c r="Y578" s="261"/>
      <c r="Z578" s="262"/>
      <c r="AA578" s="262"/>
      <c r="AB578" s="261"/>
      <c r="AC578" s="262"/>
      <c r="AD578" s="193"/>
    </row>
    <row r="579" spans="1:30" ht="15">
      <c r="A579" s="1067"/>
      <c r="B579" s="1106" t="s">
        <v>513</v>
      </c>
      <c r="C579" s="1097"/>
      <c r="D579" s="1098">
        <v>14229</v>
      </c>
      <c r="E579" s="1098">
        <v>8095</v>
      </c>
      <c r="F579" s="1099">
        <v>3422</v>
      </c>
      <c r="G579" s="1100">
        <v>25746</v>
      </c>
      <c r="H579" s="1097"/>
      <c r="I579" s="1101"/>
      <c r="J579" s="1086"/>
      <c r="K579"/>
      <c r="L579" s="922"/>
      <c r="M579" s="145"/>
      <c r="N579" s="179"/>
      <c r="O579" s="179"/>
      <c r="P579" s="179"/>
      <c r="Q579" s="179"/>
      <c r="R579" s="180"/>
      <c r="S579" s="180"/>
      <c r="T579" s="245"/>
      <c r="U579" s="988"/>
      <c r="V579" s="260"/>
      <c r="W579" s="254"/>
      <c r="X579" s="261"/>
      <c r="Y579" s="261"/>
      <c r="Z579" s="262"/>
      <c r="AA579" s="262"/>
      <c r="AB579" s="261"/>
      <c r="AC579" s="262"/>
      <c r="AD579" s="193"/>
    </row>
    <row r="580" spans="1:30" ht="15">
      <c r="A580" s="1067"/>
      <c r="B580" s="1106" t="s">
        <v>511</v>
      </c>
      <c r="C580" s="1097"/>
      <c r="D580" s="1098">
        <v>14090</v>
      </c>
      <c r="E580" s="1098">
        <v>8538</v>
      </c>
      <c r="F580" s="1099">
        <v>3380</v>
      </c>
      <c r="G580" s="1100">
        <v>26008</v>
      </c>
      <c r="H580" s="1097"/>
      <c r="I580" s="1101"/>
      <c r="J580" s="1086"/>
      <c r="K580"/>
      <c r="L580" s="922"/>
      <c r="M580" s="145"/>
      <c r="N580" s="179"/>
      <c r="O580" s="179"/>
      <c r="P580" s="179"/>
      <c r="Q580" s="179"/>
      <c r="R580" s="180"/>
      <c r="S580" s="180"/>
      <c r="T580" s="245"/>
      <c r="U580" s="988"/>
      <c r="V580" s="260"/>
      <c r="W580" s="254"/>
      <c r="X580" s="261"/>
      <c r="Y580" s="261"/>
      <c r="Z580" s="262"/>
      <c r="AA580" s="262"/>
      <c r="AB580" s="261"/>
      <c r="AC580" s="262"/>
      <c r="AD580" s="193"/>
    </row>
    <row r="581" spans="1:30" ht="15">
      <c r="A581" s="1067"/>
      <c r="B581" s="1106" t="s">
        <v>509</v>
      </c>
      <c r="C581" s="1097"/>
      <c r="D581" s="1098">
        <v>15930</v>
      </c>
      <c r="E581" s="1098">
        <v>11209</v>
      </c>
      <c r="F581" s="1099">
        <v>3359</v>
      </c>
      <c r="G581" s="1100">
        <v>30498</v>
      </c>
      <c r="H581" s="1097"/>
      <c r="I581" s="1101"/>
      <c r="J581" s="1086"/>
      <c r="K581"/>
      <c r="L581" s="480"/>
      <c r="M581" s="145"/>
      <c r="N581" s="179"/>
      <c r="O581" s="179"/>
      <c r="P581" s="179"/>
      <c r="Q581" s="179"/>
      <c r="R581" s="180"/>
      <c r="S581" s="180"/>
      <c r="T581" s="245"/>
      <c r="U581" s="988"/>
      <c r="V581" s="260"/>
      <c r="W581" s="254"/>
      <c r="X581" s="261"/>
      <c r="Y581" s="261"/>
      <c r="Z581" s="262"/>
      <c r="AA581" s="262"/>
      <c r="AB581" s="261"/>
      <c r="AC581" s="262"/>
      <c r="AD581" s="193"/>
    </row>
    <row r="582" spans="1:30" ht="15">
      <c r="A582" s="1067"/>
      <c r="B582" s="1106" t="s">
        <v>507</v>
      </c>
      <c r="C582" s="1097"/>
      <c r="D582" s="1098">
        <v>15086</v>
      </c>
      <c r="E582" s="1098">
        <v>14604</v>
      </c>
      <c r="F582" s="1099">
        <v>4661</v>
      </c>
      <c r="G582" s="1100">
        <v>34351</v>
      </c>
      <c r="H582" s="1097"/>
      <c r="I582" s="1101"/>
      <c r="J582" s="1086"/>
      <c r="K582"/>
      <c r="L582" s="480"/>
      <c r="M582" s="145"/>
      <c r="N582" s="181"/>
      <c r="O582" s="181"/>
      <c r="P582" s="181"/>
      <c r="Q582" s="181"/>
      <c r="R582" s="182"/>
      <c r="S582" s="182"/>
      <c r="T582" s="246"/>
      <c r="U582" s="989"/>
      <c r="V582" s="263"/>
      <c r="W582" s="264"/>
      <c r="X582" s="265"/>
      <c r="Y582" s="265"/>
      <c r="Z582" s="266"/>
      <c r="AA582" s="266"/>
      <c r="AB582" s="265"/>
      <c r="AC582" s="266"/>
      <c r="AD582" s="193"/>
    </row>
    <row r="583" spans="1:30" ht="15">
      <c r="A583" s="1067"/>
      <c r="B583" s="1106" t="s">
        <v>505</v>
      </c>
      <c r="C583" s="1097"/>
      <c r="D583" s="1098">
        <v>5822</v>
      </c>
      <c r="E583" s="1098">
        <v>3670</v>
      </c>
      <c r="F583" s="1099">
        <v>1388</v>
      </c>
      <c r="G583" s="1100">
        <v>10880</v>
      </c>
      <c r="H583" s="1097"/>
      <c r="I583" s="1101"/>
      <c r="J583" s="1086"/>
      <c r="K583"/>
      <c r="L583" s="480"/>
      <c r="M583" s="145"/>
      <c r="N583" s="357"/>
      <c r="O583" s="205"/>
      <c r="P583" s="205"/>
      <c r="Q583" s="205"/>
      <c r="R583" s="206"/>
      <c r="S583" s="205"/>
      <c r="T583" s="247"/>
      <c r="U583" s="981"/>
      <c r="V583" s="267"/>
      <c r="W583" s="267"/>
      <c r="X583" s="267"/>
      <c r="Y583" s="267"/>
      <c r="Z583" s="268"/>
      <c r="AA583" s="267"/>
      <c r="AB583" s="267"/>
      <c r="AC583" s="978"/>
      <c r="AD583" s="193"/>
    </row>
    <row r="584" spans="1:30" ht="15">
      <c r="A584" s="1067"/>
      <c r="B584" s="1065" t="s">
        <v>1271</v>
      </c>
      <c r="C584" s="1097"/>
      <c r="D584" s="1098">
        <v>5822</v>
      </c>
      <c r="E584" s="1098">
        <v>3670</v>
      </c>
      <c r="F584" s="1099">
        <v>1388</v>
      </c>
      <c r="G584" s="1100">
        <v>10880</v>
      </c>
      <c r="H584" s="1097"/>
      <c r="I584" s="1101"/>
      <c r="J584" s="1086"/>
      <c r="K584"/>
      <c r="L584" s="480"/>
      <c r="M584" s="145"/>
      <c r="N584" s="178"/>
      <c r="O584" s="178"/>
      <c r="P584" s="178"/>
      <c r="Q584" s="178"/>
      <c r="R584" s="183"/>
      <c r="S584" s="178"/>
      <c r="T584" s="248"/>
      <c r="U584" s="183"/>
      <c r="V584" s="254"/>
      <c r="W584" s="254"/>
      <c r="X584" s="254"/>
      <c r="Y584" s="254"/>
      <c r="Z584" s="255"/>
      <c r="AA584" s="254"/>
      <c r="AB584" s="254"/>
      <c r="AC584" s="260"/>
      <c r="AD584" s="193"/>
    </row>
    <row r="585" spans="1:30" ht="15">
      <c r="A585" s="1067"/>
      <c r="B585" s="1106" t="s">
        <v>503</v>
      </c>
      <c r="C585" s="1097"/>
      <c r="D585" s="1098">
        <v>6220</v>
      </c>
      <c r="E585" s="1098">
        <v>3572</v>
      </c>
      <c r="F585" s="1099">
        <v>1395</v>
      </c>
      <c r="G585" s="1100">
        <v>11187</v>
      </c>
      <c r="H585" s="1097"/>
      <c r="I585" s="1101"/>
      <c r="J585" s="1086"/>
      <c r="K585"/>
      <c r="L585" s="480"/>
      <c r="M585" s="145"/>
      <c r="N585" s="178">
        <f t="shared" ref="N585:N587" si="2273">IF(C585&gt;0,(C585/C577)*100,)</f>
        <v>0</v>
      </c>
      <c r="O585" s="248"/>
      <c r="P585" s="248"/>
      <c r="Q585" s="248"/>
      <c r="R585" s="253"/>
      <c r="S585" s="248"/>
      <c r="T585" s="248"/>
      <c r="U585" s="253"/>
      <c r="V585" s="248"/>
      <c r="W585" s="248"/>
      <c r="X585" s="248"/>
      <c r="Y585" s="248"/>
      <c r="Z585" s="253"/>
      <c r="AA585" s="248"/>
      <c r="AB585" s="248"/>
      <c r="AC585" s="269"/>
      <c r="AD585" s="193"/>
    </row>
    <row r="586" spans="1:30" ht="15">
      <c r="A586" s="1067"/>
      <c r="B586" s="1065" t="s">
        <v>1273</v>
      </c>
      <c r="C586" s="1097"/>
      <c r="D586" s="1098">
        <v>6220</v>
      </c>
      <c r="E586" s="1098">
        <v>3572</v>
      </c>
      <c r="F586" s="1099">
        <v>1395</v>
      </c>
      <c r="G586" s="1100">
        <v>11187</v>
      </c>
      <c r="H586" s="1097"/>
      <c r="I586" s="1101"/>
      <c r="J586" s="1086"/>
      <c r="K586"/>
      <c r="L586" s="480"/>
      <c r="M586" s="145"/>
      <c r="N586" s="178">
        <f t="shared" si="2273"/>
        <v>0</v>
      </c>
      <c r="O586" s="248"/>
      <c r="P586" s="248"/>
      <c r="Q586" s="248"/>
      <c r="R586" s="253"/>
      <c r="S586" s="248"/>
      <c r="T586" s="248"/>
      <c r="U586" s="253"/>
      <c r="V586" s="248"/>
      <c r="W586" s="248"/>
      <c r="X586" s="248"/>
      <c r="Y586" s="248"/>
      <c r="Z586" s="253"/>
      <c r="AA586" s="248"/>
      <c r="AB586" s="248"/>
      <c r="AC586" s="269"/>
      <c r="AD586" s="193"/>
    </row>
    <row r="587" spans="1:30" ht="15">
      <c r="A587" s="1067"/>
      <c r="B587" s="1106" t="s">
        <v>501</v>
      </c>
      <c r="C587" s="1097"/>
      <c r="D587" s="1098">
        <v>6225</v>
      </c>
      <c r="E587" s="1098">
        <v>3797</v>
      </c>
      <c r="F587" s="1099">
        <v>1456</v>
      </c>
      <c r="G587" s="1100">
        <v>11478</v>
      </c>
      <c r="H587" s="1097"/>
      <c r="I587" s="1101"/>
      <c r="J587" s="1086"/>
      <c r="K587"/>
      <c r="L587" s="480"/>
      <c r="M587" s="145"/>
      <c r="N587" s="178">
        <f t="shared" si="2273"/>
        <v>0</v>
      </c>
      <c r="O587" s="248"/>
      <c r="P587" s="248"/>
      <c r="Q587" s="248"/>
      <c r="R587" s="253"/>
      <c r="S587" s="248"/>
      <c r="T587" s="248"/>
      <c r="U587" s="253"/>
      <c r="V587" s="248"/>
      <c r="W587" s="248"/>
      <c r="X587" s="248"/>
      <c r="Y587" s="248"/>
      <c r="Z587" s="253"/>
      <c r="AA587" s="248"/>
      <c r="AB587" s="248"/>
      <c r="AC587" s="269"/>
      <c r="AD587" s="193"/>
    </row>
    <row r="588" spans="1:30" ht="15">
      <c r="A588" s="1067"/>
      <c r="B588" s="1065" t="s">
        <v>1275</v>
      </c>
      <c r="C588" s="1097"/>
      <c r="D588" s="1098">
        <v>6225</v>
      </c>
      <c r="E588" s="1098">
        <v>3797</v>
      </c>
      <c r="F588" s="1099">
        <v>1456</v>
      </c>
      <c r="G588" s="1100">
        <v>11478</v>
      </c>
      <c r="H588" s="1097"/>
      <c r="I588" s="1101"/>
      <c r="J588" s="1086"/>
      <c r="K588"/>
      <c r="L588" s="480"/>
      <c r="M588" s="145"/>
      <c r="N588" s="271"/>
      <c r="O588" s="271"/>
      <c r="P588" s="207"/>
      <c r="Q588" s="208"/>
      <c r="R588" s="209"/>
      <c r="S588" s="210"/>
      <c r="T588" s="207"/>
      <c r="U588" s="209"/>
      <c r="V588" s="270"/>
      <c r="W588" s="271"/>
      <c r="X588" s="271"/>
      <c r="Y588" s="272"/>
      <c r="Z588" s="273"/>
      <c r="AA588" s="273"/>
      <c r="AB588" s="271"/>
      <c r="AC588" s="273"/>
      <c r="AD588" s="193"/>
    </row>
    <row r="589" spans="1:30" ht="15">
      <c r="A589" s="1067"/>
      <c r="B589" s="1106" t="s">
        <v>499</v>
      </c>
      <c r="C589" s="1097"/>
      <c r="D589" s="1098">
        <v>6718</v>
      </c>
      <c r="E589" s="1098">
        <v>3585</v>
      </c>
      <c r="F589" s="1099">
        <v>1607</v>
      </c>
      <c r="G589" s="1100">
        <v>11910</v>
      </c>
      <c r="H589" s="1097"/>
      <c r="I589" s="1101"/>
      <c r="J589" s="1086"/>
      <c r="K589"/>
      <c r="L589" s="480"/>
      <c r="M589" s="145"/>
      <c r="N589" s="271"/>
      <c r="O589" s="271"/>
      <c r="P589" s="207"/>
      <c r="Q589" s="208"/>
      <c r="R589" s="209"/>
      <c r="S589" s="210"/>
      <c r="T589" s="207"/>
      <c r="U589" s="209"/>
      <c r="V589" s="270"/>
      <c r="W589" s="271"/>
      <c r="X589" s="271"/>
      <c r="Y589" s="272"/>
      <c r="Z589" s="273"/>
      <c r="AA589" s="273"/>
      <c r="AB589" s="271"/>
      <c r="AC589" s="273"/>
      <c r="AD589" s="193"/>
    </row>
    <row r="590" spans="1:30" ht="15">
      <c r="A590" s="1067"/>
      <c r="B590" s="1065" t="s">
        <v>1293</v>
      </c>
      <c r="C590" s="1097"/>
      <c r="D590" s="1098">
        <v>6718</v>
      </c>
      <c r="E590" s="1098">
        <v>3585</v>
      </c>
      <c r="F590" s="1099">
        <v>1607</v>
      </c>
      <c r="G590" s="1100">
        <v>11910</v>
      </c>
      <c r="H590" s="1097"/>
      <c r="I590" s="1101"/>
      <c r="J590" s="1086"/>
      <c r="K590"/>
      <c r="L590" s="480"/>
      <c r="M590" s="145"/>
      <c r="N590" s="271">
        <f>IF(C590&gt;0,(C590/C578)*100,)</f>
        <v>0</v>
      </c>
      <c r="O590" s="271">
        <f>IF(D590&gt;0,(D590/D578)*100,)</f>
        <v>49.075900357951639</v>
      </c>
      <c r="P590" s="271">
        <f t="shared" ref="P590" si="2274">IF(E590&gt;0,(E590/E578)*100,)</f>
        <v>47.102877414268825</v>
      </c>
      <c r="Q590" s="271">
        <f t="shared" ref="Q590" si="2275">IF(F590&gt;0,(F590/F578)*100,)</f>
        <v>54.089532144059241</v>
      </c>
      <c r="R590" s="974">
        <f t="shared" ref="R590" si="2276">IF(G590&gt;0,(G590/G578)*100,)</f>
        <v>49.07090766758683</v>
      </c>
      <c r="S590" s="271">
        <f t="shared" ref="S590" si="2277">IF(H590&gt;0,(H590/H578)*100,)</f>
        <v>0</v>
      </c>
      <c r="T590" s="271">
        <f t="shared" ref="T590" si="2278">IF(I590&gt;0,(I590/I578)*100,)</f>
        <v>0</v>
      </c>
      <c r="U590" s="974">
        <f t="shared" ref="U590" si="2279">IF(J590&gt;0,(J590/J578)*100,)</f>
        <v>0</v>
      </c>
      <c r="V590" s="270"/>
      <c r="W590" s="271"/>
      <c r="X590" s="271"/>
      <c r="Y590" s="272"/>
      <c r="Z590" s="273"/>
      <c r="AA590" s="273"/>
      <c r="AB590" s="271"/>
      <c r="AC590" s="273"/>
      <c r="AD590" s="193"/>
    </row>
    <row r="591" spans="1:30" ht="15">
      <c r="A591" s="1067"/>
      <c r="B591" s="1065" t="s">
        <v>1291</v>
      </c>
      <c r="C591" s="1097"/>
      <c r="D591" s="1098">
        <v>6718</v>
      </c>
      <c r="E591" s="1098">
        <v>3585</v>
      </c>
      <c r="F591" s="1099">
        <v>1607</v>
      </c>
      <c r="G591" s="1100">
        <v>11910</v>
      </c>
      <c r="H591" s="1097"/>
      <c r="I591" s="1101"/>
      <c r="J591" s="1086"/>
      <c r="K591"/>
      <c r="L591" s="480"/>
      <c r="M591" s="145"/>
      <c r="N591" s="271"/>
      <c r="O591" s="271"/>
      <c r="P591" s="207"/>
      <c r="Q591" s="208"/>
      <c r="R591" s="209"/>
      <c r="S591" s="210"/>
      <c r="T591" s="207"/>
      <c r="U591" s="209"/>
      <c r="V591" s="270"/>
      <c r="W591" s="271"/>
      <c r="X591" s="271"/>
      <c r="Y591" s="272"/>
      <c r="Z591" s="273"/>
      <c r="AA591" s="273"/>
      <c r="AB591" s="271"/>
      <c r="AC591" s="273"/>
      <c r="AD591" s="193"/>
    </row>
    <row r="592" spans="1:30" ht="15">
      <c r="A592" s="1067"/>
      <c r="B592" s="1106" t="s">
        <v>497</v>
      </c>
      <c r="C592" s="1097"/>
      <c r="D592" s="1098">
        <v>6900</v>
      </c>
      <c r="E592" s="1098">
        <v>4047</v>
      </c>
      <c r="F592" s="1099">
        <v>1710</v>
      </c>
      <c r="G592" s="1100">
        <v>12657</v>
      </c>
      <c r="H592" s="1097"/>
      <c r="I592" s="1101"/>
      <c r="J592" s="1086"/>
      <c r="K592"/>
      <c r="L592" s="480"/>
      <c r="M592" s="145"/>
      <c r="N592" s="271"/>
      <c r="O592" s="271"/>
      <c r="P592" s="207"/>
      <c r="Q592" s="208"/>
      <c r="R592" s="209"/>
      <c r="S592" s="210"/>
      <c r="T592" s="207"/>
      <c r="U592" s="209"/>
      <c r="V592" s="270"/>
      <c r="W592" s="271"/>
      <c r="X592" s="271"/>
      <c r="Y592" s="272"/>
      <c r="Z592" s="273"/>
      <c r="AA592" s="273"/>
      <c r="AB592" s="271"/>
      <c r="AC592" s="273"/>
      <c r="AD592" s="193"/>
    </row>
    <row r="593" spans="1:38" ht="15">
      <c r="A593" s="1067"/>
      <c r="B593" s="1065" t="s">
        <v>1277</v>
      </c>
      <c r="C593" s="1097"/>
      <c r="D593" s="1098">
        <v>6900</v>
      </c>
      <c r="E593" s="1098">
        <v>4047</v>
      </c>
      <c r="F593" s="1099">
        <v>1710</v>
      </c>
      <c r="G593" s="1100">
        <v>12657</v>
      </c>
      <c r="H593" s="1097"/>
      <c r="I593" s="1101"/>
      <c r="J593" s="1086"/>
      <c r="K593"/>
      <c r="L593" s="480"/>
      <c r="M593" s="145"/>
      <c r="N593" s="271">
        <f>IF(C593&gt;0,(C593/C579)*100,)</f>
        <v>0</v>
      </c>
      <c r="O593" s="271">
        <f>IF(D593&gt;0,(D593/D579)*100,)</f>
        <v>48.492515285684171</v>
      </c>
      <c r="P593" s="276">
        <f t="shared" ref="P593" si="2280">IF(E593&gt;0,(E593/E579)*100,)</f>
        <v>49.993823347745519</v>
      </c>
      <c r="Q593" s="276">
        <f t="shared" ref="Q593" si="2281">IF(F593&gt;0,(F593/F579)*100,)</f>
        <v>49.970777323202803</v>
      </c>
      <c r="R593" s="277">
        <f t="shared" ref="R593" si="2282">IF(G593&gt;0,(G593/G579)*100,)</f>
        <v>49.161034723840594</v>
      </c>
      <c r="S593" s="276">
        <f t="shared" ref="S593" si="2283">IF(H593&gt;0,(H593/H579)*100,)</f>
        <v>0</v>
      </c>
      <c r="T593" s="271">
        <f t="shared" ref="T593" si="2284">IF(I593&gt;0,(I593/I579)*100,)</f>
        <v>0</v>
      </c>
      <c r="U593" s="277">
        <f t="shared" ref="U593" si="2285">IF(J593&gt;0,(J593/J579)*100,)</f>
        <v>0</v>
      </c>
      <c r="V593" s="270"/>
      <c r="W593" s="271"/>
      <c r="X593" s="271"/>
      <c r="Y593" s="272"/>
      <c r="Z593" s="273"/>
      <c r="AA593" s="273"/>
      <c r="AB593" s="271"/>
      <c r="AC593" s="273"/>
      <c r="AD593" s="193"/>
    </row>
    <row r="594" spans="1:38" ht="15">
      <c r="A594" s="1067"/>
      <c r="B594" s="1065" t="s">
        <v>1279</v>
      </c>
      <c r="C594" s="1097"/>
      <c r="D594" s="1098">
        <v>6900</v>
      </c>
      <c r="E594" s="1098">
        <v>4047</v>
      </c>
      <c r="F594" s="1099">
        <v>1710</v>
      </c>
      <c r="G594" s="1100">
        <v>12657</v>
      </c>
      <c r="H594" s="1097"/>
      <c r="I594" s="1101"/>
      <c r="J594" s="1086"/>
      <c r="K594"/>
      <c r="L594" s="480"/>
      <c r="M594" s="145"/>
      <c r="N594" s="271"/>
      <c r="O594" s="271"/>
      <c r="P594" s="207"/>
      <c r="Q594" s="208"/>
      <c r="R594" s="209"/>
      <c r="S594" s="210"/>
      <c r="T594" s="207"/>
      <c r="U594" s="209"/>
      <c r="V594" s="270"/>
      <c r="W594" s="271"/>
      <c r="X594" s="271"/>
      <c r="Y594" s="272"/>
      <c r="Z594" s="273"/>
      <c r="AA594" s="273"/>
      <c r="AB594" s="271"/>
      <c r="AC594" s="273"/>
      <c r="AD594" s="193"/>
    </row>
    <row r="595" spans="1:38" ht="15">
      <c r="A595" s="1067"/>
      <c r="B595" s="1106" t="s">
        <v>495</v>
      </c>
      <c r="C595" s="1097"/>
      <c r="D595" s="1098">
        <v>6964</v>
      </c>
      <c r="E595" s="1098">
        <v>4088</v>
      </c>
      <c r="F595" s="1099">
        <v>1763</v>
      </c>
      <c r="G595" s="1100">
        <v>12815</v>
      </c>
      <c r="H595" s="1097"/>
      <c r="I595" s="1101"/>
      <c r="J595" s="1086"/>
      <c r="K595"/>
      <c r="L595" s="480"/>
      <c r="M595" s="145"/>
      <c r="N595" s="271"/>
      <c r="O595" s="271"/>
      <c r="P595" s="207"/>
      <c r="Q595" s="208"/>
      <c r="R595" s="209"/>
      <c r="S595" s="210"/>
      <c r="T595" s="207"/>
      <c r="U595" s="209"/>
      <c r="V595" s="270"/>
      <c r="W595" s="271"/>
      <c r="X595" s="271"/>
      <c r="Y595" s="272"/>
      <c r="Z595" s="273"/>
      <c r="AA595" s="273"/>
      <c r="AB595" s="271"/>
      <c r="AC595" s="273"/>
      <c r="AD595" s="193"/>
    </row>
    <row r="596" spans="1:38" ht="15">
      <c r="A596" s="1067"/>
      <c r="B596" s="1065" t="s">
        <v>1281</v>
      </c>
      <c r="C596" s="1097"/>
      <c r="D596" s="1098">
        <v>6964</v>
      </c>
      <c r="E596" s="1098">
        <v>4088</v>
      </c>
      <c r="F596" s="1099">
        <v>1763</v>
      </c>
      <c r="G596" s="1100">
        <v>12815</v>
      </c>
      <c r="H596" s="1097"/>
      <c r="I596" s="1101"/>
      <c r="J596" s="1086"/>
      <c r="K596"/>
      <c r="L596" s="480"/>
      <c r="M596" s="145"/>
      <c r="N596" s="271">
        <f>IF(C596&gt;0,(C596/C580)*100,)</f>
        <v>0</v>
      </c>
      <c r="O596" s="271">
        <f>IF(D596&gt;0,(D596/D580)*100,)</f>
        <v>49.425124201561395</v>
      </c>
      <c r="P596" s="207">
        <f t="shared" ref="P596" si="2286">IF(E596&gt;0,(E596/E580)*100,)</f>
        <v>47.880065589130943</v>
      </c>
      <c r="Q596" s="208">
        <f t="shared" ref="Q596" si="2287">IF(F596&gt;0,(F596/F580)*100,)</f>
        <v>52.159763313609467</v>
      </c>
      <c r="R596" s="209">
        <f t="shared" ref="R596" si="2288">IF(G596&gt;0,(G596/G580)*100,)</f>
        <v>49.273300522916024</v>
      </c>
      <c r="S596" s="210">
        <f t="shared" ref="S596" si="2289">IF(H596&gt;0,(H596/H580)*100,)</f>
        <v>0</v>
      </c>
      <c r="T596" s="207">
        <f t="shared" ref="T596" si="2290">IF(I596&gt;0,(I596/I580)*100,)</f>
        <v>0</v>
      </c>
      <c r="U596" s="209">
        <f t="shared" ref="U596" si="2291">IF(J596&gt;0,(J596/J580)*100,)</f>
        <v>0</v>
      </c>
      <c r="V596" s="270"/>
      <c r="W596" s="271"/>
      <c r="X596" s="271"/>
      <c r="Y596" s="272"/>
      <c r="Z596" s="273"/>
      <c r="AA596" s="273"/>
      <c r="AB596" s="271"/>
      <c r="AC596" s="273"/>
      <c r="AD596" s="193"/>
    </row>
    <row r="597" spans="1:38" ht="15">
      <c r="A597" s="1067"/>
      <c r="B597" s="1065" t="s">
        <v>1285</v>
      </c>
      <c r="C597" s="1097"/>
      <c r="D597" s="1098">
        <v>6964</v>
      </c>
      <c r="E597" s="1098">
        <v>4088</v>
      </c>
      <c r="F597" s="1099">
        <v>1763</v>
      </c>
      <c r="G597" s="1100">
        <v>12815</v>
      </c>
      <c r="H597" s="1097"/>
      <c r="I597" s="1101"/>
      <c r="J597" s="1086"/>
      <c r="K597"/>
      <c r="L597" s="480"/>
      <c r="M597" s="145"/>
      <c r="N597" s="271"/>
      <c r="O597" s="271"/>
      <c r="P597" s="207"/>
      <c r="Q597" s="208"/>
      <c r="R597" s="209"/>
      <c r="S597" s="210"/>
      <c r="T597" s="207"/>
      <c r="U597" s="209"/>
      <c r="V597" s="270"/>
      <c r="W597" s="271"/>
      <c r="X597" s="271"/>
      <c r="Y597" s="272"/>
      <c r="Z597" s="273"/>
      <c r="AA597" s="273"/>
      <c r="AB597" s="271"/>
      <c r="AC597" s="273"/>
      <c r="AD597" s="193"/>
    </row>
    <row r="598" spans="1:38" ht="15">
      <c r="A598" s="1067"/>
      <c r="B598" s="1065" t="s">
        <v>1283</v>
      </c>
      <c r="C598" s="1097"/>
      <c r="D598" s="1098">
        <v>6964</v>
      </c>
      <c r="E598" s="1098">
        <v>4088</v>
      </c>
      <c r="F598" s="1099">
        <v>1763</v>
      </c>
      <c r="G598" s="1100">
        <v>12815</v>
      </c>
      <c r="H598" s="1097"/>
      <c r="I598" s="1101"/>
      <c r="J598" s="1086"/>
      <c r="K598"/>
      <c r="L598" s="480"/>
      <c r="M598" s="145"/>
      <c r="N598" s="271"/>
      <c r="O598" s="271"/>
      <c r="P598" s="207"/>
      <c r="Q598" s="208"/>
      <c r="R598" s="209"/>
      <c r="S598" s="210"/>
      <c r="T598" s="207"/>
      <c r="U598" s="209"/>
      <c r="V598" s="270"/>
      <c r="W598" s="271"/>
      <c r="X598" s="271"/>
      <c r="Y598" s="272"/>
      <c r="Z598" s="273"/>
      <c r="AA598" s="273"/>
      <c r="AB598" s="271"/>
      <c r="AC598" s="273"/>
      <c r="AD598" s="193"/>
    </row>
    <row r="599" spans="1:38" ht="15">
      <c r="A599" s="1067"/>
      <c r="B599" s="1106" t="s">
        <v>493</v>
      </c>
      <c r="C599" s="1097"/>
      <c r="D599" s="1098">
        <v>8192</v>
      </c>
      <c r="E599" s="1098">
        <v>5186</v>
      </c>
      <c r="F599" s="1099">
        <v>1918</v>
      </c>
      <c r="G599" s="1100">
        <v>15296</v>
      </c>
      <c r="H599" s="1097"/>
      <c r="I599" s="1101"/>
      <c r="J599" s="1086"/>
      <c r="K599"/>
      <c r="L599" s="480"/>
      <c r="M599" s="145"/>
      <c r="N599" s="271"/>
      <c r="O599" s="271"/>
      <c r="P599" s="207"/>
      <c r="Q599" s="208"/>
      <c r="R599" s="209"/>
      <c r="S599" s="210"/>
      <c r="T599" s="207"/>
      <c r="U599" s="209"/>
      <c r="V599" s="270"/>
      <c r="W599" s="271"/>
      <c r="X599" s="271"/>
      <c r="Y599" s="272"/>
      <c r="Z599" s="273"/>
      <c r="AA599" s="273"/>
      <c r="AB599" s="271"/>
      <c r="AC599" s="273"/>
      <c r="AD599" s="193"/>
    </row>
    <row r="600" spans="1:38" ht="15">
      <c r="A600" s="1067"/>
      <c r="B600" s="1065" t="s">
        <v>1298</v>
      </c>
      <c r="C600" s="1097"/>
      <c r="D600" s="1098">
        <v>8192</v>
      </c>
      <c r="E600" s="1098">
        <v>5186</v>
      </c>
      <c r="F600" s="1099">
        <v>1918</v>
      </c>
      <c r="G600" s="1100">
        <v>15296</v>
      </c>
      <c r="H600" s="1097"/>
      <c r="I600" s="1101"/>
      <c r="J600" s="1086"/>
      <c r="K600"/>
      <c r="L600" s="480"/>
      <c r="M600" s="145"/>
      <c r="N600" s="271"/>
      <c r="O600" s="271">
        <f>IF(D600&gt;0,(D600/D581)*100,)</f>
        <v>51.424984306340235</v>
      </c>
      <c r="P600" s="207">
        <f t="shared" ref="P600" si="2292">IF(E600&gt;0,(E600/E581)*100,)</f>
        <v>46.266393076991704</v>
      </c>
      <c r="Q600" s="208">
        <f t="shared" ref="Q600" si="2293">IF(F600&gt;0,(F600/F581)*100,)</f>
        <v>57.10032747841619</v>
      </c>
      <c r="R600" s="209">
        <f t="shared" ref="R600" si="2294">IF(G600&gt;0,(G600/G581)*100,)</f>
        <v>50.154108466128925</v>
      </c>
      <c r="S600" s="210">
        <f t="shared" ref="S600" si="2295">IF(H600&gt;0,(H600/H581)*100,)</f>
        <v>0</v>
      </c>
      <c r="T600" s="207">
        <f t="shared" ref="T600" si="2296">IF(I600&gt;0,(I600/I581)*100,)</f>
        <v>0</v>
      </c>
      <c r="U600" s="209">
        <f t="shared" ref="U600" si="2297">IF(J600&gt;0,(J600/J581)*100,)</f>
        <v>0</v>
      </c>
      <c r="V600" s="270"/>
      <c r="W600" s="271"/>
      <c r="X600" s="271"/>
      <c r="Y600" s="272"/>
      <c r="Z600" s="273"/>
      <c r="AA600" s="273"/>
      <c r="AB600" s="271"/>
      <c r="AC600" s="273"/>
      <c r="AD600" s="193"/>
    </row>
    <row r="601" spans="1:38" ht="15">
      <c r="A601" s="1067"/>
      <c r="B601" s="1065" t="s">
        <v>1287</v>
      </c>
      <c r="C601" s="1097"/>
      <c r="D601" s="1098">
        <v>8192</v>
      </c>
      <c r="E601" s="1098">
        <v>5186</v>
      </c>
      <c r="F601" s="1099">
        <v>1918</v>
      </c>
      <c r="G601" s="1100">
        <v>15296</v>
      </c>
      <c r="H601" s="1097"/>
      <c r="I601" s="1101"/>
      <c r="J601" s="1086"/>
      <c r="K601"/>
      <c r="L601" s="480"/>
      <c r="M601" s="145"/>
      <c r="N601" s="271"/>
      <c r="O601" s="271"/>
      <c r="P601" s="207"/>
      <c r="Q601" s="208"/>
      <c r="R601" s="209"/>
      <c r="S601" s="210"/>
      <c r="T601" s="207"/>
      <c r="U601" s="209"/>
      <c r="V601" s="270"/>
      <c r="W601" s="271"/>
      <c r="X601" s="271"/>
      <c r="Y601" s="272"/>
      <c r="Z601" s="273"/>
      <c r="AA601" s="273"/>
      <c r="AB601" s="271"/>
      <c r="AC601" s="273"/>
      <c r="AD601" s="193"/>
    </row>
    <row r="602" spans="1:38" ht="15">
      <c r="A602" s="1067"/>
      <c r="B602" s="1106" t="s">
        <v>491</v>
      </c>
      <c r="C602" s="1097"/>
      <c r="D602" s="1098">
        <v>7805</v>
      </c>
      <c r="E602" s="1098">
        <v>4870</v>
      </c>
      <c r="F602" s="1099">
        <v>1726</v>
      </c>
      <c r="G602" s="1100">
        <v>14401</v>
      </c>
      <c r="H602" s="1097"/>
      <c r="I602" s="1101"/>
      <c r="J602" s="1086"/>
      <c r="K602"/>
      <c r="L602" s="480"/>
      <c r="M602" s="145"/>
      <c r="N602" s="271"/>
      <c r="O602" s="271"/>
      <c r="P602" s="207"/>
      <c r="Q602" s="208"/>
      <c r="R602" s="209"/>
      <c r="S602" s="210"/>
      <c r="T602" s="207"/>
      <c r="U602" s="209"/>
      <c r="V602" s="270"/>
      <c r="W602" s="271"/>
      <c r="X602" s="271"/>
      <c r="Y602" s="272"/>
      <c r="Z602" s="273"/>
      <c r="AA602" s="273"/>
      <c r="AB602" s="271"/>
      <c r="AC602" s="273"/>
      <c r="AD602" s="193"/>
    </row>
    <row r="603" spans="1:38" ht="15">
      <c r="A603" s="1067"/>
      <c r="B603" s="1065" t="s">
        <v>1300</v>
      </c>
      <c r="C603" s="1097"/>
      <c r="D603" s="1098">
        <v>7805</v>
      </c>
      <c r="E603" s="1098">
        <v>4870</v>
      </c>
      <c r="F603" s="1099">
        <v>1726</v>
      </c>
      <c r="G603" s="1100">
        <v>14401</v>
      </c>
      <c r="H603" s="1097"/>
      <c r="I603" s="1101"/>
      <c r="J603" s="1086"/>
      <c r="K603"/>
      <c r="L603" s="480"/>
      <c r="M603" s="145"/>
      <c r="N603" s="271"/>
      <c r="O603" s="271">
        <f>IF(D603&gt;0,(D603/D582)*100,)</f>
        <v>51.736709532016434</v>
      </c>
      <c r="P603" s="207">
        <f t="shared" ref="P603" si="2298">IF(E603&gt;0,(E603/E582)*100,)</f>
        <v>33.347028211448922</v>
      </c>
      <c r="Q603" s="208">
        <f t="shared" ref="Q603" si="2299">IF(F603&gt;0,(F603/F582)*100,)</f>
        <v>37.030680111564038</v>
      </c>
      <c r="R603" s="209">
        <f t="shared" ref="R603" si="2300">IF(G603&gt;0,(G603/G582)*100,)</f>
        <v>41.92308811970539</v>
      </c>
      <c r="S603" s="210">
        <f t="shared" ref="S603" si="2301">IF(H603&gt;0,(H603/H582)*100,)</f>
        <v>0</v>
      </c>
      <c r="T603" s="207">
        <f t="shared" ref="T603" si="2302">IF(I603&gt;0,(I603/I582)*100,)</f>
        <v>0</v>
      </c>
      <c r="U603" s="209">
        <f t="shared" ref="U603" si="2303">IF(J603&gt;0,(J603/J582)*100,)</f>
        <v>0</v>
      </c>
      <c r="V603" s="270"/>
      <c r="W603" s="271"/>
      <c r="X603" s="271"/>
      <c r="Y603" s="272"/>
      <c r="Z603" s="273"/>
      <c r="AA603" s="273"/>
      <c r="AB603" s="271"/>
      <c r="AC603" s="273"/>
      <c r="AD603" s="193"/>
    </row>
    <row r="604" spans="1:38" ht="15">
      <c r="A604" s="1067"/>
      <c r="B604" s="1065" t="s">
        <v>1289</v>
      </c>
      <c r="C604" s="1097"/>
      <c r="D604" s="1098">
        <v>7805</v>
      </c>
      <c r="E604" s="1098">
        <v>4870</v>
      </c>
      <c r="F604" s="1099">
        <v>1726</v>
      </c>
      <c r="G604" s="1100">
        <v>14401</v>
      </c>
      <c r="H604" s="1097"/>
      <c r="I604" s="1101"/>
      <c r="J604" s="1086"/>
      <c r="K604"/>
      <c r="L604" s="480"/>
      <c r="M604" s="145"/>
      <c r="N604" s="179"/>
      <c r="O604" s="271"/>
      <c r="P604" s="207"/>
      <c r="Q604" s="208"/>
      <c r="R604" s="209"/>
      <c r="S604" s="210"/>
      <c r="T604" s="207"/>
      <c r="U604" s="209"/>
      <c r="V604" s="286" t="s">
        <v>9</v>
      </c>
      <c r="W604" s="271"/>
      <c r="X604" s="271"/>
      <c r="Y604" s="272"/>
      <c r="Z604" s="273"/>
      <c r="AA604" s="273"/>
      <c r="AB604" s="271"/>
      <c r="AC604" s="273"/>
      <c r="AD604" s="193"/>
    </row>
    <row r="605" spans="1:38" ht="15">
      <c r="A605" s="1067"/>
      <c r="B605" s="1106" t="s">
        <v>489</v>
      </c>
      <c r="C605" s="1097"/>
      <c r="D605" s="1098">
        <v>3729</v>
      </c>
      <c r="E605" s="1098">
        <v>2346</v>
      </c>
      <c r="F605" s="1099">
        <v>852</v>
      </c>
      <c r="G605" s="1100">
        <v>6927</v>
      </c>
      <c r="H605" s="1097"/>
      <c r="I605" s="1101"/>
      <c r="J605" s="1086"/>
      <c r="K605"/>
      <c r="L605" s="480"/>
      <c r="M605" s="145"/>
      <c r="N605" s="975">
        <f>IF(C605&gt;0,(C605/C597)*100,)</f>
        <v>0</v>
      </c>
      <c r="O605" s="975">
        <f>IF(D605&gt;0,(D605/D597)*100,)</f>
        <v>53.546812176909818</v>
      </c>
      <c r="P605" s="975">
        <f t="shared" ref="P605" si="2304">IF(E605&gt;0,(E605/E597)*100,)</f>
        <v>57.387475538160473</v>
      </c>
      <c r="Q605" s="975">
        <f t="shared" ref="Q605" si="2305">IF(F605&gt;0,(F605/F597)*100,)</f>
        <v>48.326715825297789</v>
      </c>
      <c r="R605" s="976">
        <f t="shared" ref="R605" si="2306">IF(G605&gt;0,(G605/G597)*100,)</f>
        <v>54.053843152555601</v>
      </c>
      <c r="S605" s="976">
        <f t="shared" ref="S605" si="2307">IF(H605&gt;0,(H605/H597)*100,)</f>
        <v>0</v>
      </c>
      <c r="T605" s="977">
        <f t="shared" ref="T605" si="2308">IF(I605&gt;0,(I605/I597)*100,)</f>
        <v>0</v>
      </c>
      <c r="U605" s="987">
        <f t="shared" ref="U605" si="2309">IF(J605&gt;0,(J605/J597)*100,)</f>
        <v>0</v>
      </c>
      <c r="V605" s="281">
        <f>+N605+N608</f>
        <v>0</v>
      </c>
      <c r="W605" s="271">
        <f t="shared" ref="W605:W607" si="2310">+O605+O608</f>
        <v>63.340034462952325</v>
      </c>
      <c r="X605" s="271">
        <f t="shared" ref="X605:X607" si="2311">+P605+P608</f>
        <v>61.301369863013704</v>
      </c>
      <c r="Y605" s="272">
        <f t="shared" ref="Y605:Y607" si="2312">+Q605+Q608</f>
        <v>58.876914350538854</v>
      </c>
      <c r="Z605" s="273">
        <f t="shared" ref="Z605:Z607" si="2313">+R605+R608</f>
        <v>62.075692547795555</v>
      </c>
      <c r="AA605" s="273">
        <f t="shared" ref="AA605:AA607" si="2314">+S605+S608</f>
        <v>0</v>
      </c>
      <c r="AB605" s="271">
        <f t="shared" ref="AB605:AB607" si="2315">+T605+T608</f>
        <v>0</v>
      </c>
      <c r="AC605" s="273">
        <f t="shared" ref="AC605:AC607" si="2316">+U605+U608</f>
        <v>0</v>
      </c>
      <c r="AD605" s="193"/>
      <c r="AE605" s="992">
        <f>+V605+N611</f>
        <v>0</v>
      </c>
      <c r="AF605" s="992">
        <f t="shared" ref="AF605:AF607" si="2317">+W605+O611</f>
        <v>100</v>
      </c>
      <c r="AG605" s="992">
        <f t="shared" ref="AG605:AG607" si="2318">+X605+P611</f>
        <v>100</v>
      </c>
      <c r="AH605" s="992">
        <f t="shared" ref="AH605:AH607" si="2319">+Y605+Q611</f>
        <v>100</v>
      </c>
      <c r="AI605" s="992">
        <f t="shared" ref="AI605:AI607" si="2320">+Z605+R611</f>
        <v>100</v>
      </c>
      <c r="AJ605" s="992">
        <f t="shared" ref="AJ605:AJ607" si="2321">+AA605+S611</f>
        <v>0</v>
      </c>
      <c r="AK605" s="992">
        <f t="shared" ref="AK605:AK607" si="2322">+AB605+T611</f>
        <v>0</v>
      </c>
      <c r="AL605" s="992">
        <f t="shared" ref="AL605:AL607" si="2323">+AC605+U611</f>
        <v>0</v>
      </c>
    </row>
    <row r="606" spans="1:38" ht="15">
      <c r="A606" s="1067"/>
      <c r="B606" s="1106" t="s">
        <v>487</v>
      </c>
      <c r="C606" s="1097"/>
      <c r="D606" s="1098">
        <v>4191</v>
      </c>
      <c r="E606" s="1098">
        <v>2825</v>
      </c>
      <c r="F606" s="1099">
        <v>946</v>
      </c>
      <c r="G606" s="1100">
        <v>7962</v>
      </c>
      <c r="H606" s="1097"/>
      <c r="I606" s="1101"/>
      <c r="J606" s="1086"/>
      <c r="K606"/>
      <c r="L606" s="480"/>
      <c r="M606" s="145"/>
      <c r="N606" s="179">
        <f>IF(C606&gt;0,(C606/C601)*100,)</f>
        <v>0</v>
      </c>
      <c r="O606" s="179">
        <f>IF(D606&gt;0,(D606/D601)*100,)</f>
        <v>51.15966796875</v>
      </c>
      <c r="P606" s="179">
        <f t="shared" ref="P606" si="2324">IF(E606&gt;0,(E606/E601)*100,)</f>
        <v>54.473582722714994</v>
      </c>
      <c r="Q606" s="179">
        <f t="shared" ref="Q606" si="2325">IF(F606&gt;0,(F606/F601)*100,)</f>
        <v>49.322210636079248</v>
      </c>
      <c r="R606" s="180">
        <f t="shared" ref="R606" si="2326">IF(G606&gt;0,(G606/G601)*100,)</f>
        <v>52.052824267782427</v>
      </c>
      <c r="S606" s="180">
        <f t="shared" ref="S606" si="2327">IF(H606&gt;0,(H606/H601)*100,)</f>
        <v>0</v>
      </c>
      <c r="T606" s="245">
        <f t="shared" ref="T606" si="2328">IF(I606&gt;0,(I606/I601)*100,)</f>
        <v>0</v>
      </c>
      <c r="U606" s="988">
        <f t="shared" ref="U606" si="2329">IF(J606&gt;0,(J606/J601)*100,)</f>
        <v>0</v>
      </c>
      <c r="V606" s="281">
        <f t="shared" ref="V606:V607" si="2330">+N606+N609</f>
        <v>0</v>
      </c>
      <c r="W606" s="271">
        <f t="shared" si="2310"/>
        <v>61.38916015625</v>
      </c>
      <c r="X606" s="271">
        <f t="shared" si="2311"/>
        <v>58.54222907828769</v>
      </c>
      <c r="Y606" s="272">
        <f t="shared" si="2312"/>
        <v>59.332638164754954</v>
      </c>
      <c r="Z606" s="273">
        <f t="shared" si="2313"/>
        <v>60.166056485355647</v>
      </c>
      <c r="AA606" s="273">
        <f t="shared" si="2314"/>
        <v>0</v>
      </c>
      <c r="AB606" s="271">
        <f t="shared" si="2315"/>
        <v>0</v>
      </c>
      <c r="AC606" s="273">
        <f t="shared" si="2316"/>
        <v>0</v>
      </c>
      <c r="AD606" s="193"/>
      <c r="AE606" s="992">
        <f t="shared" ref="AE606:AE607" si="2331">+V606+N612</f>
        <v>0</v>
      </c>
      <c r="AF606" s="992">
        <f t="shared" si="2317"/>
        <v>100</v>
      </c>
      <c r="AG606" s="992">
        <f t="shared" si="2318"/>
        <v>100</v>
      </c>
      <c r="AH606" s="992">
        <f t="shared" si="2319"/>
        <v>100</v>
      </c>
      <c r="AI606" s="992">
        <f t="shared" si="2320"/>
        <v>100</v>
      </c>
      <c r="AJ606" s="992">
        <f t="shared" si="2321"/>
        <v>0</v>
      </c>
      <c r="AK606" s="992">
        <f t="shared" si="2322"/>
        <v>0</v>
      </c>
      <c r="AL606" s="992">
        <f t="shared" si="2323"/>
        <v>0</v>
      </c>
    </row>
    <row r="607" spans="1:38" ht="15">
      <c r="A607" s="1067"/>
      <c r="B607" s="1114" t="s">
        <v>485</v>
      </c>
      <c r="C607" s="1116"/>
      <c r="D607" s="1117">
        <v>4044</v>
      </c>
      <c r="E607" s="1117">
        <v>2666</v>
      </c>
      <c r="F607" s="1118">
        <v>891</v>
      </c>
      <c r="G607" s="1119">
        <v>7601</v>
      </c>
      <c r="H607" s="1116"/>
      <c r="I607" s="1117"/>
      <c r="J607" s="1091"/>
      <c r="K607"/>
      <c r="L607" s="480"/>
      <c r="M607" s="145"/>
      <c r="N607" s="181">
        <f>IF(C607&gt;0,(C607/C604)*100,)</f>
        <v>0</v>
      </c>
      <c r="O607" s="181">
        <f>IF(D607&gt;0,(D607/D604)*100,)</f>
        <v>51.812940422805895</v>
      </c>
      <c r="P607" s="181">
        <f t="shared" ref="P607" si="2332">IF(E607&gt;0,(E607/E604)*100,)</f>
        <v>54.743326488706366</v>
      </c>
      <c r="Q607" s="181">
        <f t="shared" ref="Q607" si="2333">IF(F607&gt;0,(F607/F604)*100,)</f>
        <v>51.622247972190038</v>
      </c>
      <c r="R607" s="182">
        <f t="shared" ref="R607" si="2334">IF(G607&gt;0,(G607/G604)*100,)</f>
        <v>52.781056871050623</v>
      </c>
      <c r="S607" s="182">
        <f t="shared" ref="S607" si="2335">IF(H607&gt;0,(H607/H604)*100,)</f>
        <v>0</v>
      </c>
      <c r="T607" s="246">
        <f t="shared" ref="T607" si="2336">IF(I607&gt;0,(I607/I604)*100,)</f>
        <v>0</v>
      </c>
      <c r="U607" s="989">
        <f t="shared" ref="U607" si="2337">IF(J607&gt;0,(J607/J604)*100,)</f>
        <v>0</v>
      </c>
      <c r="V607" s="281">
        <f t="shared" si="2330"/>
        <v>0</v>
      </c>
      <c r="W607" s="271">
        <f t="shared" si="2310"/>
        <v>63.587443946188344</v>
      </c>
      <c r="X607" s="271">
        <f t="shared" si="2311"/>
        <v>58.542094455852158</v>
      </c>
      <c r="Y607" s="272">
        <f t="shared" si="2312"/>
        <v>61.703360370799544</v>
      </c>
      <c r="Z607" s="273">
        <f t="shared" si="2313"/>
        <v>61.655440594403167</v>
      </c>
      <c r="AA607" s="273">
        <f t="shared" si="2314"/>
        <v>0</v>
      </c>
      <c r="AB607" s="271">
        <f t="shared" si="2315"/>
        <v>0</v>
      </c>
      <c r="AC607" s="273">
        <f t="shared" si="2316"/>
        <v>0</v>
      </c>
      <c r="AD607" s="193"/>
      <c r="AE607" s="992">
        <f t="shared" si="2331"/>
        <v>0</v>
      </c>
      <c r="AF607" s="992">
        <f t="shared" si="2317"/>
        <v>100</v>
      </c>
      <c r="AG607" s="992">
        <f t="shared" si="2318"/>
        <v>100</v>
      </c>
      <c r="AH607" s="992">
        <f t="shared" si="2319"/>
        <v>100</v>
      </c>
      <c r="AI607" s="992">
        <f t="shared" si="2320"/>
        <v>100</v>
      </c>
      <c r="AJ607" s="992">
        <f t="shared" si="2321"/>
        <v>0</v>
      </c>
      <c r="AK607" s="992">
        <f t="shared" si="2322"/>
        <v>0</v>
      </c>
      <c r="AL607" s="992">
        <f t="shared" si="2323"/>
        <v>0</v>
      </c>
    </row>
    <row r="608" spans="1:38" ht="15">
      <c r="A608" s="1067"/>
      <c r="B608" s="1106" t="s">
        <v>483</v>
      </c>
      <c r="C608" s="1097"/>
      <c r="D608" s="1098">
        <v>682</v>
      </c>
      <c r="E608" s="1098">
        <v>160</v>
      </c>
      <c r="F608" s="1099">
        <v>186</v>
      </c>
      <c r="G608" s="1100">
        <v>1028</v>
      </c>
      <c r="H608" s="1097"/>
      <c r="I608" s="1101"/>
      <c r="J608" s="1086"/>
      <c r="K608"/>
      <c r="L608" s="480"/>
      <c r="M608" s="145"/>
      <c r="N608" s="179">
        <f>IF(C608&gt;0,(C608/C597)*100,)</f>
        <v>0</v>
      </c>
      <c r="O608" s="179">
        <f>IF(D608&gt;0,(D608/D597)*100,)</f>
        <v>9.7932222860425053</v>
      </c>
      <c r="P608" s="179">
        <f t="shared" ref="P608" si="2338">IF(E608&gt;0,(E608/E597)*100,)</f>
        <v>3.9138943248532287</v>
      </c>
      <c r="Q608" s="179">
        <f t="shared" ref="Q608" si="2339">IF(F608&gt;0,(F608/F597)*100,)</f>
        <v>10.550198525241067</v>
      </c>
      <c r="R608" s="180">
        <f t="shared" ref="R608" si="2340">IF(G608&gt;0,(G608/G597)*100,)</f>
        <v>8.0218493952399541</v>
      </c>
      <c r="S608" s="180">
        <f t="shared" ref="S608" si="2341">IF(H608&gt;0,(H608/H597)*100,)</f>
        <v>0</v>
      </c>
      <c r="T608" s="245">
        <f t="shared" ref="T608" si="2342">IF(I608&gt;0,(I608/I597)*100,)</f>
        <v>0</v>
      </c>
      <c r="U608" s="988">
        <f t="shared" ref="U608" si="2343">IF(J608&gt;0,(J608/J597)*100,)</f>
        <v>0</v>
      </c>
      <c r="V608" s="281"/>
      <c r="W608" s="271"/>
      <c r="X608" s="271"/>
      <c r="Y608" s="272"/>
      <c r="Z608" s="273"/>
      <c r="AA608" s="273"/>
      <c r="AB608" s="271"/>
      <c r="AC608" s="273"/>
      <c r="AD608" s="193"/>
    </row>
    <row r="609" spans="1:38" ht="15">
      <c r="A609" s="1067"/>
      <c r="B609" s="1106" t="s">
        <v>481</v>
      </c>
      <c r="C609" s="1097"/>
      <c r="D609" s="1098">
        <v>838</v>
      </c>
      <c r="E609" s="1098">
        <v>211</v>
      </c>
      <c r="F609" s="1099">
        <v>192</v>
      </c>
      <c r="G609" s="1100">
        <v>1241</v>
      </c>
      <c r="H609" s="1097"/>
      <c r="I609" s="1101"/>
      <c r="J609" s="1086"/>
      <c r="K609"/>
      <c r="L609" s="480"/>
      <c r="M609" s="145"/>
      <c r="N609" s="179">
        <f>IF(C609&gt;0,(C609/C601)*100,)</f>
        <v>0</v>
      </c>
      <c r="O609" s="179">
        <f>IF(D609&gt;0,(D609/D601)*100,)</f>
        <v>10.2294921875</v>
      </c>
      <c r="P609" s="179">
        <f t="shared" ref="P609" si="2344">IF(E609&gt;0,(E609/E601)*100,)</f>
        <v>4.0686463555726959</v>
      </c>
      <c r="Q609" s="179">
        <f t="shared" ref="Q609" si="2345">IF(F609&gt;0,(F609/F601)*100,)</f>
        <v>10.010427528675704</v>
      </c>
      <c r="R609" s="180">
        <f t="shared" ref="R609" si="2346">IF(G609&gt;0,(G609/G601)*100,)</f>
        <v>8.1132322175732217</v>
      </c>
      <c r="S609" s="180">
        <f t="shared" ref="S609" si="2347">IF(H609&gt;0,(H609/H601)*100,)</f>
        <v>0</v>
      </c>
      <c r="T609" s="245">
        <f t="shared" ref="T609" si="2348">IF(I609&gt;0,(I609/I601)*100,)</f>
        <v>0</v>
      </c>
      <c r="U609" s="988">
        <f t="shared" ref="U609" si="2349">IF(J609&gt;0,(J609/J601)*100,)</f>
        <v>0</v>
      </c>
      <c r="V609" s="281"/>
      <c r="W609" s="279"/>
      <c r="X609" s="279"/>
      <c r="Y609" s="280"/>
      <c r="Z609" s="281"/>
      <c r="AA609" s="281"/>
      <c r="AB609" s="279"/>
      <c r="AC609" s="281"/>
      <c r="AD609" s="193"/>
    </row>
    <row r="610" spans="1:38" ht="15">
      <c r="A610" s="1067"/>
      <c r="B610" s="1114" t="s">
        <v>479</v>
      </c>
      <c r="C610" s="1116"/>
      <c r="D610" s="1117">
        <v>919</v>
      </c>
      <c r="E610" s="1117">
        <v>185</v>
      </c>
      <c r="F610" s="1118">
        <v>174</v>
      </c>
      <c r="G610" s="1119">
        <v>1278</v>
      </c>
      <c r="H610" s="1116"/>
      <c r="I610" s="1117"/>
      <c r="J610" s="1091"/>
      <c r="K610"/>
      <c r="L610" s="480"/>
      <c r="M610" s="145"/>
      <c r="N610" s="181">
        <f>IF(C610&gt;0,(C610/C604)*100,)</f>
        <v>0</v>
      </c>
      <c r="O610" s="181">
        <f>IF(D610&gt;0,(D610/D604)*100,)</f>
        <v>11.774503523382448</v>
      </c>
      <c r="P610" s="181">
        <f t="shared" ref="P610" si="2350">IF(E610&gt;0,(E610/E604)*100,)</f>
        <v>3.7987679671457908</v>
      </c>
      <c r="Q610" s="181">
        <f t="shared" ref="Q610" si="2351">IF(F610&gt;0,(F610/F604)*100,)</f>
        <v>10.081112398609502</v>
      </c>
      <c r="R610" s="182">
        <f t="shared" ref="R610" si="2352">IF(G610&gt;0,(G610/G604)*100,)</f>
        <v>8.8743837233525458</v>
      </c>
      <c r="S610" s="182">
        <f t="shared" ref="S610" si="2353">IF(H610&gt;0,(H610/H604)*100,)</f>
        <v>0</v>
      </c>
      <c r="T610" s="246">
        <f t="shared" ref="T610" si="2354">IF(I610&gt;0,(I610/I604)*100,)</f>
        <v>0</v>
      </c>
      <c r="U610" s="989">
        <f t="shared" ref="U610" si="2355">IF(J610&gt;0,(J610/J604)*100,)</f>
        <v>0</v>
      </c>
      <c r="V610" s="260"/>
      <c r="W610" s="254"/>
      <c r="X610" s="261"/>
      <c r="Y610" s="261"/>
      <c r="Z610" s="262"/>
      <c r="AA610" s="262"/>
      <c r="AB610" s="261"/>
      <c r="AC610" s="262"/>
      <c r="AD610" s="193"/>
    </row>
    <row r="611" spans="1:38" ht="15">
      <c r="A611" s="1067"/>
      <c r="B611" s="1106" t="s">
        <v>477</v>
      </c>
      <c r="C611" s="1097"/>
      <c r="D611" s="1098">
        <v>2553</v>
      </c>
      <c r="E611" s="1098">
        <v>1582</v>
      </c>
      <c r="F611" s="1099">
        <v>725</v>
      </c>
      <c r="G611" s="1100">
        <v>4860</v>
      </c>
      <c r="H611" s="1097"/>
      <c r="I611" s="1101"/>
      <c r="J611" s="1086"/>
      <c r="K611"/>
      <c r="L611" s="480"/>
      <c r="M611" s="145"/>
      <c r="N611" s="975">
        <f>IF(C611&gt;0,(C611/C597)*100,)</f>
        <v>0</v>
      </c>
      <c r="O611" s="975">
        <f t="shared" ref="O611" si="2356">IF(D611&gt;0,(D611/D597)*100,)</f>
        <v>36.659965537047675</v>
      </c>
      <c r="P611" s="975">
        <f t="shared" ref="P611" si="2357">IF(E611&gt;0,(E611/E597)*100,)</f>
        <v>38.698630136986303</v>
      </c>
      <c r="Q611" s="975">
        <f t="shared" ref="Q611" si="2358">IF(F611&gt;0,(F611/F597)*100,)</f>
        <v>41.123085649461146</v>
      </c>
      <c r="R611" s="976">
        <f t="shared" ref="R611" si="2359">IF(G611&gt;0,(G611/G597)*100,)</f>
        <v>37.924307452204445</v>
      </c>
      <c r="S611" s="976">
        <f t="shared" ref="S611" si="2360">IF(H611&gt;0,(H611/H597)*100,)</f>
        <v>0</v>
      </c>
      <c r="T611" s="977">
        <f t="shared" ref="T611" si="2361">IF(I611&gt;0,(I611/I597)*100,)</f>
        <v>0</v>
      </c>
      <c r="U611" s="987">
        <f t="shared" ref="U611" si="2362">IF(J611&gt;0,(J611/J597)*100,)</f>
        <v>0</v>
      </c>
      <c r="V611" s="260"/>
      <c r="W611" s="254"/>
      <c r="X611" s="261"/>
      <c r="Y611" s="261"/>
      <c r="Z611" s="262"/>
      <c r="AA611" s="262"/>
      <c r="AB611" s="261"/>
      <c r="AC611" s="262"/>
      <c r="AD611" s="193"/>
    </row>
    <row r="612" spans="1:38" ht="15">
      <c r="A612" s="1067"/>
      <c r="B612" s="1106" t="s">
        <v>475</v>
      </c>
      <c r="C612" s="1097"/>
      <c r="D612" s="1098">
        <v>3163</v>
      </c>
      <c r="E612" s="1098">
        <v>2150</v>
      </c>
      <c r="F612" s="1099">
        <v>780</v>
      </c>
      <c r="G612" s="1100">
        <v>6093</v>
      </c>
      <c r="H612" s="1097"/>
      <c r="I612" s="1101"/>
      <c r="J612" s="1086"/>
      <c r="K612"/>
      <c r="L612" s="480"/>
      <c r="M612" s="145"/>
      <c r="N612" s="178">
        <f>IF(C612&gt;0,(C612/C601)*100,)</f>
        <v>0</v>
      </c>
      <c r="O612" s="178">
        <f t="shared" ref="O612" si="2363">IF(D612&gt;0,(D612/D601)*100,)</f>
        <v>38.61083984375</v>
      </c>
      <c r="P612" s="178">
        <f t="shared" ref="P612" si="2364">IF(E612&gt;0,(E612/E601)*100,)</f>
        <v>41.457770921712303</v>
      </c>
      <c r="Q612" s="178">
        <f t="shared" ref="Q612" si="2365">IF(F612&gt;0,(F612/F601)*100,)</f>
        <v>40.667361835245046</v>
      </c>
      <c r="R612" s="183">
        <f t="shared" ref="R612" si="2366">IF(G612&gt;0,(G612/G601)*100,)</f>
        <v>39.833943514644346</v>
      </c>
      <c r="S612" s="178">
        <f t="shared" ref="S612" si="2367">IF(H612&gt;0,(H612/H601)*100,)</f>
        <v>0</v>
      </c>
      <c r="T612" s="248">
        <f t="shared" ref="T612" si="2368">IF(I612&gt;0,(I612/I601)*100,)</f>
        <v>0</v>
      </c>
      <c r="U612" s="183">
        <f t="shared" ref="U612" si="2369">IF(J612&gt;0,(J612/J601)*100,)</f>
        <v>0</v>
      </c>
      <c r="V612" s="260"/>
      <c r="W612" s="254"/>
      <c r="X612" s="261"/>
      <c r="Y612" s="261"/>
      <c r="Z612" s="262"/>
      <c r="AA612" s="262"/>
      <c r="AB612" s="261"/>
      <c r="AC612" s="262"/>
      <c r="AD612" s="193"/>
    </row>
    <row r="613" spans="1:38" ht="15">
      <c r="A613" s="1067"/>
      <c r="B613" s="1114" t="s">
        <v>473</v>
      </c>
      <c r="C613" s="1116"/>
      <c r="D613" s="1117">
        <v>2842</v>
      </c>
      <c r="E613" s="1117">
        <v>2019</v>
      </c>
      <c r="F613" s="1118">
        <v>661</v>
      </c>
      <c r="G613" s="1119">
        <v>5522</v>
      </c>
      <c r="H613" s="1116"/>
      <c r="I613" s="1117"/>
      <c r="J613" s="1091"/>
      <c r="K613"/>
      <c r="L613" s="922"/>
      <c r="M613" s="145"/>
      <c r="N613" s="991">
        <f>IF(C613&gt;0,(C613/C604)*100,)</f>
        <v>0</v>
      </c>
      <c r="O613" s="991">
        <f t="shared" ref="O613" si="2370">IF(D613&gt;0,(D613/D604)*100,)</f>
        <v>36.412556053811656</v>
      </c>
      <c r="P613" s="991">
        <f t="shared" ref="P613" si="2371">IF(E613&gt;0,(E613/E604)*100,)</f>
        <v>41.457905544147842</v>
      </c>
      <c r="Q613" s="991">
        <f t="shared" ref="Q613" si="2372">IF(F613&gt;0,(F613/F604)*100,)</f>
        <v>38.296639629200463</v>
      </c>
      <c r="R613" s="996">
        <f t="shared" ref="R613" si="2373">IF(G613&gt;0,(G613/G604)*100,)</f>
        <v>38.344559405596833</v>
      </c>
      <c r="S613" s="991">
        <f t="shared" ref="S613" si="2374">IF(H613&gt;0,(H613/H604)*100,)</f>
        <v>0</v>
      </c>
      <c r="T613" s="984">
        <f t="shared" ref="T613" si="2375">IF(I613&gt;0,(I613/I604)*100,)</f>
        <v>0</v>
      </c>
      <c r="U613" s="996">
        <f t="shared" ref="U613" si="2376">IF(J613&gt;0,(J613/J604)*100,)</f>
        <v>0</v>
      </c>
      <c r="V613" s="285" t="s">
        <v>90</v>
      </c>
      <c r="W613" s="279"/>
      <c r="X613" s="279"/>
      <c r="Y613" s="280"/>
      <c r="Z613" s="281"/>
      <c r="AA613" s="281"/>
      <c r="AB613" s="279"/>
      <c r="AC613" s="281"/>
      <c r="AD613" s="193"/>
    </row>
    <row r="614" spans="1:38" ht="15">
      <c r="A614" s="1067"/>
      <c r="B614" s="1106" t="s">
        <v>471</v>
      </c>
      <c r="C614" s="1097"/>
      <c r="D614" s="1098">
        <v>637</v>
      </c>
      <c r="E614" s="1098">
        <v>435</v>
      </c>
      <c r="F614" s="1099">
        <v>246</v>
      </c>
      <c r="G614" s="1100">
        <v>1318</v>
      </c>
      <c r="H614" s="1097"/>
      <c r="I614" s="1101"/>
      <c r="J614" s="1086"/>
      <c r="K614"/>
      <c r="L614" s="922"/>
      <c r="M614" s="145"/>
      <c r="N614" s="248">
        <f>IF(C614&gt;0,(C614/C591)*100,)</f>
        <v>0</v>
      </c>
      <c r="O614" s="248">
        <f>IF(D614&gt;0,(D614/D591)*100,)</f>
        <v>9.4819886871092596</v>
      </c>
      <c r="P614" s="982">
        <f t="shared" ref="P614" si="2377">IF(E614&gt;0,(E614/E591)*100,)</f>
        <v>12.133891213389122</v>
      </c>
      <c r="Q614" s="982">
        <f t="shared" ref="Q614" si="2378">IF(F614&gt;0,(F614/F591)*100,)</f>
        <v>15.308027380211575</v>
      </c>
      <c r="R614" s="997">
        <f t="shared" ref="R614" si="2379">IF(G614&gt;0,(G614/G591)*100,)</f>
        <v>11.066330814441645</v>
      </c>
      <c r="S614" s="982">
        <f t="shared" ref="S614" si="2380">IF(H614&gt;0,(H614/H591)*100,)</f>
        <v>0</v>
      </c>
      <c r="T614" s="982">
        <f t="shared" ref="T614" si="2381">IF(I614&gt;0,(I614/I591)*100,)</f>
        <v>0</v>
      </c>
      <c r="U614" s="997">
        <f t="shared" ref="U614" si="2382">IF(J614&gt;0,(J614/J591)*100,)</f>
        <v>0</v>
      </c>
      <c r="V614" s="278">
        <f>+N614+N617+N620</f>
        <v>0</v>
      </c>
      <c r="W614" s="279">
        <f t="shared" ref="W614:W616" si="2383">+O614+O617+O620</f>
        <v>43.718368562072044</v>
      </c>
      <c r="X614" s="279">
        <f t="shared" ref="X614:X616" si="2384">+P614+P617+P620</f>
        <v>41.729428172942818</v>
      </c>
      <c r="Y614" s="280">
        <f t="shared" ref="Y614:Y616" si="2385">+Q614+Q617+Q620</f>
        <v>51.524579962663346</v>
      </c>
      <c r="Z614" s="281">
        <f t="shared" ref="Z614:Z616" si="2386">+R614+R617+R620</f>
        <v>44.172963895885808</v>
      </c>
      <c r="AA614" s="281">
        <f t="shared" ref="AA614:AA616" si="2387">+S614+S617+S620</f>
        <v>0</v>
      </c>
      <c r="AB614" s="279">
        <f t="shared" ref="AB614:AB616" si="2388">+T614+T617+T620</f>
        <v>0</v>
      </c>
      <c r="AC614" s="281">
        <f t="shared" ref="AC614:AC616" si="2389">+U614+U617+U620</f>
        <v>0</v>
      </c>
      <c r="AD614" s="193"/>
      <c r="AE614" s="992">
        <f>+V614+N623</f>
        <v>0</v>
      </c>
      <c r="AF614" s="992">
        <f t="shared" ref="AF614:AF616" si="2390">+W614+O623</f>
        <v>100</v>
      </c>
      <c r="AG614" s="992">
        <f t="shared" ref="AG614:AG616" si="2391">+X614+P623</f>
        <v>100</v>
      </c>
      <c r="AH614" s="992">
        <f t="shared" ref="AH614:AH616" si="2392">+Y614+Q623</f>
        <v>100</v>
      </c>
      <c r="AI614" s="992">
        <f t="shared" ref="AI614:AI616" si="2393">+Z614+R623</f>
        <v>100</v>
      </c>
      <c r="AJ614" s="992">
        <f t="shared" ref="AJ614:AJ616" si="2394">+AA614+S623</f>
        <v>0</v>
      </c>
      <c r="AK614" s="992">
        <f t="shared" ref="AK614:AK616" si="2395">+AB614+T623</f>
        <v>0</v>
      </c>
      <c r="AL614" s="992">
        <f t="shared" ref="AL614:AL616" si="2396">+AC614+U623</f>
        <v>0</v>
      </c>
    </row>
    <row r="615" spans="1:38" ht="15">
      <c r="A615" s="1067"/>
      <c r="B615" s="1106" t="s">
        <v>469</v>
      </c>
      <c r="C615" s="1097"/>
      <c r="D615" s="1098">
        <v>620</v>
      </c>
      <c r="E615" s="1098">
        <v>551</v>
      </c>
      <c r="F615" s="1099">
        <v>279</v>
      </c>
      <c r="G615" s="1100">
        <v>1450</v>
      </c>
      <c r="H615" s="1097"/>
      <c r="I615" s="1101"/>
      <c r="J615" s="1086"/>
      <c r="K615"/>
      <c r="L615" s="922"/>
      <c r="M615" s="145"/>
      <c r="N615" s="248">
        <f>IF(C615&gt;0,(C615/C594)*100,)</f>
        <v>0</v>
      </c>
      <c r="O615" s="248">
        <f>IF(D615&gt;0,(D615/D594)*100,)</f>
        <v>8.9855072463768124</v>
      </c>
      <c r="P615" s="248">
        <f t="shared" ref="P615" si="2397">IF(E615&gt;0,(E615/E594)*100,)</f>
        <v>13.615023474178404</v>
      </c>
      <c r="Q615" s="248">
        <f t="shared" ref="Q615" si="2398">IF(F615&gt;0,(F615/F594)*100,)</f>
        <v>16.315789473684212</v>
      </c>
      <c r="R615" s="253">
        <f t="shared" ref="R615" si="2399">IF(G615&gt;0,(G615/G594)*100,)</f>
        <v>11.45611124279055</v>
      </c>
      <c r="S615" s="248">
        <f t="shared" ref="S615" si="2400">IF(H615&gt;0,(H615/H594)*100,)</f>
        <v>0</v>
      </c>
      <c r="T615" s="248">
        <f t="shared" ref="T615" si="2401">IF(I615&gt;0,(I615/I594)*100,)</f>
        <v>0</v>
      </c>
      <c r="U615" s="253">
        <f t="shared" ref="U615" si="2402">IF(J615&gt;0,(J615/J594)*100,)</f>
        <v>0</v>
      </c>
      <c r="V615" s="278">
        <f t="shared" ref="V615:V616" si="2403">+N615+N618+N621</f>
        <v>0</v>
      </c>
      <c r="W615" s="254">
        <f t="shared" si="2383"/>
        <v>44.565217391304351</v>
      </c>
      <c r="X615" s="261">
        <f t="shared" si="2384"/>
        <v>42.599456387447489</v>
      </c>
      <c r="Y615" s="261">
        <f t="shared" si="2385"/>
        <v>48.654970760233923</v>
      </c>
      <c r="Z615" s="262">
        <f t="shared" si="2386"/>
        <v>44.489215453899021</v>
      </c>
      <c r="AA615" s="262">
        <f t="shared" si="2387"/>
        <v>0</v>
      </c>
      <c r="AB615" s="261">
        <f t="shared" si="2388"/>
        <v>0</v>
      </c>
      <c r="AC615" s="262">
        <f t="shared" si="2389"/>
        <v>0</v>
      </c>
      <c r="AD615" s="193"/>
      <c r="AE615" s="992">
        <f t="shared" ref="AE615:AE616" si="2404">+V615+N624</f>
        <v>0</v>
      </c>
      <c r="AF615" s="992">
        <f t="shared" si="2390"/>
        <v>100</v>
      </c>
      <c r="AG615" s="992">
        <f t="shared" si="2391"/>
        <v>100</v>
      </c>
      <c r="AH615" s="992">
        <f t="shared" si="2392"/>
        <v>100</v>
      </c>
      <c r="AI615" s="992">
        <f t="shared" si="2393"/>
        <v>99.999999999999986</v>
      </c>
      <c r="AJ615" s="992">
        <f t="shared" si="2394"/>
        <v>0</v>
      </c>
      <c r="AK615" s="992">
        <f t="shared" si="2395"/>
        <v>0</v>
      </c>
      <c r="AL615" s="992">
        <f t="shared" si="2396"/>
        <v>0</v>
      </c>
    </row>
    <row r="616" spans="1:38" ht="15">
      <c r="A616" s="1067"/>
      <c r="B616" s="1106" t="s">
        <v>467</v>
      </c>
      <c r="C616" s="1097"/>
      <c r="D616" s="1098">
        <v>630</v>
      </c>
      <c r="E616" s="1098">
        <v>534</v>
      </c>
      <c r="F616" s="1099">
        <v>270</v>
      </c>
      <c r="G616" s="1100">
        <v>1434</v>
      </c>
      <c r="H616" s="1097"/>
      <c r="I616" s="1101"/>
      <c r="J616" s="1086"/>
      <c r="K616"/>
      <c r="L616" s="922"/>
      <c r="M616" s="145"/>
      <c r="N616" s="984">
        <f>IF(C616&gt;0,(C616/C598)*100,)</f>
        <v>0</v>
      </c>
      <c r="O616" s="984">
        <f>IF(D616&gt;0,(D616/D598)*100,)</f>
        <v>9.0465249856404366</v>
      </c>
      <c r="P616" s="984">
        <f t="shared" ref="P616" si="2405">IF(E616&gt;0,(E616/E598)*100,)</f>
        <v>13.062622309197652</v>
      </c>
      <c r="Q616" s="984">
        <f t="shared" ref="Q616" si="2406">IF(F616&gt;0,(F616/F598)*100,)</f>
        <v>15.314804310833807</v>
      </c>
      <c r="R616" s="985">
        <f t="shared" ref="R616" si="2407">IF(G616&gt;0,(G616/G598)*100,)</f>
        <v>11.190011705033164</v>
      </c>
      <c r="S616" s="984">
        <f t="shared" ref="S616" si="2408">IF(H616&gt;0,(H616/H598)*100,)</f>
        <v>0</v>
      </c>
      <c r="T616" s="984">
        <f t="shared" ref="T616" si="2409">IF(I616&gt;0,(I616/I598)*100,)</f>
        <v>0</v>
      </c>
      <c r="U616" s="985">
        <f t="shared" ref="U616" si="2410">IF(J616&gt;0,(J616/J598)*100,)</f>
        <v>0</v>
      </c>
      <c r="V616" s="278">
        <f t="shared" si="2403"/>
        <v>0</v>
      </c>
      <c r="W616" s="279">
        <f t="shared" si="2383"/>
        <v>44.213095921883976</v>
      </c>
      <c r="X616" s="279">
        <f t="shared" si="2384"/>
        <v>41.071428571428569</v>
      </c>
      <c r="Y616" s="280">
        <f t="shared" si="2385"/>
        <v>46.284741917186615</v>
      </c>
      <c r="Z616" s="281">
        <f t="shared" si="2386"/>
        <v>43.495903238392508</v>
      </c>
      <c r="AA616" s="281">
        <f t="shared" si="2387"/>
        <v>0</v>
      </c>
      <c r="AB616" s="279">
        <f t="shared" si="2388"/>
        <v>0</v>
      </c>
      <c r="AC616" s="281">
        <f t="shared" si="2389"/>
        <v>0</v>
      </c>
      <c r="AD616" s="193"/>
      <c r="AE616" s="992">
        <f t="shared" si="2404"/>
        <v>0</v>
      </c>
      <c r="AF616" s="992">
        <f t="shared" si="2390"/>
        <v>100</v>
      </c>
      <c r="AG616" s="992">
        <f t="shared" si="2391"/>
        <v>100</v>
      </c>
      <c r="AH616" s="992">
        <f t="shared" si="2392"/>
        <v>100</v>
      </c>
      <c r="AI616" s="992">
        <f t="shared" si="2393"/>
        <v>100</v>
      </c>
      <c r="AJ616" s="992">
        <f t="shared" si="2394"/>
        <v>0</v>
      </c>
      <c r="AK616" s="992">
        <f t="shared" si="2395"/>
        <v>0</v>
      </c>
      <c r="AL616" s="992">
        <f t="shared" si="2396"/>
        <v>0</v>
      </c>
    </row>
    <row r="617" spans="1:38" ht="15">
      <c r="A617" s="1067"/>
      <c r="B617" s="1106" t="s">
        <v>465</v>
      </c>
      <c r="C617" s="1097"/>
      <c r="D617" s="1098">
        <v>1337</v>
      </c>
      <c r="E617" s="1098">
        <v>757</v>
      </c>
      <c r="F617" s="1099">
        <v>190</v>
      </c>
      <c r="G617" s="1100">
        <v>2284</v>
      </c>
      <c r="H617" s="1097"/>
      <c r="I617" s="1101"/>
      <c r="J617" s="1086"/>
      <c r="K617"/>
      <c r="L617" s="922"/>
      <c r="M617" s="145"/>
      <c r="N617" s="980">
        <f>IF(C617&gt;0,(C617/C591)*100,)</f>
        <v>0</v>
      </c>
      <c r="O617" s="982">
        <f t="shared" ref="O617" si="2411">IF(D617&gt;0,(D617/D591)*100,)</f>
        <v>19.901756475141411</v>
      </c>
      <c r="P617" s="982">
        <f t="shared" ref="P617" si="2412">IF(E617&gt;0,(E617/E591)*100,)</f>
        <v>21.115760111576012</v>
      </c>
      <c r="Q617" s="982">
        <f t="shared" ref="Q617" si="2413">IF(F617&gt;0,(F617/F591)*100,)</f>
        <v>11.823273179838207</v>
      </c>
      <c r="R617" s="997">
        <f t="shared" ref="R617" si="2414">IF(G617&gt;0,(G617/G591)*100,)</f>
        <v>19.177162048698573</v>
      </c>
      <c r="S617" s="982">
        <f t="shared" ref="S617" si="2415">IF(H617&gt;0,(H617/H591)*100,)</f>
        <v>0</v>
      </c>
      <c r="T617" s="982">
        <f t="shared" ref="T617" si="2416">IF(I617&gt;0,(I617/I591)*100,)</f>
        <v>0</v>
      </c>
      <c r="U617" s="997">
        <f t="shared" ref="U617" si="2417">IF(J617&gt;0,(J617/J591)*100,)</f>
        <v>0</v>
      </c>
      <c r="AD617" s="193"/>
    </row>
    <row r="618" spans="1:38" ht="15">
      <c r="A618" s="1067"/>
      <c r="B618" s="1106" t="s">
        <v>463</v>
      </c>
      <c r="C618" s="1097"/>
      <c r="D618" s="1098">
        <v>1331</v>
      </c>
      <c r="E618" s="1098">
        <v>794</v>
      </c>
      <c r="F618" s="1099">
        <v>151</v>
      </c>
      <c r="G618" s="1100">
        <v>2276</v>
      </c>
      <c r="H618" s="1097"/>
      <c r="I618" s="1101"/>
      <c r="J618" s="1086"/>
      <c r="K618"/>
      <c r="L618" s="922"/>
      <c r="M618" s="145"/>
      <c r="N618" s="178">
        <f>IF(C618&gt;0,(C618/C594)*100,)</f>
        <v>0</v>
      </c>
      <c r="O618" s="248">
        <f t="shared" ref="O618" si="2418">IF(D618&gt;0,(D618/D594)*100,)</f>
        <v>19.289855072463769</v>
      </c>
      <c r="P618" s="248">
        <f t="shared" ref="P618" si="2419">IF(E618&gt;0,(E618/E594)*100,)</f>
        <v>19.619471213244381</v>
      </c>
      <c r="Q618" s="248">
        <f t="shared" ref="Q618" si="2420">IF(F618&gt;0,(F618/F594)*100,)</f>
        <v>8.8304093567251467</v>
      </c>
      <c r="R618" s="253">
        <f t="shared" ref="R618" si="2421">IF(G618&gt;0,(G618/G594)*100,)</f>
        <v>17.982144267993995</v>
      </c>
      <c r="S618" s="248">
        <f t="shared" ref="S618" si="2422">IF(H618&gt;0,(H618/H594)*100,)</f>
        <v>0</v>
      </c>
      <c r="T618" s="248">
        <f t="shared" ref="T618" si="2423">IF(I618&gt;0,(I618/I594)*100,)</f>
        <v>0</v>
      </c>
      <c r="U618" s="253">
        <f t="shared" ref="U618" si="2424">IF(J618&gt;0,(J618/J594)*100,)</f>
        <v>0</v>
      </c>
      <c r="V618" s="281"/>
      <c r="W618" s="279"/>
      <c r="X618" s="279"/>
      <c r="Y618" s="280"/>
      <c r="Z618" s="281"/>
      <c r="AA618" s="281"/>
      <c r="AB618" s="279"/>
      <c r="AC618" s="281"/>
      <c r="AD618" s="193"/>
    </row>
    <row r="619" spans="1:38" ht="15">
      <c r="A619" s="1067"/>
      <c r="B619" s="1106" t="s">
        <v>461</v>
      </c>
      <c r="C619" s="1097"/>
      <c r="D619" s="1098">
        <v>1316</v>
      </c>
      <c r="E619" s="1098">
        <v>795</v>
      </c>
      <c r="F619" s="1099">
        <v>153</v>
      </c>
      <c r="G619" s="1100">
        <v>2264</v>
      </c>
      <c r="H619" s="1097"/>
      <c r="I619" s="1101"/>
      <c r="J619" s="1086"/>
      <c r="K619"/>
      <c r="L619" s="922"/>
      <c r="M619" s="145"/>
      <c r="N619" s="991">
        <f>IF(C619&gt;0,(C619/C598)*100,)</f>
        <v>0</v>
      </c>
      <c r="O619" s="274">
        <f t="shared" ref="O619" si="2425">IF(D619&gt;0,(D619/D598)*100,)</f>
        <v>18.897185525560023</v>
      </c>
      <c r="P619" s="274">
        <f t="shared" ref="P619" si="2426">IF(E619&gt;0,(E619/E598)*100,)</f>
        <v>19.447162426614479</v>
      </c>
      <c r="Q619" s="274">
        <f t="shared" ref="Q619" si="2427">IF(F619&gt;0,(F619/F598)*100,)</f>
        <v>8.678389109472489</v>
      </c>
      <c r="R619" s="275">
        <f t="shared" ref="R619" si="2428">IF(G619&gt;0,(G619/G598)*100,)</f>
        <v>17.666796722590714</v>
      </c>
      <c r="S619" s="274">
        <f t="shared" ref="S619" si="2429">IF(H619&gt;0,(H619/H598)*100,)</f>
        <v>0</v>
      </c>
      <c r="T619" s="274">
        <f t="shared" ref="T619" si="2430">IF(I619&gt;0,(I619/I598)*100,)</f>
        <v>0</v>
      </c>
      <c r="U619" s="275">
        <f t="shared" ref="U619" si="2431">IF(J619&gt;0,(J619/J598)*100,)</f>
        <v>0</v>
      </c>
      <c r="V619" s="286"/>
      <c r="W619" s="271"/>
      <c r="X619" s="271"/>
      <c r="Y619" s="272"/>
      <c r="Z619" s="273"/>
      <c r="AA619" s="273"/>
      <c r="AB619" s="271"/>
      <c r="AC619" s="273"/>
      <c r="AD619" s="193"/>
    </row>
    <row r="620" spans="1:38" ht="15">
      <c r="A620" s="1067"/>
      <c r="B620" s="1106" t="s">
        <v>459</v>
      </c>
      <c r="C620" s="1097"/>
      <c r="D620" s="1098">
        <v>963</v>
      </c>
      <c r="E620" s="1098">
        <v>304</v>
      </c>
      <c r="F620" s="1099">
        <v>392</v>
      </c>
      <c r="G620" s="1100">
        <v>1659</v>
      </c>
      <c r="H620" s="1097"/>
      <c r="I620" s="1101"/>
      <c r="J620" s="1086"/>
      <c r="K620"/>
      <c r="L620" s="922"/>
      <c r="M620" s="145"/>
      <c r="N620" s="980">
        <f>IF(C620&gt;0,(C620/C591)*100,)</f>
        <v>0</v>
      </c>
      <c r="O620" s="998">
        <f t="shared" ref="O620" si="2432">IF(D620&gt;0,(D620/D591)*100,)</f>
        <v>14.334623399821375</v>
      </c>
      <c r="P620" s="998">
        <f t="shared" ref="P620" si="2433">IF(E620&gt;0,(E620/E591)*100,)</f>
        <v>8.4797768479776856</v>
      </c>
      <c r="Q620" s="998">
        <f t="shared" ref="Q620" si="2434">IF(F620&gt;0,(F620/F591)*100,)</f>
        <v>24.393279402613565</v>
      </c>
      <c r="R620" s="999">
        <f t="shared" ref="R620" si="2435">IF(G620&gt;0,(G620/G591)*100,)</f>
        <v>13.929471032745591</v>
      </c>
      <c r="S620" s="998">
        <f t="shared" ref="S620" si="2436">IF(H620&gt;0,(H620/H591)*100,)</f>
        <v>0</v>
      </c>
      <c r="T620" s="1000">
        <f t="shared" ref="T620" si="2437">IF(I620&gt;0,(I620/I591)*100,)</f>
        <v>0</v>
      </c>
      <c r="U620" s="999">
        <f t="shared" ref="U620" si="2438">IF(J620&gt;0,(J620/J591)*100,)</f>
        <v>0</v>
      </c>
      <c r="V620" s="278"/>
      <c r="W620" s="279"/>
      <c r="X620" s="279"/>
      <c r="Y620" s="280"/>
      <c r="Z620" s="281"/>
      <c r="AA620" s="281"/>
      <c r="AB620" s="279"/>
      <c r="AC620" s="281"/>
      <c r="AD620" s="193"/>
    </row>
    <row r="621" spans="1:38" ht="15">
      <c r="A621" s="1067"/>
      <c r="B621" s="1106" t="s">
        <v>457</v>
      </c>
      <c r="C621" s="1097"/>
      <c r="D621" s="1098">
        <v>1124</v>
      </c>
      <c r="E621" s="1098">
        <v>379</v>
      </c>
      <c r="F621" s="1099">
        <v>402</v>
      </c>
      <c r="G621" s="1100">
        <v>1905</v>
      </c>
      <c r="H621" s="1097"/>
      <c r="I621" s="1101"/>
      <c r="J621" s="1086"/>
      <c r="K621"/>
      <c r="L621" s="922"/>
      <c r="M621" s="145"/>
      <c r="N621" s="178">
        <f>IF(C621&gt;0,(C621/C594)*100,)</f>
        <v>0</v>
      </c>
      <c r="O621" s="271">
        <f t="shared" ref="O621" si="2439">IF(D621&gt;0,(D621/D594)*100,)</f>
        <v>16.289855072463769</v>
      </c>
      <c r="P621" s="207">
        <f t="shared" ref="P621" si="2440">IF(E621&gt;0,(E621/E594)*100,)</f>
        <v>9.3649617000247094</v>
      </c>
      <c r="Q621" s="208">
        <f t="shared" ref="Q621" si="2441">IF(F621&gt;0,(F621/F594)*100,)</f>
        <v>23.508771929824562</v>
      </c>
      <c r="R621" s="209">
        <f t="shared" ref="R621" si="2442">IF(G621&gt;0,(G621/G594)*100,)</f>
        <v>15.050959943114481</v>
      </c>
      <c r="S621" s="210">
        <f t="shared" ref="S621" si="2443">IF(H621&gt;0,(H621/H594)*100,)</f>
        <v>0</v>
      </c>
      <c r="T621" s="207">
        <f t="shared" ref="T621" si="2444">IF(I621&gt;0,(I621/I594)*100,)</f>
        <v>0</v>
      </c>
      <c r="U621" s="209">
        <f t="shared" ref="U621" si="2445">IF(J621&gt;0,(J621/J594)*100,)</f>
        <v>0</v>
      </c>
      <c r="V621" s="260"/>
      <c r="W621" s="254"/>
      <c r="X621" s="261"/>
      <c r="Y621" s="261"/>
      <c r="Z621" s="262"/>
      <c r="AA621" s="262"/>
      <c r="AB621" s="261"/>
      <c r="AC621" s="262"/>
      <c r="AD621" s="193"/>
    </row>
    <row r="622" spans="1:38" ht="15">
      <c r="A622" s="1067"/>
      <c r="B622" s="1106" t="s">
        <v>455</v>
      </c>
      <c r="C622" s="1097"/>
      <c r="D622" s="1098">
        <v>1133</v>
      </c>
      <c r="E622" s="1098">
        <v>350</v>
      </c>
      <c r="F622" s="1099">
        <v>393</v>
      </c>
      <c r="G622" s="1100">
        <v>1876</v>
      </c>
      <c r="H622" s="1097"/>
      <c r="I622" s="1101"/>
      <c r="J622" s="1086"/>
      <c r="K622"/>
      <c r="L622" s="922"/>
      <c r="M622" s="145"/>
      <c r="N622" s="991">
        <f>IF(C622&gt;0,(C622/C598)*100,)</f>
        <v>0</v>
      </c>
      <c r="O622" s="274">
        <f t="shared" ref="O622" si="2446">IF(D622&gt;0,(D622/D598)*100,)</f>
        <v>16.269385410683515</v>
      </c>
      <c r="P622" s="211">
        <f t="shared" ref="P622" si="2447">IF(E622&gt;0,(E622/E598)*100,)</f>
        <v>8.5616438356164384</v>
      </c>
      <c r="Q622" s="212">
        <f t="shared" ref="Q622" si="2448">IF(F622&gt;0,(F622/F598)*100,)</f>
        <v>22.291548496880317</v>
      </c>
      <c r="R622" s="213">
        <f t="shared" ref="R622" si="2449">IF(G622&gt;0,(G622/G598)*100,)</f>
        <v>14.639094810768629</v>
      </c>
      <c r="S622" s="214">
        <f t="shared" ref="S622" si="2450">IF(H622&gt;0,(H622/H598)*100,)</f>
        <v>0</v>
      </c>
      <c r="T622" s="211">
        <f t="shared" ref="T622" si="2451">IF(I622&gt;0,(I622/I598)*100,)</f>
        <v>0</v>
      </c>
      <c r="U622" s="213">
        <f t="shared" ref="U622" si="2452">IF(J622&gt;0,(J622/J598)*100,)</f>
        <v>0</v>
      </c>
      <c r="V622" s="281"/>
      <c r="W622" s="279"/>
      <c r="X622" s="279"/>
      <c r="Y622" s="280"/>
      <c r="Z622" s="281"/>
      <c r="AA622" s="281"/>
      <c r="AB622" s="279"/>
      <c r="AC622" s="281"/>
      <c r="AD622" s="193"/>
    </row>
    <row r="623" spans="1:38" ht="15">
      <c r="A623" s="1067"/>
      <c r="B623" s="1106" t="s">
        <v>453</v>
      </c>
      <c r="C623" s="1097"/>
      <c r="D623" s="1098">
        <v>3781</v>
      </c>
      <c r="E623" s="1098">
        <v>2089</v>
      </c>
      <c r="F623" s="1099">
        <v>779</v>
      </c>
      <c r="G623" s="1100">
        <v>6649</v>
      </c>
      <c r="H623" s="1097"/>
      <c r="I623" s="1101"/>
      <c r="J623" s="1086"/>
      <c r="K623"/>
      <c r="L623" s="922"/>
      <c r="M623" s="145"/>
      <c r="N623" s="980">
        <f>IF(C623&gt;0,(C623/C591)*100,)</f>
        <v>0</v>
      </c>
      <c r="O623" s="1000">
        <f t="shared" ref="O623" si="2453">IF(D623&gt;0,(D623/D591)*100,)</f>
        <v>56.281631437927956</v>
      </c>
      <c r="P623" s="1001">
        <f t="shared" ref="P623" si="2454">IF(E623&gt;0,(E623/E591)*100,)</f>
        <v>58.270571827057182</v>
      </c>
      <c r="Q623" s="1002">
        <f t="shared" ref="Q623" si="2455">IF(F623&gt;0,(F623/F591)*100,)</f>
        <v>48.475420037336654</v>
      </c>
      <c r="R623" s="1003">
        <f t="shared" ref="R623" si="2456">IF(G623&gt;0,(G623/G591)*100,)</f>
        <v>55.827036104114192</v>
      </c>
      <c r="S623" s="250">
        <f t="shared" ref="S623" si="2457">IF(H623&gt;0,(H623/H591)*100,)</f>
        <v>0</v>
      </c>
      <c r="T623" s="1001">
        <f t="shared" ref="T623" si="2458">IF(I623&gt;0,(I623/I591)*100,)</f>
        <v>0</v>
      </c>
      <c r="U623" s="1003">
        <f t="shared" ref="U623" si="2459">IF(J623&gt;0,(J623/J591)*100,)</f>
        <v>0</v>
      </c>
      <c r="V623" s="278"/>
      <c r="W623" s="279"/>
      <c r="X623" s="279"/>
      <c r="Y623" s="280"/>
      <c r="Z623" s="281"/>
      <c r="AA623" s="281"/>
      <c r="AB623" s="279"/>
      <c r="AC623" s="281"/>
      <c r="AD623" s="193"/>
    </row>
    <row r="624" spans="1:38" ht="15">
      <c r="A624" s="1067"/>
      <c r="B624" s="1106" t="s">
        <v>451</v>
      </c>
      <c r="C624" s="1097"/>
      <c r="D624" s="1098">
        <v>3825</v>
      </c>
      <c r="E624" s="1098">
        <v>2323</v>
      </c>
      <c r="F624" s="1099">
        <v>878</v>
      </c>
      <c r="G624" s="1100">
        <v>7026</v>
      </c>
      <c r="H624" s="1097"/>
      <c r="I624" s="1101"/>
      <c r="J624" s="1086"/>
      <c r="K624"/>
      <c r="L624" s="922"/>
      <c r="M624" s="145"/>
      <c r="N624" s="178">
        <f>IF(C624&gt;0,(C624/C594)*100,)</f>
        <v>0</v>
      </c>
      <c r="O624" s="271">
        <f t="shared" ref="O624" si="2460">IF(D624&gt;0,(D624/D594)*100,)</f>
        <v>55.434782608695656</v>
      </c>
      <c r="P624" s="207">
        <f t="shared" ref="P624" si="2461">IF(E624&gt;0,(E624/E594)*100,)</f>
        <v>57.400543612552511</v>
      </c>
      <c r="Q624" s="208">
        <f t="shared" ref="Q624" si="2462">IF(F624&gt;0,(F624/F594)*100,)</f>
        <v>51.345029239766085</v>
      </c>
      <c r="R624" s="209">
        <f t="shared" ref="R624" si="2463">IF(G624&gt;0,(G624/G594)*100,)</f>
        <v>55.510784546100965</v>
      </c>
      <c r="S624" s="210">
        <f t="shared" ref="S624" si="2464">IF(H624&gt;0,(H624/H594)*100,)</f>
        <v>0</v>
      </c>
      <c r="T624" s="207">
        <f t="shared" ref="T624" si="2465">IF(I624&gt;0,(I624/I594)*100,)</f>
        <v>0</v>
      </c>
      <c r="U624" s="209">
        <f t="shared" ref="U624" si="2466">IF(J624&gt;0,(J624/J594)*100,)</f>
        <v>0</v>
      </c>
      <c r="V624" s="260"/>
      <c r="W624" s="254"/>
      <c r="X624" s="261"/>
      <c r="Y624" s="261"/>
      <c r="Z624" s="262"/>
      <c r="AA624" s="262"/>
      <c r="AB624" s="261"/>
      <c r="AC624" s="262"/>
      <c r="AD624" s="193"/>
    </row>
    <row r="625" spans="1:30" ht="15">
      <c r="A625" s="1067"/>
      <c r="B625" s="1114" t="s">
        <v>449</v>
      </c>
      <c r="C625" s="1116"/>
      <c r="D625" s="1117">
        <v>3885</v>
      </c>
      <c r="E625" s="1117">
        <v>2409</v>
      </c>
      <c r="F625" s="1118">
        <v>947</v>
      </c>
      <c r="G625" s="1119">
        <v>7241</v>
      </c>
      <c r="H625" s="1116"/>
      <c r="I625" s="1117"/>
      <c r="J625" s="1091"/>
      <c r="K625"/>
      <c r="L625" s="922"/>
      <c r="M625" s="145"/>
      <c r="N625" s="991">
        <f>IF(C625&gt;0,(C625/C598)*100,)</f>
        <v>0</v>
      </c>
      <c r="O625" s="274">
        <f t="shared" ref="O625" si="2467">IF(D625&gt;0,(D625/D598)*100,)</f>
        <v>55.786904078116031</v>
      </c>
      <c r="P625" s="211">
        <f t="shared" ref="P625" si="2468">IF(E625&gt;0,(E625/E598)*100,)</f>
        <v>58.928571428571431</v>
      </c>
      <c r="Q625" s="212">
        <f t="shared" ref="Q625" si="2469">IF(F625&gt;0,(F625/F598)*100,)</f>
        <v>53.715258082813392</v>
      </c>
      <c r="R625" s="213">
        <f t="shared" ref="R625" si="2470">IF(G625&gt;0,(G625/G598)*100,)</f>
        <v>56.504096761607492</v>
      </c>
      <c r="S625" s="214">
        <f t="shared" ref="S625" si="2471">IF(H625&gt;0,(H625/H598)*100,)</f>
        <v>0</v>
      </c>
      <c r="T625" s="211">
        <f t="shared" ref="T625" si="2472">IF(I625&gt;0,(I625/I598)*100,)</f>
        <v>0</v>
      </c>
      <c r="U625" s="213">
        <f t="shared" ref="U625" si="2473">IF(J625&gt;0,(J625/J598)*100,)</f>
        <v>0</v>
      </c>
      <c r="V625" s="281"/>
      <c r="W625" s="279"/>
      <c r="X625" s="279"/>
      <c r="Y625" s="280"/>
      <c r="Z625" s="281"/>
      <c r="AA625" s="281"/>
      <c r="AB625" s="279"/>
      <c r="AC625" s="281"/>
      <c r="AD625" s="193"/>
    </row>
    <row r="626" spans="1:30" ht="15">
      <c r="A626" s="1067"/>
      <c r="B626" s="1106" t="s">
        <v>447</v>
      </c>
      <c r="C626" s="1097"/>
      <c r="D626" s="1098">
        <v>1227</v>
      </c>
      <c r="E626" s="1098">
        <v>1000</v>
      </c>
      <c r="F626" s="1099">
        <v>307</v>
      </c>
      <c r="G626" s="1100">
        <v>2534</v>
      </c>
      <c r="H626" s="1097"/>
      <c r="I626" s="1101"/>
      <c r="J626" s="1086"/>
      <c r="K626"/>
      <c r="L626" s="922"/>
      <c r="M626" s="145"/>
      <c r="N626" s="980">
        <f>IF(C626&gt;0,(C626/C584)*100,)</f>
        <v>0</v>
      </c>
      <c r="O626" s="1000">
        <f t="shared" ref="O626" si="2474">IF(D626&gt;0,(D626/D584)*100,)</f>
        <v>21.075231879079354</v>
      </c>
      <c r="P626" s="1001">
        <f t="shared" ref="P626" si="2475">IF(E626&gt;0,(E626/E584)*100,)</f>
        <v>27.247956403269757</v>
      </c>
      <c r="Q626" s="1002">
        <f t="shared" ref="Q626" si="2476">IF(F626&gt;0,(F626/F584)*100,)</f>
        <v>22.118155619596543</v>
      </c>
      <c r="R626" s="1003">
        <f t="shared" ref="R626" si="2477">IF(G626&gt;0,(G626/G584)*100,)</f>
        <v>23.290441176470587</v>
      </c>
      <c r="S626" s="250">
        <f t="shared" ref="S626" si="2478">IF(H626&gt;0,(H626/H584)*100,)</f>
        <v>0</v>
      </c>
      <c r="T626" s="1001">
        <f t="shared" ref="T626" si="2479">IF(I626&gt;0,(I626/I584)*100,)</f>
        <v>0</v>
      </c>
      <c r="U626" s="1003">
        <f t="shared" ref="U626" si="2480">IF(J626&gt;0,(J626/J584)*100,)</f>
        <v>0</v>
      </c>
      <c r="V626" s="260"/>
      <c r="W626" s="254"/>
      <c r="X626" s="261"/>
      <c r="Y626" s="261"/>
      <c r="Z626" s="262"/>
      <c r="AA626" s="262"/>
      <c r="AB626" s="261"/>
      <c r="AC626" s="262"/>
      <c r="AD626" s="193"/>
    </row>
    <row r="627" spans="1:30" ht="15">
      <c r="A627" s="1067"/>
      <c r="B627" s="1106" t="s">
        <v>445</v>
      </c>
      <c r="C627" s="1097"/>
      <c r="D627" s="1098">
        <v>1264</v>
      </c>
      <c r="E627" s="1098">
        <v>901</v>
      </c>
      <c r="F627" s="1099">
        <v>311</v>
      </c>
      <c r="G627" s="1100">
        <v>2476</v>
      </c>
      <c r="H627" s="1097"/>
      <c r="I627" s="1101"/>
      <c r="J627" s="1086"/>
      <c r="K627"/>
      <c r="L627" s="922"/>
      <c r="M627" s="145"/>
      <c r="N627" s="271">
        <f>IF(C627&gt;0,(C627/C586)*100,)</f>
        <v>0</v>
      </c>
      <c r="O627" s="271">
        <f t="shared" ref="O627" si="2481">IF(D627&gt;0,(D627/D586)*100,)</f>
        <v>20.321543408360128</v>
      </c>
      <c r="P627" s="207">
        <f t="shared" ref="P627" si="2482">IF(E627&gt;0,(E627/E586)*100,)</f>
        <v>25.223964165733481</v>
      </c>
      <c r="Q627" s="208">
        <f t="shared" ref="Q627" si="2483">IF(F627&gt;0,(F627/F586)*100,)</f>
        <v>22.293906810035843</v>
      </c>
      <c r="R627" s="209">
        <f t="shared" ref="R627" si="2484">IF(G627&gt;0,(G627/G586)*100,)</f>
        <v>22.13283275230178</v>
      </c>
      <c r="S627" s="210">
        <f t="shared" ref="S627" si="2485">IF(H627&gt;0,(H627/H586)*100,)</f>
        <v>0</v>
      </c>
      <c r="T627" s="207">
        <f t="shared" ref="T627" si="2486">IF(I627&gt;0,(I627/I586)*100,)</f>
        <v>0</v>
      </c>
      <c r="U627" s="209">
        <f t="shared" ref="U627" si="2487">IF(J627&gt;0,(J627/J586)*100,)</f>
        <v>0</v>
      </c>
      <c r="V627" s="260"/>
      <c r="W627" s="254"/>
      <c r="X627" s="261"/>
      <c r="Y627" s="261"/>
      <c r="Z627" s="262"/>
      <c r="AA627" s="262"/>
      <c r="AB627" s="261"/>
      <c r="AC627" s="262"/>
      <c r="AD627" s="193"/>
    </row>
    <row r="628" spans="1:30" ht="15">
      <c r="A628" s="1067"/>
      <c r="B628" s="1106" t="s">
        <v>443</v>
      </c>
      <c r="C628" s="1097"/>
      <c r="D628" s="1098">
        <v>1313</v>
      </c>
      <c r="E628" s="1098">
        <v>990</v>
      </c>
      <c r="F628" s="1099">
        <v>363</v>
      </c>
      <c r="G628" s="1100">
        <v>2666</v>
      </c>
      <c r="H628" s="1097"/>
      <c r="I628" s="1101"/>
      <c r="J628" s="1086"/>
      <c r="K628"/>
      <c r="L628" s="922"/>
      <c r="M628" s="145"/>
      <c r="N628" s="274">
        <f>IF(C628&gt;0,(C628/C588)*100,)</f>
        <v>0</v>
      </c>
      <c r="O628" s="274">
        <f t="shared" ref="O628" si="2488">IF(D628&gt;0,(D628/D588)*100,)</f>
        <v>21.092369477911646</v>
      </c>
      <c r="P628" s="211">
        <f t="shared" ref="P628" si="2489">IF(E628&gt;0,(E628/E588)*100,)</f>
        <v>26.073215696602581</v>
      </c>
      <c r="Q628" s="212">
        <f t="shared" ref="Q628" si="2490">IF(F628&gt;0,(F628/F588)*100,)</f>
        <v>24.931318681318682</v>
      </c>
      <c r="R628" s="213">
        <f t="shared" ref="R628" si="2491">IF(G628&gt;0,(G628/G588)*100,)</f>
        <v>23.227043038856941</v>
      </c>
      <c r="S628" s="214">
        <f t="shared" ref="S628" si="2492">IF(H628&gt;0,(H628/H588)*100,)</f>
        <v>0</v>
      </c>
      <c r="T628" s="211">
        <f t="shared" ref="T628" si="2493">IF(I628&gt;0,(I628/I588)*100,)</f>
        <v>0</v>
      </c>
      <c r="U628" s="213">
        <f t="shared" ref="U628" si="2494">IF(J628&gt;0,(J628/J588)*100,)</f>
        <v>0</v>
      </c>
      <c r="V628" s="983"/>
      <c r="W628" s="283"/>
      <c r="X628" s="283"/>
      <c r="Y628" s="284"/>
      <c r="Z628" s="282"/>
      <c r="AA628" s="282"/>
      <c r="AB628" s="283"/>
      <c r="AC628" s="282"/>
      <c r="AD628" s="193"/>
    </row>
    <row r="629" spans="1:30" ht="15">
      <c r="A629" s="1068" t="s">
        <v>107</v>
      </c>
      <c r="B629" s="1105" t="s">
        <v>517</v>
      </c>
      <c r="C629" s="1092"/>
      <c r="D629" s="1093">
        <v>7581</v>
      </c>
      <c r="E629" s="1093">
        <v>7182</v>
      </c>
      <c r="F629" s="1094"/>
      <c r="G629" s="1095">
        <v>14763</v>
      </c>
      <c r="H629" s="1092"/>
      <c r="I629" s="1093"/>
      <c r="J629" s="1096"/>
      <c r="K629"/>
      <c r="L629" s="922"/>
      <c r="M629" s="145"/>
      <c r="N629" s="252"/>
      <c r="O629" s="176"/>
      <c r="P629" s="176"/>
      <c r="Q629" s="176"/>
      <c r="R629" s="177"/>
      <c r="S629" s="177"/>
      <c r="T629" s="244"/>
      <c r="U629" s="987"/>
      <c r="V629" s="256"/>
      <c r="W629" s="257"/>
      <c r="X629" s="258"/>
      <c r="Y629" s="258"/>
      <c r="Z629" s="259"/>
      <c r="AA629" s="259"/>
      <c r="AB629" s="258"/>
      <c r="AC629" s="979"/>
      <c r="AD629" s="193"/>
    </row>
    <row r="630" spans="1:30" ht="15">
      <c r="A630" s="1067"/>
      <c r="B630" s="1106" t="s">
        <v>515</v>
      </c>
      <c r="C630" s="1097"/>
      <c r="D630" s="1098">
        <v>7668</v>
      </c>
      <c r="E630" s="1098">
        <v>7605</v>
      </c>
      <c r="F630" s="1099"/>
      <c r="G630" s="1100">
        <v>15273</v>
      </c>
      <c r="H630" s="1097"/>
      <c r="I630" s="1101"/>
      <c r="J630" s="1086"/>
      <c r="K630"/>
      <c r="L630" s="922"/>
      <c r="M630" s="145"/>
      <c r="N630" s="179"/>
      <c r="O630" s="179"/>
      <c r="P630" s="179"/>
      <c r="Q630" s="179"/>
      <c r="R630" s="180"/>
      <c r="S630" s="180"/>
      <c r="T630" s="245"/>
      <c r="U630" s="988"/>
      <c r="V630" s="260"/>
      <c r="W630" s="254"/>
      <c r="X630" s="261"/>
      <c r="Y630" s="261"/>
      <c r="Z630" s="262"/>
      <c r="AA630" s="262"/>
      <c r="AB630" s="261"/>
      <c r="AC630" s="262"/>
      <c r="AD630" s="193"/>
    </row>
    <row r="631" spans="1:30" ht="15">
      <c r="A631" s="1067"/>
      <c r="B631" s="1106" t="s">
        <v>513</v>
      </c>
      <c r="C631" s="1097"/>
      <c r="D631" s="1098">
        <v>7686</v>
      </c>
      <c r="E631" s="1098">
        <v>7951</v>
      </c>
      <c r="F631" s="1099"/>
      <c r="G631" s="1100">
        <v>15637</v>
      </c>
      <c r="H631" s="1097"/>
      <c r="I631" s="1101"/>
      <c r="J631" s="1086"/>
      <c r="K631"/>
      <c r="L631" s="480"/>
      <c r="M631" s="145"/>
      <c r="N631" s="179"/>
      <c r="O631" s="179"/>
      <c r="P631" s="179"/>
      <c r="Q631" s="179"/>
      <c r="R631" s="180"/>
      <c r="S631" s="180"/>
      <c r="T631" s="245"/>
      <c r="U631" s="988"/>
      <c r="V631" s="260"/>
      <c r="W631" s="254"/>
      <c r="X631" s="261"/>
      <c r="Y631" s="261"/>
      <c r="Z631" s="262"/>
      <c r="AA631" s="262"/>
      <c r="AB631" s="261"/>
      <c r="AC631" s="262"/>
      <c r="AD631" s="193"/>
    </row>
    <row r="632" spans="1:30" ht="15">
      <c r="A632" s="1067"/>
      <c r="B632" s="1106" t="s">
        <v>511</v>
      </c>
      <c r="C632" s="1097"/>
      <c r="D632" s="1098">
        <v>7591</v>
      </c>
      <c r="E632" s="1098">
        <v>7552</v>
      </c>
      <c r="F632" s="1099"/>
      <c r="G632" s="1100">
        <v>15143</v>
      </c>
      <c r="H632" s="1097"/>
      <c r="I632" s="1101"/>
      <c r="J632" s="1086"/>
      <c r="K632"/>
      <c r="L632" s="480"/>
      <c r="M632" s="145"/>
      <c r="N632" s="179"/>
      <c r="O632" s="179"/>
      <c r="P632" s="179"/>
      <c r="Q632" s="179"/>
      <c r="R632" s="180"/>
      <c r="S632" s="180"/>
      <c r="T632" s="245"/>
      <c r="U632" s="988"/>
      <c r="V632" s="260"/>
      <c r="W632" s="254"/>
      <c r="X632" s="261"/>
      <c r="Y632" s="261"/>
      <c r="Z632" s="262"/>
      <c r="AA632" s="262"/>
      <c r="AB632" s="261"/>
      <c r="AC632" s="262"/>
      <c r="AD632" s="193"/>
    </row>
    <row r="633" spans="1:30" ht="15">
      <c r="A633" s="1067"/>
      <c r="B633" s="1106" t="s">
        <v>509</v>
      </c>
      <c r="C633" s="1097"/>
      <c r="D633" s="1098">
        <v>9242</v>
      </c>
      <c r="E633" s="1098">
        <v>9683</v>
      </c>
      <c r="F633" s="1099"/>
      <c r="G633" s="1100">
        <v>18925</v>
      </c>
      <c r="H633" s="1097"/>
      <c r="I633" s="1101"/>
      <c r="J633" s="1086"/>
      <c r="K633"/>
      <c r="L633" s="480"/>
      <c r="M633" s="145"/>
      <c r="N633" s="179"/>
      <c r="O633" s="179"/>
      <c r="P633" s="179"/>
      <c r="Q633" s="179"/>
      <c r="R633" s="180"/>
      <c r="S633" s="180"/>
      <c r="T633" s="245"/>
      <c r="U633" s="988"/>
      <c r="V633" s="260"/>
      <c r="W633" s="254"/>
      <c r="X633" s="261"/>
      <c r="Y633" s="261"/>
      <c r="Z633" s="262"/>
      <c r="AA633" s="262"/>
      <c r="AB633" s="261"/>
      <c r="AC633" s="262"/>
      <c r="AD633" s="193"/>
    </row>
    <row r="634" spans="1:30" ht="15">
      <c r="A634" s="1067"/>
      <c r="B634" s="1106" t="s">
        <v>507</v>
      </c>
      <c r="C634" s="1097"/>
      <c r="D634" s="1098">
        <v>16241</v>
      </c>
      <c r="E634" s="1098">
        <v>14244</v>
      </c>
      <c r="F634" s="1099"/>
      <c r="G634" s="1100">
        <v>30485</v>
      </c>
      <c r="H634" s="1097"/>
      <c r="I634" s="1101"/>
      <c r="J634" s="1086"/>
      <c r="K634"/>
      <c r="L634" s="480"/>
      <c r="M634" s="145"/>
      <c r="N634" s="181"/>
      <c r="O634" s="181"/>
      <c r="P634" s="181"/>
      <c r="Q634" s="181"/>
      <c r="R634" s="182"/>
      <c r="S634" s="182"/>
      <c r="T634" s="246"/>
      <c r="U634" s="989"/>
      <c r="V634" s="263"/>
      <c r="W634" s="264"/>
      <c r="X634" s="265"/>
      <c r="Y634" s="265"/>
      <c r="Z634" s="266"/>
      <c r="AA634" s="266"/>
      <c r="AB634" s="265"/>
      <c r="AC634" s="266"/>
      <c r="AD634" s="193"/>
    </row>
    <row r="635" spans="1:30" ht="15">
      <c r="A635" s="1067"/>
      <c r="B635" s="1106" t="s">
        <v>505</v>
      </c>
      <c r="C635" s="1097"/>
      <c r="D635" s="1098">
        <v>4635</v>
      </c>
      <c r="E635" s="1098">
        <v>5850</v>
      </c>
      <c r="F635" s="1099"/>
      <c r="G635" s="1100">
        <v>10485</v>
      </c>
      <c r="H635" s="1097"/>
      <c r="I635" s="1101">
        <v>0</v>
      </c>
      <c r="J635" s="1086">
        <v>0</v>
      </c>
      <c r="K635"/>
      <c r="L635" s="480"/>
      <c r="M635" s="145"/>
      <c r="N635" s="357"/>
      <c r="O635" s="205"/>
      <c r="P635" s="205"/>
      <c r="Q635" s="205"/>
      <c r="R635" s="206"/>
      <c r="S635" s="205"/>
      <c r="T635" s="247"/>
      <c r="U635" s="981"/>
      <c r="V635" s="267"/>
      <c r="W635" s="267"/>
      <c r="X635" s="267"/>
      <c r="Y635" s="267"/>
      <c r="Z635" s="268"/>
      <c r="AA635" s="267"/>
      <c r="AB635" s="267"/>
      <c r="AC635" s="978"/>
      <c r="AD635" s="193"/>
    </row>
    <row r="636" spans="1:30" ht="15">
      <c r="A636" s="1067"/>
      <c r="B636" s="1065" t="s">
        <v>1271</v>
      </c>
      <c r="C636" s="1097"/>
      <c r="D636" s="1098">
        <v>4635</v>
      </c>
      <c r="E636" s="1098">
        <v>5850</v>
      </c>
      <c r="F636" s="1099"/>
      <c r="G636" s="1100">
        <v>10485</v>
      </c>
      <c r="H636" s="1097"/>
      <c r="I636" s="1101">
        <v>0</v>
      </c>
      <c r="J636" s="1086">
        <v>0</v>
      </c>
      <c r="K636"/>
      <c r="L636" s="480"/>
      <c r="M636" s="145"/>
      <c r="N636" s="178"/>
      <c r="O636" s="178"/>
      <c r="P636" s="178"/>
      <c r="Q636" s="178"/>
      <c r="R636" s="183"/>
      <c r="S636" s="178"/>
      <c r="T636" s="248"/>
      <c r="U636" s="183"/>
      <c r="V636" s="254"/>
      <c r="W636" s="254"/>
      <c r="X636" s="254"/>
      <c r="Y636" s="254"/>
      <c r="Z636" s="255"/>
      <c r="AA636" s="254"/>
      <c r="AB636" s="254"/>
      <c r="AC636" s="260"/>
      <c r="AD636" s="193"/>
    </row>
    <row r="637" spans="1:30" ht="15">
      <c r="A637" s="1067"/>
      <c r="B637" s="1106" t="s">
        <v>503</v>
      </c>
      <c r="C637" s="1097"/>
      <c r="D637" s="1098">
        <v>5076</v>
      </c>
      <c r="E637" s="1098">
        <v>5794</v>
      </c>
      <c r="F637" s="1099"/>
      <c r="G637" s="1100">
        <v>10870</v>
      </c>
      <c r="H637" s="1097"/>
      <c r="I637" s="1101">
        <v>0</v>
      </c>
      <c r="J637" s="1086">
        <v>0</v>
      </c>
      <c r="K637"/>
      <c r="L637" s="480"/>
      <c r="M637" s="145"/>
      <c r="N637" s="178">
        <f t="shared" ref="N637:N639" si="2495">IF(C637&gt;0,(C637/C629)*100,)</f>
        <v>0</v>
      </c>
      <c r="O637" s="248"/>
      <c r="P637" s="248"/>
      <c r="Q637" s="248"/>
      <c r="R637" s="253"/>
      <c r="S637" s="248"/>
      <c r="T637" s="248"/>
      <c r="U637" s="253"/>
      <c r="V637" s="248"/>
      <c r="W637" s="248"/>
      <c r="X637" s="248"/>
      <c r="Y637" s="248"/>
      <c r="Z637" s="253"/>
      <c r="AA637" s="248"/>
      <c r="AB637" s="248"/>
      <c r="AC637" s="269"/>
      <c r="AD637" s="193"/>
    </row>
    <row r="638" spans="1:30" ht="15">
      <c r="A638" s="1067"/>
      <c r="B638" s="1065" t="s">
        <v>1273</v>
      </c>
      <c r="C638" s="1097"/>
      <c r="D638" s="1098">
        <v>5076</v>
      </c>
      <c r="E638" s="1098">
        <v>5794</v>
      </c>
      <c r="F638" s="1099"/>
      <c r="G638" s="1100">
        <v>10870</v>
      </c>
      <c r="H638" s="1097"/>
      <c r="I638" s="1101">
        <v>0</v>
      </c>
      <c r="J638" s="1086">
        <v>0</v>
      </c>
      <c r="K638"/>
      <c r="L638" s="480"/>
      <c r="M638" s="145"/>
      <c r="N638" s="178">
        <f t="shared" si="2495"/>
        <v>0</v>
      </c>
      <c r="O638" s="248"/>
      <c r="P638" s="248"/>
      <c r="Q638" s="248"/>
      <c r="R638" s="253"/>
      <c r="S638" s="248"/>
      <c r="T638" s="248"/>
      <c r="U638" s="253"/>
      <c r="V638" s="248"/>
      <c r="W638" s="248"/>
      <c r="X638" s="248"/>
      <c r="Y638" s="248"/>
      <c r="Z638" s="253"/>
      <c r="AA638" s="248"/>
      <c r="AB638" s="248"/>
      <c r="AC638" s="269"/>
      <c r="AD638" s="193"/>
    </row>
    <row r="639" spans="1:30" ht="15">
      <c r="A639" s="1067"/>
      <c r="B639" s="1106" t="s">
        <v>501</v>
      </c>
      <c r="C639" s="1097"/>
      <c r="D639" s="1098">
        <v>5179</v>
      </c>
      <c r="E639" s="1098">
        <v>5731</v>
      </c>
      <c r="F639" s="1099"/>
      <c r="G639" s="1100">
        <v>10910</v>
      </c>
      <c r="H639" s="1097"/>
      <c r="I639" s="1101">
        <v>0</v>
      </c>
      <c r="J639" s="1086">
        <v>0</v>
      </c>
      <c r="K639"/>
      <c r="L639" s="480"/>
      <c r="M639" s="145"/>
      <c r="N639" s="178">
        <f t="shared" si="2495"/>
        <v>0</v>
      </c>
      <c r="O639" s="248"/>
      <c r="P639" s="248"/>
      <c r="Q639" s="248"/>
      <c r="R639" s="253"/>
      <c r="S639" s="248"/>
      <c r="T639" s="248"/>
      <c r="U639" s="253"/>
      <c r="V639" s="248"/>
      <c r="W639" s="248"/>
      <c r="X639" s="248"/>
      <c r="Y639" s="248"/>
      <c r="Z639" s="253"/>
      <c r="AA639" s="248"/>
      <c r="AB639" s="248"/>
      <c r="AC639" s="269"/>
      <c r="AD639" s="193"/>
    </row>
    <row r="640" spans="1:30" ht="15">
      <c r="A640" s="1067"/>
      <c r="B640" s="1065" t="s">
        <v>1275</v>
      </c>
      <c r="C640" s="1097"/>
      <c r="D640" s="1098">
        <v>5179</v>
      </c>
      <c r="E640" s="1098">
        <v>5731</v>
      </c>
      <c r="F640" s="1099"/>
      <c r="G640" s="1100">
        <v>10910</v>
      </c>
      <c r="H640" s="1097"/>
      <c r="I640" s="1101">
        <v>0</v>
      </c>
      <c r="J640" s="1086">
        <v>0</v>
      </c>
      <c r="K640"/>
      <c r="L640" s="480"/>
      <c r="M640" s="145"/>
      <c r="N640" s="271"/>
      <c r="O640" s="271"/>
      <c r="P640" s="207"/>
      <c r="Q640" s="208"/>
      <c r="R640" s="209"/>
      <c r="S640" s="210"/>
      <c r="T640" s="207"/>
      <c r="U640" s="209"/>
      <c r="V640" s="270"/>
      <c r="W640" s="271"/>
      <c r="X640" s="271"/>
      <c r="Y640" s="272"/>
      <c r="Z640" s="273"/>
      <c r="AA640" s="273"/>
      <c r="AB640" s="271"/>
      <c r="AC640" s="273"/>
      <c r="AD640" s="193"/>
    </row>
    <row r="641" spans="1:30" ht="15">
      <c r="A641" s="1067"/>
      <c r="B641" s="1106" t="s">
        <v>499</v>
      </c>
      <c r="C641" s="1097"/>
      <c r="D641" s="1098">
        <v>5251</v>
      </c>
      <c r="E641" s="1098">
        <v>6110</v>
      </c>
      <c r="F641" s="1099"/>
      <c r="G641" s="1100">
        <v>11361</v>
      </c>
      <c r="H641" s="1097"/>
      <c r="I641" s="1101">
        <v>0</v>
      </c>
      <c r="J641" s="1086">
        <v>0</v>
      </c>
      <c r="K641"/>
      <c r="L641" s="480"/>
      <c r="M641" s="145"/>
      <c r="N641" s="271"/>
      <c r="O641" s="271"/>
      <c r="P641" s="207"/>
      <c r="Q641" s="208"/>
      <c r="R641" s="209"/>
      <c r="S641" s="210"/>
      <c r="T641" s="207"/>
      <c r="U641" s="209"/>
      <c r="V641" s="270"/>
      <c r="W641" s="271"/>
      <c r="X641" s="271"/>
      <c r="Y641" s="272"/>
      <c r="Z641" s="273"/>
      <c r="AA641" s="273"/>
      <c r="AB641" s="271"/>
      <c r="AC641" s="273"/>
      <c r="AD641" s="193"/>
    </row>
    <row r="642" spans="1:30" ht="15">
      <c r="A642" s="1067"/>
      <c r="B642" s="1065" t="s">
        <v>1293</v>
      </c>
      <c r="C642" s="1097"/>
      <c r="D642" s="1098">
        <v>5251</v>
      </c>
      <c r="E642" s="1098">
        <v>6110</v>
      </c>
      <c r="F642" s="1099"/>
      <c r="G642" s="1100">
        <v>11361</v>
      </c>
      <c r="H642" s="1097"/>
      <c r="I642" s="1101">
        <v>0</v>
      </c>
      <c r="J642" s="1086">
        <v>0</v>
      </c>
      <c r="K642"/>
      <c r="L642" s="480"/>
      <c r="M642" s="145"/>
      <c r="N642" s="271">
        <f>IF(C642&gt;0,(C642/C630)*100,)</f>
        <v>0</v>
      </c>
      <c r="O642" s="271">
        <f>IF(D642&gt;0,(D642/D630)*100,)</f>
        <v>68.479394887845586</v>
      </c>
      <c r="P642" s="271">
        <f t="shared" ref="P642" si="2496">IF(E642&gt;0,(E642/E630)*100,)</f>
        <v>80.341880341880341</v>
      </c>
      <c r="Q642" s="271">
        <f t="shared" ref="Q642" si="2497">IF(F642&gt;0,(F642/F630)*100,)</f>
        <v>0</v>
      </c>
      <c r="R642" s="974">
        <f t="shared" ref="R642" si="2498">IF(G642&gt;0,(G642/G630)*100,)</f>
        <v>74.386171675505793</v>
      </c>
      <c r="S642" s="271">
        <f t="shared" ref="S642" si="2499">IF(H642&gt;0,(H642/H630)*100,)</f>
        <v>0</v>
      </c>
      <c r="T642" s="271">
        <f t="shared" ref="T642" si="2500">IF(I642&gt;0,(I642/I630)*100,)</f>
        <v>0</v>
      </c>
      <c r="U642" s="974">
        <f t="shared" ref="U642" si="2501">IF(J642&gt;0,(J642/J630)*100,)</f>
        <v>0</v>
      </c>
      <c r="V642" s="270"/>
      <c r="W642" s="271"/>
      <c r="X642" s="271"/>
      <c r="Y642" s="272"/>
      <c r="Z642" s="273"/>
      <c r="AA642" s="273"/>
      <c r="AB642" s="271"/>
      <c r="AC642" s="273"/>
      <c r="AD642" s="193"/>
    </row>
    <row r="643" spans="1:30" ht="15">
      <c r="A643" s="1067"/>
      <c r="B643" s="1065" t="s">
        <v>1291</v>
      </c>
      <c r="C643" s="1097"/>
      <c r="D643" s="1098">
        <v>5251</v>
      </c>
      <c r="E643" s="1098">
        <v>6110</v>
      </c>
      <c r="F643" s="1099"/>
      <c r="G643" s="1100">
        <v>11361</v>
      </c>
      <c r="H643" s="1097"/>
      <c r="I643" s="1101">
        <v>0</v>
      </c>
      <c r="J643" s="1086">
        <v>0</v>
      </c>
      <c r="K643"/>
      <c r="L643" s="480"/>
      <c r="M643" s="145"/>
      <c r="N643" s="271"/>
      <c r="O643" s="271"/>
      <c r="P643" s="207"/>
      <c r="Q643" s="208"/>
      <c r="R643" s="209"/>
      <c r="S643" s="210"/>
      <c r="T643" s="207"/>
      <c r="U643" s="209"/>
      <c r="V643" s="270"/>
      <c r="W643" s="271"/>
      <c r="X643" s="271"/>
      <c r="Y643" s="272"/>
      <c r="Z643" s="273"/>
      <c r="AA643" s="273"/>
      <c r="AB643" s="271"/>
      <c r="AC643" s="273"/>
      <c r="AD643" s="193"/>
    </row>
    <row r="644" spans="1:30" ht="15">
      <c r="A644" s="1067"/>
      <c r="B644" s="1106" t="s">
        <v>497</v>
      </c>
      <c r="C644" s="1097"/>
      <c r="D644" s="1098">
        <v>5104</v>
      </c>
      <c r="E644" s="1098">
        <v>6215</v>
      </c>
      <c r="F644" s="1099"/>
      <c r="G644" s="1100">
        <v>11319</v>
      </c>
      <c r="H644" s="1097"/>
      <c r="I644" s="1101">
        <v>0</v>
      </c>
      <c r="J644" s="1086">
        <v>0</v>
      </c>
      <c r="K644"/>
      <c r="L644" s="480"/>
      <c r="M644" s="145"/>
      <c r="N644" s="271"/>
      <c r="O644" s="271"/>
      <c r="P644" s="207"/>
      <c r="Q644" s="208"/>
      <c r="R644" s="209"/>
      <c r="S644" s="210"/>
      <c r="T644" s="207"/>
      <c r="U644" s="209"/>
      <c r="V644" s="270"/>
      <c r="W644" s="271"/>
      <c r="X644" s="271"/>
      <c r="Y644" s="272"/>
      <c r="Z644" s="273"/>
      <c r="AA644" s="273"/>
      <c r="AB644" s="271"/>
      <c r="AC644" s="273"/>
      <c r="AD644" s="193"/>
    </row>
    <row r="645" spans="1:30" ht="15">
      <c r="A645" s="1067"/>
      <c r="B645" s="1065" t="s">
        <v>1277</v>
      </c>
      <c r="C645" s="1097"/>
      <c r="D645" s="1098">
        <v>5104</v>
      </c>
      <c r="E645" s="1098">
        <v>6215</v>
      </c>
      <c r="F645" s="1099"/>
      <c r="G645" s="1100">
        <v>11319</v>
      </c>
      <c r="H645" s="1097"/>
      <c r="I645" s="1101">
        <v>0</v>
      </c>
      <c r="J645" s="1086">
        <v>0</v>
      </c>
      <c r="K645"/>
      <c r="L645" s="480"/>
      <c r="M645" s="145"/>
      <c r="N645" s="271">
        <f>IF(C645&gt;0,(C645/C631)*100,)</f>
        <v>0</v>
      </c>
      <c r="O645" s="271">
        <f>IF(D645&gt;0,(D645/D631)*100,)</f>
        <v>66.406453291699194</v>
      </c>
      <c r="P645" s="276">
        <f t="shared" ref="P645" si="2502">IF(E645&gt;0,(E645/E631)*100,)</f>
        <v>78.166268393912716</v>
      </c>
      <c r="Q645" s="276">
        <f t="shared" ref="Q645" si="2503">IF(F645&gt;0,(F645/F631)*100,)</f>
        <v>0</v>
      </c>
      <c r="R645" s="277">
        <f t="shared" ref="R645" si="2504">IF(G645&gt;0,(G645/G631)*100,)</f>
        <v>72.38600754620451</v>
      </c>
      <c r="S645" s="276">
        <f t="shared" ref="S645" si="2505">IF(H645&gt;0,(H645/H631)*100,)</f>
        <v>0</v>
      </c>
      <c r="T645" s="271">
        <f t="shared" ref="T645" si="2506">IF(I645&gt;0,(I645/I631)*100,)</f>
        <v>0</v>
      </c>
      <c r="U645" s="277">
        <f t="shared" ref="U645" si="2507">IF(J645&gt;0,(J645/J631)*100,)</f>
        <v>0</v>
      </c>
      <c r="V645" s="270"/>
      <c r="W645" s="271"/>
      <c r="X645" s="271"/>
      <c r="Y645" s="272"/>
      <c r="Z645" s="273"/>
      <c r="AA645" s="273"/>
      <c r="AB645" s="271"/>
      <c r="AC645" s="273"/>
      <c r="AD645" s="193"/>
    </row>
    <row r="646" spans="1:30" ht="15">
      <c r="A646" s="1067"/>
      <c r="B646" s="1065" t="s">
        <v>1279</v>
      </c>
      <c r="C646" s="1097"/>
      <c r="D646" s="1098">
        <v>5104</v>
      </c>
      <c r="E646" s="1098">
        <v>6215</v>
      </c>
      <c r="F646" s="1099"/>
      <c r="G646" s="1100">
        <v>11319</v>
      </c>
      <c r="H646" s="1097"/>
      <c r="I646" s="1101">
        <v>0</v>
      </c>
      <c r="J646" s="1086">
        <v>0</v>
      </c>
      <c r="K646"/>
      <c r="L646" s="480"/>
      <c r="M646" s="145"/>
      <c r="N646" s="271"/>
      <c r="O646" s="271"/>
      <c r="P646" s="207"/>
      <c r="Q646" s="208"/>
      <c r="R646" s="209"/>
      <c r="S646" s="210"/>
      <c r="T646" s="207"/>
      <c r="U646" s="209"/>
      <c r="V646" s="270"/>
      <c r="W646" s="271"/>
      <c r="X646" s="271"/>
      <c r="Y646" s="272"/>
      <c r="Z646" s="273"/>
      <c r="AA646" s="273"/>
      <c r="AB646" s="271"/>
      <c r="AC646" s="273"/>
      <c r="AD646" s="193"/>
    </row>
    <row r="647" spans="1:30" ht="15">
      <c r="A647" s="1067"/>
      <c r="B647" s="1106" t="s">
        <v>495</v>
      </c>
      <c r="C647" s="1097"/>
      <c r="D647" s="1098">
        <v>5635</v>
      </c>
      <c r="E647" s="1098">
        <v>6268</v>
      </c>
      <c r="F647" s="1099"/>
      <c r="G647" s="1100">
        <v>11903</v>
      </c>
      <c r="H647" s="1097"/>
      <c r="I647" s="1101">
        <v>0</v>
      </c>
      <c r="J647" s="1086">
        <v>0</v>
      </c>
      <c r="K647"/>
      <c r="L647" s="480"/>
      <c r="M647" s="145"/>
      <c r="N647" s="271"/>
      <c r="O647" s="271"/>
      <c r="P647" s="207"/>
      <c r="Q647" s="208"/>
      <c r="R647" s="209"/>
      <c r="S647" s="210"/>
      <c r="T647" s="207"/>
      <c r="U647" s="209"/>
      <c r="V647" s="270"/>
      <c r="W647" s="271"/>
      <c r="X647" s="271"/>
      <c r="Y647" s="272"/>
      <c r="Z647" s="273"/>
      <c r="AA647" s="273"/>
      <c r="AB647" s="271"/>
      <c r="AC647" s="273"/>
      <c r="AD647" s="193"/>
    </row>
    <row r="648" spans="1:30" ht="15">
      <c r="A648" s="1067"/>
      <c r="B648" s="1065" t="s">
        <v>1281</v>
      </c>
      <c r="C648" s="1097"/>
      <c r="D648" s="1098">
        <v>5635</v>
      </c>
      <c r="E648" s="1098">
        <v>6268</v>
      </c>
      <c r="F648" s="1099"/>
      <c r="G648" s="1100">
        <v>11903</v>
      </c>
      <c r="H648" s="1097"/>
      <c r="I648" s="1101">
        <v>0</v>
      </c>
      <c r="J648" s="1086">
        <v>0</v>
      </c>
      <c r="K648"/>
      <c r="L648" s="480"/>
      <c r="M648" s="145"/>
      <c r="N648" s="271">
        <f>IF(C648&gt;0,(C648/C632)*100,)</f>
        <v>0</v>
      </c>
      <c r="O648" s="271">
        <f>IF(D648&gt;0,(D648/D632)*100,)</f>
        <v>74.232643920432096</v>
      </c>
      <c r="P648" s="207">
        <f t="shared" ref="P648" si="2508">IF(E648&gt;0,(E648/E632)*100,)</f>
        <v>82.997881355932208</v>
      </c>
      <c r="Q648" s="208">
        <f t="shared" ref="Q648" si="2509">IF(F648&gt;0,(F648/F632)*100,)</f>
        <v>0</v>
      </c>
      <c r="R648" s="209">
        <f t="shared" ref="R648" si="2510">IF(G648&gt;0,(G648/G632)*100,)</f>
        <v>78.603975434194012</v>
      </c>
      <c r="S648" s="210">
        <f t="shared" ref="S648" si="2511">IF(H648&gt;0,(H648/H632)*100,)</f>
        <v>0</v>
      </c>
      <c r="T648" s="207">
        <f t="shared" ref="T648" si="2512">IF(I648&gt;0,(I648/I632)*100,)</f>
        <v>0</v>
      </c>
      <c r="U648" s="209">
        <f t="shared" ref="U648" si="2513">IF(J648&gt;0,(J648/J632)*100,)</f>
        <v>0</v>
      </c>
      <c r="V648" s="270"/>
      <c r="W648" s="271"/>
      <c r="X648" s="271"/>
      <c r="Y648" s="272"/>
      <c r="Z648" s="273"/>
      <c r="AA648" s="273"/>
      <c r="AB648" s="271"/>
      <c r="AC648" s="273"/>
      <c r="AD648" s="193"/>
    </row>
    <row r="649" spans="1:30" ht="15">
      <c r="A649" s="1067"/>
      <c r="B649" s="1065" t="s">
        <v>1285</v>
      </c>
      <c r="C649" s="1097"/>
      <c r="D649" s="1098">
        <v>5635</v>
      </c>
      <c r="E649" s="1098">
        <v>6268</v>
      </c>
      <c r="F649" s="1099"/>
      <c r="G649" s="1100">
        <v>11903</v>
      </c>
      <c r="H649" s="1097"/>
      <c r="I649" s="1101">
        <v>0</v>
      </c>
      <c r="J649" s="1086">
        <v>0</v>
      </c>
      <c r="K649"/>
      <c r="L649" s="480"/>
      <c r="M649" s="145"/>
      <c r="N649" s="271"/>
      <c r="O649" s="271"/>
      <c r="P649" s="207"/>
      <c r="Q649" s="208"/>
      <c r="R649" s="209"/>
      <c r="S649" s="210"/>
      <c r="T649" s="207"/>
      <c r="U649" s="209"/>
      <c r="V649" s="270"/>
      <c r="W649" s="271"/>
      <c r="X649" s="271"/>
      <c r="Y649" s="272"/>
      <c r="Z649" s="273"/>
      <c r="AA649" s="273"/>
      <c r="AB649" s="271"/>
      <c r="AC649" s="273"/>
      <c r="AD649" s="193"/>
    </row>
    <row r="650" spans="1:30" ht="15">
      <c r="A650" s="1067"/>
      <c r="B650" s="1065" t="s">
        <v>1283</v>
      </c>
      <c r="C650" s="1097"/>
      <c r="D650" s="1098">
        <v>5635</v>
      </c>
      <c r="E650" s="1098">
        <v>6268</v>
      </c>
      <c r="F650" s="1099"/>
      <c r="G650" s="1100">
        <v>11903</v>
      </c>
      <c r="H650" s="1097"/>
      <c r="I650" s="1101">
        <v>0</v>
      </c>
      <c r="J650" s="1086">
        <v>0</v>
      </c>
      <c r="K650"/>
      <c r="L650" s="480"/>
      <c r="M650" s="145"/>
      <c r="N650" s="271"/>
      <c r="O650" s="271"/>
      <c r="P650" s="207"/>
      <c r="Q650" s="208"/>
      <c r="R650" s="209"/>
      <c r="S650" s="210"/>
      <c r="T650" s="207"/>
      <c r="U650" s="209"/>
      <c r="V650" s="270"/>
      <c r="W650" s="271"/>
      <c r="X650" s="271"/>
      <c r="Y650" s="272"/>
      <c r="Z650" s="273"/>
      <c r="AA650" s="273"/>
      <c r="AB650" s="271"/>
      <c r="AC650" s="273"/>
      <c r="AD650" s="193"/>
    </row>
    <row r="651" spans="1:30" ht="15">
      <c r="A651" s="1067"/>
      <c r="B651" s="1106" t="s">
        <v>493</v>
      </c>
      <c r="C651" s="1097"/>
      <c r="D651" s="1098">
        <v>6989</v>
      </c>
      <c r="E651" s="1098">
        <v>8026</v>
      </c>
      <c r="F651" s="1099"/>
      <c r="G651" s="1100">
        <v>15015</v>
      </c>
      <c r="H651" s="1097"/>
      <c r="I651" s="1101">
        <v>0</v>
      </c>
      <c r="J651" s="1086">
        <v>0</v>
      </c>
      <c r="K651"/>
      <c r="L651" s="480"/>
      <c r="M651" s="145"/>
      <c r="N651" s="271"/>
      <c r="O651" s="271"/>
      <c r="P651" s="207"/>
      <c r="Q651" s="208"/>
      <c r="R651" s="209"/>
      <c r="S651" s="210"/>
      <c r="T651" s="207"/>
      <c r="U651" s="209"/>
      <c r="V651" s="270"/>
      <c r="W651" s="271"/>
      <c r="X651" s="271"/>
      <c r="Y651" s="272"/>
      <c r="Z651" s="273"/>
      <c r="AA651" s="273"/>
      <c r="AB651" s="271"/>
      <c r="AC651" s="273"/>
      <c r="AD651" s="193"/>
    </row>
    <row r="652" spans="1:30" ht="15">
      <c r="A652" s="1067"/>
      <c r="B652" s="1065" t="s">
        <v>1298</v>
      </c>
      <c r="C652" s="1097"/>
      <c r="D652" s="1098">
        <v>6989</v>
      </c>
      <c r="E652" s="1098">
        <v>8026</v>
      </c>
      <c r="F652" s="1099"/>
      <c r="G652" s="1100">
        <v>15015</v>
      </c>
      <c r="H652" s="1097"/>
      <c r="I652" s="1101">
        <v>0</v>
      </c>
      <c r="J652" s="1086">
        <v>0</v>
      </c>
      <c r="K652"/>
      <c r="L652" s="480"/>
      <c r="M652" s="145"/>
      <c r="N652" s="271"/>
      <c r="O652" s="271">
        <f>IF(D652&gt;0,(D652/D633)*100,)</f>
        <v>75.622159705691402</v>
      </c>
      <c r="P652" s="207">
        <f t="shared" ref="P652" si="2514">IF(E652&gt;0,(E652/E633)*100,)</f>
        <v>82.887534854900338</v>
      </c>
      <c r="Q652" s="208">
        <f t="shared" ref="Q652" si="2515">IF(F652&gt;0,(F652/F633)*100,)</f>
        <v>0</v>
      </c>
      <c r="R652" s="209">
        <f t="shared" ref="R652" si="2516">IF(G652&gt;0,(G652/G633)*100,)</f>
        <v>79.339498018494055</v>
      </c>
      <c r="S652" s="210">
        <f t="shared" ref="S652" si="2517">IF(H652&gt;0,(H652/H633)*100,)</f>
        <v>0</v>
      </c>
      <c r="T652" s="207">
        <f t="shared" ref="T652" si="2518">IF(I652&gt;0,(I652/I633)*100,)</f>
        <v>0</v>
      </c>
      <c r="U652" s="209">
        <f t="shared" ref="U652" si="2519">IF(J652&gt;0,(J652/J633)*100,)</f>
        <v>0</v>
      </c>
      <c r="V652" s="270"/>
      <c r="W652" s="271"/>
      <c r="X652" s="271"/>
      <c r="Y652" s="272"/>
      <c r="Z652" s="273"/>
      <c r="AA652" s="273"/>
      <c r="AB652" s="271"/>
      <c r="AC652" s="273"/>
      <c r="AD652" s="193"/>
    </row>
    <row r="653" spans="1:30" ht="15">
      <c r="A653" s="1067"/>
      <c r="B653" s="1065" t="s">
        <v>1287</v>
      </c>
      <c r="C653" s="1097"/>
      <c r="D653" s="1098">
        <v>6989</v>
      </c>
      <c r="E653" s="1098">
        <v>8026</v>
      </c>
      <c r="F653" s="1099"/>
      <c r="G653" s="1100">
        <v>15015</v>
      </c>
      <c r="H653" s="1097"/>
      <c r="I653" s="1101">
        <v>0</v>
      </c>
      <c r="J653" s="1086">
        <v>0</v>
      </c>
      <c r="K653"/>
      <c r="L653" s="480"/>
      <c r="M653" s="145"/>
      <c r="N653" s="271"/>
      <c r="O653" s="271"/>
      <c r="P653" s="207"/>
      <c r="Q653" s="208"/>
      <c r="R653" s="209"/>
      <c r="S653" s="210"/>
      <c r="T653" s="207"/>
      <c r="U653" s="209"/>
      <c r="V653" s="270"/>
      <c r="W653" s="271"/>
      <c r="X653" s="271"/>
      <c r="Y653" s="272"/>
      <c r="Z653" s="273"/>
      <c r="AA653" s="273"/>
      <c r="AB653" s="271"/>
      <c r="AC653" s="273"/>
      <c r="AD653" s="193"/>
    </row>
    <row r="654" spans="1:30" ht="15">
      <c r="A654" s="1067"/>
      <c r="B654" s="1106" t="s">
        <v>491</v>
      </c>
      <c r="C654" s="1097"/>
      <c r="D654" s="1098">
        <v>6836</v>
      </c>
      <c r="E654" s="1098">
        <v>7578</v>
      </c>
      <c r="F654" s="1099"/>
      <c r="G654" s="1100">
        <v>14414</v>
      </c>
      <c r="H654" s="1097"/>
      <c r="I654" s="1101">
        <v>0</v>
      </c>
      <c r="J654" s="1086">
        <v>0</v>
      </c>
      <c r="K654"/>
      <c r="L654" s="480"/>
      <c r="M654" s="145"/>
      <c r="N654" s="271"/>
      <c r="O654" s="271"/>
      <c r="P654" s="207"/>
      <c r="Q654" s="208"/>
      <c r="R654" s="209"/>
      <c r="S654" s="210"/>
      <c r="T654" s="207"/>
      <c r="U654" s="209"/>
      <c r="V654" s="270"/>
      <c r="W654" s="271"/>
      <c r="X654" s="271"/>
      <c r="Y654" s="272"/>
      <c r="Z654" s="273"/>
      <c r="AA654" s="273"/>
      <c r="AB654" s="271"/>
      <c r="AC654" s="273"/>
      <c r="AD654" s="193"/>
    </row>
    <row r="655" spans="1:30" ht="15">
      <c r="A655" s="1067"/>
      <c r="B655" s="1065" t="s">
        <v>1300</v>
      </c>
      <c r="C655" s="1097"/>
      <c r="D655" s="1098">
        <v>6836</v>
      </c>
      <c r="E655" s="1098">
        <v>7578</v>
      </c>
      <c r="F655" s="1099"/>
      <c r="G655" s="1100">
        <v>14414</v>
      </c>
      <c r="H655" s="1097"/>
      <c r="I655" s="1101">
        <v>0</v>
      </c>
      <c r="J655" s="1086">
        <v>0</v>
      </c>
      <c r="K655"/>
      <c r="L655" s="480"/>
      <c r="M655" s="145"/>
      <c r="N655" s="271"/>
      <c r="O655" s="271">
        <f>IF(D655&gt;0,(D655/D634)*100,)</f>
        <v>42.091004248506863</v>
      </c>
      <c r="P655" s="207">
        <f t="shared" ref="P655" si="2520">IF(E655&gt;0,(E655/E634)*100,)</f>
        <v>53.20134793597304</v>
      </c>
      <c r="Q655" s="208">
        <f t="shared" ref="Q655" si="2521">IF(F655&gt;0,(F655/F634)*100,)</f>
        <v>0</v>
      </c>
      <c r="R655" s="209">
        <f t="shared" ref="R655" si="2522">IF(G655&gt;0,(G655/G634)*100,)</f>
        <v>47.282269968837134</v>
      </c>
      <c r="S655" s="210">
        <f t="shared" ref="S655" si="2523">IF(H655&gt;0,(H655/H634)*100,)</f>
        <v>0</v>
      </c>
      <c r="T655" s="207">
        <f t="shared" ref="T655" si="2524">IF(I655&gt;0,(I655/I634)*100,)</f>
        <v>0</v>
      </c>
      <c r="U655" s="209">
        <f t="shared" ref="U655" si="2525">IF(J655&gt;0,(J655/J634)*100,)</f>
        <v>0</v>
      </c>
      <c r="V655" s="270"/>
      <c r="W655" s="271"/>
      <c r="X655" s="271"/>
      <c r="Y655" s="272"/>
      <c r="Z655" s="273"/>
      <c r="AA655" s="273"/>
      <c r="AB655" s="271"/>
      <c r="AC655" s="273"/>
      <c r="AD655" s="193"/>
    </row>
    <row r="656" spans="1:30" ht="15">
      <c r="A656" s="1067"/>
      <c r="B656" s="1065" t="s">
        <v>1289</v>
      </c>
      <c r="C656" s="1097"/>
      <c r="D656" s="1098">
        <v>6836</v>
      </c>
      <c r="E656" s="1098">
        <v>7578</v>
      </c>
      <c r="F656" s="1099"/>
      <c r="G656" s="1100">
        <v>14414</v>
      </c>
      <c r="H656" s="1097"/>
      <c r="I656" s="1101">
        <v>0</v>
      </c>
      <c r="J656" s="1086">
        <v>0</v>
      </c>
      <c r="K656"/>
      <c r="L656" s="480"/>
      <c r="M656" s="145"/>
      <c r="N656" s="179"/>
      <c r="O656" s="271"/>
      <c r="P656" s="207"/>
      <c r="Q656" s="208"/>
      <c r="R656" s="209"/>
      <c r="S656" s="210"/>
      <c r="T656" s="207"/>
      <c r="U656" s="209"/>
      <c r="V656" s="286" t="s">
        <v>9</v>
      </c>
      <c r="W656" s="271"/>
      <c r="X656" s="271"/>
      <c r="Y656" s="272"/>
      <c r="Z656" s="273"/>
      <c r="AA656" s="273"/>
      <c r="AB656" s="271"/>
      <c r="AC656" s="273"/>
      <c r="AD656" s="193"/>
    </row>
    <row r="657" spans="1:38" ht="15">
      <c r="A657" s="1067"/>
      <c r="B657" s="1106" t="s">
        <v>489</v>
      </c>
      <c r="C657" s="1097"/>
      <c r="D657" s="1098">
        <v>3025</v>
      </c>
      <c r="E657" s="1098">
        <v>3685</v>
      </c>
      <c r="F657" s="1099"/>
      <c r="G657" s="1100">
        <v>6710</v>
      </c>
      <c r="H657" s="1097"/>
      <c r="I657" s="1101"/>
      <c r="J657" s="1086"/>
      <c r="K657"/>
      <c r="L657" s="480"/>
      <c r="M657" s="145"/>
      <c r="N657" s="975">
        <f>IF(C657&gt;0,(C657/C649)*100,)</f>
        <v>0</v>
      </c>
      <c r="O657" s="975">
        <f>IF(D657&gt;0,(D657/D649)*100,)</f>
        <v>53.682342502218283</v>
      </c>
      <c r="P657" s="975">
        <f t="shared" ref="P657" si="2526">IF(E657&gt;0,(E657/E649)*100,)</f>
        <v>58.790682833439689</v>
      </c>
      <c r="Q657" s="975">
        <f t="shared" ref="Q657" si="2527">IF(F657&gt;0,(F657/F649)*100,)</f>
        <v>0</v>
      </c>
      <c r="R657" s="976">
        <f t="shared" ref="R657" si="2528">IF(G657&gt;0,(G657/G649)*100,)</f>
        <v>56.372343106779802</v>
      </c>
      <c r="S657" s="976">
        <f t="shared" ref="S657" si="2529">IF(H657&gt;0,(H657/H649)*100,)</f>
        <v>0</v>
      </c>
      <c r="T657" s="977">
        <f t="shared" ref="T657" si="2530">IF(I657&gt;0,(I657/I649)*100,)</f>
        <v>0</v>
      </c>
      <c r="U657" s="987">
        <f t="shared" ref="U657" si="2531">IF(J657&gt;0,(J657/J649)*100,)</f>
        <v>0</v>
      </c>
      <c r="V657" s="281">
        <f>+N657+N660</f>
        <v>0</v>
      </c>
      <c r="W657" s="271">
        <f t="shared" ref="W657:W659" si="2532">+O657+O660</f>
        <v>59.893522626441886</v>
      </c>
      <c r="X657" s="271">
        <f t="shared" ref="X657:X659" si="2533">+P657+P660</f>
        <v>64.262922782386724</v>
      </c>
      <c r="Y657" s="272">
        <f t="shared" ref="Y657:Y659" si="2534">+Q657+Q660</f>
        <v>0</v>
      </c>
      <c r="Z657" s="273">
        <f t="shared" ref="Z657:Z659" si="2535">+R657+R660</f>
        <v>62.194404771906243</v>
      </c>
      <c r="AA657" s="273">
        <f t="shared" ref="AA657:AA659" si="2536">+S657+S660</f>
        <v>0</v>
      </c>
      <c r="AB657" s="271">
        <f t="shared" ref="AB657:AB659" si="2537">+T657+T660</f>
        <v>0</v>
      </c>
      <c r="AC657" s="273">
        <f t="shared" ref="AC657:AC659" si="2538">+U657+U660</f>
        <v>0</v>
      </c>
      <c r="AD657" s="193"/>
      <c r="AE657" s="992">
        <f>+V657+N663</f>
        <v>0</v>
      </c>
      <c r="AF657" s="992">
        <f t="shared" ref="AF657:AF659" si="2539">+W657+O663</f>
        <v>100</v>
      </c>
      <c r="AG657" s="992">
        <f t="shared" ref="AG657:AG659" si="2540">+X657+P663</f>
        <v>100</v>
      </c>
      <c r="AH657" s="992">
        <f t="shared" ref="AH657:AH659" si="2541">+Y657+Q663</f>
        <v>0</v>
      </c>
      <c r="AI657" s="992">
        <f t="shared" ref="AI657:AI659" si="2542">+Z657+R663</f>
        <v>100</v>
      </c>
      <c r="AJ657" s="992">
        <f t="shared" ref="AJ657:AJ659" si="2543">+AA657+S663</f>
        <v>0</v>
      </c>
      <c r="AK657" s="992">
        <f t="shared" ref="AK657:AK659" si="2544">+AB657+T663</f>
        <v>0</v>
      </c>
      <c r="AL657" s="992">
        <f t="shared" ref="AL657:AL659" si="2545">+AC657+U663</f>
        <v>0</v>
      </c>
    </row>
    <row r="658" spans="1:38" ht="15">
      <c r="A658" s="1067"/>
      <c r="B658" s="1106" t="s">
        <v>487</v>
      </c>
      <c r="C658" s="1097"/>
      <c r="D658" s="1098">
        <v>3671</v>
      </c>
      <c r="E658" s="1098">
        <v>4517</v>
      </c>
      <c r="F658" s="1099"/>
      <c r="G658" s="1100">
        <v>8188</v>
      </c>
      <c r="H658" s="1097"/>
      <c r="I658" s="1101"/>
      <c r="J658" s="1086"/>
      <c r="K658"/>
      <c r="L658" s="480"/>
      <c r="M658" s="145"/>
      <c r="N658" s="179">
        <f>IF(C658&gt;0,(C658/C653)*100,)</f>
        <v>0</v>
      </c>
      <c r="O658" s="179">
        <f>IF(D658&gt;0,(D658/D653)*100,)</f>
        <v>52.525397052511089</v>
      </c>
      <c r="P658" s="179">
        <f t="shared" ref="P658" si="2546">IF(E658&gt;0,(E658/E653)*100,)</f>
        <v>56.279591328183407</v>
      </c>
      <c r="Q658" s="179">
        <f t="shared" ref="Q658" si="2547">IF(F658&gt;0,(F658/F653)*100,)</f>
        <v>0</v>
      </c>
      <c r="R658" s="180">
        <f t="shared" ref="R658" si="2548">IF(G658&gt;0,(G658/G653)*100,)</f>
        <v>54.532134532134535</v>
      </c>
      <c r="S658" s="180">
        <f t="shared" ref="S658" si="2549">IF(H658&gt;0,(H658/H653)*100,)</f>
        <v>0</v>
      </c>
      <c r="T658" s="245">
        <f t="shared" ref="T658" si="2550">IF(I658&gt;0,(I658/I653)*100,)</f>
        <v>0</v>
      </c>
      <c r="U658" s="988">
        <f t="shared" ref="U658" si="2551">IF(J658&gt;0,(J658/J653)*100,)</f>
        <v>0</v>
      </c>
      <c r="V658" s="281">
        <f t="shared" ref="V658:V659" si="2552">+N658+N661</f>
        <v>0</v>
      </c>
      <c r="W658" s="271">
        <f t="shared" si="2532"/>
        <v>57.104020603805978</v>
      </c>
      <c r="X658" s="271">
        <f t="shared" si="2533"/>
        <v>61.313231996012959</v>
      </c>
      <c r="Y658" s="272">
        <f t="shared" si="2534"/>
        <v>0</v>
      </c>
      <c r="Z658" s="273">
        <f t="shared" si="2535"/>
        <v>59.353979353979355</v>
      </c>
      <c r="AA658" s="273">
        <f t="shared" si="2536"/>
        <v>0</v>
      </c>
      <c r="AB658" s="271">
        <f t="shared" si="2537"/>
        <v>0</v>
      </c>
      <c r="AC658" s="273">
        <f t="shared" si="2538"/>
        <v>0</v>
      </c>
      <c r="AD658" s="193"/>
      <c r="AE658" s="992">
        <f t="shared" ref="AE658:AE659" si="2553">+V658+N664</f>
        <v>0</v>
      </c>
      <c r="AF658" s="992">
        <f t="shared" si="2539"/>
        <v>100</v>
      </c>
      <c r="AG658" s="992">
        <f t="shared" si="2540"/>
        <v>100</v>
      </c>
      <c r="AH658" s="992">
        <f t="shared" si="2541"/>
        <v>0</v>
      </c>
      <c r="AI658" s="992">
        <f t="shared" si="2542"/>
        <v>100</v>
      </c>
      <c r="AJ658" s="992">
        <f t="shared" si="2543"/>
        <v>0</v>
      </c>
      <c r="AK658" s="992">
        <f t="shared" si="2544"/>
        <v>0</v>
      </c>
      <c r="AL658" s="992">
        <f t="shared" si="2545"/>
        <v>0</v>
      </c>
    </row>
    <row r="659" spans="1:38" ht="15">
      <c r="A659" s="1067"/>
      <c r="B659" s="1114" t="s">
        <v>485</v>
      </c>
      <c r="C659" s="1116"/>
      <c r="D659" s="1117">
        <v>3482</v>
      </c>
      <c r="E659" s="1117">
        <v>4009</v>
      </c>
      <c r="F659" s="1118"/>
      <c r="G659" s="1119">
        <v>7491</v>
      </c>
      <c r="H659" s="1116"/>
      <c r="I659" s="1117"/>
      <c r="J659" s="1091"/>
      <c r="K659"/>
      <c r="L659" s="480"/>
      <c r="M659" s="145"/>
      <c r="N659" s="181">
        <f>IF(C659&gt;0,(C659/C656)*100,)</f>
        <v>0</v>
      </c>
      <c r="O659" s="181">
        <f>IF(D659&gt;0,(D659/D656)*100,)</f>
        <v>50.936220011702751</v>
      </c>
      <c r="P659" s="181">
        <f t="shared" ref="P659" si="2554">IF(E659&gt;0,(E659/E656)*100,)</f>
        <v>52.903140670361573</v>
      </c>
      <c r="Q659" s="181">
        <f t="shared" ref="Q659" si="2555">IF(F659&gt;0,(F659/F656)*100,)</f>
        <v>0</v>
      </c>
      <c r="R659" s="182">
        <f t="shared" ref="R659" si="2556">IF(G659&gt;0,(G659/G656)*100,)</f>
        <v>51.970306646316075</v>
      </c>
      <c r="S659" s="182">
        <f t="shared" ref="S659" si="2557">IF(H659&gt;0,(H659/H656)*100,)</f>
        <v>0</v>
      </c>
      <c r="T659" s="246">
        <f t="shared" ref="T659" si="2558">IF(I659&gt;0,(I659/I656)*100,)</f>
        <v>0</v>
      </c>
      <c r="U659" s="989">
        <f t="shared" ref="U659" si="2559">IF(J659&gt;0,(J659/J656)*100,)</f>
        <v>0</v>
      </c>
      <c r="V659" s="281">
        <f t="shared" si="2552"/>
        <v>0</v>
      </c>
      <c r="W659" s="271">
        <f t="shared" si="2532"/>
        <v>55.602691632533649</v>
      </c>
      <c r="X659" s="271">
        <f t="shared" si="2533"/>
        <v>57.891264185801006</v>
      </c>
      <c r="Y659" s="272">
        <f t="shared" si="2534"/>
        <v>0</v>
      </c>
      <c r="Z659" s="273">
        <f t="shared" si="2535"/>
        <v>56.805883169141104</v>
      </c>
      <c r="AA659" s="273">
        <f t="shared" si="2536"/>
        <v>0</v>
      </c>
      <c r="AB659" s="271">
        <f t="shared" si="2537"/>
        <v>0</v>
      </c>
      <c r="AC659" s="273">
        <f t="shared" si="2538"/>
        <v>0</v>
      </c>
      <c r="AD659" s="193"/>
      <c r="AE659" s="992">
        <f t="shared" si="2553"/>
        <v>0</v>
      </c>
      <c r="AF659" s="992">
        <f t="shared" si="2539"/>
        <v>100</v>
      </c>
      <c r="AG659" s="992">
        <f t="shared" si="2540"/>
        <v>100</v>
      </c>
      <c r="AH659" s="992">
        <f t="shared" si="2541"/>
        <v>0</v>
      </c>
      <c r="AI659" s="992">
        <f t="shared" si="2542"/>
        <v>100</v>
      </c>
      <c r="AJ659" s="992">
        <f t="shared" si="2543"/>
        <v>0</v>
      </c>
      <c r="AK659" s="992">
        <f t="shared" si="2544"/>
        <v>0</v>
      </c>
      <c r="AL659" s="992">
        <f t="shared" si="2545"/>
        <v>0</v>
      </c>
    </row>
    <row r="660" spans="1:38" ht="15">
      <c r="A660" s="1067"/>
      <c r="B660" s="1106" t="s">
        <v>483</v>
      </c>
      <c r="C660" s="1097"/>
      <c r="D660" s="1098">
        <v>350</v>
      </c>
      <c r="E660" s="1098">
        <v>343</v>
      </c>
      <c r="F660" s="1099"/>
      <c r="G660" s="1100">
        <v>693</v>
      </c>
      <c r="H660" s="1097"/>
      <c r="I660" s="1101"/>
      <c r="J660" s="1086"/>
      <c r="K660"/>
      <c r="L660" s="480"/>
      <c r="M660" s="145"/>
      <c r="N660" s="179">
        <f>IF(C660&gt;0,(C660/C649)*100,)</f>
        <v>0</v>
      </c>
      <c r="O660" s="179">
        <f>IF(D660&gt;0,(D660/D649)*100,)</f>
        <v>6.2111801242236027</v>
      </c>
      <c r="P660" s="179">
        <f t="shared" ref="P660" si="2560">IF(E660&gt;0,(E660/E649)*100,)</f>
        <v>5.4722399489470321</v>
      </c>
      <c r="Q660" s="179">
        <f t="shared" ref="Q660" si="2561">IF(F660&gt;0,(F660/F649)*100,)</f>
        <v>0</v>
      </c>
      <c r="R660" s="180">
        <f t="shared" ref="R660" si="2562">IF(G660&gt;0,(G660/G649)*100,)</f>
        <v>5.822061665126439</v>
      </c>
      <c r="S660" s="180">
        <f t="shared" ref="S660" si="2563">IF(H660&gt;0,(H660/H649)*100,)</f>
        <v>0</v>
      </c>
      <c r="T660" s="245">
        <f t="shared" ref="T660" si="2564">IF(I660&gt;0,(I660/I649)*100,)</f>
        <v>0</v>
      </c>
      <c r="U660" s="988">
        <f t="shared" ref="U660" si="2565">IF(J660&gt;0,(J660/J649)*100,)</f>
        <v>0</v>
      </c>
      <c r="V660" s="281"/>
      <c r="W660" s="271"/>
      <c r="X660" s="271"/>
      <c r="Y660" s="272"/>
      <c r="Z660" s="273"/>
      <c r="AA660" s="273"/>
      <c r="AB660" s="271"/>
      <c r="AC660" s="273"/>
      <c r="AD660" s="193"/>
    </row>
    <row r="661" spans="1:38" ht="15">
      <c r="A661" s="1067"/>
      <c r="B661" s="1106" t="s">
        <v>481</v>
      </c>
      <c r="C661" s="1097"/>
      <c r="D661" s="1098">
        <v>320</v>
      </c>
      <c r="E661" s="1098">
        <v>404</v>
      </c>
      <c r="F661" s="1099"/>
      <c r="G661" s="1100">
        <v>724</v>
      </c>
      <c r="H661" s="1097"/>
      <c r="I661" s="1101"/>
      <c r="J661" s="1086"/>
      <c r="K661"/>
      <c r="L661" s="480"/>
      <c r="M661" s="145"/>
      <c r="N661" s="179">
        <f>IF(C661&gt;0,(C661/C653)*100,)</f>
        <v>0</v>
      </c>
      <c r="O661" s="179">
        <f>IF(D661&gt;0,(D661/D653)*100,)</f>
        <v>4.5786235512948918</v>
      </c>
      <c r="P661" s="179">
        <f t="shared" ref="P661" si="2566">IF(E661&gt;0,(E661/E653)*100,)</f>
        <v>5.0336406678295535</v>
      </c>
      <c r="Q661" s="179">
        <f t="shared" ref="Q661" si="2567">IF(F661&gt;0,(F661/F653)*100,)</f>
        <v>0</v>
      </c>
      <c r="R661" s="180">
        <f t="shared" ref="R661" si="2568">IF(G661&gt;0,(G661/G653)*100,)</f>
        <v>4.821844821844822</v>
      </c>
      <c r="S661" s="180">
        <f t="shared" ref="S661" si="2569">IF(H661&gt;0,(H661/H653)*100,)</f>
        <v>0</v>
      </c>
      <c r="T661" s="245">
        <f t="shared" ref="T661" si="2570">IF(I661&gt;0,(I661/I653)*100,)</f>
        <v>0</v>
      </c>
      <c r="U661" s="988">
        <f t="shared" ref="U661" si="2571">IF(J661&gt;0,(J661/J653)*100,)</f>
        <v>0</v>
      </c>
      <c r="V661" s="281"/>
      <c r="W661" s="279"/>
      <c r="X661" s="279"/>
      <c r="Y661" s="280"/>
      <c r="Z661" s="281"/>
      <c r="AA661" s="281"/>
      <c r="AB661" s="279"/>
      <c r="AC661" s="281"/>
      <c r="AD661" s="193"/>
    </row>
    <row r="662" spans="1:38" ht="15">
      <c r="A662" s="1067"/>
      <c r="B662" s="1114" t="s">
        <v>479</v>
      </c>
      <c r="C662" s="1116"/>
      <c r="D662" s="1117">
        <v>319</v>
      </c>
      <c r="E662" s="1117">
        <v>378</v>
      </c>
      <c r="F662" s="1118"/>
      <c r="G662" s="1119">
        <v>697</v>
      </c>
      <c r="H662" s="1116"/>
      <c r="I662" s="1117"/>
      <c r="J662" s="1091"/>
      <c r="K662"/>
      <c r="L662" s="480"/>
      <c r="M662" s="145"/>
      <c r="N662" s="181">
        <f>IF(C662&gt;0,(C662/C656)*100,)</f>
        <v>0</v>
      </c>
      <c r="O662" s="181">
        <f>IF(D662&gt;0,(D662/D656)*100,)</f>
        <v>4.6664716208308956</v>
      </c>
      <c r="P662" s="181">
        <f t="shared" ref="P662" si="2572">IF(E662&gt;0,(E662/E656)*100,)</f>
        <v>4.9881235154394297</v>
      </c>
      <c r="Q662" s="181">
        <f t="shared" ref="Q662" si="2573">IF(F662&gt;0,(F662/F656)*100,)</f>
        <v>0</v>
      </c>
      <c r="R662" s="182">
        <f t="shared" ref="R662" si="2574">IF(G662&gt;0,(G662/G656)*100,)</f>
        <v>4.8355765228250309</v>
      </c>
      <c r="S662" s="182">
        <f t="shared" ref="S662" si="2575">IF(H662&gt;0,(H662/H656)*100,)</f>
        <v>0</v>
      </c>
      <c r="T662" s="246">
        <f t="shared" ref="T662" si="2576">IF(I662&gt;0,(I662/I656)*100,)</f>
        <v>0</v>
      </c>
      <c r="U662" s="989">
        <f t="shared" ref="U662" si="2577">IF(J662&gt;0,(J662/J656)*100,)</f>
        <v>0</v>
      </c>
      <c r="V662" s="260"/>
      <c r="W662" s="254"/>
      <c r="X662" s="261"/>
      <c r="Y662" s="261"/>
      <c r="Z662" s="262"/>
      <c r="AA662" s="262"/>
      <c r="AB662" s="261"/>
      <c r="AC662" s="262"/>
      <c r="AD662" s="193"/>
    </row>
    <row r="663" spans="1:38" ht="15">
      <c r="A663" s="1067"/>
      <c r="B663" s="1106" t="s">
        <v>477</v>
      </c>
      <c r="C663" s="1097"/>
      <c r="D663" s="1098">
        <v>2260</v>
      </c>
      <c r="E663" s="1098">
        <v>2240</v>
      </c>
      <c r="F663" s="1099"/>
      <c r="G663" s="1100">
        <v>4500</v>
      </c>
      <c r="H663" s="1097"/>
      <c r="I663" s="1101">
        <v>0</v>
      </c>
      <c r="J663" s="1086">
        <v>0</v>
      </c>
      <c r="K663"/>
      <c r="L663" s="922"/>
      <c r="M663" s="145"/>
      <c r="N663" s="975">
        <f>IF(C663&gt;0,(C663/C649)*100,)</f>
        <v>0</v>
      </c>
      <c r="O663" s="975">
        <f t="shared" ref="O663" si="2578">IF(D663&gt;0,(D663/D649)*100,)</f>
        <v>40.106477373558121</v>
      </c>
      <c r="P663" s="975">
        <f t="shared" ref="P663" si="2579">IF(E663&gt;0,(E663/E649)*100,)</f>
        <v>35.737077217613269</v>
      </c>
      <c r="Q663" s="975">
        <f t="shared" ref="Q663" si="2580">IF(F663&gt;0,(F663/F649)*100,)</f>
        <v>0</v>
      </c>
      <c r="R663" s="976">
        <f t="shared" ref="R663" si="2581">IF(G663&gt;0,(G663/G649)*100,)</f>
        <v>37.805595228093757</v>
      </c>
      <c r="S663" s="976">
        <f t="shared" ref="S663" si="2582">IF(H663&gt;0,(H663/H649)*100,)</f>
        <v>0</v>
      </c>
      <c r="T663" s="977">
        <f t="shared" ref="T663" si="2583">IF(I663&gt;0,(I663/I649)*100,)</f>
        <v>0</v>
      </c>
      <c r="U663" s="987">
        <f t="shared" ref="U663" si="2584">IF(J663&gt;0,(J663/J649)*100,)</f>
        <v>0</v>
      </c>
      <c r="V663" s="260"/>
      <c r="W663" s="254"/>
      <c r="X663" s="261"/>
      <c r="Y663" s="261"/>
      <c r="Z663" s="262"/>
      <c r="AA663" s="262"/>
      <c r="AB663" s="261"/>
      <c r="AC663" s="262"/>
      <c r="AD663" s="193"/>
    </row>
    <row r="664" spans="1:38" ht="15">
      <c r="A664" s="1067"/>
      <c r="B664" s="1106" t="s">
        <v>475</v>
      </c>
      <c r="C664" s="1097"/>
      <c r="D664" s="1098">
        <v>2998</v>
      </c>
      <c r="E664" s="1098">
        <v>3105</v>
      </c>
      <c r="F664" s="1099"/>
      <c r="G664" s="1100">
        <v>6103</v>
      </c>
      <c r="H664" s="1097"/>
      <c r="I664" s="1101">
        <v>0</v>
      </c>
      <c r="J664" s="1086">
        <v>0</v>
      </c>
      <c r="K664"/>
      <c r="L664" s="922"/>
      <c r="M664" s="145"/>
      <c r="N664" s="178">
        <f>IF(C664&gt;0,(C664/C653)*100,)</f>
        <v>0</v>
      </c>
      <c r="O664" s="178">
        <f t="shared" ref="O664" si="2585">IF(D664&gt;0,(D664/D653)*100,)</f>
        <v>42.895979396194015</v>
      </c>
      <c r="P664" s="178">
        <f t="shared" ref="P664" si="2586">IF(E664&gt;0,(E664/E653)*100,)</f>
        <v>38.686768003987041</v>
      </c>
      <c r="Q664" s="178">
        <f t="shared" ref="Q664" si="2587">IF(F664&gt;0,(F664/F653)*100,)</f>
        <v>0</v>
      </c>
      <c r="R664" s="183">
        <f t="shared" ref="R664" si="2588">IF(G664&gt;0,(G664/G653)*100,)</f>
        <v>40.646020646020645</v>
      </c>
      <c r="S664" s="178">
        <f t="shared" ref="S664" si="2589">IF(H664&gt;0,(H664/H653)*100,)</f>
        <v>0</v>
      </c>
      <c r="T664" s="248">
        <f t="shared" ref="T664" si="2590">IF(I664&gt;0,(I664/I653)*100,)</f>
        <v>0</v>
      </c>
      <c r="U664" s="183">
        <f t="shared" ref="U664" si="2591">IF(J664&gt;0,(J664/J653)*100,)</f>
        <v>0</v>
      </c>
      <c r="V664" s="260"/>
      <c r="W664" s="254"/>
      <c r="X664" s="261"/>
      <c r="Y664" s="261"/>
      <c r="Z664" s="262"/>
      <c r="AA664" s="262"/>
      <c r="AB664" s="261"/>
      <c r="AC664" s="262"/>
      <c r="AD664" s="193"/>
    </row>
    <row r="665" spans="1:38" ht="15">
      <c r="A665" s="1067"/>
      <c r="B665" s="1114" t="s">
        <v>473</v>
      </c>
      <c r="C665" s="1116"/>
      <c r="D665" s="1117">
        <v>3035</v>
      </c>
      <c r="E665" s="1117">
        <v>3191</v>
      </c>
      <c r="F665" s="1118"/>
      <c r="G665" s="1119">
        <v>6226</v>
      </c>
      <c r="H665" s="1116"/>
      <c r="I665" s="1117">
        <v>0</v>
      </c>
      <c r="J665" s="1091">
        <v>0</v>
      </c>
      <c r="K665"/>
      <c r="L665" s="922"/>
      <c r="M665" s="145"/>
      <c r="N665" s="991">
        <f>IF(C665&gt;0,(C665/C656)*100,)</f>
        <v>0</v>
      </c>
      <c r="O665" s="991">
        <f t="shared" ref="O665" si="2592">IF(D665&gt;0,(D665/D656)*100,)</f>
        <v>44.397308367466351</v>
      </c>
      <c r="P665" s="991">
        <f t="shared" ref="P665" si="2593">IF(E665&gt;0,(E665/E656)*100,)</f>
        <v>42.108735814199001</v>
      </c>
      <c r="Q665" s="991">
        <f t="shared" ref="Q665" si="2594">IF(F665&gt;0,(F665/F656)*100,)</f>
        <v>0</v>
      </c>
      <c r="R665" s="996">
        <f t="shared" ref="R665" si="2595">IF(G665&gt;0,(G665/G656)*100,)</f>
        <v>43.194116830858889</v>
      </c>
      <c r="S665" s="991">
        <f t="shared" ref="S665" si="2596">IF(H665&gt;0,(H665/H656)*100,)</f>
        <v>0</v>
      </c>
      <c r="T665" s="984">
        <f t="shared" ref="T665" si="2597">IF(I665&gt;0,(I665/I656)*100,)</f>
        <v>0</v>
      </c>
      <c r="U665" s="996">
        <f t="shared" ref="U665" si="2598">IF(J665&gt;0,(J665/J656)*100,)</f>
        <v>0</v>
      </c>
      <c r="V665" s="285" t="s">
        <v>90</v>
      </c>
      <c r="W665" s="279"/>
      <c r="X665" s="279"/>
      <c r="Y665" s="280"/>
      <c r="Z665" s="281"/>
      <c r="AA665" s="281"/>
      <c r="AB665" s="279"/>
      <c r="AC665" s="281"/>
      <c r="AD665" s="193"/>
    </row>
    <row r="666" spans="1:38" ht="15">
      <c r="A666" s="1067"/>
      <c r="B666" s="1106" t="s">
        <v>471</v>
      </c>
      <c r="C666" s="1097"/>
      <c r="D666" s="1098">
        <v>406</v>
      </c>
      <c r="E666" s="1098">
        <v>819</v>
      </c>
      <c r="F666" s="1099"/>
      <c r="G666" s="1100">
        <v>1225</v>
      </c>
      <c r="H666" s="1097"/>
      <c r="I666" s="1101"/>
      <c r="J666" s="1086"/>
      <c r="K666"/>
      <c r="L666" s="922"/>
      <c r="M666" s="145"/>
      <c r="N666" s="248">
        <f>IF(C666&gt;0,(C666/C643)*100,)</f>
        <v>0</v>
      </c>
      <c r="O666" s="248">
        <f>IF(D666&gt;0,(D666/D643)*100,)</f>
        <v>7.7318605979813366</v>
      </c>
      <c r="P666" s="982">
        <f t="shared" ref="P666" si="2599">IF(E666&gt;0,(E666/E643)*100,)</f>
        <v>13.404255319148936</v>
      </c>
      <c r="Q666" s="982">
        <f t="shared" ref="Q666" si="2600">IF(F666&gt;0,(F666/F643)*100,)</f>
        <v>0</v>
      </c>
      <c r="R666" s="997">
        <f t="shared" ref="R666" si="2601">IF(G666&gt;0,(G666/G643)*100,)</f>
        <v>10.782501540357362</v>
      </c>
      <c r="S666" s="982">
        <f t="shared" ref="S666" si="2602">IF(H666&gt;0,(H666/H643)*100,)</f>
        <v>0</v>
      </c>
      <c r="T666" s="982">
        <f t="shared" ref="T666" si="2603">IF(I666&gt;0,(I666/I643)*100,)</f>
        <v>0</v>
      </c>
      <c r="U666" s="997">
        <f t="shared" ref="U666" si="2604">IF(J666&gt;0,(J666/J643)*100,)</f>
        <v>0</v>
      </c>
      <c r="V666" s="278">
        <f>+N666+N669+N672</f>
        <v>0</v>
      </c>
      <c r="W666" s="279">
        <f t="shared" ref="W666:W668" si="2605">+O666+O669+O672</f>
        <v>39.954294420110458</v>
      </c>
      <c r="X666" s="279">
        <f t="shared" ref="X666:X668" si="2606">+P666+P669+P672</f>
        <v>47.103109656301143</v>
      </c>
      <c r="Y666" s="280">
        <f t="shared" ref="Y666:Y668" si="2607">+Q666+Q669+Q672</f>
        <v>0</v>
      </c>
      <c r="Z666" s="281">
        <f t="shared" ref="Z666:Z668" si="2608">+R666+R669+R672</f>
        <v>43.798961359035296</v>
      </c>
      <c r="AA666" s="281">
        <f t="shared" ref="AA666:AA668" si="2609">+S666+S669+S672</f>
        <v>0</v>
      </c>
      <c r="AB666" s="279">
        <f t="shared" ref="AB666:AB668" si="2610">+T666+T669+T672</f>
        <v>0</v>
      </c>
      <c r="AC666" s="281">
        <f t="shared" ref="AC666:AC668" si="2611">+U666+U669+U672</f>
        <v>0</v>
      </c>
      <c r="AD666" s="193"/>
      <c r="AE666" s="992">
        <f>+V666+N675</f>
        <v>0</v>
      </c>
      <c r="AF666" s="992">
        <f t="shared" ref="AF666:AF668" si="2612">+W666+O675</f>
        <v>100</v>
      </c>
      <c r="AG666" s="992">
        <f t="shared" ref="AG666:AG668" si="2613">+X666+P675</f>
        <v>100</v>
      </c>
      <c r="AH666" s="992">
        <f t="shared" ref="AH666:AH668" si="2614">+Y666+Q675</f>
        <v>0</v>
      </c>
      <c r="AI666" s="992">
        <f t="shared" ref="AI666:AI668" si="2615">+Z666+R675</f>
        <v>100</v>
      </c>
      <c r="AJ666" s="992">
        <f t="shared" ref="AJ666:AJ668" si="2616">+AA666+S675</f>
        <v>0</v>
      </c>
      <c r="AK666" s="992">
        <f t="shared" ref="AK666:AK668" si="2617">+AB666+T675</f>
        <v>0</v>
      </c>
      <c r="AL666" s="992">
        <f t="shared" ref="AL666:AL668" si="2618">+AC666+U675</f>
        <v>0</v>
      </c>
    </row>
    <row r="667" spans="1:38" ht="15">
      <c r="A667" s="1067"/>
      <c r="B667" s="1106" t="s">
        <v>469</v>
      </c>
      <c r="C667" s="1097"/>
      <c r="D667" s="1098">
        <v>417</v>
      </c>
      <c r="E667" s="1098">
        <v>874</v>
      </c>
      <c r="F667" s="1099"/>
      <c r="G667" s="1100">
        <v>1291</v>
      </c>
      <c r="H667" s="1097"/>
      <c r="I667" s="1101"/>
      <c r="J667" s="1086"/>
      <c r="K667"/>
      <c r="L667" s="922"/>
      <c r="M667" s="145"/>
      <c r="N667" s="248">
        <f>IF(C667&gt;0,(C667/C646)*100,)</f>
        <v>0</v>
      </c>
      <c r="O667" s="248">
        <f>IF(D667&gt;0,(D667/D646)*100,)</f>
        <v>8.1700626959247646</v>
      </c>
      <c r="P667" s="248">
        <f t="shared" ref="P667" si="2619">IF(E667&gt;0,(E667/E646)*100,)</f>
        <v>14.062751407884152</v>
      </c>
      <c r="Q667" s="248">
        <f t="shared" ref="Q667" si="2620">IF(F667&gt;0,(F667/F646)*100,)</f>
        <v>0</v>
      </c>
      <c r="R667" s="253">
        <f t="shared" ref="R667" si="2621">IF(G667&gt;0,(G667/G646)*100,)</f>
        <v>11.40560120151957</v>
      </c>
      <c r="S667" s="248">
        <f t="shared" ref="S667" si="2622">IF(H667&gt;0,(H667/H646)*100,)</f>
        <v>0</v>
      </c>
      <c r="T667" s="248">
        <f t="shared" ref="T667" si="2623">IF(I667&gt;0,(I667/I646)*100,)</f>
        <v>0</v>
      </c>
      <c r="U667" s="253">
        <f t="shared" ref="U667" si="2624">IF(J667&gt;0,(J667/J646)*100,)</f>
        <v>0</v>
      </c>
      <c r="V667" s="278">
        <f t="shared" ref="V667:V668" si="2625">+N667+N670+N673</f>
        <v>0</v>
      </c>
      <c r="W667" s="254">
        <f t="shared" si="2605"/>
        <v>44.239811912225711</v>
      </c>
      <c r="X667" s="261">
        <f t="shared" si="2606"/>
        <v>49.895414320193083</v>
      </c>
      <c r="Y667" s="261">
        <f t="shared" si="2607"/>
        <v>0</v>
      </c>
      <c r="Z667" s="262">
        <f t="shared" si="2608"/>
        <v>47.345171834967758</v>
      </c>
      <c r="AA667" s="262">
        <f t="shared" si="2609"/>
        <v>0</v>
      </c>
      <c r="AB667" s="261">
        <f t="shared" si="2610"/>
        <v>0</v>
      </c>
      <c r="AC667" s="262">
        <f t="shared" si="2611"/>
        <v>0</v>
      </c>
      <c r="AD667" s="193"/>
      <c r="AE667" s="992">
        <f t="shared" ref="AE667:AE668" si="2626">+V667+N676</f>
        <v>0</v>
      </c>
      <c r="AF667" s="992">
        <f t="shared" si="2612"/>
        <v>100</v>
      </c>
      <c r="AG667" s="992">
        <f t="shared" si="2613"/>
        <v>100</v>
      </c>
      <c r="AH667" s="992">
        <f t="shared" si="2614"/>
        <v>0</v>
      </c>
      <c r="AI667" s="992">
        <f t="shared" si="2615"/>
        <v>100</v>
      </c>
      <c r="AJ667" s="992">
        <f t="shared" si="2616"/>
        <v>0</v>
      </c>
      <c r="AK667" s="992">
        <f t="shared" si="2617"/>
        <v>0</v>
      </c>
      <c r="AL667" s="992">
        <f t="shared" si="2618"/>
        <v>0</v>
      </c>
    </row>
    <row r="668" spans="1:38" ht="15">
      <c r="A668" s="1067"/>
      <c r="B668" s="1106" t="s">
        <v>467</v>
      </c>
      <c r="C668" s="1097"/>
      <c r="D668" s="1098">
        <v>532</v>
      </c>
      <c r="E668" s="1098">
        <v>1008</v>
      </c>
      <c r="F668" s="1099"/>
      <c r="G668" s="1100">
        <v>1540</v>
      </c>
      <c r="H668" s="1097"/>
      <c r="I668" s="1101"/>
      <c r="J668" s="1086"/>
      <c r="K668"/>
      <c r="L668" s="922"/>
      <c r="M668" s="145"/>
      <c r="N668" s="984">
        <f>IF(C668&gt;0,(C668/C650)*100,)</f>
        <v>0</v>
      </c>
      <c r="O668" s="984">
        <f>IF(D668&gt;0,(D668/D650)*100,)</f>
        <v>9.4409937888198758</v>
      </c>
      <c r="P668" s="984">
        <f t="shared" ref="P668" si="2627">IF(E668&gt;0,(E668/E650)*100,)</f>
        <v>16.081684747925973</v>
      </c>
      <c r="Q668" s="984">
        <f t="shared" ref="Q668" si="2628">IF(F668&gt;0,(F668/F650)*100,)</f>
        <v>0</v>
      </c>
      <c r="R668" s="985">
        <f t="shared" ref="R668" si="2629">IF(G668&gt;0,(G668/G650)*100,)</f>
        <v>12.937914811392087</v>
      </c>
      <c r="S668" s="984">
        <f t="shared" ref="S668" si="2630">IF(H668&gt;0,(H668/H650)*100,)</f>
        <v>0</v>
      </c>
      <c r="T668" s="984">
        <f t="shared" ref="T668" si="2631">IF(I668&gt;0,(I668/I650)*100,)</f>
        <v>0</v>
      </c>
      <c r="U668" s="985">
        <f t="shared" ref="U668" si="2632">IF(J668&gt;0,(J668/J650)*100,)</f>
        <v>0</v>
      </c>
      <c r="V668" s="278">
        <f t="shared" si="2625"/>
        <v>0</v>
      </c>
      <c r="W668" s="279">
        <f t="shared" si="2605"/>
        <v>53.061224489795919</v>
      </c>
      <c r="X668" s="279">
        <f t="shared" si="2606"/>
        <v>55.631780472239946</v>
      </c>
      <c r="Y668" s="280">
        <f t="shared" si="2607"/>
        <v>0</v>
      </c>
      <c r="Z668" s="281">
        <f t="shared" si="2608"/>
        <v>54.414853398302952</v>
      </c>
      <c r="AA668" s="281">
        <f t="shared" si="2609"/>
        <v>0</v>
      </c>
      <c r="AB668" s="279">
        <f t="shared" si="2610"/>
        <v>0</v>
      </c>
      <c r="AC668" s="281">
        <f t="shared" si="2611"/>
        <v>0</v>
      </c>
      <c r="AD668" s="193"/>
      <c r="AE668" s="992">
        <f t="shared" si="2626"/>
        <v>0</v>
      </c>
      <c r="AF668" s="992">
        <f t="shared" si="2612"/>
        <v>100</v>
      </c>
      <c r="AG668" s="992">
        <f t="shared" si="2613"/>
        <v>100</v>
      </c>
      <c r="AH668" s="992">
        <f t="shared" si="2614"/>
        <v>0</v>
      </c>
      <c r="AI668" s="992">
        <f t="shared" si="2615"/>
        <v>100</v>
      </c>
      <c r="AJ668" s="992">
        <f t="shared" si="2616"/>
        <v>0</v>
      </c>
      <c r="AK668" s="992">
        <f t="shared" si="2617"/>
        <v>0</v>
      </c>
      <c r="AL668" s="992">
        <f t="shared" si="2618"/>
        <v>0</v>
      </c>
    </row>
    <row r="669" spans="1:38" ht="15">
      <c r="A669" s="1067"/>
      <c r="B669" s="1106" t="s">
        <v>465</v>
      </c>
      <c r="C669" s="1097"/>
      <c r="D669" s="1098">
        <v>958</v>
      </c>
      <c r="E669" s="1098">
        <v>999</v>
      </c>
      <c r="F669" s="1099"/>
      <c r="G669" s="1100">
        <v>1957</v>
      </c>
      <c r="H669" s="1097"/>
      <c r="I669" s="1101"/>
      <c r="J669" s="1086"/>
      <c r="K669"/>
      <c r="L669" s="922"/>
      <c r="M669" s="145"/>
      <c r="N669" s="980">
        <f>IF(C669&gt;0,(C669/C643)*100,)</f>
        <v>0</v>
      </c>
      <c r="O669" s="982">
        <f t="shared" ref="O669" si="2633">IF(D669&gt;0,(D669/D643)*100,)</f>
        <v>18.244143972576651</v>
      </c>
      <c r="P669" s="982">
        <f t="shared" ref="P669" si="2634">IF(E669&gt;0,(E669/E643)*100,)</f>
        <v>16.350245499181671</v>
      </c>
      <c r="Q669" s="982">
        <f t="shared" ref="Q669" si="2635">IF(F669&gt;0,(F669/F643)*100,)</f>
        <v>0</v>
      </c>
      <c r="R669" s="997">
        <f t="shared" ref="R669" si="2636">IF(G669&gt;0,(G669/G643)*100,)</f>
        <v>17.225596338350496</v>
      </c>
      <c r="S669" s="982">
        <f t="shared" ref="S669" si="2637">IF(H669&gt;0,(H669/H643)*100,)</f>
        <v>0</v>
      </c>
      <c r="T669" s="982">
        <f t="shared" ref="T669" si="2638">IF(I669&gt;0,(I669/I643)*100,)</f>
        <v>0</v>
      </c>
      <c r="U669" s="997">
        <f t="shared" ref="U669" si="2639">IF(J669&gt;0,(J669/J643)*100,)</f>
        <v>0</v>
      </c>
      <c r="AD669" s="193"/>
    </row>
    <row r="670" spans="1:38" ht="15">
      <c r="A670" s="1067"/>
      <c r="B670" s="1106" t="s">
        <v>463</v>
      </c>
      <c r="C670" s="1097"/>
      <c r="D670" s="1098">
        <v>1044</v>
      </c>
      <c r="E670" s="1098">
        <v>1037</v>
      </c>
      <c r="F670" s="1099"/>
      <c r="G670" s="1100">
        <v>2081</v>
      </c>
      <c r="H670" s="1097"/>
      <c r="I670" s="1101"/>
      <c r="J670" s="1086"/>
      <c r="K670"/>
      <c r="L670" s="922"/>
      <c r="M670" s="145"/>
      <c r="N670" s="178">
        <f>IF(C670&gt;0,(C670/C646)*100,)</f>
        <v>0</v>
      </c>
      <c r="O670" s="248">
        <f t="shared" ref="O670" si="2640">IF(D670&gt;0,(D670/D646)*100,)</f>
        <v>20.454545454545457</v>
      </c>
      <c r="P670" s="248">
        <f t="shared" ref="P670" si="2641">IF(E670&gt;0,(E670/E646)*100,)</f>
        <v>16.68543845534996</v>
      </c>
      <c r="Q670" s="248">
        <f t="shared" ref="Q670" si="2642">IF(F670&gt;0,(F670/F646)*100,)</f>
        <v>0</v>
      </c>
      <c r="R670" s="253">
        <f t="shared" ref="R670" si="2643">IF(G670&gt;0,(G670/G646)*100,)</f>
        <v>18.385016344200018</v>
      </c>
      <c r="S670" s="248">
        <f t="shared" ref="S670" si="2644">IF(H670&gt;0,(H670/H646)*100,)</f>
        <v>0</v>
      </c>
      <c r="T670" s="248">
        <f t="shared" ref="T670" si="2645">IF(I670&gt;0,(I670/I646)*100,)</f>
        <v>0</v>
      </c>
      <c r="U670" s="253">
        <f t="shared" ref="U670" si="2646">IF(J670&gt;0,(J670/J646)*100,)</f>
        <v>0</v>
      </c>
      <c r="V670" s="281"/>
      <c r="W670" s="279"/>
      <c r="X670" s="279"/>
      <c r="Y670" s="280"/>
      <c r="Z670" s="281"/>
      <c r="AA670" s="281"/>
      <c r="AB670" s="279"/>
      <c r="AC670" s="281"/>
      <c r="AD670" s="193"/>
    </row>
    <row r="671" spans="1:38" ht="15">
      <c r="A671" s="1067"/>
      <c r="B671" s="1106" t="s">
        <v>461</v>
      </c>
      <c r="C671" s="1097"/>
      <c r="D671" s="1098">
        <v>1377</v>
      </c>
      <c r="E671" s="1098">
        <v>1189</v>
      </c>
      <c r="F671" s="1099"/>
      <c r="G671" s="1100">
        <v>2566</v>
      </c>
      <c r="H671" s="1097"/>
      <c r="I671" s="1101"/>
      <c r="J671" s="1086"/>
      <c r="K671"/>
      <c r="L671" s="922"/>
      <c r="M671" s="145"/>
      <c r="N671" s="991">
        <f>IF(C671&gt;0,(C671/C650)*100,)</f>
        <v>0</v>
      </c>
      <c r="O671" s="274">
        <f t="shared" ref="O671" si="2647">IF(D671&gt;0,(D671/D650)*100,)</f>
        <v>24.436557231588289</v>
      </c>
      <c r="P671" s="274">
        <f t="shared" ref="P671" si="2648">IF(E671&gt;0,(E671/E650)*100,)</f>
        <v>18.969368219527759</v>
      </c>
      <c r="Q671" s="274">
        <f t="shared" ref="Q671" si="2649">IF(F671&gt;0,(F671/F650)*100,)</f>
        <v>0</v>
      </c>
      <c r="R671" s="275">
        <f t="shared" ref="R671" si="2650">IF(G671&gt;0,(G671/G650)*100,)</f>
        <v>21.557590523397462</v>
      </c>
      <c r="S671" s="274">
        <f t="shared" ref="S671" si="2651">IF(H671&gt;0,(H671/H650)*100,)</f>
        <v>0</v>
      </c>
      <c r="T671" s="274">
        <f t="shared" ref="T671" si="2652">IF(I671&gt;0,(I671/I650)*100,)</f>
        <v>0</v>
      </c>
      <c r="U671" s="275">
        <f t="shared" ref="U671" si="2653">IF(J671&gt;0,(J671/J650)*100,)</f>
        <v>0</v>
      </c>
      <c r="V671" s="286"/>
      <c r="W671" s="271"/>
      <c r="X671" s="271"/>
      <c r="Y671" s="272"/>
      <c r="Z671" s="273"/>
      <c r="AA671" s="273"/>
      <c r="AB671" s="271"/>
      <c r="AC671" s="273"/>
      <c r="AD671" s="193"/>
    </row>
    <row r="672" spans="1:38" ht="15">
      <c r="A672" s="1067"/>
      <c r="B672" s="1106" t="s">
        <v>459</v>
      </c>
      <c r="C672" s="1097"/>
      <c r="D672" s="1098">
        <v>734</v>
      </c>
      <c r="E672" s="1098">
        <v>1060</v>
      </c>
      <c r="F672" s="1099"/>
      <c r="G672" s="1100">
        <v>1794</v>
      </c>
      <c r="H672" s="1097"/>
      <c r="I672" s="1101"/>
      <c r="J672" s="1086"/>
      <c r="K672"/>
      <c r="L672" s="922"/>
      <c r="M672" s="145"/>
      <c r="N672" s="980">
        <f>IF(C672&gt;0,(C672/C643)*100,)</f>
        <v>0</v>
      </c>
      <c r="O672" s="998">
        <f t="shared" ref="O672" si="2654">IF(D672&gt;0,(D672/D643)*100,)</f>
        <v>13.978289849552466</v>
      </c>
      <c r="P672" s="998">
        <f t="shared" ref="P672" si="2655">IF(E672&gt;0,(E672/E643)*100,)</f>
        <v>17.348608837970538</v>
      </c>
      <c r="Q672" s="998">
        <f t="shared" ref="Q672" si="2656">IF(F672&gt;0,(F672/F643)*100,)</f>
        <v>0</v>
      </c>
      <c r="R672" s="999">
        <f t="shared" ref="R672" si="2657">IF(G672&gt;0,(G672/G643)*100,)</f>
        <v>15.790863480327436</v>
      </c>
      <c r="S672" s="998">
        <f t="shared" ref="S672" si="2658">IF(H672&gt;0,(H672/H643)*100,)</f>
        <v>0</v>
      </c>
      <c r="T672" s="1000">
        <f t="shared" ref="T672" si="2659">IF(I672&gt;0,(I672/I643)*100,)</f>
        <v>0</v>
      </c>
      <c r="U672" s="999">
        <f t="shared" ref="U672" si="2660">IF(J672&gt;0,(J672/J643)*100,)</f>
        <v>0</v>
      </c>
      <c r="V672" s="278"/>
      <c r="W672" s="279"/>
      <c r="X672" s="279"/>
      <c r="Y672" s="280"/>
      <c r="Z672" s="281"/>
      <c r="AA672" s="281"/>
      <c r="AB672" s="279"/>
      <c r="AC672" s="281"/>
      <c r="AD672" s="193"/>
    </row>
    <row r="673" spans="1:30" ht="15">
      <c r="A673" s="1067"/>
      <c r="B673" s="1106" t="s">
        <v>457</v>
      </c>
      <c r="C673" s="1097"/>
      <c r="D673" s="1098">
        <v>797</v>
      </c>
      <c r="E673" s="1098">
        <v>1190</v>
      </c>
      <c r="F673" s="1099"/>
      <c r="G673" s="1100">
        <v>1987</v>
      </c>
      <c r="H673" s="1097"/>
      <c r="I673" s="1101"/>
      <c r="J673" s="1086"/>
      <c r="K673"/>
      <c r="L673" s="922"/>
      <c r="M673" s="145"/>
      <c r="N673" s="178">
        <f>IF(C673&gt;0,(C673/C646)*100,)</f>
        <v>0</v>
      </c>
      <c r="O673" s="271">
        <f t="shared" ref="O673" si="2661">IF(D673&gt;0,(D673/D646)*100,)</f>
        <v>15.615203761755486</v>
      </c>
      <c r="P673" s="207">
        <f t="shared" ref="P673" si="2662">IF(E673&gt;0,(E673/E646)*100,)</f>
        <v>19.14722445695897</v>
      </c>
      <c r="Q673" s="208">
        <f t="shared" ref="Q673" si="2663">IF(F673&gt;0,(F673/F646)*100,)</f>
        <v>0</v>
      </c>
      <c r="R673" s="209">
        <f t="shared" ref="R673" si="2664">IF(G673&gt;0,(G673/G646)*100,)</f>
        <v>17.554554289248166</v>
      </c>
      <c r="S673" s="210">
        <f t="shared" ref="S673" si="2665">IF(H673&gt;0,(H673/H646)*100,)</f>
        <v>0</v>
      </c>
      <c r="T673" s="207">
        <f t="shared" ref="T673" si="2666">IF(I673&gt;0,(I673/I646)*100,)</f>
        <v>0</v>
      </c>
      <c r="U673" s="209">
        <f t="shared" ref="U673" si="2667">IF(J673&gt;0,(J673/J646)*100,)</f>
        <v>0</v>
      </c>
      <c r="V673" s="260"/>
      <c r="W673" s="254"/>
      <c r="X673" s="261"/>
      <c r="Y673" s="261"/>
      <c r="Z673" s="262"/>
      <c r="AA673" s="262"/>
      <c r="AB673" s="261"/>
      <c r="AC673" s="262"/>
      <c r="AD673" s="193"/>
    </row>
    <row r="674" spans="1:30" ht="15">
      <c r="A674" s="1067"/>
      <c r="B674" s="1106" t="s">
        <v>455</v>
      </c>
      <c r="C674" s="1097"/>
      <c r="D674" s="1098">
        <v>1081</v>
      </c>
      <c r="E674" s="1098">
        <v>1290</v>
      </c>
      <c r="F674" s="1099"/>
      <c r="G674" s="1100">
        <v>2371</v>
      </c>
      <c r="H674" s="1097"/>
      <c r="I674" s="1101"/>
      <c r="J674" s="1086"/>
      <c r="K674"/>
      <c r="L674" s="922"/>
      <c r="M674" s="145"/>
      <c r="N674" s="991">
        <f>IF(C674&gt;0,(C674/C650)*100,)</f>
        <v>0</v>
      </c>
      <c r="O674" s="274">
        <f t="shared" ref="O674" si="2668">IF(D674&gt;0,(D674/D650)*100,)</f>
        <v>19.183673469387756</v>
      </c>
      <c r="P674" s="211">
        <f t="shared" ref="P674" si="2669">IF(E674&gt;0,(E674/E650)*100,)</f>
        <v>20.580727504786218</v>
      </c>
      <c r="Q674" s="212">
        <f t="shared" ref="Q674" si="2670">IF(F674&gt;0,(F674/F650)*100,)</f>
        <v>0</v>
      </c>
      <c r="R674" s="213">
        <f t="shared" ref="R674" si="2671">IF(G674&gt;0,(G674/G650)*100,)</f>
        <v>19.9193480635134</v>
      </c>
      <c r="S674" s="214">
        <f t="shared" ref="S674" si="2672">IF(H674&gt;0,(H674/H650)*100,)</f>
        <v>0</v>
      </c>
      <c r="T674" s="211">
        <f t="shared" ref="T674" si="2673">IF(I674&gt;0,(I674/I650)*100,)</f>
        <v>0</v>
      </c>
      <c r="U674" s="213">
        <f t="shared" ref="U674" si="2674">IF(J674&gt;0,(J674/J650)*100,)</f>
        <v>0</v>
      </c>
      <c r="V674" s="281"/>
      <c r="W674" s="279"/>
      <c r="X674" s="279"/>
      <c r="Y674" s="280"/>
      <c r="Z674" s="281"/>
      <c r="AA674" s="281"/>
      <c r="AB674" s="279"/>
      <c r="AC674" s="281"/>
      <c r="AD674" s="193"/>
    </row>
    <row r="675" spans="1:30" ht="15">
      <c r="A675" s="1067"/>
      <c r="B675" s="1106" t="s">
        <v>453</v>
      </c>
      <c r="C675" s="1097"/>
      <c r="D675" s="1098">
        <v>3153</v>
      </c>
      <c r="E675" s="1098">
        <v>3232</v>
      </c>
      <c r="F675" s="1099"/>
      <c r="G675" s="1100">
        <v>6385</v>
      </c>
      <c r="H675" s="1097"/>
      <c r="I675" s="1101">
        <v>0</v>
      </c>
      <c r="J675" s="1086">
        <v>0</v>
      </c>
      <c r="K675"/>
      <c r="L675" s="922"/>
      <c r="M675" s="145"/>
      <c r="N675" s="980">
        <f>IF(C675&gt;0,(C675/C643)*100,)</f>
        <v>0</v>
      </c>
      <c r="O675" s="1000">
        <f t="shared" ref="O675" si="2675">IF(D675&gt;0,(D675/D643)*100,)</f>
        <v>60.045705579889542</v>
      </c>
      <c r="P675" s="1001">
        <f t="shared" ref="P675" si="2676">IF(E675&gt;0,(E675/E643)*100,)</f>
        <v>52.896890343698857</v>
      </c>
      <c r="Q675" s="1002">
        <f t="shared" ref="Q675" si="2677">IF(F675&gt;0,(F675/F643)*100,)</f>
        <v>0</v>
      </c>
      <c r="R675" s="1003">
        <f t="shared" ref="R675" si="2678">IF(G675&gt;0,(G675/G643)*100,)</f>
        <v>56.201038640964704</v>
      </c>
      <c r="S675" s="250">
        <f t="shared" ref="S675" si="2679">IF(H675&gt;0,(H675/H643)*100,)</f>
        <v>0</v>
      </c>
      <c r="T675" s="1001">
        <f t="shared" ref="T675" si="2680">IF(I675&gt;0,(I675/I643)*100,)</f>
        <v>0</v>
      </c>
      <c r="U675" s="1003">
        <f t="shared" ref="U675" si="2681">IF(J675&gt;0,(J675/J643)*100,)</f>
        <v>0</v>
      </c>
      <c r="V675" s="278"/>
      <c r="W675" s="279"/>
      <c r="X675" s="279"/>
      <c r="Y675" s="280"/>
      <c r="Z675" s="281"/>
      <c r="AA675" s="281"/>
      <c r="AB675" s="279"/>
      <c r="AC675" s="281"/>
      <c r="AD675" s="193"/>
    </row>
    <row r="676" spans="1:30" ht="15">
      <c r="A676" s="1067"/>
      <c r="B676" s="1106" t="s">
        <v>451</v>
      </c>
      <c r="C676" s="1097"/>
      <c r="D676" s="1098">
        <v>2846</v>
      </c>
      <c r="E676" s="1098">
        <v>3114</v>
      </c>
      <c r="F676" s="1099"/>
      <c r="G676" s="1100">
        <v>5960</v>
      </c>
      <c r="H676" s="1097"/>
      <c r="I676" s="1101">
        <v>0</v>
      </c>
      <c r="J676" s="1086">
        <v>0</v>
      </c>
      <c r="K676"/>
      <c r="L676" s="922"/>
      <c r="M676" s="145"/>
      <c r="N676" s="178">
        <f>IF(C676&gt;0,(C676/C646)*100,)</f>
        <v>0</v>
      </c>
      <c r="O676" s="271">
        <f t="shared" ref="O676" si="2682">IF(D676&gt;0,(D676/D646)*100,)</f>
        <v>55.760188087774296</v>
      </c>
      <c r="P676" s="207">
        <f t="shared" ref="P676" si="2683">IF(E676&gt;0,(E676/E646)*100,)</f>
        <v>50.104585679806924</v>
      </c>
      <c r="Q676" s="208">
        <f t="shared" ref="Q676" si="2684">IF(F676&gt;0,(F676/F646)*100,)</f>
        <v>0</v>
      </c>
      <c r="R676" s="209">
        <f t="shared" ref="R676" si="2685">IF(G676&gt;0,(G676/G646)*100,)</f>
        <v>52.654828165032242</v>
      </c>
      <c r="S676" s="210">
        <f t="shared" ref="S676" si="2686">IF(H676&gt;0,(H676/H646)*100,)</f>
        <v>0</v>
      </c>
      <c r="T676" s="207">
        <f t="shared" ref="T676" si="2687">IF(I676&gt;0,(I676/I646)*100,)</f>
        <v>0</v>
      </c>
      <c r="U676" s="209">
        <f t="shared" ref="U676" si="2688">IF(J676&gt;0,(J676/J646)*100,)</f>
        <v>0</v>
      </c>
      <c r="V676" s="260"/>
      <c r="W676" s="254"/>
      <c r="X676" s="261"/>
      <c r="Y676" s="261"/>
      <c r="Z676" s="262"/>
      <c r="AA676" s="262"/>
      <c r="AB676" s="261"/>
      <c r="AC676" s="262"/>
      <c r="AD676" s="193"/>
    </row>
    <row r="677" spans="1:30" ht="15">
      <c r="A677" s="1067"/>
      <c r="B677" s="1114" t="s">
        <v>449</v>
      </c>
      <c r="C677" s="1116"/>
      <c r="D677" s="1117">
        <v>2645</v>
      </c>
      <c r="E677" s="1117">
        <v>2781</v>
      </c>
      <c r="F677" s="1118"/>
      <c r="G677" s="1119">
        <v>5426</v>
      </c>
      <c r="H677" s="1116"/>
      <c r="I677" s="1117">
        <v>0</v>
      </c>
      <c r="J677" s="1091">
        <v>0</v>
      </c>
      <c r="K677"/>
      <c r="L677" s="922"/>
      <c r="M677" s="145"/>
      <c r="N677" s="991">
        <f>IF(C677&gt;0,(C677/C650)*100,)</f>
        <v>0</v>
      </c>
      <c r="O677" s="274">
        <f t="shared" ref="O677" si="2689">IF(D677&gt;0,(D677/D650)*100,)</f>
        <v>46.938775510204081</v>
      </c>
      <c r="P677" s="211">
        <f t="shared" ref="P677" si="2690">IF(E677&gt;0,(E677/E650)*100,)</f>
        <v>44.368219527760047</v>
      </c>
      <c r="Q677" s="212">
        <f t="shared" ref="Q677" si="2691">IF(F677&gt;0,(F677/F650)*100,)</f>
        <v>0</v>
      </c>
      <c r="R677" s="213">
        <f t="shared" ref="R677" si="2692">IF(G677&gt;0,(G677/G650)*100,)</f>
        <v>45.585146601697055</v>
      </c>
      <c r="S677" s="214">
        <f t="shared" ref="S677" si="2693">IF(H677&gt;0,(H677/H650)*100,)</f>
        <v>0</v>
      </c>
      <c r="T677" s="211">
        <f t="shared" ref="T677" si="2694">IF(I677&gt;0,(I677/I650)*100,)</f>
        <v>0</v>
      </c>
      <c r="U677" s="213">
        <f t="shared" ref="U677" si="2695">IF(J677&gt;0,(J677/J650)*100,)</f>
        <v>0</v>
      </c>
      <c r="V677" s="281"/>
      <c r="W677" s="279"/>
      <c r="X677" s="279"/>
      <c r="Y677" s="280"/>
      <c r="Z677" s="281"/>
      <c r="AA677" s="281"/>
      <c r="AB677" s="279"/>
      <c r="AC677" s="281"/>
      <c r="AD677" s="193"/>
    </row>
    <row r="678" spans="1:30" ht="15">
      <c r="A678" s="1067"/>
      <c r="B678" s="1106" t="s">
        <v>447</v>
      </c>
      <c r="C678" s="1097"/>
      <c r="D678" s="1098">
        <v>797</v>
      </c>
      <c r="E678" s="1098">
        <v>1368</v>
      </c>
      <c r="F678" s="1099"/>
      <c r="G678" s="1100">
        <v>2165</v>
      </c>
      <c r="H678" s="1097"/>
      <c r="I678" s="1101"/>
      <c r="J678" s="1086"/>
      <c r="K678"/>
      <c r="L678" s="922"/>
      <c r="M678" s="145"/>
      <c r="N678" s="980">
        <f>IF(C678&gt;0,(C678/C636)*100,)</f>
        <v>0</v>
      </c>
      <c r="O678" s="1000">
        <f t="shared" ref="O678" si="2696">IF(D678&gt;0,(D678/D636)*100,)</f>
        <v>17.195253505933117</v>
      </c>
      <c r="P678" s="1001">
        <f t="shared" ref="P678" si="2697">IF(E678&gt;0,(E678/E636)*100,)</f>
        <v>23.384615384615383</v>
      </c>
      <c r="Q678" s="1002">
        <f t="shared" ref="Q678" si="2698">IF(F678&gt;0,(F678/F636)*100,)</f>
        <v>0</v>
      </c>
      <c r="R678" s="1003">
        <f t="shared" ref="R678" si="2699">IF(G678&gt;0,(G678/G636)*100,)</f>
        <v>20.648545541249405</v>
      </c>
      <c r="S678" s="250">
        <f t="shared" ref="S678" si="2700">IF(H678&gt;0,(H678/H636)*100,)</f>
        <v>0</v>
      </c>
      <c r="T678" s="1001">
        <f t="shared" ref="T678" si="2701">IF(I678&gt;0,(I678/I636)*100,)</f>
        <v>0</v>
      </c>
      <c r="U678" s="1003">
        <f t="shared" ref="U678" si="2702">IF(J678&gt;0,(J678/J636)*100,)</f>
        <v>0</v>
      </c>
      <c r="V678" s="260"/>
      <c r="W678" s="254"/>
      <c r="X678" s="261"/>
      <c r="Y678" s="261"/>
      <c r="Z678" s="262"/>
      <c r="AA678" s="262"/>
      <c r="AB678" s="261"/>
      <c r="AC678" s="262"/>
      <c r="AD678" s="193"/>
    </row>
    <row r="679" spans="1:30" ht="15">
      <c r="A679" s="1067"/>
      <c r="B679" s="1106" t="s">
        <v>445</v>
      </c>
      <c r="C679" s="1097"/>
      <c r="D679" s="1098">
        <v>841</v>
      </c>
      <c r="E679" s="1098">
        <v>1313</v>
      </c>
      <c r="F679" s="1099"/>
      <c r="G679" s="1100">
        <v>2154</v>
      </c>
      <c r="H679" s="1097"/>
      <c r="I679" s="1101"/>
      <c r="J679" s="1086"/>
      <c r="K679"/>
      <c r="L679" s="922"/>
      <c r="M679" s="145"/>
      <c r="N679" s="271">
        <f>IF(C679&gt;0,(C679/C638)*100,)</f>
        <v>0</v>
      </c>
      <c r="O679" s="271">
        <f t="shared" ref="O679" si="2703">IF(D679&gt;0,(D679/D638)*100,)</f>
        <v>16.56816390858944</v>
      </c>
      <c r="P679" s="207">
        <f t="shared" ref="P679" si="2704">IF(E679&gt;0,(E679/E638)*100,)</f>
        <v>22.661373835001726</v>
      </c>
      <c r="Q679" s="208">
        <f t="shared" ref="Q679" si="2705">IF(F679&gt;0,(F679/F638)*100,)</f>
        <v>0</v>
      </c>
      <c r="R679" s="209">
        <f t="shared" ref="R679" si="2706">IF(G679&gt;0,(G679/G638)*100,)</f>
        <v>19.816007359705612</v>
      </c>
      <c r="S679" s="210">
        <f t="shared" ref="S679" si="2707">IF(H679&gt;0,(H679/H638)*100,)</f>
        <v>0</v>
      </c>
      <c r="T679" s="207">
        <f t="shared" ref="T679" si="2708">IF(I679&gt;0,(I679/I638)*100,)</f>
        <v>0</v>
      </c>
      <c r="U679" s="209">
        <f t="shared" ref="U679" si="2709">IF(J679&gt;0,(J679/J638)*100,)</f>
        <v>0</v>
      </c>
      <c r="V679" s="260"/>
      <c r="W679" s="254"/>
      <c r="X679" s="261"/>
      <c r="Y679" s="261"/>
      <c r="Z679" s="262"/>
      <c r="AA679" s="262"/>
      <c r="AB679" s="261"/>
      <c r="AC679" s="262"/>
      <c r="AD679" s="193"/>
    </row>
    <row r="680" spans="1:30" ht="15">
      <c r="A680" s="1067"/>
      <c r="B680" s="1106" t="s">
        <v>443</v>
      </c>
      <c r="C680" s="1097"/>
      <c r="D680" s="1098">
        <v>934</v>
      </c>
      <c r="E680" s="1098">
        <v>1366</v>
      </c>
      <c r="F680" s="1099"/>
      <c r="G680" s="1100">
        <v>2300</v>
      </c>
      <c r="H680" s="1097"/>
      <c r="I680" s="1101"/>
      <c r="J680" s="1086"/>
      <c r="K680"/>
      <c r="L680" s="922"/>
      <c r="M680" s="145"/>
      <c r="N680" s="274">
        <f>IF(C680&gt;0,(C680/C640)*100,)</f>
        <v>0</v>
      </c>
      <c r="O680" s="274">
        <f t="shared" ref="O680" si="2710">IF(D680&gt;0,(D680/D640)*100,)</f>
        <v>18.034369569414945</v>
      </c>
      <c r="P680" s="211">
        <f t="shared" ref="P680" si="2711">IF(E680&gt;0,(E680/E640)*100,)</f>
        <v>23.835281800732858</v>
      </c>
      <c r="Q680" s="212">
        <f t="shared" ref="Q680" si="2712">IF(F680&gt;0,(F680/F640)*100,)</f>
        <v>0</v>
      </c>
      <c r="R680" s="213">
        <f t="shared" ref="R680" si="2713">IF(G680&gt;0,(G680/G640)*100,)</f>
        <v>21.081576535288725</v>
      </c>
      <c r="S680" s="214">
        <f t="shared" ref="S680" si="2714">IF(H680&gt;0,(H680/H640)*100,)</f>
        <v>0</v>
      </c>
      <c r="T680" s="211">
        <f t="shared" ref="T680" si="2715">IF(I680&gt;0,(I680/I640)*100,)</f>
        <v>0</v>
      </c>
      <c r="U680" s="213">
        <f t="shared" ref="U680" si="2716">IF(J680&gt;0,(J680/J640)*100,)</f>
        <v>0</v>
      </c>
      <c r="V680" s="983"/>
      <c r="W680" s="283"/>
      <c r="X680" s="283"/>
      <c r="Y680" s="284"/>
      <c r="Z680" s="282"/>
      <c r="AA680" s="282"/>
      <c r="AB680" s="283"/>
      <c r="AC680" s="282"/>
      <c r="AD680" s="193"/>
    </row>
    <row r="681" spans="1:30" ht="15">
      <c r="A681" s="1068" t="s">
        <v>76</v>
      </c>
      <c r="B681" s="1105" t="s">
        <v>517</v>
      </c>
      <c r="C681" s="1092">
        <v>4029</v>
      </c>
      <c r="D681" s="1093">
        <v>82884</v>
      </c>
      <c r="E681" s="1093">
        <v>26149</v>
      </c>
      <c r="F681" s="1094">
        <v>4315</v>
      </c>
      <c r="G681" s="1095">
        <v>117377</v>
      </c>
      <c r="H681" s="1092"/>
      <c r="I681" s="1093"/>
      <c r="J681" s="1096"/>
      <c r="K681"/>
      <c r="L681" s="480"/>
      <c r="M681" s="145"/>
      <c r="N681" s="252"/>
      <c r="O681" s="176"/>
      <c r="P681" s="176"/>
      <c r="Q681" s="176"/>
      <c r="R681" s="177"/>
      <c r="S681" s="177"/>
      <c r="T681" s="244"/>
      <c r="U681" s="987"/>
      <c r="V681" s="256"/>
      <c r="W681" s="257"/>
      <c r="X681" s="258"/>
      <c r="Y681" s="258"/>
      <c r="Z681" s="259"/>
      <c r="AA681" s="259"/>
      <c r="AB681" s="258"/>
      <c r="AC681" s="979"/>
      <c r="AD681" s="193"/>
    </row>
    <row r="682" spans="1:30" ht="15">
      <c r="A682" s="1067"/>
      <c r="B682" s="1106" t="s">
        <v>515</v>
      </c>
      <c r="C682" s="1097">
        <v>4858</v>
      </c>
      <c r="D682" s="1098">
        <v>83038</v>
      </c>
      <c r="E682" s="1098">
        <v>23618</v>
      </c>
      <c r="F682" s="1099">
        <v>4114</v>
      </c>
      <c r="G682" s="1100">
        <v>115628</v>
      </c>
      <c r="H682" s="1097"/>
      <c r="I682" s="1101"/>
      <c r="J682" s="1086"/>
      <c r="K682"/>
      <c r="L682" s="480"/>
      <c r="M682" s="145"/>
      <c r="N682" s="179"/>
      <c r="O682" s="179"/>
      <c r="P682" s="179"/>
      <c r="Q682" s="179"/>
      <c r="R682" s="180"/>
      <c r="S682" s="180"/>
      <c r="T682" s="245"/>
      <c r="U682" s="988"/>
      <c r="V682" s="260"/>
      <c r="W682" s="254"/>
      <c r="X682" s="261"/>
      <c r="Y682" s="261"/>
      <c r="Z682" s="262"/>
      <c r="AA682" s="262"/>
      <c r="AB682" s="261"/>
      <c r="AC682" s="262"/>
      <c r="AD682" s="193"/>
    </row>
    <row r="683" spans="1:30" ht="15">
      <c r="A683" s="1067"/>
      <c r="B683" s="1106" t="s">
        <v>513</v>
      </c>
      <c r="C683" s="1097">
        <v>4549</v>
      </c>
      <c r="D683" s="1098">
        <v>78623</v>
      </c>
      <c r="E683" s="1098">
        <v>22324</v>
      </c>
      <c r="F683" s="1099">
        <v>4156</v>
      </c>
      <c r="G683" s="1100">
        <v>109652</v>
      </c>
      <c r="H683" s="1097"/>
      <c r="I683" s="1101"/>
      <c r="J683" s="1086"/>
      <c r="K683"/>
      <c r="L683" s="480"/>
      <c r="M683" s="145"/>
      <c r="N683" s="179"/>
      <c r="O683" s="179"/>
      <c r="P683" s="179"/>
      <c r="Q683" s="179"/>
      <c r="R683" s="180"/>
      <c r="S683" s="180"/>
      <c r="T683" s="245"/>
      <c r="U683" s="988"/>
      <c r="V683" s="260"/>
      <c r="W683" s="254"/>
      <c r="X683" s="261"/>
      <c r="Y683" s="261"/>
      <c r="Z683" s="262"/>
      <c r="AA683" s="262"/>
      <c r="AB683" s="261"/>
      <c r="AC683" s="262"/>
      <c r="AD683" s="193"/>
    </row>
    <row r="684" spans="1:30" ht="15">
      <c r="A684" s="1067"/>
      <c r="B684" s="1106" t="s">
        <v>511</v>
      </c>
      <c r="C684" s="1097">
        <v>4707</v>
      </c>
      <c r="D684" s="1098">
        <v>82641</v>
      </c>
      <c r="E684" s="1098">
        <v>23083</v>
      </c>
      <c r="F684" s="1099">
        <v>3759</v>
      </c>
      <c r="G684" s="1100">
        <v>114190</v>
      </c>
      <c r="H684" s="1097"/>
      <c r="I684" s="1101"/>
      <c r="J684" s="1086"/>
      <c r="K684"/>
      <c r="L684" s="480"/>
      <c r="M684" s="145"/>
      <c r="N684" s="179"/>
      <c r="O684" s="179"/>
      <c r="P684" s="179"/>
      <c r="Q684" s="179"/>
      <c r="R684" s="180"/>
      <c r="S684" s="180"/>
      <c r="T684" s="245"/>
      <c r="U684" s="988"/>
      <c r="V684" s="260"/>
      <c r="W684" s="254"/>
      <c r="X684" s="261"/>
      <c r="Y684" s="261"/>
      <c r="Z684" s="262"/>
      <c r="AA684" s="262"/>
      <c r="AB684" s="261"/>
      <c r="AC684" s="262"/>
      <c r="AD684" s="193"/>
    </row>
    <row r="685" spans="1:30" ht="15">
      <c r="A685" s="1067"/>
      <c r="B685" s="1106" t="s">
        <v>509</v>
      </c>
      <c r="C685" s="1097">
        <v>6336</v>
      </c>
      <c r="D685" s="1098">
        <v>92100</v>
      </c>
      <c r="E685" s="1098">
        <v>24749</v>
      </c>
      <c r="F685" s="1099">
        <v>3947</v>
      </c>
      <c r="G685" s="1100">
        <v>127132</v>
      </c>
      <c r="H685" s="1097"/>
      <c r="I685" s="1101"/>
      <c r="J685" s="1086"/>
      <c r="K685"/>
      <c r="L685" s="480"/>
      <c r="M685" s="145"/>
      <c r="N685" s="179"/>
      <c r="O685" s="179"/>
      <c r="P685" s="179"/>
      <c r="Q685" s="179"/>
      <c r="R685" s="180"/>
      <c r="S685" s="180"/>
      <c r="T685" s="245"/>
      <c r="U685" s="988"/>
      <c r="V685" s="260"/>
      <c r="W685" s="254"/>
      <c r="X685" s="261"/>
      <c r="Y685" s="261"/>
      <c r="Z685" s="262"/>
      <c r="AA685" s="262"/>
      <c r="AB685" s="261"/>
      <c r="AC685" s="262"/>
      <c r="AD685" s="193"/>
    </row>
    <row r="686" spans="1:30" ht="15">
      <c r="A686" s="1067"/>
      <c r="B686" s="1106" t="s">
        <v>507</v>
      </c>
      <c r="C686" s="1097">
        <v>6443</v>
      </c>
      <c r="D686" s="1098">
        <v>100461</v>
      </c>
      <c r="E686" s="1098">
        <v>25983</v>
      </c>
      <c r="F686" s="1099">
        <v>4373</v>
      </c>
      <c r="G686" s="1100">
        <v>137260</v>
      </c>
      <c r="H686" s="1097"/>
      <c r="I686" s="1101"/>
      <c r="J686" s="1086"/>
      <c r="K686"/>
      <c r="L686" s="480"/>
      <c r="M686" s="145"/>
      <c r="N686" s="181"/>
      <c r="O686" s="181"/>
      <c r="P686" s="181"/>
      <c r="Q686" s="181"/>
      <c r="R686" s="182"/>
      <c r="S686" s="182"/>
      <c r="T686" s="246"/>
      <c r="U686" s="989"/>
      <c r="V686" s="263"/>
      <c r="W686" s="264"/>
      <c r="X686" s="265"/>
      <c r="Y686" s="265"/>
      <c r="Z686" s="266"/>
      <c r="AA686" s="266"/>
      <c r="AB686" s="265"/>
      <c r="AC686" s="266"/>
      <c r="AD686" s="193"/>
    </row>
    <row r="687" spans="1:30" ht="15">
      <c r="A687" s="1067"/>
      <c r="B687" s="1106" t="s">
        <v>505</v>
      </c>
      <c r="C687" s="1097">
        <v>2383</v>
      </c>
      <c r="D687" s="1098">
        <v>42372</v>
      </c>
      <c r="E687" s="1098">
        <v>12866</v>
      </c>
      <c r="F687" s="1099">
        <v>2437</v>
      </c>
      <c r="G687" s="1100">
        <v>60058</v>
      </c>
      <c r="H687" s="1097"/>
      <c r="I687" s="1101"/>
      <c r="J687" s="1086"/>
      <c r="K687"/>
      <c r="L687" s="480"/>
      <c r="M687" s="145"/>
      <c r="N687" s="357"/>
      <c r="O687" s="205"/>
      <c r="P687" s="205"/>
      <c r="Q687" s="205"/>
      <c r="R687" s="206"/>
      <c r="S687" s="205"/>
      <c r="T687" s="247"/>
      <c r="U687" s="981"/>
      <c r="V687" s="267"/>
      <c r="W687" s="267"/>
      <c r="X687" s="267"/>
      <c r="Y687" s="267"/>
      <c r="Z687" s="268"/>
      <c r="AA687" s="267"/>
      <c r="AB687" s="267"/>
      <c r="AC687" s="978"/>
      <c r="AD687" s="193"/>
    </row>
    <row r="688" spans="1:30" ht="15">
      <c r="A688" s="1067"/>
      <c r="B688" s="1065" t="s">
        <v>1271</v>
      </c>
      <c r="C688" s="1097">
        <v>2383</v>
      </c>
      <c r="D688" s="1098">
        <v>42372</v>
      </c>
      <c r="E688" s="1098">
        <v>12866</v>
      </c>
      <c r="F688" s="1099">
        <v>2437</v>
      </c>
      <c r="G688" s="1100">
        <v>60058</v>
      </c>
      <c r="H688" s="1097"/>
      <c r="I688" s="1101"/>
      <c r="J688" s="1086"/>
      <c r="K688"/>
      <c r="L688" s="480"/>
      <c r="M688" s="145"/>
      <c r="N688" s="178"/>
      <c r="O688" s="178"/>
      <c r="P688" s="178"/>
      <c r="Q688" s="178"/>
      <c r="R688" s="183"/>
      <c r="S688" s="178"/>
      <c r="T688" s="248"/>
      <c r="U688" s="183"/>
      <c r="V688" s="254"/>
      <c r="W688" s="254"/>
      <c r="X688" s="254"/>
      <c r="Y688" s="254"/>
      <c r="Z688" s="255"/>
      <c r="AA688" s="254"/>
      <c r="AB688" s="254"/>
      <c r="AC688" s="260"/>
      <c r="AD688" s="193"/>
    </row>
    <row r="689" spans="1:30" ht="15">
      <c r="A689" s="1067"/>
      <c r="B689" s="1106" t="s">
        <v>503</v>
      </c>
      <c r="C689" s="1097">
        <v>2410</v>
      </c>
      <c r="D689" s="1098">
        <v>39313</v>
      </c>
      <c r="E689" s="1098">
        <v>12679</v>
      </c>
      <c r="F689" s="1099">
        <v>2700</v>
      </c>
      <c r="G689" s="1100">
        <v>57102</v>
      </c>
      <c r="H689" s="1097"/>
      <c r="I689" s="1101"/>
      <c r="J689" s="1086"/>
      <c r="K689"/>
      <c r="L689" s="480"/>
      <c r="M689" s="145"/>
      <c r="N689" s="178">
        <f t="shared" ref="N689:N691" si="2717">IF(C689&gt;0,(C689/C681)*100,)</f>
        <v>59.816331595929505</v>
      </c>
      <c r="O689" s="248"/>
      <c r="P689" s="248"/>
      <c r="Q689" s="248"/>
      <c r="R689" s="253"/>
      <c r="S689" s="248"/>
      <c r="T689" s="248"/>
      <c r="U689" s="253"/>
      <c r="V689" s="248"/>
      <c r="W689" s="248"/>
      <c r="X689" s="248"/>
      <c r="Y689" s="248"/>
      <c r="Z689" s="253"/>
      <c r="AA689" s="248"/>
      <c r="AB689" s="248"/>
      <c r="AC689" s="269"/>
      <c r="AD689" s="193"/>
    </row>
    <row r="690" spans="1:30" ht="15">
      <c r="A690" s="1067"/>
      <c r="B690" s="1065" t="s">
        <v>1273</v>
      </c>
      <c r="C690" s="1097">
        <v>2410</v>
      </c>
      <c r="D690" s="1098">
        <v>39313</v>
      </c>
      <c r="E690" s="1098">
        <v>12679</v>
      </c>
      <c r="F690" s="1099">
        <v>2700</v>
      </c>
      <c r="G690" s="1100">
        <v>57102</v>
      </c>
      <c r="H690" s="1097"/>
      <c r="I690" s="1101"/>
      <c r="J690" s="1086"/>
      <c r="K690"/>
      <c r="L690" s="480"/>
      <c r="M690" s="145"/>
      <c r="N690" s="178">
        <f t="shared" si="2717"/>
        <v>49.608892548373817</v>
      </c>
      <c r="O690" s="248"/>
      <c r="P690" s="248"/>
      <c r="Q690" s="248"/>
      <c r="R690" s="253"/>
      <c r="S690" s="248"/>
      <c r="T690" s="248"/>
      <c r="U690" s="253"/>
      <c r="V690" s="248"/>
      <c r="W690" s="248"/>
      <c r="X690" s="248"/>
      <c r="Y690" s="248"/>
      <c r="Z690" s="253"/>
      <c r="AA690" s="248"/>
      <c r="AB690" s="248"/>
      <c r="AC690" s="269"/>
      <c r="AD690" s="193"/>
    </row>
    <row r="691" spans="1:30" ht="15">
      <c r="A691" s="1067"/>
      <c r="B691" s="1106" t="s">
        <v>501</v>
      </c>
      <c r="C691" s="1097">
        <v>2121</v>
      </c>
      <c r="D691" s="1098">
        <v>38083</v>
      </c>
      <c r="E691" s="1098">
        <v>11786</v>
      </c>
      <c r="F691" s="1099">
        <v>2265</v>
      </c>
      <c r="G691" s="1100">
        <v>54255</v>
      </c>
      <c r="H691" s="1097"/>
      <c r="I691" s="1101"/>
      <c r="J691" s="1086"/>
      <c r="K691"/>
      <c r="L691" s="480"/>
      <c r="M691" s="145"/>
      <c r="N691" s="178">
        <f t="shared" si="2717"/>
        <v>46.625632007034511</v>
      </c>
      <c r="O691" s="248"/>
      <c r="P691" s="248"/>
      <c r="Q691" s="248"/>
      <c r="R691" s="253"/>
      <c r="S691" s="248"/>
      <c r="T691" s="248"/>
      <c r="U691" s="253"/>
      <c r="V691" s="248"/>
      <c r="W691" s="248"/>
      <c r="X691" s="248"/>
      <c r="Y691" s="248"/>
      <c r="Z691" s="253"/>
      <c r="AA691" s="248"/>
      <c r="AB691" s="248"/>
      <c r="AC691" s="269"/>
      <c r="AD691" s="193"/>
    </row>
    <row r="692" spans="1:30" ht="15">
      <c r="A692" s="1067"/>
      <c r="B692" s="1065" t="s">
        <v>1275</v>
      </c>
      <c r="C692" s="1097">
        <v>2121</v>
      </c>
      <c r="D692" s="1098">
        <v>38083</v>
      </c>
      <c r="E692" s="1098">
        <v>11786</v>
      </c>
      <c r="F692" s="1099">
        <v>2265</v>
      </c>
      <c r="G692" s="1100">
        <v>54255</v>
      </c>
      <c r="H692" s="1097"/>
      <c r="I692" s="1101"/>
      <c r="J692" s="1086"/>
      <c r="K692"/>
      <c r="L692" s="480"/>
      <c r="M692" s="145"/>
      <c r="N692" s="271"/>
      <c r="O692" s="271"/>
      <c r="P692" s="207"/>
      <c r="Q692" s="208"/>
      <c r="R692" s="209"/>
      <c r="S692" s="210"/>
      <c r="T692" s="207"/>
      <c r="U692" s="209"/>
      <c r="V692" s="270"/>
      <c r="W692" s="271"/>
      <c r="X692" s="271"/>
      <c r="Y692" s="272"/>
      <c r="Z692" s="273"/>
      <c r="AA692" s="273"/>
      <c r="AB692" s="271"/>
      <c r="AC692" s="273"/>
      <c r="AD692" s="193"/>
    </row>
    <row r="693" spans="1:30" ht="15">
      <c r="A693" s="1067"/>
      <c r="B693" s="1106" t="s">
        <v>499</v>
      </c>
      <c r="C693" s="1097">
        <v>2820</v>
      </c>
      <c r="D693" s="1098">
        <v>37395</v>
      </c>
      <c r="E693" s="1098">
        <v>12057</v>
      </c>
      <c r="F693" s="1099">
        <v>2472</v>
      </c>
      <c r="G693" s="1100">
        <v>54744</v>
      </c>
      <c r="H693" s="1097"/>
      <c r="I693" s="1101"/>
      <c r="J693" s="1086"/>
      <c r="K693"/>
      <c r="L693" s="480"/>
      <c r="M693" s="145"/>
      <c r="N693" s="271"/>
      <c r="O693" s="271"/>
      <c r="P693" s="207"/>
      <c r="Q693" s="208"/>
      <c r="R693" s="209"/>
      <c r="S693" s="210"/>
      <c r="T693" s="207"/>
      <c r="U693" s="209"/>
      <c r="V693" s="270"/>
      <c r="W693" s="271"/>
      <c r="X693" s="271"/>
      <c r="Y693" s="272"/>
      <c r="Z693" s="273"/>
      <c r="AA693" s="273"/>
      <c r="AB693" s="271"/>
      <c r="AC693" s="273"/>
      <c r="AD693" s="193"/>
    </row>
    <row r="694" spans="1:30" ht="15">
      <c r="A694" s="1067"/>
      <c r="B694" s="1065" t="s">
        <v>1293</v>
      </c>
      <c r="C694" s="1097">
        <v>2820</v>
      </c>
      <c r="D694" s="1098">
        <v>37395</v>
      </c>
      <c r="E694" s="1098">
        <v>12057</v>
      </c>
      <c r="F694" s="1099">
        <v>2472</v>
      </c>
      <c r="G694" s="1100">
        <v>54744</v>
      </c>
      <c r="H694" s="1097"/>
      <c r="I694" s="1101"/>
      <c r="J694" s="1086"/>
      <c r="K694"/>
      <c r="L694" s="480"/>
      <c r="M694" s="145"/>
      <c r="N694" s="271">
        <f>IF(C694&gt;0,(C694/C682)*100,)</f>
        <v>58.048579662412514</v>
      </c>
      <c r="O694" s="271">
        <f>IF(D694&gt;0,(D694/D682)*100,)</f>
        <v>45.033599075122233</v>
      </c>
      <c r="P694" s="271">
        <f t="shared" ref="P694" si="2718">IF(E694&gt;0,(E694/E682)*100,)</f>
        <v>51.050046574646458</v>
      </c>
      <c r="Q694" s="271">
        <f t="shared" ref="Q694" si="2719">IF(F694&gt;0,(F694/F682)*100,)</f>
        <v>60.08750607681089</v>
      </c>
      <c r="R694" s="974">
        <f t="shared" ref="R694" si="2720">IF(G694&gt;0,(G694/G682)*100,)</f>
        <v>47.344933753070187</v>
      </c>
      <c r="S694" s="271">
        <f t="shared" ref="S694" si="2721">IF(H694&gt;0,(H694/H682)*100,)</f>
        <v>0</v>
      </c>
      <c r="T694" s="271">
        <f t="shared" ref="T694" si="2722">IF(I694&gt;0,(I694/I682)*100,)</f>
        <v>0</v>
      </c>
      <c r="U694" s="974">
        <f t="shared" ref="U694" si="2723">IF(J694&gt;0,(J694/J682)*100,)</f>
        <v>0</v>
      </c>
      <c r="V694" s="270"/>
      <c r="W694" s="271"/>
      <c r="X694" s="271"/>
      <c r="Y694" s="272"/>
      <c r="Z694" s="273"/>
      <c r="AA694" s="273"/>
      <c r="AB694" s="271"/>
      <c r="AC694" s="273"/>
      <c r="AD694" s="193"/>
    </row>
    <row r="695" spans="1:30" ht="15">
      <c r="A695" s="1067"/>
      <c r="B695" s="1065" t="s">
        <v>1291</v>
      </c>
      <c r="C695" s="1097">
        <v>2820</v>
      </c>
      <c r="D695" s="1098">
        <v>37395</v>
      </c>
      <c r="E695" s="1098">
        <v>12057</v>
      </c>
      <c r="F695" s="1099">
        <v>2472</v>
      </c>
      <c r="G695" s="1100">
        <v>54744</v>
      </c>
      <c r="H695" s="1097"/>
      <c r="I695" s="1101"/>
      <c r="J695" s="1086"/>
      <c r="K695"/>
      <c r="L695" s="480"/>
      <c r="M695" s="145"/>
      <c r="N695" s="271"/>
      <c r="O695" s="271"/>
      <c r="P695" s="207"/>
      <c r="Q695" s="208"/>
      <c r="R695" s="209"/>
      <c r="S695" s="210"/>
      <c r="T695" s="207"/>
      <c r="U695" s="209"/>
      <c r="V695" s="270"/>
      <c r="W695" s="271"/>
      <c r="X695" s="271"/>
      <c r="Y695" s="272"/>
      <c r="Z695" s="273"/>
      <c r="AA695" s="273"/>
      <c r="AB695" s="271"/>
      <c r="AC695" s="273"/>
      <c r="AD695" s="193"/>
    </row>
    <row r="696" spans="1:30" ht="15">
      <c r="A696" s="1067"/>
      <c r="B696" s="1106" t="s">
        <v>497</v>
      </c>
      <c r="C696" s="1097">
        <v>2730</v>
      </c>
      <c r="D696" s="1098">
        <v>38102</v>
      </c>
      <c r="E696" s="1098">
        <v>12300</v>
      </c>
      <c r="F696" s="1099">
        <v>2336</v>
      </c>
      <c r="G696" s="1100">
        <v>55468</v>
      </c>
      <c r="H696" s="1097"/>
      <c r="I696" s="1101"/>
      <c r="J696" s="1086"/>
      <c r="K696"/>
      <c r="L696" s="480"/>
      <c r="M696" s="145"/>
      <c r="N696" s="271"/>
      <c r="O696" s="271"/>
      <c r="P696" s="207"/>
      <c r="Q696" s="208"/>
      <c r="R696" s="209"/>
      <c r="S696" s="210"/>
      <c r="T696" s="207"/>
      <c r="U696" s="209"/>
      <c r="V696" s="270"/>
      <c r="W696" s="271"/>
      <c r="X696" s="271"/>
      <c r="Y696" s="272"/>
      <c r="Z696" s="273"/>
      <c r="AA696" s="273"/>
      <c r="AB696" s="271"/>
      <c r="AC696" s="273"/>
      <c r="AD696" s="193"/>
    </row>
    <row r="697" spans="1:30" ht="15">
      <c r="A697" s="1067"/>
      <c r="B697" s="1065" t="s">
        <v>1277</v>
      </c>
      <c r="C697" s="1097">
        <v>2730</v>
      </c>
      <c r="D697" s="1098">
        <v>38102</v>
      </c>
      <c r="E697" s="1098">
        <v>12300</v>
      </c>
      <c r="F697" s="1099">
        <v>2336</v>
      </c>
      <c r="G697" s="1100">
        <v>55468</v>
      </c>
      <c r="H697" s="1097"/>
      <c r="I697" s="1101"/>
      <c r="J697" s="1086"/>
      <c r="K697"/>
      <c r="L697" s="480"/>
      <c r="M697" s="145"/>
      <c r="N697" s="271">
        <f>IF(C697&gt;0,(C697/C683)*100,)</f>
        <v>60.013189712024619</v>
      </c>
      <c r="O697" s="271">
        <f>IF(D697&gt;0,(D697/D683)*100,)</f>
        <v>48.461646083207206</v>
      </c>
      <c r="P697" s="276">
        <f t="shared" ref="P697" si="2724">IF(E697&gt;0,(E697/E683)*100,)</f>
        <v>55.097652750403157</v>
      </c>
      <c r="Q697" s="276">
        <f t="shared" ref="Q697" si="2725">IF(F697&gt;0,(F697/F683)*100,)</f>
        <v>56.207892204042352</v>
      </c>
      <c r="R697" s="277">
        <f t="shared" ref="R697" si="2726">IF(G697&gt;0,(G697/G683)*100,)</f>
        <v>50.585488636778173</v>
      </c>
      <c r="S697" s="276">
        <f t="shared" ref="S697" si="2727">IF(H697&gt;0,(H697/H683)*100,)</f>
        <v>0</v>
      </c>
      <c r="T697" s="271">
        <f t="shared" ref="T697" si="2728">IF(I697&gt;0,(I697/I683)*100,)</f>
        <v>0</v>
      </c>
      <c r="U697" s="277">
        <f t="shared" ref="U697" si="2729">IF(J697&gt;0,(J697/J683)*100,)</f>
        <v>0</v>
      </c>
      <c r="V697" s="270"/>
      <c r="W697" s="271"/>
      <c r="X697" s="271"/>
      <c r="Y697" s="272"/>
      <c r="Z697" s="273"/>
      <c r="AA697" s="273"/>
      <c r="AB697" s="271"/>
      <c r="AC697" s="273"/>
      <c r="AD697" s="193"/>
    </row>
    <row r="698" spans="1:30" ht="15">
      <c r="A698" s="1067"/>
      <c r="B698" s="1065" t="s">
        <v>1279</v>
      </c>
      <c r="C698" s="1097">
        <v>2730</v>
      </c>
      <c r="D698" s="1098">
        <v>38102</v>
      </c>
      <c r="E698" s="1098">
        <v>12300</v>
      </c>
      <c r="F698" s="1099">
        <v>2336</v>
      </c>
      <c r="G698" s="1100">
        <v>55468</v>
      </c>
      <c r="H698" s="1097"/>
      <c r="I698" s="1101"/>
      <c r="J698" s="1086"/>
      <c r="K698"/>
      <c r="L698" s="480"/>
      <c r="M698" s="145"/>
      <c r="N698" s="271"/>
      <c r="O698" s="271"/>
      <c r="P698" s="207"/>
      <c r="Q698" s="208"/>
      <c r="R698" s="209"/>
      <c r="S698" s="210"/>
      <c r="T698" s="207"/>
      <c r="U698" s="209"/>
      <c r="V698" s="270"/>
      <c r="W698" s="271"/>
      <c r="X698" s="271"/>
      <c r="Y698" s="272"/>
      <c r="Z698" s="273"/>
      <c r="AA698" s="273"/>
      <c r="AB698" s="271"/>
      <c r="AC698" s="273"/>
      <c r="AD698" s="193"/>
    </row>
    <row r="699" spans="1:30" ht="15">
      <c r="A699" s="1067"/>
      <c r="B699" s="1106" t="s">
        <v>495</v>
      </c>
      <c r="C699" s="1097">
        <v>2901</v>
      </c>
      <c r="D699" s="1098">
        <v>38682</v>
      </c>
      <c r="E699" s="1098">
        <v>12821</v>
      </c>
      <c r="F699" s="1099">
        <v>2463</v>
      </c>
      <c r="G699" s="1100">
        <v>56867</v>
      </c>
      <c r="H699" s="1097"/>
      <c r="I699" s="1101"/>
      <c r="J699" s="1086"/>
      <c r="K699"/>
      <c r="L699" s="480"/>
      <c r="M699" s="145"/>
      <c r="N699" s="271"/>
      <c r="O699" s="271"/>
      <c r="P699" s="207"/>
      <c r="Q699" s="208"/>
      <c r="R699" s="209"/>
      <c r="S699" s="210"/>
      <c r="T699" s="207"/>
      <c r="U699" s="209"/>
      <c r="V699" s="270"/>
      <c r="W699" s="271"/>
      <c r="X699" s="271"/>
      <c r="Y699" s="272"/>
      <c r="Z699" s="273"/>
      <c r="AA699" s="273"/>
      <c r="AB699" s="271"/>
      <c r="AC699" s="273"/>
      <c r="AD699" s="193"/>
    </row>
    <row r="700" spans="1:30" ht="15">
      <c r="A700" s="1067"/>
      <c r="B700" s="1065" t="s">
        <v>1281</v>
      </c>
      <c r="C700" s="1097">
        <v>2901</v>
      </c>
      <c r="D700" s="1098">
        <v>38682</v>
      </c>
      <c r="E700" s="1098">
        <v>12821</v>
      </c>
      <c r="F700" s="1099">
        <v>2463</v>
      </c>
      <c r="G700" s="1100">
        <v>56867</v>
      </c>
      <c r="H700" s="1097"/>
      <c r="I700" s="1101"/>
      <c r="J700" s="1086"/>
      <c r="K700"/>
      <c r="L700" s="480"/>
      <c r="M700" s="145"/>
      <c r="N700" s="271">
        <f>IF(C700&gt;0,(C700/C684)*100,)</f>
        <v>61.631612492033142</v>
      </c>
      <c r="O700" s="271">
        <f>IF(D700&gt;0,(D700/D684)*100,)</f>
        <v>46.807274839365448</v>
      </c>
      <c r="P700" s="207">
        <f t="shared" ref="P700" si="2730">IF(E700&gt;0,(E700/E684)*100,)</f>
        <v>55.543040332712387</v>
      </c>
      <c r="Q700" s="208">
        <f t="shared" ref="Q700" si="2731">IF(F700&gt;0,(F700/F684)*100,)</f>
        <v>65.522745411013574</v>
      </c>
      <c r="R700" s="209">
        <f t="shared" ref="R700" si="2732">IF(G700&gt;0,(G700/G684)*100,)</f>
        <v>49.800332778702163</v>
      </c>
      <c r="S700" s="210">
        <f t="shared" ref="S700" si="2733">IF(H700&gt;0,(H700/H684)*100,)</f>
        <v>0</v>
      </c>
      <c r="T700" s="207">
        <f t="shared" ref="T700" si="2734">IF(I700&gt;0,(I700/I684)*100,)</f>
        <v>0</v>
      </c>
      <c r="U700" s="209">
        <f t="shared" ref="U700" si="2735">IF(J700&gt;0,(J700/J684)*100,)</f>
        <v>0</v>
      </c>
      <c r="V700" s="270"/>
      <c r="W700" s="271"/>
      <c r="X700" s="271"/>
      <c r="Y700" s="272"/>
      <c r="Z700" s="273"/>
      <c r="AA700" s="273"/>
      <c r="AB700" s="271"/>
      <c r="AC700" s="273"/>
      <c r="AD700" s="193"/>
    </row>
    <row r="701" spans="1:30" ht="15">
      <c r="A701" s="1067"/>
      <c r="B701" s="1065" t="s">
        <v>1285</v>
      </c>
      <c r="C701" s="1097">
        <v>2901</v>
      </c>
      <c r="D701" s="1098">
        <v>38682</v>
      </c>
      <c r="E701" s="1098">
        <v>12821</v>
      </c>
      <c r="F701" s="1099">
        <v>2463</v>
      </c>
      <c r="G701" s="1100">
        <v>56867</v>
      </c>
      <c r="H701" s="1097"/>
      <c r="I701" s="1101"/>
      <c r="J701" s="1086"/>
      <c r="K701"/>
      <c r="L701" s="480"/>
      <c r="M701" s="145"/>
      <c r="N701" s="271"/>
      <c r="O701" s="271"/>
      <c r="P701" s="207"/>
      <c r="Q701" s="208"/>
      <c r="R701" s="209"/>
      <c r="S701" s="210"/>
      <c r="T701" s="207"/>
      <c r="U701" s="209"/>
      <c r="V701" s="270"/>
      <c r="W701" s="271"/>
      <c r="X701" s="271"/>
      <c r="Y701" s="272"/>
      <c r="Z701" s="273"/>
      <c r="AA701" s="273"/>
      <c r="AB701" s="271"/>
      <c r="AC701" s="273"/>
      <c r="AD701" s="193"/>
    </row>
    <row r="702" spans="1:30" ht="15">
      <c r="A702" s="1067"/>
      <c r="B702" s="1065" t="s">
        <v>1283</v>
      </c>
      <c r="C702" s="1097">
        <v>2901</v>
      </c>
      <c r="D702" s="1098">
        <v>38682</v>
      </c>
      <c r="E702" s="1098">
        <v>12821</v>
      </c>
      <c r="F702" s="1099">
        <v>2463</v>
      </c>
      <c r="G702" s="1100">
        <v>56867</v>
      </c>
      <c r="H702" s="1097"/>
      <c r="I702" s="1101"/>
      <c r="J702" s="1086"/>
      <c r="K702"/>
      <c r="L702" s="480"/>
      <c r="M702" s="145"/>
      <c r="N702" s="271"/>
      <c r="O702" s="271"/>
      <c r="P702" s="207"/>
      <c r="Q702" s="208"/>
      <c r="R702" s="209"/>
      <c r="S702" s="210"/>
      <c r="T702" s="207"/>
      <c r="U702" s="209"/>
      <c r="V702" s="270"/>
      <c r="W702" s="271"/>
      <c r="X702" s="271"/>
      <c r="Y702" s="272"/>
      <c r="Z702" s="273"/>
      <c r="AA702" s="273"/>
      <c r="AB702" s="271"/>
      <c r="AC702" s="273"/>
      <c r="AD702" s="193"/>
    </row>
    <row r="703" spans="1:30" ht="15">
      <c r="A703" s="1067"/>
      <c r="B703" s="1106" t="s">
        <v>493</v>
      </c>
      <c r="C703" s="1097">
        <v>3755</v>
      </c>
      <c r="D703" s="1098">
        <v>42994</v>
      </c>
      <c r="E703" s="1098">
        <v>15108</v>
      </c>
      <c r="F703" s="1099">
        <v>2661</v>
      </c>
      <c r="G703" s="1100">
        <v>64518</v>
      </c>
      <c r="H703" s="1097"/>
      <c r="I703" s="1101"/>
      <c r="J703" s="1086"/>
      <c r="K703"/>
      <c r="L703" s="480"/>
      <c r="M703" s="145"/>
      <c r="N703" s="271"/>
      <c r="O703" s="271"/>
      <c r="P703" s="207"/>
      <c r="Q703" s="208"/>
      <c r="R703" s="209"/>
      <c r="S703" s="210"/>
      <c r="T703" s="207"/>
      <c r="U703" s="209"/>
      <c r="V703" s="270"/>
      <c r="W703" s="271"/>
      <c r="X703" s="271"/>
      <c r="Y703" s="272"/>
      <c r="Z703" s="273"/>
      <c r="AA703" s="273"/>
      <c r="AB703" s="271"/>
      <c r="AC703" s="273"/>
      <c r="AD703" s="193"/>
    </row>
    <row r="704" spans="1:30" ht="15">
      <c r="A704" s="1067"/>
      <c r="B704" s="1065" t="s">
        <v>1298</v>
      </c>
      <c r="C704" s="1097">
        <v>3755</v>
      </c>
      <c r="D704" s="1098">
        <v>42994</v>
      </c>
      <c r="E704" s="1098">
        <v>15108</v>
      </c>
      <c r="F704" s="1099">
        <v>2661</v>
      </c>
      <c r="G704" s="1100">
        <v>64518</v>
      </c>
      <c r="H704" s="1097"/>
      <c r="I704" s="1101"/>
      <c r="J704" s="1086"/>
      <c r="K704"/>
      <c r="L704" s="480"/>
      <c r="M704" s="145"/>
      <c r="N704" s="271"/>
      <c r="O704" s="271">
        <f>IF(D704&gt;0,(D704/D685)*100,)</f>
        <v>46.681867535287729</v>
      </c>
      <c r="P704" s="207">
        <f t="shared" ref="P704" si="2736">IF(E704&gt;0,(E704/E685)*100,)</f>
        <v>61.044890702654655</v>
      </c>
      <c r="Q704" s="208">
        <f t="shared" ref="Q704" si="2737">IF(F704&gt;0,(F704/F685)*100,)</f>
        <v>67.418292373954898</v>
      </c>
      <c r="R704" s="209">
        <f t="shared" ref="R704" si="2738">IF(G704&gt;0,(G704/G685)*100,)</f>
        <v>50.748827989805868</v>
      </c>
      <c r="S704" s="210">
        <f t="shared" ref="S704" si="2739">IF(H704&gt;0,(H704/H685)*100,)</f>
        <v>0</v>
      </c>
      <c r="T704" s="207">
        <f t="shared" ref="T704" si="2740">IF(I704&gt;0,(I704/I685)*100,)</f>
        <v>0</v>
      </c>
      <c r="U704" s="209">
        <f t="shared" ref="U704" si="2741">IF(J704&gt;0,(J704/J685)*100,)</f>
        <v>0</v>
      </c>
      <c r="V704" s="270"/>
      <c r="W704" s="271"/>
      <c r="X704" s="271"/>
      <c r="Y704" s="272"/>
      <c r="Z704" s="273"/>
      <c r="AA704" s="273"/>
      <c r="AB704" s="271"/>
      <c r="AC704" s="273"/>
      <c r="AD704" s="193"/>
    </row>
    <row r="705" spans="1:38" ht="15">
      <c r="A705" s="1067"/>
      <c r="B705" s="1065" t="s">
        <v>1287</v>
      </c>
      <c r="C705" s="1097">
        <v>3755</v>
      </c>
      <c r="D705" s="1098">
        <v>42994</v>
      </c>
      <c r="E705" s="1098">
        <v>15108</v>
      </c>
      <c r="F705" s="1099">
        <v>2661</v>
      </c>
      <c r="G705" s="1100">
        <v>64518</v>
      </c>
      <c r="H705" s="1097"/>
      <c r="I705" s="1101"/>
      <c r="J705" s="1086"/>
      <c r="K705"/>
      <c r="L705" s="480"/>
      <c r="M705" s="145"/>
      <c r="N705" s="271"/>
      <c r="O705" s="271"/>
      <c r="P705" s="207"/>
      <c r="Q705" s="208"/>
      <c r="R705" s="209"/>
      <c r="S705" s="210"/>
      <c r="T705" s="207"/>
      <c r="U705" s="209"/>
      <c r="V705" s="270"/>
      <c r="W705" s="271"/>
      <c r="X705" s="271"/>
      <c r="Y705" s="272"/>
      <c r="Z705" s="273"/>
      <c r="AA705" s="273"/>
      <c r="AB705" s="271"/>
      <c r="AC705" s="273"/>
      <c r="AD705" s="193"/>
    </row>
    <row r="706" spans="1:38" ht="15">
      <c r="A706" s="1067"/>
      <c r="B706" s="1106" t="s">
        <v>491</v>
      </c>
      <c r="C706" s="1097">
        <v>3950</v>
      </c>
      <c r="D706" s="1098">
        <v>44475</v>
      </c>
      <c r="E706" s="1098">
        <v>15533</v>
      </c>
      <c r="F706" s="1099">
        <v>2895</v>
      </c>
      <c r="G706" s="1100">
        <v>66853</v>
      </c>
      <c r="H706" s="1097"/>
      <c r="I706" s="1101"/>
      <c r="J706" s="1086"/>
      <c r="K706"/>
      <c r="L706" s="480"/>
      <c r="M706" s="145"/>
      <c r="N706" s="271"/>
      <c r="O706" s="271"/>
      <c r="P706" s="207"/>
      <c r="Q706" s="208"/>
      <c r="R706" s="209"/>
      <c r="S706" s="210"/>
      <c r="T706" s="207"/>
      <c r="U706" s="209"/>
      <c r="V706" s="270"/>
      <c r="W706" s="271"/>
      <c r="X706" s="271"/>
      <c r="Y706" s="272"/>
      <c r="Z706" s="273"/>
      <c r="AA706" s="273"/>
      <c r="AB706" s="271"/>
      <c r="AC706" s="273"/>
      <c r="AD706" s="193"/>
    </row>
    <row r="707" spans="1:38" ht="15">
      <c r="A707" s="1067"/>
      <c r="B707" s="1065" t="s">
        <v>1300</v>
      </c>
      <c r="C707" s="1097">
        <v>3950</v>
      </c>
      <c r="D707" s="1098">
        <v>44475</v>
      </c>
      <c r="E707" s="1098">
        <v>15533</v>
      </c>
      <c r="F707" s="1099">
        <v>2895</v>
      </c>
      <c r="G707" s="1100">
        <v>66853</v>
      </c>
      <c r="H707" s="1097"/>
      <c r="I707" s="1101"/>
      <c r="J707" s="1086"/>
      <c r="K707"/>
      <c r="L707" s="480"/>
      <c r="M707" s="145"/>
      <c r="N707" s="271"/>
      <c r="O707" s="271">
        <f>IF(D707&gt;0,(D707/D686)*100,)</f>
        <v>44.270911099829782</v>
      </c>
      <c r="P707" s="207">
        <f t="shared" ref="P707" si="2742">IF(E707&gt;0,(E707/E686)*100,)</f>
        <v>59.781395527845127</v>
      </c>
      <c r="Q707" s="208">
        <f t="shared" ref="Q707" si="2743">IF(F707&gt;0,(F707/F686)*100,)</f>
        <v>66.201692202149559</v>
      </c>
      <c r="R707" s="209">
        <f t="shared" ref="R707" si="2744">IF(G707&gt;0,(G707/G686)*100,)</f>
        <v>48.705376657438435</v>
      </c>
      <c r="S707" s="210">
        <f t="shared" ref="S707" si="2745">IF(H707&gt;0,(H707/H686)*100,)</f>
        <v>0</v>
      </c>
      <c r="T707" s="207">
        <f t="shared" ref="T707" si="2746">IF(I707&gt;0,(I707/I686)*100,)</f>
        <v>0</v>
      </c>
      <c r="U707" s="209">
        <f t="shared" ref="U707" si="2747">IF(J707&gt;0,(J707/J686)*100,)</f>
        <v>0</v>
      </c>
      <c r="V707" s="270"/>
      <c r="W707" s="271"/>
      <c r="X707" s="271"/>
      <c r="Y707" s="272"/>
      <c r="Z707" s="273"/>
      <c r="AA707" s="273"/>
      <c r="AB707" s="271"/>
      <c r="AC707" s="273"/>
      <c r="AD707" s="193"/>
    </row>
    <row r="708" spans="1:38" ht="15">
      <c r="A708" s="1067"/>
      <c r="B708" s="1065" t="s">
        <v>1289</v>
      </c>
      <c r="C708" s="1097">
        <v>3950</v>
      </c>
      <c r="D708" s="1098">
        <v>44475</v>
      </c>
      <c r="E708" s="1098">
        <v>15533</v>
      </c>
      <c r="F708" s="1099">
        <v>2895</v>
      </c>
      <c r="G708" s="1100">
        <v>66853</v>
      </c>
      <c r="H708" s="1097"/>
      <c r="I708" s="1101"/>
      <c r="J708" s="1086"/>
      <c r="K708"/>
      <c r="L708" s="480"/>
      <c r="M708" s="145"/>
      <c r="N708" s="179"/>
      <c r="O708" s="271"/>
      <c r="P708" s="207"/>
      <c r="Q708" s="208"/>
      <c r="R708" s="209"/>
      <c r="S708" s="210"/>
      <c r="T708" s="207"/>
      <c r="U708" s="209"/>
      <c r="V708" s="286" t="s">
        <v>9</v>
      </c>
      <c r="W708" s="271"/>
      <c r="X708" s="271"/>
      <c r="Y708" s="272"/>
      <c r="Z708" s="273"/>
      <c r="AA708" s="273"/>
      <c r="AB708" s="271"/>
      <c r="AC708" s="273"/>
      <c r="AD708" s="193"/>
    </row>
    <row r="709" spans="1:38" ht="15">
      <c r="A709" s="1067"/>
      <c r="B709" s="1106" t="s">
        <v>489</v>
      </c>
      <c r="C709" s="1097">
        <v>1785</v>
      </c>
      <c r="D709" s="1098">
        <v>22688</v>
      </c>
      <c r="E709" s="1098">
        <v>6640</v>
      </c>
      <c r="F709" s="1099">
        <v>1087</v>
      </c>
      <c r="G709" s="1100">
        <v>32200</v>
      </c>
      <c r="H709" s="1097"/>
      <c r="I709" s="1101"/>
      <c r="J709" s="1086"/>
      <c r="K709"/>
      <c r="L709" s="480"/>
      <c r="M709" s="145"/>
      <c r="N709" s="975">
        <f>IF(C709&gt;0,(C709/C701)*100,)</f>
        <v>61.530506721820068</v>
      </c>
      <c r="O709" s="975">
        <f>IF(D709&gt;0,(D709/D701)*100,)</f>
        <v>58.652603278010439</v>
      </c>
      <c r="P709" s="975">
        <f t="shared" ref="P709" si="2748">IF(E709&gt;0,(E709/E701)*100,)</f>
        <v>51.790031978784803</v>
      </c>
      <c r="Q709" s="975">
        <f t="shared" ref="Q709" si="2749">IF(F709&gt;0,(F709/F701)*100,)</f>
        <v>44.133170929760453</v>
      </c>
      <c r="R709" s="976">
        <f t="shared" ref="R709" si="2750">IF(G709&gt;0,(G709/G701)*100,)</f>
        <v>56.623349218351592</v>
      </c>
      <c r="S709" s="976">
        <f t="shared" ref="S709" si="2751">IF(H709&gt;0,(H709/H701)*100,)</f>
        <v>0</v>
      </c>
      <c r="T709" s="977">
        <f t="shared" ref="T709" si="2752">IF(I709&gt;0,(I709/I701)*100,)</f>
        <v>0</v>
      </c>
      <c r="U709" s="987">
        <f t="shared" ref="U709" si="2753">IF(J709&gt;0,(J709/J701)*100,)</f>
        <v>0</v>
      </c>
      <c r="V709" s="281">
        <f>+N709+N712</f>
        <v>68.252326783867645</v>
      </c>
      <c r="W709" s="271">
        <f t="shared" ref="W709:W711" si="2754">+O709+O712</f>
        <v>68.507316064319312</v>
      </c>
      <c r="X709" s="271">
        <f t="shared" ref="X709:X711" si="2755">+P709+P712</f>
        <v>61.227673348412758</v>
      </c>
      <c r="Y709" s="272">
        <f t="shared" ref="Y709:Y711" si="2756">+Q709+Q712</f>
        <v>59.561510353227767</v>
      </c>
      <c r="Z709" s="273">
        <f t="shared" ref="Z709:Z711" si="2757">+R709+R712</f>
        <v>66.465612745529043</v>
      </c>
      <c r="AA709" s="273">
        <f t="shared" ref="AA709:AA711" si="2758">+S709+S712</f>
        <v>0</v>
      </c>
      <c r="AB709" s="271">
        <f t="shared" ref="AB709:AB711" si="2759">+T709+T712</f>
        <v>0</v>
      </c>
      <c r="AC709" s="273">
        <f t="shared" ref="AC709:AC711" si="2760">+U709+U712</f>
        <v>0</v>
      </c>
      <c r="AD709" s="193"/>
      <c r="AE709" s="992">
        <f>+V709+N715</f>
        <v>100.00000000000001</v>
      </c>
      <c r="AF709" s="992">
        <f t="shared" ref="AF709:AF711" si="2761">+W709+O715</f>
        <v>99.999999999999986</v>
      </c>
      <c r="AG709" s="992">
        <f t="shared" ref="AG709:AG711" si="2762">+X709+P715</f>
        <v>100</v>
      </c>
      <c r="AH709" s="992">
        <f t="shared" ref="AH709:AH711" si="2763">+Y709+Q715</f>
        <v>100</v>
      </c>
      <c r="AI709" s="992">
        <f t="shared" ref="AI709:AI711" si="2764">+Z709+R715</f>
        <v>100</v>
      </c>
      <c r="AJ709" s="992">
        <f t="shared" ref="AJ709:AJ711" si="2765">+AA709+S715</f>
        <v>0</v>
      </c>
      <c r="AK709" s="992">
        <f t="shared" ref="AK709:AK711" si="2766">+AB709+T715</f>
        <v>0</v>
      </c>
      <c r="AL709" s="992">
        <f t="shared" ref="AL709:AL711" si="2767">+AC709+U715</f>
        <v>0</v>
      </c>
    </row>
    <row r="710" spans="1:38" ht="15">
      <c r="A710" s="1067"/>
      <c r="B710" s="1106" t="s">
        <v>487</v>
      </c>
      <c r="C710" s="1097">
        <v>2221</v>
      </c>
      <c r="D710" s="1098">
        <v>24436</v>
      </c>
      <c r="E710" s="1098">
        <v>7581</v>
      </c>
      <c r="F710" s="1099">
        <v>1183</v>
      </c>
      <c r="G710" s="1100">
        <v>35421</v>
      </c>
      <c r="H710" s="1097"/>
      <c r="I710" s="1101"/>
      <c r="J710" s="1086"/>
      <c r="K710"/>
      <c r="L710" s="480"/>
      <c r="M710" s="145"/>
      <c r="N710" s="179">
        <f>IF(C710&gt;0,(C710/C705)*100,)</f>
        <v>59.147802929427428</v>
      </c>
      <c r="O710" s="179">
        <f>IF(D710&gt;0,(D710/D705)*100,)</f>
        <v>56.835837558729132</v>
      </c>
      <c r="P710" s="179">
        <f t="shared" ref="P710" si="2768">IF(E710&gt;0,(E710/E705)*100,)</f>
        <v>50.178713264495634</v>
      </c>
      <c r="Q710" s="179">
        <f t="shared" ref="Q710" si="2769">IF(F710&gt;0,(F710/F705)*100,)</f>
        <v>44.456971063509961</v>
      </c>
      <c r="R710" s="180">
        <f t="shared" ref="R710" si="2770">IF(G710&gt;0,(G710/G705)*100,)</f>
        <v>54.900957872221703</v>
      </c>
      <c r="S710" s="180">
        <f t="shared" ref="S710" si="2771">IF(H710&gt;0,(H710/H705)*100,)</f>
        <v>0</v>
      </c>
      <c r="T710" s="245">
        <f t="shared" ref="T710" si="2772">IF(I710&gt;0,(I710/I705)*100,)</f>
        <v>0</v>
      </c>
      <c r="U710" s="988">
        <f t="shared" ref="U710" si="2773">IF(J710&gt;0,(J710/J705)*100,)</f>
        <v>0</v>
      </c>
      <c r="V710" s="281">
        <f t="shared" ref="V710:V711" si="2774">+N710+N713</f>
        <v>64.71371504660452</v>
      </c>
      <c r="W710" s="271">
        <f t="shared" si="2754"/>
        <v>66.555798483509335</v>
      </c>
      <c r="X710" s="271">
        <f t="shared" si="2755"/>
        <v>59.299708763568972</v>
      </c>
      <c r="Y710" s="272">
        <f t="shared" si="2756"/>
        <v>58.098459225854945</v>
      </c>
      <c r="Z710" s="273">
        <f t="shared" si="2757"/>
        <v>64.400632381660927</v>
      </c>
      <c r="AA710" s="273">
        <f t="shared" si="2758"/>
        <v>0</v>
      </c>
      <c r="AB710" s="271">
        <f t="shared" si="2759"/>
        <v>0</v>
      </c>
      <c r="AC710" s="273">
        <f t="shared" si="2760"/>
        <v>0</v>
      </c>
      <c r="AD710" s="193"/>
      <c r="AE710" s="992">
        <f t="shared" ref="AE710:AE711" si="2775">+V710+N716</f>
        <v>100</v>
      </c>
      <c r="AF710" s="992">
        <f t="shared" si="2761"/>
        <v>100</v>
      </c>
      <c r="AG710" s="992">
        <f t="shared" si="2762"/>
        <v>100</v>
      </c>
      <c r="AH710" s="992">
        <f t="shared" si="2763"/>
        <v>100</v>
      </c>
      <c r="AI710" s="992">
        <f t="shared" si="2764"/>
        <v>100</v>
      </c>
      <c r="AJ710" s="992">
        <f t="shared" si="2765"/>
        <v>0</v>
      </c>
      <c r="AK710" s="992">
        <f t="shared" si="2766"/>
        <v>0</v>
      </c>
      <c r="AL710" s="992">
        <f t="shared" si="2767"/>
        <v>0</v>
      </c>
    </row>
    <row r="711" spans="1:38" ht="15">
      <c r="A711" s="1067"/>
      <c r="B711" s="1114" t="s">
        <v>485</v>
      </c>
      <c r="C711" s="1116">
        <v>2240</v>
      </c>
      <c r="D711" s="1117">
        <v>24762</v>
      </c>
      <c r="E711" s="1117">
        <v>7601</v>
      </c>
      <c r="F711" s="1118">
        <v>1207</v>
      </c>
      <c r="G711" s="1119">
        <v>35810</v>
      </c>
      <c r="H711" s="1116"/>
      <c r="I711" s="1117"/>
      <c r="J711" s="1091"/>
      <c r="K711"/>
      <c r="L711" s="480"/>
      <c r="M711" s="145"/>
      <c r="N711" s="181">
        <f>IF(C711&gt;0,(C711/C708)*100,)</f>
        <v>56.708860759493675</v>
      </c>
      <c r="O711" s="181">
        <f>IF(D711&gt;0,(D711/D708)*100,)</f>
        <v>55.676222596964585</v>
      </c>
      <c r="P711" s="181">
        <f t="shared" ref="P711" si="2776">IF(E711&gt;0,(E711/E708)*100,)</f>
        <v>48.934526491984812</v>
      </c>
      <c r="Q711" s="181">
        <f t="shared" ref="Q711" si="2777">IF(F711&gt;0,(F711/F708)*100,)</f>
        <v>41.692573402417956</v>
      </c>
      <c r="R711" s="182">
        <f t="shared" ref="R711" si="2778">IF(G711&gt;0,(G711/G708)*100,)</f>
        <v>53.565285028345777</v>
      </c>
      <c r="S711" s="182">
        <f t="shared" ref="S711" si="2779">IF(H711&gt;0,(H711/H708)*100,)</f>
        <v>0</v>
      </c>
      <c r="T711" s="246">
        <f t="shared" ref="T711" si="2780">IF(I711&gt;0,(I711/I708)*100,)</f>
        <v>0</v>
      </c>
      <c r="U711" s="989">
        <f t="shared" ref="U711" si="2781">IF(J711&gt;0,(J711/J708)*100,)</f>
        <v>0</v>
      </c>
      <c r="V711" s="281">
        <f t="shared" si="2774"/>
        <v>62.683544303797476</v>
      </c>
      <c r="W711" s="271">
        <f t="shared" si="2754"/>
        <v>64.969083754918486</v>
      </c>
      <c r="X711" s="271">
        <f t="shared" si="2755"/>
        <v>57.612824309534545</v>
      </c>
      <c r="Y711" s="272">
        <f t="shared" si="2756"/>
        <v>54.162348877374782</v>
      </c>
      <c r="Z711" s="273">
        <f t="shared" si="2757"/>
        <v>62.656874037066402</v>
      </c>
      <c r="AA711" s="273">
        <f t="shared" si="2758"/>
        <v>0</v>
      </c>
      <c r="AB711" s="271">
        <f t="shared" si="2759"/>
        <v>0</v>
      </c>
      <c r="AC711" s="273">
        <f t="shared" si="2760"/>
        <v>0</v>
      </c>
      <c r="AD711" s="193"/>
      <c r="AE711" s="992">
        <f t="shared" si="2775"/>
        <v>100</v>
      </c>
      <c r="AF711" s="992">
        <f t="shared" si="2761"/>
        <v>100</v>
      </c>
      <c r="AG711" s="992">
        <f t="shared" si="2762"/>
        <v>100</v>
      </c>
      <c r="AH711" s="992">
        <f t="shared" si="2763"/>
        <v>100</v>
      </c>
      <c r="AI711" s="992">
        <f t="shared" si="2764"/>
        <v>100</v>
      </c>
      <c r="AJ711" s="992">
        <f t="shared" si="2765"/>
        <v>0</v>
      </c>
      <c r="AK711" s="992">
        <f t="shared" si="2766"/>
        <v>0</v>
      </c>
      <c r="AL711" s="992">
        <f t="shared" si="2767"/>
        <v>0</v>
      </c>
    </row>
    <row r="712" spans="1:38" ht="15">
      <c r="A712" s="1067"/>
      <c r="B712" s="1106" t="s">
        <v>483</v>
      </c>
      <c r="C712" s="1097">
        <v>195</v>
      </c>
      <c r="D712" s="1098">
        <v>3812</v>
      </c>
      <c r="E712" s="1098">
        <v>1210</v>
      </c>
      <c r="F712" s="1099">
        <v>380</v>
      </c>
      <c r="G712" s="1100">
        <v>5597</v>
      </c>
      <c r="H712" s="1097"/>
      <c r="I712" s="1101"/>
      <c r="J712" s="1086"/>
      <c r="K712"/>
      <c r="L712" s="480"/>
      <c r="M712" s="145"/>
      <c r="N712" s="179">
        <f>IF(C712&gt;0,(C712/C701)*100,)</f>
        <v>6.7218200620475708</v>
      </c>
      <c r="O712" s="179">
        <f>IF(D712&gt;0,(D712/D701)*100,)</f>
        <v>9.8547127863088786</v>
      </c>
      <c r="P712" s="179">
        <f t="shared" ref="P712" si="2782">IF(E712&gt;0,(E712/E701)*100,)</f>
        <v>9.4376413696279542</v>
      </c>
      <c r="Q712" s="179">
        <f t="shared" ref="Q712" si="2783">IF(F712&gt;0,(F712/F701)*100,)</f>
        <v>15.428339423467316</v>
      </c>
      <c r="R712" s="180">
        <f t="shared" ref="R712" si="2784">IF(G712&gt;0,(G712/G701)*100,)</f>
        <v>9.8422635271774492</v>
      </c>
      <c r="S712" s="180">
        <f t="shared" ref="S712" si="2785">IF(H712&gt;0,(H712/H701)*100,)</f>
        <v>0</v>
      </c>
      <c r="T712" s="245">
        <f t="shared" ref="T712" si="2786">IF(I712&gt;0,(I712/I701)*100,)</f>
        <v>0</v>
      </c>
      <c r="U712" s="988">
        <f t="shared" ref="U712" si="2787">IF(J712&gt;0,(J712/J701)*100,)</f>
        <v>0</v>
      </c>
      <c r="V712" s="281"/>
      <c r="W712" s="271"/>
      <c r="X712" s="271"/>
      <c r="Y712" s="272"/>
      <c r="Z712" s="273"/>
      <c r="AA712" s="273"/>
      <c r="AB712" s="271"/>
      <c r="AC712" s="273"/>
      <c r="AD712" s="193"/>
    </row>
    <row r="713" spans="1:38" ht="15">
      <c r="A713" s="1067"/>
      <c r="B713" s="1106" t="s">
        <v>481</v>
      </c>
      <c r="C713" s="1097">
        <v>209</v>
      </c>
      <c r="D713" s="1098">
        <v>4179</v>
      </c>
      <c r="E713" s="1098">
        <v>1378</v>
      </c>
      <c r="F713" s="1099">
        <v>363</v>
      </c>
      <c r="G713" s="1100">
        <v>6129</v>
      </c>
      <c r="H713" s="1097"/>
      <c r="I713" s="1101"/>
      <c r="J713" s="1086"/>
      <c r="K713"/>
      <c r="L713" s="922"/>
      <c r="M713" s="145"/>
      <c r="N713" s="179">
        <f>IF(C713&gt;0,(C713/C705)*100,)</f>
        <v>5.5659121171770973</v>
      </c>
      <c r="O713" s="179">
        <f>IF(D713&gt;0,(D713/D705)*100,)</f>
        <v>9.719960924780203</v>
      </c>
      <c r="P713" s="179">
        <f t="shared" ref="P713" si="2788">IF(E713&gt;0,(E713/E705)*100,)</f>
        <v>9.120995499073338</v>
      </c>
      <c r="Q713" s="179">
        <f t="shared" ref="Q713" si="2789">IF(F713&gt;0,(F713/F705)*100,)</f>
        <v>13.641488162344984</v>
      </c>
      <c r="R713" s="180">
        <f t="shared" ref="R713" si="2790">IF(G713&gt;0,(G713/G705)*100,)</f>
        <v>9.4996745094392274</v>
      </c>
      <c r="S713" s="180">
        <f t="shared" ref="S713" si="2791">IF(H713&gt;0,(H713/H705)*100,)</f>
        <v>0</v>
      </c>
      <c r="T713" s="245">
        <f t="shared" ref="T713" si="2792">IF(I713&gt;0,(I713/I705)*100,)</f>
        <v>0</v>
      </c>
      <c r="U713" s="988">
        <f t="shared" ref="U713" si="2793">IF(J713&gt;0,(J713/J705)*100,)</f>
        <v>0</v>
      </c>
      <c r="V713" s="281"/>
      <c r="W713" s="279"/>
      <c r="X713" s="279"/>
      <c r="Y713" s="280"/>
      <c r="Z713" s="281"/>
      <c r="AA713" s="281"/>
      <c r="AB713" s="279"/>
      <c r="AC713" s="281"/>
      <c r="AD713" s="193"/>
    </row>
    <row r="714" spans="1:38" ht="15">
      <c r="A714" s="1067"/>
      <c r="B714" s="1114" t="s">
        <v>479</v>
      </c>
      <c r="C714" s="1116">
        <v>236</v>
      </c>
      <c r="D714" s="1117">
        <v>4133</v>
      </c>
      <c r="E714" s="1117">
        <v>1348</v>
      </c>
      <c r="F714" s="1118">
        <v>361</v>
      </c>
      <c r="G714" s="1119">
        <v>6078</v>
      </c>
      <c r="H714" s="1116"/>
      <c r="I714" s="1117"/>
      <c r="J714" s="1091"/>
      <c r="K714"/>
      <c r="L714" s="922"/>
      <c r="M714" s="145"/>
      <c r="N714" s="181">
        <f>IF(C714&gt;0,(C714/C708)*100,)</f>
        <v>5.9746835443037973</v>
      </c>
      <c r="O714" s="181">
        <f>IF(D714&gt;0,(D714/D708)*100,)</f>
        <v>9.2928611579539062</v>
      </c>
      <c r="P714" s="181">
        <f t="shared" ref="P714" si="2794">IF(E714&gt;0,(E714/E708)*100,)</f>
        <v>8.6782978175497316</v>
      </c>
      <c r="Q714" s="181">
        <f t="shared" ref="Q714" si="2795">IF(F714&gt;0,(F714/F708)*100,)</f>
        <v>12.469775474956823</v>
      </c>
      <c r="R714" s="182">
        <f t="shared" ref="R714" si="2796">IF(G714&gt;0,(G714/G708)*100,)</f>
        <v>9.091589008720625</v>
      </c>
      <c r="S714" s="182">
        <f t="shared" ref="S714" si="2797">IF(H714&gt;0,(H714/H708)*100,)</f>
        <v>0</v>
      </c>
      <c r="T714" s="246">
        <f t="shared" ref="T714" si="2798">IF(I714&gt;0,(I714/I708)*100,)</f>
        <v>0</v>
      </c>
      <c r="U714" s="989">
        <f t="shared" ref="U714" si="2799">IF(J714&gt;0,(J714/J708)*100,)</f>
        <v>0</v>
      </c>
      <c r="V714" s="260"/>
      <c r="W714" s="254"/>
      <c r="X714" s="261"/>
      <c r="Y714" s="261"/>
      <c r="Z714" s="262"/>
      <c r="AA714" s="262"/>
      <c r="AB714" s="261"/>
      <c r="AC714" s="262"/>
      <c r="AD714" s="193"/>
    </row>
    <row r="715" spans="1:38" ht="15">
      <c r="A715" s="1067"/>
      <c r="B715" s="1106" t="s">
        <v>477</v>
      </c>
      <c r="C715" s="1097">
        <v>921</v>
      </c>
      <c r="D715" s="1098">
        <v>12182</v>
      </c>
      <c r="E715" s="1098">
        <v>4971</v>
      </c>
      <c r="F715" s="1099">
        <v>996</v>
      </c>
      <c r="G715" s="1100">
        <v>19070</v>
      </c>
      <c r="H715" s="1097"/>
      <c r="I715" s="1101"/>
      <c r="J715" s="1086"/>
      <c r="K715"/>
      <c r="L715" s="922"/>
      <c r="M715" s="145"/>
      <c r="N715" s="975">
        <f>IF(C715&gt;0,(C715/C701)*100,)</f>
        <v>31.747673216132366</v>
      </c>
      <c r="O715" s="975">
        <f t="shared" ref="O715" si="2800">IF(D715&gt;0,(D715/D701)*100,)</f>
        <v>31.492683935680677</v>
      </c>
      <c r="P715" s="975">
        <f t="shared" ref="P715" si="2801">IF(E715&gt;0,(E715/E701)*100,)</f>
        <v>38.772326651587242</v>
      </c>
      <c r="Q715" s="975">
        <f t="shared" ref="Q715" si="2802">IF(F715&gt;0,(F715/F701)*100,)</f>
        <v>40.438489646772233</v>
      </c>
      <c r="R715" s="976">
        <f t="shared" ref="R715" si="2803">IF(G715&gt;0,(G715/G701)*100,)</f>
        <v>33.534387254470957</v>
      </c>
      <c r="S715" s="976">
        <f t="shared" ref="S715" si="2804">IF(H715&gt;0,(H715/H701)*100,)</f>
        <v>0</v>
      </c>
      <c r="T715" s="977">
        <f t="shared" ref="T715" si="2805">IF(I715&gt;0,(I715/I701)*100,)</f>
        <v>0</v>
      </c>
      <c r="U715" s="987">
        <f t="shared" ref="U715" si="2806">IF(J715&gt;0,(J715/J701)*100,)</f>
        <v>0</v>
      </c>
      <c r="V715" s="260"/>
      <c r="W715" s="254"/>
      <c r="X715" s="261"/>
      <c r="Y715" s="261"/>
      <c r="Z715" s="262"/>
      <c r="AA715" s="262"/>
      <c r="AB715" s="261"/>
      <c r="AC715" s="262"/>
      <c r="AD715" s="193"/>
    </row>
    <row r="716" spans="1:38" ht="15">
      <c r="A716" s="1067"/>
      <c r="B716" s="1106" t="s">
        <v>475</v>
      </c>
      <c r="C716" s="1097">
        <v>1325</v>
      </c>
      <c r="D716" s="1098">
        <v>14379</v>
      </c>
      <c r="E716" s="1098">
        <v>6149</v>
      </c>
      <c r="F716" s="1099">
        <v>1115</v>
      </c>
      <c r="G716" s="1100">
        <v>22968</v>
      </c>
      <c r="H716" s="1097"/>
      <c r="I716" s="1101"/>
      <c r="J716" s="1086"/>
      <c r="K716"/>
      <c r="L716" s="922"/>
      <c r="M716" s="145"/>
      <c r="N716" s="178">
        <f>IF(C716&gt;0,(C716/C705)*100,)</f>
        <v>35.286284953395473</v>
      </c>
      <c r="O716" s="178">
        <f t="shared" ref="O716" si="2807">IF(D716&gt;0,(D716/D705)*100,)</f>
        <v>33.444201516490672</v>
      </c>
      <c r="P716" s="178">
        <f t="shared" ref="P716" si="2808">IF(E716&gt;0,(E716/E705)*100,)</f>
        <v>40.700291236431028</v>
      </c>
      <c r="Q716" s="178">
        <f t="shared" ref="Q716" si="2809">IF(F716&gt;0,(F716/F705)*100,)</f>
        <v>41.901540774145055</v>
      </c>
      <c r="R716" s="183">
        <f t="shared" ref="R716" si="2810">IF(G716&gt;0,(G716/G705)*100,)</f>
        <v>35.599367618339066</v>
      </c>
      <c r="S716" s="178">
        <f t="shared" ref="S716" si="2811">IF(H716&gt;0,(H716/H705)*100,)</f>
        <v>0</v>
      </c>
      <c r="T716" s="248">
        <f t="shared" ref="T716" si="2812">IF(I716&gt;0,(I716/I705)*100,)</f>
        <v>0</v>
      </c>
      <c r="U716" s="183">
        <f t="shared" ref="U716" si="2813">IF(J716&gt;0,(J716/J705)*100,)</f>
        <v>0</v>
      </c>
      <c r="V716" s="260"/>
      <c r="W716" s="254"/>
      <c r="X716" s="261"/>
      <c r="Y716" s="261"/>
      <c r="Z716" s="262"/>
      <c r="AA716" s="262"/>
      <c r="AB716" s="261"/>
      <c r="AC716" s="262"/>
      <c r="AD716" s="193"/>
    </row>
    <row r="717" spans="1:38" ht="15">
      <c r="A717" s="1067"/>
      <c r="B717" s="1114" t="s">
        <v>473</v>
      </c>
      <c r="C717" s="1116">
        <v>1474</v>
      </c>
      <c r="D717" s="1117">
        <v>15580</v>
      </c>
      <c r="E717" s="1117">
        <v>6584</v>
      </c>
      <c r="F717" s="1118">
        <v>1327</v>
      </c>
      <c r="G717" s="1119">
        <v>24965</v>
      </c>
      <c r="H717" s="1116"/>
      <c r="I717" s="1117"/>
      <c r="J717" s="1091"/>
      <c r="K717"/>
      <c r="L717" s="922"/>
      <c r="M717" s="145"/>
      <c r="N717" s="991">
        <f>IF(C717&gt;0,(C717/C708)*100,)</f>
        <v>37.316455696202532</v>
      </c>
      <c r="O717" s="991">
        <f t="shared" ref="O717" si="2814">IF(D717&gt;0,(D717/D708)*100,)</f>
        <v>35.030916245081507</v>
      </c>
      <c r="P717" s="991">
        <f t="shared" ref="P717" si="2815">IF(E717&gt;0,(E717/E708)*100,)</f>
        <v>42.387175690465462</v>
      </c>
      <c r="Q717" s="991">
        <f t="shared" ref="Q717" si="2816">IF(F717&gt;0,(F717/F708)*100,)</f>
        <v>45.837651122625218</v>
      </c>
      <c r="R717" s="996">
        <f t="shared" ref="R717" si="2817">IF(G717&gt;0,(G717/G708)*100,)</f>
        <v>37.343125962933598</v>
      </c>
      <c r="S717" s="991">
        <f t="shared" ref="S717" si="2818">IF(H717&gt;0,(H717/H708)*100,)</f>
        <v>0</v>
      </c>
      <c r="T717" s="984">
        <f t="shared" ref="T717" si="2819">IF(I717&gt;0,(I717/I708)*100,)</f>
        <v>0</v>
      </c>
      <c r="U717" s="996">
        <f t="shared" ref="U717" si="2820">IF(J717&gt;0,(J717/J708)*100,)</f>
        <v>0</v>
      </c>
      <c r="V717" s="285" t="s">
        <v>90</v>
      </c>
      <c r="W717" s="279"/>
      <c r="X717" s="279"/>
      <c r="Y717" s="280"/>
      <c r="Z717" s="281"/>
      <c r="AA717" s="281"/>
      <c r="AB717" s="279"/>
      <c r="AC717" s="281"/>
      <c r="AD717" s="193"/>
    </row>
    <row r="718" spans="1:38" ht="15">
      <c r="A718" s="1067"/>
      <c r="B718" s="1106" t="s">
        <v>471</v>
      </c>
      <c r="C718" s="1097">
        <v>361</v>
      </c>
      <c r="D718" s="1098">
        <v>3363</v>
      </c>
      <c r="E718" s="1098">
        <v>1645</v>
      </c>
      <c r="F718" s="1099">
        <v>551</v>
      </c>
      <c r="G718" s="1100">
        <v>5920</v>
      </c>
      <c r="H718" s="1097"/>
      <c r="I718" s="1101"/>
      <c r="J718" s="1086"/>
      <c r="K718"/>
      <c r="L718" s="922"/>
      <c r="M718" s="145"/>
      <c r="N718" s="248">
        <f>IF(C718&gt;0,(C718/C695)*100,)</f>
        <v>12.801418439716311</v>
      </c>
      <c r="O718" s="248">
        <f>IF(D718&gt;0,(D718/D695)*100,)</f>
        <v>8.9931809065383082</v>
      </c>
      <c r="P718" s="982">
        <f t="shared" ref="P718" si="2821">IF(E718&gt;0,(E718/E695)*100,)</f>
        <v>13.643526582068507</v>
      </c>
      <c r="Q718" s="982">
        <f t="shared" ref="Q718" si="2822">IF(F718&gt;0,(F718/F695)*100,)</f>
        <v>22.289644012944983</v>
      </c>
      <c r="R718" s="997">
        <f t="shared" ref="R718" si="2823">IF(G718&gt;0,(G718/G695)*100,)</f>
        <v>10.813970480783281</v>
      </c>
      <c r="S718" s="982">
        <f t="shared" ref="S718" si="2824">IF(H718&gt;0,(H718/H695)*100,)</f>
        <v>0</v>
      </c>
      <c r="T718" s="982">
        <f t="shared" ref="T718" si="2825">IF(I718&gt;0,(I718/I695)*100,)</f>
        <v>0</v>
      </c>
      <c r="U718" s="997">
        <f t="shared" ref="U718" si="2826">IF(J718&gt;0,(J718/J695)*100,)</f>
        <v>0</v>
      </c>
      <c r="V718" s="278">
        <f>+N718+N721+N724</f>
        <v>48.014184397163127</v>
      </c>
      <c r="W718" s="279">
        <f t="shared" ref="W718:W720" si="2827">+O718+O721+O724</f>
        <v>58.154833533894916</v>
      </c>
      <c r="X718" s="279">
        <f t="shared" ref="X718:X720" si="2828">+P718+P721+P724</f>
        <v>50.476901385087501</v>
      </c>
      <c r="Y718" s="280">
        <f t="shared" ref="Y718:Y720" si="2829">+Q718+Q721+Q724</f>
        <v>54.692556634304211</v>
      </c>
      <c r="Z718" s="281">
        <f t="shared" ref="Z718:Z720" si="2830">+R718+R721+R724</f>
        <v>55.785108870378494</v>
      </c>
      <c r="AA718" s="281">
        <f t="shared" ref="AA718:AA720" si="2831">+S718+S721+S724</f>
        <v>0</v>
      </c>
      <c r="AB718" s="279">
        <f t="shared" ref="AB718:AB720" si="2832">+T718+T721+T724</f>
        <v>0</v>
      </c>
      <c r="AC718" s="281">
        <f t="shared" ref="AC718:AC720" si="2833">+U718+U721+U724</f>
        <v>0</v>
      </c>
      <c r="AD718" s="193"/>
      <c r="AE718" s="992">
        <f>+V718+N727</f>
        <v>100</v>
      </c>
      <c r="AF718" s="992">
        <f t="shared" ref="AF718:AF720" si="2834">+W718+O727</f>
        <v>100</v>
      </c>
      <c r="AG718" s="992">
        <f t="shared" ref="AG718:AG720" si="2835">+X718+P727</f>
        <v>100</v>
      </c>
      <c r="AH718" s="992">
        <f t="shared" ref="AH718:AH720" si="2836">+Y718+Q727</f>
        <v>100</v>
      </c>
      <c r="AI718" s="992">
        <f t="shared" ref="AI718:AI720" si="2837">+Z718+R727</f>
        <v>100</v>
      </c>
      <c r="AJ718" s="992">
        <f t="shared" ref="AJ718:AJ720" si="2838">+AA718+S727</f>
        <v>0</v>
      </c>
      <c r="AK718" s="992">
        <f t="shared" ref="AK718:AK720" si="2839">+AB718+T727</f>
        <v>0</v>
      </c>
      <c r="AL718" s="992">
        <f t="shared" ref="AL718:AL720" si="2840">+AC718+U727</f>
        <v>0</v>
      </c>
    </row>
    <row r="719" spans="1:38" ht="15">
      <c r="A719" s="1067"/>
      <c r="B719" s="1106" t="s">
        <v>469</v>
      </c>
      <c r="C719" s="1097">
        <v>375</v>
      </c>
      <c r="D719" s="1098">
        <v>3664</v>
      </c>
      <c r="E719" s="1098">
        <v>1752</v>
      </c>
      <c r="F719" s="1099">
        <v>514</v>
      </c>
      <c r="G719" s="1100">
        <v>6305</v>
      </c>
      <c r="H719" s="1097"/>
      <c r="I719" s="1101"/>
      <c r="J719" s="1086"/>
      <c r="K719"/>
      <c r="L719" s="922"/>
      <c r="M719" s="145"/>
      <c r="N719" s="248">
        <f>IF(C719&gt;0,(C719/C698)*100,)</f>
        <v>13.736263736263737</v>
      </c>
      <c r="O719" s="248">
        <f>IF(D719&gt;0,(D719/D698)*100,)</f>
        <v>9.6162931079733358</v>
      </c>
      <c r="P719" s="248">
        <f t="shared" ref="P719" si="2841">IF(E719&gt;0,(E719/E698)*100,)</f>
        <v>14.243902439024389</v>
      </c>
      <c r="Q719" s="248">
        <f t="shared" ref="Q719" si="2842">IF(F719&gt;0,(F719/F698)*100,)</f>
        <v>22.003424657534246</v>
      </c>
      <c r="R719" s="253">
        <f t="shared" ref="R719" si="2843">IF(G719&gt;0,(G719/G698)*100,)</f>
        <v>11.366914256868824</v>
      </c>
      <c r="S719" s="248">
        <f t="shared" ref="S719" si="2844">IF(H719&gt;0,(H719/H698)*100,)</f>
        <v>0</v>
      </c>
      <c r="T719" s="248">
        <f t="shared" ref="T719" si="2845">IF(I719&gt;0,(I719/I698)*100,)</f>
        <v>0</v>
      </c>
      <c r="U719" s="253">
        <f t="shared" ref="U719" si="2846">IF(J719&gt;0,(J719/J698)*100,)</f>
        <v>0</v>
      </c>
      <c r="V719" s="278">
        <f t="shared" ref="V719:V720" si="2847">+N719+N722+N725</f>
        <v>49.926739926739934</v>
      </c>
      <c r="W719" s="254">
        <f t="shared" si="2827"/>
        <v>55.566636921946362</v>
      </c>
      <c r="X719" s="261">
        <f t="shared" si="2828"/>
        <v>51.300813008130078</v>
      </c>
      <c r="Y719" s="261">
        <f t="shared" si="2829"/>
        <v>56.121575342465761</v>
      </c>
      <c r="Z719" s="262">
        <f t="shared" si="2830"/>
        <v>54.366481574962137</v>
      </c>
      <c r="AA719" s="262">
        <f t="shared" si="2831"/>
        <v>0</v>
      </c>
      <c r="AB719" s="261">
        <f t="shared" si="2832"/>
        <v>0</v>
      </c>
      <c r="AC719" s="262">
        <f t="shared" si="2833"/>
        <v>0</v>
      </c>
      <c r="AD719" s="193"/>
      <c r="AE719" s="992">
        <f t="shared" ref="AE719:AE720" si="2848">+V719+N728</f>
        <v>100</v>
      </c>
      <c r="AF719" s="992">
        <f t="shared" si="2834"/>
        <v>100</v>
      </c>
      <c r="AG719" s="992">
        <f t="shared" si="2835"/>
        <v>100</v>
      </c>
      <c r="AH719" s="992">
        <f t="shared" si="2836"/>
        <v>100</v>
      </c>
      <c r="AI719" s="992">
        <f t="shared" si="2837"/>
        <v>100</v>
      </c>
      <c r="AJ719" s="992">
        <f t="shared" si="2838"/>
        <v>0</v>
      </c>
      <c r="AK719" s="992">
        <f t="shared" si="2839"/>
        <v>0</v>
      </c>
      <c r="AL719" s="992">
        <f t="shared" si="2840"/>
        <v>0</v>
      </c>
    </row>
    <row r="720" spans="1:38" ht="15">
      <c r="A720" s="1067"/>
      <c r="B720" s="1106" t="s">
        <v>467</v>
      </c>
      <c r="C720" s="1097">
        <v>480</v>
      </c>
      <c r="D720" s="1098">
        <v>3940</v>
      </c>
      <c r="E720" s="1098">
        <v>1877</v>
      </c>
      <c r="F720" s="1099">
        <v>507</v>
      </c>
      <c r="G720" s="1100">
        <v>6804</v>
      </c>
      <c r="H720" s="1097"/>
      <c r="I720" s="1101"/>
      <c r="J720" s="1086"/>
      <c r="K720"/>
      <c r="L720" s="922"/>
      <c r="M720" s="145"/>
      <c r="N720" s="984">
        <f>IF(C720&gt;0,(C720/C702)*100,)</f>
        <v>16.546018614270942</v>
      </c>
      <c r="O720" s="984">
        <f>IF(D720&gt;0,(D720/D702)*100,)</f>
        <v>10.185616048808232</v>
      </c>
      <c r="P720" s="984">
        <f t="shared" ref="P720" si="2849">IF(E720&gt;0,(E720/E702)*100,)</f>
        <v>14.640043678340223</v>
      </c>
      <c r="Q720" s="984">
        <f t="shared" ref="Q720" si="2850">IF(F720&gt;0,(F720/F702)*100,)</f>
        <v>20.584652862362972</v>
      </c>
      <c r="R720" s="985">
        <f t="shared" ref="R720" si="2851">IF(G720&gt;0,(G720/G702)*100,)</f>
        <v>11.964759878312554</v>
      </c>
      <c r="S720" s="984">
        <f t="shared" ref="S720" si="2852">IF(H720&gt;0,(H720/H702)*100,)</f>
        <v>0</v>
      </c>
      <c r="T720" s="984">
        <f t="shared" ref="T720" si="2853">IF(I720&gt;0,(I720/I702)*100,)</f>
        <v>0</v>
      </c>
      <c r="U720" s="985">
        <f t="shared" ref="U720" si="2854">IF(J720&gt;0,(J720/J702)*100,)</f>
        <v>0</v>
      </c>
      <c r="V720" s="278">
        <f t="shared" si="2847"/>
        <v>51.740779041709757</v>
      </c>
      <c r="W720" s="279">
        <f t="shared" si="2827"/>
        <v>54.596453130655078</v>
      </c>
      <c r="X720" s="279">
        <f t="shared" si="2828"/>
        <v>51.119257468216205</v>
      </c>
      <c r="Y720" s="280">
        <f t="shared" si="2829"/>
        <v>56.029232643118149</v>
      </c>
      <c r="Z720" s="281">
        <f t="shared" si="2830"/>
        <v>53.728876149612248</v>
      </c>
      <c r="AA720" s="281">
        <f t="shared" si="2831"/>
        <v>0</v>
      </c>
      <c r="AB720" s="279">
        <f t="shared" si="2832"/>
        <v>0</v>
      </c>
      <c r="AC720" s="281">
        <f t="shared" si="2833"/>
        <v>0</v>
      </c>
      <c r="AD720" s="193"/>
      <c r="AE720" s="992">
        <f t="shared" si="2848"/>
        <v>100</v>
      </c>
      <c r="AF720" s="992">
        <f t="shared" si="2834"/>
        <v>100</v>
      </c>
      <c r="AG720" s="992">
        <f t="shared" si="2835"/>
        <v>100</v>
      </c>
      <c r="AH720" s="992">
        <f t="shared" si="2836"/>
        <v>100</v>
      </c>
      <c r="AI720" s="992">
        <f t="shared" si="2837"/>
        <v>100</v>
      </c>
      <c r="AJ720" s="992">
        <f t="shared" si="2838"/>
        <v>0</v>
      </c>
      <c r="AK720" s="992">
        <f t="shared" si="2839"/>
        <v>0</v>
      </c>
      <c r="AL720" s="992">
        <f t="shared" si="2840"/>
        <v>0</v>
      </c>
    </row>
    <row r="721" spans="1:30" ht="15">
      <c r="A721" s="1067"/>
      <c r="B721" s="1106" t="s">
        <v>465</v>
      </c>
      <c r="C721" s="1097">
        <v>615</v>
      </c>
      <c r="D721" s="1098">
        <v>6958</v>
      </c>
      <c r="E721" s="1098">
        <v>1592</v>
      </c>
      <c r="F721" s="1099">
        <v>189</v>
      </c>
      <c r="G721" s="1100">
        <v>9354</v>
      </c>
      <c r="H721" s="1097"/>
      <c r="I721" s="1101"/>
      <c r="J721" s="1086"/>
      <c r="K721"/>
      <c r="L721" s="922"/>
      <c r="M721" s="145"/>
      <c r="N721" s="980">
        <f>IF(C721&gt;0,(C721/C695)*100,)</f>
        <v>21.808510638297875</v>
      </c>
      <c r="O721" s="982">
        <f t="shared" ref="O721" si="2855">IF(D721&gt;0,(D721/D695)*100,)</f>
        <v>18.606765610375721</v>
      </c>
      <c r="P721" s="982">
        <f t="shared" ref="P721" si="2856">IF(E721&gt;0,(E721/E695)*100,)</f>
        <v>13.203947914074812</v>
      </c>
      <c r="Q721" s="982">
        <f t="shared" ref="Q721" si="2857">IF(F721&gt;0,(F721/F695)*100,)</f>
        <v>7.6456310679611645</v>
      </c>
      <c r="R721" s="997">
        <f t="shared" ref="R721" si="2858">IF(G721&gt;0,(G721/G695)*100,)</f>
        <v>17.086804033318721</v>
      </c>
      <c r="S721" s="982">
        <f t="shared" ref="S721" si="2859">IF(H721&gt;0,(H721/H695)*100,)</f>
        <v>0</v>
      </c>
      <c r="T721" s="982">
        <f t="shared" ref="T721" si="2860">IF(I721&gt;0,(I721/I695)*100,)</f>
        <v>0</v>
      </c>
      <c r="U721" s="997">
        <f t="shared" ref="U721" si="2861">IF(J721&gt;0,(J721/J695)*100,)</f>
        <v>0</v>
      </c>
      <c r="AD721" s="193"/>
    </row>
    <row r="722" spans="1:30" ht="15">
      <c r="A722" s="1067"/>
      <c r="B722" s="1106" t="s">
        <v>463</v>
      </c>
      <c r="C722" s="1097">
        <v>620</v>
      </c>
      <c r="D722" s="1098">
        <v>6991</v>
      </c>
      <c r="E722" s="1098">
        <v>1712</v>
      </c>
      <c r="F722" s="1099">
        <v>183</v>
      </c>
      <c r="G722" s="1100">
        <v>9506</v>
      </c>
      <c r="H722" s="1097"/>
      <c r="I722" s="1101"/>
      <c r="J722" s="1086"/>
      <c r="K722"/>
      <c r="L722" s="922"/>
      <c r="M722" s="145"/>
      <c r="N722" s="178">
        <f>IF(C722&gt;0,(C722/C698)*100,)</f>
        <v>22.710622710622712</v>
      </c>
      <c r="O722" s="248">
        <f t="shared" ref="O722" si="2862">IF(D722&gt;0,(D722/D698)*100,)</f>
        <v>18.348118209017901</v>
      </c>
      <c r="P722" s="248">
        <f t="shared" ref="P722" si="2863">IF(E722&gt;0,(E722/E698)*100,)</f>
        <v>13.918699186991871</v>
      </c>
      <c r="Q722" s="248">
        <f t="shared" ref="Q722" si="2864">IF(F722&gt;0,(F722/F698)*100,)</f>
        <v>7.8339041095890405</v>
      </c>
      <c r="R722" s="253">
        <f t="shared" ref="R722" si="2865">IF(G722&gt;0,(G722/G698)*100,)</f>
        <v>17.137809187279153</v>
      </c>
      <c r="S722" s="248">
        <f t="shared" ref="S722" si="2866">IF(H722&gt;0,(H722/H698)*100,)</f>
        <v>0</v>
      </c>
      <c r="T722" s="248">
        <f t="shared" ref="T722" si="2867">IF(I722&gt;0,(I722/I698)*100,)</f>
        <v>0</v>
      </c>
      <c r="U722" s="253">
        <f t="shared" ref="U722" si="2868">IF(J722&gt;0,(J722/J698)*100,)</f>
        <v>0</v>
      </c>
      <c r="V722" s="281"/>
      <c r="W722" s="279"/>
      <c r="X722" s="279"/>
      <c r="Y722" s="280"/>
      <c r="Z722" s="281"/>
      <c r="AA722" s="281"/>
      <c r="AB722" s="279"/>
      <c r="AC722" s="281"/>
      <c r="AD722" s="193"/>
    </row>
    <row r="723" spans="1:30" ht="15">
      <c r="A723" s="1067"/>
      <c r="B723" s="1106" t="s">
        <v>461</v>
      </c>
      <c r="C723" s="1097">
        <v>615</v>
      </c>
      <c r="D723" s="1098">
        <v>7019</v>
      </c>
      <c r="E723" s="1098">
        <v>1787</v>
      </c>
      <c r="F723" s="1099">
        <v>171</v>
      </c>
      <c r="G723" s="1100">
        <v>9592</v>
      </c>
      <c r="H723" s="1097"/>
      <c r="I723" s="1101"/>
      <c r="J723" s="1086"/>
      <c r="K723"/>
      <c r="L723" s="922"/>
      <c r="M723" s="145"/>
      <c r="N723" s="991">
        <f>IF(C723&gt;0,(C723/C702)*100,)</f>
        <v>21.199586349534645</v>
      </c>
      <c r="O723" s="274">
        <f t="shared" ref="O723" si="2869">IF(D723&gt;0,(D723/D702)*100,)</f>
        <v>18.145390620960651</v>
      </c>
      <c r="P723" s="274">
        <f t="shared" ref="P723" si="2870">IF(E723&gt;0,(E723/E702)*100,)</f>
        <v>13.938070353326573</v>
      </c>
      <c r="Q723" s="274">
        <f t="shared" ref="Q723" si="2871">IF(F723&gt;0,(F723/F702)*100,)</f>
        <v>6.9427527405602927</v>
      </c>
      <c r="R723" s="275">
        <f t="shared" ref="R723" si="2872">IF(G723&gt;0,(G723/G702)*100,)</f>
        <v>16.867427506286596</v>
      </c>
      <c r="S723" s="274">
        <f t="shared" ref="S723" si="2873">IF(H723&gt;0,(H723/H702)*100,)</f>
        <v>0</v>
      </c>
      <c r="T723" s="274">
        <f t="shared" ref="T723" si="2874">IF(I723&gt;0,(I723/I702)*100,)</f>
        <v>0</v>
      </c>
      <c r="U723" s="275">
        <f t="shared" ref="U723" si="2875">IF(J723&gt;0,(J723/J702)*100,)</f>
        <v>0</v>
      </c>
      <c r="V723" s="286"/>
      <c r="W723" s="271"/>
      <c r="X723" s="271"/>
      <c r="Y723" s="272"/>
      <c r="Z723" s="273"/>
      <c r="AA723" s="273"/>
      <c r="AB723" s="271"/>
      <c r="AC723" s="273"/>
      <c r="AD723" s="193"/>
    </row>
    <row r="724" spans="1:30" ht="15">
      <c r="A724" s="1067"/>
      <c r="B724" s="1106" t="s">
        <v>459</v>
      </c>
      <c r="C724" s="1097">
        <v>378</v>
      </c>
      <c r="D724" s="1098">
        <v>11426</v>
      </c>
      <c r="E724" s="1098">
        <v>2849</v>
      </c>
      <c r="F724" s="1099">
        <v>612</v>
      </c>
      <c r="G724" s="1100">
        <v>15265</v>
      </c>
      <c r="H724" s="1097"/>
      <c r="I724" s="1101"/>
      <c r="J724" s="1086"/>
      <c r="K724"/>
      <c r="L724" s="922"/>
      <c r="M724" s="145"/>
      <c r="N724" s="980">
        <f>IF(C724&gt;0,(C724/C695)*100,)</f>
        <v>13.404255319148936</v>
      </c>
      <c r="O724" s="998">
        <f t="shared" ref="O724" si="2876">IF(D724&gt;0,(D724/D695)*100,)</f>
        <v>30.554887016980881</v>
      </c>
      <c r="P724" s="998">
        <f t="shared" ref="P724" si="2877">IF(E724&gt;0,(E724/E695)*100,)</f>
        <v>23.629426888944181</v>
      </c>
      <c r="Q724" s="998">
        <f t="shared" ref="Q724" si="2878">IF(F724&gt;0,(F724/F695)*100,)</f>
        <v>24.757281553398059</v>
      </c>
      <c r="R724" s="999">
        <f t="shared" ref="R724" si="2879">IF(G724&gt;0,(G724/G695)*100,)</f>
        <v>27.884334356276486</v>
      </c>
      <c r="S724" s="998">
        <f t="shared" ref="S724" si="2880">IF(H724&gt;0,(H724/H695)*100,)</f>
        <v>0</v>
      </c>
      <c r="T724" s="1000">
        <f t="shared" ref="T724" si="2881">IF(I724&gt;0,(I724/I695)*100,)</f>
        <v>0</v>
      </c>
      <c r="U724" s="999">
        <f t="shared" ref="U724" si="2882">IF(J724&gt;0,(J724/J695)*100,)</f>
        <v>0</v>
      </c>
      <c r="V724" s="278"/>
      <c r="W724" s="279"/>
      <c r="X724" s="279"/>
      <c r="Y724" s="280"/>
      <c r="Z724" s="281"/>
      <c r="AA724" s="281"/>
      <c r="AB724" s="279"/>
      <c r="AC724" s="281"/>
      <c r="AD724" s="193"/>
    </row>
    <row r="725" spans="1:30" ht="15">
      <c r="A725" s="1067"/>
      <c r="B725" s="1106" t="s">
        <v>457</v>
      </c>
      <c r="C725" s="1097">
        <v>368</v>
      </c>
      <c r="D725" s="1098">
        <v>10517</v>
      </c>
      <c r="E725" s="1098">
        <v>2846</v>
      </c>
      <c r="F725" s="1099">
        <v>614</v>
      </c>
      <c r="G725" s="1100">
        <v>14345</v>
      </c>
      <c r="H725" s="1097"/>
      <c r="I725" s="1101"/>
      <c r="J725" s="1086"/>
      <c r="K725"/>
      <c r="L725" s="922"/>
      <c r="M725" s="145"/>
      <c r="N725" s="178">
        <f>IF(C725&gt;0,(C725/C698)*100,)</f>
        <v>13.47985347985348</v>
      </c>
      <c r="O725" s="271">
        <f t="shared" ref="O725" si="2883">IF(D725&gt;0,(D725/D698)*100,)</f>
        <v>27.602225604955123</v>
      </c>
      <c r="P725" s="207">
        <f t="shared" ref="P725" si="2884">IF(E725&gt;0,(E725/E698)*100,)</f>
        <v>23.13821138211382</v>
      </c>
      <c r="Q725" s="208">
        <f t="shared" ref="Q725" si="2885">IF(F725&gt;0,(F725/F698)*100,)</f>
        <v>26.284246575342468</v>
      </c>
      <c r="R725" s="209">
        <f t="shared" ref="R725" si="2886">IF(G725&gt;0,(G725/G698)*100,)</f>
        <v>25.86175813081416</v>
      </c>
      <c r="S725" s="210">
        <f t="shared" ref="S725" si="2887">IF(H725&gt;0,(H725/H698)*100,)</f>
        <v>0</v>
      </c>
      <c r="T725" s="207">
        <f t="shared" ref="T725" si="2888">IF(I725&gt;0,(I725/I698)*100,)</f>
        <v>0</v>
      </c>
      <c r="U725" s="209">
        <f t="shared" ref="U725" si="2889">IF(J725&gt;0,(J725/J698)*100,)</f>
        <v>0</v>
      </c>
      <c r="V725" s="260"/>
      <c r="W725" s="254"/>
      <c r="X725" s="261"/>
      <c r="Y725" s="261"/>
      <c r="Z725" s="262"/>
      <c r="AA725" s="262"/>
      <c r="AB725" s="261"/>
      <c r="AC725" s="262"/>
      <c r="AD725" s="193"/>
    </row>
    <row r="726" spans="1:30" ht="15">
      <c r="A726" s="1067"/>
      <c r="B726" s="1106" t="s">
        <v>455</v>
      </c>
      <c r="C726" s="1097">
        <v>406</v>
      </c>
      <c r="D726" s="1098">
        <v>10160</v>
      </c>
      <c r="E726" s="1098">
        <v>2890</v>
      </c>
      <c r="F726" s="1099">
        <v>702</v>
      </c>
      <c r="G726" s="1100">
        <v>14158</v>
      </c>
      <c r="H726" s="1097"/>
      <c r="I726" s="1101"/>
      <c r="J726" s="1086"/>
      <c r="K726"/>
      <c r="L726" s="922"/>
      <c r="M726" s="145"/>
      <c r="N726" s="991">
        <f>IF(C726&gt;0,(C726/C702)*100,)</f>
        <v>13.995174077904171</v>
      </c>
      <c r="O726" s="274">
        <f t="shared" ref="O726" si="2890">IF(D726&gt;0,(D726/D702)*100,)</f>
        <v>26.265446460886199</v>
      </c>
      <c r="P726" s="211">
        <f t="shared" ref="P726" si="2891">IF(E726&gt;0,(E726/E702)*100,)</f>
        <v>22.541143436549412</v>
      </c>
      <c r="Q726" s="212">
        <f t="shared" ref="Q726" si="2892">IF(F726&gt;0,(F726/F702)*100,)</f>
        <v>28.501827040194883</v>
      </c>
      <c r="R726" s="213">
        <f t="shared" ref="R726" si="2893">IF(G726&gt;0,(G726/G702)*100,)</f>
        <v>24.896688765013099</v>
      </c>
      <c r="S726" s="214">
        <f t="shared" ref="S726" si="2894">IF(H726&gt;0,(H726/H702)*100,)</f>
        <v>0</v>
      </c>
      <c r="T726" s="211">
        <f t="shared" ref="T726" si="2895">IF(I726&gt;0,(I726/I702)*100,)</f>
        <v>0</v>
      </c>
      <c r="U726" s="213">
        <f t="shared" ref="U726" si="2896">IF(J726&gt;0,(J726/J702)*100,)</f>
        <v>0</v>
      </c>
      <c r="V726" s="281"/>
      <c r="W726" s="279"/>
      <c r="X726" s="279"/>
      <c r="Y726" s="280"/>
      <c r="Z726" s="281"/>
      <c r="AA726" s="281"/>
      <c r="AB726" s="279"/>
      <c r="AC726" s="281"/>
      <c r="AD726" s="193"/>
    </row>
    <row r="727" spans="1:30" ht="15">
      <c r="A727" s="1067"/>
      <c r="B727" s="1106" t="s">
        <v>453</v>
      </c>
      <c r="C727" s="1097">
        <v>1466</v>
      </c>
      <c r="D727" s="1098">
        <v>15648</v>
      </c>
      <c r="E727" s="1098">
        <v>5971</v>
      </c>
      <c r="F727" s="1099">
        <v>1120</v>
      </c>
      <c r="G727" s="1100">
        <v>24205</v>
      </c>
      <c r="H727" s="1097"/>
      <c r="I727" s="1101"/>
      <c r="J727" s="1086"/>
      <c r="K727"/>
      <c r="L727" s="922"/>
      <c r="M727" s="145"/>
      <c r="N727" s="980">
        <f>IF(C727&gt;0,(C727/C695)*100,)</f>
        <v>51.98581560283688</v>
      </c>
      <c r="O727" s="1000">
        <f t="shared" ref="O727" si="2897">IF(D727&gt;0,(D727/D695)*100,)</f>
        <v>41.845166466105091</v>
      </c>
      <c r="P727" s="1001">
        <f t="shared" ref="P727" si="2898">IF(E727&gt;0,(E727/E695)*100,)</f>
        <v>49.523098614912499</v>
      </c>
      <c r="Q727" s="1002">
        <f t="shared" ref="Q727" si="2899">IF(F727&gt;0,(F727/F695)*100,)</f>
        <v>45.307443365695796</v>
      </c>
      <c r="R727" s="1003">
        <f t="shared" ref="R727" si="2900">IF(G727&gt;0,(G727/G695)*100,)</f>
        <v>44.214891129621506</v>
      </c>
      <c r="S727" s="250">
        <f t="shared" ref="S727" si="2901">IF(H727&gt;0,(H727/H695)*100,)</f>
        <v>0</v>
      </c>
      <c r="T727" s="1001">
        <f t="shared" ref="T727" si="2902">IF(I727&gt;0,(I727/I695)*100,)</f>
        <v>0</v>
      </c>
      <c r="U727" s="1003">
        <f t="shared" ref="U727" si="2903">IF(J727&gt;0,(J727/J695)*100,)</f>
        <v>0</v>
      </c>
      <c r="V727" s="278"/>
      <c r="W727" s="279"/>
      <c r="X727" s="279"/>
      <c r="Y727" s="280"/>
      <c r="Z727" s="281"/>
      <c r="AA727" s="281"/>
      <c r="AB727" s="279"/>
      <c r="AC727" s="281"/>
      <c r="AD727" s="193"/>
    </row>
    <row r="728" spans="1:30" ht="15">
      <c r="A728" s="1067"/>
      <c r="B728" s="1106" t="s">
        <v>451</v>
      </c>
      <c r="C728" s="1097">
        <v>1367</v>
      </c>
      <c r="D728" s="1098">
        <v>16930</v>
      </c>
      <c r="E728" s="1098">
        <v>5990</v>
      </c>
      <c r="F728" s="1099">
        <v>1025</v>
      </c>
      <c r="G728" s="1100">
        <v>25312</v>
      </c>
      <c r="H728" s="1097"/>
      <c r="I728" s="1101"/>
      <c r="J728" s="1086"/>
      <c r="K728"/>
      <c r="L728" s="922"/>
      <c r="M728" s="145"/>
      <c r="N728" s="178">
        <f>IF(C728&gt;0,(C728/C698)*100,)</f>
        <v>50.073260073260073</v>
      </c>
      <c r="O728" s="271">
        <f t="shared" ref="O728" si="2904">IF(D728&gt;0,(D728/D698)*100,)</f>
        <v>44.433363078053645</v>
      </c>
      <c r="P728" s="207">
        <f t="shared" ref="P728" si="2905">IF(E728&gt;0,(E728/E698)*100,)</f>
        <v>48.699186991869922</v>
      </c>
      <c r="Q728" s="208">
        <f t="shared" ref="Q728" si="2906">IF(F728&gt;0,(F728/F698)*100,)</f>
        <v>43.878424657534246</v>
      </c>
      <c r="R728" s="209">
        <f t="shared" ref="R728" si="2907">IF(G728&gt;0,(G728/G698)*100,)</f>
        <v>45.633518425037863</v>
      </c>
      <c r="S728" s="210">
        <f t="shared" ref="S728" si="2908">IF(H728&gt;0,(H728/H698)*100,)</f>
        <v>0</v>
      </c>
      <c r="T728" s="207">
        <f t="shared" ref="T728" si="2909">IF(I728&gt;0,(I728/I698)*100,)</f>
        <v>0</v>
      </c>
      <c r="U728" s="209">
        <f t="shared" ref="U728" si="2910">IF(J728&gt;0,(J728/J698)*100,)</f>
        <v>0</v>
      </c>
      <c r="V728" s="260"/>
      <c r="W728" s="254"/>
      <c r="X728" s="261"/>
      <c r="Y728" s="261"/>
      <c r="Z728" s="262"/>
      <c r="AA728" s="262"/>
      <c r="AB728" s="261"/>
      <c r="AC728" s="262"/>
      <c r="AD728" s="193"/>
    </row>
    <row r="729" spans="1:30" ht="15">
      <c r="A729" s="1067"/>
      <c r="B729" s="1114" t="s">
        <v>449</v>
      </c>
      <c r="C729" s="1116">
        <v>1400</v>
      </c>
      <c r="D729" s="1117">
        <v>17563</v>
      </c>
      <c r="E729" s="1117">
        <v>6267</v>
      </c>
      <c r="F729" s="1118">
        <v>1083</v>
      </c>
      <c r="G729" s="1119">
        <v>26313</v>
      </c>
      <c r="H729" s="1116"/>
      <c r="I729" s="1117"/>
      <c r="J729" s="1091"/>
      <c r="K729"/>
      <c r="L729" s="922"/>
      <c r="M729" s="145"/>
      <c r="N729" s="991">
        <f>IF(C729&gt;0,(C729/C702)*100,)</f>
        <v>48.259220958290243</v>
      </c>
      <c r="O729" s="274">
        <f t="shared" ref="O729" si="2911">IF(D729&gt;0,(D729/D702)*100,)</f>
        <v>45.403546869344915</v>
      </c>
      <c r="P729" s="211">
        <f t="shared" ref="P729" si="2912">IF(E729&gt;0,(E729/E702)*100,)</f>
        <v>48.880742531783795</v>
      </c>
      <c r="Q729" s="212">
        <f t="shared" ref="Q729" si="2913">IF(F729&gt;0,(F729/F702)*100,)</f>
        <v>43.970767356881851</v>
      </c>
      <c r="R729" s="213">
        <f t="shared" ref="R729" si="2914">IF(G729&gt;0,(G729/G702)*100,)</f>
        <v>46.271123850387745</v>
      </c>
      <c r="S729" s="214">
        <f t="shared" ref="S729" si="2915">IF(H729&gt;0,(H729/H702)*100,)</f>
        <v>0</v>
      </c>
      <c r="T729" s="211">
        <f t="shared" ref="T729" si="2916">IF(I729&gt;0,(I729/I702)*100,)</f>
        <v>0</v>
      </c>
      <c r="U729" s="213">
        <f t="shared" ref="U729" si="2917">IF(J729&gt;0,(J729/J702)*100,)</f>
        <v>0</v>
      </c>
      <c r="V729" s="281"/>
      <c r="W729" s="279"/>
      <c r="X729" s="279"/>
      <c r="Y729" s="280"/>
      <c r="Z729" s="281"/>
      <c r="AA729" s="281"/>
      <c r="AB729" s="279"/>
      <c r="AC729" s="281"/>
      <c r="AD729" s="193"/>
    </row>
    <row r="730" spans="1:30" ht="15">
      <c r="A730" s="1067"/>
      <c r="B730" s="1106" t="s">
        <v>447</v>
      </c>
      <c r="C730" s="1097">
        <v>526</v>
      </c>
      <c r="D730" s="1098">
        <v>7002</v>
      </c>
      <c r="E730" s="1098">
        <v>2700</v>
      </c>
      <c r="F730" s="1099">
        <v>692</v>
      </c>
      <c r="G730" s="1100">
        <v>10920</v>
      </c>
      <c r="H730" s="1097"/>
      <c r="I730" s="1101"/>
      <c r="J730" s="1086"/>
      <c r="K730"/>
      <c r="L730" s="922"/>
      <c r="M730" s="145"/>
      <c r="N730" s="980">
        <f>IF(C730&gt;0,(C730/C688)*100,)</f>
        <v>22.073017205203524</v>
      </c>
      <c r="O730" s="1000">
        <f t="shared" ref="O730" si="2918">IF(D730&gt;0,(D730/D688)*100,)</f>
        <v>16.525063721325402</v>
      </c>
      <c r="P730" s="1001">
        <f t="shared" ref="P730" si="2919">IF(E730&gt;0,(E730/E688)*100,)</f>
        <v>20.985543292398571</v>
      </c>
      <c r="Q730" s="1002">
        <f t="shared" ref="Q730" si="2920">IF(F730&gt;0,(F730/F688)*100,)</f>
        <v>28.395568321707014</v>
      </c>
      <c r="R730" s="1003">
        <f t="shared" ref="R730" si="2921">IF(G730&gt;0,(G730/G688)*100,)</f>
        <v>18.182423657131437</v>
      </c>
      <c r="S730" s="250">
        <f t="shared" ref="S730" si="2922">IF(H730&gt;0,(H730/H688)*100,)</f>
        <v>0</v>
      </c>
      <c r="T730" s="1001">
        <f t="shared" ref="T730" si="2923">IF(I730&gt;0,(I730/I688)*100,)</f>
        <v>0</v>
      </c>
      <c r="U730" s="1003">
        <f t="shared" ref="U730" si="2924">IF(J730&gt;0,(J730/J688)*100,)</f>
        <v>0</v>
      </c>
      <c r="V730" s="260"/>
      <c r="W730" s="254"/>
      <c r="X730" s="261"/>
      <c r="Y730" s="261"/>
      <c r="Z730" s="262"/>
      <c r="AA730" s="262"/>
      <c r="AB730" s="261"/>
      <c r="AC730" s="262"/>
      <c r="AD730" s="193"/>
    </row>
    <row r="731" spans="1:30" ht="15">
      <c r="A731" s="1067"/>
      <c r="B731" s="1106" t="s">
        <v>445</v>
      </c>
      <c r="C731" s="1097">
        <v>569</v>
      </c>
      <c r="D731" s="1098">
        <v>6319</v>
      </c>
      <c r="E731" s="1098">
        <v>2513</v>
      </c>
      <c r="F731" s="1099">
        <v>658</v>
      </c>
      <c r="G731" s="1100">
        <v>10059</v>
      </c>
      <c r="H731" s="1097"/>
      <c r="I731" s="1101"/>
      <c r="J731" s="1086"/>
      <c r="K731"/>
      <c r="L731" s="480"/>
      <c r="M731" s="145"/>
      <c r="N731" s="271">
        <f>IF(C731&gt;0,(C731/C690)*100,)</f>
        <v>23.609958506224064</v>
      </c>
      <c r="O731" s="271">
        <f t="shared" ref="O731" si="2925">IF(D731&gt;0,(D731/D690)*100,)</f>
        <v>16.073563452293136</v>
      </c>
      <c r="P731" s="207">
        <f t="shared" ref="P731" si="2926">IF(E731&gt;0,(E731/E690)*100,)</f>
        <v>19.820175092672923</v>
      </c>
      <c r="Q731" s="208">
        <f t="shared" ref="Q731" si="2927">IF(F731&gt;0,(F731/F690)*100,)</f>
        <v>24.37037037037037</v>
      </c>
      <c r="R731" s="209">
        <f t="shared" ref="R731" si="2928">IF(G731&gt;0,(G731/G690)*100,)</f>
        <v>17.615845329410529</v>
      </c>
      <c r="S731" s="210">
        <f t="shared" ref="S731" si="2929">IF(H731&gt;0,(H731/H690)*100,)</f>
        <v>0</v>
      </c>
      <c r="T731" s="207">
        <f t="shared" ref="T731" si="2930">IF(I731&gt;0,(I731/I690)*100,)</f>
        <v>0</v>
      </c>
      <c r="U731" s="209">
        <f t="shared" ref="U731" si="2931">IF(J731&gt;0,(J731/J690)*100,)</f>
        <v>0</v>
      </c>
      <c r="V731" s="260"/>
      <c r="W731" s="254"/>
      <c r="X731" s="261"/>
      <c r="Y731" s="261"/>
      <c r="Z731" s="262"/>
      <c r="AA731" s="262"/>
      <c r="AB731" s="261"/>
      <c r="AC731" s="262"/>
      <c r="AD731" s="193"/>
    </row>
    <row r="732" spans="1:30" ht="15">
      <c r="A732" s="1067"/>
      <c r="B732" s="1106" t="s">
        <v>443</v>
      </c>
      <c r="C732" s="1097">
        <v>510</v>
      </c>
      <c r="D732" s="1098">
        <v>6163</v>
      </c>
      <c r="E732" s="1098">
        <v>2298</v>
      </c>
      <c r="F732" s="1099">
        <v>584</v>
      </c>
      <c r="G732" s="1100">
        <v>9555</v>
      </c>
      <c r="H732" s="1097"/>
      <c r="I732" s="1101"/>
      <c r="J732" s="1086"/>
      <c r="K732"/>
      <c r="L732" s="480"/>
      <c r="M732" s="145"/>
      <c r="N732" s="274">
        <f>IF(C732&gt;0,(C732/C692)*100,)</f>
        <v>24.045261669024047</v>
      </c>
      <c r="O732" s="274">
        <f t="shared" ref="O732" si="2932">IF(D732&gt;0,(D732/D692)*100,)</f>
        <v>16.183073812462254</v>
      </c>
      <c r="P732" s="211">
        <f t="shared" ref="P732" si="2933">IF(E732&gt;0,(E732/E692)*100,)</f>
        <v>19.497709146444937</v>
      </c>
      <c r="Q732" s="212">
        <f t="shared" ref="Q732" si="2934">IF(F732&gt;0,(F732/F692)*100,)</f>
        <v>25.783664459161148</v>
      </c>
      <c r="R732" s="213">
        <f t="shared" ref="R732" si="2935">IF(G732&gt;0,(G732/G692)*100,)</f>
        <v>17.611280066353334</v>
      </c>
      <c r="S732" s="214">
        <f t="shared" ref="S732" si="2936">IF(H732&gt;0,(H732/H692)*100,)</f>
        <v>0</v>
      </c>
      <c r="T732" s="211">
        <f t="shared" ref="T732" si="2937">IF(I732&gt;0,(I732/I692)*100,)</f>
        <v>0</v>
      </c>
      <c r="U732" s="213">
        <f t="shared" ref="U732" si="2938">IF(J732&gt;0,(J732/J692)*100,)</f>
        <v>0</v>
      </c>
      <c r="V732" s="983"/>
      <c r="W732" s="283"/>
      <c r="X732" s="283"/>
      <c r="Y732" s="284"/>
      <c r="Z732" s="282"/>
      <c r="AA732" s="282"/>
      <c r="AB732" s="283"/>
      <c r="AC732" s="282"/>
      <c r="AD732" s="193"/>
    </row>
    <row r="733" spans="1:30" ht="15">
      <c r="A733" s="1068" t="s">
        <v>25</v>
      </c>
      <c r="B733" s="1105" t="s">
        <v>517</v>
      </c>
      <c r="C733" s="1092"/>
      <c r="D733" s="1093">
        <v>19142</v>
      </c>
      <c r="E733" s="1093">
        <v>10781</v>
      </c>
      <c r="F733" s="1094">
        <v>2470</v>
      </c>
      <c r="G733" s="1095">
        <v>32393</v>
      </c>
      <c r="H733" s="1092"/>
      <c r="I733" s="1093"/>
      <c r="J733" s="1096"/>
      <c r="K733"/>
      <c r="L733" s="480"/>
      <c r="M733" s="145"/>
      <c r="N733" s="252"/>
      <c r="O733" s="176"/>
      <c r="P733" s="176"/>
      <c r="Q733" s="176"/>
      <c r="R733" s="177"/>
      <c r="S733" s="177"/>
      <c r="T733" s="244"/>
      <c r="U733" s="987"/>
      <c r="V733" s="256"/>
      <c r="W733" s="257"/>
      <c r="X733" s="258"/>
      <c r="Y733" s="258"/>
      <c r="Z733" s="259"/>
      <c r="AA733" s="259"/>
      <c r="AB733" s="258"/>
      <c r="AC733" s="979"/>
      <c r="AD733" s="193"/>
    </row>
    <row r="734" spans="1:30" ht="15">
      <c r="A734" s="1067"/>
      <c r="B734" s="1106" t="s">
        <v>515</v>
      </c>
      <c r="C734" s="1097"/>
      <c r="D734" s="1098">
        <v>21889</v>
      </c>
      <c r="E734" s="1098">
        <v>13923</v>
      </c>
      <c r="F734" s="1099">
        <v>3020</v>
      </c>
      <c r="G734" s="1100">
        <v>38832</v>
      </c>
      <c r="H734" s="1097"/>
      <c r="I734" s="1101"/>
      <c r="J734" s="1086"/>
      <c r="K734"/>
      <c r="L734" s="480"/>
      <c r="M734" s="145"/>
      <c r="N734" s="179"/>
      <c r="O734" s="179"/>
      <c r="P734" s="179"/>
      <c r="Q734" s="179"/>
      <c r="R734" s="180"/>
      <c r="S734" s="180"/>
      <c r="T734" s="245"/>
      <c r="U734" s="988"/>
      <c r="V734" s="260"/>
      <c r="W734" s="254"/>
      <c r="X734" s="261"/>
      <c r="Y734" s="261"/>
      <c r="Z734" s="262"/>
      <c r="AA734" s="262"/>
      <c r="AB734" s="261"/>
      <c r="AC734" s="262"/>
      <c r="AD734" s="193"/>
    </row>
    <row r="735" spans="1:30" ht="15">
      <c r="A735" s="1067"/>
      <c r="B735" s="1106" t="s">
        <v>513</v>
      </c>
      <c r="C735" s="1097"/>
      <c r="D735" s="1098">
        <v>23592</v>
      </c>
      <c r="E735" s="1098">
        <v>15015</v>
      </c>
      <c r="F735" s="1099">
        <v>3170</v>
      </c>
      <c r="G735" s="1100">
        <v>41777</v>
      </c>
      <c r="H735" s="1097"/>
      <c r="I735" s="1101"/>
      <c r="J735" s="1086"/>
      <c r="K735"/>
      <c r="L735" s="480"/>
      <c r="M735" s="145"/>
      <c r="N735" s="179"/>
      <c r="O735" s="179"/>
      <c r="P735" s="179"/>
      <c r="Q735" s="179"/>
      <c r="R735" s="180"/>
      <c r="S735" s="180"/>
      <c r="T735" s="245"/>
      <c r="U735" s="988"/>
      <c r="V735" s="260"/>
      <c r="W735" s="254"/>
      <c r="X735" s="261"/>
      <c r="Y735" s="261"/>
      <c r="Z735" s="262"/>
      <c r="AA735" s="262"/>
      <c r="AB735" s="261"/>
      <c r="AC735" s="262"/>
      <c r="AD735" s="193"/>
    </row>
    <row r="736" spans="1:30" ht="15">
      <c r="A736" s="1067"/>
      <c r="B736" s="1106" t="s">
        <v>511</v>
      </c>
      <c r="C736" s="1097"/>
      <c r="D736" s="1098">
        <v>23379</v>
      </c>
      <c r="E736" s="1098">
        <v>15568</v>
      </c>
      <c r="F736" s="1099">
        <v>3472</v>
      </c>
      <c r="G736" s="1100">
        <v>42419</v>
      </c>
      <c r="H736" s="1097"/>
      <c r="I736" s="1101"/>
      <c r="J736" s="1086"/>
      <c r="K736"/>
      <c r="L736" s="480"/>
      <c r="M736" s="145"/>
      <c r="N736" s="179"/>
      <c r="O736" s="179"/>
      <c r="P736" s="179"/>
      <c r="Q736" s="179"/>
      <c r="R736" s="180"/>
      <c r="S736" s="180"/>
      <c r="T736" s="245"/>
      <c r="U736" s="988"/>
      <c r="V736" s="260"/>
      <c r="W736" s="254"/>
      <c r="X736" s="261"/>
      <c r="Y736" s="261"/>
      <c r="Z736" s="262"/>
      <c r="AA736" s="262"/>
      <c r="AB736" s="261"/>
      <c r="AC736" s="262"/>
      <c r="AD736" s="193"/>
    </row>
    <row r="737" spans="1:30" ht="15">
      <c r="A737" s="1067"/>
      <c r="B737" s="1106" t="s">
        <v>509</v>
      </c>
      <c r="C737" s="1097"/>
      <c r="D737" s="1098">
        <v>26824</v>
      </c>
      <c r="E737" s="1098">
        <v>17209</v>
      </c>
      <c r="F737" s="1099">
        <v>3730</v>
      </c>
      <c r="G737" s="1100">
        <v>47763</v>
      </c>
      <c r="H737" s="1097"/>
      <c r="I737" s="1101"/>
      <c r="J737" s="1086"/>
      <c r="K737"/>
      <c r="L737" s="480"/>
      <c r="M737" s="145"/>
      <c r="N737" s="179"/>
      <c r="O737" s="179"/>
      <c r="P737" s="179"/>
      <c r="Q737" s="179"/>
      <c r="R737" s="180"/>
      <c r="S737" s="180"/>
      <c r="T737" s="245"/>
      <c r="U737" s="988"/>
      <c r="V737" s="260"/>
      <c r="W737" s="254"/>
      <c r="X737" s="261"/>
      <c r="Y737" s="261"/>
      <c r="Z737" s="262"/>
      <c r="AA737" s="262"/>
      <c r="AB737" s="261"/>
      <c r="AC737" s="262"/>
      <c r="AD737" s="193"/>
    </row>
    <row r="738" spans="1:30" ht="15">
      <c r="A738" s="1067"/>
      <c r="B738" s="1106" t="s">
        <v>507</v>
      </c>
      <c r="C738" s="1097"/>
      <c r="D738" s="1098">
        <v>25866</v>
      </c>
      <c r="E738" s="1098">
        <v>17131</v>
      </c>
      <c r="F738" s="1099">
        <v>3706</v>
      </c>
      <c r="G738" s="1100">
        <v>46703</v>
      </c>
      <c r="H738" s="1097"/>
      <c r="I738" s="1101"/>
      <c r="J738" s="1086"/>
      <c r="K738"/>
      <c r="L738" s="480"/>
      <c r="M738" s="145"/>
      <c r="N738" s="181"/>
      <c r="O738" s="181"/>
      <c r="P738" s="181"/>
      <c r="Q738" s="181"/>
      <c r="R738" s="182"/>
      <c r="S738" s="182"/>
      <c r="T738" s="246"/>
      <c r="U738" s="989"/>
      <c r="V738" s="263"/>
      <c r="W738" s="264"/>
      <c r="X738" s="265"/>
      <c r="Y738" s="265"/>
      <c r="Z738" s="266"/>
      <c r="AA738" s="266"/>
      <c r="AB738" s="265"/>
      <c r="AC738" s="266"/>
      <c r="AD738" s="193"/>
    </row>
    <row r="739" spans="1:30" ht="15">
      <c r="A739" s="1067"/>
      <c r="B739" s="1106" t="s">
        <v>505</v>
      </c>
      <c r="C739" s="1097"/>
      <c r="D739" s="1098">
        <v>4987</v>
      </c>
      <c r="E739" s="1098">
        <v>3995</v>
      </c>
      <c r="F739" s="1099">
        <v>1356</v>
      </c>
      <c r="G739" s="1100">
        <v>10338</v>
      </c>
      <c r="H739" s="1097"/>
      <c r="I739" s="1101"/>
      <c r="J739" s="1086"/>
      <c r="K739"/>
      <c r="L739" s="480"/>
      <c r="M739" s="145"/>
      <c r="N739" s="357"/>
      <c r="O739" s="205"/>
      <c r="P739" s="205"/>
      <c r="Q739" s="205"/>
      <c r="R739" s="206"/>
      <c r="S739" s="205"/>
      <c r="T739" s="247"/>
      <c r="U739" s="981"/>
      <c r="V739" s="267"/>
      <c r="W739" s="267"/>
      <c r="X739" s="267"/>
      <c r="Y739" s="267"/>
      <c r="Z739" s="268"/>
      <c r="AA739" s="267"/>
      <c r="AB739" s="267"/>
      <c r="AC739" s="978"/>
      <c r="AD739" s="193"/>
    </row>
    <row r="740" spans="1:30" ht="15">
      <c r="A740" s="1067"/>
      <c r="B740" s="1065" t="s">
        <v>1271</v>
      </c>
      <c r="C740" s="1097"/>
      <c r="D740" s="1098">
        <v>4987</v>
      </c>
      <c r="E740" s="1098">
        <v>3995</v>
      </c>
      <c r="F740" s="1099">
        <v>1356</v>
      </c>
      <c r="G740" s="1100">
        <v>10338</v>
      </c>
      <c r="H740" s="1097"/>
      <c r="I740" s="1101"/>
      <c r="J740" s="1086"/>
      <c r="K740"/>
      <c r="L740" s="480"/>
      <c r="M740" s="145"/>
      <c r="N740" s="178"/>
      <c r="O740" s="178"/>
      <c r="P740" s="178"/>
      <c r="Q740" s="178"/>
      <c r="R740" s="183"/>
      <c r="S740" s="178"/>
      <c r="T740" s="248"/>
      <c r="U740" s="183"/>
      <c r="V740" s="254"/>
      <c r="W740" s="254"/>
      <c r="X740" s="254"/>
      <c r="Y740" s="254"/>
      <c r="Z740" s="255"/>
      <c r="AA740" s="254"/>
      <c r="AB740" s="254"/>
      <c r="AC740" s="260"/>
      <c r="AD740" s="193"/>
    </row>
    <row r="741" spans="1:30" ht="15">
      <c r="A741" s="1067"/>
      <c r="B741" s="1106" t="s">
        <v>503</v>
      </c>
      <c r="C741" s="1097"/>
      <c r="D741" s="1098">
        <v>6424</v>
      </c>
      <c r="E741" s="1098">
        <v>3962</v>
      </c>
      <c r="F741" s="1099">
        <v>1210</v>
      </c>
      <c r="G741" s="1100">
        <v>11596</v>
      </c>
      <c r="H741" s="1097"/>
      <c r="I741" s="1101"/>
      <c r="J741" s="1086"/>
      <c r="K741"/>
      <c r="L741" s="480"/>
      <c r="M741" s="145"/>
      <c r="N741" s="178">
        <f t="shared" ref="N741:N743" si="2939">IF(C741&gt;0,(C741/C733)*100,)</f>
        <v>0</v>
      </c>
      <c r="O741" s="248"/>
      <c r="P741" s="248"/>
      <c r="Q741" s="248"/>
      <c r="R741" s="253"/>
      <c r="S741" s="248"/>
      <c r="T741" s="248"/>
      <c r="U741" s="253"/>
      <c r="V741" s="248"/>
      <c r="W741" s="248"/>
      <c r="X741" s="248"/>
      <c r="Y741" s="248"/>
      <c r="Z741" s="253"/>
      <c r="AA741" s="248"/>
      <c r="AB741" s="248"/>
      <c r="AC741" s="269"/>
      <c r="AD741" s="193"/>
    </row>
    <row r="742" spans="1:30" ht="15">
      <c r="A742" s="1067"/>
      <c r="B742" s="1065" t="s">
        <v>1273</v>
      </c>
      <c r="C742" s="1097"/>
      <c r="D742" s="1098">
        <v>6424</v>
      </c>
      <c r="E742" s="1098">
        <v>3962</v>
      </c>
      <c r="F742" s="1099">
        <v>1210</v>
      </c>
      <c r="G742" s="1100">
        <v>11596</v>
      </c>
      <c r="H742" s="1097"/>
      <c r="I742" s="1101"/>
      <c r="J742" s="1086"/>
      <c r="K742"/>
      <c r="L742" s="480"/>
      <c r="M742" s="145"/>
      <c r="N742" s="178">
        <f t="shared" si="2939"/>
        <v>0</v>
      </c>
      <c r="O742" s="248"/>
      <c r="P742" s="248"/>
      <c r="Q742" s="248"/>
      <c r="R742" s="253"/>
      <c r="S742" s="248"/>
      <c r="T742" s="248"/>
      <c r="U742" s="253"/>
      <c r="V742" s="248"/>
      <c r="W742" s="248"/>
      <c r="X742" s="248"/>
      <c r="Y742" s="248"/>
      <c r="Z742" s="253"/>
      <c r="AA742" s="248"/>
      <c r="AB742" s="248"/>
      <c r="AC742" s="269"/>
      <c r="AD742" s="193"/>
    </row>
    <row r="743" spans="1:30" ht="15">
      <c r="A743" s="1067"/>
      <c r="B743" s="1106" t="s">
        <v>501</v>
      </c>
      <c r="C743" s="1097"/>
      <c r="D743" s="1098">
        <v>6327</v>
      </c>
      <c r="E743" s="1098">
        <v>3716</v>
      </c>
      <c r="F743" s="1099">
        <v>1229</v>
      </c>
      <c r="G743" s="1100">
        <v>11272</v>
      </c>
      <c r="H743" s="1097"/>
      <c r="I743" s="1101"/>
      <c r="J743" s="1086"/>
      <c r="K743"/>
      <c r="L743" s="480"/>
      <c r="M743" s="145"/>
      <c r="N743" s="178">
        <f t="shared" si="2939"/>
        <v>0</v>
      </c>
      <c r="O743" s="248"/>
      <c r="P743" s="248"/>
      <c r="Q743" s="248"/>
      <c r="R743" s="253"/>
      <c r="S743" s="248"/>
      <c r="T743" s="248"/>
      <c r="U743" s="253"/>
      <c r="V743" s="248"/>
      <c r="W743" s="248"/>
      <c r="X743" s="248"/>
      <c r="Y743" s="248"/>
      <c r="Z743" s="253"/>
      <c r="AA743" s="248"/>
      <c r="AB743" s="248"/>
      <c r="AC743" s="269"/>
      <c r="AD743" s="193"/>
    </row>
    <row r="744" spans="1:30" ht="15">
      <c r="A744" s="1067"/>
      <c r="B744" s="1065" t="s">
        <v>1275</v>
      </c>
      <c r="C744" s="1097"/>
      <c r="D744" s="1098">
        <v>6327</v>
      </c>
      <c r="E744" s="1098">
        <v>3716</v>
      </c>
      <c r="F744" s="1099">
        <v>1229</v>
      </c>
      <c r="G744" s="1100">
        <v>11272</v>
      </c>
      <c r="H744" s="1097"/>
      <c r="I744" s="1101"/>
      <c r="J744" s="1086"/>
      <c r="K744"/>
      <c r="L744" s="480"/>
      <c r="M744" s="145"/>
      <c r="N744" s="271"/>
      <c r="O744" s="271"/>
      <c r="P744" s="207"/>
      <c r="Q744" s="208"/>
      <c r="R744" s="209"/>
      <c r="S744" s="210"/>
      <c r="T744" s="207"/>
      <c r="U744" s="209"/>
      <c r="V744" s="270"/>
      <c r="W744" s="271"/>
      <c r="X744" s="271"/>
      <c r="Y744" s="272"/>
      <c r="Z744" s="273"/>
      <c r="AA744" s="273"/>
      <c r="AB744" s="271"/>
      <c r="AC744" s="273"/>
      <c r="AD744" s="193"/>
    </row>
    <row r="745" spans="1:30" ht="15">
      <c r="A745" s="1067"/>
      <c r="B745" s="1106" t="s">
        <v>499</v>
      </c>
      <c r="C745" s="1097"/>
      <c r="D745" s="1098">
        <v>8011</v>
      </c>
      <c r="E745" s="1098">
        <v>5720</v>
      </c>
      <c r="F745" s="1099">
        <v>1702</v>
      </c>
      <c r="G745" s="1100">
        <v>15433</v>
      </c>
      <c r="H745" s="1097"/>
      <c r="I745" s="1101"/>
      <c r="J745" s="1086"/>
      <c r="K745"/>
      <c r="L745" s="480"/>
      <c r="M745" s="145"/>
      <c r="N745" s="271"/>
      <c r="O745" s="271"/>
      <c r="P745" s="207"/>
      <c r="Q745" s="208"/>
      <c r="R745" s="209"/>
      <c r="S745" s="210"/>
      <c r="T745" s="207"/>
      <c r="U745" s="209"/>
      <c r="V745" s="270"/>
      <c r="W745" s="271"/>
      <c r="X745" s="271"/>
      <c r="Y745" s="272"/>
      <c r="Z745" s="273"/>
      <c r="AA745" s="273"/>
      <c r="AB745" s="271"/>
      <c r="AC745" s="273"/>
      <c r="AD745" s="193"/>
    </row>
    <row r="746" spans="1:30" ht="15">
      <c r="A746" s="1067"/>
      <c r="B746" s="1065" t="s">
        <v>1293</v>
      </c>
      <c r="C746" s="1097"/>
      <c r="D746" s="1098">
        <v>8011</v>
      </c>
      <c r="E746" s="1098">
        <v>5720</v>
      </c>
      <c r="F746" s="1099">
        <v>1702</v>
      </c>
      <c r="G746" s="1100">
        <v>15433</v>
      </c>
      <c r="H746" s="1097"/>
      <c r="I746" s="1101"/>
      <c r="J746" s="1086"/>
      <c r="K746"/>
      <c r="L746" s="480"/>
      <c r="M746" s="145"/>
      <c r="N746" s="271">
        <f>IF(C746&gt;0,(C746/C734)*100,)</f>
        <v>0</v>
      </c>
      <c r="O746" s="271">
        <f>IF(D746&gt;0,(D746/D734)*100,)</f>
        <v>36.598291379231576</v>
      </c>
      <c r="P746" s="271">
        <f t="shared" ref="P746" si="2940">IF(E746&gt;0,(E746/E734)*100,)</f>
        <v>41.083099906629315</v>
      </c>
      <c r="Q746" s="271">
        <f t="shared" ref="Q746" si="2941">IF(F746&gt;0,(F746/F734)*100,)</f>
        <v>56.357615894039739</v>
      </c>
      <c r="R746" s="974">
        <f t="shared" ref="R746" si="2942">IF(G746&gt;0,(G746/G734)*100,)</f>
        <v>39.74299546765554</v>
      </c>
      <c r="S746" s="271">
        <f t="shared" ref="S746" si="2943">IF(H746&gt;0,(H746/H734)*100,)</f>
        <v>0</v>
      </c>
      <c r="T746" s="271">
        <f t="shared" ref="T746" si="2944">IF(I746&gt;0,(I746/I734)*100,)</f>
        <v>0</v>
      </c>
      <c r="U746" s="974">
        <f t="shared" ref="U746" si="2945">IF(J746&gt;0,(J746/J734)*100,)</f>
        <v>0</v>
      </c>
      <c r="V746" s="270"/>
      <c r="W746" s="271"/>
      <c r="X746" s="271"/>
      <c r="Y746" s="272"/>
      <c r="Z746" s="273"/>
      <c r="AA746" s="273"/>
      <c r="AB746" s="271"/>
      <c r="AC746" s="273"/>
      <c r="AD746" s="193"/>
    </row>
    <row r="747" spans="1:30" ht="15">
      <c r="A747" s="1067"/>
      <c r="B747" s="1065" t="s">
        <v>1291</v>
      </c>
      <c r="C747" s="1097"/>
      <c r="D747" s="1098">
        <v>8011</v>
      </c>
      <c r="E747" s="1098">
        <v>5720</v>
      </c>
      <c r="F747" s="1099">
        <v>1702</v>
      </c>
      <c r="G747" s="1100">
        <v>15433</v>
      </c>
      <c r="H747" s="1097"/>
      <c r="I747" s="1101"/>
      <c r="J747" s="1086"/>
      <c r="K747"/>
      <c r="L747" s="480"/>
      <c r="M747" s="145"/>
      <c r="N747" s="271"/>
      <c r="O747" s="271"/>
      <c r="P747" s="207"/>
      <c r="Q747" s="208"/>
      <c r="R747" s="209"/>
      <c r="S747" s="210"/>
      <c r="T747" s="207"/>
      <c r="U747" s="209"/>
      <c r="V747" s="270"/>
      <c r="W747" s="271"/>
      <c r="X747" s="271"/>
      <c r="Y747" s="272"/>
      <c r="Z747" s="273"/>
      <c r="AA747" s="273"/>
      <c r="AB747" s="271"/>
      <c r="AC747" s="273"/>
      <c r="AD747" s="193"/>
    </row>
    <row r="748" spans="1:30" ht="15">
      <c r="A748" s="1067"/>
      <c r="B748" s="1106" t="s">
        <v>497</v>
      </c>
      <c r="C748" s="1097"/>
      <c r="D748" s="1098">
        <v>9278</v>
      </c>
      <c r="E748" s="1098">
        <v>5909</v>
      </c>
      <c r="F748" s="1099">
        <v>2346</v>
      </c>
      <c r="G748" s="1100">
        <v>17533</v>
      </c>
      <c r="H748" s="1097"/>
      <c r="I748" s="1101"/>
      <c r="J748" s="1086"/>
      <c r="K748"/>
      <c r="L748" s="480"/>
      <c r="M748" s="145"/>
      <c r="N748" s="271"/>
      <c r="O748" s="271"/>
      <c r="P748" s="207"/>
      <c r="Q748" s="208"/>
      <c r="R748" s="209"/>
      <c r="S748" s="210"/>
      <c r="T748" s="207"/>
      <c r="U748" s="209"/>
      <c r="V748" s="270"/>
      <c r="W748" s="271"/>
      <c r="X748" s="271"/>
      <c r="Y748" s="272"/>
      <c r="Z748" s="273"/>
      <c r="AA748" s="273"/>
      <c r="AB748" s="271"/>
      <c r="AC748" s="273"/>
      <c r="AD748" s="193"/>
    </row>
    <row r="749" spans="1:30" ht="15">
      <c r="A749" s="1067"/>
      <c r="B749" s="1065" t="s">
        <v>1277</v>
      </c>
      <c r="C749" s="1097"/>
      <c r="D749" s="1098">
        <v>9278</v>
      </c>
      <c r="E749" s="1098">
        <v>5909</v>
      </c>
      <c r="F749" s="1099">
        <v>2346</v>
      </c>
      <c r="G749" s="1100">
        <v>17533</v>
      </c>
      <c r="H749" s="1097"/>
      <c r="I749" s="1101"/>
      <c r="J749" s="1086"/>
      <c r="K749"/>
      <c r="L749" s="480"/>
      <c r="M749" s="145"/>
      <c r="N749" s="271">
        <f>IF(C749&gt;0,(C749/C735)*100,)</f>
        <v>0</v>
      </c>
      <c r="O749" s="271">
        <f>IF(D749&gt;0,(D749/D735)*100,)</f>
        <v>39.326890471346218</v>
      </c>
      <c r="P749" s="276">
        <f t="shared" ref="P749" si="2946">IF(E749&gt;0,(E749/E735)*100,)</f>
        <v>39.353979353979355</v>
      </c>
      <c r="Q749" s="276">
        <f t="shared" ref="Q749" si="2947">IF(F749&gt;0,(F749/F735)*100,)</f>
        <v>74.006309148264975</v>
      </c>
      <c r="R749" s="277">
        <f t="shared" ref="R749" si="2948">IF(G749&gt;0,(G749/G735)*100,)</f>
        <v>41.96806855446777</v>
      </c>
      <c r="S749" s="276">
        <f t="shared" ref="S749" si="2949">IF(H749&gt;0,(H749/H735)*100,)</f>
        <v>0</v>
      </c>
      <c r="T749" s="271">
        <f t="shared" ref="T749" si="2950">IF(I749&gt;0,(I749/I735)*100,)</f>
        <v>0</v>
      </c>
      <c r="U749" s="277">
        <f t="shared" ref="U749" si="2951">IF(J749&gt;0,(J749/J735)*100,)</f>
        <v>0</v>
      </c>
      <c r="V749" s="270"/>
      <c r="W749" s="271"/>
      <c r="X749" s="271"/>
      <c r="Y749" s="272"/>
      <c r="Z749" s="273"/>
      <c r="AA749" s="273"/>
      <c r="AB749" s="271"/>
      <c r="AC749" s="273"/>
      <c r="AD749" s="193"/>
    </row>
    <row r="750" spans="1:30" ht="15">
      <c r="A750" s="1067"/>
      <c r="B750" s="1065" t="s">
        <v>1279</v>
      </c>
      <c r="C750" s="1097"/>
      <c r="D750" s="1098">
        <v>9278</v>
      </c>
      <c r="E750" s="1098">
        <v>5909</v>
      </c>
      <c r="F750" s="1099">
        <v>2346</v>
      </c>
      <c r="G750" s="1100">
        <v>17533</v>
      </c>
      <c r="H750" s="1097"/>
      <c r="I750" s="1101"/>
      <c r="J750" s="1086"/>
      <c r="K750"/>
      <c r="L750" s="480"/>
      <c r="M750" s="145"/>
      <c r="N750" s="271"/>
      <c r="O750" s="271"/>
      <c r="P750" s="207"/>
      <c r="Q750" s="208"/>
      <c r="R750" s="209"/>
      <c r="S750" s="210"/>
      <c r="T750" s="207"/>
      <c r="U750" s="209"/>
      <c r="V750" s="270"/>
      <c r="W750" s="271"/>
      <c r="X750" s="271"/>
      <c r="Y750" s="272"/>
      <c r="Z750" s="273"/>
      <c r="AA750" s="273"/>
      <c r="AB750" s="271"/>
      <c r="AC750" s="273"/>
      <c r="AD750" s="193"/>
    </row>
    <row r="751" spans="1:30" ht="15">
      <c r="A751" s="1067"/>
      <c r="B751" s="1106" t="s">
        <v>495</v>
      </c>
      <c r="C751" s="1097"/>
      <c r="D751" s="1098">
        <v>9208</v>
      </c>
      <c r="E751" s="1098">
        <v>7191</v>
      </c>
      <c r="F751" s="1099">
        <v>2083</v>
      </c>
      <c r="G751" s="1100">
        <v>18482</v>
      </c>
      <c r="H751" s="1097"/>
      <c r="I751" s="1101"/>
      <c r="J751" s="1086"/>
      <c r="K751"/>
      <c r="L751" s="480"/>
      <c r="M751" s="145"/>
      <c r="N751" s="271"/>
      <c r="O751" s="271"/>
      <c r="P751" s="207"/>
      <c r="Q751" s="208"/>
      <c r="R751" s="209"/>
      <c r="S751" s="210"/>
      <c r="T751" s="207"/>
      <c r="U751" s="209"/>
      <c r="V751" s="270"/>
      <c r="W751" s="271"/>
      <c r="X751" s="271"/>
      <c r="Y751" s="272"/>
      <c r="Z751" s="273"/>
      <c r="AA751" s="273"/>
      <c r="AB751" s="271"/>
      <c r="AC751" s="273"/>
      <c r="AD751" s="193"/>
    </row>
    <row r="752" spans="1:30" ht="15">
      <c r="A752" s="1067"/>
      <c r="B752" s="1065" t="s">
        <v>1281</v>
      </c>
      <c r="C752" s="1097"/>
      <c r="D752" s="1098">
        <v>9208</v>
      </c>
      <c r="E752" s="1098">
        <v>7191</v>
      </c>
      <c r="F752" s="1099">
        <v>2083</v>
      </c>
      <c r="G752" s="1100">
        <v>18482</v>
      </c>
      <c r="H752" s="1097"/>
      <c r="I752" s="1101"/>
      <c r="J752" s="1086"/>
      <c r="K752"/>
      <c r="L752" s="480"/>
      <c r="M752" s="145"/>
      <c r="N752" s="271">
        <f>IF(C752&gt;0,(C752/C736)*100,)</f>
        <v>0</v>
      </c>
      <c r="O752" s="271">
        <f>IF(D752&gt;0,(D752/D736)*100,)</f>
        <v>39.385773557466102</v>
      </c>
      <c r="P752" s="207">
        <f t="shared" ref="P752" si="2952">IF(E752&gt;0,(E752/E736)*100,)</f>
        <v>46.19090441932169</v>
      </c>
      <c r="Q752" s="208">
        <f t="shared" ref="Q752" si="2953">IF(F752&gt;0,(F752/F736)*100,)</f>
        <v>59.994239631336413</v>
      </c>
      <c r="R752" s="209">
        <f t="shared" ref="R752" si="2954">IF(G752&gt;0,(G752/G736)*100,)</f>
        <v>43.570098305004834</v>
      </c>
      <c r="S752" s="210">
        <f t="shared" ref="S752" si="2955">IF(H752&gt;0,(H752/H736)*100,)</f>
        <v>0</v>
      </c>
      <c r="T752" s="207">
        <f t="shared" ref="T752" si="2956">IF(I752&gt;0,(I752/I736)*100,)</f>
        <v>0</v>
      </c>
      <c r="U752" s="209">
        <f t="shared" ref="U752" si="2957">IF(J752&gt;0,(J752/J736)*100,)</f>
        <v>0</v>
      </c>
      <c r="V752" s="270"/>
      <c r="W752" s="271"/>
      <c r="X752" s="271"/>
      <c r="Y752" s="272"/>
      <c r="Z752" s="273"/>
      <c r="AA752" s="273"/>
      <c r="AB752" s="271"/>
      <c r="AC752" s="273"/>
      <c r="AD752" s="193"/>
    </row>
    <row r="753" spans="1:38" ht="15">
      <c r="A753" s="1067"/>
      <c r="B753" s="1065" t="s">
        <v>1285</v>
      </c>
      <c r="C753" s="1097"/>
      <c r="D753" s="1098">
        <v>9208</v>
      </c>
      <c r="E753" s="1098">
        <v>7191</v>
      </c>
      <c r="F753" s="1099">
        <v>2083</v>
      </c>
      <c r="G753" s="1100">
        <v>18482</v>
      </c>
      <c r="H753" s="1097"/>
      <c r="I753" s="1101"/>
      <c r="J753" s="1086"/>
      <c r="K753"/>
      <c r="L753" s="480"/>
      <c r="M753" s="145"/>
      <c r="N753" s="271"/>
      <c r="O753" s="271"/>
      <c r="P753" s="207"/>
      <c r="Q753" s="208"/>
      <c r="R753" s="209"/>
      <c r="S753" s="210"/>
      <c r="T753" s="207"/>
      <c r="U753" s="209"/>
      <c r="V753" s="270"/>
      <c r="W753" s="271"/>
      <c r="X753" s="271"/>
      <c r="Y753" s="272"/>
      <c r="Z753" s="273"/>
      <c r="AA753" s="273"/>
      <c r="AB753" s="271"/>
      <c r="AC753" s="273"/>
      <c r="AD753" s="193"/>
    </row>
    <row r="754" spans="1:38" ht="15">
      <c r="A754" s="1067"/>
      <c r="B754" s="1065" t="s">
        <v>1283</v>
      </c>
      <c r="C754" s="1097"/>
      <c r="D754" s="1098">
        <v>9208</v>
      </c>
      <c r="E754" s="1098">
        <v>7191</v>
      </c>
      <c r="F754" s="1099">
        <v>2083</v>
      </c>
      <c r="G754" s="1100">
        <v>18482</v>
      </c>
      <c r="H754" s="1097"/>
      <c r="I754" s="1101"/>
      <c r="J754" s="1086"/>
      <c r="K754"/>
      <c r="L754" s="480"/>
      <c r="M754" s="145"/>
      <c r="N754" s="271"/>
      <c r="O754" s="271"/>
      <c r="P754" s="207"/>
      <c r="Q754" s="208"/>
      <c r="R754" s="209"/>
      <c r="S754" s="210"/>
      <c r="T754" s="207"/>
      <c r="U754" s="209"/>
      <c r="V754" s="270"/>
      <c r="W754" s="271"/>
      <c r="X754" s="271"/>
      <c r="Y754" s="272"/>
      <c r="Z754" s="273"/>
      <c r="AA754" s="273"/>
      <c r="AB754" s="271"/>
      <c r="AC754" s="273"/>
      <c r="AD754" s="193"/>
    </row>
    <row r="755" spans="1:38" ht="15">
      <c r="A755" s="1067"/>
      <c r="B755" s="1106" t="s">
        <v>493</v>
      </c>
      <c r="C755" s="1097"/>
      <c r="D755" s="1098">
        <v>10581</v>
      </c>
      <c r="E755" s="1098">
        <v>7520</v>
      </c>
      <c r="F755" s="1099">
        <v>2100</v>
      </c>
      <c r="G755" s="1100">
        <v>20201</v>
      </c>
      <c r="H755" s="1097"/>
      <c r="I755" s="1101"/>
      <c r="J755" s="1086"/>
      <c r="K755"/>
      <c r="L755" s="480"/>
      <c r="M755" s="145"/>
      <c r="N755" s="271"/>
      <c r="O755" s="271"/>
      <c r="P755" s="207"/>
      <c r="Q755" s="208"/>
      <c r="R755" s="209"/>
      <c r="S755" s="210"/>
      <c r="T755" s="207"/>
      <c r="U755" s="209"/>
      <c r="V755" s="270"/>
      <c r="W755" s="271"/>
      <c r="X755" s="271"/>
      <c r="Y755" s="272"/>
      <c r="Z755" s="273"/>
      <c r="AA755" s="273"/>
      <c r="AB755" s="271"/>
      <c r="AC755" s="273"/>
      <c r="AD755" s="193"/>
    </row>
    <row r="756" spans="1:38" ht="15">
      <c r="A756" s="1067"/>
      <c r="B756" s="1065" t="s">
        <v>1298</v>
      </c>
      <c r="C756" s="1097"/>
      <c r="D756" s="1098">
        <v>10581</v>
      </c>
      <c r="E756" s="1098">
        <v>7520</v>
      </c>
      <c r="F756" s="1099">
        <v>2100</v>
      </c>
      <c r="G756" s="1100">
        <v>20201</v>
      </c>
      <c r="H756" s="1097"/>
      <c r="I756" s="1101"/>
      <c r="J756" s="1086"/>
      <c r="K756"/>
      <c r="L756" s="480"/>
      <c r="M756" s="145"/>
      <c r="N756" s="271"/>
      <c r="O756" s="271">
        <f>IF(D756&gt;0,(D756/D737)*100,)</f>
        <v>39.446018490903668</v>
      </c>
      <c r="P756" s="207">
        <f t="shared" ref="P756" si="2958">IF(E756&gt;0,(E756/E737)*100,)</f>
        <v>43.698064966006164</v>
      </c>
      <c r="Q756" s="208">
        <f t="shared" ref="Q756" si="2959">IF(F756&gt;0,(F756/F737)*100,)</f>
        <v>56.300268096514749</v>
      </c>
      <c r="R756" s="209">
        <f t="shared" ref="R756" si="2960">IF(G756&gt;0,(G756/G737)*100,)</f>
        <v>42.294244498879884</v>
      </c>
      <c r="S756" s="210">
        <f t="shared" ref="S756" si="2961">IF(H756&gt;0,(H756/H737)*100,)</f>
        <v>0</v>
      </c>
      <c r="T756" s="207">
        <f t="shared" ref="T756" si="2962">IF(I756&gt;0,(I756/I737)*100,)</f>
        <v>0</v>
      </c>
      <c r="U756" s="209">
        <f t="shared" ref="U756" si="2963">IF(J756&gt;0,(J756/J737)*100,)</f>
        <v>0</v>
      </c>
      <c r="V756" s="270"/>
      <c r="W756" s="271"/>
      <c r="X756" s="271"/>
      <c r="Y756" s="272"/>
      <c r="Z756" s="273"/>
      <c r="AA756" s="273"/>
      <c r="AB756" s="271"/>
      <c r="AC756" s="273"/>
      <c r="AD756" s="193"/>
    </row>
    <row r="757" spans="1:38" ht="15">
      <c r="A757" s="1067"/>
      <c r="B757" s="1065" t="s">
        <v>1287</v>
      </c>
      <c r="C757" s="1097"/>
      <c r="D757" s="1098">
        <v>10581</v>
      </c>
      <c r="E757" s="1098">
        <v>7520</v>
      </c>
      <c r="F757" s="1099">
        <v>2100</v>
      </c>
      <c r="G757" s="1100">
        <v>20201</v>
      </c>
      <c r="H757" s="1097"/>
      <c r="I757" s="1101"/>
      <c r="J757" s="1086"/>
      <c r="K757"/>
      <c r="L757" s="480"/>
      <c r="M757" s="145"/>
      <c r="N757" s="271"/>
      <c r="O757" s="271"/>
      <c r="P757" s="207"/>
      <c r="Q757" s="208"/>
      <c r="R757" s="209"/>
      <c r="S757" s="210"/>
      <c r="T757" s="207"/>
      <c r="U757" s="209"/>
      <c r="V757" s="270"/>
      <c r="W757" s="271"/>
      <c r="X757" s="271"/>
      <c r="Y757" s="272"/>
      <c r="Z757" s="273"/>
      <c r="AA757" s="273"/>
      <c r="AB757" s="271"/>
      <c r="AC757" s="273"/>
      <c r="AD757" s="193"/>
    </row>
    <row r="758" spans="1:38" ht="15">
      <c r="A758" s="1067"/>
      <c r="B758" s="1106" t="s">
        <v>491</v>
      </c>
      <c r="C758" s="1097"/>
      <c r="D758" s="1098">
        <v>9773</v>
      </c>
      <c r="E758" s="1098">
        <v>6833</v>
      </c>
      <c r="F758" s="1099">
        <v>2509</v>
      </c>
      <c r="G758" s="1100">
        <v>19115</v>
      </c>
      <c r="H758" s="1097"/>
      <c r="I758" s="1101"/>
      <c r="J758" s="1086"/>
      <c r="K758"/>
      <c r="L758" s="480"/>
      <c r="M758" s="145"/>
      <c r="N758" s="271"/>
      <c r="O758" s="271"/>
      <c r="P758" s="207"/>
      <c r="Q758" s="208"/>
      <c r="R758" s="209"/>
      <c r="S758" s="210"/>
      <c r="T758" s="207"/>
      <c r="U758" s="209"/>
      <c r="V758" s="270"/>
      <c r="W758" s="271"/>
      <c r="X758" s="271"/>
      <c r="Y758" s="272"/>
      <c r="Z758" s="273"/>
      <c r="AA758" s="273"/>
      <c r="AB758" s="271"/>
      <c r="AC758" s="273"/>
      <c r="AD758" s="193"/>
    </row>
    <row r="759" spans="1:38" ht="15">
      <c r="A759" s="1067"/>
      <c r="B759" s="1065" t="s">
        <v>1300</v>
      </c>
      <c r="C759" s="1097"/>
      <c r="D759" s="1098">
        <v>9773</v>
      </c>
      <c r="E759" s="1098">
        <v>6833</v>
      </c>
      <c r="F759" s="1099">
        <v>2509</v>
      </c>
      <c r="G759" s="1100">
        <v>19115</v>
      </c>
      <c r="H759" s="1097"/>
      <c r="I759" s="1101"/>
      <c r="J759" s="1086"/>
      <c r="K759"/>
      <c r="L759" s="480"/>
      <c r="M759" s="145"/>
      <c r="N759" s="271"/>
      <c r="O759" s="271">
        <f>IF(D759&gt;0,(D759/D738)*100,)</f>
        <v>37.783190288409493</v>
      </c>
      <c r="P759" s="207">
        <f t="shared" ref="P759" si="2964">IF(E759&gt;0,(E759/E738)*100,)</f>
        <v>39.886755005545503</v>
      </c>
      <c r="Q759" s="208">
        <f t="shared" ref="Q759" si="2965">IF(F759&gt;0,(F759/F738)*100,)</f>
        <v>67.701025364274145</v>
      </c>
      <c r="R759" s="209">
        <f t="shared" ref="R759" si="2966">IF(G759&gt;0,(G759/G738)*100,)</f>
        <v>40.928848253859499</v>
      </c>
      <c r="S759" s="210">
        <f t="shared" ref="S759" si="2967">IF(H759&gt;0,(H759/H738)*100,)</f>
        <v>0</v>
      </c>
      <c r="T759" s="207">
        <f t="shared" ref="T759" si="2968">IF(I759&gt;0,(I759/I738)*100,)</f>
        <v>0</v>
      </c>
      <c r="U759" s="209">
        <f t="shared" ref="U759" si="2969">IF(J759&gt;0,(J759/J738)*100,)</f>
        <v>0</v>
      </c>
      <c r="V759" s="270"/>
      <c r="W759" s="271"/>
      <c r="X759" s="271"/>
      <c r="Y759" s="272"/>
      <c r="Z759" s="273"/>
      <c r="AA759" s="273"/>
      <c r="AB759" s="271"/>
      <c r="AC759" s="273"/>
      <c r="AD759" s="193"/>
    </row>
    <row r="760" spans="1:38" ht="15">
      <c r="A760" s="1067"/>
      <c r="B760" s="1065" t="s">
        <v>1289</v>
      </c>
      <c r="C760" s="1097"/>
      <c r="D760" s="1098">
        <v>9773</v>
      </c>
      <c r="E760" s="1098">
        <v>6833</v>
      </c>
      <c r="F760" s="1099">
        <v>2509</v>
      </c>
      <c r="G760" s="1100">
        <v>19115</v>
      </c>
      <c r="H760" s="1097"/>
      <c r="I760" s="1101"/>
      <c r="J760" s="1086"/>
      <c r="K760"/>
      <c r="L760" s="480"/>
      <c r="M760" s="145"/>
      <c r="N760" s="179"/>
      <c r="O760" s="271"/>
      <c r="P760" s="207"/>
      <c r="Q760" s="208"/>
      <c r="R760" s="209"/>
      <c r="S760" s="210"/>
      <c r="T760" s="207"/>
      <c r="U760" s="209"/>
      <c r="V760" s="286" t="s">
        <v>9</v>
      </c>
      <c r="W760" s="271"/>
      <c r="X760" s="271"/>
      <c r="Y760" s="272"/>
      <c r="Z760" s="273"/>
      <c r="AA760" s="273"/>
      <c r="AB760" s="271"/>
      <c r="AC760" s="273"/>
      <c r="AD760" s="193"/>
    </row>
    <row r="761" spans="1:38" ht="15">
      <c r="A761" s="1067"/>
      <c r="B761" s="1106" t="s">
        <v>489</v>
      </c>
      <c r="C761" s="1097"/>
      <c r="D761" s="1098">
        <v>5449</v>
      </c>
      <c r="E761" s="1098">
        <v>4008</v>
      </c>
      <c r="F761" s="1099">
        <v>1111</v>
      </c>
      <c r="G761" s="1100">
        <v>10568</v>
      </c>
      <c r="H761" s="1097"/>
      <c r="I761" s="1101"/>
      <c r="J761" s="1086"/>
      <c r="K761"/>
      <c r="L761" s="480"/>
      <c r="M761" s="145"/>
      <c r="N761" s="975">
        <f>IF(C761&gt;0,(C761/C753)*100,)</f>
        <v>0</v>
      </c>
      <c r="O761" s="975">
        <f>IF(D761&gt;0,(D761/D753)*100,)</f>
        <v>59.176802780191139</v>
      </c>
      <c r="P761" s="975">
        <f t="shared" ref="P761" si="2970">IF(E761&gt;0,(E761/E753)*100,)</f>
        <v>55.736337088026701</v>
      </c>
      <c r="Q761" s="975">
        <f t="shared" ref="Q761" si="2971">IF(F761&gt;0,(F761/F753)*100,)</f>
        <v>53.336533845415268</v>
      </c>
      <c r="R761" s="976">
        <f t="shared" ref="R761" si="2972">IF(G761&gt;0,(G761/G753)*100,)</f>
        <v>57.179958878909211</v>
      </c>
      <c r="S761" s="976">
        <f t="shared" ref="S761" si="2973">IF(H761&gt;0,(H761/H753)*100,)</f>
        <v>0</v>
      </c>
      <c r="T761" s="977">
        <f t="shared" ref="T761" si="2974">IF(I761&gt;0,(I761/I753)*100,)</f>
        <v>0</v>
      </c>
      <c r="U761" s="987">
        <f t="shared" ref="U761" si="2975">IF(J761&gt;0,(J761/J753)*100,)</f>
        <v>0</v>
      </c>
      <c r="V761" s="281">
        <f>+N761+N764</f>
        <v>0</v>
      </c>
      <c r="W761" s="271">
        <f t="shared" ref="W761:W763" si="2976">+O761+O764</f>
        <v>63.933536055603824</v>
      </c>
      <c r="X761" s="271">
        <f t="shared" ref="X761:X763" si="2977">+P761+P764</f>
        <v>62.133222083159509</v>
      </c>
      <c r="Y761" s="272">
        <f t="shared" ref="Y761:Y763" si="2978">+Q761+Q764</f>
        <v>62.025924147863662</v>
      </c>
      <c r="Z761" s="273">
        <f t="shared" ref="Z761:Z763" si="2979">+R761+R764</f>
        <v>63.018071637268697</v>
      </c>
      <c r="AA761" s="273">
        <f t="shared" ref="AA761:AA763" si="2980">+S761+S764</f>
        <v>0</v>
      </c>
      <c r="AB761" s="271">
        <f t="shared" ref="AB761:AB763" si="2981">+T761+T764</f>
        <v>0</v>
      </c>
      <c r="AC761" s="273">
        <f t="shared" ref="AC761:AC763" si="2982">+U761+U764</f>
        <v>0</v>
      </c>
      <c r="AD761" s="193"/>
      <c r="AE761" s="992">
        <f>+V761+N767</f>
        <v>0</v>
      </c>
      <c r="AF761" s="992">
        <f t="shared" ref="AF761:AF763" si="2983">+W761+O767</f>
        <v>100</v>
      </c>
      <c r="AG761" s="992">
        <f t="shared" ref="AG761:AG763" si="2984">+X761+P767</f>
        <v>100</v>
      </c>
      <c r="AH761" s="992">
        <f t="shared" ref="AH761:AH763" si="2985">+Y761+Q767</f>
        <v>100</v>
      </c>
      <c r="AI761" s="992">
        <f t="shared" ref="AI761:AI763" si="2986">+Z761+R767</f>
        <v>100</v>
      </c>
      <c r="AJ761" s="992">
        <f t="shared" ref="AJ761:AJ763" si="2987">+AA761+S767</f>
        <v>0</v>
      </c>
      <c r="AK761" s="992">
        <f t="shared" ref="AK761:AK763" si="2988">+AB761+T767</f>
        <v>0</v>
      </c>
      <c r="AL761" s="992">
        <f t="shared" ref="AL761:AL763" si="2989">+AC761+U767</f>
        <v>0</v>
      </c>
    </row>
    <row r="762" spans="1:38" ht="15">
      <c r="A762" s="1067"/>
      <c r="B762" s="1106" t="s">
        <v>487</v>
      </c>
      <c r="C762" s="1097"/>
      <c r="D762" s="1098">
        <v>6953</v>
      </c>
      <c r="E762" s="1098">
        <v>4362</v>
      </c>
      <c r="F762" s="1099">
        <v>1148</v>
      </c>
      <c r="G762" s="1100">
        <v>12463</v>
      </c>
      <c r="H762" s="1097"/>
      <c r="I762" s="1101"/>
      <c r="J762" s="1086"/>
      <c r="K762"/>
      <c r="L762" s="480"/>
      <c r="M762" s="145"/>
      <c r="N762" s="179">
        <f>IF(C762&gt;0,(C762/C757)*100,)</f>
        <v>0</v>
      </c>
      <c r="O762" s="179">
        <f>IF(D762&gt;0,(D762/D757)*100,)</f>
        <v>65.712125507986002</v>
      </c>
      <c r="P762" s="179">
        <f t="shared" ref="P762" si="2990">IF(E762&gt;0,(E762/E757)*100,)</f>
        <v>58.005319148936174</v>
      </c>
      <c r="Q762" s="179">
        <f t="shared" ref="Q762" si="2991">IF(F762&gt;0,(F762/F757)*100,)</f>
        <v>54.666666666666664</v>
      </c>
      <c r="R762" s="180">
        <f t="shared" ref="R762" si="2992">IF(G762&gt;0,(G762/G757)*100,)</f>
        <v>61.694965595762582</v>
      </c>
      <c r="S762" s="180">
        <f t="shared" ref="S762" si="2993">IF(H762&gt;0,(H762/H757)*100,)</f>
        <v>0</v>
      </c>
      <c r="T762" s="245">
        <f t="shared" ref="T762" si="2994">IF(I762&gt;0,(I762/I757)*100,)</f>
        <v>0</v>
      </c>
      <c r="U762" s="988">
        <f t="shared" ref="U762" si="2995">IF(J762&gt;0,(J762/J757)*100,)</f>
        <v>0</v>
      </c>
      <c r="V762" s="281">
        <f t="shared" ref="V762:V763" si="2996">+N762+N765</f>
        <v>0</v>
      </c>
      <c r="W762" s="271">
        <f t="shared" si="2976"/>
        <v>69.473584727341446</v>
      </c>
      <c r="X762" s="271">
        <f t="shared" si="2977"/>
        <v>63.523936170212771</v>
      </c>
      <c r="Y762" s="272">
        <f t="shared" si="2978"/>
        <v>62.38095238095238</v>
      </c>
      <c r="Z762" s="273">
        <f t="shared" si="2979"/>
        <v>66.521459333696342</v>
      </c>
      <c r="AA762" s="273">
        <f t="shared" si="2980"/>
        <v>0</v>
      </c>
      <c r="AB762" s="271">
        <f t="shared" si="2981"/>
        <v>0</v>
      </c>
      <c r="AC762" s="273">
        <f t="shared" si="2982"/>
        <v>0</v>
      </c>
      <c r="AD762" s="193"/>
      <c r="AE762" s="992">
        <f t="shared" ref="AE762:AE763" si="2997">+V762+N768</f>
        <v>0</v>
      </c>
      <c r="AF762" s="992">
        <f t="shared" si="2983"/>
        <v>99.999999999999986</v>
      </c>
      <c r="AG762" s="992">
        <f t="shared" si="2984"/>
        <v>100</v>
      </c>
      <c r="AH762" s="992">
        <f t="shared" si="2985"/>
        <v>100</v>
      </c>
      <c r="AI762" s="992">
        <f t="shared" si="2986"/>
        <v>99.999999999999986</v>
      </c>
      <c r="AJ762" s="992">
        <f t="shared" si="2987"/>
        <v>0</v>
      </c>
      <c r="AK762" s="992">
        <f t="shared" si="2988"/>
        <v>0</v>
      </c>
      <c r="AL762" s="992">
        <f t="shared" si="2989"/>
        <v>0</v>
      </c>
    </row>
    <row r="763" spans="1:38" ht="15">
      <c r="A763" s="1067"/>
      <c r="B763" s="1114" t="s">
        <v>485</v>
      </c>
      <c r="C763" s="1116"/>
      <c r="D763" s="1117">
        <v>6396</v>
      </c>
      <c r="E763" s="1117">
        <v>3925</v>
      </c>
      <c r="F763" s="1118">
        <v>1457</v>
      </c>
      <c r="G763" s="1119">
        <v>11778</v>
      </c>
      <c r="H763" s="1116"/>
      <c r="I763" s="1117"/>
      <c r="J763" s="1091"/>
      <c r="K763"/>
      <c r="L763" s="922"/>
      <c r="M763" s="145"/>
      <c r="N763" s="181">
        <f>IF(C763&gt;0,(C763/C760)*100,)</f>
        <v>0</v>
      </c>
      <c r="O763" s="181">
        <f>IF(D763&gt;0,(D763/D760)*100,)</f>
        <v>65.445615471196149</v>
      </c>
      <c r="P763" s="181">
        <f t="shared" ref="P763" si="2998">IF(E763&gt;0,(E763/E760)*100,)</f>
        <v>57.441826430557583</v>
      </c>
      <c r="Q763" s="181">
        <f t="shared" ref="Q763" si="2999">IF(F763&gt;0,(F763/F760)*100,)</f>
        <v>58.070944599442008</v>
      </c>
      <c r="R763" s="182">
        <f t="shared" ref="R763" si="3000">IF(G763&gt;0,(G763/G760)*100,)</f>
        <v>61.616531519748882</v>
      </c>
      <c r="S763" s="182">
        <f t="shared" ref="S763" si="3001">IF(H763&gt;0,(H763/H760)*100,)</f>
        <v>0</v>
      </c>
      <c r="T763" s="246">
        <f t="shared" ref="T763" si="3002">IF(I763&gt;0,(I763/I760)*100,)</f>
        <v>0</v>
      </c>
      <c r="U763" s="989">
        <f t="shared" ref="U763" si="3003">IF(J763&gt;0,(J763/J760)*100,)</f>
        <v>0</v>
      </c>
      <c r="V763" s="281">
        <f t="shared" si="2996"/>
        <v>0</v>
      </c>
      <c r="W763" s="271">
        <f t="shared" si="2976"/>
        <v>69.620382686994773</v>
      </c>
      <c r="X763" s="271">
        <f t="shared" si="2977"/>
        <v>63.149421923020633</v>
      </c>
      <c r="Y763" s="272">
        <f t="shared" si="2978"/>
        <v>66.042247907532882</v>
      </c>
      <c r="Z763" s="273">
        <f t="shared" si="2979"/>
        <v>66.837562123986388</v>
      </c>
      <c r="AA763" s="273">
        <f t="shared" si="2980"/>
        <v>0</v>
      </c>
      <c r="AB763" s="271">
        <f t="shared" si="2981"/>
        <v>0</v>
      </c>
      <c r="AC763" s="273">
        <f t="shared" si="2982"/>
        <v>0</v>
      </c>
      <c r="AD763" s="193"/>
      <c r="AE763" s="992">
        <f t="shared" si="2997"/>
        <v>0</v>
      </c>
      <c r="AF763" s="992">
        <f t="shared" si="2983"/>
        <v>100</v>
      </c>
      <c r="AG763" s="992">
        <f t="shared" si="2984"/>
        <v>100</v>
      </c>
      <c r="AH763" s="992">
        <f t="shared" si="2985"/>
        <v>100</v>
      </c>
      <c r="AI763" s="992">
        <f t="shared" si="2986"/>
        <v>99.999999999999986</v>
      </c>
      <c r="AJ763" s="992">
        <f t="shared" si="2987"/>
        <v>0</v>
      </c>
      <c r="AK763" s="992">
        <f t="shared" si="2988"/>
        <v>0</v>
      </c>
      <c r="AL763" s="992">
        <f t="shared" si="2989"/>
        <v>0</v>
      </c>
    </row>
    <row r="764" spans="1:38" ht="15">
      <c r="A764" s="1067"/>
      <c r="B764" s="1106" t="s">
        <v>483</v>
      </c>
      <c r="C764" s="1097"/>
      <c r="D764" s="1098">
        <v>438</v>
      </c>
      <c r="E764" s="1098">
        <v>460</v>
      </c>
      <c r="F764" s="1099">
        <v>181</v>
      </c>
      <c r="G764" s="1100">
        <v>1079</v>
      </c>
      <c r="H764" s="1097"/>
      <c r="I764" s="1101"/>
      <c r="J764" s="1086"/>
      <c r="K764"/>
      <c r="L764" s="922"/>
      <c r="M764" s="145"/>
      <c r="N764" s="179">
        <f>IF(C764&gt;0,(C764/C753)*100,)</f>
        <v>0</v>
      </c>
      <c r="O764" s="179">
        <f>IF(D764&gt;0,(D764/D753)*100,)</f>
        <v>4.7567332754126852</v>
      </c>
      <c r="P764" s="179">
        <f t="shared" ref="P764" si="3004">IF(E764&gt;0,(E764/E753)*100,)</f>
        <v>6.3968849951328055</v>
      </c>
      <c r="Q764" s="179">
        <f t="shared" ref="Q764" si="3005">IF(F764&gt;0,(F764/F753)*100,)</f>
        <v>8.6893903024483929</v>
      </c>
      <c r="R764" s="180">
        <f t="shared" ref="R764" si="3006">IF(G764&gt;0,(G764/G753)*100,)</f>
        <v>5.8381127583594852</v>
      </c>
      <c r="S764" s="180">
        <f t="shared" ref="S764" si="3007">IF(H764&gt;0,(H764/H753)*100,)</f>
        <v>0</v>
      </c>
      <c r="T764" s="245">
        <f t="shared" ref="T764" si="3008">IF(I764&gt;0,(I764/I753)*100,)</f>
        <v>0</v>
      </c>
      <c r="U764" s="988">
        <f t="shared" ref="U764" si="3009">IF(J764&gt;0,(J764/J753)*100,)</f>
        <v>0</v>
      </c>
      <c r="V764" s="281"/>
      <c r="W764" s="271"/>
      <c r="X764" s="271"/>
      <c r="Y764" s="272"/>
      <c r="Z764" s="273"/>
      <c r="AA764" s="273"/>
      <c r="AB764" s="271"/>
      <c r="AC764" s="273"/>
      <c r="AD764" s="193"/>
    </row>
    <row r="765" spans="1:38" ht="15">
      <c r="A765" s="1067"/>
      <c r="B765" s="1106" t="s">
        <v>481</v>
      </c>
      <c r="C765" s="1097"/>
      <c r="D765" s="1098">
        <v>398</v>
      </c>
      <c r="E765" s="1098">
        <v>415</v>
      </c>
      <c r="F765" s="1099">
        <v>162</v>
      </c>
      <c r="G765" s="1100">
        <v>975</v>
      </c>
      <c r="H765" s="1097"/>
      <c r="I765" s="1101"/>
      <c r="J765" s="1086"/>
      <c r="K765"/>
      <c r="L765" s="922"/>
      <c r="M765" s="145"/>
      <c r="N765" s="179">
        <f>IF(C765&gt;0,(C765/C757)*100,)</f>
        <v>0</v>
      </c>
      <c r="O765" s="179">
        <f>IF(D765&gt;0,(D765/D757)*100,)</f>
        <v>3.7614592193554488</v>
      </c>
      <c r="P765" s="179">
        <f t="shared" ref="P765" si="3010">IF(E765&gt;0,(E765/E757)*100,)</f>
        <v>5.5186170212765955</v>
      </c>
      <c r="Q765" s="179">
        <f t="shared" ref="Q765" si="3011">IF(F765&gt;0,(F765/F757)*100,)</f>
        <v>7.7142857142857135</v>
      </c>
      <c r="R765" s="180">
        <f t="shared" ref="R765" si="3012">IF(G765&gt;0,(G765/G757)*100,)</f>
        <v>4.8264937379337658</v>
      </c>
      <c r="S765" s="180">
        <f t="shared" ref="S765" si="3013">IF(H765&gt;0,(H765/H757)*100,)</f>
        <v>0</v>
      </c>
      <c r="T765" s="245">
        <f t="shared" ref="T765" si="3014">IF(I765&gt;0,(I765/I757)*100,)</f>
        <v>0</v>
      </c>
      <c r="U765" s="988">
        <f t="shared" ref="U765" si="3015">IF(J765&gt;0,(J765/J757)*100,)</f>
        <v>0</v>
      </c>
      <c r="V765" s="281"/>
      <c r="W765" s="279"/>
      <c r="X765" s="279"/>
      <c r="Y765" s="280"/>
      <c r="Z765" s="281"/>
      <c r="AA765" s="281"/>
      <c r="AB765" s="279"/>
      <c r="AC765" s="281"/>
      <c r="AD765" s="193"/>
    </row>
    <row r="766" spans="1:38" ht="15">
      <c r="A766" s="1067"/>
      <c r="B766" s="1114" t="s">
        <v>479</v>
      </c>
      <c r="C766" s="1116"/>
      <c r="D766" s="1117">
        <v>408</v>
      </c>
      <c r="E766" s="1117">
        <v>390</v>
      </c>
      <c r="F766" s="1118">
        <v>200</v>
      </c>
      <c r="G766" s="1119">
        <v>998</v>
      </c>
      <c r="H766" s="1116"/>
      <c r="I766" s="1117"/>
      <c r="J766" s="1091"/>
      <c r="K766"/>
      <c r="L766" s="922"/>
      <c r="M766" s="145"/>
      <c r="N766" s="181">
        <f>IF(C766&gt;0,(C766/C760)*100,)</f>
        <v>0</v>
      </c>
      <c r="O766" s="181">
        <f>IF(D766&gt;0,(D766/D760)*100,)</f>
        <v>4.1747672157986289</v>
      </c>
      <c r="P766" s="181">
        <f t="shared" ref="P766" si="3016">IF(E766&gt;0,(E766/E760)*100,)</f>
        <v>5.7075954924630468</v>
      </c>
      <c r="Q766" s="181">
        <f t="shared" ref="Q766" si="3017">IF(F766&gt;0,(F766/F760)*100,)</f>
        <v>7.9713033080908726</v>
      </c>
      <c r="R766" s="182">
        <f t="shared" ref="R766" si="3018">IF(G766&gt;0,(G766/G760)*100,)</f>
        <v>5.2210306042375105</v>
      </c>
      <c r="S766" s="182">
        <f t="shared" ref="S766" si="3019">IF(H766&gt;0,(H766/H760)*100,)</f>
        <v>0</v>
      </c>
      <c r="T766" s="246">
        <f t="shared" ref="T766" si="3020">IF(I766&gt;0,(I766/I760)*100,)</f>
        <v>0</v>
      </c>
      <c r="U766" s="989">
        <f t="shared" ref="U766" si="3021">IF(J766&gt;0,(J766/J760)*100,)</f>
        <v>0</v>
      </c>
      <c r="V766" s="260"/>
      <c r="W766" s="254"/>
      <c r="X766" s="261"/>
      <c r="Y766" s="261"/>
      <c r="Z766" s="262"/>
      <c r="AA766" s="262"/>
      <c r="AB766" s="261"/>
      <c r="AC766" s="262"/>
      <c r="AD766" s="193"/>
    </row>
    <row r="767" spans="1:38" ht="15">
      <c r="A767" s="1067"/>
      <c r="B767" s="1106" t="s">
        <v>477</v>
      </c>
      <c r="C767" s="1097"/>
      <c r="D767" s="1098">
        <v>3321</v>
      </c>
      <c r="E767" s="1098">
        <v>2723</v>
      </c>
      <c r="F767" s="1099">
        <v>791</v>
      </c>
      <c r="G767" s="1100">
        <v>6835</v>
      </c>
      <c r="H767" s="1097"/>
      <c r="I767" s="1101"/>
      <c r="J767" s="1086"/>
      <c r="K767"/>
      <c r="L767" s="922"/>
      <c r="M767" s="145"/>
      <c r="N767" s="975">
        <f>IF(C767&gt;0,(C767/C753)*100,)</f>
        <v>0</v>
      </c>
      <c r="O767" s="975">
        <f t="shared" ref="O767" si="3022">IF(D767&gt;0,(D767/D753)*100,)</f>
        <v>36.066463944396176</v>
      </c>
      <c r="P767" s="975">
        <f t="shared" ref="P767" si="3023">IF(E767&gt;0,(E767/E753)*100,)</f>
        <v>37.866777916840491</v>
      </c>
      <c r="Q767" s="975">
        <f t="shared" ref="Q767" si="3024">IF(F767&gt;0,(F767/F753)*100,)</f>
        <v>37.974075852136338</v>
      </c>
      <c r="R767" s="976">
        <f t="shared" ref="R767" si="3025">IF(G767&gt;0,(G767/G753)*100,)</f>
        <v>36.98192836273131</v>
      </c>
      <c r="S767" s="976">
        <f t="shared" ref="S767" si="3026">IF(H767&gt;0,(H767/H753)*100,)</f>
        <v>0</v>
      </c>
      <c r="T767" s="977">
        <f t="shared" ref="T767" si="3027">IF(I767&gt;0,(I767/I753)*100,)</f>
        <v>0</v>
      </c>
      <c r="U767" s="987">
        <f t="shared" ref="U767" si="3028">IF(J767&gt;0,(J767/J753)*100,)</f>
        <v>0</v>
      </c>
      <c r="V767" s="260"/>
      <c r="W767" s="254"/>
      <c r="X767" s="261"/>
      <c r="Y767" s="261"/>
      <c r="Z767" s="262"/>
      <c r="AA767" s="262"/>
      <c r="AB767" s="261"/>
      <c r="AC767" s="262"/>
      <c r="AD767" s="193"/>
    </row>
    <row r="768" spans="1:38" ht="15">
      <c r="A768" s="1067"/>
      <c r="B768" s="1106" t="s">
        <v>475</v>
      </c>
      <c r="C768" s="1097"/>
      <c r="D768" s="1098">
        <v>3230</v>
      </c>
      <c r="E768" s="1098">
        <v>2743</v>
      </c>
      <c r="F768" s="1099">
        <v>790</v>
      </c>
      <c r="G768" s="1100">
        <v>6763</v>
      </c>
      <c r="H768" s="1097"/>
      <c r="I768" s="1101"/>
      <c r="J768" s="1086"/>
      <c r="K768"/>
      <c r="L768" s="922"/>
      <c r="M768" s="145"/>
      <c r="N768" s="178">
        <f>IF(C768&gt;0,(C768/C757)*100,)</f>
        <v>0</v>
      </c>
      <c r="O768" s="178">
        <f t="shared" ref="O768" si="3029">IF(D768&gt;0,(D768/D757)*100,)</f>
        <v>30.526415272658543</v>
      </c>
      <c r="P768" s="178">
        <f t="shared" ref="P768" si="3030">IF(E768&gt;0,(E768/E757)*100,)</f>
        <v>36.476063829787236</v>
      </c>
      <c r="Q768" s="178">
        <f t="shared" ref="Q768" si="3031">IF(F768&gt;0,(F768/F757)*100,)</f>
        <v>37.61904761904762</v>
      </c>
      <c r="R768" s="183">
        <f t="shared" ref="R768" si="3032">IF(G768&gt;0,(G768/G757)*100,)</f>
        <v>33.478540666303644</v>
      </c>
      <c r="S768" s="178">
        <f t="shared" ref="S768" si="3033">IF(H768&gt;0,(H768/H757)*100,)</f>
        <v>0</v>
      </c>
      <c r="T768" s="248">
        <f t="shared" ref="T768" si="3034">IF(I768&gt;0,(I768/I757)*100,)</f>
        <v>0</v>
      </c>
      <c r="U768" s="183">
        <f t="shared" ref="U768" si="3035">IF(J768&gt;0,(J768/J757)*100,)</f>
        <v>0</v>
      </c>
      <c r="V768" s="260"/>
      <c r="W768" s="254"/>
      <c r="X768" s="261"/>
      <c r="Y768" s="261"/>
      <c r="Z768" s="262"/>
      <c r="AA768" s="262"/>
      <c r="AB768" s="261"/>
      <c r="AC768" s="262"/>
      <c r="AD768" s="193"/>
    </row>
    <row r="769" spans="1:38" ht="15">
      <c r="A769" s="1067"/>
      <c r="B769" s="1114" t="s">
        <v>473</v>
      </c>
      <c r="C769" s="1116"/>
      <c r="D769" s="1117">
        <v>2969</v>
      </c>
      <c r="E769" s="1117">
        <v>2518</v>
      </c>
      <c r="F769" s="1118">
        <v>852</v>
      </c>
      <c r="G769" s="1119">
        <v>6339</v>
      </c>
      <c r="H769" s="1116"/>
      <c r="I769" s="1117"/>
      <c r="J769" s="1091"/>
      <c r="K769"/>
      <c r="L769" s="922"/>
      <c r="M769" s="145"/>
      <c r="N769" s="991">
        <f>IF(C769&gt;0,(C769/C760)*100,)</f>
        <v>0</v>
      </c>
      <c r="O769" s="991">
        <f t="shared" ref="O769" si="3036">IF(D769&gt;0,(D769/D760)*100,)</f>
        <v>30.37961731300522</v>
      </c>
      <c r="P769" s="991">
        <f t="shared" ref="P769" si="3037">IF(E769&gt;0,(E769/E760)*100,)</f>
        <v>36.85057807697936</v>
      </c>
      <c r="Q769" s="991">
        <f t="shared" ref="Q769" si="3038">IF(F769&gt;0,(F769/F760)*100,)</f>
        <v>33.957752092467118</v>
      </c>
      <c r="R769" s="996">
        <f t="shared" ref="R769" si="3039">IF(G769&gt;0,(G769/G760)*100,)</f>
        <v>33.162437876013598</v>
      </c>
      <c r="S769" s="991">
        <f t="shared" ref="S769" si="3040">IF(H769&gt;0,(H769/H760)*100,)</f>
        <v>0</v>
      </c>
      <c r="T769" s="984">
        <f t="shared" ref="T769" si="3041">IF(I769&gt;0,(I769/I760)*100,)</f>
        <v>0</v>
      </c>
      <c r="U769" s="996">
        <f t="shared" ref="U769" si="3042">IF(J769&gt;0,(J769/J760)*100,)</f>
        <v>0</v>
      </c>
      <c r="V769" s="285" t="s">
        <v>90</v>
      </c>
      <c r="W769" s="279"/>
      <c r="X769" s="279"/>
      <c r="Y769" s="280"/>
      <c r="Z769" s="281"/>
      <c r="AA769" s="281"/>
      <c r="AB769" s="279"/>
      <c r="AC769" s="281"/>
      <c r="AD769" s="193"/>
    </row>
    <row r="770" spans="1:38" ht="15">
      <c r="A770" s="1067"/>
      <c r="B770" s="1106" t="s">
        <v>471</v>
      </c>
      <c r="C770" s="1097"/>
      <c r="D770" s="1098">
        <v>1030</v>
      </c>
      <c r="E770" s="1098">
        <v>1196</v>
      </c>
      <c r="F770" s="1099">
        <v>353</v>
      </c>
      <c r="G770" s="1100">
        <v>2579</v>
      </c>
      <c r="H770" s="1097"/>
      <c r="I770" s="1101"/>
      <c r="J770" s="1086"/>
      <c r="K770"/>
      <c r="L770" s="922"/>
      <c r="M770" s="145"/>
      <c r="N770" s="248">
        <f>IF(C770&gt;0,(C770/C747)*100,)</f>
        <v>0</v>
      </c>
      <c r="O770" s="248">
        <f>IF(D770&gt;0,(D770/D747)*100,)</f>
        <v>12.857321183372864</v>
      </c>
      <c r="P770" s="982">
        <f t="shared" ref="P770" si="3043">IF(E770&gt;0,(E770/E747)*100,)</f>
        <v>20.909090909090907</v>
      </c>
      <c r="Q770" s="982">
        <f t="shared" ref="Q770" si="3044">IF(F770&gt;0,(F770/F747)*100,)</f>
        <v>20.74030552291422</v>
      </c>
      <c r="R770" s="997">
        <f t="shared" ref="R770" si="3045">IF(G770&gt;0,(G770/G747)*100,)</f>
        <v>16.710944080865676</v>
      </c>
      <c r="S770" s="982">
        <f t="shared" ref="S770" si="3046">IF(H770&gt;0,(H770/H747)*100,)</f>
        <v>0</v>
      </c>
      <c r="T770" s="982">
        <f t="shared" ref="T770" si="3047">IF(I770&gt;0,(I770/I747)*100,)</f>
        <v>0</v>
      </c>
      <c r="U770" s="997">
        <f t="shared" ref="U770" si="3048">IF(J770&gt;0,(J770/J747)*100,)</f>
        <v>0</v>
      </c>
      <c r="V770" s="278">
        <f>+N770+N773+N776</f>
        <v>0</v>
      </c>
      <c r="W770" s="279">
        <f t="shared" ref="W770:W772" si="3049">+O770+O773+O776</f>
        <v>51.691424291599049</v>
      </c>
      <c r="X770" s="279">
        <f t="shared" ref="X770:X772" si="3050">+P770+P773+P776</f>
        <v>53.18181818181818</v>
      </c>
      <c r="Y770" s="280">
        <f t="shared" ref="Y770:Y772" si="3051">+Q770+Q773+Q776</f>
        <v>51.05757931844888</v>
      </c>
      <c r="Z770" s="281">
        <f t="shared" ref="Z770:Z772" si="3052">+R770+R773+R776</f>
        <v>52.173913043478258</v>
      </c>
      <c r="AA770" s="281">
        <f t="shared" ref="AA770:AA772" si="3053">+S770+S773+S776</f>
        <v>0</v>
      </c>
      <c r="AB770" s="279">
        <f t="shared" ref="AB770:AB772" si="3054">+T770+T773+T776</f>
        <v>0</v>
      </c>
      <c r="AC770" s="281">
        <f t="shared" ref="AC770:AC772" si="3055">+U770+U773+U776</f>
        <v>0</v>
      </c>
      <c r="AD770" s="193"/>
      <c r="AE770" s="992">
        <f>+V770+N779</f>
        <v>0</v>
      </c>
      <c r="AF770" s="992">
        <f t="shared" ref="AF770:AF772" si="3056">+W770+O779</f>
        <v>100</v>
      </c>
      <c r="AG770" s="992">
        <f t="shared" ref="AG770:AG772" si="3057">+X770+P779</f>
        <v>100</v>
      </c>
      <c r="AH770" s="992">
        <f t="shared" ref="AH770:AH772" si="3058">+Y770+Q779</f>
        <v>100</v>
      </c>
      <c r="AI770" s="992">
        <f t="shared" ref="AI770:AI772" si="3059">+Z770+R779</f>
        <v>100</v>
      </c>
      <c r="AJ770" s="992">
        <f t="shared" ref="AJ770:AJ772" si="3060">+AA770+S779</f>
        <v>0</v>
      </c>
      <c r="AK770" s="992">
        <f t="shared" ref="AK770:AK772" si="3061">+AB770+T779</f>
        <v>0</v>
      </c>
      <c r="AL770" s="992">
        <f t="shared" ref="AL770:AL772" si="3062">+AC770+U779</f>
        <v>0</v>
      </c>
    </row>
    <row r="771" spans="1:38" ht="15">
      <c r="A771" s="1067"/>
      <c r="B771" s="1106" t="s">
        <v>469</v>
      </c>
      <c r="C771" s="1097"/>
      <c r="D771" s="1098">
        <v>1108</v>
      </c>
      <c r="E771" s="1098">
        <v>1194</v>
      </c>
      <c r="F771" s="1099">
        <v>395</v>
      </c>
      <c r="G771" s="1100">
        <v>2697</v>
      </c>
      <c r="H771" s="1097"/>
      <c r="I771" s="1101"/>
      <c r="J771" s="1086"/>
      <c r="K771"/>
      <c r="L771" s="922"/>
      <c r="M771" s="145"/>
      <c r="N771" s="248">
        <f>IF(C771&gt;0,(C771/C750)*100,)</f>
        <v>0</v>
      </c>
      <c r="O771" s="248">
        <f>IF(D771&gt;0,(D771/D750)*100,)</f>
        <v>11.942228928648415</v>
      </c>
      <c r="P771" s="248">
        <f t="shared" ref="P771" si="3063">IF(E771&gt;0,(E771/E750)*100,)</f>
        <v>20.206464714841768</v>
      </c>
      <c r="Q771" s="248">
        <f t="shared" ref="Q771" si="3064">IF(F771&gt;0,(F771/F750)*100,)</f>
        <v>16.837169650468883</v>
      </c>
      <c r="R771" s="253">
        <f t="shared" ref="R771" si="3065">IF(G771&gt;0,(G771/G750)*100,)</f>
        <v>15.382421719044087</v>
      </c>
      <c r="S771" s="248">
        <f t="shared" ref="S771" si="3066">IF(H771&gt;0,(H771/H750)*100,)</f>
        <v>0</v>
      </c>
      <c r="T771" s="248">
        <f t="shared" ref="T771" si="3067">IF(I771&gt;0,(I771/I750)*100,)</f>
        <v>0</v>
      </c>
      <c r="U771" s="253">
        <f t="shared" ref="U771" si="3068">IF(J771&gt;0,(J771/J750)*100,)</f>
        <v>0</v>
      </c>
      <c r="V771" s="278">
        <f t="shared" ref="V771:V772" si="3069">+N771+N774+N777</f>
        <v>0</v>
      </c>
      <c r="W771" s="254">
        <f t="shared" si="3049"/>
        <v>50.991593015736143</v>
      </c>
      <c r="X771" s="261">
        <f t="shared" si="3050"/>
        <v>56.642409883228979</v>
      </c>
      <c r="Y771" s="261">
        <f t="shared" si="3051"/>
        <v>40.110826939471437</v>
      </c>
      <c r="Z771" s="262">
        <f t="shared" si="3052"/>
        <v>51.44014144755603</v>
      </c>
      <c r="AA771" s="262">
        <f t="shared" si="3053"/>
        <v>0</v>
      </c>
      <c r="AB771" s="261">
        <f t="shared" si="3054"/>
        <v>0</v>
      </c>
      <c r="AC771" s="262">
        <f t="shared" si="3055"/>
        <v>0</v>
      </c>
      <c r="AD771" s="193"/>
      <c r="AE771" s="992">
        <f t="shared" ref="AE771:AE772" si="3070">+V771+N780</f>
        <v>0</v>
      </c>
      <c r="AF771" s="992">
        <f t="shared" si="3056"/>
        <v>100</v>
      </c>
      <c r="AG771" s="992">
        <f t="shared" si="3057"/>
        <v>100</v>
      </c>
      <c r="AH771" s="992">
        <f t="shared" si="3058"/>
        <v>100</v>
      </c>
      <c r="AI771" s="992">
        <f t="shared" si="3059"/>
        <v>100</v>
      </c>
      <c r="AJ771" s="992">
        <f t="shared" si="3060"/>
        <v>0</v>
      </c>
      <c r="AK771" s="992">
        <f t="shared" si="3061"/>
        <v>0</v>
      </c>
      <c r="AL771" s="992">
        <f t="shared" si="3062"/>
        <v>0</v>
      </c>
    </row>
    <row r="772" spans="1:38" ht="15">
      <c r="A772" s="1067"/>
      <c r="B772" s="1106" t="s">
        <v>467</v>
      </c>
      <c r="C772" s="1097"/>
      <c r="D772" s="1098">
        <v>1173</v>
      </c>
      <c r="E772" s="1098">
        <v>1291</v>
      </c>
      <c r="F772" s="1099">
        <v>519</v>
      </c>
      <c r="G772" s="1100">
        <v>2983</v>
      </c>
      <c r="H772" s="1097"/>
      <c r="I772" s="1101"/>
      <c r="J772" s="1086"/>
      <c r="K772"/>
      <c r="L772" s="922"/>
      <c r="M772" s="145"/>
      <c r="N772" s="984">
        <f>IF(C772&gt;0,(C772/C754)*100,)</f>
        <v>0</v>
      </c>
      <c r="O772" s="984">
        <f>IF(D772&gt;0,(D772/D754)*100,)</f>
        <v>12.738922675933969</v>
      </c>
      <c r="P772" s="984">
        <f t="shared" ref="P772" si="3071">IF(E772&gt;0,(E772/E754)*100,)</f>
        <v>17.952996801557504</v>
      </c>
      <c r="Q772" s="984">
        <f t="shared" ref="Q772" si="3072">IF(F772&gt;0,(F772/F754)*100,)</f>
        <v>24.915986557849259</v>
      </c>
      <c r="R772" s="985">
        <f t="shared" ref="R772" si="3073">IF(G772&gt;0,(G772/G754)*100,)</f>
        <v>16.140028135483174</v>
      </c>
      <c r="S772" s="984">
        <f t="shared" ref="S772" si="3074">IF(H772&gt;0,(H772/H754)*100,)</f>
        <v>0</v>
      </c>
      <c r="T772" s="984">
        <f t="shared" ref="T772" si="3075">IF(I772&gt;0,(I772/I754)*100,)</f>
        <v>0</v>
      </c>
      <c r="U772" s="985">
        <f t="shared" ref="U772" si="3076">IF(J772&gt;0,(J772/J754)*100,)</f>
        <v>0</v>
      </c>
      <c r="V772" s="278">
        <f t="shared" si="3069"/>
        <v>0</v>
      </c>
      <c r="W772" s="279">
        <f t="shared" si="3049"/>
        <v>49.826238053866206</v>
      </c>
      <c r="X772" s="279">
        <f t="shared" si="3050"/>
        <v>49.367264636350995</v>
      </c>
      <c r="Y772" s="280">
        <f t="shared" si="3051"/>
        <v>62.746039366298604</v>
      </c>
      <c r="Z772" s="281">
        <f t="shared" si="3052"/>
        <v>51.103776647548969</v>
      </c>
      <c r="AA772" s="281">
        <f t="shared" si="3053"/>
        <v>0</v>
      </c>
      <c r="AB772" s="279">
        <f t="shared" si="3054"/>
        <v>0</v>
      </c>
      <c r="AC772" s="281">
        <f t="shared" si="3055"/>
        <v>0</v>
      </c>
      <c r="AD772" s="193"/>
      <c r="AE772" s="992">
        <f t="shared" si="3070"/>
        <v>0</v>
      </c>
      <c r="AF772" s="992">
        <f t="shared" si="3056"/>
        <v>100</v>
      </c>
      <c r="AG772" s="992">
        <f t="shared" si="3057"/>
        <v>100</v>
      </c>
      <c r="AH772" s="992">
        <f t="shared" si="3058"/>
        <v>100</v>
      </c>
      <c r="AI772" s="992">
        <f t="shared" si="3059"/>
        <v>100</v>
      </c>
      <c r="AJ772" s="992">
        <f t="shared" si="3060"/>
        <v>0</v>
      </c>
      <c r="AK772" s="992">
        <f t="shared" si="3061"/>
        <v>0</v>
      </c>
      <c r="AL772" s="992">
        <f t="shared" si="3062"/>
        <v>0</v>
      </c>
    </row>
    <row r="773" spans="1:38" ht="15">
      <c r="A773" s="1067"/>
      <c r="B773" s="1106" t="s">
        <v>465</v>
      </c>
      <c r="C773" s="1097"/>
      <c r="D773" s="1098">
        <v>1827</v>
      </c>
      <c r="E773" s="1098">
        <v>906</v>
      </c>
      <c r="F773" s="1099">
        <v>292</v>
      </c>
      <c r="G773" s="1100">
        <v>3025</v>
      </c>
      <c r="H773" s="1097"/>
      <c r="I773" s="1101"/>
      <c r="J773" s="1086"/>
      <c r="K773"/>
      <c r="L773" s="922"/>
      <c r="M773" s="145"/>
      <c r="N773" s="980">
        <f>IF(C773&gt;0,(C773/C747)*100,)</f>
        <v>0</v>
      </c>
      <c r="O773" s="982">
        <f t="shared" ref="O773" si="3077">IF(D773&gt;0,(D773/D747)*100,)</f>
        <v>22.806141555361378</v>
      </c>
      <c r="P773" s="982">
        <f t="shared" ref="P773" si="3078">IF(E773&gt;0,(E773/E747)*100,)</f>
        <v>15.83916083916084</v>
      </c>
      <c r="Q773" s="982">
        <f t="shared" ref="Q773" si="3079">IF(F773&gt;0,(F773/F747)*100,)</f>
        <v>17.156286721504113</v>
      </c>
      <c r="R773" s="997">
        <f t="shared" ref="R773" si="3080">IF(G773&gt;0,(G773/G747)*100,)</f>
        <v>19.600855310049894</v>
      </c>
      <c r="S773" s="982">
        <f t="shared" ref="S773" si="3081">IF(H773&gt;0,(H773/H747)*100,)</f>
        <v>0</v>
      </c>
      <c r="T773" s="982">
        <f t="shared" ref="T773" si="3082">IF(I773&gt;0,(I773/I747)*100,)</f>
        <v>0</v>
      </c>
      <c r="U773" s="997">
        <f t="shared" ref="U773" si="3083">IF(J773&gt;0,(J773/J747)*100,)</f>
        <v>0</v>
      </c>
      <c r="AD773" s="193"/>
    </row>
    <row r="774" spans="1:38" ht="15">
      <c r="A774" s="1067"/>
      <c r="B774" s="1106" t="s">
        <v>463</v>
      </c>
      <c r="C774" s="1097"/>
      <c r="D774" s="1098">
        <v>2055</v>
      </c>
      <c r="E774" s="1098">
        <v>1029</v>
      </c>
      <c r="F774" s="1099">
        <v>265</v>
      </c>
      <c r="G774" s="1100">
        <v>3349</v>
      </c>
      <c r="H774" s="1097"/>
      <c r="I774" s="1101"/>
      <c r="J774" s="1086"/>
      <c r="K774"/>
      <c r="L774" s="922"/>
      <c r="M774" s="145"/>
      <c r="N774" s="178">
        <f>IF(C774&gt;0,(C774/C750)*100,)</f>
        <v>0</v>
      </c>
      <c r="O774" s="248">
        <f t="shared" ref="O774" si="3084">IF(D774&gt;0,(D774/D750)*100,)</f>
        <v>22.149170079758569</v>
      </c>
      <c r="P774" s="248">
        <f t="shared" ref="P774" si="3085">IF(E774&gt;0,(E774/E750)*100,)</f>
        <v>17.414114063293283</v>
      </c>
      <c r="Q774" s="248">
        <f t="shared" ref="Q774" si="3086">IF(F774&gt;0,(F774/F750)*100,)</f>
        <v>11.295822676896845</v>
      </c>
      <c r="R774" s="253">
        <f t="shared" ref="R774" si="3087">IF(G774&gt;0,(G774/G750)*100,)</f>
        <v>19.101123595505616</v>
      </c>
      <c r="S774" s="248">
        <f t="shared" ref="S774" si="3088">IF(H774&gt;0,(H774/H750)*100,)</f>
        <v>0</v>
      </c>
      <c r="T774" s="248">
        <f t="shared" ref="T774" si="3089">IF(I774&gt;0,(I774/I750)*100,)</f>
        <v>0</v>
      </c>
      <c r="U774" s="253">
        <f t="shared" ref="U774" si="3090">IF(J774&gt;0,(J774/J750)*100,)</f>
        <v>0</v>
      </c>
      <c r="V774" s="281"/>
      <c r="W774" s="279"/>
      <c r="X774" s="279"/>
      <c r="Y774" s="280"/>
      <c r="Z774" s="281"/>
      <c r="AA774" s="281"/>
      <c r="AB774" s="279"/>
      <c r="AC774" s="281"/>
      <c r="AD774" s="193"/>
    </row>
    <row r="775" spans="1:38" ht="15">
      <c r="A775" s="1067"/>
      <c r="B775" s="1106" t="s">
        <v>461</v>
      </c>
      <c r="C775" s="1097"/>
      <c r="D775" s="1098">
        <v>1964</v>
      </c>
      <c r="E775" s="1098">
        <v>1134</v>
      </c>
      <c r="F775" s="1099">
        <v>334</v>
      </c>
      <c r="G775" s="1100">
        <v>3432</v>
      </c>
      <c r="H775" s="1097"/>
      <c r="I775" s="1101"/>
      <c r="J775" s="1086"/>
      <c r="K775"/>
      <c r="L775" s="922"/>
      <c r="M775" s="145"/>
      <c r="N775" s="991">
        <f>IF(C775&gt;0,(C775/C754)*100,)</f>
        <v>0</v>
      </c>
      <c r="O775" s="274">
        <f t="shared" ref="O775" si="3091">IF(D775&gt;0,(D775/D754)*100,)</f>
        <v>21.329278887923543</v>
      </c>
      <c r="P775" s="274">
        <f t="shared" ref="P775" si="3092">IF(E775&gt;0,(E775/E754)*100,)</f>
        <v>15.769712140175219</v>
      </c>
      <c r="Q775" s="274">
        <f t="shared" ref="Q775" si="3093">IF(F775&gt;0,(F775/F754)*100,)</f>
        <v>16.03456553048488</v>
      </c>
      <c r="R775" s="275">
        <f t="shared" ref="R775" si="3094">IF(G775&gt;0,(G775/G754)*100,)</f>
        <v>18.569418894059083</v>
      </c>
      <c r="S775" s="274">
        <f t="shared" ref="S775" si="3095">IF(H775&gt;0,(H775/H754)*100,)</f>
        <v>0</v>
      </c>
      <c r="T775" s="274">
        <f t="shared" ref="T775" si="3096">IF(I775&gt;0,(I775/I754)*100,)</f>
        <v>0</v>
      </c>
      <c r="U775" s="275">
        <f t="shared" ref="U775" si="3097">IF(J775&gt;0,(J775/J754)*100,)</f>
        <v>0</v>
      </c>
      <c r="V775" s="286"/>
      <c r="W775" s="271"/>
      <c r="X775" s="271"/>
      <c r="Y775" s="272"/>
      <c r="Z775" s="273"/>
      <c r="AA775" s="273"/>
      <c r="AB775" s="271"/>
      <c r="AC775" s="273"/>
      <c r="AD775" s="193"/>
    </row>
    <row r="776" spans="1:38" ht="15">
      <c r="A776" s="1067"/>
      <c r="B776" s="1106" t="s">
        <v>459</v>
      </c>
      <c r="C776" s="1097"/>
      <c r="D776" s="1098">
        <v>1284</v>
      </c>
      <c r="E776" s="1098">
        <v>940</v>
      </c>
      <c r="F776" s="1099">
        <v>224</v>
      </c>
      <c r="G776" s="1100">
        <v>2448</v>
      </c>
      <c r="H776" s="1097"/>
      <c r="I776" s="1101"/>
      <c r="J776" s="1086"/>
      <c r="K776"/>
      <c r="L776" s="922"/>
      <c r="M776" s="145"/>
      <c r="N776" s="980">
        <f>IF(C776&gt;0,(C776/C747)*100,)</f>
        <v>0</v>
      </c>
      <c r="O776" s="998">
        <f t="shared" ref="O776" si="3098">IF(D776&gt;0,(D776/D747)*100,)</f>
        <v>16.027961552864809</v>
      </c>
      <c r="P776" s="998">
        <f t="shared" ref="P776" si="3099">IF(E776&gt;0,(E776/E747)*100,)</f>
        <v>16.433566433566433</v>
      </c>
      <c r="Q776" s="998">
        <f t="shared" ref="Q776" si="3100">IF(F776&gt;0,(F776/F747)*100,)</f>
        <v>13.160987074030553</v>
      </c>
      <c r="R776" s="999">
        <f t="shared" ref="R776" si="3101">IF(G776&gt;0,(G776/G747)*100,)</f>
        <v>15.862113652562689</v>
      </c>
      <c r="S776" s="998">
        <f t="shared" ref="S776" si="3102">IF(H776&gt;0,(H776/H747)*100,)</f>
        <v>0</v>
      </c>
      <c r="T776" s="1000">
        <f t="shared" ref="T776" si="3103">IF(I776&gt;0,(I776/I747)*100,)</f>
        <v>0</v>
      </c>
      <c r="U776" s="999">
        <f t="shared" ref="U776" si="3104">IF(J776&gt;0,(J776/J747)*100,)</f>
        <v>0</v>
      </c>
      <c r="V776" s="278"/>
      <c r="W776" s="279"/>
      <c r="X776" s="279"/>
      <c r="Y776" s="280"/>
      <c r="Z776" s="281"/>
      <c r="AA776" s="281"/>
      <c r="AB776" s="279"/>
      <c r="AC776" s="281"/>
      <c r="AD776" s="193"/>
    </row>
    <row r="777" spans="1:38" ht="15">
      <c r="A777" s="1067"/>
      <c r="B777" s="1106" t="s">
        <v>457</v>
      </c>
      <c r="C777" s="1097"/>
      <c r="D777" s="1098">
        <v>1568</v>
      </c>
      <c r="E777" s="1098">
        <v>1124</v>
      </c>
      <c r="F777" s="1099">
        <v>281</v>
      </c>
      <c r="G777" s="1100">
        <v>2973</v>
      </c>
      <c r="H777" s="1097"/>
      <c r="I777" s="1101"/>
      <c r="J777" s="1086"/>
      <c r="K777"/>
      <c r="L777" s="922"/>
      <c r="M777" s="145"/>
      <c r="N777" s="178">
        <f>IF(C777&gt;0,(C777/C750)*100,)</f>
        <v>0</v>
      </c>
      <c r="O777" s="271">
        <f t="shared" ref="O777" si="3105">IF(D777&gt;0,(D777/D750)*100,)</f>
        <v>16.900194007329166</v>
      </c>
      <c r="P777" s="207">
        <f t="shared" ref="P777" si="3106">IF(E777&gt;0,(E777/E750)*100,)</f>
        <v>19.021831105093927</v>
      </c>
      <c r="Q777" s="208">
        <f t="shared" ref="Q777" si="3107">IF(F777&gt;0,(F777/F750)*100,)</f>
        <v>11.977834612105712</v>
      </c>
      <c r="R777" s="209">
        <f t="shared" ref="R777" si="3108">IF(G777&gt;0,(G777/G750)*100,)</f>
        <v>16.956596133006329</v>
      </c>
      <c r="S777" s="210">
        <f t="shared" ref="S777" si="3109">IF(H777&gt;0,(H777/H750)*100,)</f>
        <v>0</v>
      </c>
      <c r="T777" s="207">
        <f t="shared" ref="T777" si="3110">IF(I777&gt;0,(I777/I750)*100,)</f>
        <v>0</v>
      </c>
      <c r="U777" s="209">
        <f t="shared" ref="U777" si="3111">IF(J777&gt;0,(J777/J750)*100,)</f>
        <v>0</v>
      </c>
      <c r="V777" s="260"/>
      <c r="W777" s="254"/>
      <c r="X777" s="261"/>
      <c r="Y777" s="261"/>
      <c r="Z777" s="262"/>
      <c r="AA777" s="262"/>
      <c r="AB777" s="261"/>
      <c r="AC777" s="262"/>
      <c r="AD777" s="193"/>
    </row>
    <row r="778" spans="1:38" ht="15">
      <c r="A778" s="1067"/>
      <c r="B778" s="1106" t="s">
        <v>455</v>
      </c>
      <c r="C778" s="1097"/>
      <c r="D778" s="1098">
        <v>1451</v>
      </c>
      <c r="E778" s="1098">
        <v>1125</v>
      </c>
      <c r="F778" s="1099">
        <v>454</v>
      </c>
      <c r="G778" s="1100">
        <v>3030</v>
      </c>
      <c r="H778" s="1097"/>
      <c r="I778" s="1101"/>
      <c r="J778" s="1086"/>
      <c r="K778"/>
      <c r="L778" s="922"/>
      <c r="M778" s="145"/>
      <c r="N778" s="991">
        <f>IF(C778&gt;0,(C778/C754)*100,)</f>
        <v>0</v>
      </c>
      <c r="O778" s="274">
        <f t="shared" ref="O778" si="3112">IF(D778&gt;0,(D778/D754)*100,)</f>
        <v>15.75803649000869</v>
      </c>
      <c r="P778" s="211">
        <f t="shared" ref="P778" si="3113">IF(E778&gt;0,(E778/E754)*100,)</f>
        <v>15.644555694618273</v>
      </c>
      <c r="Q778" s="212">
        <f t="shared" ref="Q778" si="3114">IF(F778&gt;0,(F778/F754)*100,)</f>
        <v>21.795487277964472</v>
      </c>
      <c r="R778" s="213">
        <f t="shared" ref="R778" si="3115">IF(G778&gt;0,(G778/G754)*100,)</f>
        <v>16.394329618006708</v>
      </c>
      <c r="S778" s="214">
        <f t="shared" ref="S778" si="3116">IF(H778&gt;0,(H778/H754)*100,)</f>
        <v>0</v>
      </c>
      <c r="T778" s="211">
        <f t="shared" ref="T778" si="3117">IF(I778&gt;0,(I778/I754)*100,)</f>
        <v>0</v>
      </c>
      <c r="U778" s="213">
        <f t="shared" ref="U778" si="3118">IF(J778&gt;0,(J778/J754)*100,)</f>
        <v>0</v>
      </c>
      <c r="V778" s="281"/>
      <c r="W778" s="279"/>
      <c r="X778" s="279"/>
      <c r="Y778" s="280"/>
      <c r="Z778" s="281"/>
      <c r="AA778" s="281"/>
      <c r="AB778" s="279"/>
      <c r="AC778" s="281"/>
      <c r="AD778" s="193"/>
    </row>
    <row r="779" spans="1:38" ht="15">
      <c r="A779" s="1067"/>
      <c r="B779" s="1106" t="s">
        <v>453</v>
      </c>
      <c r="C779" s="1097"/>
      <c r="D779" s="1098">
        <v>3870</v>
      </c>
      <c r="E779" s="1098">
        <v>2678</v>
      </c>
      <c r="F779" s="1099">
        <v>833</v>
      </c>
      <c r="G779" s="1100">
        <v>7381</v>
      </c>
      <c r="H779" s="1097"/>
      <c r="I779" s="1101"/>
      <c r="J779" s="1086"/>
      <c r="K779"/>
      <c r="L779" s="922"/>
      <c r="M779" s="145"/>
      <c r="N779" s="980">
        <f>IF(C779&gt;0,(C779/C747)*100,)</f>
        <v>0</v>
      </c>
      <c r="O779" s="1000">
        <f t="shared" ref="O779" si="3119">IF(D779&gt;0,(D779/D747)*100,)</f>
        <v>48.308575708400944</v>
      </c>
      <c r="P779" s="1001">
        <f t="shared" ref="P779" si="3120">IF(E779&gt;0,(E779/E747)*100,)</f>
        <v>46.81818181818182</v>
      </c>
      <c r="Q779" s="1002">
        <f t="shared" ref="Q779" si="3121">IF(F779&gt;0,(F779/F747)*100,)</f>
        <v>48.94242068155112</v>
      </c>
      <c r="R779" s="1003">
        <f t="shared" ref="R779" si="3122">IF(G779&gt;0,(G779/G747)*100,)</f>
        <v>47.826086956521742</v>
      </c>
      <c r="S779" s="250">
        <f t="shared" ref="S779" si="3123">IF(H779&gt;0,(H779/H747)*100,)</f>
        <v>0</v>
      </c>
      <c r="T779" s="1001">
        <f t="shared" ref="T779" si="3124">IF(I779&gt;0,(I779/I747)*100,)</f>
        <v>0</v>
      </c>
      <c r="U779" s="1003">
        <f t="shared" ref="U779" si="3125">IF(J779&gt;0,(J779/J747)*100,)</f>
        <v>0</v>
      </c>
      <c r="V779" s="278"/>
      <c r="W779" s="279"/>
      <c r="X779" s="279"/>
      <c r="Y779" s="280"/>
      <c r="Z779" s="281"/>
      <c r="AA779" s="281"/>
      <c r="AB779" s="279"/>
      <c r="AC779" s="281"/>
      <c r="AD779" s="193"/>
    </row>
    <row r="780" spans="1:38" ht="15">
      <c r="A780" s="1067"/>
      <c r="B780" s="1106" t="s">
        <v>451</v>
      </c>
      <c r="C780" s="1097"/>
      <c r="D780" s="1098">
        <v>4547</v>
      </c>
      <c r="E780" s="1098">
        <v>2562</v>
      </c>
      <c r="F780" s="1099">
        <v>1405</v>
      </c>
      <c r="G780" s="1100">
        <v>8514</v>
      </c>
      <c r="H780" s="1097"/>
      <c r="I780" s="1101"/>
      <c r="J780" s="1086"/>
      <c r="K780"/>
      <c r="L780" s="922"/>
      <c r="M780" s="145"/>
      <c r="N780" s="178">
        <f>IF(C780&gt;0,(C780/C750)*100,)</f>
        <v>0</v>
      </c>
      <c r="O780" s="271">
        <f t="shared" ref="O780" si="3126">IF(D780&gt;0,(D780/D750)*100,)</f>
        <v>49.00840698426385</v>
      </c>
      <c r="P780" s="207">
        <f t="shared" ref="P780" si="3127">IF(E780&gt;0,(E780/E750)*100,)</f>
        <v>43.357590116771028</v>
      </c>
      <c r="Q780" s="208">
        <f t="shared" ref="Q780" si="3128">IF(F780&gt;0,(F780/F750)*100,)</f>
        <v>59.889173060528556</v>
      </c>
      <c r="R780" s="209">
        <f t="shared" ref="R780" si="3129">IF(G780&gt;0,(G780/G750)*100,)</f>
        <v>48.559858552443963</v>
      </c>
      <c r="S780" s="210">
        <f t="shared" ref="S780" si="3130">IF(H780&gt;0,(H780/H750)*100,)</f>
        <v>0</v>
      </c>
      <c r="T780" s="207">
        <f t="shared" ref="T780" si="3131">IF(I780&gt;0,(I780/I750)*100,)</f>
        <v>0</v>
      </c>
      <c r="U780" s="209">
        <f t="shared" ref="U780" si="3132">IF(J780&gt;0,(J780/J750)*100,)</f>
        <v>0</v>
      </c>
      <c r="V780" s="260"/>
      <c r="W780" s="254"/>
      <c r="X780" s="261"/>
      <c r="Y780" s="261"/>
      <c r="Z780" s="262"/>
      <c r="AA780" s="262"/>
      <c r="AB780" s="261"/>
      <c r="AC780" s="262"/>
      <c r="AD780" s="193"/>
    </row>
    <row r="781" spans="1:38" ht="15">
      <c r="A781" s="1067"/>
      <c r="B781" s="1114" t="s">
        <v>449</v>
      </c>
      <c r="C781" s="1116"/>
      <c r="D781" s="1117">
        <v>4620</v>
      </c>
      <c r="E781" s="1117">
        <v>3641</v>
      </c>
      <c r="F781" s="1118">
        <v>776</v>
      </c>
      <c r="G781" s="1119">
        <v>9037</v>
      </c>
      <c r="H781" s="1116"/>
      <c r="I781" s="1117"/>
      <c r="J781" s="1091"/>
      <c r="K781"/>
      <c r="L781" s="480"/>
      <c r="M781" s="145"/>
      <c r="N781" s="991">
        <f>IF(C781&gt;0,(C781/C754)*100,)</f>
        <v>0</v>
      </c>
      <c r="O781" s="274">
        <f t="shared" ref="O781" si="3133">IF(D781&gt;0,(D781/D754)*100,)</f>
        <v>50.173761946133801</v>
      </c>
      <c r="P781" s="211">
        <f t="shared" ref="P781" si="3134">IF(E781&gt;0,(E781/E754)*100,)</f>
        <v>50.632735363649005</v>
      </c>
      <c r="Q781" s="212">
        <f t="shared" ref="Q781" si="3135">IF(F781&gt;0,(F781/F754)*100,)</f>
        <v>37.253960633701396</v>
      </c>
      <c r="R781" s="213">
        <f t="shared" ref="R781" si="3136">IF(G781&gt;0,(G781/G754)*100,)</f>
        <v>48.896223352451038</v>
      </c>
      <c r="S781" s="214">
        <f t="shared" ref="S781" si="3137">IF(H781&gt;0,(H781/H754)*100,)</f>
        <v>0</v>
      </c>
      <c r="T781" s="211">
        <f t="shared" ref="T781" si="3138">IF(I781&gt;0,(I781/I754)*100,)</f>
        <v>0</v>
      </c>
      <c r="U781" s="213">
        <f t="shared" ref="U781" si="3139">IF(J781&gt;0,(J781/J754)*100,)</f>
        <v>0</v>
      </c>
      <c r="V781" s="281"/>
      <c r="W781" s="279"/>
      <c r="X781" s="279"/>
      <c r="Y781" s="280"/>
      <c r="Z781" s="281"/>
      <c r="AA781" s="281"/>
      <c r="AB781" s="279"/>
      <c r="AC781" s="281"/>
      <c r="AD781" s="193"/>
    </row>
    <row r="782" spans="1:38" ht="15">
      <c r="A782" s="1067"/>
      <c r="B782" s="1106" t="s">
        <v>447</v>
      </c>
      <c r="C782" s="1097"/>
      <c r="D782" s="1098">
        <v>1183</v>
      </c>
      <c r="E782" s="1098">
        <v>1232</v>
      </c>
      <c r="F782" s="1099">
        <v>480</v>
      </c>
      <c r="G782" s="1100">
        <v>2895</v>
      </c>
      <c r="H782" s="1097"/>
      <c r="I782" s="1101"/>
      <c r="J782" s="1086"/>
      <c r="K782"/>
      <c r="L782" s="480"/>
      <c r="M782" s="145"/>
      <c r="N782" s="980">
        <f>IF(C782&gt;0,(C782/C740)*100,)</f>
        <v>0</v>
      </c>
      <c r="O782" s="1000">
        <f t="shared" ref="O782" si="3140">IF(D782&gt;0,(D782/D740)*100,)</f>
        <v>23.721676358532186</v>
      </c>
      <c r="P782" s="1001">
        <f t="shared" ref="P782" si="3141">IF(E782&gt;0,(E782/E740)*100,)</f>
        <v>30.838548185231542</v>
      </c>
      <c r="Q782" s="1002">
        <f t="shared" ref="Q782" si="3142">IF(F782&gt;0,(F782/F740)*100,)</f>
        <v>35.398230088495573</v>
      </c>
      <c r="R782" s="1003">
        <f t="shared" ref="R782" si="3143">IF(G782&gt;0,(G782/G740)*100,)</f>
        <v>28.003482298316889</v>
      </c>
      <c r="S782" s="250">
        <f t="shared" ref="S782" si="3144">IF(H782&gt;0,(H782/H740)*100,)</f>
        <v>0</v>
      </c>
      <c r="T782" s="1001">
        <f t="shared" ref="T782" si="3145">IF(I782&gt;0,(I782/I740)*100,)</f>
        <v>0</v>
      </c>
      <c r="U782" s="1003">
        <f t="shared" ref="U782" si="3146">IF(J782&gt;0,(J782/J740)*100,)</f>
        <v>0</v>
      </c>
      <c r="V782" s="260"/>
      <c r="W782" s="254"/>
      <c r="X782" s="261"/>
      <c r="Y782" s="261"/>
      <c r="Z782" s="262"/>
      <c r="AA782" s="262"/>
      <c r="AB782" s="261"/>
      <c r="AC782" s="262"/>
      <c r="AD782" s="193"/>
    </row>
    <row r="783" spans="1:38" ht="15">
      <c r="A783" s="1067"/>
      <c r="B783" s="1106" t="s">
        <v>445</v>
      </c>
      <c r="C783" s="1097"/>
      <c r="D783" s="1098">
        <v>1351</v>
      </c>
      <c r="E783" s="1098">
        <v>1663</v>
      </c>
      <c r="F783" s="1099">
        <v>587</v>
      </c>
      <c r="G783" s="1100">
        <v>3601</v>
      </c>
      <c r="H783" s="1097"/>
      <c r="I783" s="1101"/>
      <c r="J783" s="1086"/>
      <c r="K783"/>
      <c r="L783" s="480"/>
      <c r="M783" s="145"/>
      <c r="N783" s="271">
        <f>IF(C783&gt;0,(C783/C742)*100,)</f>
        <v>0</v>
      </c>
      <c r="O783" s="271">
        <f t="shared" ref="O783" si="3147">IF(D783&gt;0,(D783/D742)*100,)</f>
        <v>21.030510585305105</v>
      </c>
      <c r="P783" s="207">
        <f t="shared" ref="P783" si="3148">IF(E783&gt;0,(E783/E742)*100,)</f>
        <v>41.973750630994452</v>
      </c>
      <c r="Q783" s="208">
        <f t="shared" ref="Q783" si="3149">IF(F783&gt;0,(F783/F742)*100,)</f>
        <v>48.512396694214878</v>
      </c>
      <c r="R783" s="209">
        <f t="shared" ref="R783" si="3150">IF(G783&gt;0,(G783/G742)*100,)</f>
        <v>31.053811659192824</v>
      </c>
      <c r="S783" s="210">
        <f t="shared" ref="S783" si="3151">IF(H783&gt;0,(H783/H742)*100,)</f>
        <v>0</v>
      </c>
      <c r="T783" s="207">
        <f t="shared" ref="T783" si="3152">IF(I783&gt;0,(I783/I742)*100,)</f>
        <v>0</v>
      </c>
      <c r="U783" s="209">
        <f t="shared" ref="U783" si="3153">IF(J783&gt;0,(J783/J742)*100,)</f>
        <v>0</v>
      </c>
      <c r="V783" s="260"/>
      <c r="W783" s="254"/>
      <c r="X783" s="261"/>
      <c r="Y783" s="261"/>
      <c r="Z783" s="262"/>
      <c r="AA783" s="262"/>
      <c r="AB783" s="261"/>
      <c r="AC783" s="262"/>
      <c r="AD783" s="193"/>
    </row>
    <row r="784" spans="1:38" ht="15">
      <c r="A784" s="1067"/>
      <c r="B784" s="1106" t="s">
        <v>443</v>
      </c>
      <c r="C784" s="1097"/>
      <c r="D784" s="1098">
        <v>1570</v>
      </c>
      <c r="E784" s="1098">
        <v>1139</v>
      </c>
      <c r="F784" s="1099">
        <v>471</v>
      </c>
      <c r="G784" s="1100">
        <v>3180</v>
      </c>
      <c r="H784" s="1097"/>
      <c r="I784" s="1101"/>
      <c r="J784" s="1086"/>
      <c r="K784"/>
      <c r="L784" s="480"/>
      <c r="M784" s="145"/>
      <c r="N784" s="274">
        <f>IF(C784&gt;0,(C784/C744)*100,)</f>
        <v>0</v>
      </c>
      <c r="O784" s="274">
        <f t="shared" ref="O784" si="3154">IF(D784&gt;0,(D784/D744)*100,)</f>
        <v>24.814287972182708</v>
      </c>
      <c r="P784" s="211">
        <f t="shared" ref="P784" si="3155">IF(E784&gt;0,(E784/E744)*100,)</f>
        <v>30.65123789020452</v>
      </c>
      <c r="Q784" s="212">
        <f t="shared" ref="Q784" si="3156">IF(F784&gt;0,(F784/F744)*100,)</f>
        <v>38.323840520748575</v>
      </c>
      <c r="R784" s="213">
        <f t="shared" ref="R784" si="3157">IF(G784&gt;0,(G784/G744)*100,)</f>
        <v>28.21149751596877</v>
      </c>
      <c r="S784" s="214">
        <f t="shared" ref="S784" si="3158">IF(H784&gt;0,(H784/H744)*100,)</f>
        <v>0</v>
      </c>
      <c r="T784" s="211">
        <f t="shared" ref="T784" si="3159">IF(I784&gt;0,(I784/I744)*100,)</f>
        <v>0</v>
      </c>
      <c r="U784" s="213">
        <f t="shared" ref="U784" si="3160">IF(J784&gt;0,(J784/J744)*100,)</f>
        <v>0</v>
      </c>
      <c r="V784" s="983"/>
      <c r="W784" s="283"/>
      <c r="X784" s="283"/>
      <c r="Y784" s="284"/>
      <c r="Z784" s="282"/>
      <c r="AA784" s="282"/>
      <c r="AB784" s="283"/>
      <c r="AC784" s="282"/>
      <c r="AD784" s="193"/>
    </row>
    <row r="785" spans="1:30" ht="15">
      <c r="A785" s="1068" t="s">
        <v>73</v>
      </c>
      <c r="B785" s="1105" t="s">
        <v>517</v>
      </c>
      <c r="C785" s="1092"/>
      <c r="D785" s="1093"/>
      <c r="E785" s="1093">
        <v>415</v>
      </c>
      <c r="F785" s="1094">
        <v>2608</v>
      </c>
      <c r="G785" s="1095">
        <v>3023</v>
      </c>
      <c r="H785" s="1092"/>
      <c r="I785" s="1093"/>
      <c r="J785" s="1096"/>
      <c r="K785"/>
      <c r="L785" s="480"/>
      <c r="M785" s="145"/>
      <c r="N785" s="252"/>
      <c r="O785" s="176"/>
      <c r="P785" s="176"/>
      <c r="Q785" s="176"/>
      <c r="R785" s="177"/>
      <c r="S785" s="177"/>
      <c r="T785" s="244"/>
      <c r="U785" s="987"/>
      <c r="V785" s="256"/>
      <c r="W785" s="257"/>
      <c r="X785" s="258"/>
      <c r="Y785" s="258"/>
      <c r="Z785" s="259"/>
      <c r="AA785" s="259"/>
      <c r="AB785" s="258"/>
      <c r="AC785" s="979"/>
      <c r="AD785" s="193"/>
    </row>
    <row r="786" spans="1:30" ht="15">
      <c r="A786" s="1067"/>
      <c r="B786" s="1106" t="s">
        <v>515</v>
      </c>
      <c r="C786" s="1097"/>
      <c r="D786" s="1098"/>
      <c r="E786" s="1098">
        <v>420</v>
      </c>
      <c r="F786" s="1099">
        <v>2875</v>
      </c>
      <c r="G786" s="1100">
        <v>3295</v>
      </c>
      <c r="H786" s="1097"/>
      <c r="I786" s="1101"/>
      <c r="J786" s="1086"/>
      <c r="K786"/>
      <c r="L786" s="480"/>
      <c r="M786" s="145"/>
      <c r="N786" s="179"/>
      <c r="O786" s="179"/>
      <c r="P786" s="179"/>
      <c r="Q786" s="179"/>
      <c r="R786" s="180"/>
      <c r="S786" s="180"/>
      <c r="T786" s="245"/>
      <c r="U786" s="988"/>
      <c r="V786" s="260"/>
      <c r="W786" s="254"/>
      <c r="X786" s="261"/>
      <c r="Y786" s="261"/>
      <c r="Z786" s="262"/>
      <c r="AA786" s="262"/>
      <c r="AB786" s="261"/>
      <c r="AC786" s="262"/>
      <c r="AD786" s="193"/>
    </row>
    <row r="787" spans="1:30" ht="15">
      <c r="A787" s="1067"/>
      <c r="B787" s="1106" t="s">
        <v>513</v>
      </c>
      <c r="C787" s="1097"/>
      <c r="D787" s="1098"/>
      <c r="E787" s="1098">
        <v>435</v>
      </c>
      <c r="F787" s="1099">
        <v>2849</v>
      </c>
      <c r="G787" s="1100">
        <v>3284</v>
      </c>
      <c r="H787" s="1097"/>
      <c r="I787" s="1101"/>
      <c r="J787" s="1086"/>
      <c r="K787"/>
      <c r="L787" s="480"/>
      <c r="M787" s="145"/>
      <c r="N787" s="179"/>
      <c r="O787" s="179"/>
      <c r="P787" s="179"/>
      <c r="Q787" s="179"/>
      <c r="R787" s="180"/>
      <c r="S787" s="180"/>
      <c r="T787" s="245"/>
      <c r="U787" s="988"/>
      <c r="V787" s="260"/>
      <c r="W787" s="254"/>
      <c r="X787" s="261"/>
      <c r="Y787" s="261"/>
      <c r="Z787" s="262"/>
      <c r="AA787" s="262"/>
      <c r="AB787" s="261"/>
      <c r="AC787" s="262"/>
      <c r="AD787" s="193"/>
    </row>
    <row r="788" spans="1:30" ht="15">
      <c r="A788" s="1067"/>
      <c r="B788" s="1106" t="s">
        <v>511</v>
      </c>
      <c r="C788" s="1097"/>
      <c r="D788" s="1098"/>
      <c r="E788" s="1098">
        <v>409</v>
      </c>
      <c r="F788" s="1099">
        <v>2905</v>
      </c>
      <c r="G788" s="1100">
        <v>3314</v>
      </c>
      <c r="H788" s="1097"/>
      <c r="I788" s="1101"/>
      <c r="J788" s="1086"/>
      <c r="K788"/>
      <c r="L788" s="480"/>
      <c r="M788" s="145"/>
      <c r="N788" s="179"/>
      <c r="O788" s="179"/>
      <c r="P788" s="179"/>
      <c r="Q788" s="179"/>
      <c r="R788" s="180"/>
      <c r="S788" s="180"/>
      <c r="T788" s="245"/>
      <c r="U788" s="988"/>
      <c r="V788" s="260"/>
      <c r="W788" s="254"/>
      <c r="X788" s="261"/>
      <c r="Y788" s="261"/>
      <c r="Z788" s="262"/>
      <c r="AA788" s="262"/>
      <c r="AB788" s="261"/>
      <c r="AC788" s="262"/>
      <c r="AD788" s="193"/>
    </row>
    <row r="789" spans="1:30" ht="15">
      <c r="A789" s="1067"/>
      <c r="B789" s="1106" t="s">
        <v>509</v>
      </c>
      <c r="C789" s="1097"/>
      <c r="D789" s="1098"/>
      <c r="E789" s="1098">
        <v>541</v>
      </c>
      <c r="F789" s="1099">
        <v>3278</v>
      </c>
      <c r="G789" s="1100">
        <v>3819</v>
      </c>
      <c r="H789" s="1097"/>
      <c r="I789" s="1101"/>
      <c r="J789" s="1086"/>
      <c r="K789"/>
      <c r="L789" s="480"/>
      <c r="M789" s="145"/>
      <c r="N789" s="179"/>
      <c r="O789" s="179"/>
      <c r="P789" s="179"/>
      <c r="Q789" s="179"/>
      <c r="R789" s="180"/>
      <c r="S789" s="180"/>
      <c r="T789" s="245"/>
      <c r="U789" s="988"/>
      <c r="V789" s="260"/>
      <c r="W789" s="254"/>
      <c r="X789" s="261"/>
      <c r="Y789" s="261"/>
      <c r="Z789" s="262"/>
      <c r="AA789" s="262"/>
      <c r="AB789" s="261"/>
      <c r="AC789" s="262"/>
      <c r="AD789" s="193"/>
    </row>
    <row r="790" spans="1:30" ht="15">
      <c r="A790" s="1067"/>
      <c r="B790" s="1106" t="s">
        <v>507</v>
      </c>
      <c r="C790" s="1097"/>
      <c r="D790" s="1098"/>
      <c r="E790" s="1098">
        <v>956</v>
      </c>
      <c r="F790" s="1099">
        <v>5137</v>
      </c>
      <c r="G790" s="1100">
        <v>6093</v>
      </c>
      <c r="H790" s="1097"/>
      <c r="I790" s="1101"/>
      <c r="J790" s="1086"/>
      <c r="K790"/>
      <c r="L790" s="480"/>
      <c r="M790" s="145"/>
      <c r="N790" s="181"/>
      <c r="O790" s="181"/>
      <c r="P790" s="181"/>
      <c r="Q790" s="181"/>
      <c r="R790" s="182"/>
      <c r="S790" s="182"/>
      <c r="T790" s="246"/>
      <c r="U790" s="989"/>
      <c r="V790" s="263"/>
      <c r="W790" s="264"/>
      <c r="X790" s="265"/>
      <c r="Y790" s="265"/>
      <c r="Z790" s="266"/>
      <c r="AA790" s="266"/>
      <c r="AB790" s="265"/>
      <c r="AC790" s="266"/>
      <c r="AD790" s="193"/>
    </row>
    <row r="791" spans="1:30" ht="15">
      <c r="A791" s="1067"/>
      <c r="B791" s="1106" t="s">
        <v>505</v>
      </c>
      <c r="C791" s="1097">
        <v>0</v>
      </c>
      <c r="D791" s="1098"/>
      <c r="E791" s="1098">
        <v>327</v>
      </c>
      <c r="F791" s="1099">
        <v>1800</v>
      </c>
      <c r="G791" s="1100">
        <v>2127</v>
      </c>
      <c r="H791" s="1097"/>
      <c r="I791" s="1101"/>
      <c r="J791" s="1086"/>
      <c r="K791"/>
      <c r="L791" s="480"/>
      <c r="M791" s="145"/>
      <c r="N791" s="357"/>
      <c r="O791" s="205"/>
      <c r="P791" s="205"/>
      <c r="Q791" s="205"/>
      <c r="R791" s="206"/>
      <c r="S791" s="205"/>
      <c r="T791" s="247"/>
      <c r="U791" s="981"/>
      <c r="V791" s="267"/>
      <c r="W791" s="267"/>
      <c r="X791" s="267"/>
      <c r="Y791" s="267"/>
      <c r="Z791" s="268"/>
      <c r="AA791" s="267"/>
      <c r="AB791" s="267"/>
      <c r="AC791" s="978"/>
      <c r="AD791" s="193"/>
    </row>
    <row r="792" spans="1:30" ht="15">
      <c r="A792" s="1067"/>
      <c r="B792" s="1065" t="s">
        <v>1271</v>
      </c>
      <c r="C792" s="1097">
        <v>0</v>
      </c>
      <c r="D792" s="1098"/>
      <c r="E792" s="1098">
        <v>327</v>
      </c>
      <c r="F792" s="1099">
        <v>1790</v>
      </c>
      <c r="G792" s="1100">
        <v>2117</v>
      </c>
      <c r="H792" s="1097"/>
      <c r="I792" s="1101"/>
      <c r="J792" s="1086"/>
      <c r="K792"/>
      <c r="L792" s="480"/>
      <c r="M792" s="145"/>
      <c r="N792" s="178"/>
      <c r="O792" s="178"/>
      <c r="P792" s="178"/>
      <c r="Q792" s="178"/>
      <c r="R792" s="183"/>
      <c r="S792" s="178"/>
      <c r="T792" s="248"/>
      <c r="U792" s="183"/>
      <c r="V792" s="254"/>
      <c r="W792" s="254"/>
      <c r="X792" s="254"/>
      <c r="Y792" s="254"/>
      <c r="Z792" s="255"/>
      <c r="AA792" s="254"/>
      <c r="AB792" s="254"/>
      <c r="AC792" s="260"/>
      <c r="AD792" s="193"/>
    </row>
    <row r="793" spans="1:30" ht="15">
      <c r="A793" s="1067"/>
      <c r="B793" s="1106" t="s">
        <v>503</v>
      </c>
      <c r="C793" s="1097">
        <v>0</v>
      </c>
      <c r="D793" s="1098"/>
      <c r="E793" s="1098">
        <v>346</v>
      </c>
      <c r="F793" s="1099">
        <v>1724</v>
      </c>
      <c r="G793" s="1100">
        <v>2070</v>
      </c>
      <c r="H793" s="1097"/>
      <c r="I793" s="1101"/>
      <c r="J793" s="1086"/>
      <c r="K793"/>
      <c r="L793" s="480"/>
      <c r="M793" s="145"/>
      <c r="N793" s="178">
        <f t="shared" ref="N793:N795" si="3161">IF(C793&gt;0,(C793/C785)*100,)</f>
        <v>0</v>
      </c>
      <c r="O793" s="248"/>
      <c r="P793" s="248"/>
      <c r="Q793" s="248"/>
      <c r="R793" s="253"/>
      <c r="S793" s="248"/>
      <c r="T793" s="248"/>
      <c r="U793" s="253"/>
      <c r="V793" s="248"/>
      <c r="W793" s="248"/>
      <c r="X793" s="248"/>
      <c r="Y793" s="248"/>
      <c r="Z793" s="253"/>
      <c r="AA793" s="248"/>
      <c r="AB793" s="248"/>
      <c r="AC793" s="269"/>
      <c r="AD793" s="193"/>
    </row>
    <row r="794" spans="1:30" ht="15">
      <c r="A794" s="1067"/>
      <c r="B794" s="1065" t="s">
        <v>1273</v>
      </c>
      <c r="C794" s="1097">
        <v>0</v>
      </c>
      <c r="D794" s="1098"/>
      <c r="E794" s="1098">
        <v>346</v>
      </c>
      <c r="F794" s="1099">
        <v>1724</v>
      </c>
      <c r="G794" s="1100">
        <v>2070</v>
      </c>
      <c r="H794" s="1097"/>
      <c r="I794" s="1101"/>
      <c r="J794" s="1086"/>
      <c r="K794"/>
      <c r="L794" s="480"/>
      <c r="M794" s="145"/>
      <c r="N794" s="178">
        <f t="shared" si="3161"/>
        <v>0</v>
      </c>
      <c r="O794" s="248"/>
      <c r="P794" s="248"/>
      <c r="Q794" s="248"/>
      <c r="R794" s="253"/>
      <c r="S794" s="248"/>
      <c r="T794" s="248"/>
      <c r="U794" s="253"/>
      <c r="V794" s="248"/>
      <c r="W794" s="248"/>
      <c r="X794" s="248"/>
      <c r="Y794" s="248"/>
      <c r="Z794" s="253"/>
      <c r="AA794" s="248"/>
      <c r="AB794" s="248"/>
      <c r="AC794" s="269"/>
      <c r="AD794" s="193"/>
    </row>
    <row r="795" spans="1:30" ht="15">
      <c r="A795" s="1067"/>
      <c r="B795" s="1106" t="s">
        <v>501</v>
      </c>
      <c r="C795" s="1097">
        <v>0</v>
      </c>
      <c r="D795" s="1098"/>
      <c r="E795" s="1098">
        <v>333</v>
      </c>
      <c r="F795" s="1099">
        <v>1968</v>
      </c>
      <c r="G795" s="1100">
        <v>2301</v>
      </c>
      <c r="H795" s="1097"/>
      <c r="I795" s="1101"/>
      <c r="J795" s="1086"/>
      <c r="K795"/>
      <c r="L795" s="480"/>
      <c r="M795" s="145"/>
      <c r="N795" s="178">
        <f t="shared" si="3161"/>
        <v>0</v>
      </c>
      <c r="O795" s="248"/>
      <c r="P795" s="248"/>
      <c r="Q795" s="248"/>
      <c r="R795" s="253"/>
      <c r="S795" s="248"/>
      <c r="T795" s="248"/>
      <c r="U795" s="253"/>
      <c r="V795" s="248"/>
      <c r="W795" s="248"/>
      <c r="X795" s="248"/>
      <c r="Y795" s="248"/>
      <c r="Z795" s="253"/>
      <c r="AA795" s="248"/>
      <c r="AB795" s="248"/>
      <c r="AC795" s="269"/>
      <c r="AD795" s="193"/>
    </row>
    <row r="796" spans="1:30" ht="15">
      <c r="A796" s="1067"/>
      <c r="B796" s="1065" t="s">
        <v>1275</v>
      </c>
      <c r="C796" s="1097">
        <v>0</v>
      </c>
      <c r="D796" s="1098"/>
      <c r="E796" s="1098">
        <v>333</v>
      </c>
      <c r="F796" s="1099">
        <v>1954</v>
      </c>
      <c r="G796" s="1100">
        <v>2287</v>
      </c>
      <c r="H796" s="1097"/>
      <c r="I796" s="1101"/>
      <c r="J796" s="1086"/>
      <c r="K796"/>
      <c r="L796" s="480"/>
      <c r="M796" s="145"/>
      <c r="N796" s="271"/>
      <c r="O796" s="271"/>
      <c r="P796" s="207"/>
      <c r="Q796" s="208"/>
      <c r="R796" s="209"/>
      <c r="S796" s="210"/>
      <c r="T796" s="207"/>
      <c r="U796" s="209"/>
      <c r="V796" s="270"/>
      <c r="W796" s="271"/>
      <c r="X796" s="271"/>
      <c r="Y796" s="272"/>
      <c r="Z796" s="273"/>
      <c r="AA796" s="273"/>
      <c r="AB796" s="271"/>
      <c r="AC796" s="273"/>
      <c r="AD796" s="193"/>
    </row>
    <row r="797" spans="1:30" ht="15">
      <c r="A797" s="1067"/>
      <c r="B797" s="1106" t="s">
        <v>499</v>
      </c>
      <c r="C797" s="1097">
        <v>0</v>
      </c>
      <c r="D797" s="1098"/>
      <c r="E797" s="1098">
        <v>352</v>
      </c>
      <c r="F797" s="1099">
        <v>2228</v>
      </c>
      <c r="G797" s="1100">
        <v>2580</v>
      </c>
      <c r="H797" s="1097"/>
      <c r="I797" s="1101"/>
      <c r="J797" s="1086"/>
      <c r="K797"/>
      <c r="L797" s="480"/>
      <c r="M797" s="145"/>
      <c r="N797" s="271"/>
      <c r="O797" s="271"/>
      <c r="P797" s="207"/>
      <c r="Q797" s="208"/>
      <c r="R797" s="209"/>
      <c r="S797" s="210"/>
      <c r="T797" s="207"/>
      <c r="U797" s="209"/>
      <c r="V797" s="270"/>
      <c r="W797" s="271"/>
      <c r="X797" s="271"/>
      <c r="Y797" s="272"/>
      <c r="Z797" s="273"/>
      <c r="AA797" s="273"/>
      <c r="AB797" s="271"/>
      <c r="AC797" s="273"/>
      <c r="AD797" s="193"/>
    </row>
    <row r="798" spans="1:30" ht="15">
      <c r="A798" s="1067"/>
      <c r="B798" s="1065" t="s">
        <v>1293</v>
      </c>
      <c r="C798" s="1097">
        <v>0</v>
      </c>
      <c r="D798" s="1098"/>
      <c r="E798" s="1098">
        <v>352</v>
      </c>
      <c r="F798" s="1099">
        <v>2228</v>
      </c>
      <c r="G798" s="1100">
        <v>2580</v>
      </c>
      <c r="H798" s="1097"/>
      <c r="I798" s="1101"/>
      <c r="J798" s="1086"/>
      <c r="K798"/>
      <c r="L798" s="480"/>
      <c r="M798" s="145"/>
      <c r="N798" s="271">
        <f>IF(C798&gt;0,(C798/C786)*100,)</f>
        <v>0</v>
      </c>
      <c r="O798" s="271">
        <f>IF(D798&gt;0,(D798/D786)*100,)</f>
        <v>0</v>
      </c>
      <c r="P798" s="271">
        <f t="shared" ref="P798" si="3162">IF(E798&gt;0,(E798/E786)*100,)</f>
        <v>83.80952380952381</v>
      </c>
      <c r="Q798" s="271">
        <f t="shared" ref="Q798" si="3163">IF(F798&gt;0,(F798/F786)*100,)</f>
        <v>77.495652173913044</v>
      </c>
      <c r="R798" s="974">
        <f t="shared" ref="R798" si="3164">IF(G798&gt;0,(G798/G786)*100,)</f>
        <v>78.300455235204851</v>
      </c>
      <c r="S798" s="271">
        <f t="shared" ref="S798" si="3165">IF(H798&gt;0,(H798/H786)*100,)</f>
        <v>0</v>
      </c>
      <c r="T798" s="271">
        <f t="shared" ref="T798" si="3166">IF(I798&gt;0,(I798/I786)*100,)</f>
        <v>0</v>
      </c>
      <c r="U798" s="974">
        <f t="shared" ref="U798" si="3167">IF(J798&gt;0,(J798/J786)*100,)</f>
        <v>0</v>
      </c>
      <c r="V798" s="270"/>
      <c r="W798" s="271"/>
      <c r="X798" s="271"/>
      <c r="Y798" s="272"/>
      <c r="Z798" s="273"/>
      <c r="AA798" s="273"/>
      <c r="AB798" s="271"/>
      <c r="AC798" s="273"/>
      <c r="AD798" s="193"/>
    </row>
    <row r="799" spans="1:30" ht="15">
      <c r="A799" s="1067"/>
      <c r="B799" s="1065" t="s">
        <v>1291</v>
      </c>
      <c r="C799" s="1097">
        <v>0</v>
      </c>
      <c r="D799" s="1098"/>
      <c r="E799" s="1098">
        <v>352</v>
      </c>
      <c r="F799" s="1099">
        <v>2228</v>
      </c>
      <c r="G799" s="1100">
        <v>2580</v>
      </c>
      <c r="H799" s="1097"/>
      <c r="I799" s="1101"/>
      <c r="J799" s="1086"/>
      <c r="K799"/>
      <c r="L799" s="480"/>
      <c r="M799" s="145"/>
      <c r="N799" s="271"/>
      <c r="O799" s="271"/>
      <c r="P799" s="207"/>
      <c r="Q799" s="208"/>
      <c r="R799" s="209"/>
      <c r="S799" s="210"/>
      <c r="T799" s="207"/>
      <c r="U799" s="209"/>
      <c r="V799" s="270"/>
      <c r="W799" s="271"/>
      <c r="X799" s="271"/>
      <c r="Y799" s="272"/>
      <c r="Z799" s="273"/>
      <c r="AA799" s="273"/>
      <c r="AB799" s="271"/>
      <c r="AC799" s="273"/>
      <c r="AD799" s="193"/>
    </row>
    <row r="800" spans="1:30" ht="15">
      <c r="A800" s="1067"/>
      <c r="B800" s="1106" t="s">
        <v>497</v>
      </c>
      <c r="C800" s="1097">
        <v>0</v>
      </c>
      <c r="D800" s="1098"/>
      <c r="E800" s="1098">
        <v>363</v>
      </c>
      <c r="F800" s="1099">
        <v>2332</v>
      </c>
      <c r="G800" s="1100">
        <v>2695</v>
      </c>
      <c r="H800" s="1097"/>
      <c r="I800" s="1101"/>
      <c r="J800" s="1086"/>
      <c r="K800"/>
      <c r="L800" s="480"/>
      <c r="M800" s="145"/>
      <c r="N800" s="271"/>
      <c r="O800" s="271"/>
      <c r="P800" s="207"/>
      <c r="Q800" s="208"/>
      <c r="R800" s="209"/>
      <c r="S800" s="210"/>
      <c r="T800" s="207"/>
      <c r="U800" s="209"/>
      <c r="V800" s="270"/>
      <c r="W800" s="271"/>
      <c r="X800" s="271"/>
      <c r="Y800" s="272"/>
      <c r="Z800" s="273"/>
      <c r="AA800" s="273"/>
      <c r="AB800" s="271"/>
      <c r="AC800" s="273"/>
      <c r="AD800" s="193"/>
    </row>
    <row r="801" spans="1:38" ht="15">
      <c r="A801" s="1067"/>
      <c r="B801" s="1065" t="s">
        <v>1277</v>
      </c>
      <c r="C801" s="1097">
        <v>0</v>
      </c>
      <c r="D801" s="1098"/>
      <c r="E801" s="1098">
        <v>363</v>
      </c>
      <c r="F801" s="1099">
        <v>2332</v>
      </c>
      <c r="G801" s="1100">
        <v>2695</v>
      </c>
      <c r="H801" s="1097"/>
      <c r="I801" s="1101"/>
      <c r="J801" s="1086"/>
      <c r="K801"/>
      <c r="L801" s="480"/>
      <c r="M801" s="145"/>
      <c r="N801" s="271">
        <f>IF(C801&gt;0,(C801/C787)*100,)</f>
        <v>0</v>
      </c>
      <c r="O801" s="271">
        <f>IF(D801&gt;0,(D801/D787)*100,)</f>
        <v>0</v>
      </c>
      <c r="P801" s="276">
        <f t="shared" ref="P801" si="3168">IF(E801&gt;0,(E801/E787)*100,)</f>
        <v>83.448275862068968</v>
      </c>
      <c r="Q801" s="276">
        <f t="shared" ref="Q801" si="3169">IF(F801&gt;0,(F801/F787)*100,)</f>
        <v>81.853281853281857</v>
      </c>
      <c r="R801" s="277">
        <f t="shared" ref="R801" si="3170">IF(G801&gt;0,(G801/G787)*100,)</f>
        <v>82.06455542021925</v>
      </c>
      <c r="S801" s="276">
        <f t="shared" ref="S801" si="3171">IF(H801&gt;0,(H801/H787)*100,)</f>
        <v>0</v>
      </c>
      <c r="T801" s="271">
        <f t="shared" ref="T801" si="3172">IF(I801&gt;0,(I801/I787)*100,)</f>
        <v>0</v>
      </c>
      <c r="U801" s="277">
        <f t="shared" ref="U801" si="3173">IF(J801&gt;0,(J801/J787)*100,)</f>
        <v>0</v>
      </c>
      <c r="V801" s="270"/>
      <c r="W801" s="271"/>
      <c r="X801" s="271"/>
      <c r="Y801" s="272"/>
      <c r="Z801" s="273"/>
      <c r="AA801" s="273"/>
      <c r="AB801" s="271"/>
      <c r="AC801" s="273"/>
      <c r="AD801" s="193"/>
    </row>
    <row r="802" spans="1:38" ht="15">
      <c r="A802" s="1067"/>
      <c r="B802" s="1065" t="s">
        <v>1279</v>
      </c>
      <c r="C802" s="1097">
        <v>0</v>
      </c>
      <c r="D802" s="1098"/>
      <c r="E802" s="1098">
        <v>363</v>
      </c>
      <c r="F802" s="1099">
        <v>2315</v>
      </c>
      <c r="G802" s="1100">
        <v>2678</v>
      </c>
      <c r="H802" s="1097"/>
      <c r="I802" s="1101"/>
      <c r="J802" s="1086"/>
      <c r="K802"/>
      <c r="L802" s="480"/>
      <c r="M802" s="145"/>
      <c r="N802" s="271"/>
      <c r="O802" s="271"/>
      <c r="P802" s="207"/>
      <c r="Q802" s="208"/>
      <c r="R802" s="209"/>
      <c r="S802" s="210"/>
      <c r="T802" s="207"/>
      <c r="U802" s="209"/>
      <c r="V802" s="270"/>
      <c r="W802" s="271"/>
      <c r="X802" s="271"/>
      <c r="Y802" s="272"/>
      <c r="Z802" s="273"/>
      <c r="AA802" s="273"/>
      <c r="AB802" s="271"/>
      <c r="AC802" s="273"/>
      <c r="AD802" s="193"/>
    </row>
    <row r="803" spans="1:38" ht="15">
      <c r="A803" s="1067"/>
      <c r="B803" s="1106" t="s">
        <v>495</v>
      </c>
      <c r="C803" s="1097">
        <v>0</v>
      </c>
      <c r="D803" s="1098"/>
      <c r="E803" s="1098">
        <v>325</v>
      </c>
      <c r="F803" s="1099">
        <v>2399</v>
      </c>
      <c r="G803" s="1100">
        <v>2724</v>
      </c>
      <c r="H803" s="1097"/>
      <c r="I803" s="1101"/>
      <c r="J803" s="1086"/>
      <c r="K803"/>
      <c r="L803" s="480"/>
      <c r="M803" s="145"/>
      <c r="N803" s="271"/>
      <c r="O803" s="271"/>
      <c r="P803" s="207"/>
      <c r="Q803" s="208"/>
      <c r="R803" s="209"/>
      <c r="S803" s="210"/>
      <c r="T803" s="207"/>
      <c r="U803" s="209"/>
      <c r="V803" s="270"/>
      <c r="W803" s="271"/>
      <c r="X803" s="271"/>
      <c r="Y803" s="272"/>
      <c r="Z803" s="273"/>
      <c r="AA803" s="273"/>
      <c r="AB803" s="271"/>
      <c r="AC803" s="273"/>
      <c r="AD803" s="193"/>
    </row>
    <row r="804" spans="1:38" ht="15">
      <c r="A804" s="1067"/>
      <c r="B804" s="1065" t="s">
        <v>1281</v>
      </c>
      <c r="C804" s="1097">
        <v>0</v>
      </c>
      <c r="D804" s="1098"/>
      <c r="E804" s="1098">
        <v>325</v>
      </c>
      <c r="F804" s="1099">
        <v>2399</v>
      </c>
      <c r="G804" s="1100">
        <v>2724</v>
      </c>
      <c r="H804" s="1097"/>
      <c r="I804" s="1101"/>
      <c r="J804" s="1086"/>
      <c r="K804"/>
      <c r="L804" s="480"/>
      <c r="M804" s="145"/>
      <c r="N804" s="271">
        <f>IF(C804&gt;0,(C804/C788)*100,)</f>
        <v>0</v>
      </c>
      <c r="O804" s="271">
        <f>IF(D804&gt;0,(D804/D788)*100,)</f>
        <v>0</v>
      </c>
      <c r="P804" s="207">
        <f t="shared" ref="P804" si="3174">IF(E804&gt;0,(E804/E788)*100,)</f>
        <v>79.462102689486557</v>
      </c>
      <c r="Q804" s="208">
        <f t="shared" ref="Q804" si="3175">IF(F804&gt;0,(F804/F788)*100,)</f>
        <v>82.581755593803791</v>
      </c>
      <c r="R804" s="209">
        <f t="shared" ref="R804" si="3176">IF(G804&gt;0,(G804/G788)*100,)</f>
        <v>82.196741098370552</v>
      </c>
      <c r="S804" s="210">
        <f t="shared" ref="S804" si="3177">IF(H804&gt;0,(H804/H788)*100,)</f>
        <v>0</v>
      </c>
      <c r="T804" s="207">
        <f t="shared" ref="T804" si="3178">IF(I804&gt;0,(I804/I788)*100,)</f>
        <v>0</v>
      </c>
      <c r="U804" s="209">
        <f t="shared" ref="U804" si="3179">IF(J804&gt;0,(J804/J788)*100,)</f>
        <v>0</v>
      </c>
      <c r="V804" s="270"/>
      <c r="W804" s="271"/>
      <c r="X804" s="271"/>
      <c r="Y804" s="272"/>
      <c r="Z804" s="273"/>
      <c r="AA804" s="273"/>
      <c r="AB804" s="271"/>
      <c r="AC804" s="273"/>
      <c r="AD804" s="193"/>
    </row>
    <row r="805" spans="1:38" ht="15">
      <c r="A805" s="1067"/>
      <c r="B805" s="1065" t="s">
        <v>1285</v>
      </c>
      <c r="C805" s="1097">
        <v>0</v>
      </c>
      <c r="D805" s="1098"/>
      <c r="E805" s="1098">
        <v>325</v>
      </c>
      <c r="F805" s="1099">
        <v>2399</v>
      </c>
      <c r="G805" s="1100">
        <v>2724</v>
      </c>
      <c r="H805" s="1097"/>
      <c r="I805" s="1101"/>
      <c r="J805" s="1086"/>
      <c r="K805"/>
      <c r="L805" s="480"/>
      <c r="M805" s="145"/>
      <c r="N805" s="271"/>
      <c r="O805" s="271"/>
      <c r="P805" s="207"/>
      <c r="Q805" s="208"/>
      <c r="R805" s="209"/>
      <c r="S805" s="210"/>
      <c r="T805" s="207"/>
      <c r="U805" s="209"/>
      <c r="V805" s="270"/>
      <c r="W805" s="271"/>
      <c r="X805" s="271"/>
      <c r="Y805" s="272"/>
      <c r="Z805" s="273"/>
      <c r="AA805" s="273"/>
      <c r="AB805" s="271"/>
      <c r="AC805" s="273"/>
      <c r="AD805" s="193"/>
    </row>
    <row r="806" spans="1:38" ht="15">
      <c r="A806" s="1067"/>
      <c r="B806" s="1065" t="s">
        <v>1283</v>
      </c>
      <c r="C806" s="1097">
        <v>0</v>
      </c>
      <c r="D806" s="1098"/>
      <c r="E806" s="1098">
        <v>325</v>
      </c>
      <c r="F806" s="1099">
        <v>2399</v>
      </c>
      <c r="G806" s="1100">
        <v>2724</v>
      </c>
      <c r="H806" s="1097"/>
      <c r="I806" s="1101"/>
      <c r="J806" s="1086"/>
      <c r="K806"/>
      <c r="L806" s="480"/>
      <c r="M806" s="145"/>
      <c r="N806" s="271"/>
      <c r="O806" s="271"/>
      <c r="P806" s="207"/>
      <c r="Q806" s="208"/>
      <c r="R806" s="209"/>
      <c r="S806" s="210"/>
      <c r="T806" s="207"/>
      <c r="U806" s="209"/>
      <c r="V806" s="270"/>
      <c r="W806" s="271"/>
      <c r="X806" s="271"/>
      <c r="Y806" s="272"/>
      <c r="Z806" s="273"/>
      <c r="AA806" s="273"/>
      <c r="AB806" s="271"/>
      <c r="AC806" s="273"/>
      <c r="AD806" s="193"/>
    </row>
    <row r="807" spans="1:38" ht="15">
      <c r="A807" s="1067"/>
      <c r="B807" s="1106" t="s">
        <v>493</v>
      </c>
      <c r="C807" s="1097">
        <v>0</v>
      </c>
      <c r="D807" s="1098"/>
      <c r="E807" s="1098">
        <v>437</v>
      </c>
      <c r="F807" s="1099">
        <v>2654</v>
      </c>
      <c r="G807" s="1100">
        <v>3091</v>
      </c>
      <c r="H807" s="1097"/>
      <c r="I807" s="1101"/>
      <c r="J807" s="1086"/>
      <c r="K807"/>
      <c r="L807" s="480"/>
      <c r="M807" s="145"/>
      <c r="N807" s="271"/>
      <c r="O807" s="271"/>
      <c r="P807" s="207"/>
      <c r="Q807" s="208"/>
      <c r="R807" s="209"/>
      <c r="S807" s="210"/>
      <c r="T807" s="207"/>
      <c r="U807" s="209"/>
      <c r="V807" s="270"/>
      <c r="W807" s="271"/>
      <c r="X807" s="271"/>
      <c r="Y807" s="272"/>
      <c r="Z807" s="273"/>
      <c r="AA807" s="273"/>
      <c r="AB807" s="271"/>
      <c r="AC807" s="273"/>
      <c r="AD807" s="193"/>
    </row>
    <row r="808" spans="1:38" ht="15">
      <c r="A808" s="1067"/>
      <c r="B808" s="1065" t="s">
        <v>1298</v>
      </c>
      <c r="C808" s="1097">
        <v>0</v>
      </c>
      <c r="D808" s="1098"/>
      <c r="E808" s="1098">
        <v>437</v>
      </c>
      <c r="F808" s="1099">
        <v>2654</v>
      </c>
      <c r="G808" s="1100">
        <v>3091</v>
      </c>
      <c r="H808" s="1097"/>
      <c r="I808" s="1101"/>
      <c r="J808" s="1086"/>
      <c r="K808"/>
      <c r="L808" s="480"/>
      <c r="M808" s="145"/>
      <c r="N808" s="271"/>
      <c r="O808" s="271">
        <f>IF(D808&gt;0,(D808/D789)*100,)</f>
        <v>0</v>
      </c>
      <c r="P808" s="207">
        <f t="shared" ref="P808" si="3180">IF(E808&gt;0,(E808/E789)*100,)</f>
        <v>80.776340110905736</v>
      </c>
      <c r="Q808" s="208">
        <f t="shared" ref="Q808" si="3181">IF(F808&gt;0,(F808/F789)*100,)</f>
        <v>80.964002440512502</v>
      </c>
      <c r="R808" s="209">
        <f t="shared" ref="R808" si="3182">IF(G808&gt;0,(G808/G789)*100,)</f>
        <v>80.937418172296418</v>
      </c>
      <c r="S808" s="210">
        <f t="shared" ref="S808" si="3183">IF(H808&gt;0,(H808/H789)*100,)</f>
        <v>0</v>
      </c>
      <c r="T808" s="207">
        <f t="shared" ref="T808" si="3184">IF(I808&gt;0,(I808/I789)*100,)</f>
        <v>0</v>
      </c>
      <c r="U808" s="209">
        <f t="shared" ref="U808" si="3185">IF(J808&gt;0,(J808/J789)*100,)</f>
        <v>0</v>
      </c>
      <c r="V808" s="270"/>
      <c r="W808" s="271"/>
      <c r="X808" s="271"/>
      <c r="Y808" s="272"/>
      <c r="Z808" s="273"/>
      <c r="AA808" s="273"/>
      <c r="AB808" s="271"/>
      <c r="AC808" s="273"/>
      <c r="AD808" s="193"/>
    </row>
    <row r="809" spans="1:38" ht="15">
      <c r="A809" s="1067"/>
      <c r="B809" s="1065" t="s">
        <v>1287</v>
      </c>
      <c r="C809" s="1097">
        <v>0</v>
      </c>
      <c r="D809" s="1098"/>
      <c r="E809" s="1098">
        <v>437</v>
      </c>
      <c r="F809" s="1099">
        <v>2654</v>
      </c>
      <c r="G809" s="1100">
        <v>3091</v>
      </c>
      <c r="H809" s="1097"/>
      <c r="I809" s="1101"/>
      <c r="J809" s="1086"/>
      <c r="K809"/>
      <c r="L809" s="480"/>
      <c r="M809" s="145"/>
      <c r="N809" s="271"/>
      <c r="O809" s="271"/>
      <c r="P809" s="207"/>
      <c r="Q809" s="208"/>
      <c r="R809" s="209"/>
      <c r="S809" s="210"/>
      <c r="T809" s="207"/>
      <c r="U809" s="209"/>
      <c r="V809" s="270"/>
      <c r="W809" s="271"/>
      <c r="X809" s="271"/>
      <c r="Y809" s="272"/>
      <c r="Z809" s="273"/>
      <c r="AA809" s="273"/>
      <c r="AB809" s="271"/>
      <c r="AC809" s="273"/>
      <c r="AD809" s="193"/>
    </row>
    <row r="810" spans="1:38" ht="15">
      <c r="A810" s="1067"/>
      <c r="B810" s="1106" t="s">
        <v>491</v>
      </c>
      <c r="C810" s="1097">
        <v>0</v>
      </c>
      <c r="D810" s="1098"/>
      <c r="E810" s="1098">
        <v>452</v>
      </c>
      <c r="F810" s="1099">
        <v>2782</v>
      </c>
      <c r="G810" s="1100">
        <v>3234</v>
      </c>
      <c r="H810" s="1097"/>
      <c r="I810" s="1101"/>
      <c r="J810" s="1086"/>
      <c r="K810"/>
      <c r="L810" s="480"/>
      <c r="M810" s="145"/>
      <c r="N810" s="271"/>
      <c r="O810" s="271"/>
      <c r="P810" s="207"/>
      <c r="Q810" s="208"/>
      <c r="R810" s="209"/>
      <c r="S810" s="210"/>
      <c r="T810" s="207"/>
      <c r="U810" s="209"/>
      <c r="V810" s="270"/>
      <c r="W810" s="271"/>
      <c r="X810" s="271"/>
      <c r="Y810" s="272"/>
      <c r="Z810" s="273"/>
      <c r="AA810" s="273"/>
      <c r="AB810" s="271"/>
      <c r="AC810" s="273"/>
      <c r="AD810" s="193"/>
    </row>
    <row r="811" spans="1:38" ht="15">
      <c r="A811" s="1067"/>
      <c r="B811" s="1065" t="s">
        <v>1300</v>
      </c>
      <c r="C811" s="1097">
        <v>0</v>
      </c>
      <c r="D811" s="1098"/>
      <c r="E811" s="1098">
        <v>452</v>
      </c>
      <c r="F811" s="1099">
        <v>2782</v>
      </c>
      <c r="G811" s="1100">
        <v>3234</v>
      </c>
      <c r="H811" s="1097"/>
      <c r="I811" s="1101"/>
      <c r="J811" s="1086"/>
      <c r="K811"/>
      <c r="L811" s="480"/>
      <c r="M811" s="145"/>
      <c r="N811" s="271"/>
      <c r="O811" s="271">
        <f>IF(D811&gt;0,(D811/D790)*100,)</f>
        <v>0</v>
      </c>
      <c r="P811" s="207">
        <f t="shared" ref="P811" si="3186">IF(E811&gt;0,(E811/E790)*100,)</f>
        <v>47.280334728033473</v>
      </c>
      <c r="Q811" s="208">
        <f t="shared" ref="Q811" si="3187">IF(F811&gt;0,(F811/F790)*100,)</f>
        <v>54.156122250340665</v>
      </c>
      <c r="R811" s="209">
        <f t="shared" ref="R811" si="3188">IF(G811&gt;0,(G811/G790)*100,)</f>
        <v>53.077301821762681</v>
      </c>
      <c r="S811" s="210">
        <f t="shared" ref="S811" si="3189">IF(H811&gt;0,(H811/H790)*100,)</f>
        <v>0</v>
      </c>
      <c r="T811" s="207">
        <f t="shared" ref="T811" si="3190">IF(I811&gt;0,(I811/I790)*100,)</f>
        <v>0</v>
      </c>
      <c r="U811" s="209">
        <f t="shared" ref="U811" si="3191">IF(J811&gt;0,(J811/J790)*100,)</f>
        <v>0</v>
      </c>
      <c r="V811" s="270"/>
      <c r="W811" s="271"/>
      <c r="X811" s="271"/>
      <c r="Y811" s="272"/>
      <c r="Z811" s="273"/>
      <c r="AA811" s="273"/>
      <c r="AB811" s="271"/>
      <c r="AC811" s="273"/>
      <c r="AD811" s="193"/>
    </row>
    <row r="812" spans="1:38" ht="15">
      <c r="A812" s="1067"/>
      <c r="B812" s="1065" t="s">
        <v>1289</v>
      </c>
      <c r="C812" s="1097">
        <v>0</v>
      </c>
      <c r="D812" s="1098"/>
      <c r="E812" s="1098">
        <v>452</v>
      </c>
      <c r="F812" s="1099">
        <v>2782</v>
      </c>
      <c r="G812" s="1100">
        <v>3234</v>
      </c>
      <c r="H812" s="1097"/>
      <c r="I812" s="1101"/>
      <c r="J812" s="1086"/>
      <c r="K812"/>
      <c r="L812" s="480"/>
      <c r="M812" s="145"/>
      <c r="N812" s="179"/>
      <c r="O812" s="271"/>
      <c r="P812" s="207"/>
      <c r="Q812" s="208"/>
      <c r="R812" s="209"/>
      <c r="S812" s="210"/>
      <c r="T812" s="207"/>
      <c r="U812" s="209"/>
      <c r="V812" s="286" t="s">
        <v>9</v>
      </c>
      <c r="W812" s="271"/>
      <c r="X812" s="271"/>
      <c r="Y812" s="272"/>
      <c r="Z812" s="273"/>
      <c r="AA812" s="273"/>
      <c r="AB812" s="271"/>
      <c r="AC812" s="273"/>
      <c r="AD812" s="193"/>
    </row>
    <row r="813" spans="1:38" ht="15">
      <c r="A813" s="1067"/>
      <c r="B813" s="1106" t="s">
        <v>489</v>
      </c>
      <c r="C813" s="1097"/>
      <c r="D813" s="1098"/>
      <c r="E813" s="1098">
        <v>185</v>
      </c>
      <c r="F813" s="1099">
        <v>1226</v>
      </c>
      <c r="G813" s="1100">
        <v>1411</v>
      </c>
      <c r="H813" s="1097"/>
      <c r="I813" s="1101"/>
      <c r="J813" s="1086"/>
      <c r="K813"/>
      <c r="L813" s="922"/>
      <c r="M813" s="145"/>
      <c r="N813" s="975">
        <f>IF(C813&gt;0,(C813/C805)*100,)</f>
        <v>0</v>
      </c>
      <c r="O813" s="975">
        <f>IF(D813&gt;0,(D813/D805)*100,)</f>
        <v>0</v>
      </c>
      <c r="P813" s="975">
        <f t="shared" ref="P813" si="3192">IF(E813&gt;0,(E813/E805)*100,)</f>
        <v>56.92307692307692</v>
      </c>
      <c r="Q813" s="975">
        <f t="shared" ref="Q813" si="3193">IF(F813&gt;0,(F813/F805)*100,)</f>
        <v>51.104626927886621</v>
      </c>
      <c r="R813" s="976">
        <f t="shared" ref="R813" si="3194">IF(G813&gt;0,(G813/G805)*100,)</f>
        <v>51.798825256975036</v>
      </c>
      <c r="S813" s="976">
        <f t="shared" ref="S813" si="3195">IF(H813&gt;0,(H813/H805)*100,)</f>
        <v>0</v>
      </c>
      <c r="T813" s="977">
        <f t="shared" ref="T813" si="3196">IF(I813&gt;0,(I813/I805)*100,)</f>
        <v>0</v>
      </c>
      <c r="U813" s="987">
        <f t="shared" ref="U813" si="3197">IF(J813&gt;0,(J813/J805)*100,)</f>
        <v>0</v>
      </c>
      <c r="V813" s="281">
        <f>+N813+N816</f>
        <v>0</v>
      </c>
      <c r="W813" s="271">
        <f t="shared" ref="W813:W815" si="3198">+O813+O816</f>
        <v>0</v>
      </c>
      <c r="X813" s="271">
        <f t="shared" ref="X813:X815" si="3199">+P813+P816</f>
        <v>59.692307692307686</v>
      </c>
      <c r="Y813" s="272">
        <f t="shared" ref="Y813:Y815" si="3200">+Q813+Q816</f>
        <v>60.483534806169239</v>
      </c>
      <c r="Z813" s="273">
        <f t="shared" ref="Z813:Z815" si="3201">+R813+R816</f>
        <v>60.389133627019092</v>
      </c>
      <c r="AA813" s="273">
        <f t="shared" ref="AA813:AA815" si="3202">+S813+S816</f>
        <v>0</v>
      </c>
      <c r="AB813" s="271">
        <f t="shared" ref="AB813:AB815" si="3203">+T813+T816</f>
        <v>0</v>
      </c>
      <c r="AC813" s="273">
        <f t="shared" ref="AC813:AC815" si="3204">+U813+U816</f>
        <v>0</v>
      </c>
      <c r="AD813" s="193"/>
      <c r="AE813" s="992">
        <f>+V813+N819</f>
        <v>0</v>
      </c>
      <c r="AF813" s="992">
        <f t="shared" ref="AF813:AF815" si="3205">+W813+O819</f>
        <v>0</v>
      </c>
      <c r="AG813" s="992">
        <f t="shared" ref="AG813:AG815" si="3206">+X813+P819</f>
        <v>100</v>
      </c>
      <c r="AH813" s="992">
        <f t="shared" ref="AH813:AH815" si="3207">+Y813+Q819</f>
        <v>100</v>
      </c>
      <c r="AI813" s="992">
        <f t="shared" ref="AI813:AI815" si="3208">+Z813+R819</f>
        <v>100</v>
      </c>
      <c r="AJ813" s="992">
        <f t="shared" ref="AJ813:AJ815" si="3209">+AA813+S819</f>
        <v>0</v>
      </c>
      <c r="AK813" s="992">
        <f t="shared" ref="AK813:AK815" si="3210">+AB813+T819</f>
        <v>0</v>
      </c>
      <c r="AL813" s="992">
        <f t="shared" ref="AL813:AL815" si="3211">+AC813+U819</f>
        <v>0</v>
      </c>
    </row>
    <row r="814" spans="1:38" ht="15">
      <c r="A814" s="1067"/>
      <c r="B814" s="1106" t="s">
        <v>487</v>
      </c>
      <c r="C814" s="1097"/>
      <c r="D814" s="1098"/>
      <c r="E814" s="1098">
        <v>250</v>
      </c>
      <c r="F814" s="1099">
        <v>1305</v>
      </c>
      <c r="G814" s="1100">
        <v>1555</v>
      </c>
      <c r="H814" s="1097"/>
      <c r="I814" s="1101"/>
      <c r="J814" s="1086"/>
      <c r="K814"/>
      <c r="L814" s="922"/>
      <c r="M814" s="145"/>
      <c r="N814" s="179">
        <f>IF(C814&gt;0,(C814/C809)*100,)</f>
        <v>0</v>
      </c>
      <c r="O814" s="179">
        <f>IF(D814&gt;0,(D814/D809)*100,)</f>
        <v>0</v>
      </c>
      <c r="P814" s="179">
        <f t="shared" ref="P814" si="3212">IF(E814&gt;0,(E814/E809)*100,)</f>
        <v>57.208237986270028</v>
      </c>
      <c r="Q814" s="179">
        <f t="shared" ref="Q814" si="3213">IF(F814&gt;0,(F814/F809)*100,)</f>
        <v>49.171062547098721</v>
      </c>
      <c r="R814" s="180">
        <f t="shared" ref="R814" si="3214">IF(G814&gt;0,(G814/G809)*100,)</f>
        <v>50.307343901649951</v>
      </c>
      <c r="S814" s="180">
        <f t="shared" ref="S814" si="3215">IF(H814&gt;0,(H814/H809)*100,)</f>
        <v>0</v>
      </c>
      <c r="T814" s="245">
        <f t="shared" ref="T814" si="3216">IF(I814&gt;0,(I814/I809)*100,)</f>
        <v>0</v>
      </c>
      <c r="U814" s="988">
        <f t="shared" ref="U814" si="3217">IF(J814&gt;0,(J814/J809)*100,)</f>
        <v>0</v>
      </c>
      <c r="V814" s="281">
        <f t="shared" ref="V814:V815" si="3218">+N814+N817</f>
        <v>0</v>
      </c>
      <c r="W814" s="271">
        <f t="shared" si="3198"/>
        <v>0</v>
      </c>
      <c r="X814" s="271">
        <f t="shared" si="3199"/>
        <v>60.411899313501152</v>
      </c>
      <c r="Y814" s="272">
        <f t="shared" si="3200"/>
        <v>54.860587792012062</v>
      </c>
      <c r="Z814" s="273">
        <f t="shared" si="3201"/>
        <v>55.645422193464896</v>
      </c>
      <c r="AA814" s="273">
        <f t="shared" si="3202"/>
        <v>0</v>
      </c>
      <c r="AB814" s="271">
        <f t="shared" si="3203"/>
        <v>0</v>
      </c>
      <c r="AC814" s="273">
        <f t="shared" si="3204"/>
        <v>0</v>
      </c>
      <c r="AD814" s="193"/>
      <c r="AE814" s="992">
        <f t="shared" ref="AE814:AE815" si="3219">+V814+N820</f>
        <v>0</v>
      </c>
      <c r="AF814" s="992">
        <f t="shared" si="3205"/>
        <v>0</v>
      </c>
      <c r="AG814" s="992">
        <f t="shared" si="3206"/>
        <v>100</v>
      </c>
      <c r="AH814" s="992">
        <f t="shared" si="3207"/>
        <v>100</v>
      </c>
      <c r="AI814" s="992">
        <f t="shared" si="3208"/>
        <v>100</v>
      </c>
      <c r="AJ814" s="992">
        <f t="shared" si="3209"/>
        <v>0</v>
      </c>
      <c r="AK814" s="992">
        <f t="shared" si="3210"/>
        <v>0</v>
      </c>
      <c r="AL814" s="992">
        <f t="shared" si="3211"/>
        <v>0</v>
      </c>
    </row>
    <row r="815" spans="1:38" ht="15">
      <c r="A815" s="1067"/>
      <c r="B815" s="1114" t="s">
        <v>485</v>
      </c>
      <c r="C815" s="1116"/>
      <c r="D815" s="1117"/>
      <c r="E815" s="1117">
        <v>227</v>
      </c>
      <c r="F815" s="1118">
        <v>1259</v>
      </c>
      <c r="G815" s="1119">
        <v>1486</v>
      </c>
      <c r="H815" s="1116"/>
      <c r="I815" s="1117"/>
      <c r="J815" s="1091"/>
      <c r="K815"/>
      <c r="L815" s="922"/>
      <c r="M815" s="145"/>
      <c r="N815" s="181">
        <f>IF(C815&gt;0,(C815/C812)*100,)</f>
        <v>0</v>
      </c>
      <c r="O815" s="181">
        <f>IF(D815&gt;0,(D815/D812)*100,)</f>
        <v>0</v>
      </c>
      <c r="P815" s="181">
        <f t="shared" ref="P815" si="3220">IF(E815&gt;0,(E815/E812)*100,)</f>
        <v>50.221238938053091</v>
      </c>
      <c r="Q815" s="181">
        <f t="shared" ref="Q815" si="3221">IF(F815&gt;0,(F815/F812)*100,)</f>
        <v>45.255212077641986</v>
      </c>
      <c r="R815" s="182">
        <f t="shared" ref="R815" si="3222">IF(G815&gt;0,(G815/G812)*100,)</f>
        <v>45.949288806431667</v>
      </c>
      <c r="S815" s="182">
        <f t="shared" ref="S815" si="3223">IF(H815&gt;0,(H815/H812)*100,)</f>
        <v>0</v>
      </c>
      <c r="T815" s="246">
        <f t="shared" ref="T815" si="3224">IF(I815&gt;0,(I815/I812)*100,)</f>
        <v>0</v>
      </c>
      <c r="U815" s="989">
        <f t="shared" ref="U815" si="3225">IF(J815&gt;0,(J815/J812)*100,)</f>
        <v>0</v>
      </c>
      <c r="V815" s="281">
        <f t="shared" si="3218"/>
        <v>0</v>
      </c>
      <c r="W815" s="271">
        <f t="shared" si="3198"/>
        <v>0</v>
      </c>
      <c r="X815" s="271">
        <f t="shared" si="3199"/>
        <v>52.212389380530965</v>
      </c>
      <c r="Y815" s="272">
        <f t="shared" si="3200"/>
        <v>49.748382458662832</v>
      </c>
      <c r="Z815" s="273">
        <f t="shared" si="3201"/>
        <v>50.09276437847867</v>
      </c>
      <c r="AA815" s="273">
        <f t="shared" si="3202"/>
        <v>0</v>
      </c>
      <c r="AB815" s="271">
        <f t="shared" si="3203"/>
        <v>0</v>
      </c>
      <c r="AC815" s="273">
        <f t="shared" si="3204"/>
        <v>0</v>
      </c>
      <c r="AD815" s="193"/>
      <c r="AE815" s="992">
        <f t="shared" si="3219"/>
        <v>0</v>
      </c>
      <c r="AF815" s="992">
        <f t="shared" si="3205"/>
        <v>0</v>
      </c>
      <c r="AG815" s="992">
        <f t="shared" si="3206"/>
        <v>100</v>
      </c>
      <c r="AH815" s="992">
        <f t="shared" si="3207"/>
        <v>100</v>
      </c>
      <c r="AI815" s="992">
        <f t="shared" si="3208"/>
        <v>100</v>
      </c>
      <c r="AJ815" s="992">
        <f t="shared" si="3209"/>
        <v>0</v>
      </c>
      <c r="AK815" s="992">
        <f t="shared" si="3210"/>
        <v>0</v>
      </c>
      <c r="AL815" s="992">
        <f t="shared" si="3211"/>
        <v>0</v>
      </c>
    </row>
    <row r="816" spans="1:38" ht="15">
      <c r="A816" s="1067"/>
      <c r="B816" s="1106" t="s">
        <v>483</v>
      </c>
      <c r="C816" s="1097"/>
      <c r="D816" s="1098"/>
      <c r="E816" s="1098">
        <v>9</v>
      </c>
      <c r="F816" s="1099">
        <v>225</v>
      </c>
      <c r="G816" s="1100">
        <v>234</v>
      </c>
      <c r="H816" s="1097"/>
      <c r="I816" s="1101"/>
      <c r="J816" s="1086"/>
      <c r="K816"/>
      <c r="L816" s="922"/>
      <c r="M816" s="145"/>
      <c r="N816" s="179">
        <f>IF(C816&gt;0,(C816/C805)*100,)</f>
        <v>0</v>
      </c>
      <c r="O816" s="179">
        <f>IF(D816&gt;0,(D816/D805)*100,)</f>
        <v>0</v>
      </c>
      <c r="P816" s="179">
        <f t="shared" ref="P816" si="3226">IF(E816&gt;0,(E816/E805)*100,)</f>
        <v>2.7692307692307692</v>
      </c>
      <c r="Q816" s="179">
        <f t="shared" ref="Q816" si="3227">IF(F816&gt;0,(F816/F805)*100,)</f>
        <v>9.3789078782826181</v>
      </c>
      <c r="R816" s="180">
        <f t="shared" ref="R816" si="3228">IF(G816&gt;0,(G816/G805)*100,)</f>
        <v>8.5903083700440526</v>
      </c>
      <c r="S816" s="180">
        <f t="shared" ref="S816" si="3229">IF(H816&gt;0,(H816/H805)*100,)</f>
        <v>0</v>
      </c>
      <c r="T816" s="245">
        <f t="shared" ref="T816" si="3230">IF(I816&gt;0,(I816/I805)*100,)</f>
        <v>0</v>
      </c>
      <c r="U816" s="988">
        <f t="shared" ref="U816" si="3231">IF(J816&gt;0,(J816/J805)*100,)</f>
        <v>0</v>
      </c>
      <c r="V816" s="281"/>
      <c r="W816" s="271"/>
      <c r="X816" s="271"/>
      <c r="Y816" s="272"/>
      <c r="Z816" s="273"/>
      <c r="AA816" s="273"/>
      <c r="AB816" s="271"/>
      <c r="AC816" s="273"/>
      <c r="AD816" s="193"/>
    </row>
    <row r="817" spans="1:38" ht="15">
      <c r="A817" s="1067"/>
      <c r="B817" s="1106" t="s">
        <v>481</v>
      </c>
      <c r="C817" s="1097"/>
      <c r="D817" s="1098"/>
      <c r="E817" s="1098">
        <v>14</v>
      </c>
      <c r="F817" s="1099">
        <v>151</v>
      </c>
      <c r="G817" s="1100">
        <v>165</v>
      </c>
      <c r="H817" s="1097"/>
      <c r="I817" s="1101"/>
      <c r="J817" s="1086"/>
      <c r="K817"/>
      <c r="L817" s="922"/>
      <c r="M817" s="145"/>
      <c r="N817" s="179">
        <f>IF(C817&gt;0,(C817/C809)*100,)</f>
        <v>0</v>
      </c>
      <c r="O817" s="179">
        <f>IF(D817&gt;0,(D817/D809)*100,)</f>
        <v>0</v>
      </c>
      <c r="P817" s="179">
        <f t="shared" ref="P817" si="3232">IF(E817&gt;0,(E817/E809)*100,)</f>
        <v>3.2036613272311212</v>
      </c>
      <c r="Q817" s="179">
        <f t="shared" ref="Q817" si="3233">IF(F817&gt;0,(F817/F809)*100,)</f>
        <v>5.6895252449133382</v>
      </c>
      <c r="R817" s="180">
        <f t="shared" ref="R817" si="3234">IF(G817&gt;0,(G817/G809)*100,)</f>
        <v>5.3380782918149468</v>
      </c>
      <c r="S817" s="180">
        <f t="shared" ref="S817" si="3235">IF(H817&gt;0,(H817/H809)*100,)</f>
        <v>0</v>
      </c>
      <c r="T817" s="245">
        <f t="shared" ref="T817" si="3236">IF(I817&gt;0,(I817/I809)*100,)</f>
        <v>0</v>
      </c>
      <c r="U817" s="988">
        <f t="shared" ref="U817" si="3237">IF(J817&gt;0,(J817/J809)*100,)</f>
        <v>0</v>
      </c>
      <c r="V817" s="281"/>
      <c r="W817" s="279"/>
      <c r="X817" s="279"/>
      <c r="Y817" s="280"/>
      <c r="Z817" s="281"/>
      <c r="AA817" s="281"/>
      <c r="AB817" s="279"/>
      <c r="AC817" s="281"/>
      <c r="AD817" s="193"/>
    </row>
    <row r="818" spans="1:38" ht="15">
      <c r="A818" s="1067"/>
      <c r="B818" s="1114" t="s">
        <v>479</v>
      </c>
      <c r="C818" s="1116"/>
      <c r="D818" s="1117"/>
      <c r="E818" s="1117">
        <v>9</v>
      </c>
      <c r="F818" s="1118">
        <v>125</v>
      </c>
      <c r="G818" s="1119">
        <v>134</v>
      </c>
      <c r="H818" s="1116"/>
      <c r="I818" s="1117"/>
      <c r="J818" s="1091"/>
      <c r="K818"/>
      <c r="L818" s="922"/>
      <c r="M818" s="145"/>
      <c r="N818" s="181">
        <f>IF(C818&gt;0,(C818/C812)*100,)</f>
        <v>0</v>
      </c>
      <c r="O818" s="181">
        <f>IF(D818&gt;0,(D818/D812)*100,)</f>
        <v>0</v>
      </c>
      <c r="P818" s="181">
        <f t="shared" ref="P818" si="3238">IF(E818&gt;0,(E818/E812)*100,)</f>
        <v>1.9911504424778761</v>
      </c>
      <c r="Q818" s="181">
        <f t="shared" ref="Q818" si="3239">IF(F818&gt;0,(F818/F812)*100,)</f>
        <v>4.4931703810208479</v>
      </c>
      <c r="R818" s="182">
        <f t="shared" ref="R818" si="3240">IF(G818&gt;0,(G818/G812)*100,)</f>
        <v>4.1434755720470005</v>
      </c>
      <c r="S818" s="182">
        <f t="shared" ref="S818" si="3241">IF(H818&gt;0,(H818/H812)*100,)</f>
        <v>0</v>
      </c>
      <c r="T818" s="246">
        <f t="shared" ref="T818" si="3242">IF(I818&gt;0,(I818/I812)*100,)</f>
        <v>0</v>
      </c>
      <c r="U818" s="989">
        <f t="shared" ref="U818" si="3243">IF(J818&gt;0,(J818/J812)*100,)</f>
        <v>0</v>
      </c>
      <c r="V818" s="260"/>
      <c r="W818" s="254"/>
      <c r="X818" s="261"/>
      <c r="Y818" s="261"/>
      <c r="Z818" s="262"/>
      <c r="AA818" s="262"/>
      <c r="AB818" s="261"/>
      <c r="AC818" s="262"/>
      <c r="AD818" s="193"/>
    </row>
    <row r="819" spans="1:38" ht="15">
      <c r="A819" s="1067"/>
      <c r="B819" s="1106" t="s">
        <v>477</v>
      </c>
      <c r="C819" s="1097">
        <v>0</v>
      </c>
      <c r="D819" s="1098"/>
      <c r="E819" s="1098">
        <v>131</v>
      </c>
      <c r="F819" s="1099">
        <v>948</v>
      </c>
      <c r="G819" s="1100">
        <v>1079</v>
      </c>
      <c r="H819" s="1097"/>
      <c r="I819" s="1101"/>
      <c r="J819" s="1086"/>
      <c r="K819"/>
      <c r="L819" s="922"/>
      <c r="M819" s="145"/>
      <c r="N819" s="975">
        <f>IF(C819&gt;0,(C819/C805)*100,)</f>
        <v>0</v>
      </c>
      <c r="O819" s="975">
        <f t="shared" ref="O819" si="3244">IF(D819&gt;0,(D819/D805)*100,)</f>
        <v>0</v>
      </c>
      <c r="P819" s="975">
        <f t="shared" ref="P819" si="3245">IF(E819&gt;0,(E819/E805)*100,)</f>
        <v>40.307692307692307</v>
      </c>
      <c r="Q819" s="975">
        <f t="shared" ref="Q819" si="3246">IF(F819&gt;0,(F819/F805)*100,)</f>
        <v>39.516465193830761</v>
      </c>
      <c r="R819" s="976">
        <f t="shared" ref="R819" si="3247">IF(G819&gt;0,(G819/G805)*100,)</f>
        <v>39.610866372980915</v>
      </c>
      <c r="S819" s="976">
        <f t="shared" ref="S819" si="3248">IF(H819&gt;0,(H819/H805)*100,)</f>
        <v>0</v>
      </c>
      <c r="T819" s="977">
        <f t="shared" ref="T819" si="3249">IF(I819&gt;0,(I819/I805)*100,)</f>
        <v>0</v>
      </c>
      <c r="U819" s="987">
        <f t="shared" ref="U819" si="3250">IF(J819&gt;0,(J819/J805)*100,)</f>
        <v>0</v>
      </c>
      <c r="V819" s="260"/>
      <c r="W819" s="254"/>
      <c r="X819" s="261"/>
      <c r="Y819" s="261"/>
      <c r="Z819" s="262"/>
      <c r="AA819" s="262"/>
      <c r="AB819" s="261"/>
      <c r="AC819" s="262"/>
      <c r="AD819" s="193"/>
    </row>
    <row r="820" spans="1:38" ht="15">
      <c r="A820" s="1067"/>
      <c r="B820" s="1106" t="s">
        <v>475</v>
      </c>
      <c r="C820" s="1097">
        <v>0</v>
      </c>
      <c r="D820" s="1098"/>
      <c r="E820" s="1098">
        <v>173</v>
      </c>
      <c r="F820" s="1099">
        <v>1198</v>
      </c>
      <c r="G820" s="1100">
        <v>1371</v>
      </c>
      <c r="H820" s="1097"/>
      <c r="I820" s="1101"/>
      <c r="J820" s="1086"/>
      <c r="K820"/>
      <c r="L820" s="922"/>
      <c r="M820" s="145"/>
      <c r="N820" s="178">
        <f>IF(C820&gt;0,(C820/C809)*100,)</f>
        <v>0</v>
      </c>
      <c r="O820" s="178">
        <f t="shared" ref="O820" si="3251">IF(D820&gt;0,(D820/D809)*100,)</f>
        <v>0</v>
      </c>
      <c r="P820" s="178">
        <f t="shared" ref="P820" si="3252">IF(E820&gt;0,(E820/E809)*100,)</f>
        <v>39.588100686498855</v>
      </c>
      <c r="Q820" s="178">
        <f t="shared" ref="Q820" si="3253">IF(F820&gt;0,(F820/F809)*100,)</f>
        <v>45.139412207987945</v>
      </c>
      <c r="R820" s="183">
        <f t="shared" ref="R820" si="3254">IF(G820&gt;0,(G820/G809)*100,)</f>
        <v>44.354577806535097</v>
      </c>
      <c r="S820" s="178">
        <f t="shared" ref="S820" si="3255">IF(H820&gt;0,(H820/H809)*100,)</f>
        <v>0</v>
      </c>
      <c r="T820" s="248">
        <f t="shared" ref="T820" si="3256">IF(I820&gt;0,(I820/I809)*100,)</f>
        <v>0</v>
      </c>
      <c r="U820" s="183">
        <f t="shared" ref="U820" si="3257">IF(J820&gt;0,(J820/J809)*100,)</f>
        <v>0</v>
      </c>
      <c r="V820" s="260"/>
      <c r="W820" s="254"/>
      <c r="X820" s="261"/>
      <c r="Y820" s="261"/>
      <c r="Z820" s="262"/>
      <c r="AA820" s="262"/>
      <c r="AB820" s="261"/>
      <c r="AC820" s="262"/>
      <c r="AD820" s="193"/>
    </row>
    <row r="821" spans="1:38" ht="15">
      <c r="A821" s="1067"/>
      <c r="B821" s="1114" t="s">
        <v>473</v>
      </c>
      <c r="C821" s="1116">
        <v>0</v>
      </c>
      <c r="D821" s="1117"/>
      <c r="E821" s="1117">
        <v>216</v>
      </c>
      <c r="F821" s="1118">
        <v>1398</v>
      </c>
      <c r="G821" s="1119">
        <v>1614</v>
      </c>
      <c r="H821" s="1116"/>
      <c r="I821" s="1117"/>
      <c r="J821" s="1091"/>
      <c r="K821"/>
      <c r="L821" s="922"/>
      <c r="M821" s="145"/>
      <c r="N821" s="991">
        <f>IF(C821&gt;0,(C821/C812)*100,)</f>
        <v>0</v>
      </c>
      <c r="O821" s="991">
        <f t="shared" ref="O821" si="3258">IF(D821&gt;0,(D821/D812)*100,)</f>
        <v>0</v>
      </c>
      <c r="P821" s="991">
        <f t="shared" ref="P821" si="3259">IF(E821&gt;0,(E821/E812)*100,)</f>
        <v>47.787610619469028</v>
      </c>
      <c r="Q821" s="991">
        <f t="shared" ref="Q821" si="3260">IF(F821&gt;0,(F821/F812)*100,)</f>
        <v>50.251617541337168</v>
      </c>
      <c r="R821" s="996">
        <f t="shared" ref="R821" si="3261">IF(G821&gt;0,(G821/G812)*100,)</f>
        <v>49.907235621521338</v>
      </c>
      <c r="S821" s="991">
        <f t="shared" ref="S821" si="3262">IF(H821&gt;0,(H821/H812)*100,)</f>
        <v>0</v>
      </c>
      <c r="T821" s="984">
        <f t="shared" ref="T821" si="3263">IF(I821&gt;0,(I821/I812)*100,)</f>
        <v>0</v>
      </c>
      <c r="U821" s="996">
        <f t="shared" ref="U821" si="3264">IF(J821&gt;0,(J821/J812)*100,)</f>
        <v>0</v>
      </c>
      <c r="V821" s="285" t="s">
        <v>90</v>
      </c>
      <c r="W821" s="279"/>
      <c r="X821" s="279"/>
      <c r="Y821" s="280"/>
      <c r="Z821" s="281"/>
      <c r="AA821" s="281"/>
      <c r="AB821" s="279"/>
      <c r="AC821" s="281"/>
      <c r="AD821" s="193"/>
    </row>
    <row r="822" spans="1:38" ht="15">
      <c r="A822" s="1067"/>
      <c r="B822" s="1106" t="s">
        <v>471</v>
      </c>
      <c r="C822" s="1097"/>
      <c r="D822" s="1098"/>
      <c r="E822" s="1098">
        <v>52</v>
      </c>
      <c r="F822" s="1099">
        <v>249</v>
      </c>
      <c r="G822" s="1100">
        <v>301</v>
      </c>
      <c r="H822" s="1097"/>
      <c r="I822" s="1101"/>
      <c r="J822" s="1086"/>
      <c r="K822"/>
      <c r="L822" s="922"/>
      <c r="M822" s="145"/>
      <c r="N822" s="248">
        <f>IF(C822&gt;0,(C822/C799)*100,)</f>
        <v>0</v>
      </c>
      <c r="O822" s="248">
        <f>IF(D822&gt;0,(D822/D799)*100,)</f>
        <v>0</v>
      </c>
      <c r="P822" s="982">
        <f t="shared" ref="P822" si="3265">IF(E822&gt;0,(E822/E799)*100,)</f>
        <v>14.772727272727273</v>
      </c>
      <c r="Q822" s="982">
        <f t="shared" ref="Q822" si="3266">IF(F822&gt;0,(F822/F799)*100,)</f>
        <v>11.175942549371634</v>
      </c>
      <c r="R822" s="997">
        <f t="shared" ref="R822" si="3267">IF(G822&gt;0,(G822/G799)*100,)</f>
        <v>11.666666666666666</v>
      </c>
      <c r="S822" s="982">
        <f t="shared" ref="S822" si="3268">IF(H822&gt;0,(H822/H799)*100,)</f>
        <v>0</v>
      </c>
      <c r="T822" s="982">
        <f t="shared" ref="T822" si="3269">IF(I822&gt;0,(I822/I799)*100,)</f>
        <v>0</v>
      </c>
      <c r="U822" s="997">
        <f t="shared" ref="U822" si="3270">IF(J822&gt;0,(J822/J799)*100,)</f>
        <v>0</v>
      </c>
      <c r="V822" s="278">
        <f>+N822+N825+N828</f>
        <v>0</v>
      </c>
      <c r="W822" s="279">
        <f t="shared" ref="W822:W824" si="3271">+O822+O825+O828</f>
        <v>0</v>
      </c>
      <c r="X822" s="279">
        <f t="shared" ref="X822:X824" si="3272">+P822+P825+P828</f>
        <v>42.045454545454547</v>
      </c>
      <c r="Y822" s="280">
        <f t="shared" ref="Y822:Y824" si="3273">+Q822+Q825+Q828</f>
        <v>40.619389587073606</v>
      </c>
      <c r="Z822" s="281">
        <f t="shared" ref="Z822:Z824" si="3274">+R822+R825+R828</f>
        <v>40.813953488372093</v>
      </c>
      <c r="AA822" s="281">
        <f t="shared" ref="AA822:AA824" si="3275">+S822+S825+S828</f>
        <v>0</v>
      </c>
      <c r="AB822" s="279">
        <f t="shared" ref="AB822:AB824" si="3276">+T822+T825+T828</f>
        <v>0</v>
      </c>
      <c r="AC822" s="281">
        <f t="shared" ref="AC822:AC824" si="3277">+U822+U825+U828</f>
        <v>0</v>
      </c>
      <c r="AD822" s="193"/>
      <c r="AE822" s="992">
        <f>+V822+N831</f>
        <v>0</v>
      </c>
      <c r="AF822" s="992">
        <f t="shared" ref="AF822:AF824" si="3278">+W822+O831</f>
        <v>0</v>
      </c>
      <c r="AG822" s="992">
        <f t="shared" ref="AG822:AG824" si="3279">+X822+P831</f>
        <v>100</v>
      </c>
      <c r="AH822" s="992">
        <f t="shared" ref="AH822:AH824" si="3280">+Y822+Q831</f>
        <v>100</v>
      </c>
      <c r="AI822" s="992">
        <f t="shared" ref="AI822:AI824" si="3281">+Z822+R831</f>
        <v>100</v>
      </c>
      <c r="AJ822" s="992">
        <f t="shared" ref="AJ822:AJ824" si="3282">+AA822+S831</f>
        <v>0</v>
      </c>
      <c r="AK822" s="992">
        <f t="shared" ref="AK822:AK824" si="3283">+AB822+T831</f>
        <v>0</v>
      </c>
      <c r="AL822" s="992">
        <f t="shared" ref="AL822:AL824" si="3284">+AC822+U831</f>
        <v>0</v>
      </c>
    </row>
    <row r="823" spans="1:38" ht="15">
      <c r="A823" s="1067"/>
      <c r="B823" s="1106" t="s">
        <v>469</v>
      </c>
      <c r="C823" s="1097"/>
      <c r="D823" s="1098"/>
      <c r="E823" s="1098">
        <v>45</v>
      </c>
      <c r="F823" s="1099">
        <v>202</v>
      </c>
      <c r="G823" s="1100">
        <v>247</v>
      </c>
      <c r="H823" s="1097"/>
      <c r="I823" s="1101"/>
      <c r="J823" s="1086"/>
      <c r="K823"/>
      <c r="L823" s="922"/>
      <c r="M823" s="145"/>
      <c r="N823" s="248">
        <f>IF(C823&gt;0,(C823/C802)*100,)</f>
        <v>0</v>
      </c>
      <c r="O823" s="248">
        <f>IF(D823&gt;0,(D823/D802)*100,)</f>
        <v>0</v>
      </c>
      <c r="P823" s="248">
        <f t="shared" ref="P823" si="3285">IF(E823&gt;0,(E823/E802)*100,)</f>
        <v>12.396694214876034</v>
      </c>
      <c r="Q823" s="248">
        <f t="shared" ref="Q823" si="3286">IF(F823&gt;0,(F823/F802)*100,)</f>
        <v>8.7257019438444932</v>
      </c>
      <c r="R823" s="253">
        <f t="shared" ref="R823" si="3287">IF(G823&gt;0,(G823/G802)*100,)</f>
        <v>9.2233009708737868</v>
      </c>
      <c r="S823" s="248">
        <f t="shared" ref="S823" si="3288">IF(H823&gt;0,(H823/H802)*100,)</f>
        <v>0</v>
      </c>
      <c r="T823" s="248">
        <f t="shared" ref="T823" si="3289">IF(I823&gt;0,(I823/I802)*100,)</f>
        <v>0</v>
      </c>
      <c r="U823" s="253">
        <f t="shared" ref="U823" si="3290">IF(J823&gt;0,(J823/J802)*100,)</f>
        <v>0</v>
      </c>
      <c r="V823" s="278">
        <f t="shared" ref="V823:V824" si="3291">+N823+N826+N829</f>
        <v>0</v>
      </c>
      <c r="W823" s="254">
        <f t="shared" si="3271"/>
        <v>0</v>
      </c>
      <c r="X823" s="261">
        <f t="shared" si="3272"/>
        <v>41.32231404958678</v>
      </c>
      <c r="Y823" s="261">
        <f t="shared" si="3273"/>
        <v>45.053995680345572</v>
      </c>
      <c r="Z823" s="262">
        <f t="shared" si="3274"/>
        <v>44.548170276325621</v>
      </c>
      <c r="AA823" s="262">
        <f t="shared" si="3275"/>
        <v>0</v>
      </c>
      <c r="AB823" s="261">
        <f t="shared" si="3276"/>
        <v>0</v>
      </c>
      <c r="AC823" s="262">
        <f t="shared" si="3277"/>
        <v>0</v>
      </c>
      <c r="AD823" s="193"/>
      <c r="AE823" s="992">
        <f t="shared" ref="AE823:AE824" si="3292">+V823+N832</f>
        <v>0</v>
      </c>
      <c r="AF823" s="992">
        <f t="shared" si="3278"/>
        <v>0</v>
      </c>
      <c r="AG823" s="992">
        <f t="shared" si="3279"/>
        <v>100</v>
      </c>
      <c r="AH823" s="992">
        <f t="shared" si="3280"/>
        <v>100</v>
      </c>
      <c r="AI823" s="992">
        <f t="shared" si="3281"/>
        <v>100</v>
      </c>
      <c r="AJ823" s="992">
        <f t="shared" si="3282"/>
        <v>0</v>
      </c>
      <c r="AK823" s="992">
        <f t="shared" si="3283"/>
        <v>0</v>
      </c>
      <c r="AL823" s="992">
        <f t="shared" si="3284"/>
        <v>0</v>
      </c>
    </row>
    <row r="824" spans="1:38" ht="15">
      <c r="A824" s="1067"/>
      <c r="B824" s="1106" t="s">
        <v>467</v>
      </c>
      <c r="C824" s="1097"/>
      <c r="D824" s="1098"/>
      <c r="E824" s="1098">
        <v>40</v>
      </c>
      <c r="F824" s="1099">
        <v>269</v>
      </c>
      <c r="G824" s="1100">
        <v>309</v>
      </c>
      <c r="H824" s="1097"/>
      <c r="I824" s="1101"/>
      <c r="J824" s="1086"/>
      <c r="K824"/>
      <c r="L824" s="922"/>
      <c r="M824" s="145"/>
      <c r="N824" s="984">
        <f>IF(C824&gt;0,(C824/C806)*100,)</f>
        <v>0</v>
      </c>
      <c r="O824" s="984">
        <f>IF(D824&gt;0,(D824/D806)*100,)</f>
        <v>0</v>
      </c>
      <c r="P824" s="984">
        <f t="shared" ref="P824" si="3293">IF(E824&gt;0,(E824/E806)*100,)</f>
        <v>12.307692307692308</v>
      </c>
      <c r="Q824" s="984">
        <f t="shared" ref="Q824" si="3294">IF(F824&gt;0,(F824/F806)*100,)</f>
        <v>11.213005418924551</v>
      </c>
      <c r="R824" s="985">
        <f t="shared" ref="R824" si="3295">IF(G824&gt;0,(G824/G806)*100,)</f>
        <v>11.343612334801762</v>
      </c>
      <c r="S824" s="984">
        <f t="shared" ref="S824" si="3296">IF(H824&gt;0,(H824/H806)*100,)</f>
        <v>0</v>
      </c>
      <c r="T824" s="984">
        <f t="shared" ref="T824" si="3297">IF(I824&gt;0,(I824/I806)*100,)</f>
        <v>0</v>
      </c>
      <c r="U824" s="985">
        <f t="shared" ref="U824" si="3298">IF(J824&gt;0,(J824/J806)*100,)</f>
        <v>0</v>
      </c>
      <c r="V824" s="278">
        <f t="shared" si="3291"/>
        <v>0</v>
      </c>
      <c r="W824" s="279">
        <f t="shared" si="3271"/>
        <v>0</v>
      </c>
      <c r="X824" s="279">
        <f t="shared" si="3272"/>
        <v>37.846153846153847</v>
      </c>
      <c r="Y824" s="280">
        <f t="shared" si="3273"/>
        <v>41.558982909545641</v>
      </c>
      <c r="Z824" s="281">
        <f t="shared" si="3274"/>
        <v>41.116005873715125</v>
      </c>
      <c r="AA824" s="281">
        <f t="shared" si="3275"/>
        <v>0</v>
      </c>
      <c r="AB824" s="279">
        <f t="shared" si="3276"/>
        <v>0</v>
      </c>
      <c r="AC824" s="281">
        <f t="shared" si="3277"/>
        <v>0</v>
      </c>
      <c r="AD824" s="193"/>
      <c r="AE824" s="992">
        <f t="shared" si="3292"/>
        <v>0</v>
      </c>
      <c r="AF824" s="992">
        <f t="shared" si="3278"/>
        <v>0</v>
      </c>
      <c r="AG824" s="992">
        <f t="shared" si="3279"/>
        <v>100</v>
      </c>
      <c r="AH824" s="992">
        <f t="shared" si="3280"/>
        <v>100</v>
      </c>
      <c r="AI824" s="992">
        <f t="shared" si="3281"/>
        <v>100</v>
      </c>
      <c r="AJ824" s="992">
        <f t="shared" si="3282"/>
        <v>0</v>
      </c>
      <c r="AK824" s="992">
        <f t="shared" si="3283"/>
        <v>0</v>
      </c>
      <c r="AL824" s="992">
        <f t="shared" si="3284"/>
        <v>0</v>
      </c>
    </row>
    <row r="825" spans="1:38" ht="15">
      <c r="A825" s="1067"/>
      <c r="B825" s="1106" t="s">
        <v>465</v>
      </c>
      <c r="C825" s="1097"/>
      <c r="D825" s="1098"/>
      <c r="E825" s="1098">
        <v>67</v>
      </c>
      <c r="F825" s="1099">
        <v>290</v>
      </c>
      <c r="G825" s="1100">
        <v>357</v>
      </c>
      <c r="H825" s="1097"/>
      <c r="I825" s="1101"/>
      <c r="J825" s="1086"/>
      <c r="K825"/>
      <c r="L825" s="922"/>
      <c r="M825" s="145"/>
      <c r="N825" s="980">
        <f>IF(C825&gt;0,(C825/C799)*100,)</f>
        <v>0</v>
      </c>
      <c r="O825" s="982">
        <f t="shared" ref="O825" si="3299">IF(D825&gt;0,(D825/D799)*100,)</f>
        <v>0</v>
      </c>
      <c r="P825" s="982">
        <f t="shared" ref="P825" si="3300">IF(E825&gt;0,(E825/E799)*100,)</f>
        <v>19.03409090909091</v>
      </c>
      <c r="Q825" s="982">
        <f t="shared" ref="Q825" si="3301">IF(F825&gt;0,(F825/F799)*100,)</f>
        <v>13.016157989228008</v>
      </c>
      <c r="R825" s="997">
        <f t="shared" ref="R825" si="3302">IF(G825&gt;0,(G825/G799)*100,)</f>
        <v>13.837209302325581</v>
      </c>
      <c r="S825" s="982">
        <f t="shared" ref="S825" si="3303">IF(H825&gt;0,(H825/H799)*100,)</f>
        <v>0</v>
      </c>
      <c r="T825" s="982">
        <f t="shared" ref="T825" si="3304">IF(I825&gt;0,(I825/I799)*100,)</f>
        <v>0</v>
      </c>
      <c r="U825" s="997">
        <f t="shared" ref="U825" si="3305">IF(J825&gt;0,(J825/J799)*100,)</f>
        <v>0</v>
      </c>
      <c r="AD825" s="193"/>
    </row>
    <row r="826" spans="1:38" ht="15">
      <c r="A826" s="1067"/>
      <c r="B826" s="1106" t="s">
        <v>463</v>
      </c>
      <c r="C826" s="1097"/>
      <c r="D826" s="1098"/>
      <c r="E826" s="1098">
        <v>65</v>
      </c>
      <c r="F826" s="1099">
        <v>341</v>
      </c>
      <c r="G826" s="1100">
        <v>406</v>
      </c>
      <c r="H826" s="1097"/>
      <c r="I826" s="1101"/>
      <c r="J826" s="1086"/>
      <c r="K826"/>
      <c r="L826" s="922"/>
      <c r="M826" s="145"/>
      <c r="N826" s="178">
        <f>IF(C826&gt;0,(C826/C802)*100,)</f>
        <v>0</v>
      </c>
      <c r="O826" s="248">
        <f t="shared" ref="O826" si="3306">IF(D826&gt;0,(D826/D802)*100,)</f>
        <v>0</v>
      </c>
      <c r="P826" s="248">
        <f t="shared" ref="P826" si="3307">IF(E826&gt;0,(E826/E802)*100,)</f>
        <v>17.906336088154269</v>
      </c>
      <c r="Q826" s="248">
        <f t="shared" ref="Q826" si="3308">IF(F826&gt;0,(F826/F802)*100,)</f>
        <v>14.730021598272138</v>
      </c>
      <c r="R826" s="253">
        <f t="shared" ref="R826" si="3309">IF(G826&gt;0,(G826/G802)*100,)</f>
        <v>15.160567587752055</v>
      </c>
      <c r="S826" s="248">
        <f t="shared" ref="S826" si="3310">IF(H826&gt;0,(H826/H802)*100,)</f>
        <v>0</v>
      </c>
      <c r="T826" s="248">
        <f t="shared" ref="T826" si="3311">IF(I826&gt;0,(I826/I802)*100,)</f>
        <v>0</v>
      </c>
      <c r="U826" s="253">
        <f t="shared" ref="U826" si="3312">IF(J826&gt;0,(J826/J802)*100,)</f>
        <v>0</v>
      </c>
      <c r="V826" s="281"/>
      <c r="W826" s="279"/>
      <c r="X826" s="279"/>
      <c r="Y826" s="280"/>
      <c r="Z826" s="281"/>
      <c r="AA826" s="281"/>
      <c r="AB826" s="279"/>
      <c r="AC826" s="281"/>
      <c r="AD826" s="193"/>
    </row>
    <row r="827" spans="1:38" ht="15">
      <c r="A827" s="1067"/>
      <c r="B827" s="1106" t="s">
        <v>461</v>
      </c>
      <c r="C827" s="1097"/>
      <c r="D827" s="1098"/>
      <c r="E827" s="1098">
        <v>53</v>
      </c>
      <c r="F827" s="1099">
        <v>308</v>
      </c>
      <c r="G827" s="1100">
        <v>361</v>
      </c>
      <c r="H827" s="1097"/>
      <c r="I827" s="1101"/>
      <c r="J827" s="1086"/>
      <c r="K827"/>
      <c r="L827" s="922"/>
      <c r="M827" s="145"/>
      <c r="N827" s="991">
        <f>IF(C827&gt;0,(C827/C806)*100,)</f>
        <v>0</v>
      </c>
      <c r="O827" s="274">
        <f t="shared" ref="O827" si="3313">IF(D827&gt;0,(D827/D806)*100,)</f>
        <v>0</v>
      </c>
      <c r="P827" s="274">
        <f t="shared" ref="P827" si="3314">IF(E827&gt;0,(E827/E806)*100,)</f>
        <v>16.307692307692307</v>
      </c>
      <c r="Q827" s="274">
        <f t="shared" ref="Q827" si="3315">IF(F827&gt;0,(F827/F806)*100,)</f>
        <v>12.838682784493539</v>
      </c>
      <c r="R827" s="275">
        <f t="shared" ref="R827" si="3316">IF(G827&gt;0,(G827/G806)*100,)</f>
        <v>13.252569750367108</v>
      </c>
      <c r="S827" s="274">
        <f t="shared" ref="S827" si="3317">IF(H827&gt;0,(H827/H806)*100,)</f>
        <v>0</v>
      </c>
      <c r="T827" s="274">
        <f t="shared" ref="T827" si="3318">IF(I827&gt;0,(I827/I806)*100,)</f>
        <v>0</v>
      </c>
      <c r="U827" s="275">
        <f t="shared" ref="U827" si="3319">IF(J827&gt;0,(J827/J806)*100,)</f>
        <v>0</v>
      </c>
      <c r="V827" s="286"/>
      <c r="W827" s="271"/>
      <c r="X827" s="271"/>
      <c r="Y827" s="272"/>
      <c r="Z827" s="273"/>
      <c r="AA827" s="273"/>
      <c r="AB827" s="271"/>
      <c r="AC827" s="273"/>
      <c r="AD827" s="193"/>
    </row>
    <row r="828" spans="1:38" ht="15">
      <c r="A828" s="1067"/>
      <c r="B828" s="1106" t="s">
        <v>459</v>
      </c>
      <c r="C828" s="1097"/>
      <c r="D828" s="1098"/>
      <c r="E828" s="1098">
        <v>29</v>
      </c>
      <c r="F828" s="1099">
        <v>366</v>
      </c>
      <c r="G828" s="1100">
        <v>395</v>
      </c>
      <c r="H828" s="1097"/>
      <c r="I828" s="1101"/>
      <c r="J828" s="1086"/>
      <c r="K828"/>
      <c r="L828" s="922"/>
      <c r="M828" s="145"/>
      <c r="N828" s="980">
        <f>IF(C828&gt;0,(C828/C799)*100,)</f>
        <v>0</v>
      </c>
      <c r="O828" s="998">
        <f t="shared" ref="O828" si="3320">IF(D828&gt;0,(D828/D799)*100,)</f>
        <v>0</v>
      </c>
      <c r="P828" s="998">
        <f t="shared" ref="P828" si="3321">IF(E828&gt;0,(E828/E799)*100,)</f>
        <v>8.2386363636363633</v>
      </c>
      <c r="Q828" s="998">
        <f t="shared" ref="Q828" si="3322">IF(F828&gt;0,(F828/F799)*100,)</f>
        <v>16.427289048473966</v>
      </c>
      <c r="R828" s="999">
        <f t="shared" ref="R828" si="3323">IF(G828&gt;0,(G828/G799)*100,)</f>
        <v>15.310077519379844</v>
      </c>
      <c r="S828" s="998">
        <f t="shared" ref="S828" si="3324">IF(H828&gt;0,(H828/H799)*100,)</f>
        <v>0</v>
      </c>
      <c r="T828" s="1000">
        <f t="shared" ref="T828" si="3325">IF(I828&gt;0,(I828/I799)*100,)</f>
        <v>0</v>
      </c>
      <c r="U828" s="999">
        <f t="shared" ref="U828" si="3326">IF(J828&gt;0,(J828/J799)*100,)</f>
        <v>0</v>
      </c>
      <c r="V828" s="278"/>
      <c r="W828" s="279"/>
      <c r="X828" s="279"/>
      <c r="Y828" s="280"/>
      <c r="Z828" s="281"/>
      <c r="AA828" s="281"/>
      <c r="AB828" s="279"/>
      <c r="AC828" s="281"/>
      <c r="AD828" s="193"/>
    </row>
    <row r="829" spans="1:38" ht="15">
      <c r="A829" s="1067"/>
      <c r="B829" s="1106" t="s">
        <v>457</v>
      </c>
      <c r="C829" s="1097"/>
      <c r="D829" s="1098"/>
      <c r="E829" s="1098">
        <v>40</v>
      </c>
      <c r="F829" s="1099">
        <v>500</v>
      </c>
      <c r="G829" s="1100">
        <v>540</v>
      </c>
      <c r="H829" s="1097"/>
      <c r="I829" s="1101"/>
      <c r="J829" s="1086"/>
      <c r="K829"/>
      <c r="L829" s="922"/>
      <c r="M829" s="145"/>
      <c r="N829" s="178">
        <f>IF(C829&gt;0,(C829/C802)*100,)</f>
        <v>0</v>
      </c>
      <c r="O829" s="271">
        <f t="shared" ref="O829" si="3327">IF(D829&gt;0,(D829/D802)*100,)</f>
        <v>0</v>
      </c>
      <c r="P829" s="207">
        <f t="shared" ref="P829" si="3328">IF(E829&gt;0,(E829/E802)*100,)</f>
        <v>11.019283746556475</v>
      </c>
      <c r="Q829" s="208">
        <f t="shared" ref="Q829" si="3329">IF(F829&gt;0,(F829/F802)*100,)</f>
        <v>21.598272138228943</v>
      </c>
      <c r="R829" s="209">
        <f t="shared" ref="R829" si="3330">IF(G829&gt;0,(G829/G802)*100,)</f>
        <v>20.164301717699775</v>
      </c>
      <c r="S829" s="210">
        <f t="shared" ref="S829" si="3331">IF(H829&gt;0,(H829/H802)*100,)</f>
        <v>0</v>
      </c>
      <c r="T829" s="207">
        <f t="shared" ref="T829" si="3332">IF(I829&gt;0,(I829/I802)*100,)</f>
        <v>0</v>
      </c>
      <c r="U829" s="209">
        <f t="shared" ref="U829" si="3333">IF(J829&gt;0,(J829/J802)*100,)</f>
        <v>0</v>
      </c>
      <c r="V829" s="260"/>
      <c r="W829" s="254"/>
      <c r="X829" s="261"/>
      <c r="Y829" s="261"/>
      <c r="Z829" s="262"/>
      <c r="AA829" s="262"/>
      <c r="AB829" s="261"/>
      <c r="AC829" s="262"/>
      <c r="AD829" s="193"/>
    </row>
    <row r="830" spans="1:38" ht="15">
      <c r="A830" s="1067"/>
      <c r="B830" s="1106" t="s">
        <v>455</v>
      </c>
      <c r="C830" s="1097"/>
      <c r="D830" s="1098"/>
      <c r="E830" s="1098">
        <v>30</v>
      </c>
      <c r="F830" s="1099">
        <v>420</v>
      </c>
      <c r="G830" s="1100">
        <v>450</v>
      </c>
      <c r="H830" s="1097"/>
      <c r="I830" s="1101"/>
      <c r="J830" s="1086"/>
      <c r="K830"/>
      <c r="L830" s="922"/>
      <c r="M830" s="145"/>
      <c r="N830" s="991">
        <f>IF(C830&gt;0,(C830/C806)*100,)</f>
        <v>0</v>
      </c>
      <c r="O830" s="274">
        <f t="shared" ref="O830" si="3334">IF(D830&gt;0,(D830/D806)*100,)</f>
        <v>0</v>
      </c>
      <c r="P830" s="211">
        <f t="shared" ref="P830" si="3335">IF(E830&gt;0,(E830/E806)*100,)</f>
        <v>9.2307692307692317</v>
      </c>
      <c r="Q830" s="212">
        <f t="shared" ref="Q830" si="3336">IF(F830&gt;0,(F830/F806)*100,)</f>
        <v>17.507294706127553</v>
      </c>
      <c r="R830" s="213">
        <f t="shared" ref="R830" si="3337">IF(G830&gt;0,(G830/G806)*100,)</f>
        <v>16.519823788546255</v>
      </c>
      <c r="S830" s="214">
        <f t="shared" ref="S830" si="3338">IF(H830&gt;0,(H830/H806)*100,)</f>
        <v>0</v>
      </c>
      <c r="T830" s="211">
        <f t="shared" ref="T830" si="3339">IF(I830&gt;0,(I830/I806)*100,)</f>
        <v>0</v>
      </c>
      <c r="U830" s="213">
        <f t="shared" ref="U830" si="3340">IF(J830&gt;0,(J830/J806)*100,)</f>
        <v>0</v>
      </c>
      <c r="V830" s="281"/>
      <c r="W830" s="279"/>
      <c r="X830" s="279"/>
      <c r="Y830" s="280"/>
      <c r="Z830" s="281"/>
      <c r="AA830" s="281"/>
      <c r="AB830" s="279"/>
      <c r="AC830" s="281"/>
      <c r="AD830" s="193"/>
    </row>
    <row r="831" spans="1:38" ht="15">
      <c r="A831" s="1067"/>
      <c r="B831" s="1106" t="s">
        <v>453</v>
      </c>
      <c r="C831" s="1097">
        <v>0</v>
      </c>
      <c r="D831" s="1098"/>
      <c r="E831" s="1098">
        <v>204</v>
      </c>
      <c r="F831" s="1099">
        <v>1323</v>
      </c>
      <c r="G831" s="1100">
        <v>1527</v>
      </c>
      <c r="H831" s="1097"/>
      <c r="I831" s="1101"/>
      <c r="J831" s="1086"/>
      <c r="K831"/>
      <c r="L831" s="480"/>
      <c r="M831" s="145"/>
      <c r="N831" s="980">
        <f>IF(C831&gt;0,(C831/C799)*100,)</f>
        <v>0</v>
      </c>
      <c r="O831" s="1000">
        <f t="shared" ref="O831" si="3341">IF(D831&gt;0,(D831/D799)*100,)</f>
        <v>0</v>
      </c>
      <c r="P831" s="1001">
        <f t="shared" ref="P831" si="3342">IF(E831&gt;0,(E831/E799)*100,)</f>
        <v>57.95454545454546</v>
      </c>
      <c r="Q831" s="1002">
        <f t="shared" ref="Q831" si="3343">IF(F831&gt;0,(F831/F799)*100,)</f>
        <v>59.380610412926394</v>
      </c>
      <c r="R831" s="1003">
        <f t="shared" ref="R831" si="3344">IF(G831&gt;0,(G831/G799)*100,)</f>
        <v>59.186046511627907</v>
      </c>
      <c r="S831" s="250">
        <f t="shared" ref="S831" si="3345">IF(H831&gt;0,(H831/H799)*100,)</f>
        <v>0</v>
      </c>
      <c r="T831" s="1001">
        <f t="shared" ref="T831" si="3346">IF(I831&gt;0,(I831/I799)*100,)</f>
        <v>0</v>
      </c>
      <c r="U831" s="1003">
        <f t="shared" ref="U831" si="3347">IF(J831&gt;0,(J831/J799)*100,)</f>
        <v>0</v>
      </c>
      <c r="V831" s="278"/>
      <c r="W831" s="279"/>
      <c r="X831" s="279"/>
      <c r="Y831" s="280"/>
      <c r="Z831" s="281"/>
      <c r="AA831" s="281"/>
      <c r="AB831" s="279"/>
      <c r="AC831" s="281"/>
      <c r="AD831" s="193"/>
    </row>
    <row r="832" spans="1:38" ht="15">
      <c r="A832" s="1067"/>
      <c r="B832" s="1106" t="s">
        <v>451</v>
      </c>
      <c r="C832" s="1097">
        <v>0</v>
      </c>
      <c r="D832" s="1098"/>
      <c r="E832" s="1098">
        <v>213</v>
      </c>
      <c r="F832" s="1099">
        <v>1272</v>
      </c>
      <c r="G832" s="1100">
        <v>1485</v>
      </c>
      <c r="H832" s="1097"/>
      <c r="I832" s="1101"/>
      <c r="J832" s="1086"/>
      <c r="K832"/>
      <c r="L832" s="480"/>
      <c r="M832" s="145"/>
      <c r="N832" s="178">
        <f>IF(C832&gt;0,(C832/C802)*100,)</f>
        <v>0</v>
      </c>
      <c r="O832" s="271">
        <f t="shared" ref="O832" si="3348">IF(D832&gt;0,(D832/D802)*100,)</f>
        <v>0</v>
      </c>
      <c r="P832" s="207">
        <f t="shared" ref="P832" si="3349">IF(E832&gt;0,(E832/E802)*100,)</f>
        <v>58.677685950413228</v>
      </c>
      <c r="Q832" s="208">
        <f t="shared" ref="Q832" si="3350">IF(F832&gt;0,(F832/F802)*100,)</f>
        <v>54.946004319654428</v>
      </c>
      <c r="R832" s="209">
        <f t="shared" ref="R832" si="3351">IF(G832&gt;0,(G832/G802)*100,)</f>
        <v>55.451829723674386</v>
      </c>
      <c r="S832" s="210">
        <f t="shared" ref="S832" si="3352">IF(H832&gt;0,(H832/H802)*100,)</f>
        <v>0</v>
      </c>
      <c r="T832" s="207">
        <f t="shared" ref="T832" si="3353">IF(I832&gt;0,(I832/I802)*100,)</f>
        <v>0</v>
      </c>
      <c r="U832" s="209">
        <f t="shared" ref="U832" si="3354">IF(J832&gt;0,(J832/J802)*100,)</f>
        <v>0</v>
      </c>
      <c r="V832" s="260"/>
      <c r="W832" s="254"/>
      <c r="X832" s="261"/>
      <c r="Y832" s="261"/>
      <c r="Z832" s="262"/>
      <c r="AA832" s="262"/>
      <c r="AB832" s="261"/>
      <c r="AC832" s="262"/>
      <c r="AD832" s="193"/>
    </row>
    <row r="833" spans="1:30" ht="15">
      <c r="A833" s="1067"/>
      <c r="B833" s="1114" t="s">
        <v>449</v>
      </c>
      <c r="C833" s="1116">
        <v>0</v>
      </c>
      <c r="D833" s="1117"/>
      <c r="E833" s="1117">
        <v>202</v>
      </c>
      <c r="F833" s="1118">
        <v>1402</v>
      </c>
      <c r="G833" s="1119">
        <v>1604</v>
      </c>
      <c r="H833" s="1116"/>
      <c r="I833" s="1117"/>
      <c r="J833" s="1091"/>
      <c r="K833"/>
      <c r="L833" s="480"/>
      <c r="M833" s="145"/>
      <c r="N833" s="991">
        <f>IF(C833&gt;0,(C833/C806)*100,)</f>
        <v>0</v>
      </c>
      <c r="O833" s="274">
        <f t="shared" ref="O833" si="3355">IF(D833&gt;0,(D833/D806)*100,)</f>
        <v>0</v>
      </c>
      <c r="P833" s="211">
        <f t="shared" ref="P833" si="3356">IF(E833&gt;0,(E833/E806)*100,)</f>
        <v>62.153846153846146</v>
      </c>
      <c r="Q833" s="212">
        <f t="shared" ref="Q833" si="3357">IF(F833&gt;0,(F833/F806)*100,)</f>
        <v>58.441017090454359</v>
      </c>
      <c r="R833" s="213">
        <f t="shared" ref="R833" si="3358">IF(G833&gt;0,(G833/G806)*100,)</f>
        <v>58.883994126284875</v>
      </c>
      <c r="S833" s="214">
        <f t="shared" ref="S833" si="3359">IF(H833&gt;0,(H833/H806)*100,)</f>
        <v>0</v>
      </c>
      <c r="T833" s="211">
        <f t="shared" ref="T833" si="3360">IF(I833&gt;0,(I833/I806)*100,)</f>
        <v>0</v>
      </c>
      <c r="U833" s="213">
        <f t="shared" ref="U833" si="3361">IF(J833&gt;0,(J833/J806)*100,)</f>
        <v>0</v>
      </c>
      <c r="V833" s="281"/>
      <c r="W833" s="279"/>
      <c r="X833" s="279"/>
      <c r="Y833" s="280"/>
      <c r="Z833" s="281"/>
      <c r="AA833" s="281"/>
      <c r="AB833" s="279"/>
      <c r="AC833" s="281"/>
      <c r="AD833" s="193"/>
    </row>
    <row r="834" spans="1:30" ht="15">
      <c r="A834" s="1067"/>
      <c r="B834" s="1106" t="s">
        <v>447</v>
      </c>
      <c r="C834" s="1097"/>
      <c r="D834" s="1098"/>
      <c r="E834" s="1098">
        <v>68</v>
      </c>
      <c r="F834" s="1099">
        <v>305</v>
      </c>
      <c r="G834" s="1100">
        <v>373</v>
      </c>
      <c r="H834" s="1097"/>
      <c r="I834" s="1101"/>
      <c r="J834" s="1086"/>
      <c r="K834"/>
      <c r="L834" s="480"/>
      <c r="M834" s="145"/>
      <c r="N834" s="980">
        <f>IF(C834&gt;0,(C834/C792)*100,)</f>
        <v>0</v>
      </c>
      <c r="O834" s="1000">
        <f t="shared" ref="O834" si="3362">IF(D834&gt;0,(D834/D792)*100,)</f>
        <v>0</v>
      </c>
      <c r="P834" s="1001">
        <f t="shared" ref="P834" si="3363">IF(E834&gt;0,(E834/E792)*100,)</f>
        <v>20.795107033639145</v>
      </c>
      <c r="Q834" s="1002">
        <f t="shared" ref="Q834" si="3364">IF(F834&gt;0,(F834/F792)*100,)</f>
        <v>17.039106145251395</v>
      </c>
      <c r="R834" s="1003">
        <f t="shared" ref="R834" si="3365">IF(G834&gt;0,(G834/G792)*100,)</f>
        <v>17.61927255550307</v>
      </c>
      <c r="S834" s="250">
        <f t="shared" ref="S834" si="3366">IF(H834&gt;0,(H834/H792)*100,)</f>
        <v>0</v>
      </c>
      <c r="T834" s="1001">
        <f t="shared" ref="T834" si="3367">IF(I834&gt;0,(I834/I792)*100,)</f>
        <v>0</v>
      </c>
      <c r="U834" s="1003">
        <f t="shared" ref="U834" si="3368">IF(J834&gt;0,(J834/J792)*100,)</f>
        <v>0</v>
      </c>
      <c r="V834" s="260"/>
      <c r="W834" s="254"/>
      <c r="X834" s="261"/>
      <c r="Y834" s="261"/>
      <c r="Z834" s="262"/>
      <c r="AA834" s="262"/>
      <c r="AB834" s="261"/>
      <c r="AC834" s="262"/>
      <c r="AD834" s="193"/>
    </row>
    <row r="835" spans="1:30" ht="15">
      <c r="A835" s="1067"/>
      <c r="B835" s="1106" t="s">
        <v>445</v>
      </c>
      <c r="C835" s="1097"/>
      <c r="D835" s="1098"/>
      <c r="E835" s="1098">
        <v>76</v>
      </c>
      <c r="F835" s="1099">
        <v>344</v>
      </c>
      <c r="G835" s="1100">
        <v>420</v>
      </c>
      <c r="H835" s="1097"/>
      <c r="I835" s="1101"/>
      <c r="J835" s="1086"/>
      <c r="K835"/>
      <c r="L835" s="480"/>
      <c r="M835" s="145"/>
      <c r="N835" s="271">
        <f>IF(C835&gt;0,(C835/C794)*100,)</f>
        <v>0</v>
      </c>
      <c r="O835" s="271">
        <f t="shared" ref="O835" si="3369">IF(D835&gt;0,(D835/D794)*100,)</f>
        <v>0</v>
      </c>
      <c r="P835" s="207">
        <f t="shared" ref="P835" si="3370">IF(E835&gt;0,(E835/E794)*100,)</f>
        <v>21.965317919075144</v>
      </c>
      <c r="Q835" s="208">
        <f t="shared" ref="Q835" si="3371">IF(F835&gt;0,(F835/F794)*100,)</f>
        <v>19.953596287703014</v>
      </c>
      <c r="R835" s="209">
        <f t="shared" ref="R835" si="3372">IF(G835&gt;0,(G835/G794)*100,)</f>
        <v>20.289855072463769</v>
      </c>
      <c r="S835" s="210">
        <f t="shared" ref="S835" si="3373">IF(H835&gt;0,(H835/H794)*100,)</f>
        <v>0</v>
      </c>
      <c r="T835" s="207">
        <f t="shared" ref="T835" si="3374">IF(I835&gt;0,(I835/I794)*100,)</f>
        <v>0</v>
      </c>
      <c r="U835" s="209">
        <f t="shared" ref="U835" si="3375">IF(J835&gt;0,(J835/J794)*100,)</f>
        <v>0</v>
      </c>
      <c r="V835" s="260"/>
      <c r="W835" s="254"/>
      <c r="X835" s="261"/>
      <c r="Y835" s="261"/>
      <c r="Z835" s="262"/>
      <c r="AA835" s="262"/>
      <c r="AB835" s="261"/>
      <c r="AC835" s="262"/>
      <c r="AD835" s="193"/>
    </row>
    <row r="836" spans="1:30" ht="15">
      <c r="A836" s="1067"/>
      <c r="B836" s="1106" t="s">
        <v>443</v>
      </c>
      <c r="C836" s="1097"/>
      <c r="D836" s="1098"/>
      <c r="E836" s="1098">
        <v>66</v>
      </c>
      <c r="F836" s="1099">
        <v>402</v>
      </c>
      <c r="G836" s="1100">
        <v>468</v>
      </c>
      <c r="H836" s="1097"/>
      <c r="I836" s="1101"/>
      <c r="J836" s="1086"/>
      <c r="K836"/>
      <c r="L836" s="480"/>
      <c r="M836" s="145"/>
      <c r="N836" s="274">
        <f>IF(C836&gt;0,(C836/C796)*100,)</f>
        <v>0</v>
      </c>
      <c r="O836" s="274">
        <f t="shared" ref="O836" si="3376">IF(D836&gt;0,(D836/D796)*100,)</f>
        <v>0</v>
      </c>
      <c r="P836" s="211">
        <f t="shared" ref="P836" si="3377">IF(E836&gt;0,(E836/E796)*100,)</f>
        <v>19.81981981981982</v>
      </c>
      <c r="Q836" s="212">
        <f t="shared" ref="Q836" si="3378">IF(F836&gt;0,(F836/F796)*100,)</f>
        <v>20.573183213920164</v>
      </c>
      <c r="R836" s="213">
        <f t="shared" ref="R836" si="3379">IF(G836&gt;0,(G836/G796)*100,)</f>
        <v>20.463489287275909</v>
      </c>
      <c r="S836" s="214">
        <f t="shared" ref="S836" si="3380">IF(H836&gt;0,(H836/H796)*100,)</f>
        <v>0</v>
      </c>
      <c r="T836" s="211">
        <f t="shared" ref="T836" si="3381">IF(I836&gt;0,(I836/I796)*100,)</f>
        <v>0</v>
      </c>
      <c r="U836" s="213">
        <f t="shared" ref="U836" si="3382">IF(J836&gt;0,(J836/J796)*100,)</f>
        <v>0</v>
      </c>
      <c r="V836" s="983"/>
      <c r="W836" s="283"/>
      <c r="X836" s="283"/>
      <c r="Y836" s="284"/>
      <c r="Z836" s="282"/>
      <c r="AA836" s="282"/>
      <c r="AB836" s="283"/>
      <c r="AC836" s="282"/>
      <c r="AD836" s="193"/>
    </row>
    <row r="837" spans="1:30" ht="15">
      <c r="A837" s="1064" t="s">
        <v>518</v>
      </c>
      <c r="B837" s="1103"/>
      <c r="C837" s="1092">
        <v>60878</v>
      </c>
      <c r="D837" s="1093">
        <v>274372.31754462945</v>
      </c>
      <c r="E837" s="1093">
        <v>139229.58570758603</v>
      </c>
      <c r="F837" s="1094">
        <v>49822.252915429846</v>
      </c>
      <c r="G837" s="1095">
        <v>524302.15616764536</v>
      </c>
      <c r="H837" s="1092">
        <v>28393.5</v>
      </c>
      <c r="I837" s="1093">
        <v>603.10975609756099</v>
      </c>
      <c r="J837" s="1096">
        <v>28996.609756097561</v>
      </c>
      <c r="K837"/>
      <c r="L837" s="480"/>
      <c r="M837" s="145"/>
      <c r="N837" s="252"/>
      <c r="O837" s="176"/>
      <c r="P837" s="176"/>
      <c r="Q837" s="176"/>
      <c r="R837" s="177"/>
      <c r="S837" s="177"/>
      <c r="T837" s="244"/>
      <c r="U837" s="987"/>
      <c r="V837" s="256"/>
      <c r="W837" s="257"/>
      <c r="X837" s="258"/>
      <c r="Y837" s="258"/>
      <c r="Z837" s="259"/>
      <c r="AA837" s="259"/>
      <c r="AB837" s="258"/>
      <c r="AC837" s="979"/>
      <c r="AD837" s="193"/>
    </row>
    <row r="838" spans="1:30" ht="15">
      <c r="A838" s="1064" t="s">
        <v>516</v>
      </c>
      <c r="B838" s="1103"/>
      <c r="C838" s="1092">
        <v>63378</v>
      </c>
      <c r="D838" s="1093">
        <v>295106</v>
      </c>
      <c r="E838" s="1093">
        <v>159483</v>
      </c>
      <c r="F838" s="1094">
        <v>52388</v>
      </c>
      <c r="G838" s="1095">
        <v>570355</v>
      </c>
      <c r="H838" s="1092">
        <v>28009</v>
      </c>
      <c r="I838" s="1093">
        <v>906</v>
      </c>
      <c r="J838" s="1096">
        <v>28915</v>
      </c>
      <c r="K838"/>
      <c r="L838" s="480"/>
      <c r="M838" s="145"/>
      <c r="N838" s="179"/>
      <c r="O838" s="179"/>
      <c r="P838" s="179"/>
      <c r="Q838" s="179"/>
      <c r="R838" s="180"/>
      <c r="S838" s="180"/>
      <c r="T838" s="245"/>
      <c r="U838" s="988"/>
      <c r="V838" s="260"/>
      <c r="W838" s="254"/>
      <c r="X838" s="261"/>
      <c r="Y838" s="261"/>
      <c r="Z838" s="262"/>
      <c r="AA838" s="262"/>
      <c r="AB838" s="261"/>
      <c r="AC838" s="262"/>
      <c r="AD838" s="193"/>
    </row>
    <row r="839" spans="1:30" ht="15">
      <c r="A839" s="1064" t="s">
        <v>514</v>
      </c>
      <c r="B839" s="1103"/>
      <c r="C839" s="1092">
        <v>52937</v>
      </c>
      <c r="D839" s="1093">
        <v>299562</v>
      </c>
      <c r="E839" s="1093">
        <v>162009</v>
      </c>
      <c r="F839" s="1094">
        <v>55603</v>
      </c>
      <c r="G839" s="1095">
        <v>570111</v>
      </c>
      <c r="H839" s="1092">
        <v>30407</v>
      </c>
      <c r="I839" s="1093">
        <v>1007</v>
      </c>
      <c r="J839" s="1096">
        <v>31414</v>
      </c>
      <c r="K839"/>
      <c r="L839" s="480"/>
      <c r="M839" s="145"/>
      <c r="N839" s="179"/>
      <c r="O839" s="179"/>
      <c r="P839" s="179"/>
      <c r="Q839" s="179"/>
      <c r="R839" s="180"/>
      <c r="S839" s="180"/>
      <c r="T839" s="245"/>
      <c r="U839" s="988"/>
      <c r="V839" s="260"/>
      <c r="W839" s="254"/>
      <c r="X839" s="261"/>
      <c r="Y839" s="261"/>
      <c r="Z839" s="262"/>
      <c r="AA839" s="262"/>
      <c r="AB839" s="261"/>
      <c r="AC839" s="262"/>
      <c r="AD839" s="193"/>
    </row>
    <row r="840" spans="1:30" ht="15">
      <c r="A840" s="1064" t="s">
        <v>512</v>
      </c>
      <c r="B840" s="1103"/>
      <c r="C840" s="1092">
        <v>50874</v>
      </c>
      <c r="D840" s="1093">
        <v>312061</v>
      </c>
      <c r="E840" s="1093">
        <v>169659</v>
      </c>
      <c r="F840" s="1094">
        <v>59151</v>
      </c>
      <c r="G840" s="1095">
        <v>591745</v>
      </c>
      <c r="H840" s="1092">
        <v>31849</v>
      </c>
      <c r="I840" s="1093">
        <v>1063</v>
      </c>
      <c r="J840" s="1096">
        <v>32912</v>
      </c>
      <c r="K840"/>
      <c r="L840" s="480"/>
      <c r="M840" s="145"/>
      <c r="N840" s="179"/>
      <c r="O840" s="179"/>
      <c r="P840" s="179"/>
      <c r="Q840" s="179"/>
      <c r="R840" s="180"/>
      <c r="S840" s="180"/>
      <c r="T840" s="245"/>
      <c r="U840" s="988"/>
      <c r="V840" s="260"/>
      <c r="W840" s="254"/>
      <c r="X840" s="261"/>
      <c r="Y840" s="261"/>
      <c r="Z840" s="262"/>
      <c r="AA840" s="262"/>
      <c r="AB840" s="261"/>
      <c r="AC840" s="262"/>
      <c r="AD840" s="193"/>
    </row>
    <row r="841" spans="1:30" ht="15">
      <c r="A841" s="1064" t="s">
        <v>510</v>
      </c>
      <c r="B841" s="1103"/>
      <c r="C841" s="1092">
        <v>57493</v>
      </c>
      <c r="D841" s="1093">
        <v>350876</v>
      </c>
      <c r="E841" s="1093">
        <v>191507</v>
      </c>
      <c r="F841" s="1094">
        <v>64189</v>
      </c>
      <c r="G841" s="1095">
        <v>664065</v>
      </c>
      <c r="H841" s="1092">
        <v>36337</v>
      </c>
      <c r="I841" s="1093">
        <v>1340</v>
      </c>
      <c r="J841" s="1096">
        <v>37677</v>
      </c>
      <c r="K841"/>
      <c r="L841" s="480"/>
      <c r="M841" s="145"/>
      <c r="N841" s="179"/>
      <c r="O841" s="179"/>
      <c r="P841" s="179"/>
      <c r="Q841" s="179"/>
      <c r="R841" s="180"/>
      <c r="S841" s="180"/>
      <c r="T841" s="245"/>
      <c r="U841" s="988"/>
      <c r="V841" s="260"/>
      <c r="W841" s="254"/>
      <c r="X841" s="261"/>
      <c r="Y841" s="261"/>
      <c r="Z841" s="262"/>
      <c r="AA841" s="262"/>
      <c r="AB841" s="261"/>
      <c r="AC841" s="262"/>
      <c r="AD841" s="193"/>
    </row>
    <row r="842" spans="1:30" ht="15">
      <c r="A842" s="1064" t="s">
        <v>508</v>
      </c>
      <c r="B842" s="1103"/>
      <c r="C842" s="1092">
        <v>52810</v>
      </c>
      <c r="D842" s="1093">
        <v>356055</v>
      </c>
      <c r="E842" s="1093">
        <v>201794</v>
      </c>
      <c r="F842" s="1094">
        <v>68616</v>
      </c>
      <c r="G842" s="1095">
        <v>679275</v>
      </c>
      <c r="H842" s="1092">
        <v>33853</v>
      </c>
      <c r="I842" s="1093">
        <v>1128</v>
      </c>
      <c r="J842" s="1096">
        <v>34981</v>
      </c>
      <c r="K842"/>
      <c r="L842" s="480"/>
      <c r="M842" s="145"/>
      <c r="N842" s="181"/>
      <c r="O842" s="181"/>
      <c r="P842" s="181"/>
      <c r="Q842" s="181"/>
      <c r="R842" s="182"/>
      <c r="S842" s="182"/>
      <c r="T842" s="246"/>
      <c r="U842" s="989"/>
      <c r="V842" s="263"/>
      <c r="W842" s="264"/>
      <c r="X842" s="265"/>
      <c r="Y842" s="265"/>
      <c r="Z842" s="266"/>
      <c r="AA842" s="266"/>
      <c r="AB842" s="265"/>
      <c r="AC842" s="266"/>
      <c r="AD842" s="193"/>
    </row>
    <row r="843" spans="1:30" ht="15">
      <c r="A843" s="1064" t="s">
        <v>506</v>
      </c>
      <c r="B843" s="1103"/>
      <c r="C843" s="1092">
        <v>20999</v>
      </c>
      <c r="D843" s="1093">
        <v>116348</v>
      </c>
      <c r="E843" s="1093">
        <v>70544</v>
      </c>
      <c r="F843" s="1094">
        <v>23933</v>
      </c>
      <c r="G843" s="1095">
        <v>231824</v>
      </c>
      <c r="H843" s="1092">
        <v>9703</v>
      </c>
      <c r="I843" s="1093">
        <v>305</v>
      </c>
      <c r="J843" s="1096">
        <v>10008</v>
      </c>
      <c r="K843"/>
      <c r="L843" s="480"/>
      <c r="M843" s="145"/>
      <c r="N843" s="357"/>
      <c r="O843" s="205"/>
      <c r="P843" s="205"/>
      <c r="Q843" s="205"/>
      <c r="R843" s="206"/>
      <c r="S843" s="205"/>
      <c r="T843" s="247"/>
      <c r="U843" s="981"/>
      <c r="V843" s="267"/>
      <c r="W843" s="267"/>
      <c r="X843" s="267"/>
      <c r="Y843" s="267"/>
      <c r="Z843" s="268"/>
      <c r="AA843" s="267"/>
      <c r="AB843" s="267"/>
      <c r="AC843" s="978"/>
      <c r="AD843" s="193"/>
    </row>
    <row r="844" spans="1:30" ht="15">
      <c r="A844" s="1064" t="s">
        <v>1272</v>
      </c>
      <c r="B844" s="1066"/>
      <c r="C844" s="1092">
        <v>20999</v>
      </c>
      <c r="D844" s="1093">
        <v>97612</v>
      </c>
      <c r="E844" s="1093">
        <v>45000</v>
      </c>
      <c r="F844" s="1094">
        <v>16839</v>
      </c>
      <c r="G844" s="1095">
        <v>180450</v>
      </c>
      <c r="H844" s="1092">
        <v>9438</v>
      </c>
      <c r="I844" s="1093">
        <v>0</v>
      </c>
      <c r="J844" s="1096">
        <v>9438</v>
      </c>
      <c r="K844"/>
      <c r="L844" s="480"/>
      <c r="M844" s="145"/>
      <c r="N844" s="178"/>
      <c r="O844" s="178"/>
      <c r="P844" s="178"/>
      <c r="Q844" s="178"/>
      <c r="R844" s="183"/>
      <c r="S844" s="178"/>
      <c r="T844" s="248"/>
      <c r="U844" s="183"/>
      <c r="V844" s="254"/>
      <c r="W844" s="254"/>
      <c r="X844" s="254"/>
      <c r="Y844" s="254"/>
      <c r="Z844" s="255"/>
      <c r="AA844" s="254"/>
      <c r="AB844" s="254"/>
      <c r="AC844" s="260"/>
      <c r="AD844" s="193"/>
    </row>
    <row r="845" spans="1:30" ht="15">
      <c r="A845" s="1064" t="s">
        <v>504</v>
      </c>
      <c r="B845" s="1103"/>
      <c r="C845" s="1092">
        <v>20472</v>
      </c>
      <c r="D845" s="1093">
        <v>116625</v>
      </c>
      <c r="E845" s="1093">
        <v>69715</v>
      </c>
      <c r="F845" s="1094">
        <v>23983</v>
      </c>
      <c r="G845" s="1095">
        <v>230795</v>
      </c>
      <c r="H845" s="1092">
        <v>10270</v>
      </c>
      <c r="I845" s="1093">
        <v>232</v>
      </c>
      <c r="J845" s="1096">
        <v>10502</v>
      </c>
      <c r="K845"/>
      <c r="L845" s="480"/>
      <c r="M845" s="145"/>
      <c r="N845" s="178">
        <f t="shared" ref="N845:N847" si="3383">IF(C845&gt;0,(C845/C837)*100,)</f>
        <v>33.627911560826576</v>
      </c>
      <c r="O845" s="248"/>
      <c r="P845" s="248"/>
      <c r="Q845" s="248"/>
      <c r="R845" s="253"/>
      <c r="S845" s="248"/>
      <c r="T845" s="248"/>
      <c r="U845" s="253"/>
      <c r="V845" s="248"/>
      <c r="W845" s="248"/>
      <c r="X845" s="248"/>
      <c r="Y845" s="248"/>
      <c r="Z845" s="253"/>
      <c r="AA845" s="248"/>
      <c r="AB845" s="248"/>
      <c r="AC845" s="269"/>
      <c r="AD845" s="193"/>
    </row>
    <row r="846" spans="1:30" ht="15">
      <c r="A846" s="1064" t="s">
        <v>1274</v>
      </c>
      <c r="B846" s="1066"/>
      <c r="C846" s="1092">
        <v>20472</v>
      </c>
      <c r="D846" s="1093">
        <v>102487</v>
      </c>
      <c r="E846" s="1093">
        <v>52194</v>
      </c>
      <c r="F846" s="1094">
        <v>18812</v>
      </c>
      <c r="G846" s="1095">
        <v>193965</v>
      </c>
      <c r="H846" s="1092">
        <v>10270</v>
      </c>
      <c r="I846" s="1093">
        <v>232</v>
      </c>
      <c r="J846" s="1096">
        <v>10502</v>
      </c>
      <c r="K846"/>
      <c r="L846" s="480"/>
      <c r="M846" s="145"/>
      <c r="N846" s="178">
        <f t="shared" si="3383"/>
        <v>32.301429518129318</v>
      </c>
      <c r="O846" s="248"/>
      <c r="P846" s="248"/>
      <c r="Q846" s="248"/>
      <c r="R846" s="253"/>
      <c r="S846" s="248"/>
      <c r="T846" s="248"/>
      <c r="U846" s="253"/>
      <c r="V846" s="248"/>
      <c r="W846" s="248"/>
      <c r="X846" s="248"/>
      <c r="Y846" s="248"/>
      <c r="Z846" s="253"/>
      <c r="AA846" s="248"/>
      <c r="AB846" s="248"/>
      <c r="AC846" s="269"/>
      <c r="AD846" s="193"/>
    </row>
    <row r="847" spans="1:30" ht="15">
      <c r="A847" s="1064" t="s">
        <v>502</v>
      </c>
      <c r="B847" s="1103"/>
      <c r="C847" s="1092">
        <v>20114</v>
      </c>
      <c r="D847" s="1093">
        <v>114897</v>
      </c>
      <c r="E847" s="1093">
        <v>70350</v>
      </c>
      <c r="F847" s="1094">
        <v>23397</v>
      </c>
      <c r="G847" s="1095">
        <v>228758</v>
      </c>
      <c r="H847" s="1092">
        <v>10016</v>
      </c>
      <c r="I847" s="1093">
        <v>244</v>
      </c>
      <c r="J847" s="1096">
        <v>10260</v>
      </c>
      <c r="K847"/>
      <c r="L847" s="480"/>
      <c r="M847" s="145"/>
      <c r="N847" s="178">
        <f t="shared" si="3383"/>
        <v>37.996108581899243</v>
      </c>
      <c r="O847" s="248"/>
      <c r="P847" s="248"/>
      <c r="Q847" s="248"/>
      <c r="R847" s="253"/>
      <c r="S847" s="248"/>
      <c r="T847" s="248"/>
      <c r="U847" s="253"/>
      <c r="V847" s="248"/>
      <c r="W847" s="248"/>
      <c r="X847" s="248"/>
      <c r="Y847" s="248"/>
      <c r="Z847" s="253"/>
      <c r="AA847" s="248"/>
      <c r="AB847" s="248"/>
      <c r="AC847" s="269"/>
      <c r="AD847" s="193"/>
    </row>
    <row r="848" spans="1:30" ht="15">
      <c r="A848" s="1064" t="s">
        <v>1276</v>
      </c>
      <c r="B848" s="1066"/>
      <c r="C848" s="1092">
        <v>20114</v>
      </c>
      <c r="D848" s="1093">
        <v>98552</v>
      </c>
      <c r="E848" s="1093">
        <v>51611</v>
      </c>
      <c r="F848" s="1094">
        <v>18253</v>
      </c>
      <c r="G848" s="1095">
        <v>188530</v>
      </c>
      <c r="H848" s="1092">
        <v>9799</v>
      </c>
      <c r="I848" s="1093">
        <v>244</v>
      </c>
      <c r="J848" s="1096">
        <v>10043</v>
      </c>
      <c r="K848"/>
      <c r="L848" s="480"/>
      <c r="M848" s="145"/>
      <c r="N848" s="271"/>
      <c r="O848" s="271"/>
      <c r="P848" s="207"/>
      <c r="Q848" s="208"/>
      <c r="R848" s="209"/>
      <c r="S848" s="210"/>
      <c r="T848" s="207"/>
      <c r="U848" s="209"/>
      <c r="V848" s="270"/>
      <c r="W848" s="271"/>
      <c r="X848" s="271"/>
      <c r="Y848" s="272"/>
      <c r="Z848" s="273"/>
      <c r="AA848" s="273"/>
      <c r="AB848" s="271"/>
      <c r="AC848" s="273"/>
      <c r="AD848" s="193"/>
    </row>
    <row r="849" spans="1:30" ht="15">
      <c r="A849" s="1064" t="s">
        <v>500</v>
      </c>
      <c r="B849" s="1103"/>
      <c r="C849" s="1092">
        <v>21533</v>
      </c>
      <c r="D849" s="1093">
        <v>117250.5</v>
      </c>
      <c r="E849" s="1093">
        <v>74025</v>
      </c>
      <c r="F849" s="1094">
        <v>24457</v>
      </c>
      <c r="G849" s="1095">
        <v>237265.5</v>
      </c>
      <c r="H849" s="1092">
        <v>9914</v>
      </c>
      <c r="I849" s="1093">
        <v>222</v>
      </c>
      <c r="J849" s="1096">
        <v>10136</v>
      </c>
      <c r="K849"/>
      <c r="L849" s="480"/>
      <c r="M849" s="145"/>
      <c r="N849" s="271"/>
      <c r="O849" s="271"/>
      <c r="P849" s="207"/>
      <c r="Q849" s="208"/>
      <c r="R849" s="209"/>
      <c r="S849" s="210"/>
      <c r="T849" s="207"/>
      <c r="U849" s="209"/>
      <c r="V849" s="270"/>
      <c r="W849" s="271"/>
      <c r="X849" s="271"/>
      <c r="Y849" s="272"/>
      <c r="Z849" s="273"/>
      <c r="AA849" s="273"/>
      <c r="AB849" s="271"/>
      <c r="AC849" s="273"/>
      <c r="AD849" s="193"/>
    </row>
    <row r="850" spans="1:30" ht="15">
      <c r="A850" s="1064" t="s">
        <v>1294</v>
      </c>
      <c r="B850" s="1066"/>
      <c r="C850" s="1092">
        <v>21533</v>
      </c>
      <c r="D850" s="1093">
        <v>117250.5</v>
      </c>
      <c r="E850" s="1093">
        <v>74025</v>
      </c>
      <c r="F850" s="1094">
        <v>24457</v>
      </c>
      <c r="G850" s="1095">
        <v>237265.5</v>
      </c>
      <c r="H850" s="1092">
        <v>9914</v>
      </c>
      <c r="I850" s="1093">
        <v>222</v>
      </c>
      <c r="J850" s="1096">
        <v>10136</v>
      </c>
      <c r="K850"/>
      <c r="L850" s="480"/>
      <c r="M850" s="145"/>
      <c r="N850" s="271">
        <f>IF(C850&gt;0,(C850/C838)*100,)</f>
        <v>33.97551200732115</v>
      </c>
      <c r="O850" s="271">
        <f>IF(D850&gt;0,(D850/D838)*100,)</f>
        <v>39.731655744037738</v>
      </c>
      <c r="P850" s="271">
        <f t="shared" ref="P850" si="3384">IF(E850&gt;0,(E850/E838)*100,)</f>
        <v>46.415605425029625</v>
      </c>
      <c r="Q850" s="271">
        <f t="shared" ref="Q850" si="3385">IF(F850&gt;0,(F850/F838)*100,)</f>
        <v>46.684355195846379</v>
      </c>
      <c r="R850" s="974">
        <f t="shared" ref="R850" si="3386">IF(G850&gt;0,(G850/G838)*100,)</f>
        <v>41.59961778190776</v>
      </c>
      <c r="S850" s="271">
        <f t="shared" ref="S850" si="3387">IF(H850&gt;0,(H850/H838)*100,)</f>
        <v>35.395765646756402</v>
      </c>
      <c r="T850" s="271">
        <f t="shared" ref="T850" si="3388">IF(I850&gt;0,(I850/I838)*100,)</f>
        <v>24.503311258278146</v>
      </c>
      <c r="U850" s="974">
        <f t="shared" ref="U850" si="3389">IF(J850&gt;0,(J850/J838)*100,)</f>
        <v>35.05446999827079</v>
      </c>
      <c r="V850" s="270"/>
      <c r="W850" s="271"/>
      <c r="X850" s="271"/>
      <c r="Y850" s="272"/>
      <c r="Z850" s="273"/>
      <c r="AA850" s="273"/>
      <c r="AB850" s="271"/>
      <c r="AC850" s="273"/>
      <c r="AD850" s="193"/>
    </row>
    <row r="851" spans="1:30" ht="15">
      <c r="A851" s="1064" t="s">
        <v>1292</v>
      </c>
      <c r="B851" s="1066"/>
      <c r="C851" s="1092">
        <v>21533</v>
      </c>
      <c r="D851" s="1093">
        <v>117250.5</v>
      </c>
      <c r="E851" s="1093">
        <v>74025</v>
      </c>
      <c r="F851" s="1094">
        <v>24380</v>
      </c>
      <c r="G851" s="1095">
        <v>237188.5</v>
      </c>
      <c r="H851" s="1092">
        <v>9914</v>
      </c>
      <c r="I851" s="1093">
        <v>222</v>
      </c>
      <c r="J851" s="1096">
        <v>10136</v>
      </c>
      <c r="K851"/>
      <c r="L851" s="480"/>
      <c r="M851" s="145"/>
      <c r="N851" s="271"/>
      <c r="O851" s="271"/>
      <c r="P851" s="207"/>
      <c r="Q851" s="208"/>
      <c r="R851" s="209"/>
      <c r="S851" s="210"/>
      <c r="T851" s="207"/>
      <c r="U851" s="209"/>
      <c r="V851" s="270"/>
      <c r="W851" s="271"/>
      <c r="X851" s="271"/>
      <c r="Y851" s="272"/>
      <c r="Z851" s="273"/>
      <c r="AA851" s="273"/>
      <c r="AB851" s="271"/>
      <c r="AC851" s="273"/>
      <c r="AD851" s="193"/>
    </row>
    <row r="852" spans="1:30" ht="15">
      <c r="A852" s="1064" t="s">
        <v>498</v>
      </c>
      <c r="B852" s="1103"/>
      <c r="C852" s="1092">
        <v>22908</v>
      </c>
      <c r="D852" s="1093">
        <v>125638</v>
      </c>
      <c r="E852" s="1093">
        <v>76417</v>
      </c>
      <c r="F852" s="1094">
        <v>26298</v>
      </c>
      <c r="G852" s="1095">
        <v>251261</v>
      </c>
      <c r="H852" s="1092">
        <v>10977</v>
      </c>
      <c r="I852" s="1093">
        <v>249</v>
      </c>
      <c r="J852" s="1096">
        <v>11226</v>
      </c>
      <c r="K852"/>
      <c r="L852" s="480"/>
      <c r="M852" s="145"/>
      <c r="N852" s="271"/>
      <c r="O852" s="271"/>
      <c r="P852" s="207"/>
      <c r="Q852" s="208"/>
      <c r="R852" s="209"/>
      <c r="S852" s="210"/>
      <c r="T852" s="207"/>
      <c r="U852" s="209"/>
      <c r="V852" s="270"/>
      <c r="W852" s="271"/>
      <c r="X852" s="271"/>
      <c r="Y852" s="272"/>
      <c r="Z852" s="273"/>
      <c r="AA852" s="273"/>
      <c r="AB852" s="271"/>
      <c r="AC852" s="273"/>
      <c r="AD852" s="193"/>
    </row>
    <row r="853" spans="1:30" ht="15">
      <c r="A853" s="1064" t="s">
        <v>1278</v>
      </c>
      <c r="B853" s="1066"/>
      <c r="C853" s="1092">
        <v>22908</v>
      </c>
      <c r="D853" s="1093">
        <v>125638</v>
      </c>
      <c r="E853" s="1093">
        <v>76417</v>
      </c>
      <c r="F853" s="1094">
        <v>26298</v>
      </c>
      <c r="G853" s="1095">
        <v>251261</v>
      </c>
      <c r="H853" s="1092">
        <v>10977</v>
      </c>
      <c r="I853" s="1093">
        <v>249</v>
      </c>
      <c r="J853" s="1096">
        <v>11226</v>
      </c>
      <c r="K853"/>
      <c r="L853" s="480"/>
      <c r="M853" s="145"/>
      <c r="N853" s="271">
        <f>IF(C853&gt;0,(C853/C839)*100,)</f>
        <v>43.274080510795855</v>
      </c>
      <c r="O853" s="271">
        <f>IF(D853&gt;0,(D853/D839)*100,)</f>
        <v>41.940566560511684</v>
      </c>
      <c r="P853" s="276">
        <f t="shared" ref="P853" si="3390">IF(E853&gt;0,(E853/E839)*100,)</f>
        <v>47.168367189477131</v>
      </c>
      <c r="Q853" s="276">
        <f t="shared" ref="Q853" si="3391">IF(F853&gt;0,(F853/F839)*100,)</f>
        <v>47.296009208136255</v>
      </c>
      <c r="R853" s="277">
        <f t="shared" ref="R853" si="3392">IF(G853&gt;0,(G853/G839)*100,)</f>
        <v>44.072294693489511</v>
      </c>
      <c r="S853" s="276">
        <f t="shared" ref="S853" si="3393">IF(H853&gt;0,(H853/H839)*100,)</f>
        <v>36.100240076298221</v>
      </c>
      <c r="T853" s="271">
        <f t="shared" ref="T853" si="3394">IF(I853&gt;0,(I853/I839)*100,)</f>
        <v>24.726911618669316</v>
      </c>
      <c r="U853" s="277">
        <f t="shared" ref="U853" si="3395">IF(J853&gt;0,(J853/J839)*100,)</f>
        <v>35.735659260202453</v>
      </c>
      <c r="V853" s="270"/>
      <c r="W853" s="271"/>
      <c r="X853" s="271"/>
      <c r="Y853" s="272"/>
      <c r="Z853" s="273"/>
      <c r="AA853" s="273"/>
      <c r="AB853" s="271"/>
      <c r="AC853" s="273"/>
      <c r="AD853" s="193"/>
    </row>
    <row r="854" spans="1:30" ht="15">
      <c r="A854" s="1064" t="s">
        <v>1280</v>
      </c>
      <c r="B854" s="1066"/>
      <c r="C854" s="1092">
        <v>22908</v>
      </c>
      <c r="D854" s="1093">
        <v>125638</v>
      </c>
      <c r="E854" s="1093">
        <v>76417</v>
      </c>
      <c r="F854" s="1094">
        <v>26281</v>
      </c>
      <c r="G854" s="1095">
        <v>251244</v>
      </c>
      <c r="H854" s="1092">
        <v>10977</v>
      </c>
      <c r="I854" s="1093">
        <v>249</v>
      </c>
      <c r="J854" s="1096">
        <v>11226</v>
      </c>
      <c r="K854"/>
      <c r="L854" s="480"/>
      <c r="M854" s="145"/>
      <c r="N854" s="271"/>
      <c r="O854" s="271"/>
      <c r="P854" s="207"/>
      <c r="Q854" s="208"/>
      <c r="R854" s="209"/>
      <c r="S854" s="210"/>
      <c r="T854" s="207"/>
      <c r="U854" s="209"/>
      <c r="V854" s="270"/>
      <c r="W854" s="271"/>
      <c r="X854" s="271"/>
      <c r="Y854" s="272"/>
      <c r="Z854" s="273"/>
      <c r="AA854" s="273"/>
      <c r="AB854" s="271"/>
      <c r="AC854" s="273"/>
      <c r="AD854" s="193"/>
    </row>
    <row r="855" spans="1:30">
      <c r="A855" s="1064" t="s">
        <v>496</v>
      </c>
      <c r="B855" s="1103"/>
      <c r="C855" s="1092">
        <v>23009</v>
      </c>
      <c r="D855" s="1093">
        <v>132089</v>
      </c>
      <c r="E855" s="1093">
        <v>78382</v>
      </c>
      <c r="F855" s="1094">
        <v>26727</v>
      </c>
      <c r="G855" s="1095">
        <v>260207</v>
      </c>
      <c r="H855" s="1092">
        <v>11979</v>
      </c>
      <c r="I855" s="1093">
        <v>278</v>
      </c>
      <c r="J855" s="1096">
        <v>12257</v>
      </c>
      <c r="N855" s="271"/>
      <c r="O855" s="271"/>
      <c r="P855" s="207"/>
      <c r="Q855" s="208"/>
      <c r="R855" s="209"/>
      <c r="S855" s="210"/>
      <c r="T855" s="207"/>
      <c r="U855" s="209"/>
      <c r="V855" s="270"/>
      <c r="W855" s="271"/>
      <c r="X855" s="271"/>
      <c r="Y855" s="272"/>
      <c r="Z855" s="273"/>
      <c r="AA855" s="273"/>
      <c r="AB855" s="271"/>
      <c r="AC855" s="273"/>
      <c r="AD855" s="193"/>
    </row>
    <row r="856" spans="1:30">
      <c r="A856" s="1064" t="s">
        <v>1282</v>
      </c>
      <c r="B856" s="1066"/>
      <c r="C856" s="1092">
        <v>23009</v>
      </c>
      <c r="D856" s="1093">
        <v>132089</v>
      </c>
      <c r="E856" s="1093">
        <v>78382</v>
      </c>
      <c r="F856" s="1094">
        <v>26727</v>
      </c>
      <c r="G856" s="1095">
        <v>260207</v>
      </c>
      <c r="H856" s="1092">
        <v>11979</v>
      </c>
      <c r="I856" s="1093">
        <v>278</v>
      </c>
      <c r="J856" s="1096">
        <v>12257</v>
      </c>
      <c r="N856" s="271">
        <f>IF(C856&gt;0,(C856/C840)*100,)</f>
        <v>45.227424617682907</v>
      </c>
      <c r="O856" s="271">
        <f>IF(D856&gt;0,(D856/D840)*100,)</f>
        <v>42.327942293333678</v>
      </c>
      <c r="P856" s="207">
        <f t="shared" ref="P856" si="3396">IF(E856&gt;0,(E856/E840)*100,)</f>
        <v>46.199730046740818</v>
      </c>
      <c r="Q856" s="208">
        <f t="shared" ref="Q856" si="3397">IF(F856&gt;0,(F856/F840)*100,)</f>
        <v>45.184358675254856</v>
      </c>
      <c r="R856" s="209">
        <f t="shared" ref="R856" si="3398">IF(G856&gt;0,(G856/G840)*100,)</f>
        <v>43.972826132878183</v>
      </c>
      <c r="S856" s="210">
        <f t="shared" ref="S856" si="3399">IF(H856&gt;0,(H856/H840)*100,)</f>
        <v>37.611855945241608</v>
      </c>
      <c r="T856" s="207">
        <f t="shared" ref="T856" si="3400">IF(I856&gt;0,(I856/I840)*100,)</f>
        <v>26.152398871119477</v>
      </c>
      <c r="U856" s="209">
        <f t="shared" ref="U856" si="3401">IF(J856&gt;0,(J856/J840)*100,)</f>
        <v>37.241735537190088</v>
      </c>
      <c r="V856" s="270"/>
      <c r="W856" s="271"/>
      <c r="X856" s="271"/>
      <c r="Y856" s="272"/>
      <c r="Z856" s="273"/>
      <c r="AA856" s="273"/>
      <c r="AB856" s="271"/>
      <c r="AC856" s="273"/>
      <c r="AD856" s="193"/>
    </row>
    <row r="857" spans="1:30">
      <c r="A857" s="1064" t="s">
        <v>1286</v>
      </c>
      <c r="B857" s="1066"/>
      <c r="C857" s="1092">
        <v>23009</v>
      </c>
      <c r="D857" s="1093">
        <v>132089</v>
      </c>
      <c r="E857" s="1093">
        <v>78382</v>
      </c>
      <c r="F857" s="1094">
        <v>26727</v>
      </c>
      <c r="G857" s="1095">
        <v>260207</v>
      </c>
      <c r="H857" s="1092">
        <v>11979</v>
      </c>
      <c r="I857" s="1093">
        <v>278</v>
      </c>
      <c r="J857" s="1096">
        <v>12257</v>
      </c>
      <c r="N857" s="271"/>
      <c r="O857" s="271"/>
      <c r="P857" s="207"/>
      <c r="Q857" s="208"/>
      <c r="R857" s="209"/>
      <c r="S857" s="210"/>
      <c r="T857" s="207"/>
      <c r="U857" s="209"/>
      <c r="V857" s="270"/>
      <c r="W857" s="271"/>
      <c r="X857" s="271"/>
      <c r="Y857" s="272"/>
      <c r="Z857" s="273"/>
      <c r="AA857" s="273"/>
      <c r="AB857" s="271"/>
      <c r="AC857" s="273"/>
      <c r="AD857" s="193"/>
    </row>
    <row r="858" spans="1:30">
      <c r="A858" s="1064" t="s">
        <v>1284</v>
      </c>
      <c r="B858" s="1066"/>
      <c r="C858" s="1092">
        <v>23009</v>
      </c>
      <c r="D858" s="1093">
        <v>132089</v>
      </c>
      <c r="E858" s="1093">
        <v>78382</v>
      </c>
      <c r="F858" s="1094">
        <v>26727</v>
      </c>
      <c r="G858" s="1095">
        <v>260207</v>
      </c>
      <c r="H858" s="1092">
        <v>11979</v>
      </c>
      <c r="I858" s="1093">
        <v>278</v>
      </c>
      <c r="J858" s="1096">
        <v>12257</v>
      </c>
      <c r="N858" s="271"/>
      <c r="O858" s="271"/>
      <c r="P858" s="207"/>
      <c r="Q858" s="208"/>
      <c r="R858" s="209"/>
      <c r="S858" s="210"/>
      <c r="T858" s="207"/>
      <c r="U858" s="209"/>
      <c r="V858" s="270"/>
      <c r="W858" s="271"/>
      <c r="X858" s="271"/>
      <c r="Y858" s="272"/>
      <c r="Z858" s="273"/>
      <c r="AA858" s="273"/>
      <c r="AB858" s="271"/>
      <c r="AC858" s="273"/>
      <c r="AD858" s="193"/>
    </row>
    <row r="859" spans="1:30">
      <c r="A859" s="1064" t="s">
        <v>494</v>
      </c>
      <c r="B859" s="1103"/>
      <c r="C859" s="1092">
        <v>27889</v>
      </c>
      <c r="D859" s="1093">
        <v>150778</v>
      </c>
      <c r="E859" s="1093">
        <v>93437</v>
      </c>
      <c r="F859" s="1094">
        <v>30391</v>
      </c>
      <c r="G859" s="1095">
        <v>302495</v>
      </c>
      <c r="H859" s="1092">
        <v>15582</v>
      </c>
      <c r="I859" s="1093">
        <v>401</v>
      </c>
      <c r="J859" s="1096">
        <v>15983</v>
      </c>
      <c r="N859" s="271"/>
      <c r="O859" s="271"/>
      <c r="P859" s="207"/>
      <c r="Q859" s="208"/>
      <c r="R859" s="209"/>
      <c r="S859" s="210"/>
      <c r="T859" s="207"/>
      <c r="U859" s="209"/>
      <c r="V859" s="270"/>
      <c r="W859" s="271"/>
      <c r="X859" s="271"/>
      <c r="Y859" s="272"/>
      <c r="Z859" s="273"/>
      <c r="AA859" s="273"/>
      <c r="AB859" s="271"/>
      <c r="AC859" s="273"/>
      <c r="AD859" s="193"/>
    </row>
    <row r="860" spans="1:30">
      <c r="A860" s="1064" t="s">
        <v>1299</v>
      </c>
      <c r="B860" s="1066"/>
      <c r="C860" s="1092">
        <v>27265</v>
      </c>
      <c r="D860" s="1093">
        <v>150778</v>
      </c>
      <c r="E860" s="1093">
        <v>93437</v>
      </c>
      <c r="F860" s="1094">
        <v>29971</v>
      </c>
      <c r="G860" s="1095">
        <v>301451</v>
      </c>
      <c r="H860" s="1092">
        <v>15582</v>
      </c>
      <c r="I860" s="1093">
        <v>401</v>
      </c>
      <c r="J860" s="1096">
        <v>15983</v>
      </c>
      <c r="N860" s="271"/>
      <c r="O860" s="271">
        <f>IF(D860&gt;0,(D860/D841)*100,)</f>
        <v>42.971876104378751</v>
      </c>
      <c r="P860" s="207">
        <f t="shared" ref="P860" si="3402">IF(E860&gt;0,(E860/E841)*100,)</f>
        <v>48.790383641329036</v>
      </c>
      <c r="Q860" s="208">
        <f t="shared" ref="Q860" si="3403">IF(F860&gt;0,(F860/F841)*100,)</f>
        <v>46.691800775833862</v>
      </c>
      <c r="R860" s="209">
        <f t="shared" ref="R860" si="3404">IF(G860&gt;0,(G860/G841)*100,)</f>
        <v>45.394803219564352</v>
      </c>
      <c r="S860" s="210">
        <f t="shared" ref="S860" si="3405">IF(H860&gt;0,(H860/H841)*100,)</f>
        <v>42.88191099980736</v>
      </c>
      <c r="T860" s="207">
        <f t="shared" ref="T860" si="3406">IF(I860&gt;0,(I860/I841)*100,)</f>
        <v>29.92537313432836</v>
      </c>
      <c r="U860" s="209">
        <f t="shared" ref="U860" si="3407">IF(J860&gt;0,(J860/J841)*100,)</f>
        <v>42.421105714361545</v>
      </c>
      <c r="V860" s="270"/>
      <c r="W860" s="271"/>
      <c r="X860" s="271"/>
      <c r="Y860" s="272"/>
      <c r="Z860" s="273"/>
      <c r="AA860" s="273"/>
      <c r="AB860" s="271"/>
      <c r="AC860" s="273"/>
      <c r="AD860" s="193"/>
    </row>
    <row r="861" spans="1:30">
      <c r="A861" s="1064" t="s">
        <v>1288</v>
      </c>
      <c r="B861" s="1066"/>
      <c r="C861" s="1092">
        <v>27265</v>
      </c>
      <c r="D861" s="1093">
        <v>150778</v>
      </c>
      <c r="E861" s="1093">
        <v>93437</v>
      </c>
      <c r="F861" s="1094">
        <v>29971</v>
      </c>
      <c r="G861" s="1095">
        <v>301451</v>
      </c>
      <c r="H861" s="1092">
        <v>15582</v>
      </c>
      <c r="I861" s="1093">
        <v>401</v>
      </c>
      <c r="J861" s="1096">
        <v>15983</v>
      </c>
      <c r="N861" s="271"/>
      <c r="O861" s="271"/>
      <c r="P861" s="207"/>
      <c r="Q861" s="208"/>
      <c r="R861" s="209"/>
      <c r="S861" s="210"/>
      <c r="T861" s="207"/>
      <c r="U861" s="209"/>
      <c r="V861" s="270"/>
      <c r="W861" s="271"/>
      <c r="X861" s="271"/>
      <c r="Y861" s="272"/>
      <c r="Z861" s="273"/>
      <c r="AA861" s="273"/>
      <c r="AB861" s="271"/>
      <c r="AC861" s="273"/>
      <c r="AD861" s="193"/>
    </row>
    <row r="862" spans="1:30">
      <c r="A862" s="1064" t="s">
        <v>492</v>
      </c>
      <c r="B862" s="1103"/>
      <c r="C862" s="1092">
        <v>27903</v>
      </c>
      <c r="D862" s="1093">
        <v>148946</v>
      </c>
      <c r="E862" s="1093">
        <v>90577</v>
      </c>
      <c r="F862" s="1094">
        <v>32589</v>
      </c>
      <c r="G862" s="1095">
        <v>300015</v>
      </c>
      <c r="H862" s="1092">
        <v>15582</v>
      </c>
      <c r="I862" s="1093">
        <v>567</v>
      </c>
      <c r="J862" s="1096">
        <v>16149</v>
      </c>
      <c r="N862" s="271"/>
      <c r="O862" s="271"/>
      <c r="P862" s="207"/>
      <c r="Q862" s="208"/>
      <c r="R862" s="209"/>
      <c r="S862" s="210"/>
      <c r="T862" s="207"/>
      <c r="U862" s="209"/>
      <c r="V862" s="270"/>
      <c r="W862" s="271"/>
      <c r="X862" s="271"/>
      <c r="Y862" s="272"/>
      <c r="Z862" s="273"/>
      <c r="AA862" s="273"/>
      <c r="AB862" s="271"/>
      <c r="AC862" s="273"/>
      <c r="AD862" s="193"/>
    </row>
    <row r="863" spans="1:30">
      <c r="A863" s="1064" t="s">
        <v>1301</v>
      </c>
      <c r="B863" s="1066"/>
      <c r="C863" s="1092">
        <v>27903</v>
      </c>
      <c r="D863" s="1093">
        <v>148946</v>
      </c>
      <c r="E863" s="1093">
        <v>90577</v>
      </c>
      <c r="F863" s="1094">
        <v>32589</v>
      </c>
      <c r="G863" s="1095">
        <v>300015</v>
      </c>
      <c r="H863" s="1092">
        <v>15582</v>
      </c>
      <c r="I863" s="1093">
        <v>567</v>
      </c>
      <c r="J863" s="1096">
        <v>16149</v>
      </c>
      <c r="N863" s="271"/>
      <c r="O863" s="271">
        <f>IF(D863&gt;0,(D863/D842)*100,)</f>
        <v>41.832301189422985</v>
      </c>
      <c r="P863" s="207">
        <f t="shared" ref="P863" si="3408">IF(E863&gt;0,(E863/E842)*100,)</f>
        <v>44.885873712796219</v>
      </c>
      <c r="Q863" s="208">
        <f t="shared" ref="Q863" si="3409">IF(F863&gt;0,(F863/F842)*100,)</f>
        <v>47.494753410283316</v>
      </c>
      <c r="R863" s="209">
        <f t="shared" ref="R863" si="3410">IF(G863&gt;0,(G863/G842)*100,)</f>
        <v>44.166942696257038</v>
      </c>
      <c r="S863" s="210">
        <f t="shared" ref="S863" si="3411">IF(H863&gt;0,(H863/H842)*100,)</f>
        <v>46.028416979292821</v>
      </c>
      <c r="T863" s="207">
        <f t="shared" ref="T863" si="3412">IF(I863&gt;0,(I863/I842)*100,)</f>
        <v>50.265957446808507</v>
      </c>
      <c r="U863" s="209">
        <f t="shared" ref="U863" si="3413">IF(J863&gt;0,(J863/J842)*100,)</f>
        <v>46.165061033132268</v>
      </c>
      <c r="V863" s="270"/>
      <c r="W863" s="271"/>
      <c r="X863" s="271"/>
      <c r="Y863" s="272"/>
      <c r="Z863" s="273"/>
      <c r="AA863" s="273"/>
      <c r="AB863" s="271"/>
      <c r="AC863" s="273"/>
      <c r="AD863" s="193"/>
    </row>
    <row r="864" spans="1:30">
      <c r="A864" s="1064" t="s">
        <v>1290</v>
      </c>
      <c r="B864" s="1066"/>
      <c r="C864" s="1092">
        <v>27903</v>
      </c>
      <c r="D864" s="1093">
        <v>148946</v>
      </c>
      <c r="E864" s="1093">
        <v>90577</v>
      </c>
      <c r="F864" s="1094">
        <v>32589</v>
      </c>
      <c r="G864" s="1095">
        <v>300015</v>
      </c>
      <c r="H864" s="1092">
        <v>15582</v>
      </c>
      <c r="I864" s="1093">
        <v>567</v>
      </c>
      <c r="J864" s="1096">
        <v>16149</v>
      </c>
      <c r="N864" s="179"/>
      <c r="O864" s="271"/>
      <c r="P864" s="207"/>
      <c r="Q864" s="208"/>
      <c r="R864" s="209"/>
      <c r="S864" s="210"/>
      <c r="T864" s="207"/>
      <c r="U864" s="209"/>
      <c r="V864" s="286" t="s">
        <v>9</v>
      </c>
      <c r="W864" s="271"/>
      <c r="X864" s="271"/>
      <c r="Y864" s="272"/>
      <c r="Z864" s="273"/>
      <c r="AA864" s="273"/>
      <c r="AB864" s="271"/>
      <c r="AC864" s="273"/>
      <c r="AD864" s="193"/>
    </row>
    <row r="865" spans="1:38">
      <c r="A865" s="1064" t="s">
        <v>490</v>
      </c>
      <c r="B865" s="1103"/>
      <c r="C865" s="1092">
        <v>15095</v>
      </c>
      <c r="D865" s="1093">
        <v>81043</v>
      </c>
      <c r="E865" s="1093">
        <v>45459</v>
      </c>
      <c r="F865" s="1094">
        <v>13920</v>
      </c>
      <c r="G865" s="1095">
        <v>155517</v>
      </c>
      <c r="H865" s="1092">
        <v>6220</v>
      </c>
      <c r="I865" s="1093">
        <v>149</v>
      </c>
      <c r="J865" s="1096">
        <v>6369</v>
      </c>
      <c r="N865" s="975">
        <f>IF(C865&gt;0,(C865/C857)*100,)</f>
        <v>65.604763353470389</v>
      </c>
      <c r="O865" s="975">
        <f>IF(D865&gt;0,(D865/D857)*100,)</f>
        <v>61.354844082398984</v>
      </c>
      <c r="P865" s="975">
        <f t="shared" ref="P865" si="3414">IF(E865&gt;0,(E865/E857)*100,)</f>
        <v>57.996733944017762</v>
      </c>
      <c r="Q865" s="975">
        <f t="shared" ref="Q865" si="3415">IF(F865&gt;0,(F865/F857)*100,)</f>
        <v>52.082164103715343</v>
      </c>
      <c r="R865" s="976">
        <f t="shared" ref="R865" si="3416">IF(G865&gt;0,(G865/G857)*100,)</f>
        <v>59.766647323092769</v>
      </c>
      <c r="S865" s="976">
        <f t="shared" ref="S865" si="3417">IF(H865&gt;0,(H865/H857)*100,)</f>
        <v>51.924200684531264</v>
      </c>
      <c r="T865" s="977">
        <f t="shared" ref="T865" si="3418">IF(I865&gt;0,(I865/I857)*100,)</f>
        <v>53.597122302158276</v>
      </c>
      <c r="U865" s="987">
        <f t="shared" ref="U865" si="3419">IF(J865&gt;0,(J865/J857)*100,)</f>
        <v>51.962144080933349</v>
      </c>
      <c r="V865" s="281">
        <f>+N865+N868</f>
        <v>71.246034160545875</v>
      </c>
      <c r="W865" s="271">
        <f t="shared" ref="W865:W867" si="3420">+O865+O868</f>
        <v>68.406907463906904</v>
      </c>
      <c r="X865" s="271">
        <f t="shared" ref="X865:X867" si="3421">+P865+P868</f>
        <v>64.340027047026112</v>
      </c>
      <c r="Y865" s="272">
        <f t="shared" ref="Y865:Y867" si="3422">+Q865+Q868</f>
        <v>59.075092602985741</v>
      </c>
      <c r="Z865" s="273">
        <f t="shared" ref="Z865:Z867" si="3423">+R865+R868</f>
        <v>66.474383855930085</v>
      </c>
      <c r="AA865" s="273">
        <f t="shared" ref="AA865:AA867" si="3424">+S865+S868</f>
        <v>54.011186242591201</v>
      </c>
      <c r="AB865" s="271">
        <f t="shared" ref="AB865:AB867" si="3425">+T865+T868</f>
        <v>57.913669064748206</v>
      </c>
      <c r="AC865" s="273">
        <f t="shared" ref="AC865:AC867" si="3426">+U865+U868</f>
        <v>54.099698131679858</v>
      </c>
      <c r="AD865" s="193"/>
      <c r="AE865" s="992">
        <f>+V865+N871</f>
        <v>100</v>
      </c>
      <c r="AF865" s="992">
        <f t="shared" ref="AF865:AF867" si="3427">+W865+O871</f>
        <v>100</v>
      </c>
      <c r="AG865" s="992">
        <f t="shared" ref="AG865:AG867" si="3428">+X865+P871</f>
        <v>100</v>
      </c>
      <c r="AH865" s="992">
        <f t="shared" ref="AH865:AH867" si="3429">+Y865+Q871</f>
        <v>100</v>
      </c>
      <c r="AI865" s="992">
        <f t="shared" ref="AI865:AI867" si="3430">+Z865+R871</f>
        <v>100</v>
      </c>
      <c r="AJ865" s="992">
        <f t="shared" ref="AJ865:AJ867" si="3431">+AA865+S871</f>
        <v>100</v>
      </c>
      <c r="AK865" s="992">
        <f t="shared" ref="AK865:AK867" si="3432">+AB865+T871</f>
        <v>100</v>
      </c>
      <c r="AL865" s="992">
        <f t="shared" ref="AL865:AL867" si="3433">+AC865+U871</f>
        <v>100</v>
      </c>
    </row>
    <row r="866" spans="1:38">
      <c r="A866" s="1064" t="s">
        <v>488</v>
      </c>
      <c r="B866" s="1103"/>
      <c r="C866" s="1092">
        <v>17464</v>
      </c>
      <c r="D866" s="1093">
        <v>90061</v>
      </c>
      <c r="E866" s="1093">
        <v>52015</v>
      </c>
      <c r="F866" s="1094">
        <v>15083</v>
      </c>
      <c r="G866" s="1095">
        <v>174623</v>
      </c>
      <c r="H866" s="1092">
        <v>8460</v>
      </c>
      <c r="I866" s="1093">
        <v>225</v>
      </c>
      <c r="J866" s="1096">
        <v>8685</v>
      </c>
      <c r="N866" s="179">
        <f>IF(C866&gt;0,(C866/C861)*100,)</f>
        <v>64.052814964239872</v>
      </c>
      <c r="O866" s="179">
        <f>IF(D866&gt;0,(D866/D861)*100,)</f>
        <v>59.730862592685938</v>
      </c>
      <c r="P866" s="179">
        <f t="shared" ref="P866" si="3434">IF(E866&gt;0,(E866/E861)*100,)</f>
        <v>55.668525316523429</v>
      </c>
      <c r="Q866" s="179">
        <f t="shared" ref="Q866" si="3435">IF(F866&gt;0,(F866/F861)*100,)</f>
        <v>50.325314470654966</v>
      </c>
      <c r="R866" s="180">
        <f t="shared" ref="R866" si="3436">IF(G866&gt;0,(G866/G861)*100,)</f>
        <v>57.927490703298382</v>
      </c>
      <c r="S866" s="180">
        <f t="shared" ref="S866" si="3437">IF(H866&gt;0,(H866/H861)*100,)</f>
        <v>54.293415479399307</v>
      </c>
      <c r="T866" s="245">
        <f t="shared" ref="T866" si="3438">IF(I866&gt;0,(I866/I861)*100,)</f>
        <v>56.109725685785541</v>
      </c>
      <c r="U866" s="988">
        <f t="shared" ref="U866" si="3439">IF(J866&gt;0,(J866/J861)*100,)</f>
        <v>54.33898517174498</v>
      </c>
      <c r="V866" s="281">
        <f t="shared" ref="V866:V867" si="3440">+N866+N869</f>
        <v>69.286631212176786</v>
      </c>
      <c r="W866" s="271">
        <f t="shared" si="3420"/>
        <v>66.486490071495837</v>
      </c>
      <c r="X866" s="271">
        <f t="shared" si="3421"/>
        <v>61.159925939403017</v>
      </c>
      <c r="Y866" s="272">
        <f t="shared" si="3422"/>
        <v>56.491274899069097</v>
      </c>
      <c r="Z866" s="273">
        <f t="shared" si="3423"/>
        <v>64.094993879602328</v>
      </c>
      <c r="AA866" s="273">
        <f t="shared" si="3424"/>
        <v>55.962007444487227</v>
      </c>
      <c r="AB866" s="271">
        <f t="shared" si="3425"/>
        <v>61.596009975062351</v>
      </c>
      <c r="AC866" s="273">
        <f t="shared" si="3426"/>
        <v>56.103359819808546</v>
      </c>
      <c r="AD866" s="193"/>
      <c r="AE866" s="992">
        <f t="shared" ref="AE866:AE867" si="3441">+V866+N872</f>
        <v>100</v>
      </c>
      <c r="AF866" s="992">
        <f t="shared" si="3427"/>
        <v>100</v>
      </c>
      <c r="AG866" s="992">
        <f t="shared" si="3428"/>
        <v>100</v>
      </c>
      <c r="AH866" s="992">
        <f t="shared" si="3429"/>
        <v>100</v>
      </c>
      <c r="AI866" s="992">
        <f t="shared" si="3430"/>
        <v>100</v>
      </c>
      <c r="AJ866" s="992">
        <f t="shared" si="3431"/>
        <v>100</v>
      </c>
      <c r="AK866" s="992">
        <f t="shared" si="3432"/>
        <v>100</v>
      </c>
      <c r="AL866" s="992">
        <f t="shared" si="3433"/>
        <v>100</v>
      </c>
    </row>
    <row r="867" spans="1:38">
      <c r="A867" s="1064" t="s">
        <v>486</v>
      </c>
      <c r="B867" s="1103"/>
      <c r="C867" s="1120">
        <v>17014</v>
      </c>
      <c r="D867" s="1121">
        <v>89183</v>
      </c>
      <c r="E867" s="1121">
        <v>49907</v>
      </c>
      <c r="F867" s="1122">
        <v>16431</v>
      </c>
      <c r="G867" s="1123">
        <v>172535</v>
      </c>
      <c r="H867" s="1120">
        <v>8031</v>
      </c>
      <c r="I867" s="1121">
        <v>310</v>
      </c>
      <c r="J867" s="1124">
        <v>8341</v>
      </c>
      <c r="N867" s="181">
        <f>IF(C867&gt;0,(C867/C864)*100,)</f>
        <v>60.975522345267528</v>
      </c>
      <c r="O867" s="181">
        <f>IF(D867&gt;0,(D867/D864)*100,)</f>
        <v>59.876062465591559</v>
      </c>
      <c r="P867" s="181">
        <f t="shared" ref="P867" si="3442">IF(E867&gt;0,(E867/E864)*100,)</f>
        <v>55.09897656137872</v>
      </c>
      <c r="Q867" s="181">
        <f t="shared" ref="Q867" si="3443">IF(F867&gt;0,(F867/F864)*100,)</f>
        <v>50.418852987204275</v>
      </c>
      <c r="R867" s="182">
        <f t="shared" ref="R867" si="3444">IF(G867&gt;0,(G867/G864)*100,)</f>
        <v>57.508791227105313</v>
      </c>
      <c r="S867" s="182">
        <f t="shared" ref="S867" si="3445">IF(H867&gt;0,(H867/H864)*100,)</f>
        <v>51.540238737004238</v>
      </c>
      <c r="T867" s="246">
        <f t="shared" ref="T867" si="3446">IF(I867&gt;0,(I867/I864)*100,)</f>
        <v>54.673721340388006</v>
      </c>
      <c r="U867" s="989">
        <f t="shared" ref="U867" si="3447">IF(J867&gt;0,(J867/J864)*100,)</f>
        <v>51.650256981856458</v>
      </c>
      <c r="V867" s="281">
        <f t="shared" si="3440"/>
        <v>66.225853850840409</v>
      </c>
      <c r="W867" s="271">
        <f t="shared" si="3420"/>
        <v>66.653686570972027</v>
      </c>
      <c r="X867" s="271">
        <f t="shared" si="3421"/>
        <v>60.468993232277512</v>
      </c>
      <c r="Y867" s="272">
        <f t="shared" si="3422"/>
        <v>56.46690601123079</v>
      </c>
      <c r="Z867" s="273">
        <f t="shared" si="3423"/>
        <v>63.64015132576705</v>
      </c>
      <c r="AA867" s="273">
        <f t="shared" si="3424"/>
        <v>53.350019252984211</v>
      </c>
      <c r="AB867" s="271">
        <f t="shared" si="3425"/>
        <v>60.670194003527335</v>
      </c>
      <c r="AC867" s="273">
        <f t="shared" si="3426"/>
        <v>53.607034491299764</v>
      </c>
      <c r="AD867" s="193"/>
      <c r="AE867" s="992">
        <f t="shared" si="3441"/>
        <v>100</v>
      </c>
      <c r="AF867" s="992">
        <f t="shared" si="3427"/>
        <v>100</v>
      </c>
      <c r="AG867" s="992">
        <f t="shared" si="3428"/>
        <v>100</v>
      </c>
      <c r="AH867" s="992">
        <f t="shared" si="3429"/>
        <v>100</v>
      </c>
      <c r="AI867" s="992">
        <f t="shared" si="3430"/>
        <v>100</v>
      </c>
      <c r="AJ867" s="992">
        <f t="shared" si="3431"/>
        <v>100</v>
      </c>
      <c r="AK867" s="992">
        <f t="shared" si="3432"/>
        <v>100</v>
      </c>
      <c r="AL867" s="992">
        <f t="shared" si="3433"/>
        <v>100</v>
      </c>
    </row>
    <row r="868" spans="1:38">
      <c r="A868" s="1064" t="s">
        <v>484</v>
      </c>
      <c r="B868" s="1103"/>
      <c r="C868" s="1092">
        <v>1298</v>
      </c>
      <c r="D868" s="1093">
        <v>9315</v>
      </c>
      <c r="E868" s="1093">
        <v>4972</v>
      </c>
      <c r="F868" s="1094">
        <v>1869</v>
      </c>
      <c r="G868" s="1095">
        <v>17454</v>
      </c>
      <c r="H868" s="1092">
        <v>250</v>
      </c>
      <c r="I868" s="1093">
        <v>12</v>
      </c>
      <c r="J868" s="1096">
        <v>262</v>
      </c>
      <c r="N868" s="179">
        <f>IF(C868&gt;0,(C868/C857)*100,)</f>
        <v>5.6412708070754922</v>
      </c>
      <c r="O868" s="179">
        <f>IF(D868&gt;0,(D868/D857)*100,)</f>
        <v>7.0520633815079226</v>
      </c>
      <c r="P868" s="179">
        <f t="shared" ref="P868" si="3448">IF(E868&gt;0,(E868/E857)*100,)</f>
        <v>6.3432931030083433</v>
      </c>
      <c r="Q868" s="179">
        <f t="shared" ref="Q868" si="3449">IF(F868&gt;0,(F868/F857)*100,)</f>
        <v>6.9929284992704011</v>
      </c>
      <c r="R868" s="180">
        <f t="shared" ref="R868" si="3450">IF(G868&gt;0,(G868/G857)*100,)</f>
        <v>6.707736532837318</v>
      </c>
      <c r="S868" s="180">
        <f t="shared" ref="S868" si="3451">IF(H868&gt;0,(H868/H857)*100,)</f>
        <v>2.0869855580599381</v>
      </c>
      <c r="T868" s="245">
        <f t="shared" ref="T868" si="3452">IF(I868&gt;0,(I868/I857)*100,)</f>
        <v>4.3165467625899279</v>
      </c>
      <c r="U868" s="988">
        <f t="shared" ref="U868" si="3453">IF(J868&gt;0,(J868/J857)*100,)</f>
        <v>2.1375540507465121</v>
      </c>
      <c r="V868" s="281"/>
      <c r="W868" s="271"/>
      <c r="X868" s="271"/>
      <c r="Y868" s="272"/>
      <c r="Z868" s="273"/>
      <c r="AA868" s="273"/>
      <c r="AB868" s="271"/>
      <c r="AC868" s="273"/>
      <c r="AD868" s="193"/>
    </row>
    <row r="869" spans="1:38">
      <c r="A869" s="1064" t="s">
        <v>482</v>
      </c>
      <c r="B869" s="1103"/>
      <c r="C869" s="1092">
        <v>1427</v>
      </c>
      <c r="D869" s="1093">
        <v>10186</v>
      </c>
      <c r="E869" s="1093">
        <v>5131</v>
      </c>
      <c r="F869" s="1094">
        <v>1848</v>
      </c>
      <c r="G869" s="1095">
        <v>18592</v>
      </c>
      <c r="H869" s="1092">
        <v>260</v>
      </c>
      <c r="I869" s="1093">
        <v>22</v>
      </c>
      <c r="J869" s="1096">
        <v>282</v>
      </c>
      <c r="N869" s="179">
        <f>IF(C869&gt;0,(C869/C861)*100,)</f>
        <v>5.2338162479369155</v>
      </c>
      <c r="O869" s="179">
        <f>IF(D869&gt;0,(D869/D861)*100,)</f>
        <v>6.755627478809906</v>
      </c>
      <c r="P869" s="179">
        <f t="shared" ref="P869" si="3454">IF(E869&gt;0,(E869/E861)*100,)</f>
        <v>5.4914006228795875</v>
      </c>
      <c r="Q869" s="179">
        <f t="shared" ref="Q869" si="3455">IF(F869&gt;0,(F869/F861)*100,)</f>
        <v>6.1659604284141336</v>
      </c>
      <c r="R869" s="180">
        <f t="shared" ref="R869" si="3456">IF(G869&gt;0,(G869/G861)*100,)</f>
        <v>6.1675031763039438</v>
      </c>
      <c r="S869" s="180">
        <f t="shared" ref="S869" si="3457">IF(H869&gt;0,(H869/H861)*100,)</f>
        <v>1.668591965087922</v>
      </c>
      <c r="T869" s="245">
        <f t="shared" ref="T869" si="3458">IF(I869&gt;0,(I869/I861)*100,)</f>
        <v>5.4862842892768073</v>
      </c>
      <c r="U869" s="988">
        <f t="shared" ref="U869" si="3459">IF(J869&gt;0,(J869/J861)*100,)</f>
        <v>1.7643746480635676</v>
      </c>
      <c r="V869" s="281"/>
      <c r="W869" s="279"/>
      <c r="X869" s="279"/>
      <c r="Y869" s="280"/>
      <c r="Z869" s="281"/>
      <c r="AA869" s="281"/>
      <c r="AB869" s="279"/>
      <c r="AC869" s="281"/>
      <c r="AD869" s="193"/>
    </row>
    <row r="870" spans="1:38">
      <c r="A870" s="1064" t="s">
        <v>480</v>
      </c>
      <c r="B870" s="1103"/>
      <c r="C870" s="1120">
        <v>1465</v>
      </c>
      <c r="D870" s="1121">
        <v>10095</v>
      </c>
      <c r="E870" s="1121">
        <v>4864</v>
      </c>
      <c r="F870" s="1122">
        <v>1971</v>
      </c>
      <c r="G870" s="1123">
        <v>18395</v>
      </c>
      <c r="H870" s="1120">
        <v>282</v>
      </c>
      <c r="I870" s="1121">
        <v>34</v>
      </c>
      <c r="J870" s="1124">
        <v>316</v>
      </c>
      <c r="N870" s="181">
        <f>IF(C870&gt;0,(C870/C864)*100,)</f>
        <v>5.2503315055728779</v>
      </c>
      <c r="O870" s="181">
        <f>IF(D870&gt;0,(D870/D864)*100,)</f>
        <v>6.7776241053804736</v>
      </c>
      <c r="P870" s="181">
        <f t="shared" ref="P870" si="3460">IF(E870&gt;0,(E870/E864)*100,)</f>
        <v>5.3700166708987931</v>
      </c>
      <c r="Q870" s="181">
        <f t="shared" ref="Q870" si="3461">IF(F870&gt;0,(F870/F864)*100,)</f>
        <v>6.0480530240265118</v>
      </c>
      <c r="R870" s="182">
        <f t="shared" ref="R870" si="3462">IF(G870&gt;0,(G870/G864)*100,)</f>
        <v>6.1313600986617338</v>
      </c>
      <c r="S870" s="182">
        <f t="shared" ref="S870" si="3463">IF(H870&gt;0,(H870/H864)*100,)</f>
        <v>1.8097805159799769</v>
      </c>
      <c r="T870" s="246">
        <f t="shared" ref="T870" si="3464">IF(I870&gt;0,(I870/I864)*100,)</f>
        <v>5.996472663139329</v>
      </c>
      <c r="U870" s="989">
        <f t="shared" ref="U870" si="3465">IF(J870&gt;0,(J870/J864)*100,)</f>
        <v>1.9567775094433093</v>
      </c>
      <c r="V870" s="260"/>
      <c r="W870" s="254"/>
      <c r="X870" s="261"/>
      <c r="Y870" s="261"/>
      <c r="Z870" s="262"/>
      <c r="AA870" s="262"/>
      <c r="AB870" s="261"/>
      <c r="AC870" s="262"/>
      <c r="AD870" s="193"/>
    </row>
    <row r="871" spans="1:38">
      <c r="A871" s="1064" t="s">
        <v>478</v>
      </c>
      <c r="B871" s="1103"/>
      <c r="C871" s="1092">
        <v>6616</v>
      </c>
      <c r="D871" s="1093">
        <v>41731</v>
      </c>
      <c r="E871" s="1093">
        <v>27951</v>
      </c>
      <c r="F871" s="1094">
        <v>10938</v>
      </c>
      <c r="G871" s="1095">
        <v>87236</v>
      </c>
      <c r="H871" s="1092">
        <v>5509</v>
      </c>
      <c r="I871" s="1093">
        <v>117</v>
      </c>
      <c r="J871" s="1096">
        <v>5626</v>
      </c>
      <c r="N871" s="975">
        <f>IF(C871&gt;0,(C871/C857)*100,)</f>
        <v>28.753965839454125</v>
      </c>
      <c r="O871" s="975">
        <f t="shared" ref="O871" si="3466">IF(D871&gt;0,(D871/D857)*100,)</f>
        <v>31.593092536093089</v>
      </c>
      <c r="P871" s="975">
        <f t="shared" ref="P871" si="3467">IF(E871&gt;0,(E871/E857)*100,)</f>
        <v>35.659972952973895</v>
      </c>
      <c r="Q871" s="975">
        <f t="shared" ref="Q871" si="3468">IF(F871&gt;0,(F871/F857)*100,)</f>
        <v>40.924907397014252</v>
      </c>
      <c r="R871" s="976">
        <f t="shared" ref="R871" si="3469">IF(G871&gt;0,(G871/G857)*100,)</f>
        <v>33.525616144069915</v>
      </c>
      <c r="S871" s="976">
        <f t="shared" ref="S871" si="3470">IF(H871&gt;0,(H871/H857)*100,)</f>
        <v>45.988813757408799</v>
      </c>
      <c r="T871" s="977">
        <f t="shared" ref="T871" si="3471">IF(I871&gt;0,(I871/I857)*100,)</f>
        <v>42.086330935251794</v>
      </c>
      <c r="U871" s="987">
        <f t="shared" ref="U871" si="3472">IF(J871&gt;0,(J871/J857)*100,)</f>
        <v>45.900301868320142</v>
      </c>
      <c r="V871" s="260"/>
      <c r="W871" s="254"/>
      <c r="X871" s="261"/>
      <c r="Y871" s="261"/>
      <c r="Z871" s="262"/>
      <c r="AA871" s="262"/>
      <c r="AB871" s="261"/>
      <c r="AC871" s="262"/>
      <c r="AD871" s="193"/>
    </row>
    <row r="872" spans="1:38">
      <c r="A872" s="1064" t="s">
        <v>476</v>
      </c>
      <c r="B872" s="1103"/>
      <c r="C872" s="1092">
        <v>8374</v>
      </c>
      <c r="D872" s="1093">
        <v>50531</v>
      </c>
      <c r="E872" s="1093">
        <v>36291</v>
      </c>
      <c r="F872" s="1094">
        <v>13040</v>
      </c>
      <c r="G872" s="1095">
        <v>108236</v>
      </c>
      <c r="H872" s="1092">
        <v>6862</v>
      </c>
      <c r="I872" s="1093">
        <v>154</v>
      </c>
      <c r="J872" s="1096">
        <v>7016</v>
      </c>
      <c r="N872" s="178">
        <f>IF(C872&gt;0,(C872/C861)*100,)</f>
        <v>30.713368787823214</v>
      </c>
      <c r="O872" s="178">
        <f t="shared" ref="O872" si="3473">IF(D872&gt;0,(D872/D861)*100,)</f>
        <v>33.513509928504156</v>
      </c>
      <c r="P872" s="178">
        <f t="shared" ref="P872" si="3474">IF(E872&gt;0,(E872/E861)*100,)</f>
        <v>38.840074060596983</v>
      </c>
      <c r="Q872" s="178">
        <f t="shared" ref="Q872" si="3475">IF(F872&gt;0,(F872/F861)*100,)</f>
        <v>43.508725100930903</v>
      </c>
      <c r="R872" s="183">
        <f t="shared" ref="R872" si="3476">IF(G872&gt;0,(G872/G861)*100,)</f>
        <v>35.905006120397672</v>
      </c>
      <c r="S872" s="178">
        <f t="shared" ref="S872" si="3477">IF(H872&gt;0,(H872/H861)*100,)</f>
        <v>44.037992555512773</v>
      </c>
      <c r="T872" s="248">
        <f t="shared" ref="T872" si="3478">IF(I872&gt;0,(I872/I861)*100,)</f>
        <v>38.403990024937656</v>
      </c>
      <c r="U872" s="183">
        <f t="shared" ref="U872" si="3479">IF(J872&gt;0,(J872/J861)*100,)</f>
        <v>43.896640180191454</v>
      </c>
      <c r="V872" s="260"/>
      <c r="W872" s="254"/>
      <c r="X872" s="261"/>
      <c r="Y872" s="261"/>
      <c r="Z872" s="262"/>
      <c r="AA872" s="262"/>
      <c r="AB872" s="261"/>
      <c r="AC872" s="262"/>
      <c r="AD872" s="193"/>
    </row>
    <row r="873" spans="1:38">
      <c r="A873" s="1064" t="s">
        <v>474</v>
      </c>
      <c r="B873" s="1103"/>
      <c r="C873" s="1120">
        <v>9424</v>
      </c>
      <c r="D873" s="1121">
        <v>49668</v>
      </c>
      <c r="E873" s="1121">
        <v>35806</v>
      </c>
      <c r="F873" s="1122">
        <v>14187</v>
      </c>
      <c r="G873" s="1123">
        <v>109085</v>
      </c>
      <c r="H873" s="1120">
        <v>7269</v>
      </c>
      <c r="I873" s="1121">
        <v>223</v>
      </c>
      <c r="J873" s="1124">
        <v>7492</v>
      </c>
      <c r="N873" s="991">
        <f>IF(C873&gt;0,(C873/C864)*100,)</f>
        <v>33.774146149159591</v>
      </c>
      <c r="O873" s="991">
        <f t="shared" ref="O873" si="3480">IF(D873&gt;0,(D873/D864)*100,)</f>
        <v>33.346313429027965</v>
      </c>
      <c r="P873" s="991">
        <f t="shared" ref="P873" si="3481">IF(E873&gt;0,(E873/E864)*100,)</f>
        <v>39.531006767722495</v>
      </c>
      <c r="Q873" s="991">
        <f t="shared" ref="Q873" si="3482">IF(F873&gt;0,(F873/F864)*100,)</f>
        <v>43.533093988769217</v>
      </c>
      <c r="R873" s="996">
        <f t="shared" ref="R873" si="3483">IF(G873&gt;0,(G873/G864)*100,)</f>
        <v>36.35984867423295</v>
      </c>
      <c r="S873" s="991">
        <f t="shared" ref="S873" si="3484">IF(H873&gt;0,(H873/H864)*100,)</f>
        <v>46.649980747015789</v>
      </c>
      <c r="T873" s="984">
        <f t="shared" ref="T873" si="3485">IF(I873&gt;0,(I873/I864)*100,)</f>
        <v>39.329805996472658</v>
      </c>
      <c r="U873" s="996">
        <f t="shared" ref="U873" si="3486">IF(J873&gt;0,(J873/J864)*100,)</f>
        <v>46.392965508700229</v>
      </c>
      <c r="V873" s="285" t="s">
        <v>90</v>
      </c>
      <c r="W873" s="279"/>
      <c r="X873" s="279"/>
      <c r="Y873" s="280"/>
      <c r="Z873" s="281"/>
      <c r="AA873" s="281"/>
      <c r="AB873" s="279"/>
      <c r="AC873" s="281"/>
      <c r="AD873" s="193"/>
    </row>
    <row r="874" spans="1:38">
      <c r="A874" s="1064" t="s">
        <v>472</v>
      </c>
      <c r="B874" s="1103"/>
      <c r="C874" s="1092">
        <v>5698</v>
      </c>
      <c r="D874" s="1093">
        <v>18531</v>
      </c>
      <c r="E874" s="1093">
        <v>13725</v>
      </c>
      <c r="F874" s="1094">
        <v>4597</v>
      </c>
      <c r="G874" s="1095">
        <v>42551</v>
      </c>
      <c r="H874" s="1092">
        <v>3288</v>
      </c>
      <c r="I874" s="1093">
        <v>49</v>
      </c>
      <c r="J874" s="1096">
        <v>3337</v>
      </c>
      <c r="N874" s="248">
        <f>IF(C874&gt;0,(C874/C851)*100,)</f>
        <v>26.461709933590306</v>
      </c>
      <c r="O874" s="248">
        <f>IF(D874&gt;0,(D874/D851)*100,)</f>
        <v>15.804623434441645</v>
      </c>
      <c r="P874" s="982">
        <f t="shared" ref="P874" si="3487">IF(E874&gt;0,(E874/E851)*100,)</f>
        <v>18.541033434650455</v>
      </c>
      <c r="Q874" s="982">
        <f t="shared" ref="Q874" si="3488">IF(F874&gt;0,(F874/F851)*100,)</f>
        <v>18.855619360131254</v>
      </c>
      <c r="R874" s="997">
        <f t="shared" ref="R874" si="3489">IF(G874&gt;0,(G874/G851)*100,)</f>
        <v>17.939739911504983</v>
      </c>
      <c r="S874" s="982">
        <f t="shared" ref="S874" si="3490">IF(H874&gt;0,(H874/H851)*100,)</f>
        <v>33.165220899737747</v>
      </c>
      <c r="T874" s="982">
        <f t="shared" ref="T874" si="3491">IF(I874&gt;0,(I874/I851)*100,)</f>
        <v>22.072072072072071</v>
      </c>
      <c r="U874" s="997">
        <f t="shared" ref="U874" si="3492">IF(J874&gt;0,(J874/J851)*100,)</f>
        <v>32.922257300710342</v>
      </c>
      <c r="V874" s="278">
        <f>+N874+N877+N880</f>
        <v>55.449774764315244</v>
      </c>
      <c r="W874" s="279">
        <f t="shared" ref="W874:W876" si="3493">+O874+O877+O880</f>
        <v>52.043274868763888</v>
      </c>
      <c r="X874" s="279">
        <f t="shared" ref="X874:X876" si="3494">+P874+P877+P880</f>
        <v>45.991219182708548</v>
      </c>
      <c r="Y874" s="280">
        <f t="shared" ref="Y874:Y876" si="3495">+Q874+Q877+Q880</f>
        <v>42.817883511074648</v>
      </c>
      <c r="Z874" s="281">
        <f t="shared" ref="Z874:Z876" si="3496">+R874+R877+R880</f>
        <v>49.515469763500334</v>
      </c>
      <c r="AA874" s="281">
        <f t="shared" ref="AA874:AA876" si="3497">+S874+S877+S880</f>
        <v>48.517248335686908</v>
      </c>
      <c r="AB874" s="279">
        <f t="shared" ref="AB874:AB876" si="3498">+T874+T877+T880</f>
        <v>39.189189189189193</v>
      </c>
      <c r="AC874" s="281">
        <f t="shared" ref="AC874:AC876" si="3499">+U874+U877+U880</f>
        <v>48.312943962115234</v>
      </c>
      <c r="AD874" s="193"/>
      <c r="AE874" s="992">
        <f>+V874+N883</f>
        <v>100</v>
      </c>
      <c r="AF874" s="992">
        <f t="shared" ref="AF874:AF876" si="3500">+W874+O883</f>
        <v>100</v>
      </c>
      <c r="AG874" s="992">
        <f t="shared" ref="AG874:AG876" si="3501">+X874+P883</f>
        <v>100</v>
      </c>
      <c r="AH874" s="992">
        <f t="shared" ref="AH874:AH876" si="3502">+Y874+Q883</f>
        <v>100</v>
      </c>
      <c r="AI874" s="992">
        <f t="shared" ref="AI874:AI876" si="3503">+Z874+R883</f>
        <v>100</v>
      </c>
      <c r="AJ874" s="992">
        <f t="shared" ref="AJ874:AJ876" si="3504">+AA874+S883</f>
        <v>100</v>
      </c>
      <c r="AK874" s="992">
        <f t="shared" ref="AK874:AK876" si="3505">+AB874+T883</f>
        <v>100</v>
      </c>
      <c r="AL874" s="992">
        <f t="shared" ref="AL874:AL876" si="3506">+AC874+U883</f>
        <v>100</v>
      </c>
    </row>
    <row r="875" spans="1:38">
      <c r="A875" s="1064" t="s">
        <v>470</v>
      </c>
      <c r="B875" s="1103"/>
      <c r="C875" s="1092">
        <v>6304</v>
      </c>
      <c r="D875" s="1093">
        <v>20474</v>
      </c>
      <c r="E875" s="1093">
        <v>14411</v>
      </c>
      <c r="F875" s="1094">
        <v>5153</v>
      </c>
      <c r="G875" s="1095">
        <v>46342</v>
      </c>
      <c r="H875" s="1092">
        <v>3692</v>
      </c>
      <c r="I875" s="1093">
        <v>57</v>
      </c>
      <c r="J875" s="1096">
        <v>3749</v>
      </c>
      <c r="N875" s="248">
        <f>IF(C875&gt;0,(C875/C854)*100,)</f>
        <v>27.518770735114373</v>
      </c>
      <c r="O875" s="248">
        <f>IF(D875&gt;0,(D875/D854)*100,)</f>
        <v>16.296025087951097</v>
      </c>
      <c r="P875" s="248">
        <f t="shared" ref="P875" si="3507">IF(E875&gt;0,(E875/E854)*100,)</f>
        <v>18.858369211039427</v>
      </c>
      <c r="Q875" s="248">
        <f t="shared" ref="Q875" si="3508">IF(F875&gt;0,(F875/F854)*100,)</f>
        <v>19.60732087820098</v>
      </c>
      <c r="R875" s="253">
        <f t="shared" ref="R875" si="3509">IF(G875&gt;0,(G875/G854)*100,)</f>
        <v>18.445017592459919</v>
      </c>
      <c r="S875" s="248">
        <f t="shared" ref="S875" si="3510">IF(H875&gt;0,(H875/H854)*100,)</f>
        <v>33.633961920378972</v>
      </c>
      <c r="T875" s="248">
        <f t="shared" ref="T875" si="3511">IF(I875&gt;0,(I875/I854)*100,)</f>
        <v>22.891566265060241</v>
      </c>
      <c r="U875" s="253">
        <f t="shared" ref="U875" si="3512">IF(J875&gt;0,(J875/J854)*100,)</f>
        <v>33.395688580081952</v>
      </c>
      <c r="V875" s="278">
        <f t="shared" ref="V875:V876" si="3513">+N875+N878+N881</f>
        <v>57.106687620045406</v>
      </c>
      <c r="W875" s="254">
        <f t="shared" si="3493"/>
        <v>52.715738868813574</v>
      </c>
      <c r="X875" s="261">
        <f t="shared" si="3494"/>
        <v>49.334572150176001</v>
      </c>
      <c r="Y875" s="261">
        <f t="shared" si="3495"/>
        <v>44.633004832388416</v>
      </c>
      <c r="Z875" s="262">
        <f t="shared" si="3496"/>
        <v>51.242218719651014</v>
      </c>
      <c r="AA875" s="262">
        <f t="shared" si="3497"/>
        <v>61.237132185478728</v>
      </c>
      <c r="AB875" s="261">
        <f t="shared" si="3498"/>
        <v>44.578313253012048</v>
      </c>
      <c r="AC875" s="262">
        <f t="shared" si="3499"/>
        <v>60.867628719045079</v>
      </c>
      <c r="AD875" s="193"/>
      <c r="AE875" s="992">
        <f t="shared" ref="AE875:AE876" si="3514">+V875+N884</f>
        <v>100</v>
      </c>
      <c r="AF875" s="992">
        <f t="shared" si="3500"/>
        <v>100</v>
      </c>
      <c r="AG875" s="992">
        <f t="shared" si="3501"/>
        <v>100</v>
      </c>
      <c r="AH875" s="992">
        <f t="shared" si="3502"/>
        <v>100</v>
      </c>
      <c r="AI875" s="992">
        <f t="shared" si="3503"/>
        <v>100</v>
      </c>
      <c r="AJ875" s="992">
        <f t="shared" si="3504"/>
        <v>100</v>
      </c>
      <c r="AK875" s="992">
        <f t="shared" si="3505"/>
        <v>100</v>
      </c>
      <c r="AL875" s="992">
        <f t="shared" si="3506"/>
        <v>100</v>
      </c>
    </row>
    <row r="876" spans="1:38">
      <c r="A876" s="1064" t="s">
        <v>468</v>
      </c>
      <c r="B876" s="1103"/>
      <c r="C876" s="1092">
        <v>6487</v>
      </c>
      <c r="D876" s="1093">
        <v>22700</v>
      </c>
      <c r="E876" s="1093">
        <v>14939</v>
      </c>
      <c r="F876" s="1094">
        <v>5592</v>
      </c>
      <c r="G876" s="1095">
        <v>49718</v>
      </c>
      <c r="H876" s="1092">
        <v>3569</v>
      </c>
      <c r="I876" s="1093">
        <v>59</v>
      </c>
      <c r="J876" s="1096">
        <v>3628</v>
      </c>
      <c r="N876" s="984">
        <f>IF(C876&gt;0,(C876/C858)*100,)</f>
        <v>28.193315659089922</v>
      </c>
      <c r="O876" s="984">
        <f>IF(D876&gt;0,(D876/D858)*100,)</f>
        <v>17.18538258295543</v>
      </c>
      <c r="P876" s="984">
        <f t="shared" ref="P876" si="3515">IF(E876&gt;0,(E876/E858)*100,)</f>
        <v>19.059222780740477</v>
      </c>
      <c r="Q876" s="984">
        <f t="shared" ref="Q876" si="3516">IF(F876&gt;0,(F876/F858)*100,)</f>
        <v>20.922662476147718</v>
      </c>
      <c r="R876" s="985">
        <f t="shared" ref="R876" si="3517">IF(G876&gt;0,(G876/G858)*100,)</f>
        <v>19.107095504732772</v>
      </c>
      <c r="S876" s="984">
        <f t="shared" ref="S876" si="3518">IF(H876&gt;0,(H876/H858)*100,)</f>
        <v>29.793805826863679</v>
      </c>
      <c r="T876" s="984">
        <f t="shared" ref="T876" si="3519">IF(I876&gt;0,(I876/I858)*100,)</f>
        <v>21.223021582733814</v>
      </c>
      <c r="U876" s="985">
        <f t="shared" ref="U876" si="3520">IF(J876&gt;0,(J876/J858)*100,)</f>
        <v>29.599412580566209</v>
      </c>
      <c r="V876" s="278">
        <f t="shared" si="3513"/>
        <v>57.164587770003045</v>
      </c>
      <c r="W876" s="279">
        <f t="shared" si="3493"/>
        <v>54.535199751682576</v>
      </c>
      <c r="X876" s="279">
        <f t="shared" si="3494"/>
        <v>51.930290117629042</v>
      </c>
      <c r="Y876" s="280">
        <f t="shared" si="3495"/>
        <v>49.18995772065702</v>
      </c>
      <c r="Z876" s="281">
        <f t="shared" si="3496"/>
        <v>53.433996779487103</v>
      </c>
      <c r="AA876" s="281">
        <f t="shared" si="3497"/>
        <v>63.669755405292605</v>
      </c>
      <c r="AB876" s="279">
        <f t="shared" si="3498"/>
        <v>47.122302158273385</v>
      </c>
      <c r="AC876" s="281">
        <f t="shared" si="3499"/>
        <v>63.294443991188714</v>
      </c>
      <c r="AD876" s="193"/>
      <c r="AE876" s="992">
        <f t="shared" si="3514"/>
        <v>100</v>
      </c>
      <c r="AF876" s="992">
        <f t="shared" si="3500"/>
        <v>100</v>
      </c>
      <c r="AG876" s="992">
        <f t="shared" si="3501"/>
        <v>100</v>
      </c>
      <c r="AH876" s="992">
        <f t="shared" si="3502"/>
        <v>100</v>
      </c>
      <c r="AI876" s="992">
        <f t="shared" si="3503"/>
        <v>100</v>
      </c>
      <c r="AJ876" s="992">
        <f t="shared" si="3504"/>
        <v>100.00000000000001</v>
      </c>
      <c r="AK876" s="992">
        <f t="shared" si="3505"/>
        <v>100</v>
      </c>
      <c r="AL876" s="992">
        <f t="shared" si="3506"/>
        <v>100</v>
      </c>
    </row>
    <row r="877" spans="1:38">
      <c r="A877" s="1064" t="s">
        <v>466</v>
      </c>
      <c r="B877" s="1103"/>
      <c r="C877" s="1092">
        <v>3429</v>
      </c>
      <c r="D877" s="1093">
        <v>18300</v>
      </c>
      <c r="E877" s="1093">
        <v>7062</v>
      </c>
      <c r="F877" s="1094">
        <v>2168</v>
      </c>
      <c r="G877" s="1095">
        <v>30959</v>
      </c>
      <c r="H877" s="1092">
        <v>1008</v>
      </c>
      <c r="I877" s="1093"/>
      <c r="J877" s="1096">
        <v>1008</v>
      </c>
      <c r="N877" s="980">
        <f>IF(C877&gt;0,(C877/C851)*100,)</f>
        <v>15.924395114475457</v>
      </c>
      <c r="O877" s="982">
        <f t="shared" ref="O877" si="3521">IF(D877&gt;0,(D877/D851)*100,)</f>
        <v>15.607609349213863</v>
      </c>
      <c r="P877" s="982">
        <f t="shared" ref="P877" si="3522">IF(E877&gt;0,(E877/E851)*100,)</f>
        <v>9.5400202634245179</v>
      </c>
      <c r="Q877" s="982">
        <f t="shared" ref="Q877" si="3523">IF(F877&gt;0,(F877/F851)*100,)</f>
        <v>8.8925348646431512</v>
      </c>
      <c r="R877" s="997">
        <f t="shared" ref="R877" si="3524">IF(G877&gt;0,(G877/G851)*100,)</f>
        <v>13.052487789247794</v>
      </c>
      <c r="S877" s="982">
        <f t="shared" ref="S877" si="3525">IF(H877&gt;0,(H877/H851)*100,)</f>
        <v>10.167439983861208</v>
      </c>
      <c r="T877" s="982">
        <f t="shared" ref="T877" si="3526">IF(I877&gt;0,(I877/I851)*100,)</f>
        <v>0</v>
      </c>
      <c r="U877" s="997">
        <f t="shared" ref="U877" si="3527">IF(J877&gt;0,(J877/J851)*100,)</f>
        <v>9.94475138121547</v>
      </c>
      <c r="AD877" s="193"/>
    </row>
    <row r="878" spans="1:38">
      <c r="A878" s="1064" t="s">
        <v>464</v>
      </c>
      <c r="B878" s="1103"/>
      <c r="C878" s="1092">
        <v>3707</v>
      </c>
      <c r="D878" s="1093">
        <v>20437</v>
      </c>
      <c r="E878" s="1093">
        <v>8778</v>
      </c>
      <c r="F878" s="1094">
        <v>2380</v>
      </c>
      <c r="G878" s="1095">
        <v>35302</v>
      </c>
      <c r="H878" s="1092">
        <v>2523</v>
      </c>
      <c r="I878" s="1093">
        <v>30</v>
      </c>
      <c r="J878" s="1096">
        <v>2553</v>
      </c>
      <c r="N878" s="178">
        <f>IF(C878&gt;0,(C878/C854)*100,)</f>
        <v>16.182119783481753</v>
      </c>
      <c r="O878" s="248">
        <f t="shared" ref="O878" si="3528">IF(D878&gt;0,(D878/D854)*100,)</f>
        <v>16.266575399162676</v>
      </c>
      <c r="P878" s="248">
        <f t="shared" ref="P878" si="3529">IF(E878&gt;0,(E878/E854)*100,)</f>
        <v>11.486972794011804</v>
      </c>
      <c r="Q878" s="248">
        <f t="shared" ref="Q878" si="3530">IF(F878&gt;0,(F878/F854)*100,)</f>
        <v>9.0559719949773605</v>
      </c>
      <c r="R878" s="253">
        <f t="shared" ref="R878" si="3531">IF(G878&gt;0,(G878/G854)*100,)</f>
        <v>14.050882807151613</v>
      </c>
      <c r="S878" s="248">
        <f t="shared" ref="S878" si="3532">IF(H878&gt;0,(H878/H854)*100,)</f>
        <v>22.984421973216726</v>
      </c>
      <c r="T878" s="248">
        <f t="shared" ref="T878" si="3533">IF(I878&gt;0,(I878/I854)*100,)</f>
        <v>12.048192771084338</v>
      </c>
      <c r="U878" s="253">
        <f t="shared" ref="U878" si="3534">IF(J878&gt;0,(J878/J854)*100,)</f>
        <v>22.741849278460716</v>
      </c>
      <c r="V878" s="281"/>
      <c r="W878" s="279"/>
      <c r="X878" s="279"/>
      <c r="Y878" s="280"/>
      <c r="Z878" s="281"/>
      <c r="AA878" s="281"/>
      <c r="AB878" s="279"/>
      <c r="AC878" s="281"/>
      <c r="AD878" s="193"/>
    </row>
    <row r="879" spans="1:38">
      <c r="A879" s="1064" t="s">
        <v>462</v>
      </c>
      <c r="B879" s="1103"/>
      <c r="C879" s="1092">
        <v>3690</v>
      </c>
      <c r="D879" s="1093">
        <v>23399</v>
      </c>
      <c r="E879" s="1093">
        <v>10760</v>
      </c>
      <c r="F879" s="1094">
        <v>3155</v>
      </c>
      <c r="G879" s="1095">
        <v>41004</v>
      </c>
      <c r="H879" s="1092">
        <v>3481</v>
      </c>
      <c r="I879" s="1093">
        <v>28</v>
      </c>
      <c r="J879" s="1096">
        <v>3509</v>
      </c>
      <c r="N879" s="991">
        <f>IF(C879&gt;0,(C879/C858)*100,)</f>
        <v>16.037202833673781</v>
      </c>
      <c r="O879" s="274">
        <f t="shared" ref="O879" si="3535">IF(D879&gt;0,(D879/D858)*100,)</f>
        <v>17.714571236060536</v>
      </c>
      <c r="P879" s="274">
        <f t="shared" ref="P879" si="3536">IF(E879&gt;0,(E879/E858)*100,)</f>
        <v>13.727641550355948</v>
      </c>
      <c r="Q879" s="274">
        <f t="shared" ref="Q879" si="3537">IF(F879&gt;0,(F879/F858)*100,)</f>
        <v>11.804542223219965</v>
      </c>
      <c r="R879" s="275">
        <f t="shared" ref="R879" si="3538">IF(G879&gt;0,(G879/G858)*100,)</f>
        <v>15.758223260711665</v>
      </c>
      <c r="S879" s="274">
        <f t="shared" ref="S879" si="3539">IF(H879&gt;0,(H879/H858)*100,)</f>
        <v>29.059186910426583</v>
      </c>
      <c r="T879" s="274">
        <f t="shared" ref="T879" si="3540">IF(I879&gt;0,(I879/I858)*100,)</f>
        <v>10.071942446043165</v>
      </c>
      <c r="U879" s="275">
        <f t="shared" ref="U879" si="3541">IF(J879&gt;0,(J879/J858)*100,)</f>
        <v>28.628538794158441</v>
      </c>
      <c r="V879" s="286"/>
      <c r="W879" s="271"/>
      <c r="X879" s="271"/>
      <c r="Y879" s="272"/>
      <c r="Z879" s="273"/>
      <c r="AA879" s="273"/>
      <c r="AB879" s="271"/>
      <c r="AC879" s="273"/>
      <c r="AD879" s="193"/>
    </row>
    <row r="880" spans="1:38">
      <c r="A880" s="1064" t="s">
        <v>460</v>
      </c>
      <c r="B880" s="1103"/>
      <c r="C880" s="1092">
        <v>2813</v>
      </c>
      <c r="D880" s="1093">
        <v>24190</v>
      </c>
      <c r="E880" s="1093">
        <v>13258</v>
      </c>
      <c r="F880" s="1094">
        <v>3674</v>
      </c>
      <c r="G880" s="1095">
        <v>43935</v>
      </c>
      <c r="H880" s="1092">
        <v>514</v>
      </c>
      <c r="I880" s="1093">
        <v>38</v>
      </c>
      <c r="J880" s="1096">
        <v>552</v>
      </c>
      <c r="N880" s="980">
        <f>IF(C880&gt;0,(C880/C851)*100,)</f>
        <v>13.063669716249477</v>
      </c>
      <c r="O880" s="998">
        <f t="shared" ref="O880" si="3542">IF(D880&gt;0,(D880/D851)*100,)</f>
        <v>20.63104208510838</v>
      </c>
      <c r="P880" s="998">
        <f t="shared" ref="P880" si="3543">IF(E880&gt;0,(E880/E851)*100,)</f>
        <v>17.91016548463357</v>
      </c>
      <c r="Q880" s="998">
        <f t="shared" ref="Q880" si="3544">IF(F880&gt;0,(F880/F851)*100,)</f>
        <v>15.069729286300246</v>
      </c>
      <c r="R880" s="999">
        <f t="shared" ref="R880" si="3545">IF(G880&gt;0,(G880/G851)*100,)</f>
        <v>18.52324206274756</v>
      </c>
      <c r="S880" s="998">
        <f t="shared" ref="S880" si="3546">IF(H880&gt;0,(H880/H851)*100,)</f>
        <v>5.184587452087956</v>
      </c>
      <c r="T880" s="1000">
        <f t="shared" ref="T880" si="3547">IF(I880&gt;0,(I880/I851)*100,)</f>
        <v>17.117117117117118</v>
      </c>
      <c r="U880" s="999">
        <f t="shared" ref="U880" si="3548">IF(J880&gt;0,(J880/J851)*100,)</f>
        <v>5.4459352801894241</v>
      </c>
      <c r="V880" s="278"/>
      <c r="W880" s="279"/>
      <c r="X880" s="279"/>
      <c r="Y880" s="280"/>
      <c r="Z880" s="281"/>
      <c r="AA880" s="281"/>
      <c r="AB880" s="279"/>
      <c r="AC880" s="281"/>
      <c r="AD880" s="193"/>
    </row>
    <row r="881" spans="1:30">
      <c r="A881" s="1064" t="s">
        <v>458</v>
      </c>
      <c r="B881" s="1103"/>
      <c r="C881" s="1092">
        <v>3071</v>
      </c>
      <c r="D881" s="1093">
        <v>25320</v>
      </c>
      <c r="E881" s="1093">
        <v>14511</v>
      </c>
      <c r="F881" s="1094">
        <v>4197</v>
      </c>
      <c r="G881" s="1095">
        <v>47099</v>
      </c>
      <c r="H881" s="1092">
        <v>507</v>
      </c>
      <c r="I881" s="1093">
        <v>24</v>
      </c>
      <c r="J881" s="1096">
        <v>531</v>
      </c>
      <c r="N881" s="178">
        <f>IF(C881&gt;0,(C881/C854)*100,)</f>
        <v>13.405797101449277</v>
      </c>
      <c r="O881" s="271">
        <f t="shared" ref="O881" si="3549">IF(D881&gt;0,(D881/D854)*100,)</f>
        <v>20.153138381699804</v>
      </c>
      <c r="P881" s="207">
        <f t="shared" ref="P881" si="3550">IF(E881&gt;0,(E881/E854)*100,)</f>
        <v>18.989230145124775</v>
      </c>
      <c r="Q881" s="208">
        <f t="shared" ref="Q881" si="3551">IF(F881&gt;0,(F881/F854)*100,)</f>
        <v>15.969711959210075</v>
      </c>
      <c r="R881" s="209">
        <f t="shared" ref="R881" si="3552">IF(G881&gt;0,(G881/G854)*100,)</f>
        <v>18.746318320039485</v>
      </c>
      <c r="S881" s="210">
        <f t="shared" ref="S881" si="3553">IF(H881&gt;0,(H881/H854)*100,)</f>
        <v>4.618748291883028</v>
      </c>
      <c r="T881" s="207">
        <f t="shared" ref="T881" si="3554">IF(I881&gt;0,(I881/I854)*100,)</f>
        <v>9.6385542168674707</v>
      </c>
      <c r="U881" s="209">
        <f t="shared" ref="U881" si="3555">IF(J881&gt;0,(J881/J854)*100,)</f>
        <v>4.730090860502405</v>
      </c>
      <c r="V881" s="260"/>
      <c r="W881" s="254"/>
      <c r="X881" s="261"/>
      <c r="Y881" s="261"/>
      <c r="Z881" s="262"/>
      <c r="AA881" s="262"/>
      <c r="AB881" s="261"/>
      <c r="AC881" s="262"/>
      <c r="AD881" s="193"/>
    </row>
    <row r="882" spans="1:30">
      <c r="A882" s="1064" t="s">
        <v>456</v>
      </c>
      <c r="B882" s="1103"/>
      <c r="C882" s="1092">
        <v>2976</v>
      </c>
      <c r="D882" s="1093">
        <v>25936</v>
      </c>
      <c r="E882" s="1093">
        <v>15005</v>
      </c>
      <c r="F882" s="1094">
        <v>4400</v>
      </c>
      <c r="G882" s="1095">
        <v>48317</v>
      </c>
      <c r="H882" s="1092">
        <v>577</v>
      </c>
      <c r="I882" s="1093">
        <v>44</v>
      </c>
      <c r="J882" s="1096">
        <v>621</v>
      </c>
      <c r="N882" s="991">
        <f>IF(C882&gt;0,(C882/C858)*100,)</f>
        <v>12.93406927723934</v>
      </c>
      <c r="O882" s="274">
        <f t="shared" ref="O882" si="3556">IF(D882&gt;0,(D882/D858)*100,)</f>
        <v>19.635245932666614</v>
      </c>
      <c r="P882" s="211">
        <f t="shared" ref="P882" si="3557">IF(E882&gt;0,(E882/E858)*100,)</f>
        <v>19.143425786532621</v>
      </c>
      <c r="Q882" s="212">
        <f t="shared" ref="Q882" si="3558">IF(F882&gt;0,(F882/F858)*100,)</f>
        <v>16.462753021289334</v>
      </c>
      <c r="R882" s="213">
        <f t="shared" ref="R882" si="3559">IF(G882&gt;0,(G882/G858)*100,)</f>
        <v>18.568678014042668</v>
      </c>
      <c r="S882" s="214">
        <f t="shared" ref="S882" si="3560">IF(H882&gt;0,(H882/H858)*100,)</f>
        <v>4.8167626680023377</v>
      </c>
      <c r="T882" s="211">
        <f t="shared" ref="T882" si="3561">IF(I882&gt;0,(I882/I858)*100,)</f>
        <v>15.827338129496402</v>
      </c>
      <c r="U882" s="213">
        <f t="shared" ref="U882" si="3562">IF(J882&gt;0,(J882/J858)*100,)</f>
        <v>5.0664926164640613</v>
      </c>
      <c r="V882" s="281"/>
      <c r="W882" s="279"/>
      <c r="X882" s="279"/>
      <c r="Y882" s="280"/>
      <c r="Z882" s="281"/>
      <c r="AA882" s="281"/>
      <c r="AB882" s="279"/>
      <c r="AC882" s="281"/>
      <c r="AD882" s="193"/>
    </row>
    <row r="883" spans="1:30">
      <c r="A883" s="1064" t="s">
        <v>454</v>
      </c>
      <c r="B883" s="1103"/>
      <c r="C883" s="1092">
        <v>9593</v>
      </c>
      <c r="D883" s="1093">
        <v>56229.5</v>
      </c>
      <c r="E883" s="1093">
        <v>39980</v>
      </c>
      <c r="F883" s="1094">
        <v>13941</v>
      </c>
      <c r="G883" s="1095">
        <v>119743.5</v>
      </c>
      <c r="H883" s="1092">
        <v>5104</v>
      </c>
      <c r="I883" s="1093">
        <v>135</v>
      </c>
      <c r="J883" s="1096">
        <v>5239</v>
      </c>
      <c r="N883" s="980">
        <f>IF(C883&gt;0,(C883/C851)*100,)</f>
        <v>44.550225235684763</v>
      </c>
      <c r="O883" s="1000">
        <f t="shared" ref="O883" si="3563">IF(D883&gt;0,(D883/D851)*100,)</f>
        <v>47.956725131236119</v>
      </c>
      <c r="P883" s="1001">
        <f t="shared" ref="P883" si="3564">IF(E883&gt;0,(E883/E851)*100,)</f>
        <v>54.008780817291459</v>
      </c>
      <c r="Q883" s="1002">
        <f t="shared" ref="Q883" si="3565">IF(F883&gt;0,(F883/F851)*100,)</f>
        <v>57.182116488925352</v>
      </c>
      <c r="R883" s="1003">
        <f t="shared" ref="R883" si="3566">IF(G883&gt;0,(G883/G851)*100,)</f>
        <v>50.484530236499658</v>
      </c>
      <c r="S883" s="250">
        <f t="shared" ref="S883" si="3567">IF(H883&gt;0,(H883/H851)*100,)</f>
        <v>51.482751664313099</v>
      </c>
      <c r="T883" s="1001">
        <f t="shared" ref="T883" si="3568">IF(I883&gt;0,(I883/I851)*100,)</f>
        <v>60.810810810810814</v>
      </c>
      <c r="U883" s="1003">
        <f t="shared" ref="U883" si="3569">IF(J883&gt;0,(J883/J851)*100,)</f>
        <v>51.687056037884773</v>
      </c>
      <c r="V883" s="278"/>
      <c r="W883" s="279"/>
      <c r="X883" s="279"/>
      <c r="Y883" s="280"/>
      <c r="Z883" s="281"/>
      <c r="AA883" s="281"/>
      <c r="AB883" s="279"/>
      <c r="AC883" s="281"/>
      <c r="AD883" s="193"/>
    </row>
    <row r="884" spans="1:30">
      <c r="A884" s="1064" t="s">
        <v>452</v>
      </c>
      <c r="B884" s="1103"/>
      <c r="C884" s="1092">
        <v>9826</v>
      </c>
      <c r="D884" s="1093">
        <v>59407</v>
      </c>
      <c r="E884" s="1093">
        <v>38717</v>
      </c>
      <c r="F884" s="1094">
        <v>14551</v>
      </c>
      <c r="G884" s="1095">
        <v>122501</v>
      </c>
      <c r="H884" s="1092">
        <v>4255</v>
      </c>
      <c r="I884" s="1093">
        <v>138</v>
      </c>
      <c r="J884" s="1096">
        <v>4393</v>
      </c>
      <c r="N884" s="178">
        <f>IF(C884&gt;0,(C884/C854)*100,)</f>
        <v>42.893312379954601</v>
      </c>
      <c r="O884" s="271">
        <f t="shared" ref="O884" si="3570">IF(D884&gt;0,(D884/D854)*100,)</f>
        <v>47.284261131186426</v>
      </c>
      <c r="P884" s="207">
        <f t="shared" ref="P884" si="3571">IF(E884&gt;0,(E884/E854)*100,)</f>
        <v>50.665427849823999</v>
      </c>
      <c r="Q884" s="208">
        <f t="shared" ref="Q884" si="3572">IF(F884&gt;0,(F884/F854)*100,)</f>
        <v>55.366995167611591</v>
      </c>
      <c r="R884" s="209">
        <f t="shared" ref="R884" si="3573">IF(G884&gt;0,(G884/G854)*100,)</f>
        <v>48.757781280348986</v>
      </c>
      <c r="S884" s="210">
        <f t="shared" ref="S884" si="3574">IF(H884&gt;0,(H884/H854)*100,)</f>
        <v>38.762867814521272</v>
      </c>
      <c r="T884" s="207">
        <f t="shared" ref="T884" si="3575">IF(I884&gt;0,(I884/I854)*100,)</f>
        <v>55.421686746987952</v>
      </c>
      <c r="U884" s="209">
        <f t="shared" ref="U884" si="3576">IF(J884&gt;0,(J884/J854)*100,)</f>
        <v>39.132371280954928</v>
      </c>
      <c r="V884" s="260"/>
      <c r="W884" s="254"/>
      <c r="X884" s="261"/>
      <c r="Y884" s="261"/>
      <c r="Z884" s="262"/>
      <c r="AA884" s="262"/>
      <c r="AB884" s="261"/>
      <c r="AC884" s="262"/>
      <c r="AD884" s="193"/>
    </row>
    <row r="885" spans="1:30">
      <c r="A885" s="1064" t="s">
        <v>450</v>
      </c>
      <c r="B885" s="1103"/>
      <c r="C885" s="1120">
        <v>9856</v>
      </c>
      <c r="D885" s="1121">
        <v>60054</v>
      </c>
      <c r="E885" s="1121">
        <v>37678</v>
      </c>
      <c r="F885" s="1122">
        <v>13580</v>
      </c>
      <c r="G885" s="1123">
        <v>121168</v>
      </c>
      <c r="H885" s="1120">
        <v>4352</v>
      </c>
      <c r="I885" s="1121">
        <v>147</v>
      </c>
      <c r="J885" s="1124">
        <v>4499</v>
      </c>
      <c r="N885" s="991">
        <f>IF(C885&gt;0,(C885/C858)*100,)</f>
        <v>42.835412229996955</v>
      </c>
      <c r="O885" s="274">
        <f t="shared" ref="O885" si="3577">IF(D885&gt;0,(D885/D858)*100,)</f>
        <v>45.464800248317424</v>
      </c>
      <c r="P885" s="211">
        <f t="shared" ref="P885" si="3578">IF(E885&gt;0,(E885/E858)*100,)</f>
        <v>48.069709882370951</v>
      </c>
      <c r="Q885" s="212">
        <f t="shared" ref="Q885" si="3579">IF(F885&gt;0,(F885/F858)*100,)</f>
        <v>50.81004227934298</v>
      </c>
      <c r="R885" s="213">
        <f t="shared" ref="R885" si="3580">IF(G885&gt;0,(G885/G858)*100,)</f>
        <v>46.566003220512897</v>
      </c>
      <c r="S885" s="214">
        <f t="shared" ref="S885" si="3581">IF(H885&gt;0,(H885/H858)*100,)</f>
        <v>36.330244594707409</v>
      </c>
      <c r="T885" s="211">
        <f t="shared" ref="T885" si="3582">IF(I885&gt;0,(I885/I858)*100,)</f>
        <v>52.877697841726622</v>
      </c>
      <c r="U885" s="213">
        <f t="shared" ref="U885" si="3583">IF(J885&gt;0,(J885/J858)*100,)</f>
        <v>36.705556008811293</v>
      </c>
      <c r="V885" s="281"/>
      <c r="W885" s="279"/>
      <c r="X885" s="279"/>
      <c r="Y885" s="280"/>
      <c r="Z885" s="281"/>
      <c r="AA885" s="281"/>
      <c r="AB885" s="279"/>
      <c r="AC885" s="281"/>
      <c r="AD885" s="193"/>
    </row>
    <row r="886" spans="1:30">
      <c r="A886" s="1064" t="s">
        <v>448</v>
      </c>
      <c r="B886" s="1103"/>
      <c r="C886" s="1092">
        <v>7222</v>
      </c>
      <c r="D886" s="1093">
        <v>22143</v>
      </c>
      <c r="E886" s="1093">
        <v>11630</v>
      </c>
      <c r="F886" s="1094">
        <v>4488</v>
      </c>
      <c r="G886" s="1095">
        <v>45483</v>
      </c>
      <c r="H886" s="1092">
        <v>3668</v>
      </c>
      <c r="I886" s="1093"/>
      <c r="J886" s="1096">
        <v>3668</v>
      </c>
      <c r="N886" s="980">
        <f>IF(C886&gt;0,(C886/C844)*100,)</f>
        <v>34.392113910186204</v>
      </c>
      <c r="O886" s="1000">
        <f t="shared" ref="O886" si="3584">IF(D886&gt;0,(D886/D844)*100,)</f>
        <v>22.684710896201288</v>
      </c>
      <c r="P886" s="1001">
        <f t="shared" ref="P886" si="3585">IF(E886&gt;0,(E886/E844)*100,)</f>
        <v>25.844444444444441</v>
      </c>
      <c r="Q886" s="1002">
        <f t="shared" ref="Q886" si="3586">IF(F886&gt;0,(F886/F844)*100,)</f>
        <v>26.652414038838412</v>
      </c>
      <c r="R886" s="1003">
        <f t="shared" ref="R886" si="3587">IF(G886&gt;0,(G886/G844)*100,)</f>
        <v>25.205320033250207</v>
      </c>
      <c r="S886" s="250">
        <f t="shared" ref="S886" si="3588">IF(H886&gt;0,(H886/H844)*100,)</f>
        <v>38.864166136893409</v>
      </c>
      <c r="T886" s="1001">
        <f t="shared" ref="T886" si="3589">IF(I886&gt;0,(I886/I844)*100,)</f>
        <v>0</v>
      </c>
      <c r="U886" s="1003">
        <f t="shared" ref="U886" si="3590">IF(J886&gt;0,(J886/J844)*100,)</f>
        <v>38.864166136893409</v>
      </c>
      <c r="V886" s="260"/>
      <c r="W886" s="254"/>
      <c r="X886" s="261"/>
      <c r="Y886" s="261"/>
      <c r="Z886" s="262"/>
      <c r="AA886" s="262"/>
      <c r="AB886" s="261"/>
      <c r="AC886" s="262"/>
      <c r="AD886" s="193"/>
    </row>
    <row r="887" spans="1:30">
      <c r="A887" s="1064" t="s">
        <v>446</v>
      </c>
      <c r="B887" s="1103"/>
      <c r="C887" s="1092">
        <v>7204</v>
      </c>
      <c r="D887" s="1093">
        <v>23448</v>
      </c>
      <c r="E887" s="1093">
        <v>13108</v>
      </c>
      <c r="F887" s="1094">
        <v>4959</v>
      </c>
      <c r="G887" s="1095">
        <v>48719</v>
      </c>
      <c r="H887" s="1092">
        <v>3989</v>
      </c>
      <c r="I887" s="1093">
        <v>78</v>
      </c>
      <c r="J887" s="1096">
        <v>4067</v>
      </c>
      <c r="N887" s="271">
        <f>IF(C887&gt;0,(C887/C846)*100,)</f>
        <v>35.189527159046499</v>
      </c>
      <c r="O887" s="271">
        <f t="shared" ref="O887" si="3591">IF(D887&gt;0,(D887/D846)*100,)</f>
        <v>22.878999287714539</v>
      </c>
      <c r="P887" s="207">
        <f t="shared" ref="P887" si="3592">IF(E887&gt;0,(E887/E846)*100,)</f>
        <v>25.113997777522322</v>
      </c>
      <c r="Q887" s="208">
        <f t="shared" ref="Q887" si="3593">IF(F887&gt;0,(F887/F846)*100,)</f>
        <v>26.360833510525193</v>
      </c>
      <c r="R887" s="209">
        <f t="shared" ref="R887" si="3594">IF(G887&gt;0,(G887/G846)*100,)</f>
        <v>25.117418090892684</v>
      </c>
      <c r="S887" s="210">
        <f t="shared" ref="S887" si="3595">IF(H887&gt;0,(H887/H846)*100,)</f>
        <v>38.841285296981496</v>
      </c>
      <c r="T887" s="207">
        <f t="shared" ref="T887" si="3596">IF(I887&gt;0,(I887/I846)*100,)</f>
        <v>33.620689655172413</v>
      </c>
      <c r="U887" s="209">
        <f t="shared" ref="U887" si="3597">IF(J887&gt;0,(J887/J846)*100,)</f>
        <v>38.725956960578941</v>
      </c>
      <c r="V887" s="260"/>
      <c r="W887" s="254"/>
      <c r="X887" s="261"/>
      <c r="Y887" s="261"/>
      <c r="Z887" s="262"/>
      <c r="AA887" s="262"/>
      <c r="AB887" s="261"/>
      <c r="AC887" s="262"/>
      <c r="AD887" s="193"/>
    </row>
    <row r="888" spans="1:30">
      <c r="A888" s="1125" t="s">
        <v>444</v>
      </c>
      <c r="B888" s="1126"/>
      <c r="C888" s="1120">
        <v>7081</v>
      </c>
      <c r="D888" s="1121">
        <v>23873</v>
      </c>
      <c r="E888" s="1121">
        <v>12365</v>
      </c>
      <c r="F888" s="1122">
        <v>4968</v>
      </c>
      <c r="G888" s="1123">
        <v>48287</v>
      </c>
      <c r="H888" s="1120">
        <v>3668</v>
      </c>
      <c r="I888" s="1121">
        <v>53</v>
      </c>
      <c r="J888" s="1124">
        <v>3721</v>
      </c>
      <c r="N888" s="274">
        <f>IF(C888&gt;0,(C888/C848)*100,)</f>
        <v>35.204335288853535</v>
      </c>
      <c r="O888" s="274">
        <f t="shared" ref="O888" si="3598">IF(D888&gt;0,(D888/D848)*100,)</f>
        <v>24.223760045458235</v>
      </c>
      <c r="P888" s="211">
        <f t="shared" ref="P888" si="3599">IF(E888&gt;0,(E888/E848)*100,)</f>
        <v>23.958070953866422</v>
      </c>
      <c r="Q888" s="212">
        <f t="shared" ref="Q888" si="3600">IF(F888&gt;0,(F888/F848)*100,)</f>
        <v>27.217443707883639</v>
      </c>
      <c r="R888" s="213">
        <f t="shared" ref="R888" si="3601">IF(G888&gt;0,(G888/G848)*100,)</f>
        <v>25.612369384182887</v>
      </c>
      <c r="S888" s="214">
        <f t="shared" ref="S888" si="3602">IF(H888&gt;0,(H888/H848)*100,)</f>
        <v>37.432391060312277</v>
      </c>
      <c r="T888" s="211">
        <f t="shared" ref="T888" si="3603">IF(I888&gt;0,(I888/I848)*100,)</f>
        <v>21.721311475409834</v>
      </c>
      <c r="U888" s="213">
        <f t="shared" ref="U888" si="3604">IF(J888&gt;0,(J888/J848)*100,)</f>
        <v>37.050682067111424</v>
      </c>
      <c r="V888" s="983"/>
      <c r="W888" s="283"/>
      <c r="X888" s="283"/>
      <c r="Y888" s="284"/>
      <c r="Z888" s="282"/>
      <c r="AA888" s="282"/>
      <c r="AB888" s="283"/>
      <c r="AC888" s="282"/>
      <c r="AD888" s="193"/>
    </row>
  </sheetData>
  <phoneticPr fontId="17" type="noConversion"/>
  <pageMargins left="0.5" right="0.5" top="0.86" bottom="0.83" header="0.5" footer="0.5"/>
  <pageSetup scale="75" fitToHeight="16" orientation="landscape" cellComments="asDisplayed" r:id="rId2"/>
  <headerFooter alignWithMargins="0">
    <oddHeader>&amp;L&amp;"Arial,Bold"&amp;10SREB-State Data Exchange&amp;C&amp;"Arial,Bold"&amp;10Preliminary Tales&amp;R&amp;"Arial,Bold"&amp;10Part 2: Persistence / Progression -- 2-Year  Insts.</oddHeader>
    <oddFooter>&amp;L&amp;"Arial,Bold"&amp;10For Agency Review Only&amp;R&amp;"Arial,Bold"&amp;10December 2009</oddFooter>
  </headerFooter>
  <rowBreaks count="15" manualBreakCount="15">
    <brk id="42" max="26" man="1"/>
    <brk id="80" max="26" man="1"/>
    <brk id="118" max="26" man="1"/>
    <brk id="156" max="26" man="1"/>
    <brk id="194" max="26" man="1"/>
    <brk id="232" max="26" man="1"/>
    <brk id="270" max="26" man="1"/>
    <brk id="308" max="26" man="1"/>
    <brk id="346" max="26" man="1"/>
    <brk id="384" max="26" man="1"/>
    <brk id="422" max="26" man="1"/>
    <brk id="460" max="26" man="1"/>
    <brk id="498" max="26" man="1"/>
    <brk id="536" max="26" man="1"/>
    <brk id="574" max="26"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8"/>
  </sheetPr>
  <dimension ref="A1:GV627"/>
  <sheetViews>
    <sheetView workbookViewId="0">
      <pane xSplit="5" ySplit="6" topLeftCell="DW300" activePane="bottomRight" state="frozen"/>
      <selection pane="topRight" activeCell="F1" sqref="F1"/>
      <selection pane="bottomLeft" activeCell="A7" sqref="A7"/>
      <selection pane="bottomRight" activeCell="F7" sqref="F7"/>
    </sheetView>
  </sheetViews>
  <sheetFormatPr defaultColWidth="10.77734375" defaultRowHeight="12.75"/>
  <cols>
    <col min="1" max="1" width="4.44140625" style="142" bestFit="1" customWidth="1"/>
    <col min="2" max="2" width="26.6640625" style="143" customWidth="1"/>
    <col min="3" max="3" width="5" style="143" customWidth="1"/>
    <col min="4" max="4" width="8.21875" style="142" bestFit="1" customWidth="1"/>
    <col min="5" max="5" width="7.88671875" style="142" customWidth="1"/>
    <col min="6" max="10" width="6.6640625" style="3" customWidth="1"/>
    <col min="11" max="11" width="6.6640625" style="14" customWidth="1"/>
    <col min="12" max="12" width="7.109375" style="14" customWidth="1"/>
    <col min="13" max="23" width="8.33203125" style="3" customWidth="1"/>
    <col min="24" max="24" width="8.33203125" style="14" customWidth="1"/>
    <col min="25" max="35" width="8.33203125" style="3" customWidth="1"/>
    <col min="36" max="36" width="7.77734375" style="14" customWidth="1"/>
    <col min="37" max="61" width="8.33203125" style="3" customWidth="1"/>
    <col min="62" max="64" width="8.33203125" style="14" customWidth="1"/>
    <col min="65" max="66" width="6.6640625" style="3" customWidth="1"/>
    <col min="67" max="67" width="6.6640625" style="14" customWidth="1"/>
    <col min="68" max="68" width="7.44140625" style="3" customWidth="1"/>
    <col min="69" max="69" width="7.6640625" style="3" customWidth="1"/>
    <col min="70" max="70" width="7.44140625" style="14" customWidth="1"/>
    <col min="71" max="71" width="6.6640625" style="3" customWidth="1"/>
    <col min="72" max="72" width="7.77734375" style="3" customWidth="1"/>
    <col min="73" max="73" width="6.6640625" style="3" customWidth="1"/>
    <col min="74" max="75" width="7.21875" style="3" customWidth="1"/>
    <col min="76" max="76" width="7.21875" style="14" customWidth="1"/>
    <col min="77" max="78" width="6.21875" style="3" customWidth="1"/>
    <col min="79" max="79" width="6.6640625" style="14" customWidth="1"/>
    <col min="80" max="80" width="8.21875" style="3" customWidth="1"/>
    <col min="81" max="81" width="7.21875" style="3" customWidth="1"/>
    <col min="82" max="82" width="7.77734375" style="14" customWidth="1"/>
    <col min="83" max="83" width="7.109375" style="3" customWidth="1"/>
    <col min="84" max="84" width="6.88671875" style="3" customWidth="1"/>
    <col min="85" max="85" width="7.21875" style="3" customWidth="1"/>
    <col min="86" max="86" width="7.77734375" style="3" customWidth="1"/>
    <col min="87" max="87" width="7.88671875" style="3" customWidth="1"/>
    <col min="88" max="88" width="8.109375" style="14" customWidth="1"/>
    <col min="89" max="92" width="6.6640625" style="3" customWidth="1"/>
    <col min="93" max="93" width="6.6640625" style="14" customWidth="1"/>
    <col min="94" max="94" width="7.33203125" style="14" customWidth="1"/>
    <col min="95" max="101" width="6.6640625" style="3" customWidth="1"/>
    <col min="102" max="102" width="6.6640625" style="14" customWidth="1"/>
    <col min="103" max="103" width="7.88671875" style="3" customWidth="1"/>
    <col min="104" max="104" width="7.33203125" style="3" customWidth="1"/>
    <col min="105" max="105" width="7.88671875" style="3" customWidth="1"/>
    <col min="106" max="106" width="8.6640625" style="3" customWidth="1"/>
    <col min="107" max="109" width="7.6640625" style="3" customWidth="1"/>
    <col min="110" max="110" width="7.6640625" style="14" customWidth="1"/>
    <col min="111" max="125" width="8.33203125" style="3" customWidth="1"/>
    <col min="126" max="126" width="7.6640625" style="3" customWidth="1"/>
    <col min="127" max="129" width="8.33203125" style="3" customWidth="1"/>
    <col min="130" max="132" width="7.6640625" style="3" customWidth="1"/>
    <col min="133" max="134" width="6.6640625" style="3" customWidth="1"/>
    <col min="135" max="135" width="6.6640625" style="14" customWidth="1"/>
    <col min="136" max="137" width="7" style="3" customWidth="1"/>
    <col min="138" max="138" width="7.109375" style="14" customWidth="1"/>
    <col min="139" max="140" width="6.6640625" style="3" customWidth="1"/>
    <col min="141" max="141" width="8.44140625" style="3" bestFit="1" customWidth="1"/>
    <col min="142" max="142" width="7.44140625" style="3" customWidth="1"/>
    <col min="143" max="143" width="7.33203125" style="3" customWidth="1"/>
    <col min="144" max="144" width="7.109375" style="14" customWidth="1"/>
    <col min="145" max="146" width="6.6640625" style="3" customWidth="1"/>
    <col min="147" max="147" width="6.6640625" style="14" customWidth="1"/>
    <col min="148" max="149" width="7.109375" style="3" customWidth="1"/>
    <col min="150" max="150" width="7" style="14" customWidth="1"/>
    <col min="151" max="153" width="7.6640625" style="3" bestFit="1" customWidth="1"/>
    <col min="154" max="154" width="7.77734375" style="3" customWidth="1"/>
    <col min="155" max="155" width="7.21875" style="3" customWidth="1"/>
    <col min="156" max="157" width="6.6640625" style="14" customWidth="1"/>
    <col min="158" max="159" width="7" style="134" customWidth="1"/>
    <col min="160" max="165" width="8.33203125" style="134" customWidth="1"/>
    <col min="166" max="171" width="8.44140625" style="134" customWidth="1"/>
    <col min="172" max="177" width="8.88671875" style="134" customWidth="1"/>
    <col min="178" max="178" width="8.109375" style="134" customWidth="1"/>
    <col min="179" max="179" width="7.77734375" style="134" customWidth="1"/>
    <col min="180" max="180" width="10" style="134" bestFit="1" customWidth="1"/>
    <col min="181" max="181" width="10" style="134" customWidth="1"/>
    <col min="182" max="182" width="8.6640625" style="134" customWidth="1"/>
    <col min="183" max="183" width="10.21875" style="134" bestFit="1" customWidth="1"/>
    <col min="184" max="185" width="7.77734375" style="134" customWidth="1"/>
    <col min="186" max="186" width="10" style="134" bestFit="1" customWidth="1"/>
    <col min="187" max="187" width="10" style="134" customWidth="1"/>
    <col min="188" max="188" width="7.77734375" style="134" customWidth="1"/>
    <col min="189" max="189" width="10.21875" style="134" bestFit="1" customWidth="1"/>
    <col min="190" max="196" width="7.21875" style="134" customWidth="1"/>
    <col min="197" max="203" width="7.6640625" style="134" customWidth="1"/>
    <col min="204" max="16384" width="10.77734375" style="134"/>
  </cols>
  <sheetData>
    <row r="1" spans="1:204" s="416" customFormat="1">
      <c r="A1" s="793" t="s">
        <v>1171</v>
      </c>
      <c r="B1" s="482"/>
      <c r="C1" s="482"/>
      <c r="D1" s="483"/>
      <c r="E1" s="484"/>
      <c r="F1" s="563"/>
      <c r="G1" s="485"/>
      <c r="H1" s="485"/>
      <c r="I1" s="486"/>
      <c r="J1" s="486"/>
      <c r="K1" s="486"/>
      <c r="L1" s="487"/>
      <c r="M1" s="563"/>
      <c r="N1" s="485"/>
      <c r="O1" s="488"/>
      <c r="P1" s="488"/>
      <c r="Q1" s="485"/>
      <c r="R1" s="485"/>
      <c r="S1" s="485"/>
      <c r="T1" s="485"/>
      <c r="U1" s="485"/>
      <c r="V1" s="486"/>
      <c r="W1" s="489"/>
      <c r="X1" s="491"/>
      <c r="Y1" s="563"/>
      <c r="Z1" s="485"/>
      <c r="AA1" s="485"/>
      <c r="AB1" s="485"/>
      <c r="AC1" s="486"/>
      <c r="AD1" s="489"/>
      <c r="AE1" s="485"/>
      <c r="AF1" s="485"/>
      <c r="AG1" s="485"/>
      <c r="AH1" s="486"/>
      <c r="AI1" s="489"/>
      <c r="AJ1" s="491"/>
      <c r="AK1" s="892" t="str">
        <f>IF(M1&gt;0,M1-Y1," " )</f>
        <v xml:space="preserve"> </v>
      </c>
      <c r="AL1" s="768"/>
      <c r="AM1" s="883" t="str">
        <f>IF(N1&gt;0,N1-Z1," " )</f>
        <v xml:space="preserve"> </v>
      </c>
      <c r="AN1" s="768"/>
      <c r="AO1" s="883" t="str">
        <f>IF(O1&gt;0,O1-AA1," " )</f>
        <v xml:space="preserve"> </v>
      </c>
      <c r="AP1" s="768"/>
      <c r="AQ1" s="407" t="str">
        <f>IF(P1&gt;0,P1-AB1," " )</f>
        <v xml:space="preserve"> </v>
      </c>
      <c r="AR1" s="883" t="str">
        <f>IF(Q1&gt;0,Q1-AC1," " )</f>
        <v xml:space="preserve"> </v>
      </c>
      <c r="AS1" s="883"/>
      <c r="AT1" s="883" t="str">
        <f>IF(R1&gt;0,R1-AD1," " )</f>
        <v xml:space="preserve"> </v>
      </c>
      <c r="AU1" s="883"/>
      <c r="AV1" s="883"/>
      <c r="AW1" s="883" t="str">
        <f>IF(S1&gt;0,S1-AE1," " )</f>
        <v xml:space="preserve"> </v>
      </c>
      <c r="AX1" s="883"/>
      <c r="AY1" s="883"/>
      <c r="AZ1" s="883" t="str">
        <f>IF(T1&gt;0,T1-AF1," " )</f>
        <v xml:space="preserve"> </v>
      </c>
      <c r="BA1" s="768"/>
      <c r="BB1" s="883" t="str">
        <f>IF(U1&gt;0,U1-AG1," " )</f>
        <v xml:space="preserve"> </v>
      </c>
      <c r="BC1" s="768"/>
      <c r="BD1" s="883" t="str">
        <f>IF(V1&gt;0,V1-AH1," " )</f>
        <v xml:space="preserve"> </v>
      </c>
      <c r="BE1" s="883"/>
      <c r="BF1" s="883"/>
      <c r="BG1" s="883" t="str">
        <f>IF(W1&gt;0,W1-AI1," " )</f>
        <v xml:space="preserve"> </v>
      </c>
      <c r="BH1" s="883"/>
      <c r="BI1" s="883"/>
      <c r="BJ1" s="408" t="str">
        <f>IF(X1&gt;0,X1-AJ1," " )</f>
        <v xml:space="preserve"> </v>
      </c>
      <c r="BK1" s="769"/>
      <c r="BL1" s="769"/>
      <c r="BM1" s="492"/>
      <c r="BN1" s="486"/>
      <c r="BO1" s="493"/>
      <c r="BP1" s="485"/>
      <c r="BQ1" s="486"/>
      <c r="BR1" s="493"/>
      <c r="BS1" s="407" t="str">
        <f>IF(BD1=" "," ",(BD1-BM1-BP1))</f>
        <v xml:space="preserve"> </v>
      </c>
      <c r="BT1" s="407" t="str">
        <f>IF(BG1=" "," ",(BG1-BN1-BQ1))</f>
        <v xml:space="preserve"> </v>
      </c>
      <c r="BU1" s="409" t="str">
        <f>IF(BJ1=" "," ",(BJ1-BO1-BR1))</f>
        <v xml:space="preserve"> </v>
      </c>
      <c r="BV1" s="486"/>
      <c r="BW1" s="494"/>
      <c r="BX1" s="495"/>
      <c r="BY1" s="496"/>
      <c r="BZ1" s="496"/>
      <c r="CA1" s="497"/>
      <c r="CB1" s="498"/>
      <c r="CC1" s="494"/>
      <c r="CD1" s="487"/>
      <c r="CE1" s="410" t="str">
        <f>IF(AR1=" ","",(AR1-SUM(BV1,BY1,CB1)))</f>
        <v/>
      </c>
      <c r="CF1" s="411" t="str">
        <f>IF(AT1=" ","",(AT1-SUM(BW1,BZ1,CC1)))</f>
        <v/>
      </c>
      <c r="CG1" s="412" t="str">
        <f>IF(AW1=" ","",(AW1-SUM(BX1,CA1,CD1)))</f>
        <v/>
      </c>
      <c r="CH1" s="499"/>
      <c r="CI1" s="489"/>
      <c r="CJ1" s="491"/>
      <c r="CK1" s="866"/>
      <c r="CL1" s="496"/>
      <c r="CM1" s="486"/>
      <c r="CN1" s="486"/>
      <c r="CO1" s="489"/>
      <c r="CP1" s="500"/>
      <c r="CQ1" s="501"/>
      <c r="CR1" s="496"/>
      <c r="CS1" s="496"/>
      <c r="CT1" s="496"/>
      <c r="CU1" s="496"/>
      <c r="CV1" s="486"/>
      <c r="CW1" s="489"/>
      <c r="CX1" s="490"/>
      <c r="CY1" s="501"/>
      <c r="CZ1" s="496"/>
      <c r="DA1" s="496"/>
      <c r="DB1" s="496"/>
      <c r="DC1" s="496"/>
      <c r="DD1" s="489"/>
      <c r="DE1" s="489"/>
      <c r="DF1" s="490"/>
      <c r="DG1" s="892" t="str">
        <f t="shared" ref="DG1" si="0">IF(CQ1&gt;0,CQ1-CY1,"")</f>
        <v/>
      </c>
      <c r="DH1" s="768"/>
      <c r="DI1" s="883" t="str">
        <f>IF(CR1&gt;0,CR1-CZ1,"")</f>
        <v/>
      </c>
      <c r="DJ1" s="768"/>
      <c r="DK1" s="883" t="str">
        <f>IF(CS1&gt;0,CS1-DA1,"")</f>
        <v/>
      </c>
      <c r="DL1" s="768"/>
      <c r="DM1" s="883" t="str">
        <f>IF(CT1&gt;0,CT1-DB1,"")</f>
        <v/>
      </c>
      <c r="DN1" s="883"/>
      <c r="DO1" s="883"/>
      <c r="DP1" s="883" t="str">
        <f>IF(CU1&gt;0,CU1-DC1,"")</f>
        <v/>
      </c>
      <c r="DQ1" s="883"/>
      <c r="DR1" s="883"/>
      <c r="DS1" s="883" t="str">
        <f>IF(CV1&gt;0,CV1-DD1,"")</f>
        <v/>
      </c>
      <c r="DT1" s="883"/>
      <c r="DU1" s="883"/>
      <c r="DV1" s="768"/>
      <c r="DW1" s="883" t="str">
        <f>IF(CW1&gt;0,CW1-DE1,"")</f>
        <v/>
      </c>
      <c r="DX1" s="883"/>
      <c r="DY1" s="768"/>
      <c r="DZ1" s="413" t="str">
        <f>IF(CX1&gt;0,CX1-DF1,"")</f>
        <v/>
      </c>
      <c r="EA1" s="771"/>
      <c r="EB1" s="771"/>
      <c r="EC1" s="502"/>
      <c r="ED1" s="489"/>
      <c r="EE1" s="493"/>
      <c r="EF1" s="486"/>
      <c r="EG1" s="489"/>
      <c r="EH1" s="489"/>
      <c r="EI1" s="411" t="str">
        <f>IF(DS1="","",(DS1-EC1-EF1))</f>
        <v/>
      </c>
      <c r="EJ1" s="411" t="str">
        <f>IF(DW1="","",(DW1-ED1-EG1))</f>
        <v/>
      </c>
      <c r="EK1" s="414" t="str">
        <f>IF(DZ1="","",(DZ1-EE1-EH1))</f>
        <v/>
      </c>
      <c r="EL1" s="486"/>
      <c r="EM1" s="489"/>
      <c r="EN1" s="493"/>
      <c r="EO1" s="498"/>
      <c r="EP1" s="489"/>
      <c r="EQ1" s="489"/>
      <c r="ER1" s="498"/>
      <c r="ES1" s="489"/>
      <c r="ET1" s="493"/>
      <c r="EU1" s="411" t="str">
        <f>IF(DM1="","",(DM1-SUM(EL1,EO1,ER1)))</f>
        <v/>
      </c>
      <c r="EV1" s="411" t="str">
        <f>IF(DP1="","",(DP1-SUM(EM1,EP1,ES1)))</f>
        <v/>
      </c>
      <c r="EW1" s="412" t="str">
        <f>IF(DS1="","",(DS1-SUM(EN1,EQ1,ET1)))</f>
        <v/>
      </c>
      <c r="EX1" s="498"/>
      <c r="EY1" s="489"/>
      <c r="EZ1" s="493"/>
      <c r="FA1" s="406"/>
      <c r="FB1" s="415"/>
      <c r="FC1" s="415"/>
      <c r="FD1" s="415"/>
      <c r="FE1" s="415"/>
      <c r="FF1" s="415"/>
      <c r="FG1" s="415"/>
      <c r="FH1" s="415"/>
      <c r="FI1" s="415"/>
      <c r="FJ1" s="415"/>
      <c r="FK1" s="415"/>
      <c r="FL1" s="415"/>
      <c r="FM1" s="415"/>
      <c r="FN1" s="415"/>
      <c r="FO1" s="415"/>
      <c r="FP1" s="415"/>
      <c r="FQ1" s="415"/>
      <c r="FR1" s="415"/>
      <c r="FS1" s="415"/>
      <c r="FT1" s="415"/>
      <c r="FU1" s="415"/>
      <c r="FV1" s="415"/>
      <c r="FW1" s="415"/>
      <c r="FX1" s="415"/>
      <c r="FY1" s="415"/>
      <c r="FZ1" s="415"/>
      <c r="GA1" s="415"/>
      <c r="GB1" s="415"/>
      <c r="GC1" s="415"/>
      <c r="GD1" s="415"/>
      <c r="GE1" s="415"/>
      <c r="GF1" s="415"/>
      <c r="GG1" s="415"/>
      <c r="GH1" s="415"/>
      <c r="GI1" s="415"/>
      <c r="GJ1" s="415"/>
      <c r="GK1" s="415"/>
      <c r="GL1" s="415"/>
      <c r="GM1" s="415"/>
      <c r="GN1" s="415"/>
      <c r="GO1" s="415"/>
      <c r="GP1" s="415"/>
      <c r="GQ1" s="415"/>
      <c r="GR1" s="415"/>
      <c r="GS1" s="415"/>
      <c r="GT1" s="415"/>
      <c r="GU1" s="415"/>
      <c r="GV1" s="415"/>
    </row>
    <row r="2" spans="1:204" s="399" customFormat="1" ht="18.75" thickBot="1">
      <c r="A2" s="507" t="s">
        <v>519</v>
      </c>
      <c r="B2" s="507"/>
      <c r="C2" s="507"/>
      <c r="D2" s="507"/>
      <c r="E2" s="508"/>
      <c r="F2" s="405" t="s">
        <v>41</v>
      </c>
      <c r="G2" s="509"/>
      <c r="H2" s="70"/>
      <c r="I2" s="70"/>
      <c r="J2" s="70"/>
      <c r="K2" s="70"/>
      <c r="L2" s="70"/>
      <c r="M2" s="395"/>
      <c r="N2" s="70"/>
      <c r="O2" s="70"/>
      <c r="P2" s="201"/>
      <c r="Q2" s="201"/>
      <c r="R2" s="70"/>
      <c r="S2" s="70"/>
      <c r="T2" s="70"/>
      <c r="U2" s="70"/>
      <c r="V2" s="70"/>
      <c r="W2" s="70"/>
      <c r="X2" s="510"/>
      <c r="Y2" s="395"/>
      <c r="Z2" s="70"/>
      <c r="AA2" s="70"/>
      <c r="AB2" s="201"/>
      <c r="AC2" s="201"/>
      <c r="AD2" s="70"/>
      <c r="AE2" s="70"/>
      <c r="AF2" s="70"/>
      <c r="AG2" s="70"/>
      <c r="AH2" s="70"/>
      <c r="AI2" s="70"/>
      <c r="AJ2" s="70"/>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396"/>
      <c r="BN2" s="70"/>
      <c r="BO2" s="70"/>
      <c r="BP2" s="396"/>
      <c r="BQ2" s="70"/>
      <c r="BR2" s="70"/>
      <c r="BS2" s="200"/>
      <c r="BT2" s="200"/>
      <c r="BU2" s="200"/>
      <c r="BV2" s="201"/>
      <c r="BW2" s="70"/>
      <c r="BX2" s="70"/>
      <c r="BY2" s="201"/>
      <c r="BZ2" s="70"/>
      <c r="CA2" s="70"/>
      <c r="CB2" s="201"/>
      <c r="CC2" s="70"/>
      <c r="CD2" s="70"/>
      <c r="CE2" s="200"/>
      <c r="CF2" s="201"/>
      <c r="CG2" s="201"/>
      <c r="CH2" s="397"/>
      <c r="CI2" s="70"/>
      <c r="CJ2" s="70"/>
      <c r="CK2" s="867" t="s">
        <v>91</v>
      </c>
      <c r="CL2" s="398"/>
      <c r="CM2" s="398"/>
      <c r="CN2" s="70"/>
      <c r="CO2" s="70"/>
      <c r="CP2" s="70"/>
      <c r="CQ2" s="199"/>
      <c r="CR2" s="398"/>
      <c r="CS2" s="398"/>
      <c r="CT2" s="398"/>
      <c r="CU2" s="398"/>
      <c r="CV2" s="398"/>
      <c r="CW2" s="70"/>
      <c r="CX2" s="70"/>
      <c r="CY2" s="201"/>
      <c r="CZ2" s="398"/>
      <c r="DA2" s="398"/>
      <c r="DB2" s="398"/>
      <c r="DC2" s="398"/>
      <c r="DD2" s="749"/>
      <c r="DE2" s="70"/>
      <c r="DF2" s="70"/>
      <c r="DG2" s="199"/>
      <c r="DH2" s="199"/>
      <c r="DI2" s="199"/>
      <c r="DJ2" s="199"/>
      <c r="DK2" s="199"/>
      <c r="DL2" s="199"/>
      <c r="DM2" s="199"/>
      <c r="DN2" s="199"/>
      <c r="DO2" s="199"/>
      <c r="DP2" s="199"/>
      <c r="DQ2" s="199"/>
      <c r="DR2" s="199"/>
      <c r="DS2" s="199"/>
      <c r="DT2" s="199"/>
      <c r="DU2" s="199"/>
      <c r="DV2" s="200"/>
      <c r="DW2" s="199"/>
      <c r="DX2" s="199"/>
      <c r="DY2" s="199"/>
      <c r="DZ2" s="200"/>
      <c r="EA2" s="200"/>
      <c r="EB2" s="200"/>
      <c r="EC2" s="201"/>
      <c r="ED2" s="70"/>
      <c r="EE2" s="70"/>
      <c r="EF2" s="201"/>
      <c r="EG2" s="70"/>
      <c r="EH2" s="70"/>
      <c r="EI2" s="201"/>
      <c r="EJ2" s="201"/>
      <c r="EK2" s="201"/>
      <c r="EL2" s="201"/>
      <c r="EM2" s="70"/>
      <c r="EN2" s="70"/>
      <c r="EO2" s="201"/>
      <c r="EP2" s="70"/>
      <c r="EQ2" s="70"/>
      <c r="ER2" s="201"/>
      <c r="ES2" s="70"/>
      <c r="ET2" s="70"/>
      <c r="EU2" s="201"/>
      <c r="EV2" s="201"/>
      <c r="EW2" s="201"/>
      <c r="EX2" s="201"/>
      <c r="EY2" s="70"/>
      <c r="EZ2" s="70"/>
      <c r="FA2" s="429"/>
    </row>
    <row r="3" spans="1:204" s="399" customFormat="1" ht="16.5" thickTop="1">
      <c r="A3" s="511" t="s">
        <v>520</v>
      </c>
      <c r="B3" s="512"/>
      <c r="C3" s="512"/>
      <c r="D3" s="512"/>
      <c r="E3" s="513"/>
      <c r="F3" s="514" t="s">
        <v>108</v>
      </c>
      <c r="G3" s="515"/>
      <c r="H3" s="355"/>
      <c r="I3" s="355"/>
      <c r="J3" s="355"/>
      <c r="K3" s="355"/>
      <c r="L3" s="355"/>
      <c r="M3" s="516"/>
      <c r="N3" s="355"/>
      <c r="O3" s="355"/>
      <c r="P3" s="517"/>
      <c r="Q3" s="517"/>
      <c r="R3" s="355"/>
      <c r="S3" s="355"/>
      <c r="T3" s="355"/>
      <c r="U3" s="355"/>
      <c r="V3" s="355"/>
      <c r="W3" s="355"/>
      <c r="X3" s="518"/>
      <c r="Y3" s="516"/>
      <c r="Z3" s="355"/>
      <c r="AA3" s="355"/>
      <c r="AB3" s="517"/>
      <c r="AC3" s="517"/>
      <c r="AD3" s="355"/>
      <c r="AE3" s="355"/>
      <c r="AF3" s="355"/>
      <c r="AG3" s="355"/>
      <c r="AH3" s="355"/>
      <c r="AI3" s="355"/>
      <c r="AJ3" s="355"/>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519" t="s">
        <v>141</v>
      </c>
      <c r="BN3" s="355"/>
      <c r="BO3" s="355"/>
      <c r="BP3" s="520"/>
      <c r="BQ3" s="355"/>
      <c r="BR3" s="355"/>
      <c r="BS3" s="521"/>
      <c r="BT3" s="521"/>
      <c r="BU3" s="521"/>
      <c r="BV3" s="519" t="s">
        <v>92</v>
      </c>
      <c r="BW3" s="355"/>
      <c r="BX3" s="355"/>
      <c r="BY3" s="522"/>
      <c r="BZ3" s="355"/>
      <c r="CA3" s="355"/>
      <c r="CB3" s="397"/>
      <c r="CC3" s="355"/>
      <c r="CD3" s="355"/>
      <c r="CE3" s="523"/>
      <c r="CF3" s="517"/>
      <c r="CG3" s="201"/>
      <c r="CH3" s="397"/>
      <c r="CI3" s="355"/>
      <c r="CJ3" s="355"/>
      <c r="CK3" s="868" t="s">
        <v>108</v>
      </c>
      <c r="CL3" s="524"/>
      <c r="CM3" s="524"/>
      <c r="CN3" s="355"/>
      <c r="CO3" s="355"/>
      <c r="CP3" s="355"/>
      <c r="CQ3" s="199"/>
      <c r="CR3" s="524"/>
      <c r="CS3" s="524"/>
      <c r="CT3" s="524"/>
      <c r="CU3" s="524"/>
      <c r="CV3" s="524"/>
      <c r="CW3" s="355"/>
      <c r="CX3" s="355"/>
      <c r="CY3" s="517"/>
      <c r="CZ3" s="524"/>
      <c r="DA3" s="524"/>
      <c r="DB3" s="524"/>
      <c r="DC3" s="524"/>
      <c r="DD3" s="750"/>
      <c r="DE3" s="355"/>
      <c r="DF3" s="355"/>
      <c r="DG3" s="200"/>
      <c r="DH3" s="200"/>
      <c r="DI3" s="200"/>
      <c r="DJ3" s="200"/>
      <c r="DK3" s="200"/>
      <c r="DL3" s="200"/>
      <c r="DM3" s="200"/>
      <c r="DN3" s="200"/>
      <c r="DO3" s="200"/>
      <c r="DP3" s="200"/>
      <c r="DQ3" s="200"/>
      <c r="DR3" s="200"/>
      <c r="DS3" s="200"/>
      <c r="DT3" s="200"/>
      <c r="DU3" s="200"/>
      <c r="DV3" s="200"/>
      <c r="DW3" s="200"/>
      <c r="DX3" s="200"/>
      <c r="DY3" s="200"/>
      <c r="DZ3" s="200"/>
      <c r="EA3" s="200"/>
      <c r="EB3" s="953"/>
      <c r="EC3" s="525" t="s">
        <v>83</v>
      </c>
      <c r="ED3" s="355"/>
      <c r="EE3" s="355"/>
      <c r="EF3" s="398"/>
      <c r="EG3" s="355"/>
      <c r="EH3" s="355"/>
      <c r="EI3" s="201"/>
      <c r="EJ3" s="201"/>
      <c r="EK3" s="201"/>
      <c r="EL3" s="525" t="s">
        <v>109</v>
      </c>
      <c r="EM3" s="355"/>
      <c r="EN3" s="355"/>
      <c r="EO3" s="398"/>
      <c r="EP3" s="355"/>
      <c r="EQ3" s="355"/>
      <c r="ER3" s="398"/>
      <c r="ES3" s="355"/>
      <c r="ET3" s="355"/>
      <c r="EU3" s="201"/>
      <c r="EV3" s="201"/>
      <c r="EW3" s="201"/>
      <c r="EX3" s="398"/>
      <c r="EY3" s="355"/>
      <c r="EZ3" s="432"/>
      <c r="FA3" s="429"/>
    </row>
    <row r="4" spans="1:204" s="399" customFormat="1" ht="67.5" customHeight="1">
      <c r="A4" s="526" t="s">
        <v>521</v>
      </c>
      <c r="B4" s="527"/>
      <c r="C4" s="527"/>
      <c r="D4" s="527"/>
      <c r="E4" s="527"/>
      <c r="F4" s="528" t="s">
        <v>186</v>
      </c>
      <c r="G4" s="529"/>
      <c r="H4" s="71"/>
      <c r="I4" s="530"/>
      <c r="J4" s="71"/>
      <c r="K4" s="71"/>
      <c r="L4" s="71"/>
      <c r="M4" s="531" t="s">
        <v>84</v>
      </c>
      <c r="N4" s="400"/>
      <c r="O4" s="71"/>
      <c r="P4" s="532"/>
      <c r="Q4" s="532"/>
      <c r="R4" s="71"/>
      <c r="S4" s="530"/>
      <c r="T4" s="530"/>
      <c r="U4" s="530"/>
      <c r="V4" s="530"/>
      <c r="W4" s="71"/>
      <c r="X4" s="533"/>
      <c r="Y4" s="531" t="s">
        <v>192</v>
      </c>
      <c r="Z4" s="71"/>
      <c r="AA4" s="71"/>
      <c r="AB4" s="401"/>
      <c r="AC4" s="401"/>
      <c r="AD4" s="71"/>
      <c r="AE4" s="530"/>
      <c r="AF4" s="530"/>
      <c r="AG4" s="530"/>
      <c r="AH4" s="530"/>
      <c r="AI4" s="71"/>
      <c r="AJ4" s="71"/>
      <c r="AK4" s="402" t="s">
        <v>190</v>
      </c>
      <c r="AL4" s="534"/>
      <c r="AM4" s="534"/>
      <c r="AN4" s="534"/>
      <c r="AO4" s="403"/>
      <c r="AP4" s="534"/>
      <c r="AQ4" s="403"/>
      <c r="AR4" s="403"/>
      <c r="AS4" s="403"/>
      <c r="AT4" s="403"/>
      <c r="AU4" s="403"/>
      <c r="AV4" s="403"/>
      <c r="AW4" s="403"/>
      <c r="AX4" s="403"/>
      <c r="AY4" s="403"/>
      <c r="AZ4" s="403"/>
      <c r="BA4" s="403"/>
      <c r="BB4" s="403"/>
      <c r="BC4" s="403"/>
      <c r="BD4" s="403"/>
      <c r="BE4" s="403"/>
      <c r="BF4" s="403"/>
      <c r="BG4" s="403"/>
      <c r="BH4" s="403"/>
      <c r="BI4" s="403"/>
      <c r="BJ4" s="202"/>
      <c r="BK4" s="202"/>
      <c r="BL4" s="202"/>
      <c r="BM4" s="1140" t="s">
        <v>193</v>
      </c>
      <c r="BN4" s="1141"/>
      <c r="BO4" s="1142"/>
      <c r="BP4" s="404" t="s">
        <v>194</v>
      </c>
      <c r="BQ4" s="71"/>
      <c r="BR4" s="71"/>
      <c r="BS4" s="535" t="s">
        <v>195</v>
      </c>
      <c r="BT4" s="536"/>
      <c r="BU4" s="537"/>
      <c r="BV4" s="538" t="s">
        <v>196</v>
      </c>
      <c r="BW4" s="71"/>
      <c r="BX4" s="71"/>
      <c r="BY4" s="539" t="s">
        <v>197</v>
      </c>
      <c r="BZ4" s="71"/>
      <c r="CA4" s="71"/>
      <c r="CB4" s="531" t="s">
        <v>198</v>
      </c>
      <c r="CC4" s="71"/>
      <c r="CD4" s="71"/>
      <c r="CE4" s="540" t="s">
        <v>199</v>
      </c>
      <c r="CF4" s="541"/>
      <c r="CG4" s="542"/>
      <c r="CH4" s="531" t="s">
        <v>200</v>
      </c>
      <c r="CI4" s="71"/>
      <c r="CJ4" s="71"/>
      <c r="CK4" s="869" t="s">
        <v>169</v>
      </c>
      <c r="CL4" s="543"/>
      <c r="CM4" s="543"/>
      <c r="CN4" s="543"/>
      <c r="CO4" s="71"/>
      <c r="CP4" s="71"/>
      <c r="CQ4" s="404" t="s">
        <v>201</v>
      </c>
      <c r="CR4" s="529"/>
      <c r="CS4" s="543"/>
      <c r="CT4" s="543"/>
      <c r="CU4" s="543"/>
      <c r="CV4" s="543"/>
      <c r="CW4" s="71"/>
      <c r="CX4" s="71"/>
      <c r="CY4" s="544" t="s">
        <v>202</v>
      </c>
      <c r="CZ4" s="543"/>
      <c r="DA4" s="545"/>
      <c r="DB4" s="543"/>
      <c r="DC4" s="543"/>
      <c r="DD4" s="751"/>
      <c r="DE4" s="71"/>
      <c r="DF4" s="71"/>
      <c r="DG4" s="402" t="s">
        <v>191</v>
      </c>
      <c r="DH4" s="534"/>
      <c r="DI4" s="534"/>
      <c r="DJ4" s="534"/>
      <c r="DK4" s="403"/>
      <c r="DL4" s="534"/>
      <c r="DM4" s="403"/>
      <c r="DN4" s="403"/>
      <c r="DO4" s="403"/>
      <c r="DP4" s="403"/>
      <c r="DQ4" s="403"/>
      <c r="DR4" s="403"/>
      <c r="DS4" s="403"/>
      <c r="DT4" s="403"/>
      <c r="DU4" s="403"/>
      <c r="DV4" s="534"/>
      <c r="DW4" s="403"/>
      <c r="DX4" s="403"/>
      <c r="DY4" s="534"/>
      <c r="DZ4" s="950"/>
      <c r="EA4" s="950"/>
      <c r="EB4" s="950"/>
      <c r="EC4" s="546" t="s">
        <v>203</v>
      </c>
      <c r="ED4" s="71"/>
      <c r="EE4" s="71"/>
      <c r="EF4" s="546" t="s">
        <v>204</v>
      </c>
      <c r="EG4" s="71"/>
      <c r="EH4" s="71"/>
      <c r="EI4" s="547" t="s">
        <v>205</v>
      </c>
      <c r="EJ4" s="402"/>
      <c r="EK4" s="542"/>
      <c r="EL4" s="546" t="s">
        <v>206</v>
      </c>
      <c r="EM4" s="71"/>
      <c r="EN4" s="71"/>
      <c r="EO4" s="546" t="s">
        <v>207</v>
      </c>
      <c r="EP4" s="71"/>
      <c r="EQ4" s="71"/>
      <c r="ER4" s="546" t="s">
        <v>208</v>
      </c>
      <c r="ES4" s="71"/>
      <c r="ET4" s="71"/>
      <c r="EU4" s="541" t="s">
        <v>199</v>
      </c>
      <c r="EV4" s="541"/>
      <c r="EW4" s="542"/>
      <c r="EX4" s="546" t="s">
        <v>209</v>
      </c>
      <c r="EY4" s="71"/>
      <c r="EZ4" s="433"/>
      <c r="FA4" s="431" t="s">
        <v>37</v>
      </c>
    </row>
    <row r="5" spans="1:204" ht="36" customHeight="1" thickBot="1">
      <c r="A5" s="548" t="s">
        <v>40</v>
      </c>
      <c r="B5" s="549" t="s">
        <v>38</v>
      </c>
      <c r="C5" s="549" t="s">
        <v>522</v>
      </c>
      <c r="D5" s="550" t="s">
        <v>523</v>
      </c>
      <c r="E5" s="551" t="s">
        <v>39</v>
      </c>
      <c r="F5" s="552">
        <v>2004</v>
      </c>
      <c r="G5" s="552">
        <v>2005</v>
      </c>
      <c r="H5" s="552">
        <v>2006</v>
      </c>
      <c r="I5" s="552">
        <v>2007</v>
      </c>
      <c r="J5" s="552">
        <v>2008</v>
      </c>
      <c r="K5" s="552">
        <v>2009</v>
      </c>
      <c r="L5" s="553">
        <v>2010</v>
      </c>
      <c r="M5" s="552">
        <v>1999</v>
      </c>
      <c r="N5" s="552">
        <v>2000</v>
      </c>
      <c r="O5" s="552">
        <v>2001</v>
      </c>
      <c r="P5" s="552">
        <v>2002</v>
      </c>
      <c r="Q5" s="552">
        <v>2003</v>
      </c>
      <c r="R5" s="552">
        <v>2004</v>
      </c>
      <c r="S5" s="552">
        <v>2005</v>
      </c>
      <c r="T5" s="552">
        <v>2006</v>
      </c>
      <c r="U5" s="552">
        <v>2007</v>
      </c>
      <c r="V5" s="552">
        <v>2008</v>
      </c>
      <c r="W5" s="552">
        <v>2009</v>
      </c>
      <c r="X5" s="554">
        <v>2010</v>
      </c>
      <c r="Y5" s="552">
        <v>1999</v>
      </c>
      <c r="Z5" s="552">
        <v>2000</v>
      </c>
      <c r="AA5" s="552">
        <v>2001</v>
      </c>
      <c r="AB5" s="552">
        <v>2002</v>
      </c>
      <c r="AC5" s="552">
        <v>2003</v>
      </c>
      <c r="AD5" s="552">
        <v>2004</v>
      </c>
      <c r="AE5" s="552">
        <v>2005</v>
      </c>
      <c r="AF5" s="552">
        <v>2006</v>
      </c>
      <c r="AG5" s="552">
        <v>2007</v>
      </c>
      <c r="AH5" s="552">
        <v>2008</v>
      </c>
      <c r="AI5" s="552">
        <v>2009</v>
      </c>
      <c r="AJ5" s="554">
        <v>2010</v>
      </c>
      <c r="AK5" s="944">
        <v>1999</v>
      </c>
      <c r="AL5" s="945"/>
      <c r="AM5" s="944">
        <v>2000</v>
      </c>
      <c r="AN5" s="945"/>
      <c r="AO5" s="944">
        <v>2001</v>
      </c>
      <c r="AP5" s="945"/>
      <c r="AQ5" s="946">
        <v>2002</v>
      </c>
      <c r="AR5" s="944">
        <v>2003</v>
      </c>
      <c r="AS5" s="947"/>
      <c r="AT5" s="944">
        <v>2004</v>
      </c>
      <c r="AU5" s="947"/>
      <c r="AV5" s="947"/>
      <c r="AW5" s="944">
        <v>2005</v>
      </c>
      <c r="AX5" s="947"/>
      <c r="AY5" s="947"/>
      <c r="AZ5" s="944">
        <v>2006</v>
      </c>
      <c r="BA5" s="945"/>
      <c r="BB5" s="944">
        <v>2007</v>
      </c>
      <c r="BC5" s="945"/>
      <c r="BD5" s="944">
        <v>2008</v>
      </c>
      <c r="BE5" s="947"/>
      <c r="BF5" s="947"/>
      <c r="BG5" s="947">
        <v>2009</v>
      </c>
      <c r="BH5" s="947"/>
      <c r="BI5" s="947"/>
      <c r="BJ5" s="948">
        <v>2010</v>
      </c>
      <c r="BK5" s="949"/>
      <c r="BL5" s="949"/>
      <c r="BM5" s="552">
        <v>2008</v>
      </c>
      <c r="BN5" s="552">
        <v>2009</v>
      </c>
      <c r="BO5" s="557">
        <v>2010</v>
      </c>
      <c r="BP5" s="552">
        <v>2008</v>
      </c>
      <c r="BQ5" s="552">
        <v>2009</v>
      </c>
      <c r="BR5" s="557">
        <v>2010</v>
      </c>
      <c r="BS5" s="555">
        <v>2008</v>
      </c>
      <c r="BT5" s="555">
        <v>2009</v>
      </c>
      <c r="BU5" s="556">
        <v>2010</v>
      </c>
      <c r="BV5" s="558">
        <v>2003</v>
      </c>
      <c r="BW5" s="559">
        <v>2004</v>
      </c>
      <c r="BX5" s="554">
        <v>2005</v>
      </c>
      <c r="BY5" s="560">
        <v>2003</v>
      </c>
      <c r="BZ5" s="559">
        <v>2004</v>
      </c>
      <c r="CA5" s="554">
        <v>2005</v>
      </c>
      <c r="CB5" s="560">
        <v>2003</v>
      </c>
      <c r="CC5" s="559">
        <v>2004</v>
      </c>
      <c r="CD5" s="554">
        <v>2005</v>
      </c>
      <c r="CE5" s="555">
        <v>2003</v>
      </c>
      <c r="CF5" s="555">
        <v>2004</v>
      </c>
      <c r="CG5" s="556">
        <v>2005</v>
      </c>
      <c r="CH5" s="560">
        <v>1999</v>
      </c>
      <c r="CI5" s="559">
        <v>2000</v>
      </c>
      <c r="CJ5" s="554">
        <v>2001</v>
      </c>
      <c r="CK5" s="870">
        <v>2005</v>
      </c>
      <c r="CL5" s="560">
        <v>2006</v>
      </c>
      <c r="CM5" s="560">
        <v>2007</v>
      </c>
      <c r="CN5" s="552">
        <v>2008</v>
      </c>
      <c r="CO5" s="552">
        <v>2009</v>
      </c>
      <c r="CP5" s="557">
        <v>2010</v>
      </c>
      <c r="CQ5" s="560">
        <v>2003</v>
      </c>
      <c r="CR5" s="560">
        <v>2004</v>
      </c>
      <c r="CS5" s="560">
        <v>2005</v>
      </c>
      <c r="CT5" s="552">
        <v>2006</v>
      </c>
      <c r="CU5" s="552">
        <v>2007</v>
      </c>
      <c r="CV5" s="552">
        <v>2008</v>
      </c>
      <c r="CW5" s="552">
        <v>2009</v>
      </c>
      <c r="CX5" s="557">
        <v>2010</v>
      </c>
      <c r="CY5" s="560">
        <v>2003</v>
      </c>
      <c r="CZ5" s="560">
        <v>2004</v>
      </c>
      <c r="DA5" s="560">
        <v>2005</v>
      </c>
      <c r="DB5" s="552">
        <v>2006</v>
      </c>
      <c r="DC5" s="552">
        <v>2007</v>
      </c>
      <c r="DD5" s="752">
        <v>2008</v>
      </c>
      <c r="DE5" s="552">
        <v>2009</v>
      </c>
      <c r="DF5" s="557">
        <v>2010</v>
      </c>
      <c r="DG5" s="944">
        <v>2003</v>
      </c>
      <c r="DH5" s="945"/>
      <c r="DI5" s="944">
        <v>2004</v>
      </c>
      <c r="DJ5" s="945"/>
      <c r="DK5" s="944">
        <v>2005</v>
      </c>
      <c r="DL5" s="945"/>
      <c r="DM5" s="944">
        <v>2006</v>
      </c>
      <c r="DN5" s="947"/>
      <c r="DO5" s="947"/>
      <c r="DP5" s="944">
        <v>2007</v>
      </c>
      <c r="DQ5" s="947"/>
      <c r="DR5" s="947"/>
      <c r="DS5" s="944">
        <v>2008</v>
      </c>
      <c r="DT5" s="947"/>
      <c r="DU5" s="947"/>
      <c r="DV5" s="945"/>
      <c r="DW5" s="944">
        <v>2009</v>
      </c>
      <c r="DX5" s="947"/>
      <c r="DY5" s="945"/>
      <c r="DZ5" s="951">
        <v>2010</v>
      </c>
      <c r="EA5" s="995"/>
      <c r="EB5" s="952"/>
      <c r="EC5" s="752">
        <v>2008</v>
      </c>
      <c r="ED5" s="552">
        <v>2009</v>
      </c>
      <c r="EE5" s="557">
        <v>2010</v>
      </c>
      <c r="EF5" s="552">
        <v>2008</v>
      </c>
      <c r="EG5" s="552">
        <v>2009</v>
      </c>
      <c r="EH5" s="557">
        <v>2010</v>
      </c>
      <c r="EI5" s="555">
        <v>2008</v>
      </c>
      <c r="EJ5" s="555">
        <v>2009</v>
      </c>
      <c r="EK5" s="556">
        <v>2010</v>
      </c>
      <c r="EL5" s="560">
        <v>2006</v>
      </c>
      <c r="EM5" s="552">
        <v>2007</v>
      </c>
      <c r="EN5" s="553">
        <v>2008</v>
      </c>
      <c r="EO5" s="560">
        <v>2006</v>
      </c>
      <c r="EP5" s="552">
        <v>2007</v>
      </c>
      <c r="EQ5" s="553">
        <v>2008</v>
      </c>
      <c r="ER5" s="560">
        <v>2006</v>
      </c>
      <c r="ES5" s="552">
        <v>2007</v>
      </c>
      <c r="ET5" s="553">
        <v>2008</v>
      </c>
      <c r="EU5" s="555">
        <v>2006</v>
      </c>
      <c r="EV5" s="561">
        <v>2007</v>
      </c>
      <c r="EW5" s="561">
        <v>2008</v>
      </c>
      <c r="EX5" s="560">
        <v>2003</v>
      </c>
      <c r="EY5" s="552">
        <v>2004</v>
      </c>
      <c r="EZ5" s="553">
        <v>2005</v>
      </c>
      <c r="FA5" s="430"/>
    </row>
    <row r="6" spans="1:204" s="458" customFormat="1" ht="39" hidden="1" thickTop="1">
      <c r="A6" s="437" t="s">
        <v>40</v>
      </c>
      <c r="B6" s="437" t="s">
        <v>38</v>
      </c>
      <c r="C6" s="437" t="s">
        <v>189</v>
      </c>
      <c r="D6" s="438" t="s">
        <v>44</v>
      </c>
      <c r="E6" s="439" t="s">
        <v>39</v>
      </c>
      <c r="F6" s="562" t="s">
        <v>236</v>
      </c>
      <c r="G6" s="440" t="s">
        <v>237</v>
      </c>
      <c r="H6" s="440" t="s">
        <v>238</v>
      </c>
      <c r="I6" s="441" t="s">
        <v>239</v>
      </c>
      <c r="J6" s="441" t="s">
        <v>240</v>
      </c>
      <c r="K6" s="441" t="s">
        <v>241</v>
      </c>
      <c r="L6" s="442" t="s">
        <v>242</v>
      </c>
      <c r="M6" s="562" t="s">
        <v>267</v>
      </c>
      <c r="N6" s="440" t="s">
        <v>268</v>
      </c>
      <c r="O6" s="443" t="s">
        <v>269</v>
      </c>
      <c r="P6" s="443" t="s">
        <v>270</v>
      </c>
      <c r="Q6" s="440" t="s">
        <v>271</v>
      </c>
      <c r="R6" s="440" t="s">
        <v>272</v>
      </c>
      <c r="S6" s="440" t="s">
        <v>273</v>
      </c>
      <c r="T6" s="440" t="s">
        <v>274</v>
      </c>
      <c r="U6" s="440" t="s">
        <v>275</v>
      </c>
      <c r="V6" s="441" t="s">
        <v>276</v>
      </c>
      <c r="W6" s="444" t="s">
        <v>277</v>
      </c>
      <c r="X6" s="445" t="s">
        <v>278</v>
      </c>
      <c r="Y6" s="562" t="s">
        <v>255</v>
      </c>
      <c r="Z6" s="440" t="s">
        <v>256</v>
      </c>
      <c r="AA6" s="440" t="s">
        <v>257</v>
      </c>
      <c r="AB6" s="440" t="s">
        <v>258</v>
      </c>
      <c r="AC6" s="441" t="s">
        <v>259</v>
      </c>
      <c r="AD6" s="444" t="s">
        <v>260</v>
      </c>
      <c r="AE6" s="440" t="s">
        <v>261</v>
      </c>
      <c r="AF6" s="440" t="s">
        <v>262</v>
      </c>
      <c r="AG6" s="440" t="s">
        <v>263</v>
      </c>
      <c r="AH6" s="441" t="s">
        <v>264</v>
      </c>
      <c r="AI6" s="444" t="s">
        <v>265</v>
      </c>
      <c r="AJ6" s="445" t="s">
        <v>266</v>
      </c>
      <c r="AK6" s="893" t="s">
        <v>243</v>
      </c>
      <c r="AL6" s="446" t="s">
        <v>1212</v>
      </c>
      <c r="AM6" s="447" t="s">
        <v>244</v>
      </c>
      <c r="AN6" s="446" t="s">
        <v>1213</v>
      </c>
      <c r="AO6" s="447" t="s">
        <v>245</v>
      </c>
      <c r="AP6" s="446" t="s">
        <v>1214</v>
      </c>
      <c r="AQ6" s="446" t="s">
        <v>246</v>
      </c>
      <c r="AR6" s="447" t="s">
        <v>247</v>
      </c>
      <c r="AS6" s="447" t="s">
        <v>1209</v>
      </c>
      <c r="AT6" s="889" t="s">
        <v>248</v>
      </c>
      <c r="AU6" s="447" t="s">
        <v>1199</v>
      </c>
      <c r="AV6" s="447" t="s">
        <v>1210</v>
      </c>
      <c r="AW6" s="889" t="s">
        <v>249</v>
      </c>
      <c r="AX6" s="447" t="s">
        <v>1200</v>
      </c>
      <c r="AY6" s="447" t="s">
        <v>1211</v>
      </c>
      <c r="AZ6" s="887" t="s">
        <v>250</v>
      </c>
      <c r="BA6" s="446" t="s">
        <v>1201</v>
      </c>
      <c r="BB6" s="447" t="s">
        <v>251</v>
      </c>
      <c r="BC6" s="446" t="s">
        <v>1202</v>
      </c>
      <c r="BD6" s="447" t="s">
        <v>252</v>
      </c>
      <c r="BE6" s="447" t="s">
        <v>1203</v>
      </c>
      <c r="BF6" s="447" t="s">
        <v>1206</v>
      </c>
      <c r="BG6" s="887" t="s">
        <v>253</v>
      </c>
      <c r="BH6" s="447" t="s">
        <v>1204</v>
      </c>
      <c r="BI6" s="447" t="s">
        <v>1207</v>
      </c>
      <c r="BJ6" s="889" t="s">
        <v>254</v>
      </c>
      <c r="BK6" s="447" t="s">
        <v>1205</v>
      </c>
      <c r="BL6" s="891" t="s">
        <v>1208</v>
      </c>
      <c r="BM6" s="562" t="s">
        <v>279</v>
      </c>
      <c r="BN6" s="441" t="s">
        <v>280</v>
      </c>
      <c r="BO6" s="444" t="s">
        <v>281</v>
      </c>
      <c r="BP6" s="440" t="s">
        <v>282</v>
      </c>
      <c r="BQ6" s="441" t="s">
        <v>283</v>
      </c>
      <c r="BR6" s="444" t="s">
        <v>284</v>
      </c>
      <c r="BS6" s="446" t="s">
        <v>285</v>
      </c>
      <c r="BT6" s="446" t="s">
        <v>286</v>
      </c>
      <c r="BU6" s="447" t="s">
        <v>287</v>
      </c>
      <c r="BV6" s="865" t="s">
        <v>288</v>
      </c>
      <c r="BW6" s="448" t="s">
        <v>289</v>
      </c>
      <c r="BX6" s="442" t="s">
        <v>290</v>
      </c>
      <c r="BY6" s="941" t="s">
        <v>291</v>
      </c>
      <c r="BZ6" s="449" t="s">
        <v>292</v>
      </c>
      <c r="CA6" s="450" t="s">
        <v>293</v>
      </c>
      <c r="CB6" s="451" t="s">
        <v>294</v>
      </c>
      <c r="CC6" s="448" t="s">
        <v>295</v>
      </c>
      <c r="CD6" s="442" t="s">
        <v>296</v>
      </c>
      <c r="CE6" s="452" t="s">
        <v>297</v>
      </c>
      <c r="CF6" s="453" t="s">
        <v>298</v>
      </c>
      <c r="CG6" s="454" t="s">
        <v>299</v>
      </c>
      <c r="CH6" s="455" t="s">
        <v>300</v>
      </c>
      <c r="CI6" s="444" t="s">
        <v>301</v>
      </c>
      <c r="CJ6" s="445" t="s">
        <v>302</v>
      </c>
      <c r="CK6" s="871" t="s">
        <v>303</v>
      </c>
      <c r="CL6" s="449" t="s">
        <v>304</v>
      </c>
      <c r="CM6" s="441" t="s">
        <v>305</v>
      </c>
      <c r="CN6" s="441" t="s">
        <v>306</v>
      </c>
      <c r="CO6" s="444" t="s">
        <v>307</v>
      </c>
      <c r="CP6" s="445" t="s">
        <v>308</v>
      </c>
      <c r="CQ6" s="455" t="s">
        <v>309</v>
      </c>
      <c r="CR6" s="449" t="s">
        <v>310</v>
      </c>
      <c r="CS6" s="449" t="s">
        <v>311</v>
      </c>
      <c r="CT6" s="449" t="s">
        <v>312</v>
      </c>
      <c r="CU6" s="449" t="s">
        <v>313</v>
      </c>
      <c r="CV6" s="441" t="s">
        <v>314</v>
      </c>
      <c r="CW6" s="444" t="s">
        <v>315</v>
      </c>
      <c r="CX6" s="445" t="s">
        <v>316</v>
      </c>
      <c r="CY6" s="455" t="s">
        <v>317</v>
      </c>
      <c r="CZ6" s="449" t="s">
        <v>318</v>
      </c>
      <c r="DA6" s="449" t="s">
        <v>319</v>
      </c>
      <c r="DB6" s="449" t="s">
        <v>320</v>
      </c>
      <c r="DC6" s="449" t="s">
        <v>321</v>
      </c>
      <c r="DD6" s="444" t="s">
        <v>322</v>
      </c>
      <c r="DE6" s="444" t="s">
        <v>323</v>
      </c>
      <c r="DF6" s="445" t="s">
        <v>324</v>
      </c>
      <c r="DG6" s="893" t="s">
        <v>325</v>
      </c>
      <c r="DH6" s="446" t="s">
        <v>1257</v>
      </c>
      <c r="DI6" s="447" t="s">
        <v>326</v>
      </c>
      <c r="DJ6" s="446" t="s">
        <v>1258</v>
      </c>
      <c r="DK6" s="447" t="s">
        <v>327</v>
      </c>
      <c r="DL6" s="446" t="s">
        <v>1259</v>
      </c>
      <c r="DM6" s="889" t="s">
        <v>328</v>
      </c>
      <c r="DN6" s="447" t="s">
        <v>1260</v>
      </c>
      <c r="DO6" s="447" t="s">
        <v>1261</v>
      </c>
      <c r="DP6" s="889" t="s">
        <v>329</v>
      </c>
      <c r="DQ6" s="447" t="s">
        <v>1262</v>
      </c>
      <c r="DR6" s="447" t="s">
        <v>1263</v>
      </c>
      <c r="DS6" s="889" t="s">
        <v>330</v>
      </c>
      <c r="DT6" s="447" t="s">
        <v>1264</v>
      </c>
      <c r="DU6" s="447" t="s">
        <v>1265</v>
      </c>
      <c r="DV6" s="446" t="s">
        <v>1266</v>
      </c>
      <c r="DW6" s="447" t="s">
        <v>331</v>
      </c>
      <c r="DX6" s="447" t="s">
        <v>1296</v>
      </c>
      <c r="DY6" s="446" t="s">
        <v>1267</v>
      </c>
      <c r="DZ6" s="447" t="s">
        <v>332</v>
      </c>
      <c r="EA6" s="447" t="s">
        <v>1297</v>
      </c>
      <c r="EB6" s="446" t="s">
        <v>1268</v>
      </c>
      <c r="EC6" s="451" t="s">
        <v>333</v>
      </c>
      <c r="ED6" s="444" t="s">
        <v>334</v>
      </c>
      <c r="EE6" s="444" t="s">
        <v>335</v>
      </c>
      <c r="EF6" s="441" t="s">
        <v>336</v>
      </c>
      <c r="EG6" s="444" t="s">
        <v>337</v>
      </c>
      <c r="EH6" s="444" t="s">
        <v>338</v>
      </c>
      <c r="EI6" s="453" t="s">
        <v>339</v>
      </c>
      <c r="EJ6" s="453" t="s">
        <v>340</v>
      </c>
      <c r="EK6" s="454" t="s">
        <v>341</v>
      </c>
      <c r="EL6" s="451" t="s">
        <v>342</v>
      </c>
      <c r="EM6" s="444" t="s">
        <v>343</v>
      </c>
      <c r="EN6" s="444" t="s">
        <v>344</v>
      </c>
      <c r="EO6" s="451" t="s">
        <v>345</v>
      </c>
      <c r="EP6" s="444" t="s">
        <v>346</v>
      </c>
      <c r="EQ6" s="444" t="s">
        <v>347</v>
      </c>
      <c r="ER6" s="451" t="s">
        <v>348</v>
      </c>
      <c r="ES6" s="444" t="s">
        <v>349</v>
      </c>
      <c r="ET6" s="444" t="s">
        <v>350</v>
      </c>
      <c r="EU6" s="453" t="s">
        <v>351</v>
      </c>
      <c r="EV6" s="453" t="s">
        <v>352</v>
      </c>
      <c r="EW6" s="454" t="s">
        <v>353</v>
      </c>
      <c r="EX6" s="451" t="s">
        <v>354</v>
      </c>
      <c r="EY6" s="444" t="s">
        <v>355</v>
      </c>
      <c r="EZ6" s="444" t="s">
        <v>356</v>
      </c>
      <c r="FA6" s="456"/>
      <c r="FB6" s="457"/>
      <c r="FC6" s="457"/>
      <c r="FD6" s="457"/>
      <c r="FE6" s="457"/>
      <c r="FF6" s="457"/>
      <c r="FG6" s="457"/>
      <c r="FH6" s="457"/>
      <c r="FI6" s="457"/>
      <c r="FJ6" s="457"/>
      <c r="FK6" s="457"/>
      <c r="FL6" s="457"/>
      <c r="FM6" s="457"/>
      <c r="FN6" s="457"/>
      <c r="FO6" s="457"/>
      <c r="FP6" s="457"/>
      <c r="FQ6" s="457"/>
      <c r="FR6" s="457"/>
      <c r="FS6" s="457"/>
      <c r="FT6" s="457"/>
      <c r="FU6" s="457"/>
      <c r="FV6" s="457"/>
      <c r="FW6" s="457"/>
      <c r="FX6" s="457"/>
      <c r="FY6" s="457"/>
      <c r="FZ6" s="457"/>
      <c r="GA6" s="457"/>
      <c r="GB6" s="457"/>
      <c r="GC6" s="457"/>
      <c r="GD6" s="457"/>
      <c r="GE6" s="457"/>
      <c r="GF6" s="457"/>
      <c r="GG6" s="457"/>
      <c r="GH6" s="457"/>
      <c r="GI6" s="457"/>
      <c r="GJ6" s="457"/>
      <c r="GK6" s="457"/>
      <c r="GL6" s="457"/>
      <c r="GM6" s="457"/>
      <c r="GN6" s="457"/>
      <c r="GO6" s="457"/>
      <c r="GP6" s="457"/>
      <c r="GQ6" s="457"/>
      <c r="GR6" s="457"/>
      <c r="GS6" s="457"/>
      <c r="GT6" s="457"/>
      <c r="GU6" s="457"/>
      <c r="GV6" s="457"/>
    </row>
    <row r="7" spans="1:204" ht="15.75" customHeight="1" thickTop="1">
      <c r="A7" s="685" t="s">
        <v>85</v>
      </c>
      <c r="B7" s="686" t="s">
        <v>956</v>
      </c>
      <c r="C7" s="798"/>
      <c r="D7" s="687">
        <v>100858</v>
      </c>
      <c r="E7" s="687">
        <v>1</v>
      </c>
      <c r="F7" s="688">
        <v>5192</v>
      </c>
      <c r="G7" s="689">
        <v>5303</v>
      </c>
      <c r="H7" s="689">
        <v>5395</v>
      </c>
      <c r="I7" s="764">
        <v>5511</v>
      </c>
      <c r="J7" s="764">
        <v>5277</v>
      </c>
      <c r="K7" s="764">
        <v>5256</v>
      </c>
      <c r="L7" s="690">
        <v>5449</v>
      </c>
      <c r="M7" s="688">
        <v>3652</v>
      </c>
      <c r="N7" s="689">
        <v>3826</v>
      </c>
      <c r="O7" s="691">
        <v>3705</v>
      </c>
      <c r="P7" s="691">
        <v>4143</v>
      </c>
      <c r="Q7" s="689">
        <v>3684</v>
      </c>
      <c r="R7" s="882">
        <v>3564</v>
      </c>
      <c r="S7" s="689">
        <v>4154</v>
      </c>
      <c r="T7" s="689">
        <v>4069</v>
      </c>
      <c r="U7" s="689">
        <v>4160</v>
      </c>
      <c r="V7" s="764">
        <v>3955</v>
      </c>
      <c r="W7" s="767">
        <v>3898</v>
      </c>
      <c r="X7" s="765">
        <v>4183</v>
      </c>
      <c r="Y7" s="688"/>
      <c r="Z7" s="689"/>
      <c r="AA7" s="689"/>
      <c r="AB7" s="689"/>
      <c r="AC7" s="764"/>
      <c r="AD7" s="767"/>
      <c r="AE7" s="689"/>
      <c r="AF7" s="689"/>
      <c r="AG7" s="689"/>
      <c r="AH7" s="764"/>
      <c r="AI7" s="767"/>
      <c r="AJ7" s="765"/>
      <c r="AK7" s="892">
        <f t="shared" ref="AK7:AK70" si="1">IF(M7&gt;0,M7-Y7, )</f>
        <v>3652</v>
      </c>
      <c r="AL7" s="884">
        <f t="shared" ref="AL7:AL70" si="2">IF(CH7&gt;0,AK7,)</f>
        <v>0</v>
      </c>
      <c r="AM7" s="883">
        <f t="shared" ref="AM7:AM70" si="3">IF(N7&gt;0,N7-Z7, )</f>
        <v>3826</v>
      </c>
      <c r="AN7" s="884">
        <f t="shared" ref="AN7:AN70" si="4">IF(CI7&gt;0,AM7,)</f>
        <v>0</v>
      </c>
      <c r="AO7" s="883">
        <f t="shared" ref="AO7:AO70" si="5">IF(O7&gt;0,O7-AA7, )</f>
        <v>3705</v>
      </c>
      <c r="AP7" s="884">
        <f t="shared" ref="AP7:AP70" si="6">IF(CJ7&gt;0,AO7,)</f>
        <v>0</v>
      </c>
      <c r="AQ7" s="768">
        <f t="shared" ref="AQ7:AQ70" si="7">IF(P7&gt;0,P7-AB7, )</f>
        <v>4143</v>
      </c>
      <c r="AR7" s="883">
        <f t="shared" ref="AR7:AR70" si="8">IF(Q7&gt;0,Q7-AC7, )</f>
        <v>3684</v>
      </c>
      <c r="AS7" s="886">
        <f t="shared" ref="AS7:AS70" si="9">IF(BV7&gt;0,AR7,)</f>
        <v>3684</v>
      </c>
      <c r="AT7" s="888">
        <f t="shared" ref="AT7:AT70" si="10">IF(R7&gt;0,R7-AD7, )</f>
        <v>3564</v>
      </c>
      <c r="AU7" s="886">
        <f t="shared" ref="AU7:AU70" si="11">IF(F7&gt;0,AT7,)</f>
        <v>3564</v>
      </c>
      <c r="AV7" s="886">
        <f t="shared" ref="AV7:AV70" si="12">IF(BW7&gt;0,AT7,)</f>
        <v>3564</v>
      </c>
      <c r="AW7" s="888">
        <f t="shared" ref="AW7:AW70" si="13">IF(S7&gt;0,S7-AE7, )</f>
        <v>4154</v>
      </c>
      <c r="AX7" s="886">
        <f t="shared" ref="AX7:AX70" si="14">IF(G7&gt;0,AW7,)</f>
        <v>4154</v>
      </c>
      <c r="AY7" s="886">
        <f t="shared" ref="AY7:AY70" si="15">IF(BX7&gt;0,AW7,)</f>
        <v>4154</v>
      </c>
      <c r="AZ7" s="888">
        <f t="shared" ref="AZ7:AZ70" si="16">IF(T7&gt;0,T7-AF7, )</f>
        <v>4069</v>
      </c>
      <c r="BA7" s="884">
        <f t="shared" ref="BA7:BA70" si="17">IF(H7&gt;0,AZ7,)</f>
        <v>4069</v>
      </c>
      <c r="BB7" s="883">
        <f t="shared" ref="BB7:BB70" si="18">IF(U7&gt;0,U7-AG7, )</f>
        <v>4160</v>
      </c>
      <c r="BC7" s="884">
        <f t="shared" ref="BC7:BC70" si="19">IF(I7&gt;0,BB7,)</f>
        <v>4160</v>
      </c>
      <c r="BD7" s="883">
        <f t="shared" ref="BD7:BD70" si="20">IF(V7&gt;0,V7-AH7, )</f>
        <v>3955</v>
      </c>
      <c r="BE7" s="886">
        <f t="shared" ref="BE7:BE70" si="21">IF(J7&gt;0,BD7,)</f>
        <v>3955</v>
      </c>
      <c r="BF7" s="886">
        <f t="shared" ref="BF7:BF70" si="22">IF(BM7&gt;0,BD7,0)</f>
        <v>3955</v>
      </c>
      <c r="BG7" s="888">
        <f t="shared" ref="BG7:BG70" si="23">IF(W7&gt;0,W7-AI7, )</f>
        <v>3898</v>
      </c>
      <c r="BH7" s="886">
        <f t="shared" ref="BH7:BH70" si="24">IF(K7&gt;0,BG7,)</f>
        <v>3898</v>
      </c>
      <c r="BI7" s="886">
        <f t="shared" ref="BI7:BI70" si="25">IF(BN7&gt;0,BG7,)</f>
        <v>3898</v>
      </c>
      <c r="BJ7" s="890">
        <f t="shared" ref="BJ7:BJ70" si="26">IF(X7&gt;0,X7-AJ7, )</f>
        <v>4183</v>
      </c>
      <c r="BK7" s="885">
        <f t="shared" ref="BK7:BK70" si="27">IF(L7&gt;0,BJ7,)</f>
        <v>4183</v>
      </c>
      <c r="BL7" s="885">
        <f t="shared" ref="BL7:BL70" si="28">IF(BO7&gt;0,BJ7,)</f>
        <v>4183</v>
      </c>
      <c r="BM7" s="688">
        <v>3409</v>
      </c>
      <c r="BN7" s="764">
        <v>3410</v>
      </c>
      <c r="BO7" s="770">
        <v>3717</v>
      </c>
      <c r="BP7" s="689">
        <v>151</v>
      </c>
      <c r="BQ7" s="764">
        <v>131</v>
      </c>
      <c r="BR7" s="770">
        <v>113</v>
      </c>
      <c r="BS7" s="768">
        <f t="shared" ref="BS7:BS70" si="29">IF(BF7=" "," ",(BF7-BM7-BP7))</f>
        <v>395</v>
      </c>
      <c r="BT7" s="768">
        <f t="shared" ref="BT7:BT70" si="30">IF(BI7=" "," ",(BI7-BN7-BQ7))</f>
        <v>357</v>
      </c>
      <c r="BU7" s="771">
        <f t="shared" ref="BU7:BU70" si="31">IF(BL7=" "," ",(BL7-BO7-BR7))</f>
        <v>353</v>
      </c>
      <c r="BV7" s="772">
        <v>2477</v>
      </c>
      <c r="BW7" s="692">
        <v>2378</v>
      </c>
      <c r="BX7" s="690">
        <v>2770</v>
      </c>
      <c r="BY7" s="721"/>
      <c r="BZ7" s="720">
        <v>126</v>
      </c>
      <c r="CA7" s="765">
        <v>148</v>
      </c>
      <c r="CB7" s="772">
        <v>493</v>
      </c>
      <c r="CC7" s="692">
        <v>784</v>
      </c>
      <c r="CD7" s="690">
        <v>936</v>
      </c>
      <c r="CE7" s="773">
        <f t="shared" ref="CE7:CE70" si="32">IF(AS7=" ","",(AS7-SUM(BV7,BY7,CB7)))</f>
        <v>714</v>
      </c>
      <c r="CF7" s="774">
        <f t="shared" ref="CF7:CF70" si="33">IF(AV7=" ","",(AV7-SUM(BW7,BZ7,CC7)))</f>
        <v>276</v>
      </c>
      <c r="CG7" s="775">
        <f t="shared" ref="CG7:CG70" si="34">IF(AY7=" ","",(AY7-SUM(BX7,CA7,CD7)))</f>
        <v>300</v>
      </c>
      <c r="CH7" s="721"/>
      <c r="CI7" s="767"/>
      <c r="CJ7" s="765"/>
      <c r="CK7" s="872"/>
      <c r="CL7" s="720"/>
      <c r="CM7" s="764"/>
      <c r="CN7" s="764"/>
      <c r="CO7" s="767"/>
      <c r="CP7" s="577"/>
      <c r="CQ7" s="721"/>
      <c r="CR7" s="720"/>
      <c r="CS7" s="720"/>
      <c r="CT7" s="720"/>
      <c r="CU7" s="720"/>
      <c r="CV7" s="764"/>
      <c r="CW7" s="767"/>
      <c r="CX7" s="765"/>
      <c r="CY7" s="721"/>
      <c r="CZ7" s="720"/>
      <c r="DA7" s="720"/>
      <c r="DB7" s="720"/>
      <c r="DC7" s="720"/>
      <c r="DD7" s="767"/>
      <c r="DE7" s="767"/>
      <c r="DF7" s="765"/>
      <c r="DG7" s="892">
        <f t="shared" ref="DG7:DG42" si="35">IF(CQ7&gt;0,CQ7-CY7,)</f>
        <v>0</v>
      </c>
      <c r="DH7" s="884">
        <f t="shared" ref="DH7:DH70" si="36">IF(EX7&gt;0,DG7,)</f>
        <v>0</v>
      </c>
      <c r="DI7" s="883">
        <f t="shared" ref="DI7:DI42" si="37">IF(CR7&gt;0,CR7-CZ7,)</f>
        <v>0</v>
      </c>
      <c r="DJ7" s="884">
        <f t="shared" ref="DJ7:DJ70" si="38">IF(EY7&gt;0,DI7,)</f>
        <v>0</v>
      </c>
      <c r="DK7" s="883">
        <f t="shared" ref="DK7:DK42" si="39">IF(CS7&gt;0,CS7-DA7,)</f>
        <v>0</v>
      </c>
      <c r="DL7" s="884">
        <f t="shared" ref="DL7:DL70" si="40">IF(EZ7&gt;0,DK7,)</f>
        <v>0</v>
      </c>
      <c r="DM7" s="888">
        <f t="shared" ref="DM7:DM42" si="41">IF(CT7&gt;0,CT7-DB7,)</f>
        <v>0</v>
      </c>
      <c r="DN7" s="886">
        <f>IF(CT7&gt;0,DM7,)</f>
        <v>0</v>
      </c>
      <c r="DO7" s="886">
        <f t="shared" ref="DO7:DO70" si="42">IF(EL7&gt;0,DM7,)</f>
        <v>0</v>
      </c>
      <c r="DP7" s="888">
        <f t="shared" ref="DP7:DP42" si="43">IF(CU7&gt;0,CU7-DC7,)</f>
        <v>0</v>
      </c>
      <c r="DQ7" s="886">
        <f>IF(CU7&gt;0,DP7,)</f>
        <v>0</v>
      </c>
      <c r="DR7" s="886">
        <f t="shared" ref="DR7:DR70" si="44">IF(EM7&gt;0,DP7,)</f>
        <v>0</v>
      </c>
      <c r="DS7" s="888">
        <f t="shared" ref="DS7:DS42" si="45">IF(CV7&gt;0,CV7-DD7,)</f>
        <v>0</v>
      </c>
      <c r="DT7" s="886">
        <f>IF(CV7&gt;0,DS7,)</f>
        <v>0</v>
      </c>
      <c r="DU7" s="886">
        <f t="shared" ref="DU7:DU70" si="46">IF(EN7&gt;0,DS7,)</f>
        <v>0</v>
      </c>
      <c r="DV7" s="886">
        <f>IF(EC7&gt;0,DS7,)</f>
        <v>0</v>
      </c>
      <c r="DW7" s="888">
        <f t="shared" ref="DW7:DW42" si="47">IF(CW7&gt;0,CW7-DE7,)</f>
        <v>0</v>
      </c>
      <c r="DX7" s="886">
        <f>IF(ED7&gt;0,DW7,)</f>
        <v>0</v>
      </c>
      <c r="DY7" s="886">
        <f>IF(ED7&gt;0,DW7,)</f>
        <v>0</v>
      </c>
      <c r="DZ7" s="954">
        <f t="shared" ref="DZ7:DZ42" si="48">IF(CX7&gt;0,CX7-DF7,)</f>
        <v>0</v>
      </c>
      <c r="EA7" s="885">
        <f>IF(EE7&gt;0,DZ7,)</f>
        <v>0</v>
      </c>
      <c r="EB7" s="885">
        <f>IF(EE7&gt;0,DZ7,)</f>
        <v>0</v>
      </c>
      <c r="EC7" s="772"/>
      <c r="ED7" s="767"/>
      <c r="EE7" s="770"/>
      <c r="EF7" s="764"/>
      <c r="EG7" s="767"/>
      <c r="EH7" s="782"/>
      <c r="EI7" s="774">
        <f>IF(DT7="","",(DT7-EC7-EF7))</f>
        <v>0</v>
      </c>
      <c r="EJ7" s="774">
        <f>IF(DX7="","",(DX7-ED7-EG7))</f>
        <v>0</v>
      </c>
      <c r="EK7" s="775">
        <f>IF(EA7="","",(EA7-EE7-EH7))</f>
        <v>0</v>
      </c>
      <c r="EL7" s="772"/>
      <c r="EM7" s="767"/>
      <c r="EN7" s="770"/>
      <c r="EO7" s="772"/>
      <c r="EP7" s="767"/>
      <c r="EQ7" s="782"/>
      <c r="ER7" s="772"/>
      <c r="ES7" s="767"/>
      <c r="ET7" s="770"/>
      <c r="EU7" s="774">
        <f>IF(DO7="","",(DO7-SUM(EL7,EO7,ER7)))</f>
        <v>0</v>
      </c>
      <c r="EV7" s="774">
        <f>IF(DR7="","",(DR7-SUM(EM7,EP7,ES7)))</f>
        <v>0</v>
      </c>
      <c r="EW7" s="775">
        <f>IF(DU7="","",(DU7-SUM(EN7,EQ7,ET7)))</f>
        <v>0</v>
      </c>
      <c r="EX7" s="772"/>
      <c r="EY7" s="767"/>
      <c r="EZ7" s="770"/>
    </row>
    <row r="8" spans="1:204" ht="15.75" customHeight="1">
      <c r="A8" s="685" t="s">
        <v>85</v>
      </c>
      <c r="B8" s="686" t="s">
        <v>957</v>
      </c>
      <c r="C8" s="798"/>
      <c r="D8" s="693">
        <v>100751</v>
      </c>
      <c r="E8" s="687">
        <v>1</v>
      </c>
      <c r="F8" s="688">
        <v>4810.5</v>
      </c>
      <c r="G8" s="689">
        <v>5240</v>
      </c>
      <c r="H8" s="689">
        <v>5864</v>
      </c>
      <c r="I8" s="764">
        <v>5921</v>
      </c>
      <c r="J8" s="764">
        <v>6616</v>
      </c>
      <c r="K8" s="764">
        <v>6487</v>
      </c>
      <c r="L8" s="690">
        <v>7451</v>
      </c>
      <c r="M8" s="688">
        <v>2566</v>
      </c>
      <c r="N8" s="689">
        <v>2791</v>
      </c>
      <c r="O8" s="691">
        <v>2357</v>
      </c>
      <c r="P8" s="691">
        <v>2590</v>
      </c>
      <c r="Q8" s="689">
        <v>3052</v>
      </c>
      <c r="R8" s="882">
        <v>3345</v>
      </c>
      <c r="S8" s="689">
        <v>3704</v>
      </c>
      <c r="T8" s="689">
        <v>4335</v>
      </c>
      <c r="U8" s="689">
        <v>4493</v>
      </c>
      <c r="V8" s="764">
        <v>5034</v>
      </c>
      <c r="W8" s="767">
        <v>5116</v>
      </c>
      <c r="X8" s="765">
        <v>5487</v>
      </c>
      <c r="Y8" s="688"/>
      <c r="Z8" s="689"/>
      <c r="AA8" s="689"/>
      <c r="AB8" s="689"/>
      <c r="AC8" s="764"/>
      <c r="AD8" s="767"/>
      <c r="AE8" s="689"/>
      <c r="AF8" s="689"/>
      <c r="AG8" s="689"/>
      <c r="AH8" s="764"/>
      <c r="AI8" s="767"/>
      <c r="AJ8" s="765"/>
      <c r="AK8" s="892">
        <f t="shared" si="1"/>
        <v>2566</v>
      </c>
      <c r="AL8" s="884">
        <f t="shared" si="2"/>
        <v>0</v>
      </c>
      <c r="AM8" s="883">
        <f t="shared" si="3"/>
        <v>2791</v>
      </c>
      <c r="AN8" s="884">
        <f t="shared" si="4"/>
        <v>0</v>
      </c>
      <c r="AO8" s="883">
        <f t="shared" si="5"/>
        <v>2357</v>
      </c>
      <c r="AP8" s="884">
        <f t="shared" si="6"/>
        <v>0</v>
      </c>
      <c r="AQ8" s="768">
        <f t="shared" si="7"/>
        <v>2590</v>
      </c>
      <c r="AR8" s="883">
        <f t="shared" si="8"/>
        <v>3052</v>
      </c>
      <c r="AS8" s="886">
        <f t="shared" si="9"/>
        <v>3052</v>
      </c>
      <c r="AT8" s="888">
        <f t="shared" si="10"/>
        <v>3345</v>
      </c>
      <c r="AU8" s="886">
        <f t="shared" si="11"/>
        <v>3345</v>
      </c>
      <c r="AV8" s="886">
        <f t="shared" si="12"/>
        <v>3345</v>
      </c>
      <c r="AW8" s="888">
        <f t="shared" si="13"/>
        <v>3704</v>
      </c>
      <c r="AX8" s="886">
        <f t="shared" si="14"/>
        <v>3704</v>
      </c>
      <c r="AY8" s="886">
        <f t="shared" si="15"/>
        <v>3704</v>
      </c>
      <c r="AZ8" s="888">
        <f t="shared" si="16"/>
        <v>4335</v>
      </c>
      <c r="BA8" s="884">
        <f t="shared" si="17"/>
        <v>4335</v>
      </c>
      <c r="BB8" s="883">
        <f t="shared" si="18"/>
        <v>4493</v>
      </c>
      <c r="BC8" s="884">
        <f t="shared" si="19"/>
        <v>4493</v>
      </c>
      <c r="BD8" s="883">
        <f t="shared" si="20"/>
        <v>5034</v>
      </c>
      <c r="BE8" s="886">
        <f t="shared" si="21"/>
        <v>5034</v>
      </c>
      <c r="BF8" s="886">
        <f t="shared" si="22"/>
        <v>5034</v>
      </c>
      <c r="BG8" s="888">
        <f t="shared" si="23"/>
        <v>5116</v>
      </c>
      <c r="BH8" s="886">
        <f t="shared" si="24"/>
        <v>5116</v>
      </c>
      <c r="BI8" s="886">
        <f t="shared" si="25"/>
        <v>5116</v>
      </c>
      <c r="BJ8" s="890">
        <f t="shared" si="26"/>
        <v>5487</v>
      </c>
      <c r="BK8" s="885">
        <f t="shared" si="27"/>
        <v>5487</v>
      </c>
      <c r="BL8" s="885">
        <f t="shared" si="28"/>
        <v>5487</v>
      </c>
      <c r="BM8" s="688">
        <v>4215</v>
      </c>
      <c r="BN8" s="764">
        <v>4306</v>
      </c>
      <c r="BO8" s="770">
        <v>4706</v>
      </c>
      <c r="BP8" s="689">
        <v>271</v>
      </c>
      <c r="BQ8" s="764">
        <v>274</v>
      </c>
      <c r="BR8" s="770">
        <v>228</v>
      </c>
      <c r="BS8" s="768">
        <f t="shared" si="29"/>
        <v>548</v>
      </c>
      <c r="BT8" s="768">
        <f t="shared" si="30"/>
        <v>536</v>
      </c>
      <c r="BU8" s="771">
        <f t="shared" si="31"/>
        <v>553</v>
      </c>
      <c r="BV8" s="772">
        <v>1966</v>
      </c>
      <c r="BW8" s="692">
        <v>2213</v>
      </c>
      <c r="BX8" s="690">
        <v>2396</v>
      </c>
      <c r="BY8" s="721"/>
      <c r="BZ8" s="720">
        <v>99</v>
      </c>
      <c r="CA8" s="765">
        <v>108</v>
      </c>
      <c r="CB8" s="772">
        <v>574</v>
      </c>
      <c r="CC8" s="692">
        <v>601</v>
      </c>
      <c r="CD8" s="690">
        <v>770</v>
      </c>
      <c r="CE8" s="773">
        <f t="shared" si="32"/>
        <v>512</v>
      </c>
      <c r="CF8" s="774">
        <f t="shared" si="33"/>
        <v>432</v>
      </c>
      <c r="CG8" s="775">
        <f t="shared" si="34"/>
        <v>430</v>
      </c>
      <c r="CH8" s="721"/>
      <c r="CI8" s="767"/>
      <c r="CJ8" s="765"/>
      <c r="CK8" s="872"/>
      <c r="CL8" s="720"/>
      <c r="CM8" s="764"/>
      <c r="CN8" s="764"/>
      <c r="CO8" s="767"/>
      <c r="CP8" s="577"/>
      <c r="CQ8" s="721"/>
      <c r="CR8" s="720"/>
      <c r="CS8" s="720"/>
      <c r="CT8" s="720"/>
      <c r="CU8" s="720"/>
      <c r="CV8" s="764"/>
      <c r="CW8" s="767"/>
      <c r="CX8" s="765"/>
      <c r="CY8" s="721"/>
      <c r="CZ8" s="720"/>
      <c r="DA8" s="720"/>
      <c r="DB8" s="720"/>
      <c r="DC8" s="720"/>
      <c r="DD8" s="767"/>
      <c r="DE8" s="767"/>
      <c r="DF8" s="765"/>
      <c r="DG8" s="892">
        <f t="shared" si="35"/>
        <v>0</v>
      </c>
      <c r="DH8" s="884">
        <f t="shared" si="36"/>
        <v>0</v>
      </c>
      <c r="DI8" s="883">
        <f t="shared" si="37"/>
        <v>0</v>
      </c>
      <c r="DJ8" s="884">
        <f t="shared" si="38"/>
        <v>0</v>
      </c>
      <c r="DK8" s="883">
        <f t="shared" si="39"/>
        <v>0</v>
      </c>
      <c r="DL8" s="884">
        <f t="shared" si="40"/>
        <v>0</v>
      </c>
      <c r="DM8" s="888">
        <f t="shared" si="41"/>
        <v>0</v>
      </c>
      <c r="DN8" s="886">
        <f t="shared" ref="DN8:DN71" si="49">IF(CT8&gt;0,DM8,)</f>
        <v>0</v>
      </c>
      <c r="DO8" s="886">
        <f t="shared" si="42"/>
        <v>0</v>
      </c>
      <c r="DP8" s="888">
        <f t="shared" si="43"/>
        <v>0</v>
      </c>
      <c r="DQ8" s="886">
        <f t="shared" ref="DQ8:DQ71" si="50">IF(CU8&gt;0,DP8,)</f>
        <v>0</v>
      </c>
      <c r="DR8" s="886">
        <f t="shared" si="44"/>
        <v>0</v>
      </c>
      <c r="DS8" s="888">
        <f t="shared" si="45"/>
        <v>0</v>
      </c>
      <c r="DT8" s="886">
        <f t="shared" ref="DT8:DT71" si="51">IF(CV8&gt;0,DS8,)</f>
        <v>0</v>
      </c>
      <c r="DU8" s="886">
        <f t="shared" si="46"/>
        <v>0</v>
      </c>
      <c r="DV8" s="886">
        <f t="shared" ref="DV8:DV71" si="52">IF(EC8&gt;0,DS8,)</f>
        <v>0</v>
      </c>
      <c r="DW8" s="888">
        <f t="shared" si="47"/>
        <v>0</v>
      </c>
      <c r="DX8" s="886">
        <f t="shared" ref="DX8:DX71" si="53">IF(ED8&gt;0,DW8,)</f>
        <v>0</v>
      </c>
      <c r="DY8" s="886">
        <f t="shared" ref="DY8:DY71" si="54">IF(ED8&gt;0,DW8,)</f>
        <v>0</v>
      </c>
      <c r="DZ8" s="954">
        <f t="shared" si="48"/>
        <v>0</v>
      </c>
      <c r="EA8" s="885">
        <f t="shared" ref="EA8:EA71" si="55">IF(EE8&gt;0,DZ8,)</f>
        <v>0</v>
      </c>
      <c r="EB8" s="885">
        <f t="shared" ref="EB8:EB71" si="56">IF(EE8&gt;0,DZ8,)</f>
        <v>0</v>
      </c>
      <c r="EC8" s="772"/>
      <c r="ED8" s="767"/>
      <c r="EE8" s="770"/>
      <c r="EF8" s="764"/>
      <c r="EG8" s="767"/>
      <c r="EH8" s="782"/>
      <c r="EI8" s="774">
        <f t="shared" ref="EI8:EI71" si="57">IF(DT8="","",(DT8-EC8-EF8))</f>
        <v>0</v>
      </c>
      <c r="EJ8" s="774">
        <f t="shared" ref="EJ8:EJ71" si="58">IF(DX8="","",(DX8-ED8-EG8))</f>
        <v>0</v>
      </c>
      <c r="EK8" s="775">
        <f t="shared" ref="EK8:EK71" si="59">IF(EA8="","",(EA8-EE8-EH8))</f>
        <v>0</v>
      </c>
      <c r="EL8" s="772"/>
      <c r="EM8" s="767"/>
      <c r="EN8" s="770"/>
      <c r="EO8" s="772"/>
      <c r="EP8" s="767"/>
      <c r="EQ8" s="782"/>
      <c r="ER8" s="772"/>
      <c r="ES8" s="767"/>
      <c r="ET8" s="770"/>
      <c r="EU8" s="774">
        <f t="shared" ref="EU8:EU71" si="60">IF(DO8="","",(DO8-SUM(EL8,EO8,ER8)))</f>
        <v>0</v>
      </c>
      <c r="EV8" s="774">
        <f t="shared" ref="EV8:EV71" si="61">IF(DR8="","",(DR8-SUM(EM8,EP8,ES8)))</f>
        <v>0</v>
      </c>
      <c r="EW8" s="775">
        <f t="shared" ref="EW8:EW71" si="62">IF(DU8="","",(DU8-SUM(EN8,EQ8,ET8)))</f>
        <v>0</v>
      </c>
      <c r="EX8" s="772"/>
      <c r="EY8" s="767"/>
      <c r="EZ8" s="770"/>
    </row>
    <row r="9" spans="1:204" ht="15.75" customHeight="1">
      <c r="A9" s="685" t="s">
        <v>85</v>
      </c>
      <c r="B9" s="694" t="s">
        <v>958</v>
      </c>
      <c r="C9" s="799" t="s">
        <v>784</v>
      </c>
      <c r="D9" s="687">
        <v>100663</v>
      </c>
      <c r="E9" s="687">
        <v>1</v>
      </c>
      <c r="F9" s="695">
        <v>2135</v>
      </c>
      <c r="G9" s="689">
        <v>2562</v>
      </c>
      <c r="H9" s="689">
        <v>2576</v>
      </c>
      <c r="I9" s="764">
        <v>2485</v>
      </c>
      <c r="J9" s="764">
        <v>2340</v>
      </c>
      <c r="K9" s="764">
        <v>2723</v>
      </c>
      <c r="L9" s="690">
        <v>2962</v>
      </c>
      <c r="M9" s="688">
        <v>1146</v>
      </c>
      <c r="N9" s="689">
        <v>1228</v>
      </c>
      <c r="O9" s="691">
        <v>1216</v>
      </c>
      <c r="P9" s="691">
        <v>1401</v>
      </c>
      <c r="Q9" s="689">
        <v>1619</v>
      </c>
      <c r="R9" s="882">
        <v>1543</v>
      </c>
      <c r="S9" s="689">
        <v>1533</v>
      </c>
      <c r="T9" s="689">
        <v>1487</v>
      </c>
      <c r="U9" s="689">
        <v>1392</v>
      </c>
      <c r="V9" s="764">
        <v>1276</v>
      </c>
      <c r="W9" s="767">
        <v>1497</v>
      </c>
      <c r="X9" s="765">
        <v>1472</v>
      </c>
      <c r="Y9" s="688"/>
      <c r="Z9" s="689"/>
      <c r="AA9" s="689"/>
      <c r="AB9" s="689"/>
      <c r="AC9" s="764"/>
      <c r="AD9" s="767"/>
      <c r="AE9" s="689"/>
      <c r="AF9" s="689"/>
      <c r="AG9" s="689"/>
      <c r="AH9" s="764"/>
      <c r="AI9" s="767"/>
      <c r="AJ9" s="765"/>
      <c r="AK9" s="892">
        <f t="shared" si="1"/>
        <v>1146</v>
      </c>
      <c r="AL9" s="884">
        <f t="shared" si="2"/>
        <v>0</v>
      </c>
      <c r="AM9" s="883">
        <f t="shared" si="3"/>
        <v>1228</v>
      </c>
      <c r="AN9" s="884">
        <f t="shared" si="4"/>
        <v>0</v>
      </c>
      <c r="AO9" s="883">
        <f t="shared" si="5"/>
        <v>1216</v>
      </c>
      <c r="AP9" s="884">
        <f t="shared" si="6"/>
        <v>0</v>
      </c>
      <c r="AQ9" s="768">
        <f t="shared" si="7"/>
        <v>1401</v>
      </c>
      <c r="AR9" s="883">
        <f t="shared" si="8"/>
        <v>1619</v>
      </c>
      <c r="AS9" s="886">
        <f t="shared" si="9"/>
        <v>1619</v>
      </c>
      <c r="AT9" s="888">
        <f t="shared" si="10"/>
        <v>1543</v>
      </c>
      <c r="AU9" s="886">
        <f t="shared" si="11"/>
        <v>1543</v>
      </c>
      <c r="AV9" s="886">
        <f t="shared" si="12"/>
        <v>1543</v>
      </c>
      <c r="AW9" s="888">
        <f t="shared" si="13"/>
        <v>1533</v>
      </c>
      <c r="AX9" s="886">
        <f t="shared" si="14"/>
        <v>1533</v>
      </c>
      <c r="AY9" s="886">
        <f t="shared" si="15"/>
        <v>1533</v>
      </c>
      <c r="AZ9" s="888">
        <f t="shared" si="16"/>
        <v>1487</v>
      </c>
      <c r="BA9" s="884">
        <f t="shared" si="17"/>
        <v>1487</v>
      </c>
      <c r="BB9" s="883">
        <f t="shared" si="18"/>
        <v>1392</v>
      </c>
      <c r="BC9" s="884">
        <f t="shared" si="19"/>
        <v>1392</v>
      </c>
      <c r="BD9" s="883">
        <f t="shared" si="20"/>
        <v>1276</v>
      </c>
      <c r="BE9" s="886">
        <f t="shared" si="21"/>
        <v>1276</v>
      </c>
      <c r="BF9" s="886">
        <f t="shared" si="22"/>
        <v>1276</v>
      </c>
      <c r="BG9" s="888">
        <f t="shared" si="23"/>
        <v>1497</v>
      </c>
      <c r="BH9" s="886">
        <f t="shared" si="24"/>
        <v>1497</v>
      </c>
      <c r="BI9" s="886">
        <f t="shared" si="25"/>
        <v>1497</v>
      </c>
      <c r="BJ9" s="890">
        <f t="shared" si="26"/>
        <v>1472</v>
      </c>
      <c r="BK9" s="885">
        <f t="shared" si="27"/>
        <v>1472</v>
      </c>
      <c r="BL9" s="885">
        <f t="shared" si="28"/>
        <v>1472</v>
      </c>
      <c r="BM9" s="688">
        <v>1043</v>
      </c>
      <c r="BN9" s="764">
        <v>1196</v>
      </c>
      <c r="BO9" s="770">
        <v>1168</v>
      </c>
      <c r="BP9" s="689">
        <v>107</v>
      </c>
      <c r="BQ9" s="764">
        <v>122</v>
      </c>
      <c r="BR9" s="770">
        <v>121</v>
      </c>
      <c r="BS9" s="768">
        <f t="shared" si="29"/>
        <v>126</v>
      </c>
      <c r="BT9" s="768">
        <f t="shared" si="30"/>
        <v>179</v>
      </c>
      <c r="BU9" s="771">
        <f t="shared" si="31"/>
        <v>183</v>
      </c>
      <c r="BV9" s="772">
        <v>633</v>
      </c>
      <c r="BW9" s="692">
        <v>626</v>
      </c>
      <c r="BX9" s="690">
        <v>675</v>
      </c>
      <c r="BY9" s="721"/>
      <c r="BZ9" s="720">
        <v>108</v>
      </c>
      <c r="CA9" s="765">
        <v>98</v>
      </c>
      <c r="CB9" s="772">
        <v>496</v>
      </c>
      <c r="CC9" s="692">
        <v>447</v>
      </c>
      <c r="CD9" s="690">
        <v>429</v>
      </c>
      <c r="CE9" s="773">
        <f t="shared" si="32"/>
        <v>490</v>
      </c>
      <c r="CF9" s="774">
        <f t="shared" si="33"/>
        <v>362</v>
      </c>
      <c r="CG9" s="775">
        <f t="shared" si="34"/>
        <v>331</v>
      </c>
      <c r="CH9" s="721"/>
      <c r="CI9" s="767"/>
      <c r="CJ9" s="765"/>
      <c r="CK9" s="872"/>
      <c r="CL9" s="720"/>
      <c r="CM9" s="764"/>
      <c r="CN9" s="764"/>
      <c r="CO9" s="767"/>
      <c r="CP9" s="577"/>
      <c r="CQ9" s="721"/>
      <c r="CR9" s="720"/>
      <c r="CS9" s="720"/>
      <c r="CT9" s="720"/>
      <c r="CU9" s="720"/>
      <c r="CV9" s="764"/>
      <c r="CW9" s="767"/>
      <c r="CX9" s="765"/>
      <c r="CY9" s="721"/>
      <c r="CZ9" s="720"/>
      <c r="DA9" s="720"/>
      <c r="DB9" s="720"/>
      <c r="DC9" s="720"/>
      <c r="DD9" s="767"/>
      <c r="DE9" s="767"/>
      <c r="DF9" s="765"/>
      <c r="DG9" s="892">
        <f t="shared" si="35"/>
        <v>0</v>
      </c>
      <c r="DH9" s="884">
        <f t="shared" si="36"/>
        <v>0</v>
      </c>
      <c r="DI9" s="883">
        <f t="shared" si="37"/>
        <v>0</v>
      </c>
      <c r="DJ9" s="884">
        <f t="shared" si="38"/>
        <v>0</v>
      </c>
      <c r="DK9" s="883">
        <f t="shared" si="39"/>
        <v>0</v>
      </c>
      <c r="DL9" s="884">
        <f t="shared" si="40"/>
        <v>0</v>
      </c>
      <c r="DM9" s="888">
        <f t="shared" si="41"/>
        <v>0</v>
      </c>
      <c r="DN9" s="886">
        <f t="shared" si="49"/>
        <v>0</v>
      </c>
      <c r="DO9" s="886">
        <f t="shared" si="42"/>
        <v>0</v>
      </c>
      <c r="DP9" s="888">
        <f t="shared" si="43"/>
        <v>0</v>
      </c>
      <c r="DQ9" s="886">
        <f t="shared" si="50"/>
        <v>0</v>
      </c>
      <c r="DR9" s="886">
        <f t="shared" si="44"/>
        <v>0</v>
      </c>
      <c r="DS9" s="888">
        <f t="shared" si="45"/>
        <v>0</v>
      </c>
      <c r="DT9" s="886">
        <f t="shared" si="51"/>
        <v>0</v>
      </c>
      <c r="DU9" s="886">
        <f t="shared" si="46"/>
        <v>0</v>
      </c>
      <c r="DV9" s="886">
        <f t="shared" si="52"/>
        <v>0</v>
      </c>
      <c r="DW9" s="888">
        <f t="shared" si="47"/>
        <v>0</v>
      </c>
      <c r="DX9" s="886">
        <f t="shared" si="53"/>
        <v>0</v>
      </c>
      <c r="DY9" s="886">
        <f t="shared" si="54"/>
        <v>0</v>
      </c>
      <c r="DZ9" s="954">
        <f t="shared" si="48"/>
        <v>0</v>
      </c>
      <c r="EA9" s="885">
        <f t="shared" si="55"/>
        <v>0</v>
      </c>
      <c r="EB9" s="885">
        <f t="shared" si="56"/>
        <v>0</v>
      </c>
      <c r="EC9" s="772"/>
      <c r="ED9" s="767"/>
      <c r="EE9" s="770"/>
      <c r="EF9" s="764"/>
      <c r="EG9" s="767"/>
      <c r="EH9" s="782"/>
      <c r="EI9" s="774">
        <f t="shared" si="57"/>
        <v>0</v>
      </c>
      <c r="EJ9" s="774">
        <f t="shared" si="58"/>
        <v>0</v>
      </c>
      <c r="EK9" s="775">
        <f t="shared" si="59"/>
        <v>0</v>
      </c>
      <c r="EL9" s="772"/>
      <c r="EM9" s="767"/>
      <c r="EN9" s="770"/>
      <c r="EO9" s="772"/>
      <c r="EP9" s="767"/>
      <c r="EQ9" s="782"/>
      <c r="ER9" s="772"/>
      <c r="ES9" s="767"/>
      <c r="ET9" s="770"/>
      <c r="EU9" s="774">
        <f t="shared" si="60"/>
        <v>0</v>
      </c>
      <c r="EV9" s="774">
        <f t="shared" si="61"/>
        <v>0</v>
      </c>
      <c r="EW9" s="775">
        <f t="shared" si="62"/>
        <v>0</v>
      </c>
      <c r="EX9" s="772"/>
      <c r="EY9" s="767"/>
      <c r="EZ9" s="770"/>
    </row>
    <row r="10" spans="1:204" ht="15.75" customHeight="1">
      <c r="A10" s="685" t="s">
        <v>85</v>
      </c>
      <c r="B10" s="694" t="s">
        <v>959</v>
      </c>
      <c r="C10" s="799"/>
      <c r="D10" s="687">
        <v>100706</v>
      </c>
      <c r="E10" s="687">
        <v>2</v>
      </c>
      <c r="F10" s="688">
        <v>1788.5</v>
      </c>
      <c r="G10" s="689">
        <v>1850</v>
      </c>
      <c r="H10" s="689">
        <v>1862</v>
      </c>
      <c r="I10" s="764">
        <v>1763</v>
      </c>
      <c r="J10" s="764">
        <v>1849</v>
      </c>
      <c r="K10" s="764">
        <v>1682</v>
      </c>
      <c r="L10" s="690">
        <v>1574</v>
      </c>
      <c r="M10" s="688">
        <v>518</v>
      </c>
      <c r="N10" s="689">
        <v>571</v>
      </c>
      <c r="O10" s="691">
        <v>583</v>
      </c>
      <c r="P10" s="691">
        <v>585</v>
      </c>
      <c r="Q10" s="689">
        <v>774</v>
      </c>
      <c r="R10" s="882">
        <v>653</v>
      </c>
      <c r="S10" s="689">
        <v>628</v>
      </c>
      <c r="T10" s="689">
        <v>805</v>
      </c>
      <c r="U10" s="689">
        <v>759</v>
      </c>
      <c r="V10" s="764">
        <v>765</v>
      </c>
      <c r="W10" s="767">
        <v>774</v>
      </c>
      <c r="X10" s="765">
        <v>600</v>
      </c>
      <c r="Y10" s="688"/>
      <c r="Z10" s="689"/>
      <c r="AA10" s="689"/>
      <c r="AB10" s="689"/>
      <c r="AC10" s="764"/>
      <c r="AD10" s="767"/>
      <c r="AE10" s="689"/>
      <c r="AF10" s="689"/>
      <c r="AG10" s="689"/>
      <c r="AH10" s="764"/>
      <c r="AI10" s="767"/>
      <c r="AJ10" s="765"/>
      <c r="AK10" s="892">
        <f t="shared" si="1"/>
        <v>518</v>
      </c>
      <c r="AL10" s="884">
        <f t="shared" si="2"/>
        <v>0</v>
      </c>
      <c r="AM10" s="883">
        <f t="shared" si="3"/>
        <v>571</v>
      </c>
      <c r="AN10" s="884">
        <f t="shared" si="4"/>
        <v>0</v>
      </c>
      <c r="AO10" s="883">
        <f t="shared" si="5"/>
        <v>583</v>
      </c>
      <c r="AP10" s="884">
        <f t="shared" si="6"/>
        <v>0</v>
      </c>
      <c r="AQ10" s="768">
        <f t="shared" si="7"/>
        <v>585</v>
      </c>
      <c r="AR10" s="883">
        <f t="shared" si="8"/>
        <v>774</v>
      </c>
      <c r="AS10" s="886">
        <f t="shared" si="9"/>
        <v>774</v>
      </c>
      <c r="AT10" s="888">
        <f t="shared" si="10"/>
        <v>653</v>
      </c>
      <c r="AU10" s="886">
        <f t="shared" si="11"/>
        <v>653</v>
      </c>
      <c r="AV10" s="886">
        <f t="shared" si="12"/>
        <v>653</v>
      </c>
      <c r="AW10" s="888">
        <f t="shared" si="13"/>
        <v>628</v>
      </c>
      <c r="AX10" s="886">
        <f t="shared" si="14"/>
        <v>628</v>
      </c>
      <c r="AY10" s="886">
        <f t="shared" si="15"/>
        <v>628</v>
      </c>
      <c r="AZ10" s="888">
        <f t="shared" si="16"/>
        <v>805</v>
      </c>
      <c r="BA10" s="884">
        <f t="shared" si="17"/>
        <v>805</v>
      </c>
      <c r="BB10" s="883">
        <f t="shared" si="18"/>
        <v>759</v>
      </c>
      <c r="BC10" s="884">
        <f t="shared" si="19"/>
        <v>759</v>
      </c>
      <c r="BD10" s="883">
        <f t="shared" si="20"/>
        <v>765</v>
      </c>
      <c r="BE10" s="886">
        <f t="shared" si="21"/>
        <v>765</v>
      </c>
      <c r="BF10" s="886">
        <f t="shared" si="22"/>
        <v>765</v>
      </c>
      <c r="BG10" s="888">
        <f t="shared" si="23"/>
        <v>774</v>
      </c>
      <c r="BH10" s="886">
        <f t="shared" si="24"/>
        <v>774</v>
      </c>
      <c r="BI10" s="886">
        <f t="shared" si="25"/>
        <v>774</v>
      </c>
      <c r="BJ10" s="890">
        <f t="shared" si="26"/>
        <v>600</v>
      </c>
      <c r="BK10" s="885">
        <f t="shared" si="27"/>
        <v>600</v>
      </c>
      <c r="BL10" s="885">
        <f t="shared" si="28"/>
        <v>600</v>
      </c>
      <c r="BM10" s="688">
        <v>584</v>
      </c>
      <c r="BN10" s="764">
        <v>592</v>
      </c>
      <c r="BO10" s="770">
        <v>472</v>
      </c>
      <c r="BP10" s="689">
        <v>93</v>
      </c>
      <c r="BQ10" s="764">
        <v>89</v>
      </c>
      <c r="BR10" s="770">
        <v>52</v>
      </c>
      <c r="BS10" s="768">
        <f t="shared" si="29"/>
        <v>88</v>
      </c>
      <c r="BT10" s="768">
        <f t="shared" si="30"/>
        <v>93</v>
      </c>
      <c r="BU10" s="771">
        <f t="shared" si="31"/>
        <v>76</v>
      </c>
      <c r="BV10" s="772">
        <v>368</v>
      </c>
      <c r="BW10" s="692">
        <v>285</v>
      </c>
      <c r="BX10" s="690">
        <v>284</v>
      </c>
      <c r="BY10" s="721"/>
      <c r="BZ10" s="720">
        <v>60</v>
      </c>
      <c r="CA10" s="765">
        <v>56</v>
      </c>
      <c r="CB10" s="772">
        <v>218</v>
      </c>
      <c r="CC10" s="692">
        <v>220</v>
      </c>
      <c r="CD10" s="690">
        <v>218</v>
      </c>
      <c r="CE10" s="773">
        <f t="shared" si="32"/>
        <v>188</v>
      </c>
      <c r="CF10" s="774">
        <f t="shared" si="33"/>
        <v>88</v>
      </c>
      <c r="CG10" s="775">
        <f t="shared" si="34"/>
        <v>70</v>
      </c>
      <c r="CH10" s="721"/>
      <c r="CI10" s="767"/>
      <c r="CJ10" s="765"/>
      <c r="CK10" s="872"/>
      <c r="CL10" s="720"/>
      <c r="CM10" s="764"/>
      <c r="CN10" s="764"/>
      <c r="CO10" s="767"/>
      <c r="CP10" s="577"/>
      <c r="CQ10" s="721"/>
      <c r="CR10" s="720"/>
      <c r="CS10" s="720"/>
      <c r="CT10" s="720"/>
      <c r="CU10" s="720"/>
      <c r="CV10" s="764"/>
      <c r="CW10" s="767"/>
      <c r="CX10" s="765"/>
      <c r="CY10" s="721"/>
      <c r="CZ10" s="720"/>
      <c r="DA10" s="720"/>
      <c r="DB10" s="720"/>
      <c r="DC10" s="720"/>
      <c r="DD10" s="767"/>
      <c r="DE10" s="767"/>
      <c r="DF10" s="765"/>
      <c r="DG10" s="892">
        <f t="shared" si="35"/>
        <v>0</v>
      </c>
      <c r="DH10" s="884">
        <f t="shared" si="36"/>
        <v>0</v>
      </c>
      <c r="DI10" s="883">
        <f t="shared" si="37"/>
        <v>0</v>
      </c>
      <c r="DJ10" s="884">
        <f t="shared" si="38"/>
        <v>0</v>
      </c>
      <c r="DK10" s="883">
        <f t="shared" si="39"/>
        <v>0</v>
      </c>
      <c r="DL10" s="884">
        <f t="shared" si="40"/>
        <v>0</v>
      </c>
      <c r="DM10" s="888">
        <f t="shared" si="41"/>
        <v>0</v>
      </c>
      <c r="DN10" s="886">
        <f t="shared" si="49"/>
        <v>0</v>
      </c>
      <c r="DO10" s="886">
        <f t="shared" si="42"/>
        <v>0</v>
      </c>
      <c r="DP10" s="888">
        <f t="shared" si="43"/>
        <v>0</v>
      </c>
      <c r="DQ10" s="886">
        <f t="shared" si="50"/>
        <v>0</v>
      </c>
      <c r="DR10" s="886">
        <f t="shared" si="44"/>
        <v>0</v>
      </c>
      <c r="DS10" s="888">
        <f t="shared" si="45"/>
        <v>0</v>
      </c>
      <c r="DT10" s="886">
        <f t="shared" si="51"/>
        <v>0</v>
      </c>
      <c r="DU10" s="886">
        <f t="shared" si="46"/>
        <v>0</v>
      </c>
      <c r="DV10" s="886">
        <f t="shared" si="52"/>
        <v>0</v>
      </c>
      <c r="DW10" s="888">
        <f t="shared" si="47"/>
        <v>0</v>
      </c>
      <c r="DX10" s="886">
        <f t="shared" si="53"/>
        <v>0</v>
      </c>
      <c r="DY10" s="886">
        <f t="shared" si="54"/>
        <v>0</v>
      </c>
      <c r="DZ10" s="954">
        <f t="shared" si="48"/>
        <v>0</v>
      </c>
      <c r="EA10" s="885">
        <f t="shared" si="55"/>
        <v>0</v>
      </c>
      <c r="EB10" s="885">
        <f t="shared" si="56"/>
        <v>0</v>
      </c>
      <c r="EC10" s="772"/>
      <c r="ED10" s="767"/>
      <c r="EE10" s="770"/>
      <c r="EF10" s="764"/>
      <c r="EG10" s="767"/>
      <c r="EH10" s="782"/>
      <c r="EI10" s="774">
        <f t="shared" si="57"/>
        <v>0</v>
      </c>
      <c r="EJ10" s="774">
        <f t="shared" si="58"/>
        <v>0</v>
      </c>
      <c r="EK10" s="775">
        <f t="shared" si="59"/>
        <v>0</v>
      </c>
      <c r="EL10" s="772"/>
      <c r="EM10" s="767"/>
      <c r="EN10" s="770"/>
      <c r="EO10" s="772"/>
      <c r="EP10" s="767"/>
      <c r="EQ10" s="782"/>
      <c r="ER10" s="772"/>
      <c r="ES10" s="767"/>
      <c r="ET10" s="770"/>
      <c r="EU10" s="774">
        <f t="shared" si="60"/>
        <v>0</v>
      </c>
      <c r="EV10" s="774">
        <f t="shared" si="61"/>
        <v>0</v>
      </c>
      <c r="EW10" s="775">
        <f t="shared" si="62"/>
        <v>0</v>
      </c>
      <c r="EX10" s="772"/>
      <c r="EY10" s="767"/>
      <c r="EZ10" s="770"/>
    </row>
    <row r="11" spans="1:204" ht="15.75" customHeight="1">
      <c r="A11" s="685" t="s">
        <v>85</v>
      </c>
      <c r="B11" s="686" t="s">
        <v>960</v>
      </c>
      <c r="C11" s="798"/>
      <c r="D11" s="687">
        <v>100654</v>
      </c>
      <c r="E11" s="687">
        <v>3</v>
      </c>
      <c r="F11" s="688">
        <v>1417</v>
      </c>
      <c r="G11" s="689">
        <v>1300</v>
      </c>
      <c r="H11" s="689">
        <v>1334</v>
      </c>
      <c r="I11" s="764">
        <v>885</v>
      </c>
      <c r="J11" s="764">
        <v>1179</v>
      </c>
      <c r="K11" s="764">
        <v>1301</v>
      </c>
      <c r="L11" s="690">
        <v>1042</v>
      </c>
      <c r="M11" s="688">
        <v>972</v>
      </c>
      <c r="N11" s="689">
        <v>924</v>
      </c>
      <c r="O11" s="691">
        <v>925</v>
      </c>
      <c r="P11" s="691">
        <v>881</v>
      </c>
      <c r="Q11" s="689">
        <v>1056</v>
      </c>
      <c r="R11" s="882">
        <v>1130</v>
      </c>
      <c r="S11" s="689">
        <v>916</v>
      </c>
      <c r="T11" s="689">
        <v>1071</v>
      </c>
      <c r="U11" s="689">
        <v>828</v>
      </c>
      <c r="V11" s="764">
        <v>1008</v>
      </c>
      <c r="W11" s="767">
        <v>743</v>
      </c>
      <c r="X11" s="765">
        <v>766</v>
      </c>
      <c r="Y11" s="688"/>
      <c r="Z11" s="689"/>
      <c r="AA11" s="689"/>
      <c r="AB11" s="689"/>
      <c r="AC11" s="764"/>
      <c r="AD11" s="767"/>
      <c r="AE11" s="689"/>
      <c r="AF11" s="689"/>
      <c r="AG11" s="689"/>
      <c r="AH11" s="764"/>
      <c r="AI11" s="767"/>
      <c r="AJ11" s="765"/>
      <c r="AK11" s="892">
        <f t="shared" si="1"/>
        <v>972</v>
      </c>
      <c r="AL11" s="884">
        <f t="shared" si="2"/>
        <v>0</v>
      </c>
      <c r="AM11" s="883">
        <f t="shared" si="3"/>
        <v>924</v>
      </c>
      <c r="AN11" s="884">
        <f t="shared" si="4"/>
        <v>0</v>
      </c>
      <c r="AO11" s="883">
        <f t="shared" si="5"/>
        <v>925</v>
      </c>
      <c r="AP11" s="884">
        <f t="shared" si="6"/>
        <v>0</v>
      </c>
      <c r="AQ11" s="768">
        <f t="shared" si="7"/>
        <v>881</v>
      </c>
      <c r="AR11" s="883">
        <f t="shared" si="8"/>
        <v>1056</v>
      </c>
      <c r="AS11" s="886">
        <f t="shared" si="9"/>
        <v>1056</v>
      </c>
      <c r="AT11" s="888">
        <f t="shared" si="10"/>
        <v>1130</v>
      </c>
      <c r="AU11" s="886">
        <f t="shared" si="11"/>
        <v>1130</v>
      </c>
      <c r="AV11" s="886">
        <f t="shared" si="12"/>
        <v>1130</v>
      </c>
      <c r="AW11" s="888">
        <f t="shared" si="13"/>
        <v>916</v>
      </c>
      <c r="AX11" s="886">
        <f t="shared" si="14"/>
        <v>916</v>
      </c>
      <c r="AY11" s="886">
        <f t="shared" si="15"/>
        <v>916</v>
      </c>
      <c r="AZ11" s="888">
        <f t="shared" si="16"/>
        <v>1071</v>
      </c>
      <c r="BA11" s="884">
        <f t="shared" si="17"/>
        <v>1071</v>
      </c>
      <c r="BB11" s="883">
        <f t="shared" si="18"/>
        <v>828</v>
      </c>
      <c r="BC11" s="884">
        <f t="shared" si="19"/>
        <v>828</v>
      </c>
      <c r="BD11" s="883">
        <f t="shared" si="20"/>
        <v>1008</v>
      </c>
      <c r="BE11" s="886">
        <f t="shared" si="21"/>
        <v>1008</v>
      </c>
      <c r="BF11" s="886">
        <f t="shared" si="22"/>
        <v>1008</v>
      </c>
      <c r="BG11" s="888">
        <f t="shared" si="23"/>
        <v>743</v>
      </c>
      <c r="BH11" s="886">
        <f t="shared" si="24"/>
        <v>743</v>
      </c>
      <c r="BI11" s="886">
        <f t="shared" si="25"/>
        <v>743</v>
      </c>
      <c r="BJ11" s="890">
        <f t="shared" si="26"/>
        <v>766</v>
      </c>
      <c r="BK11" s="885">
        <f t="shared" si="27"/>
        <v>766</v>
      </c>
      <c r="BL11" s="885">
        <f t="shared" si="28"/>
        <v>766</v>
      </c>
      <c r="BM11" s="688">
        <v>741</v>
      </c>
      <c r="BN11" s="764">
        <v>591</v>
      </c>
      <c r="BO11" s="770">
        <v>552</v>
      </c>
      <c r="BP11" s="689">
        <v>69</v>
      </c>
      <c r="BQ11" s="764">
        <v>35</v>
      </c>
      <c r="BR11" s="770">
        <v>73</v>
      </c>
      <c r="BS11" s="768">
        <f t="shared" si="29"/>
        <v>198</v>
      </c>
      <c r="BT11" s="768">
        <f t="shared" si="30"/>
        <v>117</v>
      </c>
      <c r="BU11" s="771">
        <f t="shared" si="31"/>
        <v>141</v>
      </c>
      <c r="BV11" s="772">
        <v>370</v>
      </c>
      <c r="BW11" s="692">
        <v>396</v>
      </c>
      <c r="BX11" s="690">
        <v>345</v>
      </c>
      <c r="BY11" s="721"/>
      <c r="BZ11" s="720">
        <v>122</v>
      </c>
      <c r="CA11" s="765">
        <v>57</v>
      </c>
      <c r="CB11" s="772"/>
      <c r="CC11" s="692">
        <v>0</v>
      </c>
      <c r="CD11" s="690">
        <v>0</v>
      </c>
      <c r="CE11" s="773">
        <f t="shared" si="32"/>
        <v>686</v>
      </c>
      <c r="CF11" s="774">
        <f t="shared" si="33"/>
        <v>612</v>
      </c>
      <c r="CG11" s="775">
        <f t="shared" si="34"/>
        <v>514</v>
      </c>
      <c r="CH11" s="721"/>
      <c r="CI11" s="767"/>
      <c r="CJ11" s="765"/>
      <c r="CK11" s="872"/>
      <c r="CL11" s="720"/>
      <c r="CM11" s="764"/>
      <c r="CN11" s="764"/>
      <c r="CO11" s="767"/>
      <c r="CP11" s="577"/>
      <c r="CQ11" s="721"/>
      <c r="CR11" s="720"/>
      <c r="CS11" s="720"/>
      <c r="CT11" s="720"/>
      <c r="CU11" s="720"/>
      <c r="CV11" s="764"/>
      <c r="CW11" s="767"/>
      <c r="CX11" s="765"/>
      <c r="CY11" s="721"/>
      <c r="CZ11" s="720"/>
      <c r="DA11" s="720"/>
      <c r="DB11" s="720"/>
      <c r="DC11" s="720"/>
      <c r="DD11" s="767"/>
      <c r="DE11" s="767"/>
      <c r="DF11" s="765"/>
      <c r="DG11" s="892">
        <f t="shared" si="35"/>
        <v>0</v>
      </c>
      <c r="DH11" s="884">
        <f t="shared" si="36"/>
        <v>0</v>
      </c>
      <c r="DI11" s="883">
        <f t="shared" si="37"/>
        <v>0</v>
      </c>
      <c r="DJ11" s="884">
        <f t="shared" si="38"/>
        <v>0</v>
      </c>
      <c r="DK11" s="883">
        <f t="shared" si="39"/>
        <v>0</v>
      </c>
      <c r="DL11" s="884">
        <f t="shared" si="40"/>
        <v>0</v>
      </c>
      <c r="DM11" s="888">
        <f t="shared" si="41"/>
        <v>0</v>
      </c>
      <c r="DN11" s="886">
        <f t="shared" si="49"/>
        <v>0</v>
      </c>
      <c r="DO11" s="886">
        <f t="shared" si="42"/>
        <v>0</v>
      </c>
      <c r="DP11" s="888">
        <f t="shared" si="43"/>
        <v>0</v>
      </c>
      <c r="DQ11" s="886">
        <f t="shared" si="50"/>
        <v>0</v>
      </c>
      <c r="DR11" s="886">
        <f t="shared" si="44"/>
        <v>0</v>
      </c>
      <c r="DS11" s="888">
        <f t="shared" si="45"/>
        <v>0</v>
      </c>
      <c r="DT11" s="886">
        <f t="shared" si="51"/>
        <v>0</v>
      </c>
      <c r="DU11" s="886">
        <f t="shared" si="46"/>
        <v>0</v>
      </c>
      <c r="DV11" s="886">
        <f t="shared" si="52"/>
        <v>0</v>
      </c>
      <c r="DW11" s="888">
        <f t="shared" si="47"/>
        <v>0</v>
      </c>
      <c r="DX11" s="886">
        <f t="shared" si="53"/>
        <v>0</v>
      </c>
      <c r="DY11" s="886">
        <f t="shared" si="54"/>
        <v>0</v>
      </c>
      <c r="DZ11" s="954">
        <f t="shared" si="48"/>
        <v>0</v>
      </c>
      <c r="EA11" s="885">
        <f t="shared" si="55"/>
        <v>0</v>
      </c>
      <c r="EB11" s="885">
        <f t="shared" si="56"/>
        <v>0</v>
      </c>
      <c r="EC11" s="772"/>
      <c r="ED11" s="767"/>
      <c r="EE11" s="770"/>
      <c r="EF11" s="764"/>
      <c r="EG11" s="767"/>
      <c r="EH11" s="782"/>
      <c r="EI11" s="774">
        <f t="shared" si="57"/>
        <v>0</v>
      </c>
      <c r="EJ11" s="774">
        <f t="shared" si="58"/>
        <v>0</v>
      </c>
      <c r="EK11" s="775">
        <f t="shared" si="59"/>
        <v>0</v>
      </c>
      <c r="EL11" s="772"/>
      <c r="EM11" s="767"/>
      <c r="EN11" s="770"/>
      <c r="EO11" s="772"/>
      <c r="EP11" s="767"/>
      <c r="EQ11" s="782"/>
      <c r="ER11" s="772"/>
      <c r="ES11" s="767"/>
      <c r="ET11" s="770"/>
      <c r="EU11" s="774">
        <f t="shared" si="60"/>
        <v>0</v>
      </c>
      <c r="EV11" s="774">
        <f t="shared" si="61"/>
        <v>0</v>
      </c>
      <c r="EW11" s="775">
        <f t="shared" si="62"/>
        <v>0</v>
      </c>
      <c r="EX11" s="772"/>
      <c r="EY11" s="767"/>
      <c r="EZ11" s="770"/>
    </row>
    <row r="12" spans="1:204" ht="15.75" customHeight="1">
      <c r="A12" s="685" t="s">
        <v>85</v>
      </c>
      <c r="B12" s="686" t="s">
        <v>961</v>
      </c>
      <c r="C12" s="798"/>
      <c r="D12" s="687">
        <v>101480</v>
      </c>
      <c r="E12" s="687">
        <v>3</v>
      </c>
      <c r="F12" s="688">
        <v>1477.5</v>
      </c>
      <c r="G12" s="689">
        <v>1877</v>
      </c>
      <c r="H12" s="689">
        <v>1864</v>
      </c>
      <c r="I12" s="764">
        <v>1982</v>
      </c>
      <c r="J12" s="764">
        <v>2409</v>
      </c>
      <c r="K12" s="764">
        <v>1961</v>
      </c>
      <c r="L12" s="690">
        <v>2470</v>
      </c>
      <c r="M12" s="688">
        <v>848</v>
      </c>
      <c r="N12" s="689">
        <v>897</v>
      </c>
      <c r="O12" s="691">
        <v>934</v>
      </c>
      <c r="P12" s="691">
        <v>1135</v>
      </c>
      <c r="Q12" s="689">
        <v>1044</v>
      </c>
      <c r="R12" s="882">
        <v>1047</v>
      </c>
      <c r="S12" s="689">
        <v>2094</v>
      </c>
      <c r="T12" s="689">
        <v>2155</v>
      </c>
      <c r="U12" s="689">
        <v>2121</v>
      </c>
      <c r="V12" s="764">
        <v>1539</v>
      </c>
      <c r="W12" s="767">
        <v>1401</v>
      </c>
      <c r="X12" s="765">
        <v>1461</v>
      </c>
      <c r="Y12" s="688"/>
      <c r="Z12" s="689"/>
      <c r="AA12" s="689"/>
      <c r="AB12" s="689"/>
      <c r="AC12" s="764"/>
      <c r="AD12" s="767"/>
      <c r="AE12" s="689"/>
      <c r="AF12" s="689"/>
      <c r="AG12" s="689"/>
      <c r="AH12" s="764"/>
      <c r="AI12" s="767"/>
      <c r="AJ12" s="765"/>
      <c r="AK12" s="892">
        <f t="shared" si="1"/>
        <v>848</v>
      </c>
      <c r="AL12" s="884">
        <f t="shared" si="2"/>
        <v>0</v>
      </c>
      <c r="AM12" s="883">
        <f t="shared" si="3"/>
        <v>897</v>
      </c>
      <c r="AN12" s="884">
        <f t="shared" si="4"/>
        <v>0</v>
      </c>
      <c r="AO12" s="883">
        <f t="shared" si="5"/>
        <v>934</v>
      </c>
      <c r="AP12" s="884">
        <f t="shared" si="6"/>
        <v>0</v>
      </c>
      <c r="AQ12" s="768">
        <f t="shared" si="7"/>
        <v>1135</v>
      </c>
      <c r="AR12" s="883">
        <f t="shared" si="8"/>
        <v>1044</v>
      </c>
      <c r="AS12" s="886">
        <f t="shared" si="9"/>
        <v>1044</v>
      </c>
      <c r="AT12" s="888">
        <f t="shared" si="10"/>
        <v>1047</v>
      </c>
      <c r="AU12" s="886">
        <f t="shared" si="11"/>
        <v>1047</v>
      </c>
      <c r="AV12" s="886">
        <f t="shared" si="12"/>
        <v>1047</v>
      </c>
      <c r="AW12" s="888">
        <f t="shared" si="13"/>
        <v>2094</v>
      </c>
      <c r="AX12" s="886">
        <f t="shared" si="14"/>
        <v>2094</v>
      </c>
      <c r="AY12" s="886">
        <f t="shared" si="15"/>
        <v>2094</v>
      </c>
      <c r="AZ12" s="888">
        <f t="shared" si="16"/>
        <v>2155</v>
      </c>
      <c r="BA12" s="884">
        <f t="shared" si="17"/>
        <v>2155</v>
      </c>
      <c r="BB12" s="883">
        <f t="shared" si="18"/>
        <v>2121</v>
      </c>
      <c r="BC12" s="884">
        <f t="shared" si="19"/>
        <v>2121</v>
      </c>
      <c r="BD12" s="883">
        <f t="shared" si="20"/>
        <v>1539</v>
      </c>
      <c r="BE12" s="886">
        <f t="shared" si="21"/>
        <v>1539</v>
      </c>
      <c r="BF12" s="886">
        <f t="shared" si="22"/>
        <v>1539</v>
      </c>
      <c r="BG12" s="888">
        <f t="shared" si="23"/>
        <v>1401</v>
      </c>
      <c r="BH12" s="886">
        <f t="shared" si="24"/>
        <v>1401</v>
      </c>
      <c r="BI12" s="886">
        <f t="shared" si="25"/>
        <v>1401</v>
      </c>
      <c r="BJ12" s="890">
        <f t="shared" si="26"/>
        <v>1461</v>
      </c>
      <c r="BK12" s="885">
        <f t="shared" si="27"/>
        <v>1461</v>
      </c>
      <c r="BL12" s="885">
        <f t="shared" si="28"/>
        <v>1461</v>
      </c>
      <c r="BM12" s="688">
        <v>1200</v>
      </c>
      <c r="BN12" s="764">
        <v>1100</v>
      </c>
      <c r="BO12" s="770">
        <v>1115</v>
      </c>
      <c r="BP12" s="689">
        <v>179</v>
      </c>
      <c r="BQ12" s="764">
        <v>135</v>
      </c>
      <c r="BR12" s="770">
        <v>166</v>
      </c>
      <c r="BS12" s="768">
        <f t="shared" si="29"/>
        <v>160</v>
      </c>
      <c r="BT12" s="768">
        <f t="shared" si="30"/>
        <v>166</v>
      </c>
      <c r="BU12" s="771">
        <f t="shared" si="31"/>
        <v>180</v>
      </c>
      <c r="BV12" s="772">
        <v>365</v>
      </c>
      <c r="BW12" s="692">
        <v>336</v>
      </c>
      <c r="BX12" s="690">
        <v>353</v>
      </c>
      <c r="BY12" s="721"/>
      <c r="BZ12" s="720">
        <v>108</v>
      </c>
      <c r="CA12" s="765">
        <v>166</v>
      </c>
      <c r="CB12" s="772"/>
      <c r="CC12" s="692">
        <v>0</v>
      </c>
      <c r="CD12" s="690">
        <v>0</v>
      </c>
      <c r="CE12" s="773">
        <f t="shared" si="32"/>
        <v>679</v>
      </c>
      <c r="CF12" s="774">
        <f t="shared" si="33"/>
        <v>603</v>
      </c>
      <c r="CG12" s="775">
        <f t="shared" si="34"/>
        <v>1575</v>
      </c>
      <c r="CH12" s="721"/>
      <c r="CI12" s="767"/>
      <c r="CJ12" s="765"/>
      <c r="CK12" s="872"/>
      <c r="CL12" s="720"/>
      <c r="CM12" s="764"/>
      <c r="CN12" s="764"/>
      <c r="CO12" s="767"/>
      <c r="CP12" s="577"/>
      <c r="CQ12" s="721"/>
      <c r="CR12" s="720"/>
      <c r="CS12" s="720"/>
      <c r="CT12" s="720"/>
      <c r="CU12" s="720"/>
      <c r="CV12" s="764"/>
      <c r="CW12" s="767"/>
      <c r="CX12" s="765"/>
      <c r="CY12" s="721"/>
      <c r="CZ12" s="720"/>
      <c r="DA12" s="720"/>
      <c r="DB12" s="720"/>
      <c r="DC12" s="720"/>
      <c r="DD12" s="767"/>
      <c r="DE12" s="767"/>
      <c r="DF12" s="765"/>
      <c r="DG12" s="892">
        <f t="shared" si="35"/>
        <v>0</v>
      </c>
      <c r="DH12" s="884">
        <f t="shared" si="36"/>
        <v>0</v>
      </c>
      <c r="DI12" s="883">
        <f t="shared" si="37"/>
        <v>0</v>
      </c>
      <c r="DJ12" s="884">
        <f t="shared" si="38"/>
        <v>0</v>
      </c>
      <c r="DK12" s="883">
        <f t="shared" si="39"/>
        <v>0</v>
      </c>
      <c r="DL12" s="884">
        <f t="shared" si="40"/>
        <v>0</v>
      </c>
      <c r="DM12" s="888">
        <f t="shared" si="41"/>
        <v>0</v>
      </c>
      <c r="DN12" s="886">
        <f t="shared" si="49"/>
        <v>0</v>
      </c>
      <c r="DO12" s="886">
        <f t="shared" si="42"/>
        <v>0</v>
      </c>
      <c r="DP12" s="888">
        <f t="shared" si="43"/>
        <v>0</v>
      </c>
      <c r="DQ12" s="886">
        <f t="shared" si="50"/>
        <v>0</v>
      </c>
      <c r="DR12" s="886">
        <f t="shared" si="44"/>
        <v>0</v>
      </c>
      <c r="DS12" s="888">
        <f t="shared" si="45"/>
        <v>0</v>
      </c>
      <c r="DT12" s="886">
        <f t="shared" si="51"/>
        <v>0</v>
      </c>
      <c r="DU12" s="886">
        <f t="shared" si="46"/>
        <v>0</v>
      </c>
      <c r="DV12" s="886">
        <f t="shared" si="52"/>
        <v>0</v>
      </c>
      <c r="DW12" s="888">
        <f t="shared" si="47"/>
        <v>0</v>
      </c>
      <c r="DX12" s="886">
        <f t="shared" si="53"/>
        <v>0</v>
      </c>
      <c r="DY12" s="886">
        <f t="shared" si="54"/>
        <v>0</v>
      </c>
      <c r="DZ12" s="954">
        <f t="shared" si="48"/>
        <v>0</v>
      </c>
      <c r="EA12" s="885">
        <f t="shared" si="55"/>
        <v>0</v>
      </c>
      <c r="EB12" s="885">
        <f t="shared" si="56"/>
        <v>0</v>
      </c>
      <c r="EC12" s="772"/>
      <c r="ED12" s="767"/>
      <c r="EE12" s="770"/>
      <c r="EF12" s="764"/>
      <c r="EG12" s="767"/>
      <c r="EH12" s="782"/>
      <c r="EI12" s="774">
        <f t="shared" si="57"/>
        <v>0</v>
      </c>
      <c r="EJ12" s="774">
        <f t="shared" si="58"/>
        <v>0</v>
      </c>
      <c r="EK12" s="775">
        <f t="shared" si="59"/>
        <v>0</v>
      </c>
      <c r="EL12" s="772"/>
      <c r="EM12" s="767"/>
      <c r="EN12" s="770"/>
      <c r="EO12" s="772"/>
      <c r="EP12" s="767"/>
      <c r="EQ12" s="782"/>
      <c r="ER12" s="772"/>
      <c r="ES12" s="767"/>
      <c r="ET12" s="770"/>
      <c r="EU12" s="774">
        <f t="shared" si="60"/>
        <v>0</v>
      </c>
      <c r="EV12" s="774">
        <f t="shared" si="61"/>
        <v>0</v>
      </c>
      <c r="EW12" s="775">
        <f t="shared" si="62"/>
        <v>0</v>
      </c>
      <c r="EX12" s="772"/>
      <c r="EY12" s="767"/>
      <c r="EZ12" s="770"/>
    </row>
    <row r="13" spans="1:204" ht="15.75" customHeight="1">
      <c r="A13" s="685" t="s">
        <v>85</v>
      </c>
      <c r="B13" s="694" t="s">
        <v>962</v>
      </c>
      <c r="C13" s="799"/>
      <c r="D13" s="687">
        <v>102368</v>
      </c>
      <c r="E13" s="581">
        <v>3</v>
      </c>
      <c r="F13" s="688">
        <v>3236</v>
      </c>
      <c r="G13" s="689">
        <v>3286</v>
      </c>
      <c r="H13" s="689">
        <v>3384</v>
      </c>
      <c r="I13" s="764">
        <v>3394</v>
      </c>
      <c r="J13" s="764">
        <v>3440</v>
      </c>
      <c r="K13" s="764">
        <v>3946</v>
      </c>
      <c r="L13" s="690">
        <v>3047</v>
      </c>
      <c r="M13" s="688">
        <v>649</v>
      </c>
      <c r="N13" s="689">
        <v>673</v>
      </c>
      <c r="O13" s="691">
        <v>915</v>
      </c>
      <c r="P13" s="691">
        <v>1067</v>
      </c>
      <c r="Q13" s="689">
        <v>1031</v>
      </c>
      <c r="R13" s="882">
        <v>1185</v>
      </c>
      <c r="S13" s="689">
        <v>1383</v>
      </c>
      <c r="T13" s="689">
        <v>1581</v>
      </c>
      <c r="U13" s="689">
        <v>1620</v>
      </c>
      <c r="V13" s="764">
        <v>1695</v>
      </c>
      <c r="W13" s="767">
        <v>1762</v>
      </c>
      <c r="X13" s="765">
        <v>1571</v>
      </c>
      <c r="Y13" s="688"/>
      <c r="Z13" s="689"/>
      <c r="AA13" s="689"/>
      <c r="AB13" s="689"/>
      <c r="AC13" s="764"/>
      <c r="AD13" s="767"/>
      <c r="AE13" s="689"/>
      <c r="AF13" s="689"/>
      <c r="AG13" s="689"/>
      <c r="AH13" s="764"/>
      <c r="AI13" s="767"/>
      <c r="AJ13" s="765"/>
      <c r="AK13" s="892">
        <f t="shared" si="1"/>
        <v>649</v>
      </c>
      <c r="AL13" s="884">
        <f t="shared" si="2"/>
        <v>0</v>
      </c>
      <c r="AM13" s="883">
        <f t="shared" si="3"/>
        <v>673</v>
      </c>
      <c r="AN13" s="884">
        <f t="shared" si="4"/>
        <v>0</v>
      </c>
      <c r="AO13" s="883">
        <f t="shared" si="5"/>
        <v>915</v>
      </c>
      <c r="AP13" s="884">
        <f t="shared" si="6"/>
        <v>0</v>
      </c>
      <c r="AQ13" s="768">
        <f t="shared" si="7"/>
        <v>1067</v>
      </c>
      <c r="AR13" s="883">
        <f t="shared" si="8"/>
        <v>1031</v>
      </c>
      <c r="AS13" s="886">
        <f t="shared" si="9"/>
        <v>1031</v>
      </c>
      <c r="AT13" s="888">
        <f t="shared" si="10"/>
        <v>1185</v>
      </c>
      <c r="AU13" s="886">
        <f t="shared" si="11"/>
        <v>1185</v>
      </c>
      <c r="AV13" s="886">
        <f t="shared" si="12"/>
        <v>1185</v>
      </c>
      <c r="AW13" s="888">
        <f t="shared" si="13"/>
        <v>1383</v>
      </c>
      <c r="AX13" s="886">
        <f t="shared" si="14"/>
        <v>1383</v>
      </c>
      <c r="AY13" s="886">
        <f t="shared" si="15"/>
        <v>1383</v>
      </c>
      <c r="AZ13" s="888">
        <f t="shared" si="16"/>
        <v>1581</v>
      </c>
      <c r="BA13" s="884">
        <f t="shared" si="17"/>
        <v>1581</v>
      </c>
      <c r="BB13" s="883">
        <f t="shared" si="18"/>
        <v>1620</v>
      </c>
      <c r="BC13" s="884">
        <f t="shared" si="19"/>
        <v>1620</v>
      </c>
      <c r="BD13" s="883">
        <f t="shared" si="20"/>
        <v>1695</v>
      </c>
      <c r="BE13" s="886">
        <f t="shared" si="21"/>
        <v>1695</v>
      </c>
      <c r="BF13" s="886">
        <f t="shared" si="22"/>
        <v>1695</v>
      </c>
      <c r="BG13" s="888">
        <f t="shared" si="23"/>
        <v>1762</v>
      </c>
      <c r="BH13" s="886">
        <f t="shared" si="24"/>
        <v>1762</v>
      </c>
      <c r="BI13" s="886">
        <f t="shared" si="25"/>
        <v>1762</v>
      </c>
      <c r="BJ13" s="890">
        <f t="shared" si="26"/>
        <v>1571</v>
      </c>
      <c r="BK13" s="885">
        <f t="shared" si="27"/>
        <v>1571</v>
      </c>
      <c r="BL13" s="885">
        <f t="shared" si="28"/>
        <v>1571</v>
      </c>
      <c r="BM13" s="688">
        <v>1447</v>
      </c>
      <c r="BN13" s="764">
        <v>1575</v>
      </c>
      <c r="BO13" s="770">
        <v>1431</v>
      </c>
      <c r="BP13" s="689">
        <v>155</v>
      </c>
      <c r="BQ13" s="764">
        <v>188</v>
      </c>
      <c r="BR13" s="770">
        <v>136</v>
      </c>
      <c r="BS13" s="768">
        <f t="shared" si="29"/>
        <v>93</v>
      </c>
      <c r="BT13" s="768">
        <f t="shared" si="30"/>
        <v>-1</v>
      </c>
      <c r="BU13" s="771">
        <f t="shared" si="31"/>
        <v>4</v>
      </c>
      <c r="BV13" s="772">
        <v>405</v>
      </c>
      <c r="BW13" s="692">
        <v>443</v>
      </c>
      <c r="BX13" s="690">
        <v>443</v>
      </c>
      <c r="BY13" s="721"/>
      <c r="BZ13" s="720">
        <v>119</v>
      </c>
      <c r="CA13" s="765">
        <v>115</v>
      </c>
      <c r="CB13" s="772">
        <v>288</v>
      </c>
      <c r="CC13" s="692">
        <v>61</v>
      </c>
      <c r="CD13" s="690">
        <v>370</v>
      </c>
      <c r="CE13" s="773">
        <f t="shared" si="32"/>
        <v>338</v>
      </c>
      <c r="CF13" s="774">
        <f t="shared" si="33"/>
        <v>562</v>
      </c>
      <c r="CG13" s="775">
        <f t="shared" si="34"/>
        <v>455</v>
      </c>
      <c r="CH13" s="721"/>
      <c r="CI13" s="767"/>
      <c r="CJ13" s="765"/>
      <c r="CK13" s="872"/>
      <c r="CL13" s="720"/>
      <c r="CM13" s="764"/>
      <c r="CN13" s="764"/>
      <c r="CO13" s="767"/>
      <c r="CP13" s="577"/>
      <c r="CQ13" s="721"/>
      <c r="CR13" s="720"/>
      <c r="CS13" s="720"/>
      <c r="CT13" s="720"/>
      <c r="CU13" s="720"/>
      <c r="CV13" s="764"/>
      <c r="CW13" s="767"/>
      <c r="CX13" s="765"/>
      <c r="CY13" s="721"/>
      <c r="CZ13" s="720"/>
      <c r="DA13" s="720"/>
      <c r="DB13" s="720"/>
      <c r="DC13" s="720"/>
      <c r="DD13" s="767"/>
      <c r="DE13" s="767"/>
      <c r="DF13" s="765"/>
      <c r="DG13" s="892">
        <f t="shared" si="35"/>
        <v>0</v>
      </c>
      <c r="DH13" s="884">
        <f t="shared" si="36"/>
        <v>0</v>
      </c>
      <c r="DI13" s="883">
        <f t="shared" si="37"/>
        <v>0</v>
      </c>
      <c r="DJ13" s="884">
        <f t="shared" si="38"/>
        <v>0</v>
      </c>
      <c r="DK13" s="883">
        <f t="shared" si="39"/>
        <v>0</v>
      </c>
      <c r="DL13" s="884">
        <f t="shared" si="40"/>
        <v>0</v>
      </c>
      <c r="DM13" s="888">
        <f t="shared" si="41"/>
        <v>0</v>
      </c>
      <c r="DN13" s="886">
        <f t="shared" si="49"/>
        <v>0</v>
      </c>
      <c r="DO13" s="886">
        <f t="shared" si="42"/>
        <v>0</v>
      </c>
      <c r="DP13" s="888">
        <f t="shared" si="43"/>
        <v>0</v>
      </c>
      <c r="DQ13" s="886">
        <f t="shared" si="50"/>
        <v>0</v>
      </c>
      <c r="DR13" s="886">
        <f t="shared" si="44"/>
        <v>0</v>
      </c>
      <c r="DS13" s="888">
        <f t="shared" si="45"/>
        <v>0</v>
      </c>
      <c r="DT13" s="886">
        <f t="shared" si="51"/>
        <v>0</v>
      </c>
      <c r="DU13" s="886">
        <f t="shared" si="46"/>
        <v>0</v>
      </c>
      <c r="DV13" s="886">
        <f t="shared" si="52"/>
        <v>0</v>
      </c>
      <c r="DW13" s="888">
        <f t="shared" si="47"/>
        <v>0</v>
      </c>
      <c r="DX13" s="886">
        <f t="shared" si="53"/>
        <v>0</v>
      </c>
      <c r="DY13" s="886">
        <f t="shared" si="54"/>
        <v>0</v>
      </c>
      <c r="DZ13" s="954">
        <f t="shared" si="48"/>
        <v>0</v>
      </c>
      <c r="EA13" s="885">
        <f t="shared" si="55"/>
        <v>0</v>
      </c>
      <c r="EB13" s="885">
        <f t="shared" si="56"/>
        <v>0</v>
      </c>
      <c r="EC13" s="772"/>
      <c r="ED13" s="767"/>
      <c r="EE13" s="770"/>
      <c r="EF13" s="764"/>
      <c r="EG13" s="767"/>
      <c r="EH13" s="782"/>
      <c r="EI13" s="774">
        <f t="shared" si="57"/>
        <v>0</v>
      </c>
      <c r="EJ13" s="774">
        <f t="shared" si="58"/>
        <v>0</v>
      </c>
      <c r="EK13" s="775">
        <f t="shared" si="59"/>
        <v>0</v>
      </c>
      <c r="EL13" s="772"/>
      <c r="EM13" s="767"/>
      <c r="EN13" s="770"/>
      <c r="EO13" s="772"/>
      <c r="EP13" s="767"/>
      <c r="EQ13" s="782"/>
      <c r="ER13" s="772"/>
      <c r="ES13" s="767"/>
      <c r="ET13" s="770"/>
      <c r="EU13" s="774">
        <f t="shared" si="60"/>
        <v>0</v>
      </c>
      <c r="EV13" s="774">
        <f t="shared" si="61"/>
        <v>0</v>
      </c>
      <c r="EW13" s="775">
        <f t="shared" si="62"/>
        <v>0</v>
      </c>
      <c r="EX13" s="772"/>
      <c r="EY13" s="767"/>
      <c r="EZ13" s="770"/>
    </row>
    <row r="14" spans="1:204" ht="15.75" customHeight="1">
      <c r="A14" s="685" t="s">
        <v>85</v>
      </c>
      <c r="B14" s="686" t="s">
        <v>963</v>
      </c>
      <c r="C14" s="798"/>
      <c r="D14" s="687">
        <v>102094</v>
      </c>
      <c r="E14" s="687">
        <v>3</v>
      </c>
      <c r="F14" s="688">
        <v>2564</v>
      </c>
      <c r="G14" s="689">
        <v>2659</v>
      </c>
      <c r="H14" s="689">
        <v>2825</v>
      </c>
      <c r="I14" s="764">
        <v>3144</v>
      </c>
      <c r="J14" s="764">
        <v>2781</v>
      </c>
      <c r="K14" s="764">
        <v>3058</v>
      </c>
      <c r="L14" s="690">
        <v>3078</v>
      </c>
      <c r="M14" s="688">
        <v>1053</v>
      </c>
      <c r="N14" s="689">
        <v>1061</v>
      </c>
      <c r="O14" s="691">
        <v>1117</v>
      </c>
      <c r="P14" s="691">
        <v>1005</v>
      </c>
      <c r="Q14" s="689">
        <v>1195</v>
      </c>
      <c r="R14" s="882">
        <v>1215</v>
      </c>
      <c r="S14" s="689">
        <v>1192</v>
      </c>
      <c r="T14" s="689">
        <v>1355</v>
      </c>
      <c r="U14" s="689">
        <v>1457</v>
      </c>
      <c r="V14" s="764">
        <v>1543</v>
      </c>
      <c r="W14" s="767">
        <v>1749</v>
      </c>
      <c r="X14" s="765">
        <v>1707</v>
      </c>
      <c r="Y14" s="688"/>
      <c r="Z14" s="689"/>
      <c r="AA14" s="689"/>
      <c r="AB14" s="689"/>
      <c r="AC14" s="764"/>
      <c r="AD14" s="767"/>
      <c r="AE14" s="689"/>
      <c r="AF14" s="689"/>
      <c r="AG14" s="689"/>
      <c r="AH14" s="764"/>
      <c r="AI14" s="767"/>
      <c r="AJ14" s="765"/>
      <c r="AK14" s="892">
        <f t="shared" si="1"/>
        <v>1053</v>
      </c>
      <c r="AL14" s="884">
        <f t="shared" si="2"/>
        <v>0</v>
      </c>
      <c r="AM14" s="883">
        <f t="shared" si="3"/>
        <v>1061</v>
      </c>
      <c r="AN14" s="884">
        <f t="shared" si="4"/>
        <v>0</v>
      </c>
      <c r="AO14" s="883">
        <f t="shared" si="5"/>
        <v>1117</v>
      </c>
      <c r="AP14" s="884">
        <f t="shared" si="6"/>
        <v>0</v>
      </c>
      <c r="AQ14" s="768">
        <f t="shared" si="7"/>
        <v>1005</v>
      </c>
      <c r="AR14" s="883">
        <f t="shared" si="8"/>
        <v>1195</v>
      </c>
      <c r="AS14" s="886">
        <f t="shared" si="9"/>
        <v>1195</v>
      </c>
      <c r="AT14" s="888">
        <f t="shared" si="10"/>
        <v>1215</v>
      </c>
      <c r="AU14" s="886">
        <f t="shared" si="11"/>
        <v>1215</v>
      </c>
      <c r="AV14" s="886">
        <f t="shared" si="12"/>
        <v>1215</v>
      </c>
      <c r="AW14" s="888">
        <f t="shared" si="13"/>
        <v>1192</v>
      </c>
      <c r="AX14" s="886">
        <f t="shared" si="14"/>
        <v>1192</v>
      </c>
      <c r="AY14" s="886">
        <f t="shared" si="15"/>
        <v>1192</v>
      </c>
      <c r="AZ14" s="888">
        <f t="shared" si="16"/>
        <v>1355</v>
      </c>
      <c r="BA14" s="884">
        <f t="shared" si="17"/>
        <v>1355</v>
      </c>
      <c r="BB14" s="883">
        <f t="shared" si="18"/>
        <v>1457</v>
      </c>
      <c r="BC14" s="884">
        <f t="shared" si="19"/>
        <v>1457</v>
      </c>
      <c r="BD14" s="883">
        <f t="shared" si="20"/>
        <v>1543</v>
      </c>
      <c r="BE14" s="886">
        <f t="shared" si="21"/>
        <v>1543</v>
      </c>
      <c r="BF14" s="886">
        <f t="shared" si="22"/>
        <v>1543</v>
      </c>
      <c r="BG14" s="888">
        <f t="shared" si="23"/>
        <v>1749</v>
      </c>
      <c r="BH14" s="886">
        <f t="shared" si="24"/>
        <v>1749</v>
      </c>
      <c r="BI14" s="886">
        <f t="shared" si="25"/>
        <v>1749</v>
      </c>
      <c r="BJ14" s="890">
        <f t="shared" si="26"/>
        <v>1707</v>
      </c>
      <c r="BK14" s="885">
        <f t="shared" si="27"/>
        <v>1707</v>
      </c>
      <c r="BL14" s="885">
        <f t="shared" si="28"/>
        <v>1707</v>
      </c>
      <c r="BM14" s="688">
        <v>1074</v>
      </c>
      <c r="BN14" s="764">
        <v>1188</v>
      </c>
      <c r="BO14" s="770">
        <v>1135</v>
      </c>
      <c r="BP14" s="689">
        <v>110</v>
      </c>
      <c r="BQ14" s="764">
        <v>143</v>
      </c>
      <c r="BR14" s="770">
        <v>142</v>
      </c>
      <c r="BS14" s="768">
        <f t="shared" si="29"/>
        <v>359</v>
      </c>
      <c r="BT14" s="768">
        <f t="shared" si="30"/>
        <v>418</v>
      </c>
      <c r="BU14" s="771">
        <f t="shared" si="31"/>
        <v>430</v>
      </c>
      <c r="BV14" s="772">
        <v>442</v>
      </c>
      <c r="BW14" s="692">
        <v>458</v>
      </c>
      <c r="BX14" s="690">
        <v>444</v>
      </c>
      <c r="BY14" s="721"/>
      <c r="BZ14" s="720">
        <v>109</v>
      </c>
      <c r="CA14" s="765">
        <v>110</v>
      </c>
      <c r="CB14" s="772"/>
      <c r="CC14" s="692">
        <v>249</v>
      </c>
      <c r="CD14" s="690">
        <v>207</v>
      </c>
      <c r="CE14" s="773">
        <f t="shared" si="32"/>
        <v>753</v>
      </c>
      <c r="CF14" s="774">
        <f t="shared" si="33"/>
        <v>399</v>
      </c>
      <c r="CG14" s="775">
        <f t="shared" si="34"/>
        <v>431</v>
      </c>
      <c r="CH14" s="721"/>
      <c r="CI14" s="767"/>
      <c r="CJ14" s="765"/>
      <c r="CK14" s="872"/>
      <c r="CL14" s="720"/>
      <c r="CM14" s="764"/>
      <c r="CN14" s="764"/>
      <c r="CO14" s="767"/>
      <c r="CP14" s="577"/>
      <c r="CQ14" s="721"/>
      <c r="CR14" s="720"/>
      <c r="CS14" s="720"/>
      <c r="CT14" s="720"/>
      <c r="CU14" s="720"/>
      <c r="CV14" s="764"/>
      <c r="CW14" s="767"/>
      <c r="CX14" s="765"/>
      <c r="CY14" s="721"/>
      <c r="CZ14" s="720"/>
      <c r="DA14" s="720"/>
      <c r="DB14" s="720"/>
      <c r="DC14" s="720"/>
      <c r="DD14" s="767"/>
      <c r="DE14" s="767"/>
      <c r="DF14" s="765"/>
      <c r="DG14" s="892">
        <f t="shared" si="35"/>
        <v>0</v>
      </c>
      <c r="DH14" s="884">
        <f t="shared" si="36"/>
        <v>0</v>
      </c>
      <c r="DI14" s="883">
        <f t="shared" si="37"/>
        <v>0</v>
      </c>
      <c r="DJ14" s="884">
        <f t="shared" si="38"/>
        <v>0</v>
      </c>
      <c r="DK14" s="883">
        <f t="shared" si="39"/>
        <v>0</v>
      </c>
      <c r="DL14" s="884">
        <f t="shared" si="40"/>
        <v>0</v>
      </c>
      <c r="DM14" s="888">
        <f t="shared" si="41"/>
        <v>0</v>
      </c>
      <c r="DN14" s="886">
        <f t="shared" si="49"/>
        <v>0</v>
      </c>
      <c r="DO14" s="886">
        <f t="shared" si="42"/>
        <v>0</v>
      </c>
      <c r="DP14" s="888">
        <f t="shared" si="43"/>
        <v>0</v>
      </c>
      <c r="DQ14" s="886">
        <f t="shared" si="50"/>
        <v>0</v>
      </c>
      <c r="DR14" s="886">
        <f t="shared" si="44"/>
        <v>0</v>
      </c>
      <c r="DS14" s="888">
        <f t="shared" si="45"/>
        <v>0</v>
      </c>
      <c r="DT14" s="886">
        <f t="shared" si="51"/>
        <v>0</v>
      </c>
      <c r="DU14" s="886">
        <f t="shared" si="46"/>
        <v>0</v>
      </c>
      <c r="DV14" s="886">
        <f t="shared" si="52"/>
        <v>0</v>
      </c>
      <c r="DW14" s="888">
        <f t="shared" si="47"/>
        <v>0</v>
      </c>
      <c r="DX14" s="886">
        <f t="shared" si="53"/>
        <v>0</v>
      </c>
      <c r="DY14" s="886">
        <f t="shared" si="54"/>
        <v>0</v>
      </c>
      <c r="DZ14" s="954">
        <f t="shared" si="48"/>
        <v>0</v>
      </c>
      <c r="EA14" s="885">
        <f t="shared" si="55"/>
        <v>0</v>
      </c>
      <c r="EB14" s="885">
        <f t="shared" si="56"/>
        <v>0</v>
      </c>
      <c r="EC14" s="772"/>
      <c r="ED14" s="767"/>
      <c r="EE14" s="770"/>
      <c r="EF14" s="764"/>
      <c r="EG14" s="767"/>
      <c r="EH14" s="782"/>
      <c r="EI14" s="774">
        <f t="shared" si="57"/>
        <v>0</v>
      </c>
      <c r="EJ14" s="774">
        <f t="shared" si="58"/>
        <v>0</v>
      </c>
      <c r="EK14" s="775">
        <f t="shared" si="59"/>
        <v>0</v>
      </c>
      <c r="EL14" s="772"/>
      <c r="EM14" s="767"/>
      <c r="EN14" s="770"/>
      <c r="EO14" s="772"/>
      <c r="EP14" s="767"/>
      <c r="EQ14" s="782"/>
      <c r="ER14" s="772"/>
      <c r="ES14" s="767"/>
      <c r="ET14" s="770"/>
      <c r="EU14" s="774">
        <f t="shared" si="60"/>
        <v>0</v>
      </c>
      <c r="EV14" s="774">
        <f t="shared" si="61"/>
        <v>0</v>
      </c>
      <c r="EW14" s="775">
        <f t="shared" si="62"/>
        <v>0</v>
      </c>
      <c r="EX14" s="772"/>
      <c r="EY14" s="767"/>
      <c r="EZ14" s="770"/>
    </row>
    <row r="15" spans="1:204" ht="15.75" customHeight="1">
      <c r="A15" s="685" t="s">
        <v>85</v>
      </c>
      <c r="B15" s="694" t="s">
        <v>964</v>
      </c>
      <c r="C15" s="799"/>
      <c r="D15" s="687">
        <v>100724</v>
      </c>
      <c r="E15" s="687">
        <v>4</v>
      </c>
      <c r="F15" s="688">
        <v>1466.5</v>
      </c>
      <c r="G15" s="689">
        <v>1497</v>
      </c>
      <c r="H15" s="689">
        <v>1517</v>
      </c>
      <c r="I15" s="764">
        <v>1535</v>
      </c>
      <c r="J15" s="764">
        <v>1591</v>
      </c>
      <c r="K15" s="764">
        <v>1413</v>
      </c>
      <c r="L15" s="690">
        <v>1363</v>
      </c>
      <c r="M15" s="688">
        <v>1000</v>
      </c>
      <c r="N15" s="689">
        <v>1176</v>
      </c>
      <c r="O15" s="691">
        <v>1485</v>
      </c>
      <c r="P15" s="691">
        <v>1408</v>
      </c>
      <c r="Q15" s="689">
        <v>1186</v>
      </c>
      <c r="R15" s="882">
        <v>1139</v>
      </c>
      <c r="S15" s="689">
        <v>1198</v>
      </c>
      <c r="T15" s="689">
        <v>1295</v>
      </c>
      <c r="U15" s="689">
        <v>1351</v>
      </c>
      <c r="V15" s="764">
        <v>1329</v>
      </c>
      <c r="W15" s="767">
        <v>1209</v>
      </c>
      <c r="X15" s="765">
        <v>1090</v>
      </c>
      <c r="Y15" s="688"/>
      <c r="Z15" s="689"/>
      <c r="AA15" s="689"/>
      <c r="AB15" s="689"/>
      <c r="AC15" s="764"/>
      <c r="AD15" s="767"/>
      <c r="AE15" s="689"/>
      <c r="AF15" s="689"/>
      <c r="AG15" s="689"/>
      <c r="AH15" s="764"/>
      <c r="AI15" s="767"/>
      <c r="AJ15" s="765"/>
      <c r="AK15" s="892">
        <f t="shared" si="1"/>
        <v>1000</v>
      </c>
      <c r="AL15" s="884">
        <f t="shared" si="2"/>
        <v>0</v>
      </c>
      <c r="AM15" s="883">
        <f t="shared" si="3"/>
        <v>1176</v>
      </c>
      <c r="AN15" s="884">
        <f t="shared" si="4"/>
        <v>0</v>
      </c>
      <c r="AO15" s="883">
        <f t="shared" si="5"/>
        <v>1485</v>
      </c>
      <c r="AP15" s="884">
        <f t="shared" si="6"/>
        <v>0</v>
      </c>
      <c r="AQ15" s="768">
        <f t="shared" si="7"/>
        <v>1408</v>
      </c>
      <c r="AR15" s="883">
        <f t="shared" si="8"/>
        <v>1186</v>
      </c>
      <c r="AS15" s="886">
        <f t="shared" si="9"/>
        <v>1186</v>
      </c>
      <c r="AT15" s="888">
        <f t="shared" si="10"/>
        <v>1139</v>
      </c>
      <c r="AU15" s="886">
        <f t="shared" si="11"/>
        <v>1139</v>
      </c>
      <c r="AV15" s="886">
        <f t="shared" si="12"/>
        <v>1139</v>
      </c>
      <c r="AW15" s="888">
        <f t="shared" si="13"/>
        <v>1198</v>
      </c>
      <c r="AX15" s="886">
        <f t="shared" si="14"/>
        <v>1198</v>
      </c>
      <c r="AY15" s="886">
        <f t="shared" si="15"/>
        <v>1198</v>
      </c>
      <c r="AZ15" s="888">
        <f t="shared" si="16"/>
        <v>1295</v>
      </c>
      <c r="BA15" s="884">
        <f t="shared" si="17"/>
        <v>1295</v>
      </c>
      <c r="BB15" s="883">
        <f t="shared" si="18"/>
        <v>1351</v>
      </c>
      <c r="BC15" s="884">
        <f t="shared" si="19"/>
        <v>1351</v>
      </c>
      <c r="BD15" s="883">
        <f t="shared" si="20"/>
        <v>1329</v>
      </c>
      <c r="BE15" s="886">
        <f t="shared" si="21"/>
        <v>1329</v>
      </c>
      <c r="BF15" s="886">
        <f t="shared" si="22"/>
        <v>1329</v>
      </c>
      <c r="BG15" s="888">
        <f t="shared" si="23"/>
        <v>1209</v>
      </c>
      <c r="BH15" s="886">
        <f t="shared" si="24"/>
        <v>1209</v>
      </c>
      <c r="BI15" s="886">
        <f t="shared" si="25"/>
        <v>1209</v>
      </c>
      <c r="BJ15" s="890">
        <f t="shared" si="26"/>
        <v>1090</v>
      </c>
      <c r="BK15" s="885">
        <f t="shared" si="27"/>
        <v>1090</v>
      </c>
      <c r="BL15" s="885">
        <f t="shared" si="28"/>
        <v>1090</v>
      </c>
      <c r="BM15" s="688">
        <v>721</v>
      </c>
      <c r="BN15" s="764">
        <v>756</v>
      </c>
      <c r="BO15" s="770">
        <v>579</v>
      </c>
      <c r="BP15" s="689">
        <v>89</v>
      </c>
      <c r="BQ15" s="764">
        <v>62</v>
      </c>
      <c r="BR15" s="770">
        <v>62</v>
      </c>
      <c r="BS15" s="768">
        <f t="shared" si="29"/>
        <v>519</v>
      </c>
      <c r="BT15" s="768">
        <f t="shared" si="30"/>
        <v>391</v>
      </c>
      <c r="BU15" s="771">
        <f t="shared" si="31"/>
        <v>449</v>
      </c>
      <c r="BV15" s="772">
        <v>258</v>
      </c>
      <c r="BW15" s="692">
        <v>273</v>
      </c>
      <c r="BX15" s="690">
        <v>314</v>
      </c>
      <c r="BY15" s="721"/>
      <c r="BZ15" s="720">
        <v>73</v>
      </c>
      <c r="CA15" s="765">
        <v>77</v>
      </c>
      <c r="CB15" s="772"/>
      <c r="CC15" s="692">
        <v>0</v>
      </c>
      <c r="CD15" s="690">
        <v>0</v>
      </c>
      <c r="CE15" s="773">
        <f t="shared" si="32"/>
        <v>928</v>
      </c>
      <c r="CF15" s="774">
        <f t="shared" si="33"/>
        <v>793</v>
      </c>
      <c r="CG15" s="775">
        <f t="shared" si="34"/>
        <v>807</v>
      </c>
      <c r="CH15" s="721"/>
      <c r="CI15" s="767"/>
      <c r="CJ15" s="765"/>
      <c r="CK15" s="872"/>
      <c r="CL15" s="720"/>
      <c r="CM15" s="764"/>
      <c r="CN15" s="764"/>
      <c r="CO15" s="767"/>
      <c r="CP15" s="577"/>
      <c r="CQ15" s="721"/>
      <c r="CR15" s="720"/>
      <c r="CS15" s="720"/>
      <c r="CT15" s="720"/>
      <c r="CU15" s="720"/>
      <c r="CV15" s="764"/>
      <c r="CW15" s="767"/>
      <c r="CX15" s="765"/>
      <c r="CY15" s="721"/>
      <c r="CZ15" s="720"/>
      <c r="DA15" s="720"/>
      <c r="DB15" s="720"/>
      <c r="DC15" s="720"/>
      <c r="DD15" s="767"/>
      <c r="DE15" s="767"/>
      <c r="DF15" s="765"/>
      <c r="DG15" s="892">
        <f t="shared" si="35"/>
        <v>0</v>
      </c>
      <c r="DH15" s="884">
        <f t="shared" si="36"/>
        <v>0</v>
      </c>
      <c r="DI15" s="883">
        <f t="shared" si="37"/>
        <v>0</v>
      </c>
      <c r="DJ15" s="884">
        <f t="shared" si="38"/>
        <v>0</v>
      </c>
      <c r="DK15" s="883">
        <f t="shared" si="39"/>
        <v>0</v>
      </c>
      <c r="DL15" s="884">
        <f t="shared" si="40"/>
        <v>0</v>
      </c>
      <c r="DM15" s="888">
        <f t="shared" si="41"/>
        <v>0</v>
      </c>
      <c r="DN15" s="886">
        <f t="shared" si="49"/>
        <v>0</v>
      </c>
      <c r="DO15" s="886">
        <f t="shared" si="42"/>
        <v>0</v>
      </c>
      <c r="DP15" s="888">
        <f t="shared" si="43"/>
        <v>0</v>
      </c>
      <c r="DQ15" s="886">
        <f t="shared" si="50"/>
        <v>0</v>
      </c>
      <c r="DR15" s="886">
        <f t="shared" si="44"/>
        <v>0</v>
      </c>
      <c r="DS15" s="888">
        <f t="shared" si="45"/>
        <v>0</v>
      </c>
      <c r="DT15" s="886">
        <f t="shared" si="51"/>
        <v>0</v>
      </c>
      <c r="DU15" s="886">
        <f t="shared" si="46"/>
        <v>0</v>
      </c>
      <c r="DV15" s="886">
        <f t="shared" si="52"/>
        <v>0</v>
      </c>
      <c r="DW15" s="888">
        <f t="shared" si="47"/>
        <v>0</v>
      </c>
      <c r="DX15" s="886">
        <f t="shared" si="53"/>
        <v>0</v>
      </c>
      <c r="DY15" s="886">
        <f t="shared" si="54"/>
        <v>0</v>
      </c>
      <c r="DZ15" s="954">
        <f t="shared" si="48"/>
        <v>0</v>
      </c>
      <c r="EA15" s="885">
        <f t="shared" si="55"/>
        <v>0</v>
      </c>
      <c r="EB15" s="885">
        <f t="shared" si="56"/>
        <v>0</v>
      </c>
      <c r="EC15" s="772"/>
      <c r="ED15" s="767"/>
      <c r="EE15" s="770"/>
      <c r="EF15" s="764"/>
      <c r="EG15" s="767"/>
      <c r="EH15" s="782"/>
      <c r="EI15" s="774">
        <f t="shared" si="57"/>
        <v>0</v>
      </c>
      <c r="EJ15" s="774">
        <f t="shared" si="58"/>
        <v>0</v>
      </c>
      <c r="EK15" s="775">
        <f t="shared" si="59"/>
        <v>0</v>
      </c>
      <c r="EL15" s="772"/>
      <c r="EM15" s="767"/>
      <c r="EN15" s="770"/>
      <c r="EO15" s="772"/>
      <c r="EP15" s="767"/>
      <c r="EQ15" s="782"/>
      <c r="ER15" s="772"/>
      <c r="ES15" s="767"/>
      <c r="ET15" s="770"/>
      <c r="EU15" s="774">
        <f t="shared" si="60"/>
        <v>0</v>
      </c>
      <c r="EV15" s="774">
        <f t="shared" si="61"/>
        <v>0</v>
      </c>
      <c r="EW15" s="775">
        <f t="shared" si="62"/>
        <v>0</v>
      </c>
      <c r="EX15" s="772"/>
      <c r="EY15" s="767"/>
      <c r="EZ15" s="770"/>
    </row>
    <row r="16" spans="1:204" ht="15.75" customHeight="1">
      <c r="A16" s="685" t="s">
        <v>85</v>
      </c>
      <c r="B16" s="686" t="s">
        <v>965</v>
      </c>
      <c r="C16" s="798"/>
      <c r="D16" s="687">
        <v>100830</v>
      </c>
      <c r="E16" s="687">
        <v>4</v>
      </c>
      <c r="F16" s="688">
        <v>1258</v>
      </c>
      <c r="G16" s="689">
        <v>1201</v>
      </c>
      <c r="H16" s="689">
        <v>1286</v>
      </c>
      <c r="I16" s="764">
        <v>1211</v>
      </c>
      <c r="J16" s="764">
        <v>1153</v>
      </c>
      <c r="K16" s="764">
        <v>1221</v>
      </c>
      <c r="L16" s="690">
        <v>1189</v>
      </c>
      <c r="M16" s="688">
        <v>374</v>
      </c>
      <c r="N16" s="689">
        <v>381</v>
      </c>
      <c r="O16" s="691">
        <v>349</v>
      </c>
      <c r="P16" s="691">
        <v>402</v>
      </c>
      <c r="Q16" s="689">
        <v>434</v>
      </c>
      <c r="R16" s="882">
        <v>445</v>
      </c>
      <c r="S16" s="689">
        <v>374</v>
      </c>
      <c r="T16" s="689">
        <v>413</v>
      </c>
      <c r="U16" s="689">
        <v>409</v>
      </c>
      <c r="V16" s="764">
        <v>568</v>
      </c>
      <c r="W16" s="767">
        <v>538</v>
      </c>
      <c r="X16" s="765">
        <v>557</v>
      </c>
      <c r="Y16" s="688"/>
      <c r="Z16" s="689"/>
      <c r="AA16" s="689"/>
      <c r="AB16" s="689"/>
      <c r="AC16" s="764"/>
      <c r="AD16" s="767"/>
      <c r="AE16" s="689"/>
      <c r="AF16" s="689"/>
      <c r="AG16" s="689"/>
      <c r="AH16" s="764"/>
      <c r="AI16" s="767"/>
      <c r="AJ16" s="765"/>
      <c r="AK16" s="892">
        <f t="shared" si="1"/>
        <v>374</v>
      </c>
      <c r="AL16" s="884">
        <f t="shared" si="2"/>
        <v>0</v>
      </c>
      <c r="AM16" s="883">
        <f t="shared" si="3"/>
        <v>381</v>
      </c>
      <c r="AN16" s="884">
        <f t="shared" si="4"/>
        <v>0</v>
      </c>
      <c r="AO16" s="883">
        <f t="shared" si="5"/>
        <v>349</v>
      </c>
      <c r="AP16" s="884">
        <f t="shared" si="6"/>
        <v>0</v>
      </c>
      <c r="AQ16" s="768">
        <f t="shared" si="7"/>
        <v>402</v>
      </c>
      <c r="AR16" s="883">
        <f t="shared" si="8"/>
        <v>434</v>
      </c>
      <c r="AS16" s="886">
        <f t="shared" si="9"/>
        <v>434</v>
      </c>
      <c r="AT16" s="888">
        <f t="shared" si="10"/>
        <v>445</v>
      </c>
      <c r="AU16" s="886">
        <f t="shared" si="11"/>
        <v>445</v>
      </c>
      <c r="AV16" s="886">
        <f t="shared" si="12"/>
        <v>445</v>
      </c>
      <c r="AW16" s="888">
        <f t="shared" si="13"/>
        <v>374</v>
      </c>
      <c r="AX16" s="886">
        <f t="shared" si="14"/>
        <v>374</v>
      </c>
      <c r="AY16" s="886">
        <f t="shared" si="15"/>
        <v>374</v>
      </c>
      <c r="AZ16" s="888">
        <f t="shared" si="16"/>
        <v>413</v>
      </c>
      <c r="BA16" s="884">
        <f t="shared" si="17"/>
        <v>413</v>
      </c>
      <c r="BB16" s="883">
        <f t="shared" si="18"/>
        <v>409</v>
      </c>
      <c r="BC16" s="884">
        <f t="shared" si="19"/>
        <v>409</v>
      </c>
      <c r="BD16" s="883">
        <f t="shared" si="20"/>
        <v>568</v>
      </c>
      <c r="BE16" s="886">
        <f t="shared" si="21"/>
        <v>568</v>
      </c>
      <c r="BF16" s="886">
        <f t="shared" si="22"/>
        <v>568</v>
      </c>
      <c r="BG16" s="888">
        <f t="shared" si="23"/>
        <v>538</v>
      </c>
      <c r="BH16" s="886">
        <f t="shared" si="24"/>
        <v>538</v>
      </c>
      <c r="BI16" s="886">
        <f t="shared" si="25"/>
        <v>538</v>
      </c>
      <c r="BJ16" s="890">
        <f t="shared" si="26"/>
        <v>557</v>
      </c>
      <c r="BK16" s="885">
        <f t="shared" si="27"/>
        <v>557</v>
      </c>
      <c r="BL16" s="885">
        <f t="shared" si="28"/>
        <v>557</v>
      </c>
      <c r="BM16" s="688">
        <v>369</v>
      </c>
      <c r="BN16" s="764">
        <v>343</v>
      </c>
      <c r="BO16" s="770">
        <v>341</v>
      </c>
      <c r="BP16" s="689">
        <v>115</v>
      </c>
      <c r="BQ16" s="764">
        <v>98</v>
      </c>
      <c r="BR16" s="770">
        <v>102</v>
      </c>
      <c r="BS16" s="768">
        <f t="shared" si="29"/>
        <v>84</v>
      </c>
      <c r="BT16" s="768">
        <f t="shared" si="30"/>
        <v>97</v>
      </c>
      <c r="BU16" s="771">
        <f t="shared" si="31"/>
        <v>114</v>
      </c>
      <c r="BV16" s="772">
        <v>174</v>
      </c>
      <c r="BW16" s="692">
        <v>150</v>
      </c>
      <c r="BX16" s="690">
        <v>173</v>
      </c>
      <c r="BY16" s="721"/>
      <c r="BZ16" s="720">
        <v>32</v>
      </c>
      <c r="CA16" s="765">
        <v>32</v>
      </c>
      <c r="CB16" s="772">
        <v>243</v>
      </c>
      <c r="CC16" s="692">
        <v>257</v>
      </c>
      <c r="CD16" s="690">
        <v>82</v>
      </c>
      <c r="CE16" s="773">
        <f t="shared" si="32"/>
        <v>17</v>
      </c>
      <c r="CF16" s="774">
        <f t="shared" si="33"/>
        <v>6</v>
      </c>
      <c r="CG16" s="775">
        <f t="shared" si="34"/>
        <v>87</v>
      </c>
      <c r="CH16" s="721"/>
      <c r="CI16" s="767"/>
      <c r="CJ16" s="765"/>
      <c r="CK16" s="872"/>
      <c r="CL16" s="720"/>
      <c r="CM16" s="764"/>
      <c r="CN16" s="764"/>
      <c r="CO16" s="767"/>
      <c r="CP16" s="577"/>
      <c r="CQ16" s="721"/>
      <c r="CR16" s="720"/>
      <c r="CS16" s="720"/>
      <c r="CT16" s="720"/>
      <c r="CU16" s="720"/>
      <c r="CV16" s="764"/>
      <c r="CW16" s="767"/>
      <c r="CX16" s="765"/>
      <c r="CY16" s="721"/>
      <c r="CZ16" s="720"/>
      <c r="DA16" s="720"/>
      <c r="DB16" s="720"/>
      <c r="DC16" s="720"/>
      <c r="DD16" s="767"/>
      <c r="DE16" s="767"/>
      <c r="DF16" s="765"/>
      <c r="DG16" s="892">
        <f t="shared" si="35"/>
        <v>0</v>
      </c>
      <c r="DH16" s="884">
        <f t="shared" si="36"/>
        <v>0</v>
      </c>
      <c r="DI16" s="883">
        <f t="shared" si="37"/>
        <v>0</v>
      </c>
      <c r="DJ16" s="884">
        <f t="shared" si="38"/>
        <v>0</v>
      </c>
      <c r="DK16" s="883">
        <f t="shared" si="39"/>
        <v>0</v>
      </c>
      <c r="DL16" s="884">
        <f t="shared" si="40"/>
        <v>0</v>
      </c>
      <c r="DM16" s="888">
        <f t="shared" si="41"/>
        <v>0</v>
      </c>
      <c r="DN16" s="886">
        <f t="shared" si="49"/>
        <v>0</v>
      </c>
      <c r="DO16" s="886">
        <f t="shared" si="42"/>
        <v>0</v>
      </c>
      <c r="DP16" s="888">
        <f t="shared" si="43"/>
        <v>0</v>
      </c>
      <c r="DQ16" s="886">
        <f t="shared" si="50"/>
        <v>0</v>
      </c>
      <c r="DR16" s="886">
        <f t="shared" si="44"/>
        <v>0</v>
      </c>
      <c r="DS16" s="888">
        <f t="shared" si="45"/>
        <v>0</v>
      </c>
      <c r="DT16" s="886">
        <f t="shared" si="51"/>
        <v>0</v>
      </c>
      <c r="DU16" s="886">
        <f t="shared" si="46"/>
        <v>0</v>
      </c>
      <c r="DV16" s="886">
        <f t="shared" si="52"/>
        <v>0</v>
      </c>
      <c r="DW16" s="888">
        <f t="shared" si="47"/>
        <v>0</v>
      </c>
      <c r="DX16" s="886">
        <f t="shared" si="53"/>
        <v>0</v>
      </c>
      <c r="DY16" s="886">
        <f t="shared" si="54"/>
        <v>0</v>
      </c>
      <c r="DZ16" s="954">
        <f t="shared" si="48"/>
        <v>0</v>
      </c>
      <c r="EA16" s="885">
        <f t="shared" si="55"/>
        <v>0</v>
      </c>
      <c r="EB16" s="885">
        <f t="shared" si="56"/>
        <v>0</v>
      </c>
      <c r="EC16" s="772"/>
      <c r="ED16" s="767"/>
      <c r="EE16" s="770"/>
      <c r="EF16" s="764"/>
      <c r="EG16" s="767"/>
      <c r="EH16" s="782"/>
      <c r="EI16" s="774">
        <f t="shared" si="57"/>
        <v>0</v>
      </c>
      <c r="EJ16" s="774">
        <f t="shared" si="58"/>
        <v>0</v>
      </c>
      <c r="EK16" s="775">
        <f t="shared" si="59"/>
        <v>0</v>
      </c>
      <c r="EL16" s="772"/>
      <c r="EM16" s="767"/>
      <c r="EN16" s="770"/>
      <c r="EO16" s="772"/>
      <c r="EP16" s="767"/>
      <c r="EQ16" s="782"/>
      <c r="ER16" s="772"/>
      <c r="ES16" s="767"/>
      <c r="ET16" s="770"/>
      <c r="EU16" s="774">
        <f t="shared" si="60"/>
        <v>0</v>
      </c>
      <c r="EV16" s="774">
        <f t="shared" si="61"/>
        <v>0</v>
      </c>
      <c r="EW16" s="775">
        <f t="shared" si="62"/>
        <v>0</v>
      </c>
      <c r="EX16" s="772"/>
      <c r="EY16" s="767"/>
      <c r="EZ16" s="770"/>
    </row>
    <row r="17" spans="1:156" ht="15.75" customHeight="1">
      <c r="A17" s="685" t="s">
        <v>85</v>
      </c>
      <c r="B17" s="686" t="s">
        <v>966</v>
      </c>
      <c r="C17" s="798"/>
      <c r="D17" s="687">
        <v>101879</v>
      </c>
      <c r="E17" s="687">
        <v>4</v>
      </c>
      <c r="F17" s="688">
        <v>1173</v>
      </c>
      <c r="G17" s="689">
        <v>1543</v>
      </c>
      <c r="H17" s="689">
        <v>2063</v>
      </c>
      <c r="I17" s="764">
        <v>1568</v>
      </c>
      <c r="J17" s="764">
        <v>1622</v>
      </c>
      <c r="K17" s="764">
        <v>1524</v>
      </c>
      <c r="L17" s="690">
        <v>1579</v>
      </c>
      <c r="M17" s="688">
        <v>762</v>
      </c>
      <c r="N17" s="689">
        <v>787</v>
      </c>
      <c r="O17" s="691">
        <v>787</v>
      </c>
      <c r="P17" s="691">
        <v>718</v>
      </c>
      <c r="Q17" s="689">
        <v>790</v>
      </c>
      <c r="R17" s="882">
        <v>874</v>
      </c>
      <c r="S17" s="689">
        <v>963</v>
      </c>
      <c r="T17" s="689">
        <v>1004</v>
      </c>
      <c r="U17" s="689">
        <v>1014</v>
      </c>
      <c r="V17" s="764">
        <v>1027</v>
      </c>
      <c r="W17" s="767">
        <v>1095</v>
      </c>
      <c r="X17" s="765">
        <v>1012</v>
      </c>
      <c r="Y17" s="688"/>
      <c r="Z17" s="689"/>
      <c r="AA17" s="689"/>
      <c r="AB17" s="689"/>
      <c r="AC17" s="764"/>
      <c r="AD17" s="767"/>
      <c r="AE17" s="689"/>
      <c r="AF17" s="689"/>
      <c r="AG17" s="689"/>
      <c r="AH17" s="764"/>
      <c r="AI17" s="767"/>
      <c r="AJ17" s="765"/>
      <c r="AK17" s="892">
        <f t="shared" si="1"/>
        <v>762</v>
      </c>
      <c r="AL17" s="884">
        <f t="shared" si="2"/>
        <v>0</v>
      </c>
      <c r="AM17" s="883">
        <f t="shared" si="3"/>
        <v>787</v>
      </c>
      <c r="AN17" s="884">
        <f t="shared" si="4"/>
        <v>0</v>
      </c>
      <c r="AO17" s="883">
        <f t="shared" si="5"/>
        <v>787</v>
      </c>
      <c r="AP17" s="884">
        <f t="shared" si="6"/>
        <v>0</v>
      </c>
      <c r="AQ17" s="768">
        <f t="shared" si="7"/>
        <v>718</v>
      </c>
      <c r="AR17" s="883">
        <f t="shared" si="8"/>
        <v>790</v>
      </c>
      <c r="AS17" s="886">
        <f t="shared" si="9"/>
        <v>790</v>
      </c>
      <c r="AT17" s="888">
        <f t="shared" si="10"/>
        <v>874</v>
      </c>
      <c r="AU17" s="886">
        <f t="shared" si="11"/>
        <v>874</v>
      </c>
      <c r="AV17" s="886">
        <f t="shared" si="12"/>
        <v>874</v>
      </c>
      <c r="AW17" s="888">
        <f t="shared" si="13"/>
        <v>963</v>
      </c>
      <c r="AX17" s="886">
        <f t="shared" si="14"/>
        <v>963</v>
      </c>
      <c r="AY17" s="886">
        <f t="shared" si="15"/>
        <v>963</v>
      </c>
      <c r="AZ17" s="888">
        <f t="shared" si="16"/>
        <v>1004</v>
      </c>
      <c r="BA17" s="884">
        <f t="shared" si="17"/>
        <v>1004</v>
      </c>
      <c r="BB17" s="883">
        <f t="shared" si="18"/>
        <v>1014</v>
      </c>
      <c r="BC17" s="884">
        <f t="shared" si="19"/>
        <v>1014</v>
      </c>
      <c r="BD17" s="883">
        <f t="shared" si="20"/>
        <v>1027</v>
      </c>
      <c r="BE17" s="886">
        <f t="shared" si="21"/>
        <v>1027</v>
      </c>
      <c r="BF17" s="886">
        <f t="shared" si="22"/>
        <v>1027</v>
      </c>
      <c r="BG17" s="888">
        <f t="shared" si="23"/>
        <v>1095</v>
      </c>
      <c r="BH17" s="886">
        <f t="shared" si="24"/>
        <v>1095</v>
      </c>
      <c r="BI17" s="886">
        <f t="shared" si="25"/>
        <v>1095</v>
      </c>
      <c r="BJ17" s="890">
        <f t="shared" si="26"/>
        <v>1012</v>
      </c>
      <c r="BK17" s="885">
        <f t="shared" si="27"/>
        <v>1012</v>
      </c>
      <c r="BL17" s="885">
        <f t="shared" si="28"/>
        <v>1012</v>
      </c>
      <c r="BM17" s="688">
        <v>733</v>
      </c>
      <c r="BN17" s="764">
        <v>735</v>
      </c>
      <c r="BO17" s="770">
        <v>722</v>
      </c>
      <c r="BP17" s="689">
        <v>103</v>
      </c>
      <c r="BQ17" s="764">
        <v>124</v>
      </c>
      <c r="BR17" s="770">
        <v>109</v>
      </c>
      <c r="BS17" s="768">
        <f t="shared" si="29"/>
        <v>191</v>
      </c>
      <c r="BT17" s="768">
        <f t="shared" si="30"/>
        <v>236</v>
      </c>
      <c r="BU17" s="771">
        <f t="shared" si="31"/>
        <v>181</v>
      </c>
      <c r="BV17" s="772">
        <v>313</v>
      </c>
      <c r="BW17" s="692">
        <v>283</v>
      </c>
      <c r="BX17" s="690">
        <v>269</v>
      </c>
      <c r="BY17" s="721"/>
      <c r="BZ17" s="720">
        <v>51</v>
      </c>
      <c r="CA17" s="765">
        <v>53</v>
      </c>
      <c r="CB17" s="772">
        <v>288</v>
      </c>
      <c r="CC17" s="692">
        <v>337</v>
      </c>
      <c r="CD17" s="690">
        <v>386</v>
      </c>
      <c r="CE17" s="773">
        <f t="shared" si="32"/>
        <v>189</v>
      </c>
      <c r="CF17" s="774">
        <f t="shared" si="33"/>
        <v>203</v>
      </c>
      <c r="CG17" s="775">
        <f t="shared" si="34"/>
        <v>255</v>
      </c>
      <c r="CH17" s="721"/>
      <c r="CI17" s="767"/>
      <c r="CJ17" s="765"/>
      <c r="CK17" s="872"/>
      <c r="CL17" s="720"/>
      <c r="CM17" s="764"/>
      <c r="CN17" s="764"/>
      <c r="CO17" s="767"/>
      <c r="CP17" s="577"/>
      <c r="CQ17" s="721"/>
      <c r="CR17" s="720"/>
      <c r="CS17" s="720"/>
      <c r="CT17" s="720"/>
      <c r="CU17" s="720"/>
      <c r="CV17" s="764"/>
      <c r="CW17" s="767"/>
      <c r="CX17" s="765"/>
      <c r="CY17" s="721"/>
      <c r="CZ17" s="720"/>
      <c r="DA17" s="720"/>
      <c r="DB17" s="720"/>
      <c r="DC17" s="720"/>
      <c r="DD17" s="767"/>
      <c r="DE17" s="767"/>
      <c r="DF17" s="765"/>
      <c r="DG17" s="892">
        <f t="shared" si="35"/>
        <v>0</v>
      </c>
      <c r="DH17" s="884">
        <f t="shared" si="36"/>
        <v>0</v>
      </c>
      <c r="DI17" s="883">
        <f t="shared" si="37"/>
        <v>0</v>
      </c>
      <c r="DJ17" s="884">
        <f t="shared" si="38"/>
        <v>0</v>
      </c>
      <c r="DK17" s="883">
        <f t="shared" si="39"/>
        <v>0</v>
      </c>
      <c r="DL17" s="884">
        <f t="shared" si="40"/>
        <v>0</v>
      </c>
      <c r="DM17" s="888">
        <f t="shared" si="41"/>
        <v>0</v>
      </c>
      <c r="DN17" s="886">
        <f t="shared" si="49"/>
        <v>0</v>
      </c>
      <c r="DO17" s="886">
        <f t="shared" si="42"/>
        <v>0</v>
      </c>
      <c r="DP17" s="888">
        <f t="shared" si="43"/>
        <v>0</v>
      </c>
      <c r="DQ17" s="886">
        <f t="shared" si="50"/>
        <v>0</v>
      </c>
      <c r="DR17" s="886">
        <f t="shared" si="44"/>
        <v>0</v>
      </c>
      <c r="DS17" s="888">
        <f t="shared" si="45"/>
        <v>0</v>
      </c>
      <c r="DT17" s="886">
        <f t="shared" si="51"/>
        <v>0</v>
      </c>
      <c r="DU17" s="886">
        <f t="shared" si="46"/>
        <v>0</v>
      </c>
      <c r="DV17" s="886">
        <f t="shared" si="52"/>
        <v>0</v>
      </c>
      <c r="DW17" s="888">
        <f t="shared" si="47"/>
        <v>0</v>
      </c>
      <c r="DX17" s="886">
        <f t="shared" si="53"/>
        <v>0</v>
      </c>
      <c r="DY17" s="886">
        <f t="shared" si="54"/>
        <v>0</v>
      </c>
      <c r="DZ17" s="954">
        <f t="shared" si="48"/>
        <v>0</v>
      </c>
      <c r="EA17" s="885">
        <f t="shared" si="55"/>
        <v>0</v>
      </c>
      <c r="EB17" s="885">
        <f t="shared" si="56"/>
        <v>0</v>
      </c>
      <c r="EC17" s="772"/>
      <c r="ED17" s="767"/>
      <c r="EE17" s="770"/>
      <c r="EF17" s="764"/>
      <c r="EG17" s="767"/>
      <c r="EH17" s="782"/>
      <c r="EI17" s="774">
        <f t="shared" si="57"/>
        <v>0</v>
      </c>
      <c r="EJ17" s="774">
        <f t="shared" si="58"/>
        <v>0</v>
      </c>
      <c r="EK17" s="775">
        <f t="shared" si="59"/>
        <v>0</v>
      </c>
      <c r="EL17" s="772"/>
      <c r="EM17" s="767"/>
      <c r="EN17" s="770"/>
      <c r="EO17" s="772"/>
      <c r="EP17" s="767"/>
      <c r="EQ17" s="782"/>
      <c r="ER17" s="772"/>
      <c r="ES17" s="767"/>
      <c r="ET17" s="770"/>
      <c r="EU17" s="774">
        <f t="shared" si="60"/>
        <v>0</v>
      </c>
      <c r="EV17" s="774">
        <f t="shared" si="61"/>
        <v>0</v>
      </c>
      <c r="EW17" s="775">
        <f t="shared" si="62"/>
        <v>0</v>
      </c>
      <c r="EX17" s="772"/>
      <c r="EY17" s="767"/>
      <c r="EZ17" s="770"/>
    </row>
    <row r="18" spans="1:156" ht="15.75" customHeight="1">
      <c r="A18" s="685" t="s">
        <v>85</v>
      </c>
      <c r="B18" s="686" t="s">
        <v>967</v>
      </c>
      <c r="C18" s="798"/>
      <c r="D18" s="687">
        <v>101709</v>
      </c>
      <c r="E18" s="687">
        <v>5</v>
      </c>
      <c r="F18" s="688">
        <v>799</v>
      </c>
      <c r="G18" s="689">
        <v>775</v>
      </c>
      <c r="H18" s="689">
        <v>706</v>
      </c>
      <c r="I18" s="764">
        <v>491</v>
      </c>
      <c r="J18" s="764">
        <v>744</v>
      </c>
      <c r="K18" s="764">
        <v>624</v>
      </c>
      <c r="L18" s="690">
        <v>701</v>
      </c>
      <c r="M18" s="688">
        <v>507</v>
      </c>
      <c r="N18" s="689">
        <v>506</v>
      </c>
      <c r="O18" s="691">
        <v>533</v>
      </c>
      <c r="P18" s="691">
        <v>508</v>
      </c>
      <c r="Q18" s="689">
        <v>525</v>
      </c>
      <c r="R18" s="882">
        <v>488</v>
      </c>
      <c r="S18" s="689">
        <v>486</v>
      </c>
      <c r="T18" s="689">
        <v>468</v>
      </c>
      <c r="U18" s="689">
        <v>421</v>
      </c>
      <c r="V18" s="764">
        <v>507</v>
      </c>
      <c r="W18" s="767">
        <v>410</v>
      </c>
      <c r="X18" s="765">
        <v>425</v>
      </c>
      <c r="Y18" s="688"/>
      <c r="Z18" s="689"/>
      <c r="AA18" s="689"/>
      <c r="AB18" s="689"/>
      <c r="AC18" s="764"/>
      <c r="AD18" s="767"/>
      <c r="AE18" s="689"/>
      <c r="AF18" s="689"/>
      <c r="AG18" s="689"/>
      <c r="AH18" s="764"/>
      <c r="AI18" s="767"/>
      <c r="AJ18" s="765"/>
      <c r="AK18" s="892">
        <f t="shared" si="1"/>
        <v>507</v>
      </c>
      <c r="AL18" s="884">
        <f t="shared" si="2"/>
        <v>0</v>
      </c>
      <c r="AM18" s="883">
        <f t="shared" si="3"/>
        <v>506</v>
      </c>
      <c r="AN18" s="884">
        <f t="shared" si="4"/>
        <v>0</v>
      </c>
      <c r="AO18" s="883">
        <f t="shared" si="5"/>
        <v>533</v>
      </c>
      <c r="AP18" s="884">
        <f t="shared" si="6"/>
        <v>0</v>
      </c>
      <c r="AQ18" s="768">
        <f t="shared" si="7"/>
        <v>508</v>
      </c>
      <c r="AR18" s="883">
        <f t="shared" si="8"/>
        <v>525</v>
      </c>
      <c r="AS18" s="886">
        <f t="shared" si="9"/>
        <v>525</v>
      </c>
      <c r="AT18" s="888">
        <f t="shared" si="10"/>
        <v>488</v>
      </c>
      <c r="AU18" s="886">
        <f t="shared" si="11"/>
        <v>488</v>
      </c>
      <c r="AV18" s="886">
        <f t="shared" si="12"/>
        <v>488</v>
      </c>
      <c r="AW18" s="888">
        <f t="shared" si="13"/>
        <v>486</v>
      </c>
      <c r="AX18" s="886">
        <f t="shared" si="14"/>
        <v>486</v>
      </c>
      <c r="AY18" s="886">
        <f t="shared" si="15"/>
        <v>486</v>
      </c>
      <c r="AZ18" s="888">
        <f t="shared" si="16"/>
        <v>468</v>
      </c>
      <c r="BA18" s="884">
        <f t="shared" si="17"/>
        <v>468</v>
      </c>
      <c r="BB18" s="883">
        <f t="shared" si="18"/>
        <v>421</v>
      </c>
      <c r="BC18" s="884">
        <f t="shared" si="19"/>
        <v>421</v>
      </c>
      <c r="BD18" s="883">
        <f t="shared" si="20"/>
        <v>507</v>
      </c>
      <c r="BE18" s="886">
        <f t="shared" si="21"/>
        <v>507</v>
      </c>
      <c r="BF18" s="886">
        <f t="shared" si="22"/>
        <v>507</v>
      </c>
      <c r="BG18" s="888">
        <f t="shared" si="23"/>
        <v>410</v>
      </c>
      <c r="BH18" s="886">
        <f t="shared" si="24"/>
        <v>410</v>
      </c>
      <c r="BI18" s="886">
        <f t="shared" si="25"/>
        <v>410</v>
      </c>
      <c r="BJ18" s="890">
        <f t="shared" si="26"/>
        <v>425</v>
      </c>
      <c r="BK18" s="885">
        <f t="shared" si="27"/>
        <v>425</v>
      </c>
      <c r="BL18" s="885">
        <f t="shared" si="28"/>
        <v>425</v>
      </c>
      <c r="BM18" s="688">
        <v>404</v>
      </c>
      <c r="BN18" s="764">
        <v>299</v>
      </c>
      <c r="BO18" s="770">
        <v>328</v>
      </c>
      <c r="BP18" s="689">
        <v>48</v>
      </c>
      <c r="BQ18" s="764">
        <v>44</v>
      </c>
      <c r="BR18" s="770">
        <v>44</v>
      </c>
      <c r="BS18" s="768">
        <f t="shared" si="29"/>
        <v>55</v>
      </c>
      <c r="BT18" s="768">
        <f t="shared" si="30"/>
        <v>67</v>
      </c>
      <c r="BU18" s="771">
        <f t="shared" si="31"/>
        <v>53</v>
      </c>
      <c r="BV18" s="772">
        <v>235</v>
      </c>
      <c r="BW18" s="692">
        <v>199</v>
      </c>
      <c r="BX18" s="690">
        <v>211</v>
      </c>
      <c r="BY18" s="721"/>
      <c r="BZ18" s="720">
        <v>25</v>
      </c>
      <c r="CA18" s="765">
        <v>24</v>
      </c>
      <c r="CB18" s="772"/>
      <c r="CC18" s="692">
        <v>0</v>
      </c>
      <c r="CD18" s="690">
        <v>0</v>
      </c>
      <c r="CE18" s="773">
        <f t="shared" si="32"/>
        <v>290</v>
      </c>
      <c r="CF18" s="774">
        <f t="shared" si="33"/>
        <v>264</v>
      </c>
      <c r="CG18" s="775">
        <f t="shared" si="34"/>
        <v>251</v>
      </c>
      <c r="CH18" s="721"/>
      <c r="CI18" s="767"/>
      <c r="CJ18" s="765"/>
      <c r="CK18" s="872"/>
      <c r="CL18" s="720"/>
      <c r="CM18" s="764"/>
      <c r="CN18" s="764"/>
      <c r="CO18" s="767"/>
      <c r="CP18" s="577"/>
      <c r="CQ18" s="721"/>
      <c r="CR18" s="720"/>
      <c r="CS18" s="720"/>
      <c r="CT18" s="720"/>
      <c r="CU18" s="720"/>
      <c r="CV18" s="764"/>
      <c r="CW18" s="767"/>
      <c r="CX18" s="765"/>
      <c r="CY18" s="721"/>
      <c r="CZ18" s="720"/>
      <c r="DA18" s="720"/>
      <c r="DB18" s="720"/>
      <c r="DC18" s="720"/>
      <c r="DD18" s="767"/>
      <c r="DE18" s="767"/>
      <c r="DF18" s="765"/>
      <c r="DG18" s="892">
        <f t="shared" si="35"/>
        <v>0</v>
      </c>
      <c r="DH18" s="884">
        <f t="shared" si="36"/>
        <v>0</v>
      </c>
      <c r="DI18" s="883">
        <f t="shared" si="37"/>
        <v>0</v>
      </c>
      <c r="DJ18" s="884">
        <f t="shared" si="38"/>
        <v>0</v>
      </c>
      <c r="DK18" s="883">
        <f t="shared" si="39"/>
        <v>0</v>
      </c>
      <c r="DL18" s="884">
        <f t="shared" si="40"/>
        <v>0</v>
      </c>
      <c r="DM18" s="888">
        <f t="shared" si="41"/>
        <v>0</v>
      </c>
      <c r="DN18" s="886">
        <f t="shared" si="49"/>
        <v>0</v>
      </c>
      <c r="DO18" s="886">
        <f t="shared" si="42"/>
        <v>0</v>
      </c>
      <c r="DP18" s="888">
        <f t="shared" si="43"/>
        <v>0</v>
      </c>
      <c r="DQ18" s="886">
        <f t="shared" si="50"/>
        <v>0</v>
      </c>
      <c r="DR18" s="886">
        <f t="shared" si="44"/>
        <v>0</v>
      </c>
      <c r="DS18" s="888">
        <f t="shared" si="45"/>
        <v>0</v>
      </c>
      <c r="DT18" s="886">
        <f t="shared" si="51"/>
        <v>0</v>
      </c>
      <c r="DU18" s="886">
        <f t="shared" si="46"/>
        <v>0</v>
      </c>
      <c r="DV18" s="886">
        <f t="shared" si="52"/>
        <v>0</v>
      </c>
      <c r="DW18" s="888">
        <f t="shared" si="47"/>
        <v>0</v>
      </c>
      <c r="DX18" s="886">
        <f t="shared" si="53"/>
        <v>0</v>
      </c>
      <c r="DY18" s="886">
        <f t="shared" si="54"/>
        <v>0</v>
      </c>
      <c r="DZ18" s="954">
        <f t="shared" si="48"/>
        <v>0</v>
      </c>
      <c r="EA18" s="885">
        <f t="shared" si="55"/>
        <v>0</v>
      </c>
      <c r="EB18" s="885">
        <f t="shared" si="56"/>
        <v>0</v>
      </c>
      <c r="EC18" s="772"/>
      <c r="ED18" s="767"/>
      <c r="EE18" s="770"/>
      <c r="EF18" s="764"/>
      <c r="EG18" s="767"/>
      <c r="EH18" s="782"/>
      <c r="EI18" s="774">
        <f t="shared" si="57"/>
        <v>0</v>
      </c>
      <c r="EJ18" s="774">
        <f t="shared" si="58"/>
        <v>0</v>
      </c>
      <c r="EK18" s="775">
        <f t="shared" si="59"/>
        <v>0</v>
      </c>
      <c r="EL18" s="772"/>
      <c r="EM18" s="767"/>
      <c r="EN18" s="770"/>
      <c r="EO18" s="772"/>
      <c r="EP18" s="767"/>
      <c r="EQ18" s="782"/>
      <c r="ER18" s="772"/>
      <c r="ES18" s="767"/>
      <c r="ET18" s="770"/>
      <c r="EU18" s="774">
        <f t="shared" si="60"/>
        <v>0</v>
      </c>
      <c r="EV18" s="774">
        <f t="shared" si="61"/>
        <v>0</v>
      </c>
      <c r="EW18" s="775">
        <f t="shared" si="62"/>
        <v>0</v>
      </c>
      <c r="EX18" s="772"/>
      <c r="EY18" s="767"/>
      <c r="EZ18" s="770"/>
    </row>
    <row r="19" spans="1:156" ht="15.75" customHeight="1">
      <c r="A19" s="685" t="s">
        <v>85</v>
      </c>
      <c r="B19" s="686" t="s">
        <v>968</v>
      </c>
      <c r="C19" s="798"/>
      <c r="D19" s="687">
        <v>101587</v>
      </c>
      <c r="E19" s="687">
        <v>5</v>
      </c>
      <c r="F19" s="688">
        <v>547</v>
      </c>
      <c r="G19" s="689">
        <v>563</v>
      </c>
      <c r="H19" s="689">
        <v>542</v>
      </c>
      <c r="I19" s="764">
        <v>592</v>
      </c>
      <c r="J19" s="764">
        <v>508</v>
      </c>
      <c r="K19" s="764">
        <v>468</v>
      </c>
      <c r="L19" s="690">
        <v>703</v>
      </c>
      <c r="M19" s="688">
        <v>366</v>
      </c>
      <c r="N19" s="689">
        <v>428</v>
      </c>
      <c r="O19" s="691">
        <v>492</v>
      </c>
      <c r="P19" s="691">
        <v>269</v>
      </c>
      <c r="Q19" s="689">
        <v>317</v>
      </c>
      <c r="R19" s="882">
        <v>260</v>
      </c>
      <c r="S19" s="689">
        <v>347</v>
      </c>
      <c r="T19" s="689">
        <v>351</v>
      </c>
      <c r="U19" s="689">
        <v>348</v>
      </c>
      <c r="V19" s="764">
        <v>279</v>
      </c>
      <c r="W19" s="767">
        <v>243</v>
      </c>
      <c r="X19" s="765">
        <v>290</v>
      </c>
      <c r="Y19" s="688"/>
      <c r="Z19" s="689"/>
      <c r="AA19" s="689"/>
      <c r="AB19" s="689"/>
      <c r="AC19" s="764"/>
      <c r="AD19" s="767"/>
      <c r="AE19" s="689"/>
      <c r="AF19" s="689"/>
      <c r="AG19" s="689"/>
      <c r="AH19" s="764"/>
      <c r="AI19" s="767"/>
      <c r="AJ19" s="765"/>
      <c r="AK19" s="892">
        <f t="shared" si="1"/>
        <v>366</v>
      </c>
      <c r="AL19" s="884">
        <f t="shared" si="2"/>
        <v>0</v>
      </c>
      <c r="AM19" s="883">
        <f t="shared" si="3"/>
        <v>428</v>
      </c>
      <c r="AN19" s="884">
        <f t="shared" si="4"/>
        <v>0</v>
      </c>
      <c r="AO19" s="883">
        <f t="shared" si="5"/>
        <v>492</v>
      </c>
      <c r="AP19" s="884">
        <f t="shared" si="6"/>
        <v>0</v>
      </c>
      <c r="AQ19" s="768">
        <f t="shared" si="7"/>
        <v>269</v>
      </c>
      <c r="AR19" s="883">
        <f t="shared" si="8"/>
        <v>317</v>
      </c>
      <c r="AS19" s="886">
        <f t="shared" si="9"/>
        <v>317</v>
      </c>
      <c r="AT19" s="888">
        <f t="shared" si="10"/>
        <v>260</v>
      </c>
      <c r="AU19" s="886">
        <f t="shared" si="11"/>
        <v>260</v>
      </c>
      <c r="AV19" s="886">
        <f t="shared" si="12"/>
        <v>260</v>
      </c>
      <c r="AW19" s="888">
        <f t="shared" si="13"/>
        <v>347</v>
      </c>
      <c r="AX19" s="886">
        <f t="shared" si="14"/>
        <v>347</v>
      </c>
      <c r="AY19" s="886">
        <f t="shared" si="15"/>
        <v>347</v>
      </c>
      <c r="AZ19" s="888">
        <f t="shared" si="16"/>
        <v>351</v>
      </c>
      <c r="BA19" s="884">
        <f t="shared" si="17"/>
        <v>351</v>
      </c>
      <c r="BB19" s="883">
        <f t="shared" si="18"/>
        <v>348</v>
      </c>
      <c r="BC19" s="884">
        <f t="shared" si="19"/>
        <v>348</v>
      </c>
      <c r="BD19" s="883">
        <f t="shared" si="20"/>
        <v>279</v>
      </c>
      <c r="BE19" s="886">
        <f t="shared" si="21"/>
        <v>279</v>
      </c>
      <c r="BF19" s="886">
        <f t="shared" si="22"/>
        <v>279</v>
      </c>
      <c r="BG19" s="888">
        <f t="shared" si="23"/>
        <v>243</v>
      </c>
      <c r="BH19" s="886">
        <f t="shared" si="24"/>
        <v>243</v>
      </c>
      <c r="BI19" s="886">
        <f t="shared" si="25"/>
        <v>243</v>
      </c>
      <c r="BJ19" s="890">
        <f t="shared" si="26"/>
        <v>290</v>
      </c>
      <c r="BK19" s="885">
        <f t="shared" si="27"/>
        <v>290</v>
      </c>
      <c r="BL19" s="885">
        <f t="shared" si="28"/>
        <v>290</v>
      </c>
      <c r="BM19" s="688">
        <v>213</v>
      </c>
      <c r="BN19" s="764">
        <v>157</v>
      </c>
      <c r="BO19" s="770">
        <v>169</v>
      </c>
      <c r="BP19" s="689">
        <v>31</v>
      </c>
      <c r="BQ19" s="764">
        <v>34</v>
      </c>
      <c r="BR19" s="770">
        <v>38</v>
      </c>
      <c r="BS19" s="768">
        <f t="shared" si="29"/>
        <v>35</v>
      </c>
      <c r="BT19" s="768">
        <f t="shared" si="30"/>
        <v>52</v>
      </c>
      <c r="BU19" s="771">
        <f t="shared" si="31"/>
        <v>83</v>
      </c>
      <c r="BV19" s="772">
        <v>94</v>
      </c>
      <c r="BW19" s="692">
        <v>66</v>
      </c>
      <c r="BX19" s="690">
        <v>95</v>
      </c>
      <c r="BY19" s="721"/>
      <c r="BZ19" s="720">
        <v>14</v>
      </c>
      <c r="CA19" s="765">
        <v>9</v>
      </c>
      <c r="CB19" s="772">
        <v>66</v>
      </c>
      <c r="CC19" s="692">
        <v>68</v>
      </c>
      <c r="CD19" s="690">
        <v>117</v>
      </c>
      <c r="CE19" s="773">
        <f t="shared" si="32"/>
        <v>157</v>
      </c>
      <c r="CF19" s="774">
        <f t="shared" si="33"/>
        <v>112</v>
      </c>
      <c r="CG19" s="775">
        <f t="shared" si="34"/>
        <v>126</v>
      </c>
      <c r="CH19" s="721"/>
      <c r="CI19" s="767"/>
      <c r="CJ19" s="765"/>
      <c r="CK19" s="872"/>
      <c r="CL19" s="720"/>
      <c r="CM19" s="764"/>
      <c r="CN19" s="764"/>
      <c r="CO19" s="767"/>
      <c r="CP19" s="577"/>
      <c r="CQ19" s="721"/>
      <c r="CR19" s="720"/>
      <c r="CS19" s="720"/>
      <c r="CT19" s="720"/>
      <c r="CU19" s="720"/>
      <c r="CV19" s="764"/>
      <c r="CW19" s="767"/>
      <c r="CX19" s="765"/>
      <c r="CY19" s="721"/>
      <c r="CZ19" s="720"/>
      <c r="DA19" s="720"/>
      <c r="DB19" s="720"/>
      <c r="DC19" s="720"/>
      <c r="DD19" s="767"/>
      <c r="DE19" s="767"/>
      <c r="DF19" s="765"/>
      <c r="DG19" s="892">
        <f t="shared" si="35"/>
        <v>0</v>
      </c>
      <c r="DH19" s="884">
        <f t="shared" si="36"/>
        <v>0</v>
      </c>
      <c r="DI19" s="883">
        <f t="shared" si="37"/>
        <v>0</v>
      </c>
      <c r="DJ19" s="884">
        <f t="shared" si="38"/>
        <v>0</v>
      </c>
      <c r="DK19" s="883">
        <f t="shared" si="39"/>
        <v>0</v>
      </c>
      <c r="DL19" s="884">
        <f t="shared" si="40"/>
        <v>0</v>
      </c>
      <c r="DM19" s="888">
        <f t="shared" si="41"/>
        <v>0</v>
      </c>
      <c r="DN19" s="886">
        <f t="shared" si="49"/>
        <v>0</v>
      </c>
      <c r="DO19" s="886">
        <f t="shared" si="42"/>
        <v>0</v>
      </c>
      <c r="DP19" s="888">
        <f t="shared" si="43"/>
        <v>0</v>
      </c>
      <c r="DQ19" s="886">
        <f t="shared" si="50"/>
        <v>0</v>
      </c>
      <c r="DR19" s="886">
        <f t="shared" si="44"/>
        <v>0</v>
      </c>
      <c r="DS19" s="888">
        <f t="shared" si="45"/>
        <v>0</v>
      </c>
      <c r="DT19" s="886">
        <f t="shared" si="51"/>
        <v>0</v>
      </c>
      <c r="DU19" s="886">
        <f t="shared" si="46"/>
        <v>0</v>
      </c>
      <c r="DV19" s="886">
        <f t="shared" si="52"/>
        <v>0</v>
      </c>
      <c r="DW19" s="888">
        <f t="shared" si="47"/>
        <v>0</v>
      </c>
      <c r="DX19" s="886">
        <f t="shared" si="53"/>
        <v>0</v>
      </c>
      <c r="DY19" s="886">
        <f t="shared" si="54"/>
        <v>0</v>
      </c>
      <c r="DZ19" s="954">
        <f t="shared" si="48"/>
        <v>0</v>
      </c>
      <c r="EA19" s="885">
        <f t="shared" si="55"/>
        <v>0</v>
      </c>
      <c r="EB19" s="885">
        <f t="shared" si="56"/>
        <v>0</v>
      </c>
      <c r="EC19" s="772"/>
      <c r="ED19" s="696"/>
      <c r="EE19" s="697"/>
      <c r="EF19" s="764"/>
      <c r="EG19" s="767"/>
      <c r="EH19" s="782"/>
      <c r="EI19" s="774">
        <f t="shared" si="57"/>
        <v>0</v>
      </c>
      <c r="EJ19" s="774">
        <f t="shared" si="58"/>
        <v>0</v>
      </c>
      <c r="EK19" s="775">
        <f t="shared" si="59"/>
        <v>0</v>
      </c>
      <c r="EL19" s="772"/>
      <c r="EM19" s="767"/>
      <c r="EN19" s="770"/>
      <c r="EO19" s="772"/>
      <c r="EP19" s="767"/>
      <c r="EQ19" s="782"/>
      <c r="ER19" s="772"/>
      <c r="ES19" s="767"/>
      <c r="ET19" s="770"/>
      <c r="EU19" s="774">
        <f t="shared" si="60"/>
        <v>0</v>
      </c>
      <c r="EV19" s="774">
        <f t="shared" si="61"/>
        <v>0</v>
      </c>
      <c r="EW19" s="775">
        <f t="shared" si="62"/>
        <v>0</v>
      </c>
      <c r="EX19" s="772"/>
      <c r="EY19" s="767"/>
      <c r="EZ19" s="770"/>
    </row>
    <row r="20" spans="1:156" ht="15.75" customHeight="1">
      <c r="A20" s="685" t="s">
        <v>85</v>
      </c>
      <c r="B20" s="694" t="s">
        <v>973</v>
      </c>
      <c r="C20" s="802" t="s">
        <v>994</v>
      </c>
      <c r="D20" s="687">
        <v>101240</v>
      </c>
      <c r="E20" s="701">
        <v>8</v>
      </c>
      <c r="F20" s="688"/>
      <c r="G20" s="689"/>
      <c r="H20" s="689"/>
      <c r="I20" s="764"/>
      <c r="J20" s="764"/>
      <c r="K20" s="764"/>
      <c r="L20" s="698"/>
      <c r="M20" s="688"/>
      <c r="N20" s="689"/>
      <c r="O20" s="691"/>
      <c r="P20" s="691"/>
      <c r="Q20" s="689"/>
      <c r="R20" s="689"/>
      <c r="S20" s="689"/>
      <c r="T20" s="689"/>
      <c r="U20" s="689"/>
      <c r="V20" s="764"/>
      <c r="W20" s="767"/>
      <c r="X20" s="765"/>
      <c r="Y20" s="688"/>
      <c r="Z20" s="689"/>
      <c r="AA20" s="689"/>
      <c r="AB20" s="689"/>
      <c r="AC20" s="764"/>
      <c r="AD20" s="767"/>
      <c r="AE20" s="689"/>
      <c r="AF20" s="689"/>
      <c r="AG20" s="689"/>
      <c r="AH20" s="764"/>
      <c r="AI20" s="767"/>
      <c r="AJ20" s="765"/>
      <c r="AK20" s="892">
        <f t="shared" si="1"/>
        <v>0</v>
      </c>
      <c r="AL20" s="884">
        <f t="shared" si="2"/>
        <v>0</v>
      </c>
      <c r="AM20" s="883">
        <f t="shared" si="3"/>
        <v>0</v>
      </c>
      <c r="AN20" s="884">
        <f t="shared" si="4"/>
        <v>0</v>
      </c>
      <c r="AO20" s="883">
        <f t="shared" si="5"/>
        <v>0</v>
      </c>
      <c r="AP20" s="884">
        <f t="shared" si="6"/>
        <v>0</v>
      </c>
      <c r="AQ20" s="768">
        <f t="shared" si="7"/>
        <v>0</v>
      </c>
      <c r="AR20" s="883">
        <f t="shared" si="8"/>
        <v>0</v>
      </c>
      <c r="AS20" s="886">
        <f t="shared" si="9"/>
        <v>0</v>
      </c>
      <c r="AT20" s="888">
        <f t="shared" si="10"/>
        <v>0</v>
      </c>
      <c r="AU20" s="886">
        <f t="shared" si="11"/>
        <v>0</v>
      </c>
      <c r="AV20" s="886">
        <f t="shared" si="12"/>
        <v>0</v>
      </c>
      <c r="AW20" s="888">
        <f t="shared" si="13"/>
        <v>0</v>
      </c>
      <c r="AX20" s="886">
        <f t="shared" si="14"/>
        <v>0</v>
      </c>
      <c r="AY20" s="886">
        <f t="shared" si="15"/>
        <v>0</v>
      </c>
      <c r="AZ20" s="888">
        <f t="shared" si="16"/>
        <v>0</v>
      </c>
      <c r="BA20" s="884">
        <f t="shared" si="17"/>
        <v>0</v>
      </c>
      <c r="BB20" s="883">
        <f t="shared" si="18"/>
        <v>0</v>
      </c>
      <c r="BC20" s="884">
        <f t="shared" si="19"/>
        <v>0</v>
      </c>
      <c r="BD20" s="883">
        <f t="shared" si="20"/>
        <v>0</v>
      </c>
      <c r="BE20" s="886">
        <f t="shared" si="21"/>
        <v>0</v>
      </c>
      <c r="BF20" s="886">
        <f t="shared" si="22"/>
        <v>0</v>
      </c>
      <c r="BG20" s="888">
        <f t="shared" si="23"/>
        <v>0</v>
      </c>
      <c r="BH20" s="886">
        <f t="shared" si="24"/>
        <v>0</v>
      </c>
      <c r="BI20" s="886">
        <f t="shared" si="25"/>
        <v>0</v>
      </c>
      <c r="BJ20" s="890">
        <f t="shared" si="26"/>
        <v>0</v>
      </c>
      <c r="BK20" s="885">
        <f t="shared" si="27"/>
        <v>0</v>
      </c>
      <c r="BL20" s="885">
        <f t="shared" si="28"/>
        <v>0</v>
      </c>
      <c r="BM20" s="688"/>
      <c r="BN20" s="764"/>
      <c r="BO20" s="770"/>
      <c r="BP20" s="689"/>
      <c r="BQ20" s="764"/>
      <c r="BR20" s="626"/>
      <c r="BS20" s="768">
        <f t="shared" si="29"/>
        <v>0</v>
      </c>
      <c r="BT20" s="768">
        <f t="shared" si="30"/>
        <v>0</v>
      </c>
      <c r="BU20" s="771">
        <f t="shared" si="31"/>
        <v>0</v>
      </c>
      <c r="BV20" s="772"/>
      <c r="BW20" s="767"/>
      <c r="BX20" s="765"/>
      <c r="BY20" s="772"/>
      <c r="BZ20" s="767"/>
      <c r="CA20" s="765"/>
      <c r="CB20" s="772"/>
      <c r="CC20" s="767"/>
      <c r="CD20" s="770"/>
      <c r="CE20" s="773">
        <f t="shared" si="32"/>
        <v>0</v>
      </c>
      <c r="CF20" s="774">
        <f t="shared" si="33"/>
        <v>0</v>
      </c>
      <c r="CG20" s="775">
        <f t="shared" si="34"/>
        <v>0</v>
      </c>
      <c r="CH20" s="772"/>
      <c r="CI20" s="767"/>
      <c r="CJ20" s="765"/>
      <c r="CK20" s="873">
        <f>+CS20/0.53</f>
        <v>1886.7924528301885</v>
      </c>
      <c r="CL20" s="720">
        <v>1773</v>
      </c>
      <c r="CM20" s="764">
        <v>2018</v>
      </c>
      <c r="CN20" s="764">
        <v>2164</v>
      </c>
      <c r="CO20" s="692">
        <v>2705</v>
      </c>
      <c r="CP20" s="690">
        <v>2375</v>
      </c>
      <c r="CQ20" s="721">
        <v>1112</v>
      </c>
      <c r="CR20" s="720">
        <v>1029</v>
      </c>
      <c r="CS20" s="720">
        <v>1000</v>
      </c>
      <c r="CT20" s="720">
        <v>947</v>
      </c>
      <c r="CU20" s="699">
        <v>1168</v>
      </c>
      <c r="CV20" s="764">
        <v>1307</v>
      </c>
      <c r="CW20" s="767">
        <v>1573</v>
      </c>
      <c r="CX20" s="800">
        <v>1523</v>
      </c>
      <c r="CY20" s="721"/>
      <c r="CZ20" s="720"/>
      <c r="DA20" s="720"/>
      <c r="DB20" s="720"/>
      <c r="DC20" s="720"/>
      <c r="DD20" s="767"/>
      <c r="DE20" s="767"/>
      <c r="DF20" s="765"/>
      <c r="DG20" s="892">
        <f t="shared" si="35"/>
        <v>1112</v>
      </c>
      <c r="DH20" s="884">
        <f t="shared" si="36"/>
        <v>0</v>
      </c>
      <c r="DI20" s="883">
        <f t="shared" si="37"/>
        <v>1029</v>
      </c>
      <c r="DJ20" s="884">
        <f t="shared" si="38"/>
        <v>1029</v>
      </c>
      <c r="DK20" s="883">
        <f t="shared" si="39"/>
        <v>1000</v>
      </c>
      <c r="DL20" s="884">
        <f t="shared" si="40"/>
        <v>1000</v>
      </c>
      <c r="DM20" s="888">
        <f t="shared" si="41"/>
        <v>947</v>
      </c>
      <c r="DN20" s="886">
        <f t="shared" si="49"/>
        <v>947</v>
      </c>
      <c r="DO20" s="886">
        <f t="shared" si="42"/>
        <v>947</v>
      </c>
      <c r="DP20" s="888">
        <f t="shared" si="43"/>
        <v>1168</v>
      </c>
      <c r="DQ20" s="886">
        <f t="shared" si="50"/>
        <v>1168</v>
      </c>
      <c r="DR20" s="886">
        <f t="shared" si="44"/>
        <v>1168</v>
      </c>
      <c r="DS20" s="888">
        <f t="shared" si="45"/>
        <v>1307</v>
      </c>
      <c r="DT20" s="886">
        <f t="shared" si="51"/>
        <v>1307</v>
      </c>
      <c r="DU20" s="886">
        <f t="shared" si="46"/>
        <v>1307</v>
      </c>
      <c r="DV20" s="886">
        <f t="shared" si="52"/>
        <v>1307</v>
      </c>
      <c r="DW20" s="888">
        <f t="shared" si="47"/>
        <v>1573</v>
      </c>
      <c r="DX20" s="886">
        <f t="shared" si="53"/>
        <v>1573</v>
      </c>
      <c r="DY20" s="886">
        <f t="shared" si="54"/>
        <v>1573</v>
      </c>
      <c r="DZ20" s="954">
        <f t="shared" si="48"/>
        <v>1523</v>
      </c>
      <c r="EA20" s="885">
        <f t="shared" si="55"/>
        <v>1523</v>
      </c>
      <c r="EB20" s="885">
        <f t="shared" si="56"/>
        <v>1523</v>
      </c>
      <c r="EC20" s="772">
        <v>928</v>
      </c>
      <c r="ED20" s="767">
        <v>971</v>
      </c>
      <c r="EE20" s="800">
        <v>900</v>
      </c>
      <c r="EF20" s="764">
        <v>62</v>
      </c>
      <c r="EG20" s="767">
        <v>55</v>
      </c>
      <c r="EH20" s="800">
        <v>70</v>
      </c>
      <c r="EI20" s="774">
        <f t="shared" si="57"/>
        <v>317</v>
      </c>
      <c r="EJ20" s="774">
        <f t="shared" si="58"/>
        <v>547</v>
      </c>
      <c r="EK20" s="775">
        <f t="shared" si="59"/>
        <v>553</v>
      </c>
      <c r="EL20" s="772">
        <v>211</v>
      </c>
      <c r="EM20" s="767">
        <v>230</v>
      </c>
      <c r="EN20" s="690">
        <v>228</v>
      </c>
      <c r="EO20" s="688"/>
      <c r="EP20" s="689">
        <v>229</v>
      </c>
      <c r="EQ20" s="782">
        <v>224</v>
      </c>
      <c r="ER20" s="772">
        <v>182</v>
      </c>
      <c r="ES20" s="692">
        <v>209</v>
      </c>
      <c r="ET20" s="690">
        <v>277</v>
      </c>
      <c r="EU20" s="774">
        <f t="shared" si="60"/>
        <v>554</v>
      </c>
      <c r="EV20" s="774">
        <f t="shared" si="61"/>
        <v>500</v>
      </c>
      <c r="EW20" s="775">
        <f t="shared" si="62"/>
        <v>578</v>
      </c>
      <c r="EX20" s="772"/>
      <c r="EY20" s="767">
        <v>224</v>
      </c>
      <c r="EZ20" s="770">
        <v>219</v>
      </c>
    </row>
    <row r="21" spans="1:156">
      <c r="A21" s="685" t="s">
        <v>85</v>
      </c>
      <c r="B21" s="694" t="s">
        <v>969</v>
      </c>
      <c r="C21" s="799"/>
      <c r="D21" s="687">
        <v>101505</v>
      </c>
      <c r="E21" s="687">
        <v>8</v>
      </c>
      <c r="F21" s="688"/>
      <c r="G21" s="689"/>
      <c r="H21" s="689"/>
      <c r="I21" s="764"/>
      <c r="J21" s="764"/>
      <c r="K21" s="764"/>
      <c r="L21" s="698"/>
      <c r="M21" s="688"/>
      <c r="N21" s="689"/>
      <c r="O21" s="691"/>
      <c r="P21" s="691"/>
      <c r="Q21" s="689"/>
      <c r="R21" s="689"/>
      <c r="S21" s="689"/>
      <c r="T21" s="689"/>
      <c r="U21" s="689"/>
      <c r="V21" s="764"/>
      <c r="W21" s="767"/>
      <c r="X21" s="765"/>
      <c r="Y21" s="688"/>
      <c r="Z21" s="689"/>
      <c r="AA21" s="689"/>
      <c r="AB21" s="689"/>
      <c r="AC21" s="764"/>
      <c r="AD21" s="767"/>
      <c r="AE21" s="689"/>
      <c r="AF21" s="689"/>
      <c r="AG21" s="689"/>
      <c r="AH21" s="764"/>
      <c r="AI21" s="767"/>
      <c r="AJ21" s="765"/>
      <c r="AK21" s="892">
        <f t="shared" si="1"/>
        <v>0</v>
      </c>
      <c r="AL21" s="884">
        <f t="shared" si="2"/>
        <v>0</v>
      </c>
      <c r="AM21" s="883">
        <f t="shared" si="3"/>
        <v>0</v>
      </c>
      <c r="AN21" s="884">
        <f t="shared" si="4"/>
        <v>0</v>
      </c>
      <c r="AO21" s="883">
        <f t="shared" si="5"/>
        <v>0</v>
      </c>
      <c r="AP21" s="884">
        <f t="shared" si="6"/>
        <v>0</v>
      </c>
      <c r="AQ21" s="768">
        <f t="shared" si="7"/>
        <v>0</v>
      </c>
      <c r="AR21" s="883">
        <f t="shared" si="8"/>
        <v>0</v>
      </c>
      <c r="AS21" s="886">
        <f t="shared" si="9"/>
        <v>0</v>
      </c>
      <c r="AT21" s="888">
        <f t="shared" si="10"/>
        <v>0</v>
      </c>
      <c r="AU21" s="886">
        <f t="shared" si="11"/>
        <v>0</v>
      </c>
      <c r="AV21" s="886">
        <f t="shared" si="12"/>
        <v>0</v>
      </c>
      <c r="AW21" s="888">
        <f t="shared" si="13"/>
        <v>0</v>
      </c>
      <c r="AX21" s="886">
        <f t="shared" si="14"/>
        <v>0</v>
      </c>
      <c r="AY21" s="886">
        <f t="shared" si="15"/>
        <v>0</v>
      </c>
      <c r="AZ21" s="888">
        <f t="shared" si="16"/>
        <v>0</v>
      </c>
      <c r="BA21" s="884">
        <f t="shared" si="17"/>
        <v>0</v>
      </c>
      <c r="BB21" s="883">
        <f t="shared" si="18"/>
        <v>0</v>
      </c>
      <c r="BC21" s="884">
        <f t="shared" si="19"/>
        <v>0</v>
      </c>
      <c r="BD21" s="883">
        <f t="shared" si="20"/>
        <v>0</v>
      </c>
      <c r="BE21" s="886">
        <f t="shared" si="21"/>
        <v>0</v>
      </c>
      <c r="BF21" s="886">
        <f t="shared" si="22"/>
        <v>0</v>
      </c>
      <c r="BG21" s="888">
        <f t="shared" si="23"/>
        <v>0</v>
      </c>
      <c r="BH21" s="886">
        <f t="shared" si="24"/>
        <v>0</v>
      </c>
      <c r="BI21" s="886">
        <f t="shared" si="25"/>
        <v>0</v>
      </c>
      <c r="BJ21" s="890">
        <f t="shared" si="26"/>
        <v>0</v>
      </c>
      <c r="BK21" s="885">
        <f t="shared" si="27"/>
        <v>0</v>
      </c>
      <c r="BL21" s="885">
        <f t="shared" si="28"/>
        <v>0</v>
      </c>
      <c r="BM21" s="688"/>
      <c r="BN21" s="764"/>
      <c r="BO21" s="770"/>
      <c r="BP21" s="689"/>
      <c r="BQ21" s="764"/>
      <c r="BR21" s="770"/>
      <c r="BS21" s="768">
        <f t="shared" si="29"/>
        <v>0</v>
      </c>
      <c r="BT21" s="768">
        <f t="shared" si="30"/>
        <v>0</v>
      </c>
      <c r="BU21" s="771">
        <f t="shared" si="31"/>
        <v>0</v>
      </c>
      <c r="BV21" s="772"/>
      <c r="BW21" s="767"/>
      <c r="BX21" s="765"/>
      <c r="BY21" s="772"/>
      <c r="BZ21" s="767"/>
      <c r="CA21" s="765"/>
      <c r="CB21" s="772"/>
      <c r="CC21" s="767"/>
      <c r="CD21" s="765"/>
      <c r="CE21" s="773">
        <f t="shared" si="32"/>
        <v>0</v>
      </c>
      <c r="CF21" s="774">
        <f t="shared" si="33"/>
        <v>0</v>
      </c>
      <c r="CG21" s="775">
        <f t="shared" si="34"/>
        <v>0</v>
      </c>
      <c r="CH21" s="772"/>
      <c r="CI21" s="767"/>
      <c r="CJ21" s="765"/>
      <c r="CK21" s="873">
        <f>+CS21/0.28</f>
        <v>3174.9999999999995</v>
      </c>
      <c r="CL21" s="720">
        <v>3070</v>
      </c>
      <c r="CM21" s="764">
        <v>3260</v>
      </c>
      <c r="CN21" s="764">
        <v>3492</v>
      </c>
      <c r="CO21" s="692">
        <v>3390</v>
      </c>
      <c r="CP21" s="690">
        <v>3683</v>
      </c>
      <c r="CQ21" s="721">
        <v>791</v>
      </c>
      <c r="CR21" s="720">
        <v>810</v>
      </c>
      <c r="CS21" s="720">
        <v>889</v>
      </c>
      <c r="CT21" s="720">
        <v>864</v>
      </c>
      <c r="CU21" s="699">
        <v>919</v>
      </c>
      <c r="CV21" s="764">
        <v>1076</v>
      </c>
      <c r="CW21" s="767">
        <v>1035</v>
      </c>
      <c r="CX21" s="800">
        <v>1309</v>
      </c>
      <c r="CY21" s="721"/>
      <c r="CZ21" s="720"/>
      <c r="DA21" s="720"/>
      <c r="DB21" s="720"/>
      <c r="DC21" s="720"/>
      <c r="DD21" s="767"/>
      <c r="DE21" s="767"/>
      <c r="DF21" s="765"/>
      <c r="DG21" s="892">
        <f t="shared" si="35"/>
        <v>791</v>
      </c>
      <c r="DH21" s="884">
        <f t="shared" si="36"/>
        <v>0</v>
      </c>
      <c r="DI21" s="883">
        <f t="shared" si="37"/>
        <v>810</v>
      </c>
      <c r="DJ21" s="884">
        <f t="shared" si="38"/>
        <v>810</v>
      </c>
      <c r="DK21" s="883">
        <f t="shared" si="39"/>
        <v>889</v>
      </c>
      <c r="DL21" s="884">
        <f t="shared" si="40"/>
        <v>889</v>
      </c>
      <c r="DM21" s="888">
        <f t="shared" si="41"/>
        <v>864</v>
      </c>
      <c r="DN21" s="886">
        <f t="shared" si="49"/>
        <v>864</v>
      </c>
      <c r="DO21" s="886">
        <f t="shared" si="42"/>
        <v>864</v>
      </c>
      <c r="DP21" s="888">
        <f t="shared" si="43"/>
        <v>919</v>
      </c>
      <c r="DQ21" s="886">
        <f t="shared" si="50"/>
        <v>919</v>
      </c>
      <c r="DR21" s="886">
        <f t="shared" si="44"/>
        <v>919</v>
      </c>
      <c r="DS21" s="888">
        <f t="shared" si="45"/>
        <v>1076</v>
      </c>
      <c r="DT21" s="886">
        <f t="shared" si="51"/>
        <v>1076</v>
      </c>
      <c r="DU21" s="886">
        <f t="shared" si="46"/>
        <v>1076</v>
      </c>
      <c r="DV21" s="886">
        <f t="shared" si="52"/>
        <v>1076</v>
      </c>
      <c r="DW21" s="888">
        <f t="shared" si="47"/>
        <v>1035</v>
      </c>
      <c r="DX21" s="886">
        <f t="shared" si="53"/>
        <v>1035</v>
      </c>
      <c r="DY21" s="886">
        <f t="shared" si="54"/>
        <v>1035</v>
      </c>
      <c r="DZ21" s="954">
        <f t="shared" si="48"/>
        <v>1309</v>
      </c>
      <c r="EA21" s="885">
        <f t="shared" si="55"/>
        <v>1309</v>
      </c>
      <c r="EB21" s="885">
        <f t="shared" si="56"/>
        <v>1309</v>
      </c>
      <c r="EC21" s="772">
        <v>765</v>
      </c>
      <c r="ED21" s="767">
        <v>829</v>
      </c>
      <c r="EE21" s="800">
        <v>847</v>
      </c>
      <c r="EF21" s="764">
        <v>123</v>
      </c>
      <c r="EG21" s="767">
        <v>119</v>
      </c>
      <c r="EH21" s="800">
        <v>118</v>
      </c>
      <c r="EI21" s="774">
        <f t="shared" si="57"/>
        <v>188</v>
      </c>
      <c r="EJ21" s="774">
        <f t="shared" si="58"/>
        <v>87</v>
      </c>
      <c r="EK21" s="775">
        <f t="shared" si="59"/>
        <v>344</v>
      </c>
      <c r="EL21" s="772">
        <v>62</v>
      </c>
      <c r="EM21" s="767">
        <v>67</v>
      </c>
      <c r="EN21" s="690">
        <v>128</v>
      </c>
      <c r="EO21" s="688"/>
      <c r="EP21" s="689">
        <v>236</v>
      </c>
      <c r="EQ21" s="782">
        <v>256</v>
      </c>
      <c r="ER21" s="772">
        <v>269</v>
      </c>
      <c r="ES21" s="692">
        <v>261</v>
      </c>
      <c r="ET21" s="690">
        <v>324</v>
      </c>
      <c r="EU21" s="774">
        <f t="shared" si="60"/>
        <v>533</v>
      </c>
      <c r="EV21" s="774">
        <f t="shared" si="61"/>
        <v>355</v>
      </c>
      <c r="EW21" s="775">
        <f t="shared" si="62"/>
        <v>368</v>
      </c>
      <c r="EX21" s="772"/>
      <c r="EY21" s="767">
        <v>87</v>
      </c>
      <c r="EZ21" s="770">
        <v>79</v>
      </c>
    </row>
    <row r="22" spans="1:156">
      <c r="A22" s="685" t="s">
        <v>85</v>
      </c>
      <c r="B22" s="686" t="s">
        <v>970</v>
      </c>
      <c r="C22" s="798"/>
      <c r="D22" s="687">
        <v>101514</v>
      </c>
      <c r="E22" s="687">
        <v>8</v>
      </c>
      <c r="F22" s="688"/>
      <c r="G22" s="689"/>
      <c r="H22" s="689"/>
      <c r="I22" s="764"/>
      <c r="J22" s="764"/>
      <c r="K22" s="764"/>
      <c r="L22" s="698"/>
      <c r="M22" s="688"/>
      <c r="N22" s="689"/>
      <c r="O22" s="691"/>
      <c r="P22" s="691"/>
      <c r="Q22" s="689"/>
      <c r="R22" s="689"/>
      <c r="S22" s="689"/>
      <c r="T22" s="689"/>
      <c r="U22" s="689"/>
      <c r="V22" s="764"/>
      <c r="W22" s="767"/>
      <c r="X22" s="765"/>
      <c r="Y22" s="688"/>
      <c r="Z22" s="689"/>
      <c r="AA22" s="689"/>
      <c r="AB22" s="689"/>
      <c r="AC22" s="764"/>
      <c r="AD22" s="767"/>
      <c r="AE22" s="689"/>
      <c r="AF22" s="689"/>
      <c r="AG22" s="689"/>
      <c r="AH22" s="764"/>
      <c r="AI22" s="767"/>
      <c r="AJ22" s="765"/>
      <c r="AK22" s="892">
        <f t="shared" si="1"/>
        <v>0</v>
      </c>
      <c r="AL22" s="884">
        <f t="shared" si="2"/>
        <v>0</v>
      </c>
      <c r="AM22" s="883">
        <f t="shared" si="3"/>
        <v>0</v>
      </c>
      <c r="AN22" s="884">
        <f t="shared" si="4"/>
        <v>0</v>
      </c>
      <c r="AO22" s="883">
        <f t="shared" si="5"/>
        <v>0</v>
      </c>
      <c r="AP22" s="884">
        <f t="shared" si="6"/>
        <v>0</v>
      </c>
      <c r="AQ22" s="768">
        <f t="shared" si="7"/>
        <v>0</v>
      </c>
      <c r="AR22" s="883">
        <f t="shared" si="8"/>
        <v>0</v>
      </c>
      <c r="AS22" s="886">
        <f t="shared" si="9"/>
        <v>0</v>
      </c>
      <c r="AT22" s="888">
        <f t="shared" si="10"/>
        <v>0</v>
      </c>
      <c r="AU22" s="886">
        <f t="shared" si="11"/>
        <v>0</v>
      </c>
      <c r="AV22" s="886">
        <f t="shared" si="12"/>
        <v>0</v>
      </c>
      <c r="AW22" s="888">
        <f t="shared" si="13"/>
        <v>0</v>
      </c>
      <c r="AX22" s="886">
        <f t="shared" si="14"/>
        <v>0</v>
      </c>
      <c r="AY22" s="886">
        <f t="shared" si="15"/>
        <v>0</v>
      </c>
      <c r="AZ22" s="888">
        <f t="shared" si="16"/>
        <v>0</v>
      </c>
      <c r="BA22" s="884">
        <f t="shared" si="17"/>
        <v>0</v>
      </c>
      <c r="BB22" s="883">
        <f t="shared" si="18"/>
        <v>0</v>
      </c>
      <c r="BC22" s="884">
        <f t="shared" si="19"/>
        <v>0</v>
      </c>
      <c r="BD22" s="883">
        <f t="shared" si="20"/>
        <v>0</v>
      </c>
      <c r="BE22" s="886">
        <f t="shared" si="21"/>
        <v>0</v>
      </c>
      <c r="BF22" s="886">
        <f t="shared" si="22"/>
        <v>0</v>
      </c>
      <c r="BG22" s="888">
        <f t="shared" si="23"/>
        <v>0</v>
      </c>
      <c r="BH22" s="886">
        <f t="shared" si="24"/>
        <v>0</v>
      </c>
      <c r="BI22" s="886">
        <f t="shared" si="25"/>
        <v>0</v>
      </c>
      <c r="BJ22" s="890">
        <f t="shared" si="26"/>
        <v>0</v>
      </c>
      <c r="BK22" s="885">
        <f t="shared" si="27"/>
        <v>0</v>
      </c>
      <c r="BL22" s="885">
        <f t="shared" si="28"/>
        <v>0</v>
      </c>
      <c r="BM22" s="688"/>
      <c r="BN22" s="764"/>
      <c r="BO22" s="770"/>
      <c r="BP22" s="689"/>
      <c r="BQ22" s="764"/>
      <c r="BR22" s="626"/>
      <c r="BS22" s="768">
        <f t="shared" si="29"/>
        <v>0</v>
      </c>
      <c r="BT22" s="768">
        <f t="shared" si="30"/>
        <v>0</v>
      </c>
      <c r="BU22" s="771">
        <f t="shared" si="31"/>
        <v>0</v>
      </c>
      <c r="BV22" s="772"/>
      <c r="BW22" s="767"/>
      <c r="BX22" s="765"/>
      <c r="BY22" s="772"/>
      <c r="BZ22" s="767"/>
      <c r="CA22" s="765"/>
      <c r="CB22" s="772"/>
      <c r="CC22" s="767"/>
      <c r="CD22" s="765"/>
      <c r="CE22" s="773">
        <f t="shared" si="32"/>
        <v>0</v>
      </c>
      <c r="CF22" s="774">
        <f t="shared" si="33"/>
        <v>0</v>
      </c>
      <c r="CG22" s="775">
        <f t="shared" si="34"/>
        <v>0</v>
      </c>
      <c r="CH22" s="772"/>
      <c r="CI22" s="767"/>
      <c r="CJ22" s="765"/>
      <c r="CK22" s="873">
        <f>+CS22/0.38</f>
        <v>2126.3157894736842</v>
      </c>
      <c r="CL22" s="720">
        <v>2701</v>
      </c>
      <c r="CM22" s="764">
        <v>3063</v>
      </c>
      <c r="CN22" s="764">
        <v>3031</v>
      </c>
      <c r="CO22" s="692">
        <v>3680</v>
      </c>
      <c r="CP22" s="690">
        <v>3369</v>
      </c>
      <c r="CQ22" s="721">
        <v>1024</v>
      </c>
      <c r="CR22" s="720">
        <v>931</v>
      </c>
      <c r="CS22" s="720">
        <v>808</v>
      </c>
      <c r="CT22" s="720">
        <v>1028</v>
      </c>
      <c r="CU22" s="699">
        <v>1240</v>
      </c>
      <c r="CV22" s="764">
        <v>1222</v>
      </c>
      <c r="CW22" s="767">
        <v>1402</v>
      </c>
      <c r="CX22" s="800">
        <v>1436</v>
      </c>
      <c r="CY22" s="721"/>
      <c r="CZ22" s="720"/>
      <c r="DA22" s="720"/>
      <c r="DB22" s="720"/>
      <c r="DC22" s="720"/>
      <c r="DD22" s="767"/>
      <c r="DE22" s="767"/>
      <c r="DF22" s="765"/>
      <c r="DG22" s="892">
        <f t="shared" si="35"/>
        <v>1024</v>
      </c>
      <c r="DH22" s="884">
        <f t="shared" si="36"/>
        <v>0</v>
      </c>
      <c r="DI22" s="883">
        <f t="shared" si="37"/>
        <v>931</v>
      </c>
      <c r="DJ22" s="884">
        <f t="shared" si="38"/>
        <v>931</v>
      </c>
      <c r="DK22" s="883">
        <f t="shared" si="39"/>
        <v>808</v>
      </c>
      <c r="DL22" s="884">
        <f t="shared" si="40"/>
        <v>808</v>
      </c>
      <c r="DM22" s="888">
        <f t="shared" si="41"/>
        <v>1028</v>
      </c>
      <c r="DN22" s="886">
        <f t="shared" si="49"/>
        <v>1028</v>
      </c>
      <c r="DO22" s="886">
        <f t="shared" si="42"/>
        <v>1028</v>
      </c>
      <c r="DP22" s="888">
        <f t="shared" si="43"/>
        <v>1240</v>
      </c>
      <c r="DQ22" s="886">
        <f t="shared" si="50"/>
        <v>1240</v>
      </c>
      <c r="DR22" s="886">
        <f t="shared" si="44"/>
        <v>1240</v>
      </c>
      <c r="DS22" s="888">
        <f t="shared" si="45"/>
        <v>1222</v>
      </c>
      <c r="DT22" s="886">
        <f t="shared" si="51"/>
        <v>1222</v>
      </c>
      <c r="DU22" s="886">
        <f t="shared" si="46"/>
        <v>1222</v>
      </c>
      <c r="DV22" s="886">
        <f t="shared" si="52"/>
        <v>1222</v>
      </c>
      <c r="DW22" s="888">
        <f t="shared" si="47"/>
        <v>1402</v>
      </c>
      <c r="DX22" s="886">
        <f t="shared" si="53"/>
        <v>1402</v>
      </c>
      <c r="DY22" s="886">
        <f t="shared" si="54"/>
        <v>1402</v>
      </c>
      <c r="DZ22" s="954">
        <f t="shared" si="48"/>
        <v>1436</v>
      </c>
      <c r="EA22" s="885">
        <f t="shared" si="55"/>
        <v>1436</v>
      </c>
      <c r="EB22" s="885">
        <f t="shared" si="56"/>
        <v>1436</v>
      </c>
      <c r="EC22" s="772">
        <v>997</v>
      </c>
      <c r="ED22" s="767">
        <v>1120</v>
      </c>
      <c r="EE22" s="800">
        <v>1141</v>
      </c>
      <c r="EF22" s="764">
        <v>97</v>
      </c>
      <c r="EG22" s="767">
        <v>105</v>
      </c>
      <c r="EH22" s="800">
        <v>90</v>
      </c>
      <c r="EI22" s="774">
        <f t="shared" si="57"/>
        <v>128</v>
      </c>
      <c r="EJ22" s="774">
        <f t="shared" si="58"/>
        <v>177</v>
      </c>
      <c r="EK22" s="775">
        <f t="shared" si="59"/>
        <v>205</v>
      </c>
      <c r="EL22" s="772">
        <v>92</v>
      </c>
      <c r="EM22" s="767">
        <v>136</v>
      </c>
      <c r="EN22" s="690">
        <v>139</v>
      </c>
      <c r="EO22" s="688"/>
      <c r="EP22" s="689">
        <v>372</v>
      </c>
      <c r="EQ22" s="782">
        <v>361</v>
      </c>
      <c r="ER22" s="772">
        <v>601</v>
      </c>
      <c r="ES22" s="692">
        <v>293</v>
      </c>
      <c r="ET22" s="690">
        <v>404</v>
      </c>
      <c r="EU22" s="774">
        <f t="shared" si="60"/>
        <v>335</v>
      </c>
      <c r="EV22" s="774">
        <f t="shared" si="61"/>
        <v>439</v>
      </c>
      <c r="EW22" s="775">
        <f t="shared" si="62"/>
        <v>318</v>
      </c>
      <c r="EX22" s="772"/>
      <c r="EY22" s="767">
        <v>191</v>
      </c>
      <c r="EZ22" s="770">
        <v>96</v>
      </c>
    </row>
    <row r="23" spans="1:156">
      <c r="A23" s="685" t="s">
        <v>85</v>
      </c>
      <c r="B23" s="694" t="s">
        <v>981</v>
      </c>
      <c r="C23" s="802" t="s">
        <v>994</v>
      </c>
      <c r="D23" s="687">
        <v>101295</v>
      </c>
      <c r="E23" s="701">
        <v>8</v>
      </c>
      <c r="F23" s="688"/>
      <c r="G23" s="689"/>
      <c r="H23" s="689"/>
      <c r="I23" s="764"/>
      <c r="J23" s="764"/>
      <c r="K23" s="764"/>
      <c r="L23" s="698"/>
      <c r="M23" s="688"/>
      <c r="N23" s="689"/>
      <c r="O23" s="691"/>
      <c r="P23" s="691"/>
      <c r="Q23" s="689"/>
      <c r="R23" s="689"/>
      <c r="S23" s="689"/>
      <c r="T23" s="689"/>
      <c r="U23" s="689"/>
      <c r="V23" s="764"/>
      <c r="W23" s="767"/>
      <c r="X23" s="765"/>
      <c r="Y23" s="688"/>
      <c r="Z23" s="689"/>
      <c r="AA23" s="689"/>
      <c r="AB23" s="689"/>
      <c r="AC23" s="764"/>
      <c r="AD23" s="767"/>
      <c r="AE23" s="689"/>
      <c r="AF23" s="689"/>
      <c r="AG23" s="689"/>
      <c r="AH23" s="764"/>
      <c r="AI23" s="767"/>
      <c r="AJ23" s="765"/>
      <c r="AK23" s="892">
        <f t="shared" si="1"/>
        <v>0</v>
      </c>
      <c r="AL23" s="884">
        <f t="shared" si="2"/>
        <v>0</v>
      </c>
      <c r="AM23" s="883">
        <f t="shared" si="3"/>
        <v>0</v>
      </c>
      <c r="AN23" s="884">
        <f t="shared" si="4"/>
        <v>0</v>
      </c>
      <c r="AO23" s="883">
        <f t="shared" si="5"/>
        <v>0</v>
      </c>
      <c r="AP23" s="884">
        <f t="shared" si="6"/>
        <v>0</v>
      </c>
      <c r="AQ23" s="768">
        <f t="shared" si="7"/>
        <v>0</v>
      </c>
      <c r="AR23" s="883">
        <f t="shared" si="8"/>
        <v>0</v>
      </c>
      <c r="AS23" s="886">
        <f t="shared" si="9"/>
        <v>0</v>
      </c>
      <c r="AT23" s="888">
        <f t="shared" si="10"/>
        <v>0</v>
      </c>
      <c r="AU23" s="886">
        <f t="shared" si="11"/>
        <v>0</v>
      </c>
      <c r="AV23" s="886">
        <f t="shared" si="12"/>
        <v>0</v>
      </c>
      <c r="AW23" s="888">
        <f t="shared" si="13"/>
        <v>0</v>
      </c>
      <c r="AX23" s="886">
        <f t="shared" si="14"/>
        <v>0</v>
      </c>
      <c r="AY23" s="886">
        <f t="shared" si="15"/>
        <v>0</v>
      </c>
      <c r="AZ23" s="888">
        <f t="shared" si="16"/>
        <v>0</v>
      </c>
      <c r="BA23" s="884">
        <f t="shared" si="17"/>
        <v>0</v>
      </c>
      <c r="BB23" s="883">
        <f t="shared" si="18"/>
        <v>0</v>
      </c>
      <c r="BC23" s="884">
        <f t="shared" si="19"/>
        <v>0</v>
      </c>
      <c r="BD23" s="883">
        <f t="shared" si="20"/>
        <v>0</v>
      </c>
      <c r="BE23" s="886">
        <f t="shared" si="21"/>
        <v>0</v>
      </c>
      <c r="BF23" s="886">
        <f t="shared" si="22"/>
        <v>0</v>
      </c>
      <c r="BG23" s="888">
        <f t="shared" si="23"/>
        <v>0</v>
      </c>
      <c r="BH23" s="886">
        <f t="shared" si="24"/>
        <v>0</v>
      </c>
      <c r="BI23" s="886">
        <f t="shared" si="25"/>
        <v>0</v>
      </c>
      <c r="BJ23" s="890">
        <f t="shared" si="26"/>
        <v>0</v>
      </c>
      <c r="BK23" s="885">
        <f t="shared" si="27"/>
        <v>0</v>
      </c>
      <c r="BL23" s="885">
        <f t="shared" si="28"/>
        <v>0</v>
      </c>
      <c r="BM23" s="688"/>
      <c r="BN23" s="764"/>
      <c r="BO23" s="770"/>
      <c r="BP23" s="689"/>
      <c r="BQ23" s="764"/>
      <c r="BR23" s="626"/>
      <c r="BS23" s="768">
        <f t="shared" si="29"/>
        <v>0</v>
      </c>
      <c r="BT23" s="768">
        <f t="shared" si="30"/>
        <v>0</v>
      </c>
      <c r="BU23" s="771">
        <f t="shared" si="31"/>
        <v>0</v>
      </c>
      <c r="BV23" s="772"/>
      <c r="BW23" s="767"/>
      <c r="BX23" s="765"/>
      <c r="BY23" s="772"/>
      <c r="BZ23" s="767"/>
      <c r="CA23" s="765"/>
      <c r="CB23" s="772"/>
      <c r="CC23" s="767"/>
      <c r="CD23" s="765"/>
      <c r="CE23" s="773">
        <f t="shared" si="32"/>
        <v>0</v>
      </c>
      <c r="CF23" s="774">
        <f t="shared" si="33"/>
        <v>0</v>
      </c>
      <c r="CG23" s="775">
        <f t="shared" si="34"/>
        <v>0</v>
      </c>
      <c r="CH23" s="772"/>
      <c r="CI23" s="767"/>
      <c r="CJ23" s="765"/>
      <c r="CK23" s="873">
        <f>+CS23/0.43</f>
        <v>1837.2093023255813</v>
      </c>
      <c r="CL23" s="720">
        <v>1774</v>
      </c>
      <c r="CM23" s="764">
        <v>1755</v>
      </c>
      <c r="CN23" s="764">
        <v>2120</v>
      </c>
      <c r="CO23" s="692">
        <v>2343</v>
      </c>
      <c r="CP23" s="690">
        <v>1865</v>
      </c>
      <c r="CQ23" s="721">
        <v>766</v>
      </c>
      <c r="CR23" s="720">
        <v>675</v>
      </c>
      <c r="CS23" s="720">
        <v>790</v>
      </c>
      <c r="CT23" s="720">
        <v>762</v>
      </c>
      <c r="CU23" s="699">
        <v>886</v>
      </c>
      <c r="CV23" s="764">
        <v>1028</v>
      </c>
      <c r="CW23" s="767">
        <v>1108</v>
      </c>
      <c r="CX23" s="800">
        <v>432</v>
      </c>
      <c r="CY23" s="721"/>
      <c r="CZ23" s="720"/>
      <c r="DA23" s="720"/>
      <c r="DB23" s="720"/>
      <c r="DC23" s="720"/>
      <c r="DD23" s="767"/>
      <c r="DE23" s="767"/>
      <c r="DF23" s="765"/>
      <c r="DG23" s="892">
        <f t="shared" si="35"/>
        <v>766</v>
      </c>
      <c r="DH23" s="884">
        <f t="shared" si="36"/>
        <v>0</v>
      </c>
      <c r="DI23" s="883">
        <f t="shared" si="37"/>
        <v>675</v>
      </c>
      <c r="DJ23" s="884">
        <f t="shared" si="38"/>
        <v>675</v>
      </c>
      <c r="DK23" s="883">
        <f t="shared" si="39"/>
        <v>790</v>
      </c>
      <c r="DL23" s="884">
        <f t="shared" si="40"/>
        <v>790</v>
      </c>
      <c r="DM23" s="888">
        <f t="shared" si="41"/>
        <v>762</v>
      </c>
      <c r="DN23" s="886">
        <f t="shared" si="49"/>
        <v>762</v>
      </c>
      <c r="DO23" s="886">
        <f t="shared" si="42"/>
        <v>762</v>
      </c>
      <c r="DP23" s="888">
        <f t="shared" si="43"/>
        <v>886</v>
      </c>
      <c r="DQ23" s="886">
        <f t="shared" si="50"/>
        <v>886</v>
      </c>
      <c r="DR23" s="886">
        <f t="shared" si="44"/>
        <v>886</v>
      </c>
      <c r="DS23" s="888">
        <f t="shared" si="45"/>
        <v>1028</v>
      </c>
      <c r="DT23" s="886">
        <f t="shared" si="51"/>
        <v>1028</v>
      </c>
      <c r="DU23" s="886">
        <f t="shared" si="46"/>
        <v>1028</v>
      </c>
      <c r="DV23" s="886">
        <f t="shared" si="52"/>
        <v>1028</v>
      </c>
      <c r="DW23" s="888">
        <f t="shared" si="47"/>
        <v>1108</v>
      </c>
      <c r="DX23" s="886">
        <f t="shared" si="53"/>
        <v>1108</v>
      </c>
      <c r="DY23" s="886">
        <f t="shared" si="54"/>
        <v>1108</v>
      </c>
      <c r="DZ23" s="954">
        <f t="shared" si="48"/>
        <v>432</v>
      </c>
      <c r="EA23" s="885">
        <f t="shared" si="55"/>
        <v>432</v>
      </c>
      <c r="EB23" s="885">
        <f t="shared" si="56"/>
        <v>432</v>
      </c>
      <c r="EC23" s="772">
        <v>714</v>
      </c>
      <c r="ED23" s="767">
        <v>750</v>
      </c>
      <c r="EE23" s="800">
        <v>233</v>
      </c>
      <c r="EF23" s="764">
        <v>86</v>
      </c>
      <c r="EG23" s="767">
        <v>69</v>
      </c>
      <c r="EH23" s="800">
        <v>44</v>
      </c>
      <c r="EI23" s="774">
        <f t="shared" si="57"/>
        <v>228</v>
      </c>
      <c r="EJ23" s="774">
        <f t="shared" si="58"/>
        <v>289</v>
      </c>
      <c r="EK23" s="775">
        <f t="shared" si="59"/>
        <v>155</v>
      </c>
      <c r="EL23" s="772">
        <v>373</v>
      </c>
      <c r="EM23" s="767">
        <v>289</v>
      </c>
      <c r="EN23" s="690">
        <v>212</v>
      </c>
      <c r="EO23" s="688"/>
      <c r="EP23" s="689">
        <v>183</v>
      </c>
      <c r="EQ23" s="782">
        <v>210</v>
      </c>
      <c r="ER23" s="772">
        <v>152</v>
      </c>
      <c r="ES23" s="692">
        <v>157</v>
      </c>
      <c r="ET23" s="690">
        <v>308</v>
      </c>
      <c r="EU23" s="774">
        <f t="shared" si="60"/>
        <v>237</v>
      </c>
      <c r="EV23" s="774">
        <f t="shared" si="61"/>
        <v>257</v>
      </c>
      <c r="EW23" s="775">
        <f t="shared" si="62"/>
        <v>298</v>
      </c>
      <c r="EX23" s="772"/>
      <c r="EY23" s="767">
        <v>169</v>
      </c>
      <c r="EZ23" s="770">
        <v>201</v>
      </c>
    </row>
    <row r="24" spans="1:156">
      <c r="A24" s="685" t="s">
        <v>85</v>
      </c>
      <c r="B24" s="686" t="s">
        <v>971</v>
      </c>
      <c r="C24" s="798"/>
      <c r="D24" s="687">
        <v>102429</v>
      </c>
      <c r="E24" s="687">
        <v>9</v>
      </c>
      <c r="F24" s="688"/>
      <c r="G24" s="689"/>
      <c r="H24" s="689"/>
      <c r="I24" s="764"/>
      <c r="J24" s="764"/>
      <c r="K24" s="764"/>
      <c r="L24" s="698"/>
      <c r="M24" s="688"/>
      <c r="N24" s="689"/>
      <c r="O24" s="691"/>
      <c r="P24" s="691"/>
      <c r="Q24" s="689"/>
      <c r="R24" s="689"/>
      <c r="S24" s="689"/>
      <c r="T24" s="689"/>
      <c r="U24" s="689"/>
      <c r="V24" s="764"/>
      <c r="W24" s="767"/>
      <c r="X24" s="765"/>
      <c r="Y24" s="688"/>
      <c r="Z24" s="689"/>
      <c r="AA24" s="689"/>
      <c r="AB24" s="689"/>
      <c r="AC24" s="764"/>
      <c r="AD24" s="767"/>
      <c r="AE24" s="689"/>
      <c r="AF24" s="689"/>
      <c r="AG24" s="689"/>
      <c r="AH24" s="764"/>
      <c r="AI24" s="767"/>
      <c r="AJ24" s="765"/>
      <c r="AK24" s="892">
        <f t="shared" si="1"/>
        <v>0</v>
      </c>
      <c r="AL24" s="884">
        <f t="shared" si="2"/>
        <v>0</v>
      </c>
      <c r="AM24" s="883">
        <f t="shared" si="3"/>
        <v>0</v>
      </c>
      <c r="AN24" s="884">
        <f t="shared" si="4"/>
        <v>0</v>
      </c>
      <c r="AO24" s="883">
        <f t="shared" si="5"/>
        <v>0</v>
      </c>
      <c r="AP24" s="884">
        <f t="shared" si="6"/>
        <v>0</v>
      </c>
      <c r="AQ24" s="768">
        <f t="shared" si="7"/>
        <v>0</v>
      </c>
      <c r="AR24" s="883">
        <f t="shared" si="8"/>
        <v>0</v>
      </c>
      <c r="AS24" s="886">
        <f t="shared" si="9"/>
        <v>0</v>
      </c>
      <c r="AT24" s="888">
        <f t="shared" si="10"/>
        <v>0</v>
      </c>
      <c r="AU24" s="886">
        <f t="shared" si="11"/>
        <v>0</v>
      </c>
      <c r="AV24" s="886">
        <f t="shared" si="12"/>
        <v>0</v>
      </c>
      <c r="AW24" s="888">
        <f t="shared" si="13"/>
        <v>0</v>
      </c>
      <c r="AX24" s="886">
        <f t="shared" si="14"/>
        <v>0</v>
      </c>
      <c r="AY24" s="886">
        <f t="shared" si="15"/>
        <v>0</v>
      </c>
      <c r="AZ24" s="888">
        <f t="shared" si="16"/>
        <v>0</v>
      </c>
      <c r="BA24" s="884">
        <f t="shared" si="17"/>
        <v>0</v>
      </c>
      <c r="BB24" s="883">
        <f t="shared" si="18"/>
        <v>0</v>
      </c>
      <c r="BC24" s="884">
        <f t="shared" si="19"/>
        <v>0</v>
      </c>
      <c r="BD24" s="883">
        <f t="shared" si="20"/>
        <v>0</v>
      </c>
      <c r="BE24" s="886">
        <f t="shared" si="21"/>
        <v>0</v>
      </c>
      <c r="BF24" s="886">
        <f t="shared" si="22"/>
        <v>0</v>
      </c>
      <c r="BG24" s="888">
        <f t="shared" si="23"/>
        <v>0</v>
      </c>
      <c r="BH24" s="886">
        <f t="shared" si="24"/>
        <v>0</v>
      </c>
      <c r="BI24" s="886">
        <f t="shared" si="25"/>
        <v>0</v>
      </c>
      <c r="BJ24" s="890">
        <f t="shared" si="26"/>
        <v>0</v>
      </c>
      <c r="BK24" s="885">
        <f t="shared" si="27"/>
        <v>0</v>
      </c>
      <c r="BL24" s="885">
        <f t="shared" si="28"/>
        <v>0</v>
      </c>
      <c r="BM24" s="688"/>
      <c r="BN24" s="764"/>
      <c r="BO24" s="770"/>
      <c r="BP24" s="689"/>
      <c r="BQ24" s="764"/>
      <c r="BR24" s="626"/>
      <c r="BS24" s="768">
        <f t="shared" si="29"/>
        <v>0</v>
      </c>
      <c r="BT24" s="768">
        <f t="shared" si="30"/>
        <v>0</v>
      </c>
      <c r="BU24" s="771">
        <f t="shared" si="31"/>
        <v>0</v>
      </c>
      <c r="BV24" s="772"/>
      <c r="BW24" s="767"/>
      <c r="BX24" s="765"/>
      <c r="BY24" s="772"/>
      <c r="BZ24" s="767"/>
      <c r="CA24" s="765"/>
      <c r="CB24" s="772"/>
      <c r="CC24" s="767"/>
      <c r="CD24" s="765"/>
      <c r="CE24" s="773">
        <f t="shared" si="32"/>
        <v>0</v>
      </c>
      <c r="CF24" s="774">
        <f t="shared" si="33"/>
        <v>0</v>
      </c>
      <c r="CG24" s="775">
        <f t="shared" si="34"/>
        <v>0</v>
      </c>
      <c r="CH24" s="772"/>
      <c r="CI24" s="767"/>
      <c r="CJ24" s="765"/>
      <c r="CK24" s="873">
        <f>+CS24/0.52</f>
        <v>1248.0769230769231</v>
      </c>
      <c r="CL24" s="720">
        <v>1353</v>
      </c>
      <c r="CM24" s="764">
        <v>1498</v>
      </c>
      <c r="CN24" s="764">
        <v>1603</v>
      </c>
      <c r="CO24" s="692">
        <v>1780</v>
      </c>
      <c r="CP24" s="690">
        <v>1416</v>
      </c>
      <c r="CQ24" s="721">
        <v>705</v>
      </c>
      <c r="CR24" s="720">
        <v>683</v>
      </c>
      <c r="CS24" s="720">
        <v>649</v>
      </c>
      <c r="CT24" s="720">
        <v>699</v>
      </c>
      <c r="CU24" s="699">
        <v>734</v>
      </c>
      <c r="CV24" s="764">
        <v>746</v>
      </c>
      <c r="CW24" s="767">
        <v>939</v>
      </c>
      <c r="CX24" s="800">
        <v>1006</v>
      </c>
      <c r="CY24" s="721"/>
      <c r="CZ24" s="720"/>
      <c r="DA24" s="720"/>
      <c r="DB24" s="720"/>
      <c r="DC24" s="720"/>
      <c r="DD24" s="767"/>
      <c r="DE24" s="767"/>
      <c r="DF24" s="765"/>
      <c r="DG24" s="892">
        <f t="shared" si="35"/>
        <v>705</v>
      </c>
      <c r="DH24" s="884">
        <f t="shared" si="36"/>
        <v>0</v>
      </c>
      <c r="DI24" s="883">
        <f t="shared" si="37"/>
        <v>683</v>
      </c>
      <c r="DJ24" s="884">
        <f t="shared" si="38"/>
        <v>683</v>
      </c>
      <c r="DK24" s="883">
        <f t="shared" si="39"/>
        <v>649</v>
      </c>
      <c r="DL24" s="884">
        <f t="shared" si="40"/>
        <v>649</v>
      </c>
      <c r="DM24" s="888">
        <f t="shared" si="41"/>
        <v>699</v>
      </c>
      <c r="DN24" s="886">
        <f t="shared" si="49"/>
        <v>699</v>
      </c>
      <c r="DO24" s="886">
        <f t="shared" si="42"/>
        <v>699</v>
      </c>
      <c r="DP24" s="888">
        <f t="shared" si="43"/>
        <v>734</v>
      </c>
      <c r="DQ24" s="886">
        <f t="shared" si="50"/>
        <v>734</v>
      </c>
      <c r="DR24" s="886">
        <f t="shared" si="44"/>
        <v>734</v>
      </c>
      <c r="DS24" s="888">
        <f t="shared" si="45"/>
        <v>746</v>
      </c>
      <c r="DT24" s="886">
        <f t="shared" si="51"/>
        <v>746</v>
      </c>
      <c r="DU24" s="886">
        <f t="shared" si="46"/>
        <v>746</v>
      </c>
      <c r="DV24" s="886">
        <f t="shared" si="52"/>
        <v>746</v>
      </c>
      <c r="DW24" s="888">
        <f t="shared" si="47"/>
        <v>939</v>
      </c>
      <c r="DX24" s="886">
        <f t="shared" si="53"/>
        <v>939</v>
      </c>
      <c r="DY24" s="886">
        <f t="shared" si="54"/>
        <v>939</v>
      </c>
      <c r="DZ24" s="954">
        <f t="shared" si="48"/>
        <v>1006</v>
      </c>
      <c r="EA24" s="885">
        <f t="shared" si="55"/>
        <v>1006</v>
      </c>
      <c r="EB24" s="885">
        <f t="shared" si="56"/>
        <v>1006</v>
      </c>
      <c r="EC24" s="772">
        <v>525</v>
      </c>
      <c r="ED24" s="767">
        <v>654</v>
      </c>
      <c r="EE24" s="800">
        <v>588</v>
      </c>
      <c r="EF24" s="764">
        <v>42</v>
      </c>
      <c r="EG24" s="767">
        <v>46</v>
      </c>
      <c r="EH24" s="800">
        <v>48</v>
      </c>
      <c r="EI24" s="774">
        <f t="shared" si="57"/>
        <v>179</v>
      </c>
      <c r="EJ24" s="774">
        <f t="shared" si="58"/>
        <v>239</v>
      </c>
      <c r="EK24" s="775">
        <f t="shared" si="59"/>
        <v>370</v>
      </c>
      <c r="EL24" s="772">
        <v>121</v>
      </c>
      <c r="EM24" s="767">
        <v>117</v>
      </c>
      <c r="EN24" s="690">
        <v>129</v>
      </c>
      <c r="EO24" s="688"/>
      <c r="EP24" s="689">
        <v>161</v>
      </c>
      <c r="EQ24" s="782">
        <v>119</v>
      </c>
      <c r="ER24" s="772">
        <v>192</v>
      </c>
      <c r="ES24" s="692">
        <v>183</v>
      </c>
      <c r="ET24" s="690">
        <v>168</v>
      </c>
      <c r="EU24" s="774">
        <f t="shared" si="60"/>
        <v>386</v>
      </c>
      <c r="EV24" s="774">
        <f t="shared" si="61"/>
        <v>273</v>
      </c>
      <c r="EW24" s="775">
        <f t="shared" si="62"/>
        <v>330</v>
      </c>
      <c r="EX24" s="772"/>
      <c r="EY24" s="767">
        <v>200</v>
      </c>
      <c r="EZ24" s="770">
        <v>111</v>
      </c>
    </row>
    <row r="25" spans="1:156">
      <c r="A25" s="685" t="s">
        <v>85</v>
      </c>
      <c r="B25" s="700" t="s">
        <v>972</v>
      </c>
      <c r="C25" s="801"/>
      <c r="D25" s="687">
        <v>102030</v>
      </c>
      <c r="E25" s="687">
        <v>9</v>
      </c>
      <c r="F25" s="688"/>
      <c r="G25" s="689"/>
      <c r="H25" s="689"/>
      <c r="I25" s="764"/>
      <c r="J25" s="764"/>
      <c r="K25" s="764"/>
      <c r="L25" s="698"/>
      <c r="M25" s="688"/>
      <c r="N25" s="689"/>
      <c r="O25" s="691"/>
      <c r="P25" s="691"/>
      <c r="Q25" s="689"/>
      <c r="R25" s="689"/>
      <c r="S25" s="689"/>
      <c r="T25" s="689"/>
      <c r="U25" s="689"/>
      <c r="V25" s="764"/>
      <c r="W25" s="767"/>
      <c r="X25" s="765"/>
      <c r="Y25" s="688"/>
      <c r="Z25" s="689"/>
      <c r="AA25" s="689"/>
      <c r="AB25" s="689"/>
      <c r="AC25" s="764"/>
      <c r="AD25" s="767"/>
      <c r="AE25" s="689"/>
      <c r="AF25" s="689"/>
      <c r="AG25" s="689"/>
      <c r="AH25" s="764"/>
      <c r="AI25" s="767"/>
      <c r="AJ25" s="765"/>
      <c r="AK25" s="892">
        <f t="shared" si="1"/>
        <v>0</v>
      </c>
      <c r="AL25" s="884">
        <f t="shared" si="2"/>
        <v>0</v>
      </c>
      <c r="AM25" s="883">
        <f t="shared" si="3"/>
        <v>0</v>
      </c>
      <c r="AN25" s="884">
        <f t="shared" si="4"/>
        <v>0</v>
      </c>
      <c r="AO25" s="883">
        <f t="shared" si="5"/>
        <v>0</v>
      </c>
      <c r="AP25" s="884">
        <f t="shared" si="6"/>
        <v>0</v>
      </c>
      <c r="AQ25" s="768">
        <f t="shared" si="7"/>
        <v>0</v>
      </c>
      <c r="AR25" s="883">
        <f t="shared" si="8"/>
        <v>0</v>
      </c>
      <c r="AS25" s="886">
        <f t="shared" si="9"/>
        <v>0</v>
      </c>
      <c r="AT25" s="888">
        <f t="shared" si="10"/>
        <v>0</v>
      </c>
      <c r="AU25" s="886">
        <f t="shared" si="11"/>
        <v>0</v>
      </c>
      <c r="AV25" s="886">
        <f t="shared" si="12"/>
        <v>0</v>
      </c>
      <c r="AW25" s="888">
        <f t="shared" si="13"/>
        <v>0</v>
      </c>
      <c r="AX25" s="886">
        <f t="shared" si="14"/>
        <v>0</v>
      </c>
      <c r="AY25" s="886">
        <f t="shared" si="15"/>
        <v>0</v>
      </c>
      <c r="AZ25" s="888">
        <f t="shared" si="16"/>
        <v>0</v>
      </c>
      <c r="BA25" s="884">
        <f t="shared" si="17"/>
        <v>0</v>
      </c>
      <c r="BB25" s="883">
        <f t="shared" si="18"/>
        <v>0</v>
      </c>
      <c r="BC25" s="884">
        <f t="shared" si="19"/>
        <v>0</v>
      </c>
      <c r="BD25" s="883">
        <f t="shared" si="20"/>
        <v>0</v>
      </c>
      <c r="BE25" s="886">
        <f t="shared" si="21"/>
        <v>0</v>
      </c>
      <c r="BF25" s="886">
        <f t="shared" si="22"/>
        <v>0</v>
      </c>
      <c r="BG25" s="888">
        <f t="shared" si="23"/>
        <v>0</v>
      </c>
      <c r="BH25" s="886">
        <f t="shared" si="24"/>
        <v>0</v>
      </c>
      <c r="BI25" s="886">
        <f t="shared" si="25"/>
        <v>0</v>
      </c>
      <c r="BJ25" s="890">
        <f t="shared" si="26"/>
        <v>0</v>
      </c>
      <c r="BK25" s="885">
        <f t="shared" si="27"/>
        <v>0</v>
      </c>
      <c r="BL25" s="885">
        <f t="shared" si="28"/>
        <v>0</v>
      </c>
      <c r="BM25" s="688"/>
      <c r="BN25" s="764"/>
      <c r="BO25" s="770"/>
      <c r="BP25" s="689"/>
      <c r="BQ25" s="764"/>
      <c r="BR25" s="626"/>
      <c r="BS25" s="768">
        <f t="shared" si="29"/>
        <v>0</v>
      </c>
      <c r="BT25" s="768">
        <f t="shared" si="30"/>
        <v>0</v>
      </c>
      <c r="BU25" s="771">
        <f t="shared" si="31"/>
        <v>0</v>
      </c>
      <c r="BV25" s="772"/>
      <c r="BW25" s="767"/>
      <c r="BX25" s="765"/>
      <c r="BY25" s="772"/>
      <c r="BZ25" s="767"/>
      <c r="CA25" s="765"/>
      <c r="CB25" s="772"/>
      <c r="CC25" s="767"/>
      <c r="CD25" s="765"/>
      <c r="CE25" s="773">
        <f t="shared" si="32"/>
        <v>0</v>
      </c>
      <c r="CF25" s="774">
        <f t="shared" si="33"/>
        <v>0</v>
      </c>
      <c r="CG25" s="775">
        <f t="shared" si="34"/>
        <v>0</v>
      </c>
      <c r="CH25" s="772"/>
      <c r="CI25" s="767"/>
      <c r="CJ25" s="765"/>
      <c r="CK25" s="873">
        <f>+CS25/0.35</f>
        <v>1580</v>
      </c>
      <c r="CL25" s="720">
        <v>1434</v>
      </c>
      <c r="CM25" s="764">
        <v>1013</v>
      </c>
      <c r="CN25" s="764">
        <v>1513</v>
      </c>
      <c r="CO25" s="692">
        <v>1352</v>
      </c>
      <c r="CP25" s="690">
        <v>1673</v>
      </c>
      <c r="CQ25" s="721">
        <v>736</v>
      </c>
      <c r="CR25" s="720">
        <v>540</v>
      </c>
      <c r="CS25" s="720">
        <v>553</v>
      </c>
      <c r="CT25" s="720">
        <v>502</v>
      </c>
      <c r="CU25" s="699">
        <v>335</v>
      </c>
      <c r="CV25" s="764">
        <v>524</v>
      </c>
      <c r="CW25" s="767">
        <v>525</v>
      </c>
      <c r="CX25" s="800">
        <v>556</v>
      </c>
      <c r="CY25" s="721"/>
      <c r="CZ25" s="720"/>
      <c r="DA25" s="720"/>
      <c r="DB25" s="720"/>
      <c r="DC25" s="720"/>
      <c r="DD25" s="767"/>
      <c r="DE25" s="767"/>
      <c r="DF25" s="765"/>
      <c r="DG25" s="892">
        <f t="shared" si="35"/>
        <v>736</v>
      </c>
      <c r="DH25" s="884">
        <f t="shared" si="36"/>
        <v>0</v>
      </c>
      <c r="DI25" s="883">
        <f t="shared" si="37"/>
        <v>540</v>
      </c>
      <c r="DJ25" s="884">
        <f t="shared" si="38"/>
        <v>540</v>
      </c>
      <c r="DK25" s="883">
        <f t="shared" si="39"/>
        <v>553</v>
      </c>
      <c r="DL25" s="884">
        <f t="shared" si="40"/>
        <v>553</v>
      </c>
      <c r="DM25" s="888">
        <f t="shared" si="41"/>
        <v>502</v>
      </c>
      <c r="DN25" s="886">
        <f t="shared" si="49"/>
        <v>502</v>
      </c>
      <c r="DO25" s="886">
        <f t="shared" si="42"/>
        <v>502</v>
      </c>
      <c r="DP25" s="888">
        <f t="shared" si="43"/>
        <v>335</v>
      </c>
      <c r="DQ25" s="886">
        <f t="shared" si="50"/>
        <v>335</v>
      </c>
      <c r="DR25" s="886">
        <f t="shared" si="44"/>
        <v>335</v>
      </c>
      <c r="DS25" s="888">
        <f t="shared" si="45"/>
        <v>524</v>
      </c>
      <c r="DT25" s="886">
        <f t="shared" si="51"/>
        <v>524</v>
      </c>
      <c r="DU25" s="886">
        <f t="shared" si="46"/>
        <v>524</v>
      </c>
      <c r="DV25" s="886">
        <f t="shared" si="52"/>
        <v>524</v>
      </c>
      <c r="DW25" s="888">
        <f t="shared" si="47"/>
        <v>525</v>
      </c>
      <c r="DX25" s="886">
        <f t="shared" si="53"/>
        <v>525</v>
      </c>
      <c r="DY25" s="886">
        <f t="shared" si="54"/>
        <v>525</v>
      </c>
      <c r="DZ25" s="954">
        <f t="shared" si="48"/>
        <v>556</v>
      </c>
      <c r="EA25" s="885">
        <f t="shared" si="55"/>
        <v>556</v>
      </c>
      <c r="EB25" s="885">
        <f t="shared" si="56"/>
        <v>556</v>
      </c>
      <c r="EC25" s="772">
        <v>302</v>
      </c>
      <c r="ED25" s="767">
        <v>278</v>
      </c>
      <c r="EE25" s="800">
        <v>307</v>
      </c>
      <c r="EF25" s="764">
        <v>30</v>
      </c>
      <c r="EG25" s="767">
        <v>20</v>
      </c>
      <c r="EH25" s="800">
        <v>17</v>
      </c>
      <c r="EI25" s="774">
        <f t="shared" si="57"/>
        <v>192</v>
      </c>
      <c r="EJ25" s="774">
        <f t="shared" si="58"/>
        <v>227</v>
      </c>
      <c r="EK25" s="775">
        <f t="shared" si="59"/>
        <v>232</v>
      </c>
      <c r="EL25" s="772">
        <v>66</v>
      </c>
      <c r="EM25" s="767">
        <v>56</v>
      </c>
      <c r="EN25" s="690">
        <v>73</v>
      </c>
      <c r="EO25" s="688"/>
      <c r="EP25" s="689">
        <v>48</v>
      </c>
      <c r="EQ25" s="782">
        <v>81</v>
      </c>
      <c r="ER25" s="772">
        <v>54</v>
      </c>
      <c r="ES25" s="692">
        <v>38</v>
      </c>
      <c r="ET25" s="690">
        <v>59</v>
      </c>
      <c r="EU25" s="774">
        <f t="shared" si="60"/>
        <v>382</v>
      </c>
      <c r="EV25" s="774">
        <f t="shared" si="61"/>
        <v>193</v>
      </c>
      <c r="EW25" s="775">
        <f t="shared" si="62"/>
        <v>311</v>
      </c>
      <c r="EX25" s="772"/>
      <c r="EY25" s="767">
        <v>52</v>
      </c>
      <c r="EZ25" s="770">
        <v>100</v>
      </c>
    </row>
    <row r="26" spans="1:156">
      <c r="A26" s="685" t="s">
        <v>85</v>
      </c>
      <c r="B26" s="694" t="s">
        <v>983</v>
      </c>
      <c r="C26" s="802" t="s">
        <v>955</v>
      </c>
      <c r="D26" s="687">
        <v>100760</v>
      </c>
      <c r="E26" s="701">
        <v>9</v>
      </c>
      <c r="F26" s="688"/>
      <c r="G26" s="689"/>
      <c r="H26" s="689"/>
      <c r="I26" s="764"/>
      <c r="J26" s="764"/>
      <c r="K26" s="764"/>
      <c r="L26" s="698"/>
      <c r="M26" s="688"/>
      <c r="N26" s="689"/>
      <c r="O26" s="691"/>
      <c r="P26" s="691"/>
      <c r="Q26" s="689"/>
      <c r="R26" s="689"/>
      <c r="S26" s="689"/>
      <c r="T26" s="689"/>
      <c r="U26" s="689"/>
      <c r="V26" s="764"/>
      <c r="W26" s="767"/>
      <c r="X26" s="765"/>
      <c r="Y26" s="688"/>
      <c r="Z26" s="689"/>
      <c r="AA26" s="689"/>
      <c r="AB26" s="689"/>
      <c r="AC26" s="764"/>
      <c r="AD26" s="767"/>
      <c r="AE26" s="689"/>
      <c r="AF26" s="689"/>
      <c r="AG26" s="689"/>
      <c r="AH26" s="764"/>
      <c r="AI26" s="767"/>
      <c r="AJ26" s="765"/>
      <c r="AK26" s="892">
        <f t="shared" si="1"/>
        <v>0</v>
      </c>
      <c r="AL26" s="884">
        <f t="shared" si="2"/>
        <v>0</v>
      </c>
      <c r="AM26" s="883">
        <f t="shared" si="3"/>
        <v>0</v>
      </c>
      <c r="AN26" s="884">
        <f t="shared" si="4"/>
        <v>0</v>
      </c>
      <c r="AO26" s="883">
        <f t="shared" si="5"/>
        <v>0</v>
      </c>
      <c r="AP26" s="884">
        <f t="shared" si="6"/>
        <v>0</v>
      </c>
      <c r="AQ26" s="768">
        <f t="shared" si="7"/>
        <v>0</v>
      </c>
      <c r="AR26" s="883">
        <f t="shared" si="8"/>
        <v>0</v>
      </c>
      <c r="AS26" s="886">
        <f t="shared" si="9"/>
        <v>0</v>
      </c>
      <c r="AT26" s="888">
        <f t="shared" si="10"/>
        <v>0</v>
      </c>
      <c r="AU26" s="886">
        <f t="shared" si="11"/>
        <v>0</v>
      </c>
      <c r="AV26" s="886">
        <f t="shared" si="12"/>
        <v>0</v>
      </c>
      <c r="AW26" s="888">
        <f t="shared" si="13"/>
        <v>0</v>
      </c>
      <c r="AX26" s="886">
        <f t="shared" si="14"/>
        <v>0</v>
      </c>
      <c r="AY26" s="886">
        <f t="shared" si="15"/>
        <v>0</v>
      </c>
      <c r="AZ26" s="888">
        <f t="shared" si="16"/>
        <v>0</v>
      </c>
      <c r="BA26" s="884">
        <f t="shared" si="17"/>
        <v>0</v>
      </c>
      <c r="BB26" s="883">
        <f t="shared" si="18"/>
        <v>0</v>
      </c>
      <c r="BC26" s="884">
        <f t="shared" si="19"/>
        <v>0</v>
      </c>
      <c r="BD26" s="883">
        <f t="shared" si="20"/>
        <v>0</v>
      </c>
      <c r="BE26" s="886">
        <f t="shared" si="21"/>
        <v>0</v>
      </c>
      <c r="BF26" s="886">
        <f t="shared" si="22"/>
        <v>0</v>
      </c>
      <c r="BG26" s="888">
        <f t="shared" si="23"/>
        <v>0</v>
      </c>
      <c r="BH26" s="886">
        <f t="shared" si="24"/>
        <v>0</v>
      </c>
      <c r="BI26" s="886">
        <f t="shared" si="25"/>
        <v>0</v>
      </c>
      <c r="BJ26" s="890">
        <f t="shared" si="26"/>
        <v>0</v>
      </c>
      <c r="BK26" s="885">
        <f t="shared" si="27"/>
        <v>0</v>
      </c>
      <c r="BL26" s="885">
        <f t="shared" si="28"/>
        <v>0</v>
      </c>
      <c r="BM26" s="688"/>
      <c r="BN26" s="764"/>
      <c r="BO26" s="770"/>
      <c r="BP26" s="689"/>
      <c r="BQ26" s="764"/>
      <c r="BR26" s="626"/>
      <c r="BS26" s="768">
        <f t="shared" si="29"/>
        <v>0</v>
      </c>
      <c r="BT26" s="768">
        <f t="shared" si="30"/>
        <v>0</v>
      </c>
      <c r="BU26" s="771">
        <f t="shared" si="31"/>
        <v>0</v>
      </c>
      <c r="BV26" s="772"/>
      <c r="BW26" s="767"/>
      <c r="BX26" s="765"/>
      <c r="BY26" s="772"/>
      <c r="BZ26" s="767"/>
      <c r="CA26" s="765"/>
      <c r="CB26" s="772"/>
      <c r="CC26" s="767"/>
      <c r="CD26" s="765"/>
      <c r="CE26" s="773">
        <f t="shared" si="32"/>
        <v>0</v>
      </c>
      <c r="CF26" s="774">
        <f t="shared" si="33"/>
        <v>0</v>
      </c>
      <c r="CG26" s="775">
        <f t="shared" si="34"/>
        <v>0</v>
      </c>
      <c r="CH26" s="772"/>
      <c r="CI26" s="767"/>
      <c r="CJ26" s="765"/>
      <c r="CK26" s="873">
        <f>+CS26/0.51</f>
        <v>933.33333333333337</v>
      </c>
      <c r="CL26" s="720">
        <v>867</v>
      </c>
      <c r="CM26" s="764">
        <v>720</v>
      </c>
      <c r="CN26" s="764">
        <v>633</v>
      </c>
      <c r="CO26" s="692">
        <v>914</v>
      </c>
      <c r="CP26" s="690">
        <v>938</v>
      </c>
      <c r="CQ26" s="721">
        <v>444</v>
      </c>
      <c r="CR26" s="720">
        <v>379</v>
      </c>
      <c r="CS26" s="720">
        <v>476</v>
      </c>
      <c r="CT26" s="720">
        <v>443</v>
      </c>
      <c r="CU26" s="699">
        <v>451</v>
      </c>
      <c r="CV26" s="764">
        <v>446</v>
      </c>
      <c r="CW26" s="767">
        <v>594</v>
      </c>
      <c r="CX26" s="800">
        <v>278</v>
      </c>
      <c r="CY26" s="721"/>
      <c r="CZ26" s="720"/>
      <c r="DA26" s="720"/>
      <c r="DB26" s="720"/>
      <c r="DC26" s="720"/>
      <c r="DD26" s="767"/>
      <c r="DE26" s="767"/>
      <c r="DF26" s="765"/>
      <c r="DG26" s="892">
        <f t="shared" si="35"/>
        <v>444</v>
      </c>
      <c r="DH26" s="884">
        <f t="shared" si="36"/>
        <v>0</v>
      </c>
      <c r="DI26" s="883">
        <f t="shared" si="37"/>
        <v>379</v>
      </c>
      <c r="DJ26" s="884">
        <f t="shared" si="38"/>
        <v>379</v>
      </c>
      <c r="DK26" s="883">
        <f t="shared" si="39"/>
        <v>476</v>
      </c>
      <c r="DL26" s="884">
        <f t="shared" si="40"/>
        <v>476</v>
      </c>
      <c r="DM26" s="888">
        <f t="shared" si="41"/>
        <v>443</v>
      </c>
      <c r="DN26" s="886">
        <f t="shared" si="49"/>
        <v>443</v>
      </c>
      <c r="DO26" s="886">
        <f t="shared" si="42"/>
        <v>443</v>
      </c>
      <c r="DP26" s="888">
        <f t="shared" si="43"/>
        <v>451</v>
      </c>
      <c r="DQ26" s="886">
        <f t="shared" si="50"/>
        <v>451</v>
      </c>
      <c r="DR26" s="886">
        <f t="shared" si="44"/>
        <v>451</v>
      </c>
      <c r="DS26" s="888">
        <f t="shared" si="45"/>
        <v>446</v>
      </c>
      <c r="DT26" s="886">
        <f t="shared" si="51"/>
        <v>446</v>
      </c>
      <c r="DU26" s="886">
        <f t="shared" si="46"/>
        <v>446</v>
      </c>
      <c r="DV26" s="886">
        <f t="shared" si="52"/>
        <v>446</v>
      </c>
      <c r="DW26" s="888">
        <f t="shared" si="47"/>
        <v>594</v>
      </c>
      <c r="DX26" s="886">
        <f t="shared" si="53"/>
        <v>594</v>
      </c>
      <c r="DY26" s="886">
        <f t="shared" si="54"/>
        <v>594</v>
      </c>
      <c r="DZ26" s="954">
        <f t="shared" si="48"/>
        <v>278</v>
      </c>
      <c r="EA26" s="885">
        <f t="shared" si="55"/>
        <v>278</v>
      </c>
      <c r="EB26" s="885">
        <f t="shared" si="56"/>
        <v>278</v>
      </c>
      <c r="EC26" s="772">
        <v>291</v>
      </c>
      <c r="ED26" s="767">
        <v>389</v>
      </c>
      <c r="EE26" s="800">
        <v>165</v>
      </c>
      <c r="EF26" s="764">
        <v>41</v>
      </c>
      <c r="EG26" s="767">
        <v>26</v>
      </c>
      <c r="EH26" s="800">
        <v>11</v>
      </c>
      <c r="EI26" s="774">
        <f t="shared" si="57"/>
        <v>114</v>
      </c>
      <c r="EJ26" s="774">
        <f t="shared" si="58"/>
        <v>179</v>
      </c>
      <c r="EK26" s="775">
        <f t="shared" si="59"/>
        <v>102</v>
      </c>
      <c r="EL26" s="772">
        <v>116</v>
      </c>
      <c r="EM26" s="767">
        <v>83</v>
      </c>
      <c r="EN26" s="690">
        <v>105</v>
      </c>
      <c r="EO26" s="688"/>
      <c r="EP26" s="689">
        <v>62</v>
      </c>
      <c r="EQ26" s="782">
        <v>47</v>
      </c>
      <c r="ER26" s="772">
        <v>147</v>
      </c>
      <c r="ES26" s="692">
        <v>139</v>
      </c>
      <c r="ET26" s="690">
        <v>182</v>
      </c>
      <c r="EU26" s="774">
        <f t="shared" si="60"/>
        <v>180</v>
      </c>
      <c r="EV26" s="774">
        <f t="shared" si="61"/>
        <v>167</v>
      </c>
      <c r="EW26" s="775">
        <f t="shared" si="62"/>
        <v>112</v>
      </c>
      <c r="EX26" s="772"/>
      <c r="EY26" s="767">
        <v>73</v>
      </c>
      <c r="EZ26" s="770">
        <v>95</v>
      </c>
    </row>
    <row r="27" spans="1:156">
      <c r="A27" s="685" t="s">
        <v>85</v>
      </c>
      <c r="B27" s="694" t="s">
        <v>985</v>
      </c>
      <c r="C27" s="802" t="s">
        <v>995</v>
      </c>
      <c r="D27" s="687">
        <v>101143</v>
      </c>
      <c r="E27" s="701">
        <v>9</v>
      </c>
      <c r="F27" s="688"/>
      <c r="G27" s="689"/>
      <c r="H27" s="689"/>
      <c r="I27" s="764"/>
      <c r="J27" s="764"/>
      <c r="K27" s="764"/>
      <c r="L27" s="698"/>
      <c r="M27" s="688"/>
      <c r="N27" s="689"/>
      <c r="O27" s="691"/>
      <c r="P27" s="691"/>
      <c r="Q27" s="689"/>
      <c r="R27" s="689"/>
      <c r="S27" s="689"/>
      <c r="T27" s="689"/>
      <c r="U27" s="689"/>
      <c r="V27" s="764"/>
      <c r="W27" s="767"/>
      <c r="X27" s="765"/>
      <c r="Y27" s="688"/>
      <c r="Z27" s="689"/>
      <c r="AA27" s="689"/>
      <c r="AB27" s="689"/>
      <c r="AC27" s="764"/>
      <c r="AD27" s="767"/>
      <c r="AE27" s="689"/>
      <c r="AF27" s="689"/>
      <c r="AG27" s="689"/>
      <c r="AH27" s="764"/>
      <c r="AI27" s="767"/>
      <c r="AJ27" s="765"/>
      <c r="AK27" s="892">
        <f t="shared" si="1"/>
        <v>0</v>
      </c>
      <c r="AL27" s="884">
        <f t="shared" si="2"/>
        <v>0</v>
      </c>
      <c r="AM27" s="883">
        <f t="shared" si="3"/>
        <v>0</v>
      </c>
      <c r="AN27" s="884">
        <f t="shared" si="4"/>
        <v>0</v>
      </c>
      <c r="AO27" s="883">
        <f t="shared" si="5"/>
        <v>0</v>
      </c>
      <c r="AP27" s="884">
        <f t="shared" si="6"/>
        <v>0</v>
      </c>
      <c r="AQ27" s="768">
        <f t="shared" si="7"/>
        <v>0</v>
      </c>
      <c r="AR27" s="883">
        <f t="shared" si="8"/>
        <v>0</v>
      </c>
      <c r="AS27" s="886">
        <f t="shared" si="9"/>
        <v>0</v>
      </c>
      <c r="AT27" s="888">
        <f t="shared" si="10"/>
        <v>0</v>
      </c>
      <c r="AU27" s="886">
        <f t="shared" si="11"/>
        <v>0</v>
      </c>
      <c r="AV27" s="886">
        <f t="shared" si="12"/>
        <v>0</v>
      </c>
      <c r="AW27" s="888">
        <f t="shared" si="13"/>
        <v>0</v>
      </c>
      <c r="AX27" s="886">
        <f t="shared" si="14"/>
        <v>0</v>
      </c>
      <c r="AY27" s="886">
        <f t="shared" si="15"/>
        <v>0</v>
      </c>
      <c r="AZ27" s="888">
        <f t="shared" si="16"/>
        <v>0</v>
      </c>
      <c r="BA27" s="884">
        <f t="shared" si="17"/>
        <v>0</v>
      </c>
      <c r="BB27" s="883">
        <f t="shared" si="18"/>
        <v>0</v>
      </c>
      <c r="BC27" s="884">
        <f t="shared" si="19"/>
        <v>0</v>
      </c>
      <c r="BD27" s="883">
        <f t="shared" si="20"/>
        <v>0</v>
      </c>
      <c r="BE27" s="886">
        <f t="shared" si="21"/>
        <v>0</v>
      </c>
      <c r="BF27" s="886">
        <f t="shared" si="22"/>
        <v>0</v>
      </c>
      <c r="BG27" s="888">
        <f t="shared" si="23"/>
        <v>0</v>
      </c>
      <c r="BH27" s="886">
        <f t="shared" si="24"/>
        <v>0</v>
      </c>
      <c r="BI27" s="886">
        <f t="shared" si="25"/>
        <v>0</v>
      </c>
      <c r="BJ27" s="890">
        <f t="shared" si="26"/>
        <v>0</v>
      </c>
      <c r="BK27" s="885">
        <f t="shared" si="27"/>
        <v>0</v>
      </c>
      <c r="BL27" s="885">
        <f t="shared" si="28"/>
        <v>0</v>
      </c>
      <c r="BM27" s="688"/>
      <c r="BN27" s="764"/>
      <c r="BO27" s="770"/>
      <c r="BP27" s="689"/>
      <c r="BQ27" s="764"/>
      <c r="BR27" s="626"/>
      <c r="BS27" s="768">
        <f t="shared" si="29"/>
        <v>0</v>
      </c>
      <c r="BT27" s="768">
        <f t="shared" si="30"/>
        <v>0</v>
      </c>
      <c r="BU27" s="771">
        <f t="shared" si="31"/>
        <v>0</v>
      </c>
      <c r="BV27" s="772"/>
      <c r="BW27" s="767"/>
      <c r="BX27" s="765"/>
      <c r="BY27" s="772"/>
      <c r="BZ27" s="767"/>
      <c r="CA27" s="765"/>
      <c r="CB27" s="772"/>
      <c r="CC27" s="767"/>
      <c r="CD27" s="765"/>
      <c r="CE27" s="773">
        <f t="shared" si="32"/>
        <v>0</v>
      </c>
      <c r="CF27" s="774">
        <f t="shared" si="33"/>
        <v>0</v>
      </c>
      <c r="CG27" s="775">
        <f t="shared" si="34"/>
        <v>0</v>
      </c>
      <c r="CH27" s="772"/>
      <c r="CI27" s="767"/>
      <c r="CJ27" s="765"/>
      <c r="CK27" s="873">
        <f>+CS27/0.42</f>
        <v>840.47619047619048</v>
      </c>
      <c r="CL27" s="720">
        <v>935</v>
      </c>
      <c r="CM27" s="764">
        <v>932</v>
      </c>
      <c r="CN27" s="764">
        <v>1062</v>
      </c>
      <c r="CO27" s="692">
        <v>1209</v>
      </c>
      <c r="CP27" s="690">
        <v>1055</v>
      </c>
      <c r="CQ27" s="721">
        <v>376</v>
      </c>
      <c r="CR27" s="720">
        <v>339</v>
      </c>
      <c r="CS27" s="720">
        <v>353</v>
      </c>
      <c r="CT27" s="720">
        <v>391</v>
      </c>
      <c r="CU27" s="699">
        <v>427</v>
      </c>
      <c r="CV27" s="764">
        <v>461</v>
      </c>
      <c r="CW27" s="767">
        <v>553</v>
      </c>
      <c r="CX27" s="800">
        <v>415</v>
      </c>
      <c r="CY27" s="721"/>
      <c r="CZ27" s="720"/>
      <c r="DA27" s="720"/>
      <c r="DB27" s="720"/>
      <c r="DC27" s="720"/>
      <c r="DD27" s="767"/>
      <c r="DE27" s="767"/>
      <c r="DF27" s="765"/>
      <c r="DG27" s="892">
        <f t="shared" si="35"/>
        <v>376</v>
      </c>
      <c r="DH27" s="884">
        <f t="shared" si="36"/>
        <v>0</v>
      </c>
      <c r="DI27" s="883">
        <f t="shared" si="37"/>
        <v>339</v>
      </c>
      <c r="DJ27" s="884">
        <f t="shared" si="38"/>
        <v>339</v>
      </c>
      <c r="DK27" s="883">
        <f t="shared" si="39"/>
        <v>353</v>
      </c>
      <c r="DL27" s="884">
        <f t="shared" si="40"/>
        <v>353</v>
      </c>
      <c r="DM27" s="888">
        <f t="shared" si="41"/>
        <v>391</v>
      </c>
      <c r="DN27" s="886">
        <f t="shared" si="49"/>
        <v>391</v>
      </c>
      <c r="DO27" s="886">
        <f t="shared" si="42"/>
        <v>391</v>
      </c>
      <c r="DP27" s="888">
        <f t="shared" si="43"/>
        <v>427</v>
      </c>
      <c r="DQ27" s="886">
        <f t="shared" si="50"/>
        <v>427</v>
      </c>
      <c r="DR27" s="886">
        <f t="shared" si="44"/>
        <v>427</v>
      </c>
      <c r="DS27" s="888">
        <f t="shared" si="45"/>
        <v>461</v>
      </c>
      <c r="DT27" s="886">
        <f t="shared" si="51"/>
        <v>461</v>
      </c>
      <c r="DU27" s="886">
        <f t="shared" si="46"/>
        <v>461</v>
      </c>
      <c r="DV27" s="886">
        <f t="shared" si="52"/>
        <v>461</v>
      </c>
      <c r="DW27" s="888">
        <f t="shared" si="47"/>
        <v>553</v>
      </c>
      <c r="DX27" s="886">
        <f t="shared" si="53"/>
        <v>553</v>
      </c>
      <c r="DY27" s="886">
        <f t="shared" si="54"/>
        <v>553</v>
      </c>
      <c r="DZ27" s="954">
        <f t="shared" si="48"/>
        <v>415</v>
      </c>
      <c r="EA27" s="885">
        <f t="shared" si="55"/>
        <v>415</v>
      </c>
      <c r="EB27" s="885">
        <f t="shared" si="56"/>
        <v>415</v>
      </c>
      <c r="EC27" s="772">
        <v>315</v>
      </c>
      <c r="ED27" s="767">
        <v>393</v>
      </c>
      <c r="EE27" s="800">
        <v>196</v>
      </c>
      <c r="EF27" s="764">
        <v>40</v>
      </c>
      <c r="EG27" s="767">
        <v>47</v>
      </c>
      <c r="EH27" s="800">
        <v>17</v>
      </c>
      <c r="EI27" s="774">
        <f t="shared" si="57"/>
        <v>106</v>
      </c>
      <c r="EJ27" s="774">
        <f t="shared" si="58"/>
        <v>113</v>
      </c>
      <c r="EK27" s="775">
        <f t="shared" si="59"/>
        <v>202</v>
      </c>
      <c r="EL27" s="772">
        <v>140</v>
      </c>
      <c r="EM27" s="767">
        <v>138</v>
      </c>
      <c r="EN27" s="690">
        <v>174</v>
      </c>
      <c r="EO27" s="688"/>
      <c r="EP27" s="689">
        <v>46</v>
      </c>
      <c r="EQ27" s="782">
        <v>49</v>
      </c>
      <c r="ER27" s="772">
        <v>114</v>
      </c>
      <c r="ES27" s="692">
        <v>95</v>
      </c>
      <c r="ET27" s="690">
        <v>111</v>
      </c>
      <c r="EU27" s="774">
        <f t="shared" si="60"/>
        <v>137</v>
      </c>
      <c r="EV27" s="774">
        <f t="shared" si="61"/>
        <v>148</v>
      </c>
      <c r="EW27" s="775">
        <f t="shared" si="62"/>
        <v>127</v>
      </c>
      <c r="EX27" s="772"/>
      <c r="EY27" s="767">
        <v>151</v>
      </c>
      <c r="EZ27" s="770">
        <v>73</v>
      </c>
    </row>
    <row r="28" spans="1:156">
      <c r="A28" s="685" t="s">
        <v>85</v>
      </c>
      <c r="B28" s="686" t="s">
        <v>974</v>
      </c>
      <c r="C28" s="798"/>
      <c r="D28" s="687">
        <v>101286</v>
      </c>
      <c r="E28" s="687">
        <v>9</v>
      </c>
      <c r="F28" s="688"/>
      <c r="G28" s="689"/>
      <c r="H28" s="689"/>
      <c r="I28" s="764"/>
      <c r="J28" s="764"/>
      <c r="K28" s="764"/>
      <c r="L28" s="698"/>
      <c r="M28" s="688"/>
      <c r="N28" s="689"/>
      <c r="O28" s="691"/>
      <c r="P28" s="691"/>
      <c r="Q28" s="689"/>
      <c r="R28" s="689"/>
      <c r="S28" s="689"/>
      <c r="T28" s="689"/>
      <c r="U28" s="689"/>
      <c r="V28" s="764"/>
      <c r="W28" s="767"/>
      <c r="X28" s="765"/>
      <c r="Y28" s="688"/>
      <c r="Z28" s="689"/>
      <c r="AA28" s="689"/>
      <c r="AB28" s="689"/>
      <c r="AC28" s="764"/>
      <c r="AD28" s="767"/>
      <c r="AE28" s="689"/>
      <c r="AF28" s="689"/>
      <c r="AG28" s="689"/>
      <c r="AH28" s="764"/>
      <c r="AI28" s="767"/>
      <c r="AJ28" s="765"/>
      <c r="AK28" s="892">
        <f t="shared" si="1"/>
        <v>0</v>
      </c>
      <c r="AL28" s="884">
        <f t="shared" si="2"/>
        <v>0</v>
      </c>
      <c r="AM28" s="883">
        <f t="shared" si="3"/>
        <v>0</v>
      </c>
      <c r="AN28" s="884">
        <f t="shared" si="4"/>
        <v>0</v>
      </c>
      <c r="AO28" s="883">
        <f t="shared" si="5"/>
        <v>0</v>
      </c>
      <c r="AP28" s="884">
        <f t="shared" si="6"/>
        <v>0</v>
      </c>
      <c r="AQ28" s="768">
        <f t="shared" si="7"/>
        <v>0</v>
      </c>
      <c r="AR28" s="883">
        <f t="shared" si="8"/>
        <v>0</v>
      </c>
      <c r="AS28" s="886">
        <f t="shared" si="9"/>
        <v>0</v>
      </c>
      <c r="AT28" s="888">
        <f t="shared" si="10"/>
        <v>0</v>
      </c>
      <c r="AU28" s="886">
        <f t="shared" si="11"/>
        <v>0</v>
      </c>
      <c r="AV28" s="886">
        <f t="shared" si="12"/>
        <v>0</v>
      </c>
      <c r="AW28" s="888">
        <f t="shared" si="13"/>
        <v>0</v>
      </c>
      <c r="AX28" s="886">
        <f t="shared" si="14"/>
        <v>0</v>
      </c>
      <c r="AY28" s="886">
        <f t="shared" si="15"/>
        <v>0</v>
      </c>
      <c r="AZ28" s="888">
        <f t="shared" si="16"/>
        <v>0</v>
      </c>
      <c r="BA28" s="884">
        <f t="shared" si="17"/>
        <v>0</v>
      </c>
      <c r="BB28" s="883">
        <f t="shared" si="18"/>
        <v>0</v>
      </c>
      <c r="BC28" s="884">
        <f t="shared" si="19"/>
        <v>0</v>
      </c>
      <c r="BD28" s="883">
        <f t="shared" si="20"/>
        <v>0</v>
      </c>
      <c r="BE28" s="886">
        <f t="shared" si="21"/>
        <v>0</v>
      </c>
      <c r="BF28" s="886">
        <f t="shared" si="22"/>
        <v>0</v>
      </c>
      <c r="BG28" s="888">
        <f t="shared" si="23"/>
        <v>0</v>
      </c>
      <c r="BH28" s="886">
        <f t="shared" si="24"/>
        <v>0</v>
      </c>
      <c r="BI28" s="886">
        <f t="shared" si="25"/>
        <v>0</v>
      </c>
      <c r="BJ28" s="890">
        <f t="shared" si="26"/>
        <v>0</v>
      </c>
      <c r="BK28" s="885">
        <f t="shared" si="27"/>
        <v>0</v>
      </c>
      <c r="BL28" s="885">
        <f t="shared" si="28"/>
        <v>0</v>
      </c>
      <c r="BM28" s="688"/>
      <c r="BN28" s="764"/>
      <c r="BO28" s="770"/>
      <c r="BP28" s="689"/>
      <c r="BQ28" s="764"/>
      <c r="BR28" s="626"/>
      <c r="BS28" s="768">
        <f t="shared" si="29"/>
        <v>0</v>
      </c>
      <c r="BT28" s="768">
        <f t="shared" si="30"/>
        <v>0</v>
      </c>
      <c r="BU28" s="771">
        <f t="shared" si="31"/>
        <v>0</v>
      </c>
      <c r="BV28" s="772"/>
      <c r="BW28" s="767"/>
      <c r="BX28" s="765"/>
      <c r="BY28" s="772"/>
      <c r="BZ28" s="767"/>
      <c r="CA28" s="765"/>
      <c r="CB28" s="772"/>
      <c r="CC28" s="767"/>
      <c r="CD28" s="765"/>
      <c r="CE28" s="773">
        <f t="shared" si="32"/>
        <v>0</v>
      </c>
      <c r="CF28" s="774">
        <f t="shared" si="33"/>
        <v>0</v>
      </c>
      <c r="CG28" s="775">
        <f t="shared" si="34"/>
        <v>0</v>
      </c>
      <c r="CH28" s="772"/>
      <c r="CI28" s="767"/>
      <c r="CJ28" s="765"/>
      <c r="CK28" s="873">
        <f>+CS28/0.57</f>
        <v>1207.0175438596493</v>
      </c>
      <c r="CL28" s="720">
        <v>1168</v>
      </c>
      <c r="CM28" s="764">
        <v>1238</v>
      </c>
      <c r="CN28" s="764">
        <v>1489</v>
      </c>
      <c r="CO28" s="692">
        <v>1775</v>
      </c>
      <c r="CP28" s="690">
        <v>1770</v>
      </c>
      <c r="CQ28" s="721">
        <v>729</v>
      </c>
      <c r="CR28" s="720">
        <v>747</v>
      </c>
      <c r="CS28" s="720">
        <v>688</v>
      </c>
      <c r="CT28" s="720">
        <v>666</v>
      </c>
      <c r="CU28" s="699">
        <v>706</v>
      </c>
      <c r="CV28" s="764">
        <v>806</v>
      </c>
      <c r="CW28" s="767">
        <v>973</v>
      </c>
      <c r="CX28" s="800">
        <v>953</v>
      </c>
      <c r="CY28" s="721"/>
      <c r="CZ28" s="720"/>
      <c r="DA28" s="720"/>
      <c r="DB28" s="720"/>
      <c r="DC28" s="720"/>
      <c r="DD28" s="767"/>
      <c r="DE28" s="767"/>
      <c r="DF28" s="765"/>
      <c r="DG28" s="892">
        <f t="shared" si="35"/>
        <v>729</v>
      </c>
      <c r="DH28" s="884">
        <f t="shared" si="36"/>
        <v>0</v>
      </c>
      <c r="DI28" s="883">
        <f t="shared" si="37"/>
        <v>747</v>
      </c>
      <c r="DJ28" s="884">
        <f t="shared" si="38"/>
        <v>747</v>
      </c>
      <c r="DK28" s="883">
        <f t="shared" si="39"/>
        <v>688</v>
      </c>
      <c r="DL28" s="884">
        <f t="shared" si="40"/>
        <v>688</v>
      </c>
      <c r="DM28" s="888">
        <f t="shared" si="41"/>
        <v>666</v>
      </c>
      <c r="DN28" s="886">
        <f t="shared" si="49"/>
        <v>666</v>
      </c>
      <c r="DO28" s="886">
        <f t="shared" si="42"/>
        <v>666</v>
      </c>
      <c r="DP28" s="888">
        <f t="shared" si="43"/>
        <v>706</v>
      </c>
      <c r="DQ28" s="886">
        <f t="shared" si="50"/>
        <v>706</v>
      </c>
      <c r="DR28" s="886">
        <f t="shared" si="44"/>
        <v>706</v>
      </c>
      <c r="DS28" s="888">
        <f t="shared" si="45"/>
        <v>806</v>
      </c>
      <c r="DT28" s="886">
        <f t="shared" si="51"/>
        <v>806</v>
      </c>
      <c r="DU28" s="886">
        <f t="shared" si="46"/>
        <v>806</v>
      </c>
      <c r="DV28" s="886">
        <f t="shared" si="52"/>
        <v>806</v>
      </c>
      <c r="DW28" s="888">
        <f t="shared" si="47"/>
        <v>973</v>
      </c>
      <c r="DX28" s="886">
        <f t="shared" si="53"/>
        <v>973</v>
      </c>
      <c r="DY28" s="886">
        <f t="shared" si="54"/>
        <v>973</v>
      </c>
      <c r="DZ28" s="954">
        <f t="shared" si="48"/>
        <v>953</v>
      </c>
      <c r="EA28" s="885">
        <f t="shared" si="55"/>
        <v>953</v>
      </c>
      <c r="EB28" s="885">
        <f t="shared" si="56"/>
        <v>953</v>
      </c>
      <c r="EC28" s="772">
        <v>531</v>
      </c>
      <c r="ED28" s="767">
        <v>630</v>
      </c>
      <c r="EE28" s="800">
        <v>575</v>
      </c>
      <c r="EF28" s="764">
        <v>52</v>
      </c>
      <c r="EG28" s="767">
        <v>58</v>
      </c>
      <c r="EH28" s="800">
        <v>32</v>
      </c>
      <c r="EI28" s="774">
        <f t="shared" si="57"/>
        <v>223</v>
      </c>
      <c r="EJ28" s="774">
        <f t="shared" si="58"/>
        <v>285</v>
      </c>
      <c r="EK28" s="775">
        <f t="shared" si="59"/>
        <v>346</v>
      </c>
      <c r="EL28" s="772">
        <v>146</v>
      </c>
      <c r="EM28" s="767">
        <v>126</v>
      </c>
      <c r="EN28" s="690">
        <v>151</v>
      </c>
      <c r="EO28" s="688"/>
      <c r="EP28" s="689">
        <v>142</v>
      </c>
      <c r="EQ28" s="782">
        <v>144</v>
      </c>
      <c r="ER28" s="772">
        <v>189</v>
      </c>
      <c r="ES28" s="692">
        <v>163</v>
      </c>
      <c r="ET28" s="690">
        <v>223</v>
      </c>
      <c r="EU28" s="774">
        <f t="shared" si="60"/>
        <v>331</v>
      </c>
      <c r="EV28" s="774">
        <f t="shared" si="61"/>
        <v>275</v>
      </c>
      <c r="EW28" s="775">
        <f t="shared" si="62"/>
        <v>288</v>
      </c>
      <c r="EX28" s="772"/>
      <c r="EY28" s="767">
        <v>158</v>
      </c>
      <c r="EZ28" s="770">
        <v>109</v>
      </c>
    </row>
    <row r="29" spans="1:156">
      <c r="A29" s="685" t="s">
        <v>85</v>
      </c>
      <c r="B29" s="686" t="s">
        <v>975</v>
      </c>
      <c r="C29" s="798"/>
      <c r="D29" s="687">
        <v>101161</v>
      </c>
      <c r="E29" s="687">
        <v>9</v>
      </c>
      <c r="F29" s="688"/>
      <c r="G29" s="689"/>
      <c r="H29" s="689"/>
      <c r="I29" s="764"/>
      <c r="J29" s="764"/>
      <c r="K29" s="764"/>
      <c r="L29" s="698"/>
      <c r="M29" s="688"/>
      <c r="N29" s="689"/>
      <c r="O29" s="691"/>
      <c r="P29" s="691"/>
      <c r="Q29" s="689"/>
      <c r="R29" s="689"/>
      <c r="S29" s="689"/>
      <c r="T29" s="689"/>
      <c r="U29" s="689"/>
      <c r="V29" s="764"/>
      <c r="W29" s="767"/>
      <c r="X29" s="765"/>
      <c r="Y29" s="688"/>
      <c r="Z29" s="689"/>
      <c r="AA29" s="689"/>
      <c r="AB29" s="689"/>
      <c r="AC29" s="764"/>
      <c r="AD29" s="767"/>
      <c r="AE29" s="689"/>
      <c r="AF29" s="689"/>
      <c r="AG29" s="689"/>
      <c r="AH29" s="764"/>
      <c r="AI29" s="767"/>
      <c r="AJ29" s="765"/>
      <c r="AK29" s="892">
        <f t="shared" si="1"/>
        <v>0</v>
      </c>
      <c r="AL29" s="884">
        <f t="shared" si="2"/>
        <v>0</v>
      </c>
      <c r="AM29" s="883">
        <f t="shared" si="3"/>
        <v>0</v>
      </c>
      <c r="AN29" s="884">
        <f t="shared" si="4"/>
        <v>0</v>
      </c>
      <c r="AO29" s="883">
        <f t="shared" si="5"/>
        <v>0</v>
      </c>
      <c r="AP29" s="884">
        <f t="shared" si="6"/>
        <v>0</v>
      </c>
      <c r="AQ29" s="768">
        <f t="shared" si="7"/>
        <v>0</v>
      </c>
      <c r="AR29" s="883">
        <f t="shared" si="8"/>
        <v>0</v>
      </c>
      <c r="AS29" s="886">
        <f t="shared" si="9"/>
        <v>0</v>
      </c>
      <c r="AT29" s="888">
        <f t="shared" si="10"/>
        <v>0</v>
      </c>
      <c r="AU29" s="886">
        <f t="shared" si="11"/>
        <v>0</v>
      </c>
      <c r="AV29" s="886">
        <f t="shared" si="12"/>
        <v>0</v>
      </c>
      <c r="AW29" s="888">
        <f t="shared" si="13"/>
        <v>0</v>
      </c>
      <c r="AX29" s="886">
        <f t="shared" si="14"/>
        <v>0</v>
      </c>
      <c r="AY29" s="886">
        <f t="shared" si="15"/>
        <v>0</v>
      </c>
      <c r="AZ29" s="888">
        <f t="shared" si="16"/>
        <v>0</v>
      </c>
      <c r="BA29" s="884">
        <f t="shared" si="17"/>
        <v>0</v>
      </c>
      <c r="BB29" s="883">
        <f t="shared" si="18"/>
        <v>0</v>
      </c>
      <c r="BC29" s="884">
        <f t="shared" si="19"/>
        <v>0</v>
      </c>
      <c r="BD29" s="883">
        <f t="shared" si="20"/>
        <v>0</v>
      </c>
      <c r="BE29" s="886">
        <f t="shared" si="21"/>
        <v>0</v>
      </c>
      <c r="BF29" s="886">
        <f t="shared" si="22"/>
        <v>0</v>
      </c>
      <c r="BG29" s="888">
        <f t="shared" si="23"/>
        <v>0</v>
      </c>
      <c r="BH29" s="886">
        <f t="shared" si="24"/>
        <v>0</v>
      </c>
      <c r="BI29" s="886">
        <f t="shared" si="25"/>
        <v>0</v>
      </c>
      <c r="BJ29" s="890">
        <f t="shared" si="26"/>
        <v>0</v>
      </c>
      <c r="BK29" s="885">
        <f t="shared" si="27"/>
        <v>0</v>
      </c>
      <c r="BL29" s="885">
        <f t="shared" si="28"/>
        <v>0</v>
      </c>
      <c r="BM29" s="688"/>
      <c r="BN29" s="764"/>
      <c r="BO29" s="770"/>
      <c r="BP29" s="689"/>
      <c r="BQ29" s="764"/>
      <c r="BR29" s="626"/>
      <c r="BS29" s="768">
        <f t="shared" si="29"/>
        <v>0</v>
      </c>
      <c r="BT29" s="768">
        <f t="shared" si="30"/>
        <v>0</v>
      </c>
      <c r="BU29" s="771">
        <f t="shared" si="31"/>
        <v>0</v>
      </c>
      <c r="BV29" s="772"/>
      <c r="BW29" s="767"/>
      <c r="BX29" s="765"/>
      <c r="BY29" s="772"/>
      <c r="BZ29" s="767"/>
      <c r="CA29" s="765"/>
      <c r="CB29" s="772"/>
      <c r="CC29" s="767"/>
      <c r="CD29" s="765"/>
      <c r="CE29" s="773">
        <f t="shared" si="32"/>
        <v>0</v>
      </c>
      <c r="CF29" s="774">
        <f t="shared" si="33"/>
        <v>0</v>
      </c>
      <c r="CG29" s="775">
        <f t="shared" si="34"/>
        <v>0</v>
      </c>
      <c r="CH29" s="772"/>
      <c r="CI29" s="767"/>
      <c r="CJ29" s="765"/>
      <c r="CK29" s="873">
        <f>+CS29/0.57</f>
        <v>1342.1052631578948</v>
      </c>
      <c r="CL29" s="720">
        <v>1419</v>
      </c>
      <c r="CM29" s="764">
        <v>1587</v>
      </c>
      <c r="CN29" s="764">
        <v>1536</v>
      </c>
      <c r="CO29" s="692">
        <v>1933</v>
      </c>
      <c r="CP29" s="690">
        <v>1710</v>
      </c>
      <c r="CQ29" s="721">
        <v>696</v>
      </c>
      <c r="CR29" s="720">
        <v>781</v>
      </c>
      <c r="CS29" s="720">
        <v>765</v>
      </c>
      <c r="CT29" s="720">
        <v>810</v>
      </c>
      <c r="CU29" s="699">
        <v>879</v>
      </c>
      <c r="CV29" s="764">
        <v>869</v>
      </c>
      <c r="CW29" s="767">
        <v>1070</v>
      </c>
      <c r="CX29" s="800">
        <v>1035</v>
      </c>
      <c r="CY29" s="721"/>
      <c r="CZ29" s="720"/>
      <c r="DA29" s="720"/>
      <c r="DB29" s="720"/>
      <c r="DC29" s="720"/>
      <c r="DD29" s="767"/>
      <c r="DE29" s="767"/>
      <c r="DF29" s="765"/>
      <c r="DG29" s="892">
        <f t="shared" si="35"/>
        <v>696</v>
      </c>
      <c r="DH29" s="884">
        <f t="shared" si="36"/>
        <v>0</v>
      </c>
      <c r="DI29" s="883">
        <f t="shared" si="37"/>
        <v>781</v>
      </c>
      <c r="DJ29" s="884">
        <f t="shared" si="38"/>
        <v>781</v>
      </c>
      <c r="DK29" s="883">
        <f t="shared" si="39"/>
        <v>765</v>
      </c>
      <c r="DL29" s="884">
        <f t="shared" si="40"/>
        <v>765</v>
      </c>
      <c r="DM29" s="888">
        <f t="shared" si="41"/>
        <v>810</v>
      </c>
      <c r="DN29" s="886">
        <f t="shared" si="49"/>
        <v>810</v>
      </c>
      <c r="DO29" s="886">
        <f t="shared" si="42"/>
        <v>810</v>
      </c>
      <c r="DP29" s="888">
        <f t="shared" si="43"/>
        <v>879</v>
      </c>
      <c r="DQ29" s="886">
        <f t="shared" si="50"/>
        <v>879</v>
      </c>
      <c r="DR29" s="886">
        <f t="shared" si="44"/>
        <v>879</v>
      </c>
      <c r="DS29" s="888">
        <f t="shared" si="45"/>
        <v>869</v>
      </c>
      <c r="DT29" s="886">
        <f t="shared" si="51"/>
        <v>869</v>
      </c>
      <c r="DU29" s="886">
        <f t="shared" si="46"/>
        <v>869</v>
      </c>
      <c r="DV29" s="886">
        <f t="shared" si="52"/>
        <v>869</v>
      </c>
      <c r="DW29" s="888">
        <f t="shared" si="47"/>
        <v>1070</v>
      </c>
      <c r="DX29" s="886">
        <f t="shared" si="53"/>
        <v>1070</v>
      </c>
      <c r="DY29" s="886">
        <f t="shared" si="54"/>
        <v>1070</v>
      </c>
      <c r="DZ29" s="954">
        <f t="shared" si="48"/>
        <v>1035</v>
      </c>
      <c r="EA29" s="885">
        <f t="shared" si="55"/>
        <v>1035</v>
      </c>
      <c r="EB29" s="885">
        <f t="shared" si="56"/>
        <v>1035</v>
      </c>
      <c r="EC29" s="772">
        <v>581</v>
      </c>
      <c r="ED29" s="767">
        <v>631</v>
      </c>
      <c r="EE29" s="800">
        <v>620</v>
      </c>
      <c r="EF29" s="764">
        <v>80</v>
      </c>
      <c r="EG29" s="767">
        <v>82</v>
      </c>
      <c r="EH29" s="800">
        <v>84</v>
      </c>
      <c r="EI29" s="774">
        <f t="shared" si="57"/>
        <v>208</v>
      </c>
      <c r="EJ29" s="774">
        <f t="shared" si="58"/>
        <v>357</v>
      </c>
      <c r="EK29" s="775">
        <f t="shared" si="59"/>
        <v>331</v>
      </c>
      <c r="EL29" s="772">
        <v>130</v>
      </c>
      <c r="EM29" s="767">
        <v>143</v>
      </c>
      <c r="EN29" s="690">
        <v>129</v>
      </c>
      <c r="EO29" s="688"/>
      <c r="EP29" s="689">
        <v>100</v>
      </c>
      <c r="EQ29" s="782">
        <v>123</v>
      </c>
      <c r="ER29" s="772">
        <v>293</v>
      </c>
      <c r="ES29" s="692">
        <v>309</v>
      </c>
      <c r="ET29" s="690">
        <v>307</v>
      </c>
      <c r="EU29" s="774">
        <f t="shared" si="60"/>
        <v>387</v>
      </c>
      <c r="EV29" s="774">
        <f t="shared" si="61"/>
        <v>327</v>
      </c>
      <c r="EW29" s="775">
        <f t="shared" si="62"/>
        <v>310</v>
      </c>
      <c r="EX29" s="772"/>
      <c r="EY29" s="767">
        <v>152</v>
      </c>
      <c r="EZ29" s="770">
        <v>111</v>
      </c>
    </row>
    <row r="30" spans="1:156">
      <c r="A30" s="685" t="s">
        <v>85</v>
      </c>
      <c r="B30" s="694" t="s">
        <v>976</v>
      </c>
      <c r="C30" s="799"/>
      <c r="D30" s="687">
        <v>101569</v>
      </c>
      <c r="E30" s="687">
        <v>9</v>
      </c>
      <c r="F30" s="688"/>
      <c r="G30" s="689"/>
      <c r="H30" s="689"/>
      <c r="I30" s="764"/>
      <c r="J30" s="764"/>
      <c r="K30" s="764"/>
      <c r="L30" s="698"/>
      <c r="M30" s="688"/>
      <c r="N30" s="689"/>
      <c r="O30" s="691"/>
      <c r="P30" s="691"/>
      <c r="Q30" s="689"/>
      <c r="R30" s="689"/>
      <c r="S30" s="689"/>
      <c r="T30" s="689"/>
      <c r="U30" s="689"/>
      <c r="V30" s="764"/>
      <c r="W30" s="767"/>
      <c r="X30" s="765"/>
      <c r="Y30" s="688"/>
      <c r="Z30" s="689"/>
      <c r="AA30" s="689"/>
      <c r="AB30" s="689"/>
      <c r="AC30" s="764"/>
      <c r="AD30" s="767"/>
      <c r="AE30" s="689"/>
      <c r="AF30" s="689"/>
      <c r="AG30" s="689"/>
      <c r="AH30" s="764"/>
      <c r="AI30" s="767"/>
      <c r="AJ30" s="765"/>
      <c r="AK30" s="892">
        <f t="shared" si="1"/>
        <v>0</v>
      </c>
      <c r="AL30" s="884">
        <f t="shared" si="2"/>
        <v>0</v>
      </c>
      <c r="AM30" s="883">
        <f t="shared" si="3"/>
        <v>0</v>
      </c>
      <c r="AN30" s="884">
        <f t="shared" si="4"/>
        <v>0</v>
      </c>
      <c r="AO30" s="883">
        <f t="shared" si="5"/>
        <v>0</v>
      </c>
      <c r="AP30" s="884">
        <f t="shared" si="6"/>
        <v>0</v>
      </c>
      <c r="AQ30" s="768">
        <f t="shared" si="7"/>
        <v>0</v>
      </c>
      <c r="AR30" s="883">
        <f t="shared" si="8"/>
        <v>0</v>
      </c>
      <c r="AS30" s="886">
        <f t="shared" si="9"/>
        <v>0</v>
      </c>
      <c r="AT30" s="888">
        <f t="shared" si="10"/>
        <v>0</v>
      </c>
      <c r="AU30" s="886">
        <f t="shared" si="11"/>
        <v>0</v>
      </c>
      <c r="AV30" s="886">
        <f t="shared" si="12"/>
        <v>0</v>
      </c>
      <c r="AW30" s="888">
        <f t="shared" si="13"/>
        <v>0</v>
      </c>
      <c r="AX30" s="886">
        <f t="shared" si="14"/>
        <v>0</v>
      </c>
      <c r="AY30" s="886">
        <f t="shared" si="15"/>
        <v>0</v>
      </c>
      <c r="AZ30" s="888">
        <f t="shared" si="16"/>
        <v>0</v>
      </c>
      <c r="BA30" s="884">
        <f t="shared" si="17"/>
        <v>0</v>
      </c>
      <c r="BB30" s="883">
        <f t="shared" si="18"/>
        <v>0</v>
      </c>
      <c r="BC30" s="884">
        <f t="shared" si="19"/>
        <v>0</v>
      </c>
      <c r="BD30" s="883">
        <f t="shared" si="20"/>
        <v>0</v>
      </c>
      <c r="BE30" s="886">
        <f t="shared" si="21"/>
        <v>0</v>
      </c>
      <c r="BF30" s="886">
        <f t="shared" si="22"/>
        <v>0</v>
      </c>
      <c r="BG30" s="888">
        <f t="shared" si="23"/>
        <v>0</v>
      </c>
      <c r="BH30" s="886">
        <f t="shared" si="24"/>
        <v>0</v>
      </c>
      <c r="BI30" s="886">
        <f t="shared" si="25"/>
        <v>0</v>
      </c>
      <c r="BJ30" s="890">
        <f t="shared" si="26"/>
        <v>0</v>
      </c>
      <c r="BK30" s="885">
        <f t="shared" si="27"/>
        <v>0</v>
      </c>
      <c r="BL30" s="885">
        <f t="shared" si="28"/>
        <v>0</v>
      </c>
      <c r="BM30" s="688"/>
      <c r="BN30" s="764"/>
      <c r="BO30" s="770"/>
      <c r="BP30" s="689"/>
      <c r="BQ30" s="764"/>
      <c r="BR30" s="626"/>
      <c r="BS30" s="768">
        <f t="shared" si="29"/>
        <v>0</v>
      </c>
      <c r="BT30" s="768">
        <f t="shared" si="30"/>
        <v>0</v>
      </c>
      <c r="BU30" s="771">
        <f t="shared" si="31"/>
        <v>0</v>
      </c>
      <c r="BV30" s="772"/>
      <c r="BW30" s="767"/>
      <c r="BX30" s="765"/>
      <c r="BY30" s="772"/>
      <c r="BZ30" s="767"/>
      <c r="CA30" s="765"/>
      <c r="CB30" s="772"/>
      <c r="CC30" s="767"/>
      <c r="CD30" s="765"/>
      <c r="CE30" s="773">
        <f t="shared" si="32"/>
        <v>0</v>
      </c>
      <c r="CF30" s="774">
        <f t="shared" si="33"/>
        <v>0</v>
      </c>
      <c r="CG30" s="775">
        <f t="shared" si="34"/>
        <v>0</v>
      </c>
      <c r="CH30" s="772"/>
      <c r="CI30" s="767"/>
      <c r="CJ30" s="765"/>
      <c r="CK30" s="873">
        <f>+CS30/0.49</f>
        <v>1269.3877551020407</v>
      </c>
      <c r="CL30" s="720">
        <v>1167</v>
      </c>
      <c r="CM30" s="764">
        <v>1258</v>
      </c>
      <c r="CN30" s="764">
        <v>1502</v>
      </c>
      <c r="CO30" s="692">
        <v>1813</v>
      </c>
      <c r="CP30" s="690">
        <v>1543</v>
      </c>
      <c r="CQ30" s="721">
        <v>709</v>
      </c>
      <c r="CR30" s="720">
        <v>665</v>
      </c>
      <c r="CS30" s="720">
        <v>622</v>
      </c>
      <c r="CT30" s="720">
        <v>572</v>
      </c>
      <c r="CU30" s="699">
        <v>637</v>
      </c>
      <c r="CV30" s="764">
        <v>768</v>
      </c>
      <c r="CW30" s="767">
        <v>1014</v>
      </c>
      <c r="CX30" s="800">
        <v>1044</v>
      </c>
      <c r="CY30" s="721"/>
      <c r="CZ30" s="720"/>
      <c r="DA30" s="720"/>
      <c r="DB30" s="720"/>
      <c r="DC30" s="720"/>
      <c r="DD30" s="767"/>
      <c r="DE30" s="767"/>
      <c r="DF30" s="765"/>
      <c r="DG30" s="892">
        <f t="shared" si="35"/>
        <v>709</v>
      </c>
      <c r="DH30" s="884">
        <f t="shared" si="36"/>
        <v>0</v>
      </c>
      <c r="DI30" s="883">
        <f t="shared" si="37"/>
        <v>665</v>
      </c>
      <c r="DJ30" s="884">
        <f t="shared" si="38"/>
        <v>665</v>
      </c>
      <c r="DK30" s="883">
        <f t="shared" si="39"/>
        <v>622</v>
      </c>
      <c r="DL30" s="884">
        <f t="shared" si="40"/>
        <v>622</v>
      </c>
      <c r="DM30" s="888">
        <f t="shared" si="41"/>
        <v>572</v>
      </c>
      <c r="DN30" s="886">
        <f t="shared" si="49"/>
        <v>572</v>
      </c>
      <c r="DO30" s="886">
        <f t="shared" si="42"/>
        <v>572</v>
      </c>
      <c r="DP30" s="888">
        <f t="shared" si="43"/>
        <v>637</v>
      </c>
      <c r="DQ30" s="886">
        <f t="shared" si="50"/>
        <v>637</v>
      </c>
      <c r="DR30" s="886">
        <f t="shared" si="44"/>
        <v>637</v>
      </c>
      <c r="DS30" s="888">
        <f t="shared" si="45"/>
        <v>768</v>
      </c>
      <c r="DT30" s="886">
        <f t="shared" si="51"/>
        <v>768</v>
      </c>
      <c r="DU30" s="886">
        <f t="shared" si="46"/>
        <v>768</v>
      </c>
      <c r="DV30" s="886">
        <f t="shared" si="52"/>
        <v>768</v>
      </c>
      <c r="DW30" s="888">
        <f t="shared" si="47"/>
        <v>1014</v>
      </c>
      <c r="DX30" s="886">
        <f t="shared" si="53"/>
        <v>1014</v>
      </c>
      <c r="DY30" s="886">
        <f t="shared" si="54"/>
        <v>1014</v>
      </c>
      <c r="DZ30" s="954">
        <f t="shared" si="48"/>
        <v>1044</v>
      </c>
      <c r="EA30" s="885">
        <f t="shared" si="55"/>
        <v>1044</v>
      </c>
      <c r="EB30" s="885">
        <f t="shared" si="56"/>
        <v>1044</v>
      </c>
      <c r="EC30" s="772">
        <v>433</v>
      </c>
      <c r="ED30" s="767">
        <v>587</v>
      </c>
      <c r="EE30" s="800">
        <v>533</v>
      </c>
      <c r="EF30" s="764">
        <v>33</v>
      </c>
      <c r="EG30" s="767">
        <v>41</v>
      </c>
      <c r="EH30" s="800">
        <v>39</v>
      </c>
      <c r="EI30" s="774">
        <f t="shared" si="57"/>
        <v>302</v>
      </c>
      <c r="EJ30" s="774">
        <f t="shared" si="58"/>
        <v>386</v>
      </c>
      <c r="EK30" s="775">
        <f t="shared" si="59"/>
        <v>472</v>
      </c>
      <c r="EL30" s="772">
        <v>119</v>
      </c>
      <c r="EM30" s="767">
        <v>109</v>
      </c>
      <c r="EN30" s="690">
        <v>128</v>
      </c>
      <c r="EO30" s="688"/>
      <c r="EP30" s="689">
        <v>96</v>
      </c>
      <c r="EQ30" s="782">
        <v>100</v>
      </c>
      <c r="ER30" s="772">
        <v>165</v>
      </c>
      <c r="ES30" s="692">
        <v>234</v>
      </c>
      <c r="ET30" s="690">
        <v>269</v>
      </c>
      <c r="EU30" s="774">
        <f t="shared" si="60"/>
        <v>288</v>
      </c>
      <c r="EV30" s="774">
        <f t="shared" si="61"/>
        <v>198</v>
      </c>
      <c r="EW30" s="775">
        <f t="shared" si="62"/>
        <v>271</v>
      </c>
      <c r="EX30" s="772"/>
      <c r="EY30" s="767">
        <v>123</v>
      </c>
      <c r="EZ30" s="770">
        <v>102</v>
      </c>
    </row>
    <row r="31" spans="1:156">
      <c r="A31" s="685" t="s">
        <v>85</v>
      </c>
      <c r="B31" s="785" t="s">
        <v>977</v>
      </c>
      <c r="C31" s="803"/>
      <c r="D31" s="687">
        <v>101897</v>
      </c>
      <c r="E31" s="581">
        <v>9</v>
      </c>
      <c r="F31" s="688"/>
      <c r="G31" s="689"/>
      <c r="H31" s="689"/>
      <c r="I31" s="764"/>
      <c r="J31" s="764"/>
      <c r="K31" s="764"/>
      <c r="L31" s="698"/>
      <c r="M31" s="688"/>
      <c r="N31" s="689"/>
      <c r="O31" s="691"/>
      <c r="P31" s="691"/>
      <c r="Q31" s="689"/>
      <c r="R31" s="689"/>
      <c r="S31" s="689"/>
      <c r="T31" s="689"/>
      <c r="U31" s="689"/>
      <c r="V31" s="764"/>
      <c r="W31" s="767"/>
      <c r="X31" s="765"/>
      <c r="Y31" s="688"/>
      <c r="Z31" s="689"/>
      <c r="AA31" s="689"/>
      <c r="AB31" s="689"/>
      <c r="AC31" s="764"/>
      <c r="AD31" s="767"/>
      <c r="AE31" s="689"/>
      <c r="AF31" s="689"/>
      <c r="AG31" s="689"/>
      <c r="AH31" s="764"/>
      <c r="AI31" s="767"/>
      <c r="AJ31" s="765"/>
      <c r="AK31" s="892">
        <f t="shared" si="1"/>
        <v>0</v>
      </c>
      <c r="AL31" s="884">
        <f t="shared" si="2"/>
        <v>0</v>
      </c>
      <c r="AM31" s="883">
        <f t="shared" si="3"/>
        <v>0</v>
      </c>
      <c r="AN31" s="884">
        <f t="shared" si="4"/>
        <v>0</v>
      </c>
      <c r="AO31" s="883">
        <f t="shared" si="5"/>
        <v>0</v>
      </c>
      <c r="AP31" s="884">
        <f t="shared" si="6"/>
        <v>0</v>
      </c>
      <c r="AQ31" s="768">
        <f t="shared" si="7"/>
        <v>0</v>
      </c>
      <c r="AR31" s="883">
        <f t="shared" si="8"/>
        <v>0</v>
      </c>
      <c r="AS31" s="886">
        <f t="shared" si="9"/>
        <v>0</v>
      </c>
      <c r="AT31" s="888">
        <f t="shared" si="10"/>
        <v>0</v>
      </c>
      <c r="AU31" s="886">
        <f t="shared" si="11"/>
        <v>0</v>
      </c>
      <c r="AV31" s="886">
        <f t="shared" si="12"/>
        <v>0</v>
      </c>
      <c r="AW31" s="888">
        <f t="shared" si="13"/>
        <v>0</v>
      </c>
      <c r="AX31" s="886">
        <f t="shared" si="14"/>
        <v>0</v>
      </c>
      <c r="AY31" s="886">
        <f t="shared" si="15"/>
        <v>0</v>
      </c>
      <c r="AZ31" s="888">
        <f t="shared" si="16"/>
        <v>0</v>
      </c>
      <c r="BA31" s="884">
        <f t="shared" si="17"/>
        <v>0</v>
      </c>
      <c r="BB31" s="883">
        <f t="shared" si="18"/>
        <v>0</v>
      </c>
      <c r="BC31" s="884">
        <f t="shared" si="19"/>
        <v>0</v>
      </c>
      <c r="BD31" s="883">
        <f t="shared" si="20"/>
        <v>0</v>
      </c>
      <c r="BE31" s="886">
        <f t="shared" si="21"/>
        <v>0</v>
      </c>
      <c r="BF31" s="886">
        <f t="shared" si="22"/>
        <v>0</v>
      </c>
      <c r="BG31" s="888">
        <f t="shared" si="23"/>
        <v>0</v>
      </c>
      <c r="BH31" s="886">
        <f t="shared" si="24"/>
        <v>0</v>
      </c>
      <c r="BI31" s="886">
        <f t="shared" si="25"/>
        <v>0</v>
      </c>
      <c r="BJ31" s="890">
        <f t="shared" si="26"/>
        <v>0</v>
      </c>
      <c r="BK31" s="885">
        <f t="shared" si="27"/>
        <v>0</v>
      </c>
      <c r="BL31" s="885">
        <f t="shared" si="28"/>
        <v>0</v>
      </c>
      <c r="BM31" s="688"/>
      <c r="BN31" s="764"/>
      <c r="BO31" s="770"/>
      <c r="BP31" s="689"/>
      <c r="BQ31" s="764"/>
      <c r="BR31" s="626"/>
      <c r="BS31" s="768">
        <f t="shared" si="29"/>
        <v>0</v>
      </c>
      <c r="BT31" s="768">
        <f t="shared" si="30"/>
        <v>0</v>
      </c>
      <c r="BU31" s="771">
        <f t="shared" si="31"/>
        <v>0</v>
      </c>
      <c r="BV31" s="772"/>
      <c r="BW31" s="767"/>
      <c r="BX31" s="765"/>
      <c r="BY31" s="772"/>
      <c r="BZ31" s="767"/>
      <c r="CA31" s="765"/>
      <c r="CB31" s="772"/>
      <c r="CC31" s="767"/>
      <c r="CD31" s="765"/>
      <c r="CE31" s="773">
        <f t="shared" si="32"/>
        <v>0</v>
      </c>
      <c r="CF31" s="774">
        <f t="shared" si="33"/>
        <v>0</v>
      </c>
      <c r="CG31" s="775">
        <f t="shared" si="34"/>
        <v>0</v>
      </c>
      <c r="CH31" s="772"/>
      <c r="CI31" s="767"/>
      <c r="CJ31" s="765"/>
      <c r="CK31" s="873">
        <f>+CS31/0.22</f>
        <v>1513.6363636363637</v>
      </c>
      <c r="CL31" s="720">
        <v>834</v>
      </c>
      <c r="CM31" s="764">
        <v>904</v>
      </c>
      <c r="CN31" s="764">
        <v>1206</v>
      </c>
      <c r="CO31" s="692">
        <v>1809</v>
      </c>
      <c r="CP31" s="690">
        <v>1201</v>
      </c>
      <c r="CQ31" s="721">
        <v>455</v>
      </c>
      <c r="CR31" s="720">
        <v>220</v>
      </c>
      <c r="CS31" s="720">
        <v>333</v>
      </c>
      <c r="CT31" s="720">
        <v>186</v>
      </c>
      <c r="CU31" s="699">
        <v>491</v>
      </c>
      <c r="CV31" s="764">
        <v>570</v>
      </c>
      <c r="CW31" s="767">
        <v>832</v>
      </c>
      <c r="CX31" s="800">
        <v>834</v>
      </c>
      <c r="CY31" s="721"/>
      <c r="CZ31" s="720"/>
      <c r="DA31" s="720"/>
      <c r="DB31" s="720"/>
      <c r="DC31" s="720"/>
      <c r="DD31" s="767"/>
      <c r="DE31" s="767"/>
      <c r="DF31" s="765"/>
      <c r="DG31" s="892">
        <f t="shared" si="35"/>
        <v>455</v>
      </c>
      <c r="DH31" s="884">
        <f t="shared" si="36"/>
        <v>0</v>
      </c>
      <c r="DI31" s="883">
        <f t="shared" si="37"/>
        <v>220</v>
      </c>
      <c r="DJ31" s="884">
        <f t="shared" si="38"/>
        <v>220</v>
      </c>
      <c r="DK31" s="883">
        <f t="shared" si="39"/>
        <v>333</v>
      </c>
      <c r="DL31" s="884">
        <f t="shared" si="40"/>
        <v>333</v>
      </c>
      <c r="DM31" s="888">
        <f t="shared" si="41"/>
        <v>186</v>
      </c>
      <c r="DN31" s="886">
        <f t="shared" si="49"/>
        <v>186</v>
      </c>
      <c r="DO31" s="886">
        <f t="shared" si="42"/>
        <v>186</v>
      </c>
      <c r="DP31" s="888">
        <f t="shared" si="43"/>
        <v>491</v>
      </c>
      <c r="DQ31" s="886">
        <f t="shared" si="50"/>
        <v>491</v>
      </c>
      <c r="DR31" s="886">
        <f t="shared" si="44"/>
        <v>491</v>
      </c>
      <c r="DS31" s="888">
        <f t="shared" si="45"/>
        <v>570</v>
      </c>
      <c r="DT31" s="886">
        <f t="shared" si="51"/>
        <v>570</v>
      </c>
      <c r="DU31" s="886">
        <f t="shared" si="46"/>
        <v>570</v>
      </c>
      <c r="DV31" s="886">
        <f t="shared" si="52"/>
        <v>570</v>
      </c>
      <c r="DW31" s="888">
        <f t="shared" si="47"/>
        <v>832</v>
      </c>
      <c r="DX31" s="886">
        <f t="shared" si="53"/>
        <v>832</v>
      </c>
      <c r="DY31" s="886">
        <f t="shared" si="54"/>
        <v>832</v>
      </c>
      <c r="DZ31" s="954">
        <f t="shared" si="48"/>
        <v>834</v>
      </c>
      <c r="EA31" s="885">
        <f t="shared" si="55"/>
        <v>834</v>
      </c>
      <c r="EB31" s="885">
        <f t="shared" si="56"/>
        <v>834</v>
      </c>
      <c r="EC31" s="772">
        <v>420</v>
      </c>
      <c r="ED31" s="767">
        <v>559</v>
      </c>
      <c r="EE31" s="800">
        <v>423</v>
      </c>
      <c r="EF31" s="764">
        <v>39</v>
      </c>
      <c r="EG31" s="767">
        <v>38</v>
      </c>
      <c r="EH31" s="800">
        <v>40</v>
      </c>
      <c r="EI31" s="774">
        <f t="shared" si="57"/>
        <v>111</v>
      </c>
      <c r="EJ31" s="774">
        <f t="shared" si="58"/>
        <v>235</v>
      </c>
      <c r="EK31" s="775">
        <f t="shared" si="59"/>
        <v>371</v>
      </c>
      <c r="EL31" s="772">
        <v>201</v>
      </c>
      <c r="EM31" s="699">
        <v>137</v>
      </c>
      <c r="EN31" s="690">
        <v>138</v>
      </c>
      <c r="EO31" s="688"/>
      <c r="EP31" s="689">
        <v>97</v>
      </c>
      <c r="EQ31" s="782">
        <v>107</v>
      </c>
      <c r="ER31" s="772">
        <v>63</v>
      </c>
      <c r="ES31" s="692">
        <v>208</v>
      </c>
      <c r="ET31" s="690">
        <v>138</v>
      </c>
      <c r="EU31" s="774">
        <f t="shared" si="60"/>
        <v>-78</v>
      </c>
      <c r="EV31" s="774">
        <f t="shared" si="61"/>
        <v>49</v>
      </c>
      <c r="EW31" s="775">
        <f t="shared" si="62"/>
        <v>187</v>
      </c>
      <c r="EX31" s="772"/>
      <c r="EY31" s="767">
        <v>169</v>
      </c>
      <c r="EZ31" s="770">
        <v>108</v>
      </c>
    </row>
    <row r="32" spans="1:156">
      <c r="A32" s="685" t="s">
        <v>85</v>
      </c>
      <c r="B32" s="686" t="s">
        <v>978</v>
      </c>
      <c r="C32" s="798"/>
      <c r="D32" s="687">
        <v>101736</v>
      </c>
      <c r="E32" s="687">
        <v>9</v>
      </c>
      <c r="F32" s="688"/>
      <c r="G32" s="689"/>
      <c r="H32" s="689"/>
      <c r="I32" s="764"/>
      <c r="J32" s="764"/>
      <c r="K32" s="764"/>
      <c r="L32" s="698"/>
      <c r="M32" s="688"/>
      <c r="N32" s="689"/>
      <c r="O32" s="691"/>
      <c r="P32" s="691"/>
      <c r="Q32" s="689"/>
      <c r="R32" s="689"/>
      <c r="S32" s="689"/>
      <c r="T32" s="689"/>
      <c r="U32" s="689"/>
      <c r="V32" s="764"/>
      <c r="W32" s="767"/>
      <c r="X32" s="765"/>
      <c r="Y32" s="688"/>
      <c r="Z32" s="689"/>
      <c r="AA32" s="689"/>
      <c r="AB32" s="689"/>
      <c r="AC32" s="764"/>
      <c r="AD32" s="767"/>
      <c r="AE32" s="689"/>
      <c r="AF32" s="689"/>
      <c r="AG32" s="689"/>
      <c r="AH32" s="764"/>
      <c r="AI32" s="767"/>
      <c r="AJ32" s="765"/>
      <c r="AK32" s="892">
        <f t="shared" si="1"/>
        <v>0</v>
      </c>
      <c r="AL32" s="884">
        <f t="shared" si="2"/>
        <v>0</v>
      </c>
      <c r="AM32" s="883">
        <f t="shared" si="3"/>
        <v>0</v>
      </c>
      <c r="AN32" s="884">
        <f t="shared" si="4"/>
        <v>0</v>
      </c>
      <c r="AO32" s="883">
        <f t="shared" si="5"/>
        <v>0</v>
      </c>
      <c r="AP32" s="884">
        <f t="shared" si="6"/>
        <v>0</v>
      </c>
      <c r="AQ32" s="768">
        <f t="shared" si="7"/>
        <v>0</v>
      </c>
      <c r="AR32" s="883">
        <f t="shared" si="8"/>
        <v>0</v>
      </c>
      <c r="AS32" s="886">
        <f t="shared" si="9"/>
        <v>0</v>
      </c>
      <c r="AT32" s="888">
        <f t="shared" si="10"/>
        <v>0</v>
      </c>
      <c r="AU32" s="886">
        <f t="shared" si="11"/>
        <v>0</v>
      </c>
      <c r="AV32" s="886">
        <f t="shared" si="12"/>
        <v>0</v>
      </c>
      <c r="AW32" s="888">
        <f t="shared" si="13"/>
        <v>0</v>
      </c>
      <c r="AX32" s="886">
        <f t="shared" si="14"/>
        <v>0</v>
      </c>
      <c r="AY32" s="886">
        <f t="shared" si="15"/>
        <v>0</v>
      </c>
      <c r="AZ32" s="888">
        <f t="shared" si="16"/>
        <v>0</v>
      </c>
      <c r="BA32" s="884">
        <f t="shared" si="17"/>
        <v>0</v>
      </c>
      <c r="BB32" s="883">
        <f t="shared" si="18"/>
        <v>0</v>
      </c>
      <c r="BC32" s="884">
        <f t="shared" si="19"/>
        <v>0</v>
      </c>
      <c r="BD32" s="883">
        <f t="shared" si="20"/>
        <v>0</v>
      </c>
      <c r="BE32" s="886">
        <f t="shared" si="21"/>
        <v>0</v>
      </c>
      <c r="BF32" s="886">
        <f t="shared" si="22"/>
        <v>0</v>
      </c>
      <c r="BG32" s="888">
        <f t="shared" si="23"/>
        <v>0</v>
      </c>
      <c r="BH32" s="886">
        <f t="shared" si="24"/>
        <v>0</v>
      </c>
      <c r="BI32" s="886">
        <f t="shared" si="25"/>
        <v>0</v>
      </c>
      <c r="BJ32" s="890">
        <f t="shared" si="26"/>
        <v>0</v>
      </c>
      <c r="BK32" s="885">
        <f t="shared" si="27"/>
        <v>0</v>
      </c>
      <c r="BL32" s="885">
        <f t="shared" si="28"/>
        <v>0</v>
      </c>
      <c r="BM32" s="688"/>
      <c r="BN32" s="764"/>
      <c r="BO32" s="770"/>
      <c r="BP32" s="689"/>
      <c r="BQ32" s="764"/>
      <c r="BR32" s="626"/>
      <c r="BS32" s="768">
        <f t="shared" si="29"/>
        <v>0</v>
      </c>
      <c r="BT32" s="768">
        <f t="shared" si="30"/>
        <v>0</v>
      </c>
      <c r="BU32" s="771">
        <f t="shared" si="31"/>
        <v>0</v>
      </c>
      <c r="BV32" s="772"/>
      <c r="BW32" s="767"/>
      <c r="BX32" s="765"/>
      <c r="BY32" s="772"/>
      <c r="BZ32" s="767"/>
      <c r="CA32" s="765"/>
      <c r="CB32" s="772"/>
      <c r="CC32" s="767"/>
      <c r="CD32" s="765"/>
      <c r="CE32" s="773">
        <f t="shared" si="32"/>
        <v>0</v>
      </c>
      <c r="CF32" s="774">
        <f t="shared" si="33"/>
        <v>0</v>
      </c>
      <c r="CG32" s="775">
        <f t="shared" si="34"/>
        <v>0</v>
      </c>
      <c r="CH32" s="772"/>
      <c r="CI32" s="767"/>
      <c r="CJ32" s="765"/>
      <c r="CK32" s="873">
        <f>+CS32/0.54</f>
        <v>827.77777777777771</v>
      </c>
      <c r="CL32" s="720">
        <v>1214</v>
      </c>
      <c r="CM32" s="764">
        <v>1424</v>
      </c>
      <c r="CN32" s="764">
        <v>1598</v>
      </c>
      <c r="CO32" s="692">
        <v>1718</v>
      </c>
      <c r="CP32" s="690">
        <v>1436</v>
      </c>
      <c r="CQ32" s="721">
        <v>725</v>
      </c>
      <c r="CR32" s="720">
        <v>713</v>
      </c>
      <c r="CS32" s="720">
        <v>447</v>
      </c>
      <c r="CT32" s="720">
        <v>652</v>
      </c>
      <c r="CU32" s="699">
        <v>611</v>
      </c>
      <c r="CV32" s="764">
        <v>693</v>
      </c>
      <c r="CW32" s="767">
        <v>919</v>
      </c>
      <c r="CX32" s="800">
        <v>923</v>
      </c>
      <c r="CY32" s="721"/>
      <c r="CZ32" s="720"/>
      <c r="DA32" s="720"/>
      <c r="DB32" s="720"/>
      <c r="DC32" s="720"/>
      <c r="DD32" s="767"/>
      <c r="DE32" s="767"/>
      <c r="DF32" s="765"/>
      <c r="DG32" s="892">
        <f t="shared" si="35"/>
        <v>725</v>
      </c>
      <c r="DH32" s="884">
        <f t="shared" si="36"/>
        <v>0</v>
      </c>
      <c r="DI32" s="883">
        <f t="shared" si="37"/>
        <v>713</v>
      </c>
      <c r="DJ32" s="884">
        <f t="shared" si="38"/>
        <v>713</v>
      </c>
      <c r="DK32" s="883">
        <f t="shared" si="39"/>
        <v>447</v>
      </c>
      <c r="DL32" s="884">
        <f t="shared" si="40"/>
        <v>447</v>
      </c>
      <c r="DM32" s="888">
        <f t="shared" si="41"/>
        <v>652</v>
      </c>
      <c r="DN32" s="886">
        <f t="shared" si="49"/>
        <v>652</v>
      </c>
      <c r="DO32" s="886">
        <f t="shared" si="42"/>
        <v>652</v>
      </c>
      <c r="DP32" s="888">
        <f t="shared" si="43"/>
        <v>611</v>
      </c>
      <c r="DQ32" s="886">
        <f t="shared" si="50"/>
        <v>611</v>
      </c>
      <c r="DR32" s="886">
        <f t="shared" si="44"/>
        <v>611</v>
      </c>
      <c r="DS32" s="888">
        <f t="shared" si="45"/>
        <v>693</v>
      </c>
      <c r="DT32" s="886">
        <f t="shared" si="51"/>
        <v>693</v>
      </c>
      <c r="DU32" s="886">
        <f t="shared" si="46"/>
        <v>693</v>
      </c>
      <c r="DV32" s="886">
        <f t="shared" si="52"/>
        <v>693</v>
      </c>
      <c r="DW32" s="888">
        <f t="shared" si="47"/>
        <v>919</v>
      </c>
      <c r="DX32" s="886">
        <f t="shared" si="53"/>
        <v>919</v>
      </c>
      <c r="DY32" s="886">
        <f t="shared" si="54"/>
        <v>919</v>
      </c>
      <c r="DZ32" s="954">
        <f t="shared" si="48"/>
        <v>923</v>
      </c>
      <c r="EA32" s="885">
        <f t="shared" si="55"/>
        <v>923</v>
      </c>
      <c r="EB32" s="885">
        <f t="shared" si="56"/>
        <v>923</v>
      </c>
      <c r="EC32" s="772">
        <v>458</v>
      </c>
      <c r="ED32" s="767">
        <v>546</v>
      </c>
      <c r="EE32" s="800">
        <v>572</v>
      </c>
      <c r="EF32" s="764">
        <v>37</v>
      </c>
      <c r="EG32" s="767">
        <v>39</v>
      </c>
      <c r="EH32" s="800">
        <v>69</v>
      </c>
      <c r="EI32" s="774">
        <f t="shared" si="57"/>
        <v>198</v>
      </c>
      <c r="EJ32" s="774">
        <f t="shared" si="58"/>
        <v>334</v>
      </c>
      <c r="EK32" s="775">
        <f t="shared" si="59"/>
        <v>282</v>
      </c>
      <c r="EL32" s="772">
        <v>88</v>
      </c>
      <c r="EM32" s="767">
        <v>79</v>
      </c>
      <c r="EN32" s="690">
        <v>83</v>
      </c>
      <c r="EO32" s="688"/>
      <c r="EP32" s="689">
        <v>117</v>
      </c>
      <c r="EQ32" s="782">
        <v>145</v>
      </c>
      <c r="ER32" s="772">
        <v>133</v>
      </c>
      <c r="ES32" s="692">
        <v>115</v>
      </c>
      <c r="ET32" s="690">
        <v>164</v>
      </c>
      <c r="EU32" s="774">
        <f t="shared" si="60"/>
        <v>431</v>
      </c>
      <c r="EV32" s="774">
        <f t="shared" si="61"/>
        <v>300</v>
      </c>
      <c r="EW32" s="775">
        <f t="shared" si="62"/>
        <v>301</v>
      </c>
      <c r="EX32" s="772"/>
      <c r="EY32" s="767">
        <v>89</v>
      </c>
      <c r="EZ32" s="770">
        <v>70</v>
      </c>
    </row>
    <row r="33" spans="1:156">
      <c r="A33" s="685" t="s">
        <v>85</v>
      </c>
      <c r="B33" s="686" t="s">
        <v>979</v>
      </c>
      <c r="C33" s="799"/>
      <c r="D33" s="687">
        <v>102067</v>
      </c>
      <c r="E33" s="687">
        <v>9</v>
      </c>
      <c r="F33" s="688"/>
      <c r="G33" s="689"/>
      <c r="H33" s="689"/>
      <c r="I33" s="764"/>
      <c r="J33" s="764"/>
      <c r="K33" s="764"/>
      <c r="L33" s="698"/>
      <c r="M33" s="688"/>
      <c r="N33" s="689"/>
      <c r="O33" s="691"/>
      <c r="P33" s="691"/>
      <c r="Q33" s="689"/>
      <c r="R33" s="689"/>
      <c r="S33" s="689"/>
      <c r="T33" s="689"/>
      <c r="U33" s="689"/>
      <c r="V33" s="764"/>
      <c r="W33" s="767"/>
      <c r="X33" s="765"/>
      <c r="Y33" s="688"/>
      <c r="Z33" s="689"/>
      <c r="AA33" s="689"/>
      <c r="AB33" s="689"/>
      <c r="AC33" s="764"/>
      <c r="AD33" s="767"/>
      <c r="AE33" s="689"/>
      <c r="AF33" s="689"/>
      <c r="AG33" s="689"/>
      <c r="AH33" s="764"/>
      <c r="AI33" s="767"/>
      <c r="AJ33" s="765"/>
      <c r="AK33" s="892">
        <f t="shared" si="1"/>
        <v>0</v>
      </c>
      <c r="AL33" s="884">
        <f t="shared" si="2"/>
        <v>0</v>
      </c>
      <c r="AM33" s="883">
        <f t="shared" si="3"/>
        <v>0</v>
      </c>
      <c r="AN33" s="884">
        <f t="shared" si="4"/>
        <v>0</v>
      </c>
      <c r="AO33" s="883">
        <f t="shared" si="5"/>
        <v>0</v>
      </c>
      <c r="AP33" s="884">
        <f t="shared" si="6"/>
        <v>0</v>
      </c>
      <c r="AQ33" s="768">
        <f t="shared" si="7"/>
        <v>0</v>
      </c>
      <c r="AR33" s="883">
        <f t="shared" si="8"/>
        <v>0</v>
      </c>
      <c r="AS33" s="886">
        <f t="shared" si="9"/>
        <v>0</v>
      </c>
      <c r="AT33" s="888">
        <f t="shared" si="10"/>
        <v>0</v>
      </c>
      <c r="AU33" s="886">
        <f t="shared" si="11"/>
        <v>0</v>
      </c>
      <c r="AV33" s="886">
        <f t="shared" si="12"/>
        <v>0</v>
      </c>
      <c r="AW33" s="888">
        <f t="shared" si="13"/>
        <v>0</v>
      </c>
      <c r="AX33" s="886">
        <f t="shared" si="14"/>
        <v>0</v>
      </c>
      <c r="AY33" s="886">
        <f t="shared" si="15"/>
        <v>0</v>
      </c>
      <c r="AZ33" s="888">
        <f t="shared" si="16"/>
        <v>0</v>
      </c>
      <c r="BA33" s="884">
        <f t="shared" si="17"/>
        <v>0</v>
      </c>
      <c r="BB33" s="883">
        <f t="shared" si="18"/>
        <v>0</v>
      </c>
      <c r="BC33" s="884">
        <f t="shared" si="19"/>
        <v>0</v>
      </c>
      <c r="BD33" s="883">
        <f t="shared" si="20"/>
        <v>0</v>
      </c>
      <c r="BE33" s="886">
        <f t="shared" si="21"/>
        <v>0</v>
      </c>
      <c r="BF33" s="886">
        <f t="shared" si="22"/>
        <v>0</v>
      </c>
      <c r="BG33" s="888">
        <f t="shared" si="23"/>
        <v>0</v>
      </c>
      <c r="BH33" s="886">
        <f t="shared" si="24"/>
        <v>0</v>
      </c>
      <c r="BI33" s="886">
        <f t="shared" si="25"/>
        <v>0</v>
      </c>
      <c r="BJ33" s="890">
        <f t="shared" si="26"/>
        <v>0</v>
      </c>
      <c r="BK33" s="885">
        <f t="shared" si="27"/>
        <v>0</v>
      </c>
      <c r="BL33" s="885">
        <f t="shared" si="28"/>
        <v>0</v>
      </c>
      <c r="BM33" s="688"/>
      <c r="BN33" s="764"/>
      <c r="BO33" s="770"/>
      <c r="BP33" s="689"/>
      <c r="BQ33" s="764"/>
      <c r="BR33" s="626"/>
      <c r="BS33" s="768">
        <f t="shared" si="29"/>
        <v>0</v>
      </c>
      <c r="BT33" s="768">
        <f t="shared" si="30"/>
        <v>0</v>
      </c>
      <c r="BU33" s="771">
        <f t="shared" si="31"/>
        <v>0</v>
      </c>
      <c r="BV33" s="772"/>
      <c r="BW33" s="767"/>
      <c r="BX33" s="765"/>
      <c r="BY33" s="772"/>
      <c r="BZ33" s="767"/>
      <c r="CA33" s="765"/>
      <c r="CB33" s="772"/>
      <c r="CC33" s="767"/>
      <c r="CD33" s="765"/>
      <c r="CE33" s="773">
        <f t="shared" si="32"/>
        <v>0</v>
      </c>
      <c r="CF33" s="774">
        <f t="shared" si="33"/>
        <v>0</v>
      </c>
      <c r="CG33" s="775">
        <f t="shared" si="34"/>
        <v>0</v>
      </c>
      <c r="CH33" s="772"/>
      <c r="CI33" s="767"/>
      <c r="CJ33" s="765"/>
      <c r="CK33" s="873">
        <f>+CS33/0.69</f>
        <v>1443.4782608695652</v>
      </c>
      <c r="CL33" s="720">
        <v>2210</v>
      </c>
      <c r="CM33" s="764">
        <v>1768</v>
      </c>
      <c r="CN33" s="764">
        <v>2012</v>
      </c>
      <c r="CO33" s="692">
        <v>1838</v>
      </c>
      <c r="CP33" s="690">
        <v>1337</v>
      </c>
      <c r="CQ33" s="721">
        <v>1367</v>
      </c>
      <c r="CR33" s="720">
        <v>1479</v>
      </c>
      <c r="CS33" s="720">
        <v>996</v>
      </c>
      <c r="CT33" s="720">
        <v>1521</v>
      </c>
      <c r="CU33" s="699">
        <v>1150</v>
      </c>
      <c r="CV33" s="764">
        <v>1058</v>
      </c>
      <c r="CW33" s="767">
        <v>1087</v>
      </c>
      <c r="CX33" s="800">
        <v>1011</v>
      </c>
      <c r="CY33" s="721"/>
      <c r="CZ33" s="720"/>
      <c r="DA33" s="720"/>
      <c r="DB33" s="720"/>
      <c r="DC33" s="720"/>
      <c r="DD33" s="767"/>
      <c r="DE33" s="767"/>
      <c r="DF33" s="765"/>
      <c r="DG33" s="892">
        <f t="shared" si="35"/>
        <v>1367</v>
      </c>
      <c r="DH33" s="884">
        <f t="shared" si="36"/>
        <v>0</v>
      </c>
      <c r="DI33" s="883">
        <f t="shared" si="37"/>
        <v>1479</v>
      </c>
      <c r="DJ33" s="884">
        <f t="shared" si="38"/>
        <v>1479</v>
      </c>
      <c r="DK33" s="883">
        <f t="shared" si="39"/>
        <v>996</v>
      </c>
      <c r="DL33" s="884">
        <f t="shared" si="40"/>
        <v>996</v>
      </c>
      <c r="DM33" s="888">
        <f t="shared" si="41"/>
        <v>1521</v>
      </c>
      <c r="DN33" s="886">
        <f t="shared" si="49"/>
        <v>1521</v>
      </c>
      <c r="DO33" s="886">
        <f t="shared" si="42"/>
        <v>1521</v>
      </c>
      <c r="DP33" s="888">
        <f t="shared" si="43"/>
        <v>1150</v>
      </c>
      <c r="DQ33" s="886">
        <f t="shared" si="50"/>
        <v>1150</v>
      </c>
      <c r="DR33" s="886">
        <f t="shared" si="44"/>
        <v>1150</v>
      </c>
      <c r="DS33" s="888">
        <f t="shared" si="45"/>
        <v>1058</v>
      </c>
      <c r="DT33" s="886">
        <f t="shared" si="51"/>
        <v>1058</v>
      </c>
      <c r="DU33" s="886">
        <f t="shared" si="46"/>
        <v>1058</v>
      </c>
      <c r="DV33" s="886">
        <f t="shared" si="52"/>
        <v>1058</v>
      </c>
      <c r="DW33" s="888">
        <f t="shared" si="47"/>
        <v>1087</v>
      </c>
      <c r="DX33" s="886">
        <f t="shared" si="53"/>
        <v>1087</v>
      </c>
      <c r="DY33" s="886">
        <f t="shared" si="54"/>
        <v>1087</v>
      </c>
      <c r="DZ33" s="954">
        <f t="shared" si="48"/>
        <v>1011</v>
      </c>
      <c r="EA33" s="885">
        <f t="shared" si="55"/>
        <v>1011</v>
      </c>
      <c r="EB33" s="885">
        <f t="shared" si="56"/>
        <v>1011</v>
      </c>
      <c r="EC33" s="772">
        <v>619</v>
      </c>
      <c r="ED33" s="767">
        <v>631</v>
      </c>
      <c r="EE33" s="800">
        <v>620</v>
      </c>
      <c r="EF33" s="764">
        <v>148</v>
      </c>
      <c r="EG33" s="767">
        <v>114</v>
      </c>
      <c r="EH33" s="800">
        <v>79</v>
      </c>
      <c r="EI33" s="774">
        <f t="shared" si="57"/>
        <v>291</v>
      </c>
      <c r="EJ33" s="774">
        <f t="shared" si="58"/>
        <v>342</v>
      </c>
      <c r="EK33" s="775">
        <f t="shared" si="59"/>
        <v>312</v>
      </c>
      <c r="EL33" s="772">
        <v>97</v>
      </c>
      <c r="EM33" s="767">
        <v>82</v>
      </c>
      <c r="EN33" s="690">
        <v>94</v>
      </c>
      <c r="EO33" s="688"/>
      <c r="EP33" s="689">
        <v>220</v>
      </c>
      <c r="EQ33" s="782">
        <v>163</v>
      </c>
      <c r="ER33" s="772">
        <v>374</v>
      </c>
      <c r="ES33" s="692">
        <v>256</v>
      </c>
      <c r="ET33" s="690">
        <v>400</v>
      </c>
      <c r="EU33" s="774">
        <f t="shared" si="60"/>
        <v>1050</v>
      </c>
      <c r="EV33" s="774">
        <f t="shared" si="61"/>
        <v>592</v>
      </c>
      <c r="EW33" s="775">
        <f t="shared" si="62"/>
        <v>401</v>
      </c>
      <c r="EX33" s="772"/>
      <c r="EY33" s="767">
        <v>98</v>
      </c>
      <c r="EZ33" s="770">
        <v>130</v>
      </c>
    </row>
    <row r="34" spans="1:156">
      <c r="A34" s="685" t="s">
        <v>85</v>
      </c>
      <c r="B34" s="686" t="s">
        <v>980</v>
      </c>
      <c r="C34" s="798"/>
      <c r="D34" s="687">
        <v>251260</v>
      </c>
      <c r="E34" s="687">
        <v>9</v>
      </c>
      <c r="F34" s="688"/>
      <c r="G34" s="689"/>
      <c r="H34" s="689"/>
      <c r="I34" s="764"/>
      <c r="J34" s="764"/>
      <c r="K34" s="764"/>
      <c r="L34" s="698"/>
      <c r="M34" s="688"/>
      <c r="N34" s="689"/>
      <c r="O34" s="691"/>
      <c r="P34" s="691"/>
      <c r="Q34" s="689"/>
      <c r="R34" s="689"/>
      <c r="S34" s="689"/>
      <c r="T34" s="689"/>
      <c r="U34" s="689"/>
      <c r="V34" s="764"/>
      <c r="W34" s="767"/>
      <c r="X34" s="765"/>
      <c r="Y34" s="688"/>
      <c r="Z34" s="689"/>
      <c r="AA34" s="689"/>
      <c r="AB34" s="689"/>
      <c r="AC34" s="764"/>
      <c r="AD34" s="767"/>
      <c r="AE34" s="689"/>
      <c r="AF34" s="689"/>
      <c r="AG34" s="689"/>
      <c r="AH34" s="764"/>
      <c r="AI34" s="767"/>
      <c r="AJ34" s="765"/>
      <c r="AK34" s="892">
        <f t="shared" si="1"/>
        <v>0</v>
      </c>
      <c r="AL34" s="884">
        <f t="shared" si="2"/>
        <v>0</v>
      </c>
      <c r="AM34" s="883">
        <f t="shared" si="3"/>
        <v>0</v>
      </c>
      <c r="AN34" s="884">
        <f t="shared" si="4"/>
        <v>0</v>
      </c>
      <c r="AO34" s="883">
        <f t="shared" si="5"/>
        <v>0</v>
      </c>
      <c r="AP34" s="884">
        <f t="shared" si="6"/>
        <v>0</v>
      </c>
      <c r="AQ34" s="768">
        <f t="shared" si="7"/>
        <v>0</v>
      </c>
      <c r="AR34" s="883">
        <f t="shared" si="8"/>
        <v>0</v>
      </c>
      <c r="AS34" s="886">
        <f t="shared" si="9"/>
        <v>0</v>
      </c>
      <c r="AT34" s="888">
        <f t="shared" si="10"/>
        <v>0</v>
      </c>
      <c r="AU34" s="886">
        <f t="shared" si="11"/>
        <v>0</v>
      </c>
      <c r="AV34" s="886">
        <f t="shared" si="12"/>
        <v>0</v>
      </c>
      <c r="AW34" s="888">
        <f t="shared" si="13"/>
        <v>0</v>
      </c>
      <c r="AX34" s="886">
        <f t="shared" si="14"/>
        <v>0</v>
      </c>
      <c r="AY34" s="886">
        <f t="shared" si="15"/>
        <v>0</v>
      </c>
      <c r="AZ34" s="888">
        <f t="shared" si="16"/>
        <v>0</v>
      </c>
      <c r="BA34" s="884">
        <f t="shared" si="17"/>
        <v>0</v>
      </c>
      <c r="BB34" s="883">
        <f t="shared" si="18"/>
        <v>0</v>
      </c>
      <c r="BC34" s="884">
        <f t="shared" si="19"/>
        <v>0</v>
      </c>
      <c r="BD34" s="883">
        <f t="shared" si="20"/>
        <v>0</v>
      </c>
      <c r="BE34" s="886">
        <f t="shared" si="21"/>
        <v>0</v>
      </c>
      <c r="BF34" s="886">
        <f t="shared" si="22"/>
        <v>0</v>
      </c>
      <c r="BG34" s="888">
        <f t="shared" si="23"/>
        <v>0</v>
      </c>
      <c r="BH34" s="886">
        <f t="shared" si="24"/>
        <v>0</v>
      </c>
      <c r="BI34" s="886">
        <f t="shared" si="25"/>
        <v>0</v>
      </c>
      <c r="BJ34" s="890">
        <f t="shared" si="26"/>
        <v>0</v>
      </c>
      <c r="BK34" s="885">
        <f t="shared" si="27"/>
        <v>0</v>
      </c>
      <c r="BL34" s="885">
        <f t="shared" si="28"/>
        <v>0</v>
      </c>
      <c r="BM34" s="688"/>
      <c r="BN34" s="764"/>
      <c r="BO34" s="770"/>
      <c r="BP34" s="689"/>
      <c r="BQ34" s="764"/>
      <c r="BR34" s="626"/>
      <c r="BS34" s="768">
        <f t="shared" si="29"/>
        <v>0</v>
      </c>
      <c r="BT34" s="768">
        <f t="shared" si="30"/>
        <v>0</v>
      </c>
      <c r="BU34" s="771">
        <f t="shared" si="31"/>
        <v>0</v>
      </c>
      <c r="BV34" s="772"/>
      <c r="BW34" s="767"/>
      <c r="BX34" s="765"/>
      <c r="BY34" s="772"/>
      <c r="BZ34" s="767"/>
      <c r="CA34" s="765"/>
      <c r="CB34" s="772"/>
      <c r="CC34" s="767"/>
      <c r="CD34" s="765"/>
      <c r="CE34" s="773">
        <f t="shared" si="32"/>
        <v>0</v>
      </c>
      <c r="CF34" s="774">
        <f t="shared" si="33"/>
        <v>0</v>
      </c>
      <c r="CG34" s="775">
        <f t="shared" si="34"/>
        <v>0</v>
      </c>
      <c r="CH34" s="772"/>
      <c r="CI34" s="767"/>
      <c r="CJ34" s="765"/>
      <c r="CK34" s="873">
        <f>+CS34/0.54</f>
        <v>1796.2962962962961</v>
      </c>
      <c r="CL34" s="720">
        <v>1894</v>
      </c>
      <c r="CM34" s="764">
        <v>2011</v>
      </c>
      <c r="CN34" s="764">
        <v>2008</v>
      </c>
      <c r="CO34" s="692">
        <v>2018</v>
      </c>
      <c r="CP34" s="690">
        <v>2062</v>
      </c>
      <c r="CQ34" s="721">
        <v>975</v>
      </c>
      <c r="CR34" s="720">
        <v>930</v>
      </c>
      <c r="CS34" s="720">
        <v>970</v>
      </c>
      <c r="CT34" s="720">
        <v>1030</v>
      </c>
      <c r="CU34" s="699">
        <v>1134</v>
      </c>
      <c r="CV34" s="764">
        <v>821</v>
      </c>
      <c r="CW34" s="767">
        <v>1104</v>
      </c>
      <c r="CX34" s="800">
        <v>1091</v>
      </c>
      <c r="CY34" s="721"/>
      <c r="CZ34" s="720"/>
      <c r="DA34" s="720"/>
      <c r="DB34" s="720"/>
      <c r="DC34" s="720"/>
      <c r="DD34" s="767"/>
      <c r="DE34" s="767"/>
      <c r="DF34" s="765"/>
      <c r="DG34" s="892">
        <f t="shared" si="35"/>
        <v>975</v>
      </c>
      <c r="DH34" s="884">
        <f t="shared" si="36"/>
        <v>0</v>
      </c>
      <c r="DI34" s="883">
        <f t="shared" si="37"/>
        <v>930</v>
      </c>
      <c r="DJ34" s="884">
        <f t="shared" si="38"/>
        <v>930</v>
      </c>
      <c r="DK34" s="883">
        <f t="shared" si="39"/>
        <v>970</v>
      </c>
      <c r="DL34" s="884">
        <f t="shared" si="40"/>
        <v>970</v>
      </c>
      <c r="DM34" s="888">
        <f t="shared" si="41"/>
        <v>1030</v>
      </c>
      <c r="DN34" s="886">
        <f t="shared" si="49"/>
        <v>1030</v>
      </c>
      <c r="DO34" s="886">
        <f t="shared" si="42"/>
        <v>1030</v>
      </c>
      <c r="DP34" s="888">
        <f t="shared" si="43"/>
        <v>1134</v>
      </c>
      <c r="DQ34" s="886">
        <f t="shared" si="50"/>
        <v>1134</v>
      </c>
      <c r="DR34" s="886">
        <f t="shared" si="44"/>
        <v>1134</v>
      </c>
      <c r="DS34" s="888">
        <f t="shared" si="45"/>
        <v>821</v>
      </c>
      <c r="DT34" s="886">
        <f t="shared" si="51"/>
        <v>821</v>
      </c>
      <c r="DU34" s="886">
        <f t="shared" si="46"/>
        <v>821</v>
      </c>
      <c r="DV34" s="886">
        <f t="shared" si="52"/>
        <v>821</v>
      </c>
      <c r="DW34" s="888">
        <f t="shared" si="47"/>
        <v>1104</v>
      </c>
      <c r="DX34" s="886">
        <f t="shared" si="53"/>
        <v>1104</v>
      </c>
      <c r="DY34" s="886">
        <f t="shared" si="54"/>
        <v>1104</v>
      </c>
      <c r="DZ34" s="954">
        <f t="shared" si="48"/>
        <v>1091</v>
      </c>
      <c r="EA34" s="885">
        <f t="shared" si="55"/>
        <v>1091</v>
      </c>
      <c r="EB34" s="885">
        <f t="shared" si="56"/>
        <v>1091</v>
      </c>
      <c r="EC34" s="772">
        <v>484</v>
      </c>
      <c r="ED34" s="767">
        <v>654</v>
      </c>
      <c r="EE34" s="800">
        <v>697</v>
      </c>
      <c r="EF34" s="764">
        <v>95</v>
      </c>
      <c r="EG34" s="767">
        <v>96</v>
      </c>
      <c r="EH34" s="800">
        <v>58</v>
      </c>
      <c r="EI34" s="774">
        <f t="shared" si="57"/>
        <v>242</v>
      </c>
      <c r="EJ34" s="774">
        <f t="shared" si="58"/>
        <v>354</v>
      </c>
      <c r="EK34" s="775">
        <f t="shared" si="59"/>
        <v>336</v>
      </c>
      <c r="EL34" s="772">
        <v>153</v>
      </c>
      <c r="EM34" s="767">
        <v>179</v>
      </c>
      <c r="EN34" s="690">
        <v>170</v>
      </c>
      <c r="EO34" s="688"/>
      <c r="EP34" s="689">
        <v>150</v>
      </c>
      <c r="EQ34" s="782">
        <v>98</v>
      </c>
      <c r="ER34" s="772">
        <v>309</v>
      </c>
      <c r="ES34" s="692">
        <v>324</v>
      </c>
      <c r="ET34" s="690">
        <v>310</v>
      </c>
      <c r="EU34" s="774">
        <f t="shared" si="60"/>
        <v>568</v>
      </c>
      <c r="EV34" s="774">
        <f t="shared" si="61"/>
        <v>481</v>
      </c>
      <c r="EW34" s="775">
        <f t="shared" si="62"/>
        <v>243</v>
      </c>
      <c r="EX34" s="772"/>
      <c r="EY34" s="767">
        <v>203</v>
      </c>
      <c r="EZ34" s="770">
        <v>138</v>
      </c>
    </row>
    <row r="35" spans="1:156">
      <c r="A35" s="685" t="s">
        <v>85</v>
      </c>
      <c r="B35" s="686" t="s">
        <v>982</v>
      </c>
      <c r="C35" s="798"/>
      <c r="D35" s="687">
        <v>101949</v>
      </c>
      <c r="E35" s="687">
        <v>10</v>
      </c>
      <c r="F35" s="688"/>
      <c r="G35" s="689"/>
      <c r="H35" s="689"/>
      <c r="I35" s="764"/>
      <c r="J35" s="764"/>
      <c r="K35" s="764"/>
      <c r="L35" s="698"/>
      <c r="M35" s="688"/>
      <c r="N35" s="689"/>
      <c r="O35" s="691"/>
      <c r="P35" s="691"/>
      <c r="Q35" s="689"/>
      <c r="R35" s="689"/>
      <c r="S35" s="689"/>
      <c r="T35" s="689"/>
      <c r="U35" s="689"/>
      <c r="V35" s="764"/>
      <c r="W35" s="767"/>
      <c r="X35" s="765"/>
      <c r="Y35" s="688"/>
      <c r="Z35" s="689"/>
      <c r="AA35" s="689"/>
      <c r="AB35" s="689"/>
      <c r="AC35" s="764"/>
      <c r="AD35" s="767"/>
      <c r="AE35" s="689"/>
      <c r="AF35" s="689"/>
      <c r="AG35" s="689"/>
      <c r="AH35" s="764"/>
      <c r="AI35" s="767"/>
      <c r="AJ35" s="765"/>
      <c r="AK35" s="892">
        <f t="shared" si="1"/>
        <v>0</v>
      </c>
      <c r="AL35" s="884">
        <f t="shared" si="2"/>
        <v>0</v>
      </c>
      <c r="AM35" s="883">
        <f t="shared" si="3"/>
        <v>0</v>
      </c>
      <c r="AN35" s="884">
        <f t="shared" si="4"/>
        <v>0</v>
      </c>
      <c r="AO35" s="883">
        <f t="shared" si="5"/>
        <v>0</v>
      </c>
      <c r="AP35" s="884">
        <f t="shared" si="6"/>
        <v>0</v>
      </c>
      <c r="AQ35" s="768">
        <f t="shared" si="7"/>
        <v>0</v>
      </c>
      <c r="AR35" s="883">
        <f t="shared" si="8"/>
        <v>0</v>
      </c>
      <c r="AS35" s="886">
        <f t="shared" si="9"/>
        <v>0</v>
      </c>
      <c r="AT35" s="888">
        <f t="shared" si="10"/>
        <v>0</v>
      </c>
      <c r="AU35" s="886">
        <f t="shared" si="11"/>
        <v>0</v>
      </c>
      <c r="AV35" s="886">
        <f t="shared" si="12"/>
        <v>0</v>
      </c>
      <c r="AW35" s="888">
        <f t="shared" si="13"/>
        <v>0</v>
      </c>
      <c r="AX35" s="886">
        <f t="shared" si="14"/>
        <v>0</v>
      </c>
      <c r="AY35" s="886">
        <f t="shared" si="15"/>
        <v>0</v>
      </c>
      <c r="AZ35" s="888">
        <f t="shared" si="16"/>
        <v>0</v>
      </c>
      <c r="BA35" s="884">
        <f t="shared" si="17"/>
        <v>0</v>
      </c>
      <c r="BB35" s="883">
        <f t="shared" si="18"/>
        <v>0</v>
      </c>
      <c r="BC35" s="884">
        <f t="shared" si="19"/>
        <v>0</v>
      </c>
      <c r="BD35" s="883">
        <f t="shared" si="20"/>
        <v>0</v>
      </c>
      <c r="BE35" s="886">
        <f t="shared" si="21"/>
        <v>0</v>
      </c>
      <c r="BF35" s="886">
        <f t="shared" si="22"/>
        <v>0</v>
      </c>
      <c r="BG35" s="888">
        <f t="shared" si="23"/>
        <v>0</v>
      </c>
      <c r="BH35" s="886">
        <f t="shared" si="24"/>
        <v>0</v>
      </c>
      <c r="BI35" s="886">
        <f t="shared" si="25"/>
        <v>0</v>
      </c>
      <c r="BJ35" s="890">
        <f t="shared" si="26"/>
        <v>0</v>
      </c>
      <c r="BK35" s="885">
        <f t="shared" si="27"/>
        <v>0</v>
      </c>
      <c r="BL35" s="885">
        <f t="shared" si="28"/>
        <v>0</v>
      </c>
      <c r="BM35" s="688"/>
      <c r="BN35" s="764"/>
      <c r="BO35" s="770"/>
      <c r="BP35" s="689"/>
      <c r="BQ35" s="764"/>
      <c r="BR35" s="626"/>
      <c r="BS35" s="768">
        <f t="shared" si="29"/>
        <v>0</v>
      </c>
      <c r="BT35" s="768">
        <f t="shared" si="30"/>
        <v>0</v>
      </c>
      <c r="BU35" s="771">
        <f t="shared" si="31"/>
        <v>0</v>
      </c>
      <c r="BV35" s="772"/>
      <c r="BW35" s="767"/>
      <c r="BX35" s="765"/>
      <c r="BY35" s="772"/>
      <c r="BZ35" s="767"/>
      <c r="CA35" s="765"/>
      <c r="CB35" s="772"/>
      <c r="CC35" s="767"/>
      <c r="CD35" s="765"/>
      <c r="CE35" s="773">
        <f t="shared" si="32"/>
        <v>0</v>
      </c>
      <c r="CF35" s="774">
        <f t="shared" si="33"/>
        <v>0</v>
      </c>
      <c r="CG35" s="775">
        <f t="shared" si="34"/>
        <v>0</v>
      </c>
      <c r="CH35" s="772"/>
      <c r="CI35" s="767"/>
      <c r="CJ35" s="765"/>
      <c r="CK35" s="873">
        <f>+CS35/0.62</f>
        <v>370.9677419354839</v>
      </c>
      <c r="CL35" s="720">
        <v>545</v>
      </c>
      <c r="CM35" s="764">
        <v>550</v>
      </c>
      <c r="CN35" s="764">
        <v>630</v>
      </c>
      <c r="CO35" s="692">
        <v>612</v>
      </c>
      <c r="CP35" s="690">
        <v>645</v>
      </c>
      <c r="CQ35" s="721">
        <v>355</v>
      </c>
      <c r="CR35" s="720">
        <v>384</v>
      </c>
      <c r="CS35" s="720">
        <v>230</v>
      </c>
      <c r="CT35" s="720">
        <v>336</v>
      </c>
      <c r="CU35" s="699">
        <v>339</v>
      </c>
      <c r="CV35" s="764">
        <v>396</v>
      </c>
      <c r="CW35" s="767">
        <v>390</v>
      </c>
      <c r="CX35" s="800">
        <v>594</v>
      </c>
      <c r="CY35" s="721"/>
      <c r="CZ35" s="720"/>
      <c r="DA35" s="720"/>
      <c r="DB35" s="720"/>
      <c r="DC35" s="720"/>
      <c r="DD35" s="767"/>
      <c r="DE35" s="767"/>
      <c r="DF35" s="765"/>
      <c r="DG35" s="892">
        <f t="shared" si="35"/>
        <v>355</v>
      </c>
      <c r="DH35" s="884">
        <f t="shared" si="36"/>
        <v>0</v>
      </c>
      <c r="DI35" s="883">
        <f t="shared" si="37"/>
        <v>384</v>
      </c>
      <c r="DJ35" s="884">
        <f t="shared" si="38"/>
        <v>384</v>
      </c>
      <c r="DK35" s="883">
        <f t="shared" si="39"/>
        <v>230</v>
      </c>
      <c r="DL35" s="884">
        <f t="shared" si="40"/>
        <v>230</v>
      </c>
      <c r="DM35" s="888">
        <f t="shared" si="41"/>
        <v>336</v>
      </c>
      <c r="DN35" s="886">
        <f t="shared" si="49"/>
        <v>336</v>
      </c>
      <c r="DO35" s="886">
        <f t="shared" si="42"/>
        <v>336</v>
      </c>
      <c r="DP35" s="888">
        <f t="shared" si="43"/>
        <v>339</v>
      </c>
      <c r="DQ35" s="886">
        <f t="shared" si="50"/>
        <v>339</v>
      </c>
      <c r="DR35" s="886">
        <f t="shared" si="44"/>
        <v>339</v>
      </c>
      <c r="DS35" s="888">
        <f t="shared" si="45"/>
        <v>396</v>
      </c>
      <c r="DT35" s="886">
        <f t="shared" si="51"/>
        <v>396</v>
      </c>
      <c r="DU35" s="886">
        <f t="shared" si="46"/>
        <v>396</v>
      </c>
      <c r="DV35" s="886">
        <f t="shared" si="52"/>
        <v>396</v>
      </c>
      <c r="DW35" s="888">
        <f t="shared" si="47"/>
        <v>390</v>
      </c>
      <c r="DX35" s="886">
        <f t="shared" si="53"/>
        <v>390</v>
      </c>
      <c r="DY35" s="886">
        <f t="shared" si="54"/>
        <v>390</v>
      </c>
      <c r="DZ35" s="954">
        <f t="shared" si="48"/>
        <v>594</v>
      </c>
      <c r="EA35" s="885">
        <f t="shared" si="55"/>
        <v>594</v>
      </c>
      <c r="EB35" s="885">
        <f t="shared" si="56"/>
        <v>594</v>
      </c>
      <c r="EC35" s="772">
        <v>221</v>
      </c>
      <c r="ED35" s="767">
        <v>211</v>
      </c>
      <c r="EE35" s="800">
        <v>367</v>
      </c>
      <c r="EF35" s="764">
        <v>37</v>
      </c>
      <c r="EG35" s="767">
        <v>38</v>
      </c>
      <c r="EH35" s="800">
        <v>39</v>
      </c>
      <c r="EI35" s="774">
        <f t="shared" si="57"/>
        <v>138</v>
      </c>
      <c r="EJ35" s="774">
        <f t="shared" si="58"/>
        <v>141</v>
      </c>
      <c r="EK35" s="775">
        <f t="shared" si="59"/>
        <v>188</v>
      </c>
      <c r="EL35" s="772">
        <v>82</v>
      </c>
      <c r="EM35" s="767">
        <v>75</v>
      </c>
      <c r="EN35" s="690">
        <v>92</v>
      </c>
      <c r="EO35" s="688"/>
      <c r="EP35" s="689">
        <v>23</v>
      </c>
      <c r="EQ35" s="782">
        <v>24</v>
      </c>
      <c r="ER35" s="772">
        <v>122</v>
      </c>
      <c r="ES35" s="692">
        <v>0</v>
      </c>
      <c r="ET35" s="690">
        <v>0</v>
      </c>
      <c r="EU35" s="774">
        <f t="shared" si="60"/>
        <v>132</v>
      </c>
      <c r="EV35" s="774">
        <f t="shared" si="61"/>
        <v>241</v>
      </c>
      <c r="EW35" s="775">
        <f t="shared" si="62"/>
        <v>280</v>
      </c>
      <c r="EX35" s="772"/>
      <c r="EY35" s="767">
        <v>84</v>
      </c>
      <c r="EZ35" s="770">
        <v>169</v>
      </c>
    </row>
    <row r="36" spans="1:156">
      <c r="A36" s="685" t="s">
        <v>85</v>
      </c>
      <c r="B36" s="686" t="s">
        <v>984</v>
      </c>
      <c r="C36" s="798"/>
      <c r="D36" s="687">
        <v>101028</v>
      </c>
      <c r="E36" s="687">
        <v>10</v>
      </c>
      <c r="F36" s="688"/>
      <c r="G36" s="689"/>
      <c r="H36" s="689"/>
      <c r="I36" s="764"/>
      <c r="J36" s="764"/>
      <c r="K36" s="764"/>
      <c r="L36" s="698"/>
      <c r="M36" s="688"/>
      <c r="N36" s="689"/>
      <c r="O36" s="691"/>
      <c r="P36" s="691"/>
      <c r="Q36" s="689"/>
      <c r="R36" s="689"/>
      <c r="S36" s="689"/>
      <c r="T36" s="689"/>
      <c r="U36" s="689"/>
      <c r="V36" s="764"/>
      <c r="W36" s="767"/>
      <c r="X36" s="765"/>
      <c r="Y36" s="688"/>
      <c r="Z36" s="689"/>
      <c r="AA36" s="689"/>
      <c r="AB36" s="689"/>
      <c r="AC36" s="764"/>
      <c r="AD36" s="767"/>
      <c r="AE36" s="689"/>
      <c r="AF36" s="689"/>
      <c r="AG36" s="689"/>
      <c r="AH36" s="764"/>
      <c r="AI36" s="767"/>
      <c r="AJ36" s="765"/>
      <c r="AK36" s="892">
        <f t="shared" si="1"/>
        <v>0</v>
      </c>
      <c r="AL36" s="884">
        <f t="shared" si="2"/>
        <v>0</v>
      </c>
      <c r="AM36" s="883">
        <f t="shared" si="3"/>
        <v>0</v>
      </c>
      <c r="AN36" s="884">
        <f t="shared" si="4"/>
        <v>0</v>
      </c>
      <c r="AO36" s="883">
        <f t="shared" si="5"/>
        <v>0</v>
      </c>
      <c r="AP36" s="884">
        <f t="shared" si="6"/>
        <v>0</v>
      </c>
      <c r="AQ36" s="768">
        <f t="shared" si="7"/>
        <v>0</v>
      </c>
      <c r="AR36" s="883">
        <f t="shared" si="8"/>
        <v>0</v>
      </c>
      <c r="AS36" s="886">
        <f t="shared" si="9"/>
        <v>0</v>
      </c>
      <c r="AT36" s="888">
        <f t="shared" si="10"/>
        <v>0</v>
      </c>
      <c r="AU36" s="886">
        <f t="shared" si="11"/>
        <v>0</v>
      </c>
      <c r="AV36" s="886">
        <f t="shared" si="12"/>
        <v>0</v>
      </c>
      <c r="AW36" s="888">
        <f t="shared" si="13"/>
        <v>0</v>
      </c>
      <c r="AX36" s="886">
        <f t="shared" si="14"/>
        <v>0</v>
      </c>
      <c r="AY36" s="886">
        <f t="shared" si="15"/>
        <v>0</v>
      </c>
      <c r="AZ36" s="888">
        <f t="shared" si="16"/>
        <v>0</v>
      </c>
      <c r="BA36" s="884">
        <f t="shared" si="17"/>
        <v>0</v>
      </c>
      <c r="BB36" s="883">
        <f t="shared" si="18"/>
        <v>0</v>
      </c>
      <c r="BC36" s="884">
        <f t="shared" si="19"/>
        <v>0</v>
      </c>
      <c r="BD36" s="883">
        <f t="shared" si="20"/>
        <v>0</v>
      </c>
      <c r="BE36" s="886">
        <f t="shared" si="21"/>
        <v>0</v>
      </c>
      <c r="BF36" s="886">
        <f t="shared" si="22"/>
        <v>0</v>
      </c>
      <c r="BG36" s="888">
        <f t="shared" si="23"/>
        <v>0</v>
      </c>
      <c r="BH36" s="886">
        <f t="shared" si="24"/>
        <v>0</v>
      </c>
      <c r="BI36" s="886">
        <f t="shared" si="25"/>
        <v>0</v>
      </c>
      <c r="BJ36" s="890">
        <f t="shared" si="26"/>
        <v>0</v>
      </c>
      <c r="BK36" s="885">
        <f t="shared" si="27"/>
        <v>0</v>
      </c>
      <c r="BL36" s="885">
        <f t="shared" si="28"/>
        <v>0</v>
      </c>
      <c r="BM36" s="688"/>
      <c r="BN36" s="764"/>
      <c r="BO36" s="770"/>
      <c r="BP36" s="689"/>
      <c r="BQ36" s="764"/>
      <c r="BR36" s="626"/>
      <c r="BS36" s="768">
        <f t="shared" si="29"/>
        <v>0</v>
      </c>
      <c r="BT36" s="768">
        <f t="shared" si="30"/>
        <v>0</v>
      </c>
      <c r="BU36" s="771">
        <f t="shared" si="31"/>
        <v>0</v>
      </c>
      <c r="BV36" s="772"/>
      <c r="BW36" s="767"/>
      <c r="BX36" s="765"/>
      <c r="BY36" s="772"/>
      <c r="BZ36" s="767"/>
      <c r="CA36" s="765"/>
      <c r="CB36" s="772"/>
      <c r="CC36" s="767"/>
      <c r="CD36" s="765"/>
      <c r="CE36" s="773">
        <f t="shared" si="32"/>
        <v>0</v>
      </c>
      <c r="CF36" s="774">
        <f t="shared" si="33"/>
        <v>0</v>
      </c>
      <c r="CG36" s="775">
        <f t="shared" si="34"/>
        <v>0</v>
      </c>
      <c r="CH36" s="772"/>
      <c r="CI36" s="767"/>
      <c r="CJ36" s="765"/>
      <c r="CK36" s="873">
        <f>+CS36/0.26</f>
        <v>1034.6153846153845</v>
      </c>
      <c r="CL36" s="720">
        <v>973</v>
      </c>
      <c r="CM36" s="764">
        <v>816</v>
      </c>
      <c r="CN36" s="764">
        <v>881</v>
      </c>
      <c r="CO36" s="692">
        <v>787</v>
      </c>
      <c r="CP36" s="690">
        <v>788</v>
      </c>
      <c r="CQ36" s="721">
        <v>251</v>
      </c>
      <c r="CR36" s="720">
        <v>306</v>
      </c>
      <c r="CS36" s="720">
        <v>269</v>
      </c>
      <c r="CT36" s="720">
        <v>249</v>
      </c>
      <c r="CU36" s="699">
        <v>255</v>
      </c>
      <c r="CV36" s="764">
        <v>266</v>
      </c>
      <c r="CW36" s="767">
        <v>281</v>
      </c>
      <c r="CX36" s="800">
        <v>520</v>
      </c>
      <c r="CY36" s="721"/>
      <c r="CZ36" s="720"/>
      <c r="DA36" s="720"/>
      <c r="DB36" s="720"/>
      <c r="DC36" s="720"/>
      <c r="DD36" s="767"/>
      <c r="DE36" s="767"/>
      <c r="DF36" s="765"/>
      <c r="DG36" s="892">
        <f t="shared" si="35"/>
        <v>251</v>
      </c>
      <c r="DH36" s="884">
        <f t="shared" si="36"/>
        <v>0</v>
      </c>
      <c r="DI36" s="883">
        <f t="shared" si="37"/>
        <v>306</v>
      </c>
      <c r="DJ36" s="884">
        <f t="shared" si="38"/>
        <v>306</v>
      </c>
      <c r="DK36" s="883">
        <f t="shared" si="39"/>
        <v>269</v>
      </c>
      <c r="DL36" s="884">
        <f t="shared" si="40"/>
        <v>269</v>
      </c>
      <c r="DM36" s="888">
        <f t="shared" si="41"/>
        <v>249</v>
      </c>
      <c r="DN36" s="886">
        <f t="shared" si="49"/>
        <v>249</v>
      </c>
      <c r="DO36" s="886">
        <f t="shared" si="42"/>
        <v>249</v>
      </c>
      <c r="DP36" s="888">
        <f t="shared" si="43"/>
        <v>255</v>
      </c>
      <c r="DQ36" s="886">
        <f t="shared" si="50"/>
        <v>255</v>
      </c>
      <c r="DR36" s="886">
        <f t="shared" si="44"/>
        <v>255</v>
      </c>
      <c r="DS36" s="888">
        <f t="shared" si="45"/>
        <v>266</v>
      </c>
      <c r="DT36" s="886">
        <f t="shared" si="51"/>
        <v>266</v>
      </c>
      <c r="DU36" s="886">
        <f t="shared" si="46"/>
        <v>266</v>
      </c>
      <c r="DV36" s="886">
        <f t="shared" si="52"/>
        <v>266</v>
      </c>
      <c r="DW36" s="888">
        <f t="shared" si="47"/>
        <v>281</v>
      </c>
      <c r="DX36" s="886">
        <f t="shared" si="53"/>
        <v>281</v>
      </c>
      <c r="DY36" s="886">
        <f t="shared" si="54"/>
        <v>281</v>
      </c>
      <c r="DZ36" s="954">
        <f t="shared" si="48"/>
        <v>520</v>
      </c>
      <c r="EA36" s="885">
        <f t="shared" si="55"/>
        <v>520</v>
      </c>
      <c r="EB36" s="885">
        <f t="shared" si="56"/>
        <v>520</v>
      </c>
      <c r="EC36" s="772">
        <v>177</v>
      </c>
      <c r="ED36" s="767">
        <v>175</v>
      </c>
      <c r="EE36" s="800">
        <v>336</v>
      </c>
      <c r="EF36" s="764">
        <v>13</v>
      </c>
      <c r="EG36" s="767">
        <v>16</v>
      </c>
      <c r="EH36" s="800">
        <v>46</v>
      </c>
      <c r="EI36" s="774">
        <f t="shared" si="57"/>
        <v>76</v>
      </c>
      <c r="EJ36" s="774">
        <f t="shared" si="58"/>
        <v>90</v>
      </c>
      <c r="EK36" s="775">
        <f t="shared" si="59"/>
        <v>138</v>
      </c>
      <c r="EL36" s="772">
        <v>32</v>
      </c>
      <c r="EM36" s="767">
        <v>37</v>
      </c>
      <c r="EN36" s="690">
        <v>42</v>
      </c>
      <c r="EO36" s="688"/>
      <c r="EP36" s="689">
        <v>29</v>
      </c>
      <c r="EQ36" s="782">
        <v>37</v>
      </c>
      <c r="ER36" s="772">
        <v>31</v>
      </c>
      <c r="ES36" s="692">
        <v>29</v>
      </c>
      <c r="ET36" s="690">
        <v>6</v>
      </c>
      <c r="EU36" s="774">
        <f t="shared" si="60"/>
        <v>186</v>
      </c>
      <c r="EV36" s="774">
        <f t="shared" si="61"/>
        <v>160</v>
      </c>
      <c r="EW36" s="775">
        <f t="shared" si="62"/>
        <v>181</v>
      </c>
      <c r="EX36" s="772"/>
      <c r="EY36" s="767">
        <v>32</v>
      </c>
      <c r="EZ36" s="770">
        <v>16</v>
      </c>
    </row>
    <row r="37" spans="1:156">
      <c r="A37" s="685" t="s">
        <v>85</v>
      </c>
      <c r="B37" s="686" t="s">
        <v>986</v>
      </c>
      <c r="C37" s="799" t="s">
        <v>631</v>
      </c>
      <c r="D37" s="687">
        <v>101301</v>
      </c>
      <c r="E37" s="687">
        <v>10</v>
      </c>
      <c r="F37" s="688"/>
      <c r="G37" s="689"/>
      <c r="H37" s="689"/>
      <c r="I37" s="764"/>
      <c r="J37" s="764"/>
      <c r="K37" s="764"/>
      <c r="L37" s="698"/>
      <c r="M37" s="688"/>
      <c r="N37" s="689"/>
      <c r="O37" s="691"/>
      <c r="P37" s="691"/>
      <c r="Q37" s="689"/>
      <c r="R37" s="689"/>
      <c r="S37" s="689"/>
      <c r="T37" s="689"/>
      <c r="U37" s="689"/>
      <c r="V37" s="764"/>
      <c r="W37" s="767"/>
      <c r="X37" s="765"/>
      <c r="Y37" s="688"/>
      <c r="Z37" s="689"/>
      <c r="AA37" s="689"/>
      <c r="AB37" s="689"/>
      <c r="AC37" s="764"/>
      <c r="AD37" s="767"/>
      <c r="AE37" s="689"/>
      <c r="AF37" s="689"/>
      <c r="AG37" s="689"/>
      <c r="AH37" s="764"/>
      <c r="AI37" s="767"/>
      <c r="AJ37" s="765"/>
      <c r="AK37" s="892">
        <f t="shared" si="1"/>
        <v>0</v>
      </c>
      <c r="AL37" s="884">
        <f t="shared" si="2"/>
        <v>0</v>
      </c>
      <c r="AM37" s="883">
        <f t="shared" si="3"/>
        <v>0</v>
      </c>
      <c r="AN37" s="884">
        <f t="shared" si="4"/>
        <v>0</v>
      </c>
      <c r="AO37" s="883">
        <f t="shared" si="5"/>
        <v>0</v>
      </c>
      <c r="AP37" s="884">
        <f t="shared" si="6"/>
        <v>0</v>
      </c>
      <c r="AQ37" s="768">
        <f t="shared" si="7"/>
        <v>0</v>
      </c>
      <c r="AR37" s="883">
        <f t="shared" si="8"/>
        <v>0</v>
      </c>
      <c r="AS37" s="886">
        <f t="shared" si="9"/>
        <v>0</v>
      </c>
      <c r="AT37" s="888">
        <f t="shared" si="10"/>
        <v>0</v>
      </c>
      <c r="AU37" s="886">
        <f t="shared" si="11"/>
        <v>0</v>
      </c>
      <c r="AV37" s="886">
        <f t="shared" si="12"/>
        <v>0</v>
      </c>
      <c r="AW37" s="888">
        <f t="shared" si="13"/>
        <v>0</v>
      </c>
      <c r="AX37" s="886">
        <f t="shared" si="14"/>
        <v>0</v>
      </c>
      <c r="AY37" s="886">
        <f t="shared" si="15"/>
        <v>0</v>
      </c>
      <c r="AZ37" s="888">
        <f t="shared" si="16"/>
        <v>0</v>
      </c>
      <c r="BA37" s="884">
        <f t="shared" si="17"/>
        <v>0</v>
      </c>
      <c r="BB37" s="883">
        <f t="shared" si="18"/>
        <v>0</v>
      </c>
      <c r="BC37" s="884">
        <f t="shared" si="19"/>
        <v>0</v>
      </c>
      <c r="BD37" s="883">
        <f t="shared" si="20"/>
        <v>0</v>
      </c>
      <c r="BE37" s="886">
        <f t="shared" si="21"/>
        <v>0</v>
      </c>
      <c r="BF37" s="886">
        <f t="shared" si="22"/>
        <v>0</v>
      </c>
      <c r="BG37" s="888">
        <f t="shared" si="23"/>
        <v>0</v>
      </c>
      <c r="BH37" s="886">
        <f t="shared" si="24"/>
        <v>0</v>
      </c>
      <c r="BI37" s="886">
        <f t="shared" si="25"/>
        <v>0</v>
      </c>
      <c r="BJ37" s="890">
        <f t="shared" si="26"/>
        <v>0</v>
      </c>
      <c r="BK37" s="885">
        <f t="shared" si="27"/>
        <v>0</v>
      </c>
      <c r="BL37" s="885">
        <f t="shared" si="28"/>
        <v>0</v>
      </c>
      <c r="BM37" s="688"/>
      <c r="BN37" s="764"/>
      <c r="BO37" s="770"/>
      <c r="BP37" s="689"/>
      <c r="BQ37" s="764"/>
      <c r="BR37" s="626"/>
      <c r="BS37" s="768">
        <f t="shared" si="29"/>
        <v>0</v>
      </c>
      <c r="BT37" s="768">
        <f t="shared" si="30"/>
        <v>0</v>
      </c>
      <c r="BU37" s="771">
        <f t="shared" si="31"/>
        <v>0</v>
      </c>
      <c r="BV37" s="772"/>
      <c r="BW37" s="767"/>
      <c r="BX37" s="765"/>
      <c r="BY37" s="772"/>
      <c r="BZ37" s="767"/>
      <c r="CA37" s="765"/>
      <c r="CB37" s="772"/>
      <c r="CC37" s="767"/>
      <c r="CD37" s="765"/>
      <c r="CE37" s="773">
        <f t="shared" si="32"/>
        <v>0</v>
      </c>
      <c r="CF37" s="774">
        <f t="shared" si="33"/>
        <v>0</v>
      </c>
      <c r="CG37" s="775">
        <f t="shared" si="34"/>
        <v>0</v>
      </c>
      <c r="CH37" s="772"/>
      <c r="CI37" s="767"/>
      <c r="CJ37" s="765"/>
      <c r="CK37" s="873">
        <f>+CS37/0.5</f>
        <v>780</v>
      </c>
      <c r="CL37" s="720">
        <v>673</v>
      </c>
      <c r="CM37" s="764">
        <v>658</v>
      </c>
      <c r="CN37" s="764">
        <v>763</v>
      </c>
      <c r="CO37" s="692">
        <v>757</v>
      </c>
      <c r="CP37" s="690">
        <v>761</v>
      </c>
      <c r="CQ37" s="721">
        <v>300</v>
      </c>
      <c r="CR37" s="720">
        <v>266</v>
      </c>
      <c r="CS37" s="720">
        <v>390</v>
      </c>
      <c r="CT37" s="720">
        <v>336</v>
      </c>
      <c r="CU37" s="699">
        <v>362</v>
      </c>
      <c r="CV37" s="764">
        <v>394</v>
      </c>
      <c r="CW37" s="767">
        <v>462</v>
      </c>
      <c r="CX37" s="800">
        <v>264</v>
      </c>
      <c r="CY37" s="721"/>
      <c r="CZ37" s="720"/>
      <c r="DA37" s="720"/>
      <c r="DB37" s="720"/>
      <c r="DC37" s="720"/>
      <c r="DD37" s="767"/>
      <c r="DE37" s="767"/>
      <c r="DF37" s="765"/>
      <c r="DG37" s="892">
        <f t="shared" si="35"/>
        <v>300</v>
      </c>
      <c r="DH37" s="884">
        <f t="shared" si="36"/>
        <v>0</v>
      </c>
      <c r="DI37" s="883">
        <f t="shared" si="37"/>
        <v>266</v>
      </c>
      <c r="DJ37" s="884">
        <f t="shared" si="38"/>
        <v>266</v>
      </c>
      <c r="DK37" s="883">
        <f t="shared" si="39"/>
        <v>390</v>
      </c>
      <c r="DL37" s="884">
        <f t="shared" si="40"/>
        <v>390</v>
      </c>
      <c r="DM37" s="888">
        <f t="shared" si="41"/>
        <v>336</v>
      </c>
      <c r="DN37" s="886">
        <f t="shared" si="49"/>
        <v>336</v>
      </c>
      <c r="DO37" s="886">
        <f t="shared" si="42"/>
        <v>336</v>
      </c>
      <c r="DP37" s="888">
        <f t="shared" si="43"/>
        <v>362</v>
      </c>
      <c r="DQ37" s="886">
        <f t="shared" si="50"/>
        <v>362</v>
      </c>
      <c r="DR37" s="886">
        <f t="shared" si="44"/>
        <v>362</v>
      </c>
      <c r="DS37" s="888">
        <f t="shared" si="45"/>
        <v>394</v>
      </c>
      <c r="DT37" s="886">
        <f t="shared" si="51"/>
        <v>394</v>
      </c>
      <c r="DU37" s="886">
        <f t="shared" si="46"/>
        <v>394</v>
      </c>
      <c r="DV37" s="886">
        <f t="shared" si="52"/>
        <v>394</v>
      </c>
      <c r="DW37" s="888">
        <f t="shared" si="47"/>
        <v>462</v>
      </c>
      <c r="DX37" s="886">
        <f t="shared" si="53"/>
        <v>462</v>
      </c>
      <c r="DY37" s="886">
        <f t="shared" si="54"/>
        <v>462</v>
      </c>
      <c r="DZ37" s="954">
        <f t="shared" si="48"/>
        <v>264</v>
      </c>
      <c r="EA37" s="885">
        <f t="shared" si="55"/>
        <v>264</v>
      </c>
      <c r="EB37" s="885">
        <f t="shared" si="56"/>
        <v>264</v>
      </c>
      <c r="EC37" s="772">
        <v>218</v>
      </c>
      <c r="ED37" s="767">
        <v>205</v>
      </c>
      <c r="EE37" s="800">
        <v>172</v>
      </c>
      <c r="EF37" s="764">
        <v>41</v>
      </c>
      <c r="EG37" s="767">
        <v>17</v>
      </c>
      <c r="EH37" s="800">
        <v>27</v>
      </c>
      <c r="EI37" s="774">
        <f t="shared" si="57"/>
        <v>135</v>
      </c>
      <c r="EJ37" s="774">
        <f t="shared" si="58"/>
        <v>240</v>
      </c>
      <c r="EK37" s="775">
        <f t="shared" si="59"/>
        <v>65</v>
      </c>
      <c r="EL37" s="772">
        <v>89</v>
      </c>
      <c r="EM37" s="767">
        <v>100</v>
      </c>
      <c r="EN37" s="690">
        <v>107</v>
      </c>
      <c r="EO37" s="688"/>
      <c r="EP37" s="689">
        <v>45</v>
      </c>
      <c r="EQ37" s="782">
        <v>62</v>
      </c>
      <c r="ER37" s="772">
        <v>66</v>
      </c>
      <c r="ES37" s="692">
        <v>51</v>
      </c>
      <c r="ET37" s="690">
        <v>69</v>
      </c>
      <c r="EU37" s="774">
        <f t="shared" si="60"/>
        <v>181</v>
      </c>
      <c r="EV37" s="774">
        <f t="shared" si="61"/>
        <v>166</v>
      </c>
      <c r="EW37" s="775">
        <f t="shared" si="62"/>
        <v>156</v>
      </c>
      <c r="EX37" s="772"/>
      <c r="EY37" s="767">
        <v>99</v>
      </c>
      <c r="EZ37" s="770">
        <v>103</v>
      </c>
    </row>
    <row r="38" spans="1:156">
      <c r="A38" s="685" t="s">
        <v>85</v>
      </c>
      <c r="B38" s="686" t="s">
        <v>987</v>
      </c>
      <c r="C38" s="798"/>
      <c r="D38" s="687">
        <v>101499</v>
      </c>
      <c r="E38" s="687">
        <v>10</v>
      </c>
      <c r="F38" s="688"/>
      <c r="G38" s="689"/>
      <c r="H38" s="689"/>
      <c r="I38" s="764"/>
      <c r="J38" s="764"/>
      <c r="K38" s="764"/>
      <c r="L38" s="698"/>
      <c r="M38" s="688"/>
      <c r="N38" s="689"/>
      <c r="O38" s="691"/>
      <c r="P38" s="691"/>
      <c r="Q38" s="689"/>
      <c r="R38" s="689"/>
      <c r="S38" s="689"/>
      <c r="T38" s="689"/>
      <c r="U38" s="689"/>
      <c r="V38" s="764"/>
      <c r="W38" s="767"/>
      <c r="X38" s="765"/>
      <c r="Y38" s="688"/>
      <c r="Z38" s="689"/>
      <c r="AA38" s="689"/>
      <c r="AB38" s="689"/>
      <c r="AC38" s="764"/>
      <c r="AD38" s="767"/>
      <c r="AE38" s="689"/>
      <c r="AF38" s="689"/>
      <c r="AG38" s="689"/>
      <c r="AH38" s="764"/>
      <c r="AI38" s="767"/>
      <c r="AJ38" s="765"/>
      <c r="AK38" s="892">
        <f t="shared" si="1"/>
        <v>0</v>
      </c>
      <c r="AL38" s="884">
        <f t="shared" si="2"/>
        <v>0</v>
      </c>
      <c r="AM38" s="883">
        <f t="shared" si="3"/>
        <v>0</v>
      </c>
      <c r="AN38" s="884">
        <f t="shared" si="4"/>
        <v>0</v>
      </c>
      <c r="AO38" s="883">
        <f t="shared" si="5"/>
        <v>0</v>
      </c>
      <c r="AP38" s="884">
        <f t="shared" si="6"/>
        <v>0</v>
      </c>
      <c r="AQ38" s="768">
        <f t="shared" si="7"/>
        <v>0</v>
      </c>
      <c r="AR38" s="883">
        <f t="shared" si="8"/>
        <v>0</v>
      </c>
      <c r="AS38" s="886">
        <f t="shared" si="9"/>
        <v>0</v>
      </c>
      <c r="AT38" s="888">
        <f t="shared" si="10"/>
        <v>0</v>
      </c>
      <c r="AU38" s="886">
        <f t="shared" si="11"/>
        <v>0</v>
      </c>
      <c r="AV38" s="886">
        <f t="shared" si="12"/>
        <v>0</v>
      </c>
      <c r="AW38" s="888">
        <f t="shared" si="13"/>
        <v>0</v>
      </c>
      <c r="AX38" s="886">
        <f t="shared" si="14"/>
        <v>0</v>
      </c>
      <c r="AY38" s="886">
        <f t="shared" si="15"/>
        <v>0</v>
      </c>
      <c r="AZ38" s="888">
        <f t="shared" si="16"/>
        <v>0</v>
      </c>
      <c r="BA38" s="884">
        <f t="shared" si="17"/>
        <v>0</v>
      </c>
      <c r="BB38" s="883">
        <f t="shared" si="18"/>
        <v>0</v>
      </c>
      <c r="BC38" s="884">
        <f t="shared" si="19"/>
        <v>0</v>
      </c>
      <c r="BD38" s="883">
        <f t="shared" si="20"/>
        <v>0</v>
      </c>
      <c r="BE38" s="886">
        <f t="shared" si="21"/>
        <v>0</v>
      </c>
      <c r="BF38" s="886">
        <f t="shared" si="22"/>
        <v>0</v>
      </c>
      <c r="BG38" s="888">
        <f t="shared" si="23"/>
        <v>0</v>
      </c>
      <c r="BH38" s="886">
        <f t="shared" si="24"/>
        <v>0</v>
      </c>
      <c r="BI38" s="886">
        <f t="shared" si="25"/>
        <v>0</v>
      </c>
      <c r="BJ38" s="890">
        <f t="shared" si="26"/>
        <v>0</v>
      </c>
      <c r="BK38" s="885">
        <f t="shared" si="27"/>
        <v>0</v>
      </c>
      <c r="BL38" s="885">
        <f t="shared" si="28"/>
        <v>0</v>
      </c>
      <c r="BM38" s="688"/>
      <c r="BN38" s="764"/>
      <c r="BO38" s="770"/>
      <c r="BP38" s="689"/>
      <c r="BQ38" s="764"/>
      <c r="BR38" s="626"/>
      <c r="BS38" s="768">
        <f t="shared" si="29"/>
        <v>0</v>
      </c>
      <c r="BT38" s="768">
        <f t="shared" si="30"/>
        <v>0</v>
      </c>
      <c r="BU38" s="771">
        <f t="shared" si="31"/>
        <v>0</v>
      </c>
      <c r="BV38" s="772"/>
      <c r="BW38" s="767"/>
      <c r="BX38" s="765"/>
      <c r="BY38" s="772"/>
      <c r="BZ38" s="767"/>
      <c r="CA38" s="765"/>
      <c r="CB38" s="772"/>
      <c r="CC38" s="767"/>
      <c r="CD38" s="765"/>
      <c r="CE38" s="773">
        <f t="shared" si="32"/>
        <v>0</v>
      </c>
      <c r="CF38" s="774">
        <f t="shared" si="33"/>
        <v>0</v>
      </c>
      <c r="CG38" s="775">
        <f t="shared" si="34"/>
        <v>0</v>
      </c>
      <c r="CH38" s="772"/>
      <c r="CI38" s="767"/>
      <c r="CJ38" s="765"/>
      <c r="CK38" s="873">
        <f>+CS38/0.59</f>
        <v>479.66101694915255</v>
      </c>
      <c r="CL38" s="720">
        <v>454</v>
      </c>
      <c r="CM38" s="764">
        <v>530</v>
      </c>
      <c r="CN38" s="764">
        <v>508</v>
      </c>
      <c r="CO38" s="692">
        <v>648</v>
      </c>
      <c r="CP38" s="690">
        <v>504</v>
      </c>
      <c r="CQ38" s="721">
        <v>350</v>
      </c>
      <c r="CR38" s="720">
        <v>322</v>
      </c>
      <c r="CS38" s="720">
        <v>283</v>
      </c>
      <c r="CT38" s="720">
        <v>269</v>
      </c>
      <c r="CU38" s="699">
        <v>306</v>
      </c>
      <c r="CV38" s="764">
        <v>306</v>
      </c>
      <c r="CW38" s="767">
        <v>323</v>
      </c>
      <c r="CX38" s="800">
        <v>433</v>
      </c>
      <c r="CY38" s="721"/>
      <c r="CZ38" s="720"/>
      <c r="DA38" s="720"/>
      <c r="DB38" s="720"/>
      <c r="DC38" s="720"/>
      <c r="DD38" s="767"/>
      <c r="DE38" s="767"/>
      <c r="DF38" s="765"/>
      <c r="DG38" s="892">
        <f t="shared" si="35"/>
        <v>350</v>
      </c>
      <c r="DH38" s="884">
        <f t="shared" si="36"/>
        <v>0</v>
      </c>
      <c r="DI38" s="883">
        <f t="shared" si="37"/>
        <v>322</v>
      </c>
      <c r="DJ38" s="884">
        <f t="shared" si="38"/>
        <v>322</v>
      </c>
      <c r="DK38" s="883">
        <f t="shared" si="39"/>
        <v>283</v>
      </c>
      <c r="DL38" s="884">
        <f t="shared" si="40"/>
        <v>283</v>
      </c>
      <c r="DM38" s="888">
        <f t="shared" si="41"/>
        <v>269</v>
      </c>
      <c r="DN38" s="886">
        <f t="shared" si="49"/>
        <v>269</v>
      </c>
      <c r="DO38" s="886">
        <f t="shared" si="42"/>
        <v>269</v>
      </c>
      <c r="DP38" s="888">
        <f t="shared" si="43"/>
        <v>306</v>
      </c>
      <c r="DQ38" s="886">
        <f t="shared" si="50"/>
        <v>306</v>
      </c>
      <c r="DR38" s="886">
        <f t="shared" si="44"/>
        <v>306</v>
      </c>
      <c r="DS38" s="888">
        <f t="shared" si="45"/>
        <v>306</v>
      </c>
      <c r="DT38" s="886">
        <f t="shared" si="51"/>
        <v>306</v>
      </c>
      <c r="DU38" s="886">
        <f t="shared" si="46"/>
        <v>306</v>
      </c>
      <c r="DV38" s="886">
        <f t="shared" si="52"/>
        <v>306</v>
      </c>
      <c r="DW38" s="888">
        <f t="shared" si="47"/>
        <v>323</v>
      </c>
      <c r="DX38" s="886">
        <f t="shared" si="53"/>
        <v>323</v>
      </c>
      <c r="DY38" s="886">
        <f t="shared" si="54"/>
        <v>323</v>
      </c>
      <c r="DZ38" s="954">
        <f t="shared" si="48"/>
        <v>433</v>
      </c>
      <c r="EA38" s="885">
        <f t="shared" si="55"/>
        <v>433</v>
      </c>
      <c r="EB38" s="885">
        <f t="shared" si="56"/>
        <v>433</v>
      </c>
      <c r="EC38" s="772">
        <v>188</v>
      </c>
      <c r="ED38" s="767">
        <v>188</v>
      </c>
      <c r="EE38" s="800">
        <v>244</v>
      </c>
      <c r="EF38" s="764">
        <v>22</v>
      </c>
      <c r="EG38" s="767">
        <v>26</v>
      </c>
      <c r="EH38" s="800">
        <v>23</v>
      </c>
      <c r="EI38" s="774">
        <f t="shared" si="57"/>
        <v>96</v>
      </c>
      <c r="EJ38" s="774">
        <f t="shared" si="58"/>
        <v>109</v>
      </c>
      <c r="EK38" s="775">
        <f t="shared" si="59"/>
        <v>166</v>
      </c>
      <c r="EL38" s="772">
        <v>109</v>
      </c>
      <c r="EM38" s="767">
        <v>84</v>
      </c>
      <c r="EN38" s="690">
        <v>92</v>
      </c>
      <c r="EO38" s="688"/>
      <c r="EP38" s="689">
        <v>31</v>
      </c>
      <c r="EQ38" s="782">
        <v>27</v>
      </c>
      <c r="ER38" s="772">
        <v>53</v>
      </c>
      <c r="ES38" s="692">
        <v>24</v>
      </c>
      <c r="ET38" s="690">
        <v>60</v>
      </c>
      <c r="EU38" s="774">
        <f t="shared" si="60"/>
        <v>107</v>
      </c>
      <c r="EV38" s="774">
        <f t="shared" si="61"/>
        <v>167</v>
      </c>
      <c r="EW38" s="775">
        <f t="shared" si="62"/>
        <v>127</v>
      </c>
      <c r="EX38" s="772"/>
      <c r="EY38" s="767">
        <v>91</v>
      </c>
      <c r="EZ38" s="770">
        <v>77</v>
      </c>
    </row>
    <row r="39" spans="1:156">
      <c r="A39" s="685" t="s">
        <v>85</v>
      </c>
      <c r="B39" s="686" t="s">
        <v>988</v>
      </c>
      <c r="C39" s="798"/>
      <c r="D39" s="687">
        <v>101602</v>
      </c>
      <c r="E39" s="687">
        <v>10</v>
      </c>
      <c r="F39" s="688"/>
      <c r="G39" s="689"/>
      <c r="H39" s="689"/>
      <c r="I39" s="764"/>
      <c r="J39" s="764"/>
      <c r="K39" s="764"/>
      <c r="L39" s="698"/>
      <c r="M39" s="688"/>
      <c r="N39" s="689"/>
      <c r="O39" s="691"/>
      <c r="P39" s="691"/>
      <c r="Q39" s="689"/>
      <c r="R39" s="689"/>
      <c r="S39" s="689"/>
      <c r="T39" s="689"/>
      <c r="U39" s="689"/>
      <c r="V39" s="764"/>
      <c r="W39" s="767"/>
      <c r="X39" s="765"/>
      <c r="Y39" s="688"/>
      <c r="Z39" s="689"/>
      <c r="AA39" s="689"/>
      <c r="AB39" s="689"/>
      <c r="AC39" s="764"/>
      <c r="AD39" s="767"/>
      <c r="AE39" s="689"/>
      <c r="AF39" s="689"/>
      <c r="AG39" s="689"/>
      <c r="AH39" s="764"/>
      <c r="AI39" s="767"/>
      <c r="AJ39" s="765"/>
      <c r="AK39" s="892">
        <f t="shared" si="1"/>
        <v>0</v>
      </c>
      <c r="AL39" s="884">
        <f t="shared" si="2"/>
        <v>0</v>
      </c>
      <c r="AM39" s="883">
        <f t="shared" si="3"/>
        <v>0</v>
      </c>
      <c r="AN39" s="884">
        <f t="shared" si="4"/>
        <v>0</v>
      </c>
      <c r="AO39" s="883">
        <f t="shared" si="5"/>
        <v>0</v>
      </c>
      <c r="AP39" s="884">
        <f t="shared" si="6"/>
        <v>0</v>
      </c>
      <c r="AQ39" s="768">
        <f t="shared" si="7"/>
        <v>0</v>
      </c>
      <c r="AR39" s="883">
        <f t="shared" si="8"/>
        <v>0</v>
      </c>
      <c r="AS39" s="886">
        <f t="shared" si="9"/>
        <v>0</v>
      </c>
      <c r="AT39" s="888">
        <f t="shared" si="10"/>
        <v>0</v>
      </c>
      <c r="AU39" s="886">
        <f t="shared" si="11"/>
        <v>0</v>
      </c>
      <c r="AV39" s="886">
        <f t="shared" si="12"/>
        <v>0</v>
      </c>
      <c r="AW39" s="888">
        <f t="shared" si="13"/>
        <v>0</v>
      </c>
      <c r="AX39" s="886">
        <f t="shared" si="14"/>
        <v>0</v>
      </c>
      <c r="AY39" s="886">
        <f t="shared" si="15"/>
        <v>0</v>
      </c>
      <c r="AZ39" s="888">
        <f t="shared" si="16"/>
        <v>0</v>
      </c>
      <c r="BA39" s="884">
        <f t="shared" si="17"/>
        <v>0</v>
      </c>
      <c r="BB39" s="883">
        <f t="shared" si="18"/>
        <v>0</v>
      </c>
      <c r="BC39" s="884">
        <f t="shared" si="19"/>
        <v>0</v>
      </c>
      <c r="BD39" s="883">
        <f t="shared" si="20"/>
        <v>0</v>
      </c>
      <c r="BE39" s="886">
        <f t="shared" si="21"/>
        <v>0</v>
      </c>
      <c r="BF39" s="886">
        <f t="shared" si="22"/>
        <v>0</v>
      </c>
      <c r="BG39" s="888">
        <f t="shared" si="23"/>
        <v>0</v>
      </c>
      <c r="BH39" s="886">
        <f t="shared" si="24"/>
        <v>0</v>
      </c>
      <c r="BI39" s="886">
        <f t="shared" si="25"/>
        <v>0</v>
      </c>
      <c r="BJ39" s="890">
        <f t="shared" si="26"/>
        <v>0</v>
      </c>
      <c r="BK39" s="885">
        <f t="shared" si="27"/>
        <v>0</v>
      </c>
      <c r="BL39" s="885">
        <f t="shared" si="28"/>
        <v>0</v>
      </c>
      <c r="BM39" s="688"/>
      <c r="BN39" s="764"/>
      <c r="BO39" s="770"/>
      <c r="BP39" s="689"/>
      <c r="BQ39" s="764"/>
      <c r="BR39" s="626"/>
      <c r="BS39" s="768">
        <f t="shared" si="29"/>
        <v>0</v>
      </c>
      <c r="BT39" s="768">
        <f t="shared" si="30"/>
        <v>0</v>
      </c>
      <c r="BU39" s="771">
        <f t="shared" si="31"/>
        <v>0</v>
      </c>
      <c r="BV39" s="772"/>
      <c r="BW39" s="767"/>
      <c r="BX39" s="765"/>
      <c r="BY39" s="772"/>
      <c r="BZ39" s="767"/>
      <c r="CA39" s="765"/>
      <c r="CB39" s="772"/>
      <c r="CC39" s="767"/>
      <c r="CD39" s="765"/>
      <c r="CE39" s="773">
        <f t="shared" si="32"/>
        <v>0</v>
      </c>
      <c r="CF39" s="774">
        <f t="shared" si="33"/>
        <v>0</v>
      </c>
      <c r="CG39" s="775">
        <f t="shared" si="34"/>
        <v>0</v>
      </c>
      <c r="CH39" s="772"/>
      <c r="CI39" s="767"/>
      <c r="CJ39" s="765"/>
      <c r="CK39" s="873">
        <f>+CS39/0.57</f>
        <v>512.28070175438597</v>
      </c>
      <c r="CL39" s="720">
        <v>530</v>
      </c>
      <c r="CM39" s="764">
        <v>652</v>
      </c>
      <c r="CN39" s="764">
        <v>733</v>
      </c>
      <c r="CO39" s="692">
        <v>635</v>
      </c>
      <c r="CP39" s="690">
        <v>717</v>
      </c>
      <c r="CQ39" s="721">
        <v>402</v>
      </c>
      <c r="CR39" s="720">
        <v>441</v>
      </c>
      <c r="CS39" s="720">
        <v>292</v>
      </c>
      <c r="CT39" s="720">
        <v>303</v>
      </c>
      <c r="CU39" s="699">
        <v>396</v>
      </c>
      <c r="CV39" s="764">
        <v>280</v>
      </c>
      <c r="CW39" s="767">
        <v>354</v>
      </c>
      <c r="CX39" s="800">
        <v>671</v>
      </c>
      <c r="CY39" s="721"/>
      <c r="CZ39" s="720"/>
      <c r="DA39" s="720"/>
      <c r="DB39" s="720"/>
      <c r="DC39" s="720"/>
      <c r="DD39" s="767"/>
      <c r="DE39" s="767"/>
      <c r="DF39" s="765"/>
      <c r="DG39" s="892">
        <f t="shared" si="35"/>
        <v>402</v>
      </c>
      <c r="DH39" s="884">
        <f t="shared" si="36"/>
        <v>0</v>
      </c>
      <c r="DI39" s="883">
        <f t="shared" si="37"/>
        <v>441</v>
      </c>
      <c r="DJ39" s="884">
        <f t="shared" si="38"/>
        <v>441</v>
      </c>
      <c r="DK39" s="883">
        <f t="shared" si="39"/>
        <v>292</v>
      </c>
      <c r="DL39" s="884">
        <f t="shared" si="40"/>
        <v>292</v>
      </c>
      <c r="DM39" s="888">
        <f t="shared" si="41"/>
        <v>303</v>
      </c>
      <c r="DN39" s="886">
        <f t="shared" si="49"/>
        <v>303</v>
      </c>
      <c r="DO39" s="886">
        <f t="shared" si="42"/>
        <v>303</v>
      </c>
      <c r="DP39" s="888">
        <f t="shared" si="43"/>
        <v>396</v>
      </c>
      <c r="DQ39" s="886">
        <f t="shared" si="50"/>
        <v>396</v>
      </c>
      <c r="DR39" s="886">
        <f t="shared" si="44"/>
        <v>396</v>
      </c>
      <c r="DS39" s="888">
        <f t="shared" si="45"/>
        <v>280</v>
      </c>
      <c r="DT39" s="886">
        <f t="shared" si="51"/>
        <v>280</v>
      </c>
      <c r="DU39" s="886">
        <f t="shared" si="46"/>
        <v>280</v>
      </c>
      <c r="DV39" s="886">
        <f t="shared" si="52"/>
        <v>280</v>
      </c>
      <c r="DW39" s="888">
        <f t="shared" si="47"/>
        <v>354</v>
      </c>
      <c r="DX39" s="886">
        <f t="shared" si="53"/>
        <v>354</v>
      </c>
      <c r="DY39" s="886">
        <f t="shared" si="54"/>
        <v>354</v>
      </c>
      <c r="DZ39" s="954">
        <f t="shared" si="48"/>
        <v>671</v>
      </c>
      <c r="EA39" s="885">
        <f t="shared" si="55"/>
        <v>671</v>
      </c>
      <c r="EB39" s="885">
        <f t="shared" si="56"/>
        <v>671</v>
      </c>
      <c r="EC39" s="772">
        <v>182</v>
      </c>
      <c r="ED39" s="767">
        <v>203</v>
      </c>
      <c r="EE39" s="800">
        <v>444</v>
      </c>
      <c r="EF39" s="764">
        <v>28</v>
      </c>
      <c r="EG39" s="767">
        <v>28</v>
      </c>
      <c r="EH39" s="800">
        <v>26</v>
      </c>
      <c r="EI39" s="774">
        <f t="shared" si="57"/>
        <v>70</v>
      </c>
      <c r="EJ39" s="774">
        <f t="shared" si="58"/>
        <v>123</v>
      </c>
      <c r="EK39" s="775">
        <f t="shared" si="59"/>
        <v>201</v>
      </c>
      <c r="EL39" s="772">
        <v>77</v>
      </c>
      <c r="EM39" s="767">
        <v>99</v>
      </c>
      <c r="EN39" s="690">
        <v>73</v>
      </c>
      <c r="EO39" s="688"/>
      <c r="EP39" s="689">
        <v>42</v>
      </c>
      <c r="EQ39" s="782">
        <v>30</v>
      </c>
      <c r="ER39" s="772">
        <v>0</v>
      </c>
      <c r="ES39" s="692">
        <v>0</v>
      </c>
      <c r="ET39" s="690">
        <v>0</v>
      </c>
      <c r="EU39" s="774">
        <f t="shared" si="60"/>
        <v>226</v>
      </c>
      <c r="EV39" s="774">
        <f t="shared" si="61"/>
        <v>255</v>
      </c>
      <c r="EW39" s="775">
        <f t="shared" si="62"/>
        <v>177</v>
      </c>
      <c r="EX39" s="772"/>
      <c r="EY39" s="767">
        <v>103</v>
      </c>
      <c r="EZ39" s="770">
        <v>93</v>
      </c>
    </row>
    <row r="40" spans="1:156">
      <c r="A40" s="685" t="s">
        <v>85</v>
      </c>
      <c r="B40" s="686" t="s">
        <v>989</v>
      </c>
      <c r="C40" s="799"/>
      <c r="D40" s="687">
        <v>102076</v>
      </c>
      <c r="E40" s="687">
        <v>10</v>
      </c>
      <c r="F40" s="688"/>
      <c r="G40" s="689"/>
      <c r="H40" s="689"/>
      <c r="I40" s="764"/>
      <c r="J40" s="764"/>
      <c r="K40" s="764"/>
      <c r="L40" s="698"/>
      <c r="M40" s="688"/>
      <c r="N40" s="689"/>
      <c r="O40" s="691"/>
      <c r="P40" s="691"/>
      <c r="Q40" s="689"/>
      <c r="R40" s="689"/>
      <c r="S40" s="689"/>
      <c r="T40" s="689"/>
      <c r="U40" s="689"/>
      <c r="V40" s="764"/>
      <c r="W40" s="767"/>
      <c r="X40" s="765"/>
      <c r="Y40" s="688"/>
      <c r="Z40" s="689"/>
      <c r="AA40" s="689"/>
      <c r="AB40" s="689"/>
      <c r="AC40" s="764"/>
      <c r="AD40" s="767"/>
      <c r="AE40" s="689"/>
      <c r="AF40" s="689"/>
      <c r="AG40" s="689"/>
      <c r="AH40" s="764"/>
      <c r="AI40" s="767"/>
      <c r="AJ40" s="765"/>
      <c r="AK40" s="892">
        <f t="shared" si="1"/>
        <v>0</v>
      </c>
      <c r="AL40" s="884">
        <f t="shared" si="2"/>
        <v>0</v>
      </c>
      <c r="AM40" s="883">
        <f t="shared" si="3"/>
        <v>0</v>
      </c>
      <c r="AN40" s="884">
        <f t="shared" si="4"/>
        <v>0</v>
      </c>
      <c r="AO40" s="883">
        <f t="shared" si="5"/>
        <v>0</v>
      </c>
      <c r="AP40" s="884">
        <f t="shared" si="6"/>
        <v>0</v>
      </c>
      <c r="AQ40" s="768">
        <f t="shared" si="7"/>
        <v>0</v>
      </c>
      <c r="AR40" s="883">
        <f t="shared" si="8"/>
        <v>0</v>
      </c>
      <c r="AS40" s="886">
        <f t="shared" si="9"/>
        <v>0</v>
      </c>
      <c r="AT40" s="888">
        <f t="shared" si="10"/>
        <v>0</v>
      </c>
      <c r="AU40" s="886">
        <f t="shared" si="11"/>
        <v>0</v>
      </c>
      <c r="AV40" s="886">
        <f t="shared" si="12"/>
        <v>0</v>
      </c>
      <c r="AW40" s="888">
        <f t="shared" si="13"/>
        <v>0</v>
      </c>
      <c r="AX40" s="886">
        <f t="shared" si="14"/>
        <v>0</v>
      </c>
      <c r="AY40" s="886">
        <f t="shared" si="15"/>
        <v>0</v>
      </c>
      <c r="AZ40" s="888">
        <f t="shared" si="16"/>
        <v>0</v>
      </c>
      <c r="BA40" s="884">
        <f t="shared" si="17"/>
        <v>0</v>
      </c>
      <c r="BB40" s="883">
        <f t="shared" si="18"/>
        <v>0</v>
      </c>
      <c r="BC40" s="884">
        <f t="shared" si="19"/>
        <v>0</v>
      </c>
      <c r="BD40" s="883">
        <f t="shared" si="20"/>
        <v>0</v>
      </c>
      <c r="BE40" s="886">
        <f t="shared" si="21"/>
        <v>0</v>
      </c>
      <c r="BF40" s="886">
        <f t="shared" si="22"/>
        <v>0</v>
      </c>
      <c r="BG40" s="888">
        <f t="shared" si="23"/>
        <v>0</v>
      </c>
      <c r="BH40" s="886">
        <f t="shared" si="24"/>
        <v>0</v>
      </c>
      <c r="BI40" s="886">
        <f t="shared" si="25"/>
        <v>0</v>
      </c>
      <c r="BJ40" s="890">
        <f t="shared" si="26"/>
        <v>0</v>
      </c>
      <c r="BK40" s="885">
        <f t="shared" si="27"/>
        <v>0</v>
      </c>
      <c r="BL40" s="885">
        <f t="shared" si="28"/>
        <v>0</v>
      </c>
      <c r="BM40" s="688"/>
      <c r="BN40" s="764"/>
      <c r="BO40" s="770"/>
      <c r="BP40" s="689"/>
      <c r="BQ40" s="764"/>
      <c r="BR40" s="626"/>
      <c r="BS40" s="768">
        <f t="shared" si="29"/>
        <v>0</v>
      </c>
      <c r="BT40" s="768">
        <f t="shared" si="30"/>
        <v>0</v>
      </c>
      <c r="BU40" s="771">
        <f t="shared" si="31"/>
        <v>0</v>
      </c>
      <c r="BV40" s="772"/>
      <c r="BW40" s="767"/>
      <c r="BX40" s="765"/>
      <c r="BY40" s="772"/>
      <c r="BZ40" s="767"/>
      <c r="CA40" s="765"/>
      <c r="CB40" s="772"/>
      <c r="CC40" s="767"/>
      <c r="CD40" s="765"/>
      <c r="CE40" s="773">
        <f t="shared" si="32"/>
        <v>0</v>
      </c>
      <c r="CF40" s="774">
        <f t="shared" si="33"/>
        <v>0</v>
      </c>
      <c r="CG40" s="775">
        <f t="shared" si="34"/>
        <v>0</v>
      </c>
      <c r="CH40" s="772"/>
      <c r="CI40" s="767"/>
      <c r="CJ40" s="765"/>
      <c r="CK40" s="873">
        <f>+CS40/0.57</f>
        <v>691.22807017543869</v>
      </c>
      <c r="CL40" s="720">
        <v>809</v>
      </c>
      <c r="CM40" s="764">
        <v>822</v>
      </c>
      <c r="CN40" s="764">
        <v>937</v>
      </c>
      <c r="CO40" s="692">
        <v>935</v>
      </c>
      <c r="CP40" s="690">
        <v>1011</v>
      </c>
      <c r="CQ40" s="721">
        <v>434</v>
      </c>
      <c r="CR40" s="720">
        <v>450</v>
      </c>
      <c r="CS40" s="720">
        <v>394</v>
      </c>
      <c r="CT40" s="720">
        <v>465</v>
      </c>
      <c r="CU40" s="699">
        <v>478</v>
      </c>
      <c r="CV40" s="764">
        <v>539</v>
      </c>
      <c r="CW40" s="767">
        <v>602</v>
      </c>
      <c r="CX40" s="800">
        <v>597</v>
      </c>
      <c r="CY40" s="721"/>
      <c r="CZ40" s="720"/>
      <c r="DA40" s="720"/>
      <c r="DB40" s="720"/>
      <c r="DC40" s="720"/>
      <c r="DD40" s="767"/>
      <c r="DE40" s="767"/>
      <c r="DF40" s="765"/>
      <c r="DG40" s="892">
        <f t="shared" si="35"/>
        <v>434</v>
      </c>
      <c r="DH40" s="884">
        <f t="shared" si="36"/>
        <v>0</v>
      </c>
      <c r="DI40" s="883">
        <f t="shared" si="37"/>
        <v>450</v>
      </c>
      <c r="DJ40" s="884">
        <f t="shared" si="38"/>
        <v>450</v>
      </c>
      <c r="DK40" s="883">
        <f t="shared" si="39"/>
        <v>394</v>
      </c>
      <c r="DL40" s="884">
        <f t="shared" si="40"/>
        <v>394</v>
      </c>
      <c r="DM40" s="888">
        <f t="shared" si="41"/>
        <v>465</v>
      </c>
      <c r="DN40" s="886">
        <f t="shared" si="49"/>
        <v>465</v>
      </c>
      <c r="DO40" s="886">
        <f t="shared" si="42"/>
        <v>465</v>
      </c>
      <c r="DP40" s="888">
        <f t="shared" si="43"/>
        <v>478</v>
      </c>
      <c r="DQ40" s="886">
        <f t="shared" si="50"/>
        <v>478</v>
      </c>
      <c r="DR40" s="886">
        <f t="shared" si="44"/>
        <v>478</v>
      </c>
      <c r="DS40" s="888">
        <f t="shared" si="45"/>
        <v>539</v>
      </c>
      <c r="DT40" s="886">
        <f t="shared" si="51"/>
        <v>539</v>
      </c>
      <c r="DU40" s="886">
        <f t="shared" si="46"/>
        <v>539</v>
      </c>
      <c r="DV40" s="886">
        <f t="shared" si="52"/>
        <v>539</v>
      </c>
      <c r="DW40" s="888">
        <f t="shared" si="47"/>
        <v>602</v>
      </c>
      <c r="DX40" s="886">
        <f t="shared" si="53"/>
        <v>602</v>
      </c>
      <c r="DY40" s="886">
        <f t="shared" si="54"/>
        <v>602</v>
      </c>
      <c r="DZ40" s="954">
        <f t="shared" si="48"/>
        <v>597</v>
      </c>
      <c r="EA40" s="885">
        <f t="shared" si="55"/>
        <v>597</v>
      </c>
      <c r="EB40" s="885">
        <f t="shared" si="56"/>
        <v>597</v>
      </c>
      <c r="EC40" s="772">
        <v>398</v>
      </c>
      <c r="ED40" s="767">
        <v>404</v>
      </c>
      <c r="EE40" s="800">
        <v>433</v>
      </c>
      <c r="EF40" s="764">
        <v>60</v>
      </c>
      <c r="EG40" s="767">
        <v>63</v>
      </c>
      <c r="EH40" s="800">
        <v>49</v>
      </c>
      <c r="EI40" s="774">
        <f t="shared" si="57"/>
        <v>81</v>
      </c>
      <c r="EJ40" s="774">
        <f t="shared" si="58"/>
        <v>135</v>
      </c>
      <c r="EK40" s="775">
        <f t="shared" si="59"/>
        <v>115</v>
      </c>
      <c r="EL40" s="772">
        <v>75</v>
      </c>
      <c r="EM40" s="767">
        <v>123</v>
      </c>
      <c r="EN40" s="690">
        <v>165</v>
      </c>
      <c r="EO40" s="688"/>
      <c r="EP40" s="689">
        <v>72</v>
      </c>
      <c r="EQ40" s="782">
        <v>67</v>
      </c>
      <c r="ER40" s="772">
        <v>0</v>
      </c>
      <c r="ES40" s="692">
        <v>169</v>
      </c>
      <c r="ET40" s="690">
        <v>133</v>
      </c>
      <c r="EU40" s="774">
        <f t="shared" si="60"/>
        <v>390</v>
      </c>
      <c r="EV40" s="774">
        <f t="shared" si="61"/>
        <v>114</v>
      </c>
      <c r="EW40" s="775">
        <f t="shared" si="62"/>
        <v>174</v>
      </c>
      <c r="EX40" s="772"/>
      <c r="EY40" s="767">
        <v>132</v>
      </c>
      <c r="EZ40" s="770">
        <v>109</v>
      </c>
    </row>
    <row r="41" spans="1:156">
      <c r="A41" s="685" t="s">
        <v>85</v>
      </c>
      <c r="B41" s="686" t="s">
        <v>990</v>
      </c>
      <c r="C41" s="798"/>
      <c r="D41" s="687">
        <v>102313</v>
      </c>
      <c r="E41" s="687">
        <v>12</v>
      </c>
      <c r="F41" s="688"/>
      <c r="G41" s="689"/>
      <c r="H41" s="689"/>
      <c r="I41" s="764"/>
      <c r="J41" s="764"/>
      <c r="K41" s="764"/>
      <c r="L41" s="698"/>
      <c r="M41" s="688"/>
      <c r="N41" s="689"/>
      <c r="O41" s="691"/>
      <c r="P41" s="691"/>
      <c r="Q41" s="689"/>
      <c r="R41" s="689"/>
      <c r="S41" s="689"/>
      <c r="T41" s="689"/>
      <c r="U41" s="689"/>
      <c r="V41" s="764"/>
      <c r="W41" s="767"/>
      <c r="X41" s="765"/>
      <c r="Y41" s="688"/>
      <c r="Z41" s="689"/>
      <c r="AA41" s="689"/>
      <c r="AB41" s="689"/>
      <c r="AC41" s="764"/>
      <c r="AD41" s="767"/>
      <c r="AE41" s="689"/>
      <c r="AF41" s="689"/>
      <c r="AG41" s="689"/>
      <c r="AH41" s="764"/>
      <c r="AI41" s="767"/>
      <c r="AJ41" s="765"/>
      <c r="AK41" s="892">
        <f t="shared" si="1"/>
        <v>0</v>
      </c>
      <c r="AL41" s="884">
        <f t="shared" si="2"/>
        <v>0</v>
      </c>
      <c r="AM41" s="883">
        <f t="shared" si="3"/>
        <v>0</v>
      </c>
      <c r="AN41" s="884">
        <f t="shared" si="4"/>
        <v>0</v>
      </c>
      <c r="AO41" s="883">
        <f t="shared" si="5"/>
        <v>0</v>
      </c>
      <c r="AP41" s="884">
        <f t="shared" si="6"/>
        <v>0</v>
      </c>
      <c r="AQ41" s="768">
        <f t="shared" si="7"/>
        <v>0</v>
      </c>
      <c r="AR41" s="883">
        <f t="shared" si="8"/>
        <v>0</v>
      </c>
      <c r="AS41" s="886">
        <f t="shared" si="9"/>
        <v>0</v>
      </c>
      <c r="AT41" s="888">
        <f t="shared" si="10"/>
        <v>0</v>
      </c>
      <c r="AU41" s="886">
        <f t="shared" si="11"/>
        <v>0</v>
      </c>
      <c r="AV41" s="886">
        <f t="shared" si="12"/>
        <v>0</v>
      </c>
      <c r="AW41" s="888">
        <f t="shared" si="13"/>
        <v>0</v>
      </c>
      <c r="AX41" s="886">
        <f t="shared" si="14"/>
        <v>0</v>
      </c>
      <c r="AY41" s="886">
        <f t="shared" si="15"/>
        <v>0</v>
      </c>
      <c r="AZ41" s="888">
        <f t="shared" si="16"/>
        <v>0</v>
      </c>
      <c r="BA41" s="884">
        <f t="shared" si="17"/>
        <v>0</v>
      </c>
      <c r="BB41" s="883">
        <f t="shared" si="18"/>
        <v>0</v>
      </c>
      <c r="BC41" s="884">
        <f t="shared" si="19"/>
        <v>0</v>
      </c>
      <c r="BD41" s="883">
        <f t="shared" si="20"/>
        <v>0</v>
      </c>
      <c r="BE41" s="886">
        <f t="shared" si="21"/>
        <v>0</v>
      </c>
      <c r="BF41" s="886">
        <f t="shared" si="22"/>
        <v>0</v>
      </c>
      <c r="BG41" s="888">
        <f t="shared" si="23"/>
        <v>0</v>
      </c>
      <c r="BH41" s="886">
        <f t="shared" si="24"/>
        <v>0</v>
      </c>
      <c r="BI41" s="886">
        <f t="shared" si="25"/>
        <v>0</v>
      </c>
      <c r="BJ41" s="890">
        <f t="shared" si="26"/>
        <v>0</v>
      </c>
      <c r="BK41" s="885">
        <f t="shared" si="27"/>
        <v>0</v>
      </c>
      <c r="BL41" s="885">
        <f t="shared" si="28"/>
        <v>0</v>
      </c>
      <c r="BM41" s="688"/>
      <c r="BN41" s="764"/>
      <c r="BO41" s="770"/>
      <c r="BP41" s="689"/>
      <c r="BQ41" s="764"/>
      <c r="BR41" s="626"/>
      <c r="BS41" s="768">
        <f t="shared" si="29"/>
        <v>0</v>
      </c>
      <c r="BT41" s="768">
        <f t="shared" si="30"/>
        <v>0</v>
      </c>
      <c r="BU41" s="771">
        <f t="shared" si="31"/>
        <v>0</v>
      </c>
      <c r="BV41" s="772"/>
      <c r="BW41" s="767"/>
      <c r="BX41" s="765"/>
      <c r="BY41" s="772"/>
      <c r="BZ41" s="767"/>
      <c r="CA41" s="765"/>
      <c r="CB41" s="772"/>
      <c r="CC41" s="767"/>
      <c r="CD41" s="765"/>
      <c r="CE41" s="773">
        <f t="shared" si="32"/>
        <v>0</v>
      </c>
      <c r="CF41" s="774">
        <f t="shared" si="33"/>
        <v>0</v>
      </c>
      <c r="CG41" s="775">
        <f t="shared" si="34"/>
        <v>0</v>
      </c>
      <c r="CH41" s="772"/>
      <c r="CI41" s="767"/>
      <c r="CJ41" s="765"/>
      <c r="CK41" s="873">
        <f>+CS41/0.4</f>
        <v>687.5</v>
      </c>
      <c r="CL41" s="720">
        <v>552</v>
      </c>
      <c r="CM41" s="764">
        <v>586</v>
      </c>
      <c r="CN41" s="764">
        <v>526</v>
      </c>
      <c r="CO41" s="692">
        <v>687</v>
      </c>
      <c r="CP41" s="690">
        <v>714</v>
      </c>
      <c r="CQ41" s="721">
        <v>265</v>
      </c>
      <c r="CR41" s="720">
        <v>240</v>
      </c>
      <c r="CS41" s="720">
        <v>275</v>
      </c>
      <c r="CT41" s="720">
        <v>219</v>
      </c>
      <c r="CU41" s="699">
        <v>269</v>
      </c>
      <c r="CV41" s="764">
        <v>239</v>
      </c>
      <c r="CW41" s="767">
        <v>383</v>
      </c>
      <c r="CX41" s="800">
        <v>278</v>
      </c>
      <c r="CY41" s="721"/>
      <c r="CZ41" s="720"/>
      <c r="DA41" s="720"/>
      <c r="DB41" s="720"/>
      <c r="DC41" s="720"/>
      <c r="DD41" s="767"/>
      <c r="DE41" s="767"/>
      <c r="DF41" s="765"/>
      <c r="DG41" s="892">
        <f t="shared" si="35"/>
        <v>265</v>
      </c>
      <c r="DH41" s="884">
        <f t="shared" si="36"/>
        <v>0</v>
      </c>
      <c r="DI41" s="883">
        <f t="shared" si="37"/>
        <v>240</v>
      </c>
      <c r="DJ41" s="884">
        <f t="shared" si="38"/>
        <v>240</v>
      </c>
      <c r="DK41" s="883">
        <f t="shared" si="39"/>
        <v>275</v>
      </c>
      <c r="DL41" s="884">
        <f t="shared" si="40"/>
        <v>275</v>
      </c>
      <c r="DM41" s="888">
        <f t="shared" si="41"/>
        <v>219</v>
      </c>
      <c r="DN41" s="886">
        <f t="shared" si="49"/>
        <v>219</v>
      </c>
      <c r="DO41" s="886">
        <f t="shared" si="42"/>
        <v>219</v>
      </c>
      <c r="DP41" s="888">
        <f t="shared" si="43"/>
        <v>269</v>
      </c>
      <c r="DQ41" s="886">
        <f t="shared" si="50"/>
        <v>269</v>
      </c>
      <c r="DR41" s="886">
        <f t="shared" si="44"/>
        <v>269</v>
      </c>
      <c r="DS41" s="888">
        <f t="shared" si="45"/>
        <v>239</v>
      </c>
      <c r="DT41" s="886">
        <f t="shared" si="51"/>
        <v>239</v>
      </c>
      <c r="DU41" s="886">
        <f t="shared" si="46"/>
        <v>239</v>
      </c>
      <c r="DV41" s="886">
        <f t="shared" si="52"/>
        <v>239</v>
      </c>
      <c r="DW41" s="888">
        <f t="shared" si="47"/>
        <v>383</v>
      </c>
      <c r="DX41" s="886">
        <f t="shared" si="53"/>
        <v>383</v>
      </c>
      <c r="DY41" s="886">
        <f t="shared" si="54"/>
        <v>383</v>
      </c>
      <c r="DZ41" s="954">
        <f t="shared" si="48"/>
        <v>278</v>
      </c>
      <c r="EA41" s="885">
        <f t="shared" si="55"/>
        <v>278</v>
      </c>
      <c r="EB41" s="885">
        <f t="shared" si="56"/>
        <v>278</v>
      </c>
      <c r="EC41" s="772">
        <v>189</v>
      </c>
      <c r="ED41" s="767">
        <v>268</v>
      </c>
      <c r="EE41" s="800">
        <v>202</v>
      </c>
      <c r="EF41" s="764">
        <v>17</v>
      </c>
      <c r="EG41" s="767">
        <v>25</v>
      </c>
      <c r="EH41" s="800">
        <v>19</v>
      </c>
      <c r="EI41" s="774">
        <f t="shared" si="57"/>
        <v>33</v>
      </c>
      <c r="EJ41" s="774">
        <f t="shared" si="58"/>
        <v>90</v>
      </c>
      <c r="EK41" s="775">
        <f t="shared" si="59"/>
        <v>57</v>
      </c>
      <c r="EL41" s="772">
        <v>72</v>
      </c>
      <c r="EM41" s="767">
        <v>100</v>
      </c>
      <c r="EN41" s="690">
        <v>89</v>
      </c>
      <c r="EO41" s="688"/>
      <c r="EP41" s="689">
        <v>44</v>
      </c>
      <c r="EQ41" s="782">
        <v>31</v>
      </c>
      <c r="ER41" s="772">
        <v>28</v>
      </c>
      <c r="ES41" s="692">
        <v>33</v>
      </c>
      <c r="ET41" s="690">
        <v>42</v>
      </c>
      <c r="EU41" s="774">
        <f t="shared" si="60"/>
        <v>119</v>
      </c>
      <c r="EV41" s="774">
        <f t="shared" si="61"/>
        <v>92</v>
      </c>
      <c r="EW41" s="775">
        <f t="shared" si="62"/>
        <v>77</v>
      </c>
      <c r="EX41" s="772"/>
      <c r="EY41" s="767">
        <v>155</v>
      </c>
      <c r="EZ41" s="770">
        <v>71</v>
      </c>
    </row>
    <row r="42" spans="1:156">
      <c r="A42" s="685" t="s">
        <v>85</v>
      </c>
      <c r="B42" s="686" t="s">
        <v>991</v>
      </c>
      <c r="C42" s="799" t="s">
        <v>996</v>
      </c>
      <c r="D42" s="687">
        <v>101462</v>
      </c>
      <c r="E42" s="687">
        <v>13</v>
      </c>
      <c r="F42" s="688"/>
      <c r="G42" s="689"/>
      <c r="H42" s="689"/>
      <c r="I42" s="764"/>
      <c r="J42" s="764"/>
      <c r="K42" s="764"/>
      <c r="L42" s="698"/>
      <c r="M42" s="688"/>
      <c r="N42" s="689"/>
      <c r="O42" s="691"/>
      <c r="P42" s="691"/>
      <c r="Q42" s="689"/>
      <c r="R42" s="689"/>
      <c r="S42" s="689"/>
      <c r="T42" s="689"/>
      <c r="U42" s="689"/>
      <c r="V42" s="764"/>
      <c r="W42" s="767"/>
      <c r="X42" s="765"/>
      <c r="Y42" s="688"/>
      <c r="Z42" s="689"/>
      <c r="AA42" s="689"/>
      <c r="AB42" s="689"/>
      <c r="AC42" s="764"/>
      <c r="AD42" s="767"/>
      <c r="AE42" s="689"/>
      <c r="AF42" s="689"/>
      <c r="AG42" s="689"/>
      <c r="AH42" s="764"/>
      <c r="AI42" s="767"/>
      <c r="AJ42" s="765"/>
      <c r="AK42" s="892">
        <f t="shared" si="1"/>
        <v>0</v>
      </c>
      <c r="AL42" s="884">
        <f t="shared" si="2"/>
        <v>0</v>
      </c>
      <c r="AM42" s="883">
        <f t="shared" si="3"/>
        <v>0</v>
      </c>
      <c r="AN42" s="884">
        <f t="shared" si="4"/>
        <v>0</v>
      </c>
      <c r="AO42" s="883">
        <f t="shared" si="5"/>
        <v>0</v>
      </c>
      <c r="AP42" s="884">
        <f t="shared" si="6"/>
        <v>0</v>
      </c>
      <c r="AQ42" s="768">
        <f t="shared" si="7"/>
        <v>0</v>
      </c>
      <c r="AR42" s="883">
        <f t="shared" si="8"/>
        <v>0</v>
      </c>
      <c r="AS42" s="886">
        <f t="shared" si="9"/>
        <v>0</v>
      </c>
      <c r="AT42" s="888">
        <f t="shared" si="10"/>
        <v>0</v>
      </c>
      <c r="AU42" s="886">
        <f t="shared" si="11"/>
        <v>0</v>
      </c>
      <c r="AV42" s="886">
        <f t="shared" si="12"/>
        <v>0</v>
      </c>
      <c r="AW42" s="888">
        <f t="shared" si="13"/>
        <v>0</v>
      </c>
      <c r="AX42" s="886">
        <f t="shared" si="14"/>
        <v>0</v>
      </c>
      <c r="AY42" s="886">
        <f t="shared" si="15"/>
        <v>0</v>
      </c>
      <c r="AZ42" s="888">
        <f t="shared" si="16"/>
        <v>0</v>
      </c>
      <c r="BA42" s="884">
        <f t="shared" si="17"/>
        <v>0</v>
      </c>
      <c r="BB42" s="883">
        <f t="shared" si="18"/>
        <v>0</v>
      </c>
      <c r="BC42" s="884">
        <f t="shared" si="19"/>
        <v>0</v>
      </c>
      <c r="BD42" s="883">
        <f t="shared" si="20"/>
        <v>0</v>
      </c>
      <c r="BE42" s="886">
        <f t="shared" si="21"/>
        <v>0</v>
      </c>
      <c r="BF42" s="886">
        <f t="shared" si="22"/>
        <v>0</v>
      </c>
      <c r="BG42" s="888">
        <f t="shared" si="23"/>
        <v>0</v>
      </c>
      <c r="BH42" s="886">
        <f t="shared" si="24"/>
        <v>0</v>
      </c>
      <c r="BI42" s="886">
        <f t="shared" si="25"/>
        <v>0</v>
      </c>
      <c r="BJ42" s="890">
        <f t="shared" si="26"/>
        <v>0</v>
      </c>
      <c r="BK42" s="885">
        <f t="shared" si="27"/>
        <v>0</v>
      </c>
      <c r="BL42" s="885">
        <f t="shared" si="28"/>
        <v>0</v>
      </c>
      <c r="BM42" s="688"/>
      <c r="BN42" s="764"/>
      <c r="BO42" s="770"/>
      <c r="BP42" s="689"/>
      <c r="BQ42" s="764"/>
      <c r="BR42" s="626"/>
      <c r="BS42" s="768">
        <f t="shared" si="29"/>
        <v>0</v>
      </c>
      <c r="BT42" s="768">
        <f t="shared" si="30"/>
        <v>0</v>
      </c>
      <c r="BU42" s="771">
        <f t="shared" si="31"/>
        <v>0</v>
      </c>
      <c r="BV42" s="772"/>
      <c r="BW42" s="767"/>
      <c r="BX42" s="765"/>
      <c r="BY42" s="772"/>
      <c r="BZ42" s="767"/>
      <c r="CA42" s="765"/>
      <c r="CB42" s="772"/>
      <c r="CC42" s="767"/>
      <c r="CD42" s="765"/>
      <c r="CE42" s="773">
        <f t="shared" si="32"/>
        <v>0</v>
      </c>
      <c r="CF42" s="774">
        <f t="shared" si="33"/>
        <v>0</v>
      </c>
      <c r="CG42" s="775">
        <f t="shared" si="34"/>
        <v>0</v>
      </c>
      <c r="CH42" s="772"/>
      <c r="CI42" s="767"/>
      <c r="CJ42" s="765"/>
      <c r="CK42" s="873">
        <f>+CS42/0.4</f>
        <v>327.5</v>
      </c>
      <c r="CL42" s="720">
        <v>322</v>
      </c>
      <c r="CM42" s="764">
        <v>335</v>
      </c>
      <c r="CN42" s="764">
        <v>418</v>
      </c>
      <c r="CO42" s="692">
        <v>671</v>
      </c>
      <c r="CP42" s="690">
        <v>579</v>
      </c>
      <c r="CQ42" s="721">
        <v>150</v>
      </c>
      <c r="CR42" s="720">
        <v>145</v>
      </c>
      <c r="CS42" s="720">
        <v>131</v>
      </c>
      <c r="CT42" s="720">
        <v>130</v>
      </c>
      <c r="CU42" s="699">
        <v>134</v>
      </c>
      <c r="CV42" s="764">
        <v>175</v>
      </c>
      <c r="CW42" s="767">
        <v>242</v>
      </c>
      <c r="CX42" s="800">
        <v>228</v>
      </c>
      <c r="CY42" s="721"/>
      <c r="CZ42" s="720"/>
      <c r="DA42" s="720"/>
      <c r="DB42" s="720"/>
      <c r="DC42" s="720"/>
      <c r="DD42" s="767"/>
      <c r="DE42" s="767"/>
      <c r="DF42" s="765"/>
      <c r="DG42" s="892">
        <f t="shared" si="35"/>
        <v>150</v>
      </c>
      <c r="DH42" s="884">
        <f t="shared" si="36"/>
        <v>0</v>
      </c>
      <c r="DI42" s="883">
        <f t="shared" si="37"/>
        <v>145</v>
      </c>
      <c r="DJ42" s="884">
        <f t="shared" si="38"/>
        <v>145</v>
      </c>
      <c r="DK42" s="883">
        <f t="shared" si="39"/>
        <v>131</v>
      </c>
      <c r="DL42" s="884">
        <f t="shared" si="40"/>
        <v>131</v>
      </c>
      <c r="DM42" s="888">
        <f t="shared" si="41"/>
        <v>130</v>
      </c>
      <c r="DN42" s="886">
        <f t="shared" si="49"/>
        <v>130</v>
      </c>
      <c r="DO42" s="886">
        <f t="shared" si="42"/>
        <v>130</v>
      </c>
      <c r="DP42" s="888">
        <f t="shared" si="43"/>
        <v>134</v>
      </c>
      <c r="DQ42" s="886">
        <f t="shared" si="50"/>
        <v>134</v>
      </c>
      <c r="DR42" s="886">
        <f t="shared" si="44"/>
        <v>134</v>
      </c>
      <c r="DS42" s="888">
        <f t="shared" si="45"/>
        <v>175</v>
      </c>
      <c r="DT42" s="886">
        <f t="shared" si="51"/>
        <v>175</v>
      </c>
      <c r="DU42" s="886">
        <f t="shared" si="46"/>
        <v>175</v>
      </c>
      <c r="DV42" s="886">
        <f t="shared" si="52"/>
        <v>175</v>
      </c>
      <c r="DW42" s="888">
        <f t="shared" si="47"/>
        <v>242</v>
      </c>
      <c r="DX42" s="886">
        <f t="shared" si="53"/>
        <v>242</v>
      </c>
      <c r="DY42" s="886">
        <f t="shared" si="54"/>
        <v>242</v>
      </c>
      <c r="DZ42" s="954">
        <f t="shared" si="48"/>
        <v>228</v>
      </c>
      <c r="EA42" s="885">
        <f t="shared" si="55"/>
        <v>228</v>
      </c>
      <c r="EB42" s="885">
        <f t="shared" si="56"/>
        <v>228</v>
      </c>
      <c r="EC42" s="772">
        <v>83</v>
      </c>
      <c r="ED42" s="767">
        <v>124</v>
      </c>
      <c r="EE42" s="800">
        <v>104</v>
      </c>
      <c r="EF42" s="764">
        <v>9</v>
      </c>
      <c r="EG42" s="767">
        <v>21</v>
      </c>
      <c r="EH42" s="800">
        <v>25</v>
      </c>
      <c r="EI42" s="774">
        <f t="shared" si="57"/>
        <v>83</v>
      </c>
      <c r="EJ42" s="774">
        <f t="shared" si="58"/>
        <v>97</v>
      </c>
      <c r="EK42" s="775">
        <f t="shared" si="59"/>
        <v>99</v>
      </c>
      <c r="EL42" s="772">
        <v>23</v>
      </c>
      <c r="EM42" s="767">
        <v>28</v>
      </c>
      <c r="EN42" s="690">
        <v>37</v>
      </c>
      <c r="EO42" s="688"/>
      <c r="EP42" s="689">
        <v>21</v>
      </c>
      <c r="EQ42" s="782">
        <v>22</v>
      </c>
      <c r="ER42" s="772">
        <v>18</v>
      </c>
      <c r="ES42" s="692">
        <v>7</v>
      </c>
      <c r="ET42" s="690">
        <v>44</v>
      </c>
      <c r="EU42" s="774">
        <f t="shared" si="60"/>
        <v>89</v>
      </c>
      <c r="EV42" s="774">
        <f t="shared" si="61"/>
        <v>78</v>
      </c>
      <c r="EW42" s="775">
        <f t="shared" si="62"/>
        <v>72</v>
      </c>
      <c r="EX42" s="772"/>
      <c r="EY42" s="767">
        <v>39</v>
      </c>
      <c r="EZ42" s="770">
        <v>28</v>
      </c>
    </row>
    <row r="43" spans="1:156">
      <c r="A43" s="685" t="s">
        <v>85</v>
      </c>
      <c r="B43" s="686" t="s">
        <v>992</v>
      </c>
      <c r="C43" s="798"/>
      <c r="D43" s="687">
        <v>101471</v>
      </c>
      <c r="E43" s="687">
        <v>13</v>
      </c>
      <c r="F43" s="688"/>
      <c r="G43" s="689"/>
      <c r="H43" s="689"/>
      <c r="I43" s="764"/>
      <c r="J43" s="764"/>
      <c r="K43" s="764"/>
      <c r="L43" s="698"/>
      <c r="M43" s="688"/>
      <c r="N43" s="689"/>
      <c r="O43" s="691"/>
      <c r="P43" s="691"/>
      <c r="Q43" s="689"/>
      <c r="R43" s="689"/>
      <c r="S43" s="689"/>
      <c r="T43" s="689"/>
      <c r="U43" s="689"/>
      <c r="V43" s="764"/>
      <c r="W43" s="767"/>
      <c r="X43" s="765"/>
      <c r="Y43" s="688"/>
      <c r="Z43" s="689"/>
      <c r="AA43" s="689"/>
      <c r="AB43" s="689"/>
      <c r="AC43" s="764"/>
      <c r="AD43" s="767"/>
      <c r="AE43" s="689"/>
      <c r="AF43" s="689"/>
      <c r="AG43" s="689"/>
      <c r="AH43" s="764"/>
      <c r="AI43" s="767"/>
      <c r="AJ43" s="765"/>
      <c r="AK43" s="892">
        <f t="shared" si="1"/>
        <v>0</v>
      </c>
      <c r="AL43" s="884">
        <f t="shared" si="2"/>
        <v>0</v>
      </c>
      <c r="AM43" s="883">
        <f t="shared" si="3"/>
        <v>0</v>
      </c>
      <c r="AN43" s="884">
        <f t="shared" si="4"/>
        <v>0</v>
      </c>
      <c r="AO43" s="883">
        <f t="shared" si="5"/>
        <v>0</v>
      </c>
      <c r="AP43" s="884">
        <f t="shared" si="6"/>
        <v>0</v>
      </c>
      <c r="AQ43" s="768">
        <f t="shared" si="7"/>
        <v>0</v>
      </c>
      <c r="AR43" s="883">
        <f t="shared" si="8"/>
        <v>0</v>
      </c>
      <c r="AS43" s="886">
        <f t="shared" si="9"/>
        <v>0</v>
      </c>
      <c r="AT43" s="888">
        <f t="shared" si="10"/>
        <v>0</v>
      </c>
      <c r="AU43" s="886">
        <f t="shared" si="11"/>
        <v>0</v>
      </c>
      <c r="AV43" s="886">
        <f t="shared" si="12"/>
        <v>0</v>
      </c>
      <c r="AW43" s="888">
        <f t="shared" si="13"/>
        <v>0</v>
      </c>
      <c r="AX43" s="886">
        <f t="shared" si="14"/>
        <v>0</v>
      </c>
      <c r="AY43" s="886">
        <f t="shared" si="15"/>
        <v>0</v>
      </c>
      <c r="AZ43" s="888">
        <f t="shared" si="16"/>
        <v>0</v>
      </c>
      <c r="BA43" s="884">
        <f t="shared" si="17"/>
        <v>0</v>
      </c>
      <c r="BB43" s="883">
        <f t="shared" si="18"/>
        <v>0</v>
      </c>
      <c r="BC43" s="884">
        <f t="shared" si="19"/>
        <v>0</v>
      </c>
      <c r="BD43" s="883">
        <f t="shared" si="20"/>
        <v>0</v>
      </c>
      <c r="BE43" s="886">
        <f t="shared" si="21"/>
        <v>0</v>
      </c>
      <c r="BF43" s="886">
        <f t="shared" si="22"/>
        <v>0</v>
      </c>
      <c r="BG43" s="888">
        <f t="shared" si="23"/>
        <v>0</v>
      </c>
      <c r="BH43" s="886">
        <f t="shared" si="24"/>
        <v>0</v>
      </c>
      <c r="BI43" s="886">
        <f t="shared" si="25"/>
        <v>0</v>
      </c>
      <c r="BJ43" s="890">
        <f t="shared" si="26"/>
        <v>0</v>
      </c>
      <c r="BK43" s="885">
        <f t="shared" si="27"/>
        <v>0</v>
      </c>
      <c r="BL43" s="885">
        <f t="shared" si="28"/>
        <v>0</v>
      </c>
      <c r="BM43" s="688"/>
      <c r="BN43" s="764"/>
      <c r="BO43" s="770"/>
      <c r="BP43" s="689"/>
      <c r="BQ43" s="764"/>
      <c r="BR43" s="626"/>
      <c r="BS43" s="768">
        <f t="shared" si="29"/>
        <v>0</v>
      </c>
      <c r="BT43" s="768">
        <f t="shared" si="30"/>
        <v>0</v>
      </c>
      <c r="BU43" s="771">
        <f t="shared" si="31"/>
        <v>0</v>
      </c>
      <c r="BV43" s="772"/>
      <c r="BW43" s="767"/>
      <c r="BX43" s="765"/>
      <c r="BY43" s="772"/>
      <c r="BZ43" s="767"/>
      <c r="CA43" s="765"/>
      <c r="CB43" s="772"/>
      <c r="CC43" s="767"/>
      <c r="CD43" s="765"/>
      <c r="CE43" s="773">
        <f t="shared" si="32"/>
        <v>0</v>
      </c>
      <c r="CF43" s="774">
        <f t="shared" si="33"/>
        <v>0</v>
      </c>
      <c r="CG43" s="775">
        <f t="shared" si="34"/>
        <v>0</v>
      </c>
      <c r="CH43" s="772"/>
      <c r="CI43" s="767"/>
      <c r="CJ43" s="765"/>
      <c r="CK43" s="873"/>
      <c r="CL43" s="720">
        <v>358</v>
      </c>
      <c r="CM43" s="764">
        <v>370</v>
      </c>
      <c r="CN43" s="764">
        <v>350</v>
      </c>
      <c r="CO43" s="692">
        <v>307</v>
      </c>
      <c r="CP43" s="690">
        <v>279</v>
      </c>
      <c r="CQ43" s="721"/>
      <c r="CR43" s="720"/>
      <c r="CS43" s="720"/>
      <c r="CT43" s="720"/>
      <c r="CU43" s="699"/>
      <c r="CV43" s="764"/>
      <c r="CW43" s="767"/>
      <c r="CX43" s="800">
        <v>108</v>
      </c>
      <c r="CY43" s="721"/>
      <c r="CZ43" s="720"/>
      <c r="DA43" s="720"/>
      <c r="DB43" s="720"/>
      <c r="DC43" s="720"/>
      <c r="DD43" s="767"/>
      <c r="DE43" s="767"/>
      <c r="DF43" s="765"/>
      <c r="DG43" s="892"/>
      <c r="DH43" s="884">
        <f t="shared" si="36"/>
        <v>0</v>
      </c>
      <c r="DI43" s="883"/>
      <c r="DJ43" s="884">
        <f t="shared" si="38"/>
        <v>0</v>
      </c>
      <c r="DK43" s="883"/>
      <c r="DL43" s="884">
        <f t="shared" si="40"/>
        <v>0</v>
      </c>
      <c r="DM43" s="888"/>
      <c r="DN43" s="886">
        <f t="shared" si="49"/>
        <v>0</v>
      </c>
      <c r="DO43" s="886">
        <f t="shared" si="42"/>
        <v>0</v>
      </c>
      <c r="DP43" s="888"/>
      <c r="DQ43" s="886">
        <f t="shared" si="50"/>
        <v>0</v>
      </c>
      <c r="DR43" s="886">
        <f t="shared" si="44"/>
        <v>0</v>
      </c>
      <c r="DS43" s="888"/>
      <c r="DT43" s="886">
        <f t="shared" si="51"/>
        <v>0</v>
      </c>
      <c r="DU43" s="886">
        <f t="shared" si="46"/>
        <v>0</v>
      </c>
      <c r="DV43" s="886">
        <f t="shared" si="52"/>
        <v>0</v>
      </c>
      <c r="DW43" s="888"/>
      <c r="DX43" s="886">
        <f t="shared" si="53"/>
        <v>0</v>
      </c>
      <c r="DY43" s="886">
        <f t="shared" si="54"/>
        <v>0</v>
      </c>
      <c r="DZ43" s="954">
        <f t="shared" ref="DZ43:DZ106" si="63">IF(CX43&gt;0,CX43-DF43,)</f>
        <v>108</v>
      </c>
      <c r="EA43" s="885">
        <f t="shared" si="55"/>
        <v>108</v>
      </c>
      <c r="EB43" s="885">
        <f t="shared" si="56"/>
        <v>108</v>
      </c>
      <c r="EC43" s="772"/>
      <c r="ED43" s="767"/>
      <c r="EE43" s="800">
        <v>51</v>
      </c>
      <c r="EF43" s="764"/>
      <c r="EG43" s="767"/>
      <c r="EH43" s="800">
        <v>1</v>
      </c>
      <c r="EI43" s="774">
        <f t="shared" si="57"/>
        <v>0</v>
      </c>
      <c r="EJ43" s="774">
        <f t="shared" si="58"/>
        <v>0</v>
      </c>
      <c r="EK43" s="775">
        <f t="shared" si="59"/>
        <v>56</v>
      </c>
      <c r="EL43" s="772"/>
      <c r="EM43" s="767"/>
      <c r="EN43" s="770"/>
      <c r="EO43" s="688"/>
      <c r="EP43" s="689"/>
      <c r="EQ43" s="782"/>
      <c r="ER43" s="772"/>
      <c r="ES43" s="692"/>
      <c r="ET43" s="770"/>
      <c r="EU43" s="774">
        <f t="shared" si="60"/>
        <v>0</v>
      </c>
      <c r="EV43" s="774">
        <f t="shared" si="61"/>
        <v>0</v>
      </c>
      <c r="EW43" s="775">
        <f t="shared" si="62"/>
        <v>0</v>
      </c>
      <c r="EX43" s="772"/>
      <c r="EY43" s="767"/>
      <c r="EZ43" s="770"/>
    </row>
    <row r="44" spans="1:156">
      <c r="A44" s="685" t="s">
        <v>85</v>
      </c>
      <c r="B44" s="686" t="s">
        <v>993</v>
      </c>
      <c r="C44" s="798"/>
      <c r="D44" s="687">
        <v>101994</v>
      </c>
      <c r="E44" s="687">
        <v>13</v>
      </c>
      <c r="F44" s="688"/>
      <c r="G44" s="689"/>
      <c r="H44" s="689"/>
      <c r="I44" s="764"/>
      <c r="J44" s="764"/>
      <c r="K44" s="764"/>
      <c r="L44" s="698"/>
      <c r="M44" s="688"/>
      <c r="N44" s="689"/>
      <c r="O44" s="691"/>
      <c r="P44" s="691"/>
      <c r="Q44" s="689"/>
      <c r="R44" s="689"/>
      <c r="S44" s="689"/>
      <c r="T44" s="689"/>
      <c r="U44" s="689"/>
      <c r="V44" s="764"/>
      <c r="W44" s="767"/>
      <c r="X44" s="765"/>
      <c r="Y44" s="688"/>
      <c r="Z44" s="689"/>
      <c r="AA44" s="689"/>
      <c r="AB44" s="689"/>
      <c r="AC44" s="764"/>
      <c r="AD44" s="767"/>
      <c r="AE44" s="689"/>
      <c r="AF44" s="689"/>
      <c r="AG44" s="689"/>
      <c r="AH44" s="764"/>
      <c r="AI44" s="767"/>
      <c r="AJ44" s="765"/>
      <c r="AK44" s="892">
        <f t="shared" si="1"/>
        <v>0</v>
      </c>
      <c r="AL44" s="884">
        <f t="shared" si="2"/>
        <v>0</v>
      </c>
      <c r="AM44" s="883">
        <f t="shared" si="3"/>
        <v>0</v>
      </c>
      <c r="AN44" s="884">
        <f t="shared" si="4"/>
        <v>0</v>
      </c>
      <c r="AO44" s="883">
        <f t="shared" si="5"/>
        <v>0</v>
      </c>
      <c r="AP44" s="884">
        <f t="shared" si="6"/>
        <v>0</v>
      </c>
      <c r="AQ44" s="768">
        <f t="shared" si="7"/>
        <v>0</v>
      </c>
      <c r="AR44" s="883">
        <f t="shared" si="8"/>
        <v>0</v>
      </c>
      <c r="AS44" s="886">
        <f t="shared" si="9"/>
        <v>0</v>
      </c>
      <c r="AT44" s="888">
        <f t="shared" si="10"/>
        <v>0</v>
      </c>
      <c r="AU44" s="886">
        <f t="shared" si="11"/>
        <v>0</v>
      </c>
      <c r="AV44" s="886">
        <f t="shared" si="12"/>
        <v>0</v>
      </c>
      <c r="AW44" s="888">
        <f t="shared" si="13"/>
        <v>0</v>
      </c>
      <c r="AX44" s="886">
        <f t="shared" si="14"/>
        <v>0</v>
      </c>
      <c r="AY44" s="886">
        <f t="shared" si="15"/>
        <v>0</v>
      </c>
      <c r="AZ44" s="888">
        <f t="shared" si="16"/>
        <v>0</v>
      </c>
      <c r="BA44" s="884">
        <f t="shared" si="17"/>
        <v>0</v>
      </c>
      <c r="BB44" s="883">
        <f t="shared" si="18"/>
        <v>0</v>
      </c>
      <c r="BC44" s="884">
        <f t="shared" si="19"/>
        <v>0</v>
      </c>
      <c r="BD44" s="883">
        <f t="shared" si="20"/>
        <v>0</v>
      </c>
      <c r="BE44" s="886">
        <f t="shared" si="21"/>
        <v>0</v>
      </c>
      <c r="BF44" s="886">
        <f t="shared" si="22"/>
        <v>0</v>
      </c>
      <c r="BG44" s="888">
        <f t="shared" si="23"/>
        <v>0</v>
      </c>
      <c r="BH44" s="886">
        <f t="shared" si="24"/>
        <v>0</v>
      </c>
      <c r="BI44" s="886">
        <f t="shared" si="25"/>
        <v>0</v>
      </c>
      <c r="BJ44" s="890">
        <f t="shared" si="26"/>
        <v>0</v>
      </c>
      <c r="BK44" s="885">
        <f t="shared" si="27"/>
        <v>0</v>
      </c>
      <c r="BL44" s="885">
        <f t="shared" si="28"/>
        <v>0</v>
      </c>
      <c r="BM44" s="688"/>
      <c r="BN44" s="764"/>
      <c r="BO44" s="770"/>
      <c r="BP44" s="689"/>
      <c r="BQ44" s="764"/>
      <c r="BR44" s="626"/>
      <c r="BS44" s="768">
        <f t="shared" si="29"/>
        <v>0</v>
      </c>
      <c r="BT44" s="768">
        <f t="shared" si="30"/>
        <v>0</v>
      </c>
      <c r="BU44" s="771">
        <f t="shared" si="31"/>
        <v>0</v>
      </c>
      <c r="BV44" s="772"/>
      <c r="BW44" s="767"/>
      <c r="BX44" s="765"/>
      <c r="BY44" s="772"/>
      <c r="BZ44" s="767"/>
      <c r="CA44" s="765"/>
      <c r="CB44" s="772"/>
      <c r="CC44" s="767"/>
      <c r="CD44" s="765"/>
      <c r="CE44" s="773">
        <f t="shared" si="32"/>
        <v>0</v>
      </c>
      <c r="CF44" s="774">
        <f t="shared" si="33"/>
        <v>0</v>
      </c>
      <c r="CG44" s="775">
        <f t="shared" si="34"/>
        <v>0</v>
      </c>
      <c r="CH44" s="772"/>
      <c r="CI44" s="767"/>
      <c r="CJ44" s="765"/>
      <c r="CK44" s="873">
        <f>+CS44/0.41</f>
        <v>275.60975609756099</v>
      </c>
      <c r="CL44" s="720">
        <v>226</v>
      </c>
      <c r="CM44" s="764">
        <v>302</v>
      </c>
      <c r="CN44" s="764">
        <v>295</v>
      </c>
      <c r="CO44" s="692">
        <v>362</v>
      </c>
      <c r="CP44" s="690">
        <v>270</v>
      </c>
      <c r="CQ44" s="721">
        <v>155</v>
      </c>
      <c r="CR44" s="720">
        <v>87</v>
      </c>
      <c r="CS44" s="720">
        <v>113</v>
      </c>
      <c r="CT44" s="720">
        <v>92</v>
      </c>
      <c r="CU44" s="699">
        <v>115</v>
      </c>
      <c r="CV44" s="764">
        <v>103</v>
      </c>
      <c r="CW44" s="767">
        <v>159</v>
      </c>
      <c r="CX44" s="800">
        <v>231</v>
      </c>
      <c r="CY44" s="721"/>
      <c r="CZ44" s="720"/>
      <c r="DA44" s="720"/>
      <c r="DB44" s="720"/>
      <c r="DC44" s="720"/>
      <c r="DD44" s="767"/>
      <c r="DE44" s="767"/>
      <c r="DF44" s="765"/>
      <c r="DG44" s="892">
        <f t="shared" ref="DG44:DG75" si="64">IF(CQ44&gt;0,CQ44-CY44,)</f>
        <v>155</v>
      </c>
      <c r="DH44" s="884">
        <f t="shared" si="36"/>
        <v>0</v>
      </c>
      <c r="DI44" s="883">
        <f t="shared" ref="DI44:DI75" si="65">IF(CR44&gt;0,CR44-CZ44,)</f>
        <v>87</v>
      </c>
      <c r="DJ44" s="884">
        <f t="shared" si="38"/>
        <v>87</v>
      </c>
      <c r="DK44" s="883">
        <f t="shared" ref="DK44:DK75" si="66">IF(CS44&gt;0,CS44-DA44,)</f>
        <v>113</v>
      </c>
      <c r="DL44" s="884">
        <f t="shared" si="40"/>
        <v>113</v>
      </c>
      <c r="DM44" s="888">
        <f t="shared" ref="DM44:DM75" si="67">IF(CT44&gt;0,CT44-DB44,)</f>
        <v>92</v>
      </c>
      <c r="DN44" s="886">
        <f t="shared" si="49"/>
        <v>92</v>
      </c>
      <c r="DO44" s="886">
        <f t="shared" si="42"/>
        <v>92</v>
      </c>
      <c r="DP44" s="888">
        <f t="shared" ref="DP44:DP75" si="68">IF(CU44&gt;0,CU44-DC44,)</f>
        <v>115</v>
      </c>
      <c r="DQ44" s="886">
        <f t="shared" si="50"/>
        <v>115</v>
      </c>
      <c r="DR44" s="886">
        <f t="shared" si="44"/>
        <v>115</v>
      </c>
      <c r="DS44" s="888">
        <f t="shared" ref="DS44:DS75" si="69">IF(CV44&gt;0,CV44-DD44,)</f>
        <v>103</v>
      </c>
      <c r="DT44" s="886">
        <f t="shared" si="51"/>
        <v>103</v>
      </c>
      <c r="DU44" s="886">
        <f t="shared" si="46"/>
        <v>103</v>
      </c>
      <c r="DV44" s="886">
        <f t="shared" si="52"/>
        <v>103</v>
      </c>
      <c r="DW44" s="888">
        <f t="shared" ref="DW44:DW75" si="70">IF(CW44&gt;0,CW44-DE44,)</f>
        <v>159</v>
      </c>
      <c r="DX44" s="886">
        <f t="shared" si="53"/>
        <v>159</v>
      </c>
      <c r="DY44" s="886">
        <f t="shared" si="54"/>
        <v>159</v>
      </c>
      <c r="DZ44" s="954">
        <f t="shared" si="63"/>
        <v>231</v>
      </c>
      <c r="EA44" s="885">
        <f t="shared" si="55"/>
        <v>231</v>
      </c>
      <c r="EB44" s="885">
        <f t="shared" si="56"/>
        <v>231</v>
      </c>
      <c r="EC44" s="772">
        <v>66</v>
      </c>
      <c r="ED44" s="767">
        <v>101</v>
      </c>
      <c r="EE44" s="800">
        <v>155</v>
      </c>
      <c r="EF44" s="764">
        <v>3</v>
      </c>
      <c r="EG44" s="767">
        <v>1</v>
      </c>
      <c r="EH44" s="800">
        <v>8</v>
      </c>
      <c r="EI44" s="774">
        <f t="shared" si="57"/>
        <v>34</v>
      </c>
      <c r="EJ44" s="774">
        <f t="shared" si="58"/>
        <v>57</v>
      </c>
      <c r="EK44" s="775">
        <f t="shared" si="59"/>
        <v>68</v>
      </c>
      <c r="EL44" s="772">
        <v>26</v>
      </c>
      <c r="EM44" s="767">
        <v>29</v>
      </c>
      <c r="EN44" s="690">
        <v>22</v>
      </c>
      <c r="EO44" s="688"/>
      <c r="EP44" s="689">
        <v>9</v>
      </c>
      <c r="EQ44" s="782">
        <v>6</v>
      </c>
      <c r="ER44" s="772">
        <v>20</v>
      </c>
      <c r="ES44" s="692">
        <v>17</v>
      </c>
      <c r="ET44" s="690">
        <v>0</v>
      </c>
      <c r="EU44" s="774">
        <f t="shared" si="60"/>
        <v>46</v>
      </c>
      <c r="EV44" s="774">
        <f t="shared" si="61"/>
        <v>60</v>
      </c>
      <c r="EW44" s="775">
        <f t="shared" si="62"/>
        <v>75</v>
      </c>
      <c r="EX44" s="772"/>
      <c r="EY44" s="767">
        <v>39</v>
      </c>
      <c r="EZ44" s="770">
        <v>25</v>
      </c>
    </row>
    <row r="45" spans="1:156">
      <c r="A45" s="417" t="s">
        <v>124</v>
      </c>
      <c r="B45" s="418" t="s">
        <v>144</v>
      </c>
      <c r="C45" s="804"/>
      <c r="D45" s="419">
        <v>106397</v>
      </c>
      <c r="E45" s="419">
        <v>1</v>
      </c>
      <c r="F45" s="762">
        <v>3748</v>
      </c>
      <c r="G45" s="763">
        <v>4110</v>
      </c>
      <c r="H45" s="763">
        <v>4026</v>
      </c>
      <c r="I45" s="764">
        <v>4163</v>
      </c>
      <c r="J45" s="764">
        <v>4322</v>
      </c>
      <c r="K45" s="764">
        <v>4165</v>
      </c>
      <c r="L45" s="420">
        <v>5191</v>
      </c>
      <c r="M45" s="762">
        <v>2200</v>
      </c>
      <c r="N45" s="763">
        <v>2168</v>
      </c>
      <c r="O45" s="766">
        <v>2187</v>
      </c>
      <c r="P45" s="766">
        <v>2157</v>
      </c>
      <c r="Q45" s="763">
        <v>2277</v>
      </c>
      <c r="R45" s="763">
        <v>2423</v>
      </c>
      <c r="S45" s="763">
        <v>2666</v>
      </c>
      <c r="T45" s="763">
        <v>2726</v>
      </c>
      <c r="U45" s="763">
        <v>2879</v>
      </c>
      <c r="V45" s="764">
        <v>2979</v>
      </c>
      <c r="W45" s="421">
        <v>2888</v>
      </c>
      <c r="X45" s="420">
        <v>3770</v>
      </c>
      <c r="Y45" s="762"/>
      <c r="Z45" s="763"/>
      <c r="AA45" s="763"/>
      <c r="AB45" s="763"/>
      <c r="AC45" s="764"/>
      <c r="AD45" s="421"/>
      <c r="AE45" s="763"/>
      <c r="AF45" s="763"/>
      <c r="AG45" s="763"/>
      <c r="AH45" s="764"/>
      <c r="AI45" s="421">
        <v>0</v>
      </c>
      <c r="AJ45" s="765"/>
      <c r="AK45" s="892">
        <f t="shared" si="1"/>
        <v>2200</v>
      </c>
      <c r="AL45" s="884">
        <f t="shared" si="2"/>
        <v>2200</v>
      </c>
      <c r="AM45" s="883">
        <f t="shared" si="3"/>
        <v>2168</v>
      </c>
      <c r="AN45" s="884">
        <f t="shared" si="4"/>
        <v>2168</v>
      </c>
      <c r="AO45" s="883">
        <f t="shared" si="5"/>
        <v>2187</v>
      </c>
      <c r="AP45" s="884">
        <f t="shared" si="6"/>
        <v>2187</v>
      </c>
      <c r="AQ45" s="768">
        <f t="shared" si="7"/>
        <v>2157</v>
      </c>
      <c r="AR45" s="883">
        <f t="shared" si="8"/>
        <v>2277</v>
      </c>
      <c r="AS45" s="886">
        <f t="shared" si="9"/>
        <v>2277</v>
      </c>
      <c r="AT45" s="888">
        <f t="shared" si="10"/>
        <v>2423</v>
      </c>
      <c r="AU45" s="886">
        <f t="shared" si="11"/>
        <v>2423</v>
      </c>
      <c r="AV45" s="886">
        <f t="shared" si="12"/>
        <v>2423</v>
      </c>
      <c r="AW45" s="888">
        <f t="shared" si="13"/>
        <v>2666</v>
      </c>
      <c r="AX45" s="886">
        <f t="shared" si="14"/>
        <v>2666</v>
      </c>
      <c r="AY45" s="886">
        <f t="shared" si="15"/>
        <v>2666</v>
      </c>
      <c r="AZ45" s="888">
        <f t="shared" si="16"/>
        <v>2726</v>
      </c>
      <c r="BA45" s="884">
        <f t="shared" si="17"/>
        <v>2726</v>
      </c>
      <c r="BB45" s="883">
        <f t="shared" si="18"/>
        <v>2879</v>
      </c>
      <c r="BC45" s="884">
        <f t="shared" si="19"/>
        <v>2879</v>
      </c>
      <c r="BD45" s="883">
        <f t="shared" si="20"/>
        <v>2979</v>
      </c>
      <c r="BE45" s="886">
        <f t="shared" si="21"/>
        <v>2979</v>
      </c>
      <c r="BF45" s="886">
        <f t="shared" si="22"/>
        <v>2979</v>
      </c>
      <c r="BG45" s="888">
        <f t="shared" si="23"/>
        <v>2888</v>
      </c>
      <c r="BH45" s="886">
        <f t="shared" si="24"/>
        <v>2888</v>
      </c>
      <c r="BI45" s="886">
        <f t="shared" si="25"/>
        <v>2888</v>
      </c>
      <c r="BJ45" s="890">
        <f t="shared" si="26"/>
        <v>3770</v>
      </c>
      <c r="BK45" s="885">
        <f t="shared" si="27"/>
        <v>3770</v>
      </c>
      <c r="BL45" s="885">
        <f t="shared" si="28"/>
        <v>3770</v>
      </c>
      <c r="BM45" s="762">
        <v>2477</v>
      </c>
      <c r="BN45" s="764">
        <v>2382</v>
      </c>
      <c r="BO45" s="770">
        <v>3143</v>
      </c>
      <c r="BP45" s="763">
        <v>90</v>
      </c>
      <c r="BQ45" s="764">
        <v>74</v>
      </c>
      <c r="BR45" s="770">
        <v>240</v>
      </c>
      <c r="BS45" s="768">
        <f t="shared" si="29"/>
        <v>412</v>
      </c>
      <c r="BT45" s="768">
        <f t="shared" si="30"/>
        <v>432</v>
      </c>
      <c r="BU45" s="771">
        <f t="shared" si="31"/>
        <v>387</v>
      </c>
      <c r="BV45" s="772">
        <v>1302</v>
      </c>
      <c r="BW45" s="767">
        <v>1371</v>
      </c>
      <c r="BX45" s="765">
        <v>1549</v>
      </c>
      <c r="BY45" s="772">
        <v>236</v>
      </c>
      <c r="BZ45" s="767">
        <v>222</v>
      </c>
      <c r="CA45" s="765">
        <v>125</v>
      </c>
      <c r="CB45" s="772">
        <v>392</v>
      </c>
      <c r="CC45" s="767">
        <v>410</v>
      </c>
      <c r="CD45" s="765">
        <v>457</v>
      </c>
      <c r="CE45" s="773">
        <f t="shared" si="32"/>
        <v>347</v>
      </c>
      <c r="CF45" s="774">
        <f t="shared" si="33"/>
        <v>420</v>
      </c>
      <c r="CG45" s="775">
        <f t="shared" si="34"/>
        <v>535</v>
      </c>
      <c r="CH45" s="503">
        <v>1317</v>
      </c>
      <c r="CI45" s="504">
        <v>1293</v>
      </c>
      <c r="CJ45" s="776">
        <v>1328</v>
      </c>
      <c r="CK45" s="874"/>
      <c r="CL45" s="778"/>
      <c r="CM45" s="764"/>
      <c r="CN45" s="764"/>
      <c r="CO45" s="767"/>
      <c r="CP45" s="780"/>
      <c r="CQ45" s="777"/>
      <c r="CR45" s="778"/>
      <c r="CS45" s="778"/>
      <c r="CT45" s="778"/>
      <c r="CU45" s="778"/>
      <c r="CV45" s="764"/>
      <c r="CW45" s="767"/>
      <c r="CX45" s="765"/>
      <c r="CY45" s="777"/>
      <c r="CZ45" s="778"/>
      <c r="DA45" s="778"/>
      <c r="DB45" s="778"/>
      <c r="DC45" s="778"/>
      <c r="DD45" s="767"/>
      <c r="DE45" s="767"/>
      <c r="DF45" s="765"/>
      <c r="DG45" s="892">
        <f t="shared" si="64"/>
        <v>0</v>
      </c>
      <c r="DH45" s="884">
        <f t="shared" si="36"/>
        <v>0</v>
      </c>
      <c r="DI45" s="883">
        <f t="shared" si="65"/>
        <v>0</v>
      </c>
      <c r="DJ45" s="884">
        <f t="shared" si="38"/>
        <v>0</v>
      </c>
      <c r="DK45" s="883">
        <f t="shared" si="66"/>
        <v>0</v>
      </c>
      <c r="DL45" s="884">
        <f t="shared" si="40"/>
        <v>0</v>
      </c>
      <c r="DM45" s="888">
        <f t="shared" si="67"/>
        <v>0</v>
      </c>
      <c r="DN45" s="886">
        <f t="shared" si="49"/>
        <v>0</v>
      </c>
      <c r="DO45" s="886">
        <f t="shared" si="42"/>
        <v>0</v>
      </c>
      <c r="DP45" s="888">
        <f t="shared" si="68"/>
        <v>0</v>
      </c>
      <c r="DQ45" s="886">
        <f t="shared" si="50"/>
        <v>0</v>
      </c>
      <c r="DR45" s="886">
        <f t="shared" si="44"/>
        <v>0</v>
      </c>
      <c r="DS45" s="888">
        <f t="shared" si="69"/>
        <v>0</v>
      </c>
      <c r="DT45" s="886">
        <f t="shared" si="51"/>
        <v>0</v>
      </c>
      <c r="DU45" s="886">
        <f t="shared" si="46"/>
        <v>0</v>
      </c>
      <c r="DV45" s="886">
        <f t="shared" si="52"/>
        <v>0</v>
      </c>
      <c r="DW45" s="888">
        <f t="shared" si="70"/>
        <v>0</v>
      </c>
      <c r="DX45" s="886">
        <f t="shared" si="53"/>
        <v>0</v>
      </c>
      <c r="DY45" s="886">
        <f t="shared" si="54"/>
        <v>0</v>
      </c>
      <c r="DZ45" s="954">
        <f t="shared" si="63"/>
        <v>0</v>
      </c>
      <c r="EA45" s="885">
        <f t="shared" si="55"/>
        <v>0</v>
      </c>
      <c r="EB45" s="885">
        <f t="shared" si="56"/>
        <v>0</v>
      </c>
      <c r="EC45" s="772"/>
      <c r="ED45" s="767"/>
      <c r="EE45" s="770"/>
      <c r="EF45" s="764"/>
      <c r="EG45" s="767"/>
      <c r="EH45" s="782"/>
      <c r="EI45" s="774">
        <f t="shared" si="57"/>
        <v>0</v>
      </c>
      <c r="EJ45" s="774">
        <f t="shared" si="58"/>
        <v>0</v>
      </c>
      <c r="EK45" s="775">
        <f t="shared" si="59"/>
        <v>0</v>
      </c>
      <c r="EL45" s="772"/>
      <c r="EM45" s="505"/>
      <c r="EN45" s="770"/>
      <c r="EO45" s="722"/>
      <c r="EP45" s="767"/>
      <c r="EQ45" s="782"/>
      <c r="ER45" s="772"/>
      <c r="ES45" s="767"/>
      <c r="ET45" s="770"/>
      <c r="EU45" s="774">
        <f t="shared" si="60"/>
        <v>0</v>
      </c>
      <c r="EV45" s="774">
        <f t="shared" si="61"/>
        <v>0</v>
      </c>
      <c r="EW45" s="775">
        <f t="shared" si="62"/>
        <v>0</v>
      </c>
      <c r="EX45" s="772"/>
      <c r="EY45" s="767"/>
      <c r="EZ45" s="770"/>
    </row>
    <row r="46" spans="1:156">
      <c r="A46" s="417" t="s">
        <v>124</v>
      </c>
      <c r="B46" s="418" t="s">
        <v>145</v>
      </c>
      <c r="C46" s="804"/>
      <c r="D46" s="419">
        <v>106458</v>
      </c>
      <c r="E46" s="419">
        <v>3</v>
      </c>
      <c r="F46" s="762">
        <v>2264</v>
      </c>
      <c r="G46" s="763">
        <v>2418</v>
      </c>
      <c r="H46" s="763">
        <v>2499</v>
      </c>
      <c r="I46" s="764">
        <v>2559</v>
      </c>
      <c r="J46" s="764">
        <v>2742</v>
      </c>
      <c r="K46" s="764">
        <v>2602</v>
      </c>
      <c r="L46" s="420">
        <v>2684</v>
      </c>
      <c r="M46" s="762">
        <v>1657</v>
      </c>
      <c r="N46" s="763">
        <v>1591</v>
      </c>
      <c r="O46" s="766">
        <v>1607</v>
      </c>
      <c r="P46" s="766">
        <v>1546</v>
      </c>
      <c r="Q46" s="763">
        <v>1433</v>
      </c>
      <c r="R46" s="763">
        <v>1254</v>
      </c>
      <c r="S46" s="763">
        <v>1446</v>
      </c>
      <c r="T46" s="763">
        <v>1594</v>
      </c>
      <c r="U46" s="763">
        <v>1666</v>
      </c>
      <c r="V46" s="764">
        <v>1751</v>
      </c>
      <c r="W46" s="421">
        <v>1647</v>
      </c>
      <c r="X46" s="420">
        <v>1658</v>
      </c>
      <c r="Y46" s="762"/>
      <c r="Z46" s="763"/>
      <c r="AA46" s="763"/>
      <c r="AB46" s="763"/>
      <c r="AC46" s="764"/>
      <c r="AD46" s="421"/>
      <c r="AE46" s="763"/>
      <c r="AF46" s="763"/>
      <c r="AG46" s="763"/>
      <c r="AH46" s="764"/>
      <c r="AI46" s="421">
        <v>0</v>
      </c>
      <c r="AJ46" s="765"/>
      <c r="AK46" s="892">
        <f t="shared" si="1"/>
        <v>1657</v>
      </c>
      <c r="AL46" s="884">
        <f t="shared" si="2"/>
        <v>1657</v>
      </c>
      <c r="AM46" s="883">
        <f t="shared" si="3"/>
        <v>1591</v>
      </c>
      <c r="AN46" s="884">
        <f t="shared" si="4"/>
        <v>1591</v>
      </c>
      <c r="AO46" s="883">
        <f t="shared" si="5"/>
        <v>1607</v>
      </c>
      <c r="AP46" s="884">
        <f t="shared" si="6"/>
        <v>1607</v>
      </c>
      <c r="AQ46" s="768">
        <f t="shared" si="7"/>
        <v>1546</v>
      </c>
      <c r="AR46" s="883">
        <f t="shared" si="8"/>
        <v>1433</v>
      </c>
      <c r="AS46" s="886">
        <f t="shared" si="9"/>
        <v>1433</v>
      </c>
      <c r="AT46" s="888">
        <f t="shared" si="10"/>
        <v>1254</v>
      </c>
      <c r="AU46" s="886">
        <f t="shared" si="11"/>
        <v>1254</v>
      </c>
      <c r="AV46" s="886">
        <f t="shared" si="12"/>
        <v>1254</v>
      </c>
      <c r="AW46" s="888">
        <f t="shared" si="13"/>
        <v>1446</v>
      </c>
      <c r="AX46" s="886">
        <f t="shared" si="14"/>
        <v>1446</v>
      </c>
      <c r="AY46" s="886">
        <f t="shared" si="15"/>
        <v>1446</v>
      </c>
      <c r="AZ46" s="888">
        <f t="shared" si="16"/>
        <v>1594</v>
      </c>
      <c r="BA46" s="884">
        <f t="shared" si="17"/>
        <v>1594</v>
      </c>
      <c r="BB46" s="883">
        <f t="shared" si="18"/>
        <v>1666</v>
      </c>
      <c r="BC46" s="884">
        <f t="shared" si="19"/>
        <v>1666</v>
      </c>
      <c r="BD46" s="883">
        <f t="shared" si="20"/>
        <v>1751</v>
      </c>
      <c r="BE46" s="886">
        <f t="shared" si="21"/>
        <v>1751</v>
      </c>
      <c r="BF46" s="886">
        <f t="shared" si="22"/>
        <v>1751</v>
      </c>
      <c r="BG46" s="888">
        <f t="shared" si="23"/>
        <v>1647</v>
      </c>
      <c r="BH46" s="886">
        <f t="shared" si="24"/>
        <v>1647</v>
      </c>
      <c r="BI46" s="886">
        <f t="shared" si="25"/>
        <v>1647</v>
      </c>
      <c r="BJ46" s="890">
        <f t="shared" si="26"/>
        <v>1658</v>
      </c>
      <c r="BK46" s="885">
        <f t="shared" si="27"/>
        <v>1658</v>
      </c>
      <c r="BL46" s="885">
        <f t="shared" si="28"/>
        <v>1658</v>
      </c>
      <c r="BM46" s="762">
        <v>1183</v>
      </c>
      <c r="BN46" s="764">
        <v>1150</v>
      </c>
      <c r="BO46" s="770">
        <v>1169</v>
      </c>
      <c r="BP46" s="763">
        <v>69</v>
      </c>
      <c r="BQ46" s="764">
        <v>68</v>
      </c>
      <c r="BR46" s="770">
        <v>168</v>
      </c>
      <c r="BS46" s="768">
        <f t="shared" si="29"/>
        <v>499</v>
      </c>
      <c r="BT46" s="768">
        <f t="shared" si="30"/>
        <v>429</v>
      </c>
      <c r="BU46" s="771">
        <f t="shared" si="31"/>
        <v>321</v>
      </c>
      <c r="BV46" s="772">
        <v>515</v>
      </c>
      <c r="BW46" s="767">
        <v>425</v>
      </c>
      <c r="BX46" s="765">
        <v>560</v>
      </c>
      <c r="BY46" s="772">
        <v>173</v>
      </c>
      <c r="BZ46" s="767">
        <v>145</v>
      </c>
      <c r="CA46" s="765">
        <v>81</v>
      </c>
      <c r="CB46" s="772">
        <v>261</v>
      </c>
      <c r="CC46" s="767">
        <v>249</v>
      </c>
      <c r="CD46" s="765">
        <v>244</v>
      </c>
      <c r="CE46" s="773">
        <f t="shared" si="32"/>
        <v>484</v>
      </c>
      <c r="CF46" s="774">
        <f t="shared" si="33"/>
        <v>435</v>
      </c>
      <c r="CG46" s="775">
        <f t="shared" si="34"/>
        <v>561</v>
      </c>
      <c r="CH46" s="503">
        <v>721</v>
      </c>
      <c r="CI46" s="504">
        <v>731</v>
      </c>
      <c r="CJ46" s="776">
        <v>700</v>
      </c>
      <c r="CK46" s="874"/>
      <c r="CL46" s="778"/>
      <c r="CM46" s="764"/>
      <c r="CN46" s="764"/>
      <c r="CO46" s="767"/>
      <c r="CP46" s="780"/>
      <c r="CQ46" s="777"/>
      <c r="CR46" s="778"/>
      <c r="CS46" s="778"/>
      <c r="CT46" s="778"/>
      <c r="CU46" s="778"/>
      <c r="CV46" s="764"/>
      <c r="CW46" s="767"/>
      <c r="CX46" s="765"/>
      <c r="CY46" s="777"/>
      <c r="CZ46" s="778"/>
      <c r="DA46" s="778"/>
      <c r="DB46" s="778"/>
      <c r="DC46" s="778"/>
      <c r="DD46" s="767"/>
      <c r="DE46" s="767"/>
      <c r="DF46" s="765"/>
      <c r="DG46" s="892">
        <f t="shared" si="64"/>
        <v>0</v>
      </c>
      <c r="DH46" s="884">
        <f t="shared" si="36"/>
        <v>0</v>
      </c>
      <c r="DI46" s="883">
        <f t="shared" si="65"/>
        <v>0</v>
      </c>
      <c r="DJ46" s="884">
        <f t="shared" si="38"/>
        <v>0</v>
      </c>
      <c r="DK46" s="883">
        <f t="shared" si="66"/>
        <v>0</v>
      </c>
      <c r="DL46" s="884">
        <f t="shared" si="40"/>
        <v>0</v>
      </c>
      <c r="DM46" s="888">
        <f t="shared" si="67"/>
        <v>0</v>
      </c>
      <c r="DN46" s="886">
        <f t="shared" si="49"/>
        <v>0</v>
      </c>
      <c r="DO46" s="886">
        <f t="shared" si="42"/>
        <v>0</v>
      </c>
      <c r="DP46" s="888">
        <f t="shared" si="68"/>
        <v>0</v>
      </c>
      <c r="DQ46" s="886">
        <f t="shared" si="50"/>
        <v>0</v>
      </c>
      <c r="DR46" s="886">
        <f t="shared" si="44"/>
        <v>0</v>
      </c>
      <c r="DS46" s="888">
        <f t="shared" si="69"/>
        <v>0</v>
      </c>
      <c r="DT46" s="886">
        <f t="shared" si="51"/>
        <v>0</v>
      </c>
      <c r="DU46" s="886">
        <f t="shared" si="46"/>
        <v>0</v>
      </c>
      <c r="DV46" s="886">
        <f t="shared" si="52"/>
        <v>0</v>
      </c>
      <c r="DW46" s="888">
        <f t="shared" si="70"/>
        <v>0</v>
      </c>
      <c r="DX46" s="886">
        <f t="shared" si="53"/>
        <v>0</v>
      </c>
      <c r="DY46" s="886">
        <f t="shared" si="54"/>
        <v>0</v>
      </c>
      <c r="DZ46" s="954">
        <f t="shared" si="63"/>
        <v>0</v>
      </c>
      <c r="EA46" s="885">
        <f t="shared" si="55"/>
        <v>0</v>
      </c>
      <c r="EB46" s="885">
        <f t="shared" si="56"/>
        <v>0</v>
      </c>
      <c r="EC46" s="772"/>
      <c r="ED46" s="767"/>
      <c r="EE46" s="770"/>
      <c r="EF46" s="764"/>
      <c r="EG46" s="767"/>
      <c r="EH46" s="782"/>
      <c r="EI46" s="774">
        <f t="shared" si="57"/>
        <v>0</v>
      </c>
      <c r="EJ46" s="774">
        <f t="shared" si="58"/>
        <v>0</v>
      </c>
      <c r="EK46" s="775">
        <f t="shared" si="59"/>
        <v>0</v>
      </c>
      <c r="EL46" s="772"/>
      <c r="EM46" s="767"/>
      <c r="EN46" s="770"/>
      <c r="EO46" s="772"/>
      <c r="EP46" s="767"/>
      <c r="EQ46" s="782"/>
      <c r="ER46" s="772"/>
      <c r="ES46" s="767"/>
      <c r="ET46" s="770"/>
      <c r="EU46" s="774">
        <f t="shared" si="60"/>
        <v>0</v>
      </c>
      <c r="EV46" s="774">
        <f t="shared" si="61"/>
        <v>0</v>
      </c>
      <c r="EW46" s="775">
        <f t="shared" si="62"/>
        <v>0</v>
      </c>
      <c r="EX46" s="772"/>
      <c r="EY46" s="767"/>
      <c r="EZ46" s="770"/>
    </row>
    <row r="47" spans="1:156">
      <c r="A47" s="417" t="s">
        <v>124</v>
      </c>
      <c r="B47" s="418" t="s">
        <v>146</v>
      </c>
      <c r="C47" s="804"/>
      <c r="D47" s="419">
        <v>106245</v>
      </c>
      <c r="E47" s="419">
        <v>3</v>
      </c>
      <c r="F47" s="762">
        <v>2678</v>
      </c>
      <c r="G47" s="763">
        <v>2942</v>
      </c>
      <c r="H47" s="763">
        <v>1868</v>
      </c>
      <c r="I47" s="764">
        <v>1982</v>
      </c>
      <c r="J47" s="764">
        <v>1893</v>
      </c>
      <c r="K47" s="764">
        <v>2056</v>
      </c>
      <c r="L47" s="420">
        <v>2117</v>
      </c>
      <c r="M47" s="762">
        <v>822</v>
      </c>
      <c r="N47" s="763">
        <v>828</v>
      </c>
      <c r="O47" s="766">
        <v>709</v>
      </c>
      <c r="P47" s="766">
        <v>739</v>
      </c>
      <c r="Q47" s="763">
        <v>691</v>
      </c>
      <c r="R47" s="763">
        <v>761</v>
      </c>
      <c r="S47" s="763">
        <v>762</v>
      </c>
      <c r="T47" s="763">
        <v>605</v>
      </c>
      <c r="U47" s="763">
        <v>814</v>
      </c>
      <c r="V47" s="764">
        <v>620</v>
      </c>
      <c r="W47" s="421">
        <v>666</v>
      </c>
      <c r="X47" s="420">
        <v>768</v>
      </c>
      <c r="Y47" s="762"/>
      <c r="Z47" s="763"/>
      <c r="AA47" s="763"/>
      <c r="AB47" s="763"/>
      <c r="AC47" s="764"/>
      <c r="AD47" s="421"/>
      <c r="AE47" s="763"/>
      <c r="AF47" s="763"/>
      <c r="AG47" s="763"/>
      <c r="AH47" s="764"/>
      <c r="AI47" s="421">
        <v>0</v>
      </c>
      <c r="AJ47" s="765"/>
      <c r="AK47" s="892">
        <f t="shared" si="1"/>
        <v>822</v>
      </c>
      <c r="AL47" s="884">
        <f t="shared" si="2"/>
        <v>822</v>
      </c>
      <c r="AM47" s="883">
        <f t="shared" si="3"/>
        <v>828</v>
      </c>
      <c r="AN47" s="884">
        <f t="shared" si="4"/>
        <v>828</v>
      </c>
      <c r="AO47" s="883">
        <f t="shared" si="5"/>
        <v>709</v>
      </c>
      <c r="AP47" s="884">
        <f t="shared" si="6"/>
        <v>709</v>
      </c>
      <c r="AQ47" s="768">
        <f t="shared" si="7"/>
        <v>739</v>
      </c>
      <c r="AR47" s="883">
        <f t="shared" si="8"/>
        <v>691</v>
      </c>
      <c r="AS47" s="886">
        <f t="shared" si="9"/>
        <v>691</v>
      </c>
      <c r="AT47" s="888">
        <f t="shared" si="10"/>
        <v>761</v>
      </c>
      <c r="AU47" s="886">
        <f t="shared" si="11"/>
        <v>761</v>
      </c>
      <c r="AV47" s="886">
        <f t="shared" si="12"/>
        <v>761</v>
      </c>
      <c r="AW47" s="888">
        <f t="shared" si="13"/>
        <v>762</v>
      </c>
      <c r="AX47" s="886">
        <f t="shared" si="14"/>
        <v>762</v>
      </c>
      <c r="AY47" s="886">
        <f t="shared" si="15"/>
        <v>762</v>
      </c>
      <c r="AZ47" s="888">
        <f t="shared" si="16"/>
        <v>605</v>
      </c>
      <c r="BA47" s="884">
        <f t="shared" si="17"/>
        <v>605</v>
      </c>
      <c r="BB47" s="883">
        <f t="shared" si="18"/>
        <v>814</v>
      </c>
      <c r="BC47" s="884">
        <f t="shared" si="19"/>
        <v>814</v>
      </c>
      <c r="BD47" s="883">
        <f t="shared" si="20"/>
        <v>620</v>
      </c>
      <c r="BE47" s="886">
        <f t="shared" si="21"/>
        <v>620</v>
      </c>
      <c r="BF47" s="886">
        <f t="shared" si="22"/>
        <v>620</v>
      </c>
      <c r="BG47" s="888">
        <f t="shared" si="23"/>
        <v>666</v>
      </c>
      <c r="BH47" s="886">
        <f t="shared" si="24"/>
        <v>666</v>
      </c>
      <c r="BI47" s="886">
        <f t="shared" si="25"/>
        <v>666</v>
      </c>
      <c r="BJ47" s="890">
        <f t="shared" si="26"/>
        <v>768</v>
      </c>
      <c r="BK47" s="885">
        <f t="shared" si="27"/>
        <v>768</v>
      </c>
      <c r="BL47" s="885">
        <f t="shared" si="28"/>
        <v>768</v>
      </c>
      <c r="BM47" s="762">
        <v>403</v>
      </c>
      <c r="BN47" s="764">
        <v>429</v>
      </c>
      <c r="BO47" s="770">
        <v>473</v>
      </c>
      <c r="BP47" s="763">
        <v>25</v>
      </c>
      <c r="BQ47" s="764">
        <v>35</v>
      </c>
      <c r="BR47" s="770">
        <v>57</v>
      </c>
      <c r="BS47" s="768">
        <f t="shared" si="29"/>
        <v>192</v>
      </c>
      <c r="BT47" s="768">
        <f t="shared" si="30"/>
        <v>202</v>
      </c>
      <c r="BU47" s="771">
        <f t="shared" si="31"/>
        <v>238</v>
      </c>
      <c r="BV47" s="772">
        <v>97</v>
      </c>
      <c r="BW47" s="767">
        <v>145</v>
      </c>
      <c r="BX47" s="765">
        <v>162</v>
      </c>
      <c r="BY47" s="772">
        <v>85</v>
      </c>
      <c r="BZ47" s="767">
        <v>83</v>
      </c>
      <c r="CA47" s="765">
        <v>70</v>
      </c>
      <c r="CB47" s="772">
        <v>174</v>
      </c>
      <c r="CC47" s="767">
        <v>197</v>
      </c>
      <c r="CD47" s="765">
        <v>168</v>
      </c>
      <c r="CE47" s="773">
        <f t="shared" si="32"/>
        <v>335</v>
      </c>
      <c r="CF47" s="774">
        <f t="shared" si="33"/>
        <v>336</v>
      </c>
      <c r="CG47" s="775">
        <f t="shared" si="34"/>
        <v>362</v>
      </c>
      <c r="CH47" s="503">
        <v>209</v>
      </c>
      <c r="CI47" s="504">
        <v>246</v>
      </c>
      <c r="CJ47" s="776">
        <v>184</v>
      </c>
      <c r="CK47" s="874"/>
      <c r="CL47" s="778"/>
      <c r="CM47" s="764"/>
      <c r="CN47" s="764"/>
      <c r="CO47" s="767"/>
      <c r="CP47" s="780"/>
      <c r="CQ47" s="777"/>
      <c r="CR47" s="778"/>
      <c r="CS47" s="778"/>
      <c r="CT47" s="778"/>
      <c r="CU47" s="778"/>
      <c r="CV47" s="764"/>
      <c r="CW47" s="767"/>
      <c r="CX47" s="765"/>
      <c r="CY47" s="777"/>
      <c r="CZ47" s="778"/>
      <c r="DA47" s="778"/>
      <c r="DB47" s="778"/>
      <c r="DC47" s="778"/>
      <c r="DD47" s="767"/>
      <c r="DE47" s="767"/>
      <c r="DF47" s="765"/>
      <c r="DG47" s="892">
        <f t="shared" si="64"/>
        <v>0</v>
      </c>
      <c r="DH47" s="884">
        <f t="shared" si="36"/>
        <v>0</v>
      </c>
      <c r="DI47" s="883">
        <f t="shared" si="65"/>
        <v>0</v>
      </c>
      <c r="DJ47" s="884">
        <f t="shared" si="38"/>
        <v>0</v>
      </c>
      <c r="DK47" s="883">
        <f t="shared" si="66"/>
        <v>0</v>
      </c>
      <c r="DL47" s="884">
        <f t="shared" si="40"/>
        <v>0</v>
      </c>
      <c r="DM47" s="888">
        <f t="shared" si="67"/>
        <v>0</v>
      </c>
      <c r="DN47" s="886">
        <f t="shared" si="49"/>
        <v>0</v>
      </c>
      <c r="DO47" s="886">
        <f t="shared" si="42"/>
        <v>0</v>
      </c>
      <c r="DP47" s="888">
        <f t="shared" si="68"/>
        <v>0</v>
      </c>
      <c r="DQ47" s="886">
        <f t="shared" si="50"/>
        <v>0</v>
      </c>
      <c r="DR47" s="886">
        <f t="shared" si="44"/>
        <v>0</v>
      </c>
      <c r="DS47" s="888">
        <f t="shared" si="69"/>
        <v>0</v>
      </c>
      <c r="DT47" s="886">
        <f t="shared" si="51"/>
        <v>0</v>
      </c>
      <c r="DU47" s="886">
        <f t="shared" si="46"/>
        <v>0</v>
      </c>
      <c r="DV47" s="886">
        <f t="shared" si="52"/>
        <v>0</v>
      </c>
      <c r="DW47" s="888">
        <f t="shared" si="70"/>
        <v>0</v>
      </c>
      <c r="DX47" s="886">
        <f t="shared" si="53"/>
        <v>0</v>
      </c>
      <c r="DY47" s="886">
        <f t="shared" si="54"/>
        <v>0</v>
      </c>
      <c r="DZ47" s="954">
        <f t="shared" si="63"/>
        <v>0</v>
      </c>
      <c r="EA47" s="885">
        <f t="shared" si="55"/>
        <v>0</v>
      </c>
      <c r="EB47" s="885">
        <f t="shared" si="56"/>
        <v>0</v>
      </c>
      <c r="EC47" s="772"/>
      <c r="ED47" s="767"/>
      <c r="EE47" s="770"/>
      <c r="EF47" s="764"/>
      <c r="EG47" s="767"/>
      <c r="EH47" s="782"/>
      <c r="EI47" s="774">
        <f t="shared" si="57"/>
        <v>0</v>
      </c>
      <c r="EJ47" s="774">
        <f t="shared" si="58"/>
        <v>0</v>
      </c>
      <c r="EK47" s="775">
        <f t="shared" si="59"/>
        <v>0</v>
      </c>
      <c r="EL47" s="772"/>
      <c r="EM47" s="767"/>
      <c r="EN47" s="770"/>
      <c r="EO47" s="772"/>
      <c r="EP47" s="767"/>
      <c r="EQ47" s="782"/>
      <c r="ER47" s="772"/>
      <c r="ES47" s="767"/>
      <c r="ET47" s="770"/>
      <c r="EU47" s="774">
        <f t="shared" si="60"/>
        <v>0</v>
      </c>
      <c r="EV47" s="774">
        <f t="shared" si="61"/>
        <v>0</v>
      </c>
      <c r="EW47" s="775">
        <f t="shared" si="62"/>
        <v>0</v>
      </c>
      <c r="EX47" s="772"/>
      <c r="EY47" s="767"/>
      <c r="EZ47" s="770"/>
    </row>
    <row r="48" spans="1:156">
      <c r="A48" s="417" t="s">
        <v>124</v>
      </c>
      <c r="B48" s="418" t="s">
        <v>147</v>
      </c>
      <c r="C48" s="804"/>
      <c r="D48" s="419">
        <v>106704</v>
      </c>
      <c r="E48" s="419">
        <v>3</v>
      </c>
      <c r="F48" s="762">
        <v>2849</v>
      </c>
      <c r="G48" s="763">
        <v>3218</v>
      </c>
      <c r="H48" s="763">
        <v>3076</v>
      </c>
      <c r="I48" s="764">
        <v>2419</v>
      </c>
      <c r="J48" s="764">
        <v>2672</v>
      </c>
      <c r="K48" s="764">
        <v>2277</v>
      </c>
      <c r="L48" s="420">
        <v>2453</v>
      </c>
      <c r="M48" s="762">
        <v>1729</v>
      </c>
      <c r="N48" s="763">
        <v>1627</v>
      </c>
      <c r="O48" s="766">
        <v>1668</v>
      </c>
      <c r="P48" s="766">
        <v>1766</v>
      </c>
      <c r="Q48" s="763">
        <v>2414</v>
      </c>
      <c r="R48" s="763">
        <v>2216</v>
      </c>
      <c r="S48" s="763">
        <v>2424</v>
      </c>
      <c r="T48" s="763">
        <v>2352</v>
      </c>
      <c r="U48" s="763">
        <v>1763</v>
      </c>
      <c r="V48" s="764">
        <v>2075</v>
      </c>
      <c r="W48" s="421">
        <v>1753</v>
      </c>
      <c r="X48" s="420">
        <v>1828</v>
      </c>
      <c r="Y48" s="762"/>
      <c r="Z48" s="763"/>
      <c r="AA48" s="763"/>
      <c r="AB48" s="763"/>
      <c r="AC48" s="764"/>
      <c r="AD48" s="421"/>
      <c r="AE48" s="763"/>
      <c r="AF48" s="763"/>
      <c r="AG48" s="763"/>
      <c r="AH48" s="764"/>
      <c r="AI48" s="421">
        <v>0</v>
      </c>
      <c r="AJ48" s="765"/>
      <c r="AK48" s="892">
        <f t="shared" si="1"/>
        <v>1729</v>
      </c>
      <c r="AL48" s="884">
        <f t="shared" si="2"/>
        <v>1729</v>
      </c>
      <c r="AM48" s="883">
        <f t="shared" si="3"/>
        <v>1627</v>
      </c>
      <c r="AN48" s="884">
        <f t="shared" si="4"/>
        <v>1627</v>
      </c>
      <c r="AO48" s="883">
        <f t="shared" si="5"/>
        <v>1668</v>
      </c>
      <c r="AP48" s="884">
        <f t="shared" si="6"/>
        <v>1668</v>
      </c>
      <c r="AQ48" s="768">
        <f t="shared" si="7"/>
        <v>1766</v>
      </c>
      <c r="AR48" s="883">
        <f t="shared" si="8"/>
        <v>2414</v>
      </c>
      <c r="AS48" s="886">
        <f t="shared" si="9"/>
        <v>2414</v>
      </c>
      <c r="AT48" s="888">
        <f t="shared" si="10"/>
        <v>2216</v>
      </c>
      <c r="AU48" s="886">
        <f t="shared" si="11"/>
        <v>2216</v>
      </c>
      <c r="AV48" s="886">
        <f t="shared" si="12"/>
        <v>2216</v>
      </c>
      <c r="AW48" s="888">
        <f t="shared" si="13"/>
        <v>2424</v>
      </c>
      <c r="AX48" s="886">
        <f t="shared" si="14"/>
        <v>2424</v>
      </c>
      <c r="AY48" s="886">
        <f t="shared" si="15"/>
        <v>2424</v>
      </c>
      <c r="AZ48" s="888">
        <f t="shared" si="16"/>
        <v>2352</v>
      </c>
      <c r="BA48" s="884">
        <f t="shared" si="17"/>
        <v>2352</v>
      </c>
      <c r="BB48" s="883">
        <f t="shared" si="18"/>
        <v>1763</v>
      </c>
      <c r="BC48" s="884">
        <f t="shared" si="19"/>
        <v>1763</v>
      </c>
      <c r="BD48" s="883">
        <f t="shared" si="20"/>
        <v>2075</v>
      </c>
      <c r="BE48" s="886">
        <f t="shared" si="21"/>
        <v>2075</v>
      </c>
      <c r="BF48" s="886">
        <f t="shared" si="22"/>
        <v>2075</v>
      </c>
      <c r="BG48" s="888">
        <f t="shared" si="23"/>
        <v>1753</v>
      </c>
      <c r="BH48" s="886">
        <f t="shared" si="24"/>
        <v>1753</v>
      </c>
      <c r="BI48" s="886">
        <f t="shared" si="25"/>
        <v>1753</v>
      </c>
      <c r="BJ48" s="890">
        <f t="shared" si="26"/>
        <v>1828</v>
      </c>
      <c r="BK48" s="885">
        <f t="shared" si="27"/>
        <v>1828</v>
      </c>
      <c r="BL48" s="885">
        <f t="shared" si="28"/>
        <v>1828</v>
      </c>
      <c r="BM48" s="762">
        <v>1474</v>
      </c>
      <c r="BN48" s="764">
        <v>1288</v>
      </c>
      <c r="BO48" s="770">
        <v>1261</v>
      </c>
      <c r="BP48" s="763">
        <v>121</v>
      </c>
      <c r="BQ48" s="764">
        <v>105</v>
      </c>
      <c r="BR48" s="770">
        <v>198</v>
      </c>
      <c r="BS48" s="768">
        <f t="shared" si="29"/>
        <v>480</v>
      </c>
      <c r="BT48" s="768">
        <f t="shared" si="30"/>
        <v>360</v>
      </c>
      <c r="BU48" s="771">
        <f t="shared" si="31"/>
        <v>369</v>
      </c>
      <c r="BV48" s="772">
        <v>982</v>
      </c>
      <c r="BW48" s="767">
        <v>933</v>
      </c>
      <c r="BX48" s="765">
        <v>969</v>
      </c>
      <c r="BY48" s="772">
        <v>224</v>
      </c>
      <c r="BZ48" s="767">
        <v>205</v>
      </c>
      <c r="CA48" s="765">
        <v>137</v>
      </c>
      <c r="CB48" s="772">
        <v>676</v>
      </c>
      <c r="CC48" s="767">
        <v>551</v>
      </c>
      <c r="CD48" s="765">
        <v>570</v>
      </c>
      <c r="CE48" s="773">
        <f t="shared" si="32"/>
        <v>532</v>
      </c>
      <c r="CF48" s="774">
        <f t="shared" si="33"/>
        <v>527</v>
      </c>
      <c r="CG48" s="775">
        <f t="shared" si="34"/>
        <v>748</v>
      </c>
      <c r="CH48" s="503">
        <v>746</v>
      </c>
      <c r="CI48" s="504">
        <v>778</v>
      </c>
      <c r="CJ48" s="776">
        <v>775</v>
      </c>
      <c r="CK48" s="874"/>
      <c r="CL48" s="778"/>
      <c r="CM48" s="764"/>
      <c r="CN48" s="764"/>
      <c r="CO48" s="767"/>
      <c r="CP48" s="780"/>
      <c r="CQ48" s="777"/>
      <c r="CR48" s="778"/>
      <c r="CS48" s="778"/>
      <c r="CT48" s="778"/>
      <c r="CU48" s="778"/>
      <c r="CV48" s="764"/>
      <c r="CW48" s="767"/>
      <c r="CX48" s="765"/>
      <c r="CY48" s="777"/>
      <c r="CZ48" s="778"/>
      <c r="DA48" s="778"/>
      <c r="DB48" s="778"/>
      <c r="DC48" s="778"/>
      <c r="DD48" s="767"/>
      <c r="DE48" s="767"/>
      <c r="DF48" s="765"/>
      <c r="DG48" s="892">
        <f t="shared" si="64"/>
        <v>0</v>
      </c>
      <c r="DH48" s="884">
        <f t="shared" si="36"/>
        <v>0</v>
      </c>
      <c r="DI48" s="883">
        <f t="shared" si="65"/>
        <v>0</v>
      </c>
      <c r="DJ48" s="884">
        <f t="shared" si="38"/>
        <v>0</v>
      </c>
      <c r="DK48" s="883">
        <f t="shared" si="66"/>
        <v>0</v>
      </c>
      <c r="DL48" s="884">
        <f t="shared" si="40"/>
        <v>0</v>
      </c>
      <c r="DM48" s="888">
        <f t="shared" si="67"/>
        <v>0</v>
      </c>
      <c r="DN48" s="886">
        <f t="shared" si="49"/>
        <v>0</v>
      </c>
      <c r="DO48" s="886">
        <f t="shared" si="42"/>
        <v>0</v>
      </c>
      <c r="DP48" s="888">
        <f t="shared" si="68"/>
        <v>0</v>
      </c>
      <c r="DQ48" s="886">
        <f t="shared" si="50"/>
        <v>0</v>
      </c>
      <c r="DR48" s="886">
        <f t="shared" si="44"/>
        <v>0</v>
      </c>
      <c r="DS48" s="888">
        <f t="shared" si="69"/>
        <v>0</v>
      </c>
      <c r="DT48" s="886">
        <f t="shared" si="51"/>
        <v>0</v>
      </c>
      <c r="DU48" s="886">
        <f t="shared" si="46"/>
        <v>0</v>
      </c>
      <c r="DV48" s="886">
        <f t="shared" si="52"/>
        <v>0</v>
      </c>
      <c r="DW48" s="888">
        <f t="shared" si="70"/>
        <v>0</v>
      </c>
      <c r="DX48" s="886">
        <f t="shared" si="53"/>
        <v>0</v>
      </c>
      <c r="DY48" s="886">
        <f t="shared" si="54"/>
        <v>0</v>
      </c>
      <c r="DZ48" s="954">
        <f t="shared" si="63"/>
        <v>0</v>
      </c>
      <c r="EA48" s="885">
        <f t="shared" si="55"/>
        <v>0</v>
      </c>
      <c r="EB48" s="885">
        <f t="shared" si="56"/>
        <v>0</v>
      </c>
      <c r="EC48" s="772"/>
      <c r="ED48" s="767"/>
      <c r="EE48" s="770"/>
      <c r="EF48" s="764"/>
      <c r="EG48" s="767"/>
      <c r="EH48" s="782"/>
      <c r="EI48" s="774">
        <f t="shared" si="57"/>
        <v>0</v>
      </c>
      <c r="EJ48" s="774">
        <f t="shared" si="58"/>
        <v>0</v>
      </c>
      <c r="EK48" s="775">
        <f t="shared" si="59"/>
        <v>0</v>
      </c>
      <c r="EL48" s="772"/>
      <c r="EM48" s="767"/>
      <c r="EN48" s="770"/>
      <c r="EO48" s="772"/>
      <c r="EP48" s="767"/>
      <c r="EQ48" s="782"/>
      <c r="ER48" s="772"/>
      <c r="ES48" s="767"/>
      <c r="ET48" s="770"/>
      <c r="EU48" s="774">
        <f t="shared" si="60"/>
        <v>0</v>
      </c>
      <c r="EV48" s="774">
        <f t="shared" si="61"/>
        <v>0</v>
      </c>
      <c r="EW48" s="775">
        <f t="shared" si="62"/>
        <v>0</v>
      </c>
      <c r="EX48" s="772"/>
      <c r="EY48" s="767"/>
      <c r="EZ48" s="770"/>
    </row>
    <row r="49" spans="1:156">
      <c r="A49" s="417" t="s">
        <v>124</v>
      </c>
      <c r="B49" s="418" t="s">
        <v>148</v>
      </c>
      <c r="C49" s="804" t="s">
        <v>524</v>
      </c>
      <c r="D49" s="419">
        <v>106467</v>
      </c>
      <c r="E49" s="419">
        <v>4</v>
      </c>
      <c r="F49" s="762">
        <v>1806</v>
      </c>
      <c r="G49" s="763">
        <v>1883</v>
      </c>
      <c r="H49" s="763">
        <v>1881</v>
      </c>
      <c r="I49" s="764">
        <v>2196</v>
      </c>
      <c r="J49" s="764">
        <v>1888</v>
      </c>
      <c r="K49" s="764">
        <v>2247</v>
      </c>
      <c r="L49" s="420">
        <v>2310</v>
      </c>
      <c r="M49" s="762">
        <v>1057</v>
      </c>
      <c r="N49" s="763">
        <v>1124</v>
      </c>
      <c r="O49" s="766">
        <v>1205</v>
      </c>
      <c r="P49" s="766">
        <v>1170</v>
      </c>
      <c r="Q49" s="763">
        <v>1450</v>
      </c>
      <c r="R49" s="763">
        <v>1290</v>
      </c>
      <c r="S49" s="763">
        <v>1311</v>
      </c>
      <c r="T49" s="763">
        <v>1291</v>
      </c>
      <c r="U49" s="763">
        <v>1552</v>
      </c>
      <c r="V49" s="764">
        <v>1452</v>
      </c>
      <c r="W49" s="421">
        <v>1748</v>
      </c>
      <c r="X49" s="420">
        <v>1686</v>
      </c>
      <c r="Y49" s="762"/>
      <c r="Z49" s="763"/>
      <c r="AA49" s="763"/>
      <c r="AB49" s="763"/>
      <c r="AC49" s="764"/>
      <c r="AD49" s="421"/>
      <c r="AE49" s="763"/>
      <c r="AF49" s="763"/>
      <c r="AG49" s="763"/>
      <c r="AH49" s="764"/>
      <c r="AI49" s="421">
        <v>0</v>
      </c>
      <c r="AJ49" s="765"/>
      <c r="AK49" s="892">
        <f t="shared" si="1"/>
        <v>1057</v>
      </c>
      <c r="AL49" s="884">
        <f t="shared" si="2"/>
        <v>1057</v>
      </c>
      <c r="AM49" s="883">
        <f t="shared" si="3"/>
        <v>1124</v>
      </c>
      <c r="AN49" s="884">
        <f t="shared" si="4"/>
        <v>1124</v>
      </c>
      <c r="AO49" s="883">
        <f t="shared" si="5"/>
        <v>1205</v>
      </c>
      <c r="AP49" s="884">
        <f t="shared" si="6"/>
        <v>1205</v>
      </c>
      <c r="AQ49" s="768">
        <f t="shared" si="7"/>
        <v>1170</v>
      </c>
      <c r="AR49" s="883">
        <f t="shared" si="8"/>
        <v>1450</v>
      </c>
      <c r="AS49" s="886">
        <f t="shared" si="9"/>
        <v>1450</v>
      </c>
      <c r="AT49" s="888">
        <f t="shared" si="10"/>
        <v>1290</v>
      </c>
      <c r="AU49" s="886">
        <f t="shared" si="11"/>
        <v>1290</v>
      </c>
      <c r="AV49" s="886">
        <f t="shared" si="12"/>
        <v>1290</v>
      </c>
      <c r="AW49" s="888">
        <f t="shared" si="13"/>
        <v>1311</v>
      </c>
      <c r="AX49" s="886">
        <f t="shared" si="14"/>
        <v>1311</v>
      </c>
      <c r="AY49" s="886">
        <f t="shared" si="15"/>
        <v>1311</v>
      </c>
      <c r="AZ49" s="888">
        <f t="shared" si="16"/>
        <v>1291</v>
      </c>
      <c r="BA49" s="884">
        <f t="shared" si="17"/>
        <v>1291</v>
      </c>
      <c r="BB49" s="883">
        <f t="shared" si="18"/>
        <v>1552</v>
      </c>
      <c r="BC49" s="884">
        <f t="shared" si="19"/>
        <v>1552</v>
      </c>
      <c r="BD49" s="883">
        <f t="shared" si="20"/>
        <v>1452</v>
      </c>
      <c r="BE49" s="886">
        <f t="shared" si="21"/>
        <v>1452</v>
      </c>
      <c r="BF49" s="886">
        <f t="shared" si="22"/>
        <v>1452</v>
      </c>
      <c r="BG49" s="888">
        <f t="shared" si="23"/>
        <v>1748</v>
      </c>
      <c r="BH49" s="886">
        <f t="shared" si="24"/>
        <v>1748</v>
      </c>
      <c r="BI49" s="886">
        <f t="shared" si="25"/>
        <v>1748</v>
      </c>
      <c r="BJ49" s="890">
        <f t="shared" si="26"/>
        <v>1686</v>
      </c>
      <c r="BK49" s="885">
        <f t="shared" si="27"/>
        <v>1686</v>
      </c>
      <c r="BL49" s="885">
        <f t="shared" si="28"/>
        <v>1686</v>
      </c>
      <c r="BM49" s="762">
        <v>1006</v>
      </c>
      <c r="BN49" s="764">
        <v>1235</v>
      </c>
      <c r="BO49" s="770">
        <v>1087</v>
      </c>
      <c r="BP49" s="763">
        <v>72</v>
      </c>
      <c r="BQ49" s="764">
        <v>60</v>
      </c>
      <c r="BR49" s="770">
        <v>166</v>
      </c>
      <c r="BS49" s="768">
        <f t="shared" si="29"/>
        <v>374</v>
      </c>
      <c r="BT49" s="768">
        <f t="shared" si="30"/>
        <v>453</v>
      </c>
      <c r="BU49" s="771">
        <f t="shared" si="31"/>
        <v>433</v>
      </c>
      <c r="BV49" s="772">
        <v>536</v>
      </c>
      <c r="BW49" s="767">
        <v>469</v>
      </c>
      <c r="BX49" s="765">
        <v>562</v>
      </c>
      <c r="BY49" s="772">
        <v>107</v>
      </c>
      <c r="BZ49" s="767">
        <v>106</v>
      </c>
      <c r="CA49" s="765">
        <v>65</v>
      </c>
      <c r="CB49" s="772">
        <v>288</v>
      </c>
      <c r="CC49" s="767">
        <v>312</v>
      </c>
      <c r="CD49" s="765">
        <v>290</v>
      </c>
      <c r="CE49" s="773">
        <f t="shared" si="32"/>
        <v>519</v>
      </c>
      <c r="CF49" s="774">
        <f t="shared" si="33"/>
        <v>403</v>
      </c>
      <c r="CG49" s="775">
        <f t="shared" si="34"/>
        <v>394</v>
      </c>
      <c r="CH49" s="503">
        <v>408</v>
      </c>
      <c r="CI49" s="504">
        <v>471</v>
      </c>
      <c r="CJ49" s="776">
        <v>517</v>
      </c>
      <c r="CK49" s="874"/>
      <c r="CL49" s="778"/>
      <c r="CM49" s="764"/>
      <c r="CN49" s="764"/>
      <c r="CO49" s="767"/>
      <c r="CP49" s="780"/>
      <c r="CQ49" s="777"/>
      <c r="CR49" s="778"/>
      <c r="CS49" s="778"/>
      <c r="CT49" s="778"/>
      <c r="CU49" s="778"/>
      <c r="CV49" s="764"/>
      <c r="CW49" s="767"/>
      <c r="CX49" s="765"/>
      <c r="CY49" s="777"/>
      <c r="CZ49" s="778"/>
      <c r="DA49" s="778"/>
      <c r="DB49" s="778"/>
      <c r="DC49" s="778"/>
      <c r="DD49" s="767"/>
      <c r="DE49" s="767"/>
      <c r="DF49" s="765"/>
      <c r="DG49" s="892">
        <f t="shared" si="64"/>
        <v>0</v>
      </c>
      <c r="DH49" s="884">
        <f t="shared" si="36"/>
        <v>0</v>
      </c>
      <c r="DI49" s="883">
        <f t="shared" si="65"/>
        <v>0</v>
      </c>
      <c r="DJ49" s="884">
        <f t="shared" si="38"/>
        <v>0</v>
      </c>
      <c r="DK49" s="883">
        <f t="shared" si="66"/>
        <v>0</v>
      </c>
      <c r="DL49" s="884">
        <f t="shared" si="40"/>
        <v>0</v>
      </c>
      <c r="DM49" s="888">
        <f t="shared" si="67"/>
        <v>0</v>
      </c>
      <c r="DN49" s="886">
        <f t="shared" si="49"/>
        <v>0</v>
      </c>
      <c r="DO49" s="886">
        <f t="shared" si="42"/>
        <v>0</v>
      </c>
      <c r="DP49" s="888">
        <f t="shared" si="68"/>
        <v>0</v>
      </c>
      <c r="DQ49" s="886">
        <f t="shared" si="50"/>
        <v>0</v>
      </c>
      <c r="DR49" s="886">
        <f t="shared" si="44"/>
        <v>0</v>
      </c>
      <c r="DS49" s="888">
        <f t="shared" si="69"/>
        <v>0</v>
      </c>
      <c r="DT49" s="886">
        <f t="shared" si="51"/>
        <v>0</v>
      </c>
      <c r="DU49" s="886">
        <f t="shared" si="46"/>
        <v>0</v>
      </c>
      <c r="DV49" s="886">
        <f t="shared" si="52"/>
        <v>0</v>
      </c>
      <c r="DW49" s="888">
        <f t="shared" si="70"/>
        <v>0</v>
      </c>
      <c r="DX49" s="886">
        <f t="shared" si="53"/>
        <v>0</v>
      </c>
      <c r="DY49" s="886">
        <f t="shared" si="54"/>
        <v>0</v>
      </c>
      <c r="DZ49" s="954">
        <f t="shared" si="63"/>
        <v>0</v>
      </c>
      <c r="EA49" s="885">
        <f t="shared" si="55"/>
        <v>0</v>
      </c>
      <c r="EB49" s="885">
        <f t="shared" si="56"/>
        <v>0</v>
      </c>
      <c r="EC49" s="772"/>
      <c r="ED49" s="767"/>
      <c r="EE49" s="770"/>
      <c r="EF49" s="764"/>
      <c r="EG49" s="767"/>
      <c r="EH49" s="782"/>
      <c r="EI49" s="774">
        <f t="shared" si="57"/>
        <v>0</v>
      </c>
      <c r="EJ49" s="774">
        <f t="shared" si="58"/>
        <v>0</v>
      </c>
      <c r="EK49" s="775">
        <f t="shared" si="59"/>
        <v>0</v>
      </c>
      <c r="EL49" s="772"/>
      <c r="EM49" s="767"/>
      <c r="EN49" s="770"/>
      <c r="EO49" s="772"/>
      <c r="EP49" s="767"/>
      <c r="EQ49" s="782"/>
      <c r="ER49" s="772"/>
      <c r="ES49" s="767"/>
      <c r="ET49" s="770"/>
      <c r="EU49" s="774">
        <f t="shared" si="60"/>
        <v>0</v>
      </c>
      <c r="EV49" s="774">
        <f t="shared" si="61"/>
        <v>0</v>
      </c>
      <c r="EW49" s="775">
        <f t="shared" si="62"/>
        <v>0</v>
      </c>
      <c r="EX49" s="772"/>
      <c r="EY49" s="767"/>
      <c r="EZ49" s="770"/>
    </row>
    <row r="50" spans="1:156">
      <c r="A50" s="417" t="s">
        <v>124</v>
      </c>
      <c r="B50" s="418" t="s">
        <v>149</v>
      </c>
      <c r="C50" s="804"/>
      <c r="D50" s="419">
        <v>107071</v>
      </c>
      <c r="E50" s="419">
        <v>4</v>
      </c>
      <c r="F50" s="762">
        <v>884</v>
      </c>
      <c r="G50" s="763">
        <v>903</v>
      </c>
      <c r="H50" s="763">
        <v>888</v>
      </c>
      <c r="I50" s="764">
        <v>1062</v>
      </c>
      <c r="J50" s="764">
        <v>988</v>
      </c>
      <c r="K50" s="764">
        <v>962</v>
      </c>
      <c r="L50" s="420">
        <v>823</v>
      </c>
      <c r="M50" s="762">
        <v>561</v>
      </c>
      <c r="N50" s="763">
        <v>652</v>
      </c>
      <c r="O50" s="766">
        <v>646</v>
      </c>
      <c r="P50" s="766">
        <v>618</v>
      </c>
      <c r="Q50" s="763">
        <v>534</v>
      </c>
      <c r="R50" s="763">
        <v>587</v>
      </c>
      <c r="S50" s="763">
        <v>560</v>
      </c>
      <c r="T50" s="763">
        <v>588</v>
      </c>
      <c r="U50" s="763">
        <v>786</v>
      </c>
      <c r="V50" s="764">
        <v>722</v>
      </c>
      <c r="W50" s="421">
        <v>623</v>
      </c>
      <c r="X50" s="420">
        <v>800</v>
      </c>
      <c r="Y50" s="762"/>
      <c r="Z50" s="763"/>
      <c r="AA50" s="763"/>
      <c r="AB50" s="763"/>
      <c r="AC50" s="764"/>
      <c r="AD50" s="421"/>
      <c r="AE50" s="763"/>
      <c r="AF50" s="763"/>
      <c r="AG50" s="763"/>
      <c r="AH50" s="764"/>
      <c r="AI50" s="421">
        <v>0</v>
      </c>
      <c r="AJ50" s="765"/>
      <c r="AK50" s="892">
        <f t="shared" si="1"/>
        <v>561</v>
      </c>
      <c r="AL50" s="884">
        <f t="shared" si="2"/>
        <v>561</v>
      </c>
      <c r="AM50" s="883">
        <f t="shared" si="3"/>
        <v>652</v>
      </c>
      <c r="AN50" s="884">
        <f t="shared" si="4"/>
        <v>652</v>
      </c>
      <c r="AO50" s="883">
        <f t="shared" si="5"/>
        <v>646</v>
      </c>
      <c r="AP50" s="884">
        <f t="shared" si="6"/>
        <v>646</v>
      </c>
      <c r="AQ50" s="768">
        <f t="shared" si="7"/>
        <v>618</v>
      </c>
      <c r="AR50" s="883">
        <f t="shared" si="8"/>
        <v>534</v>
      </c>
      <c r="AS50" s="886">
        <f t="shared" si="9"/>
        <v>534</v>
      </c>
      <c r="AT50" s="888">
        <f t="shared" si="10"/>
        <v>587</v>
      </c>
      <c r="AU50" s="886">
        <f t="shared" si="11"/>
        <v>587</v>
      </c>
      <c r="AV50" s="886">
        <f t="shared" si="12"/>
        <v>587</v>
      </c>
      <c r="AW50" s="888">
        <f t="shared" si="13"/>
        <v>560</v>
      </c>
      <c r="AX50" s="886">
        <f t="shared" si="14"/>
        <v>560</v>
      </c>
      <c r="AY50" s="886">
        <f t="shared" si="15"/>
        <v>560</v>
      </c>
      <c r="AZ50" s="888">
        <f t="shared" si="16"/>
        <v>588</v>
      </c>
      <c r="BA50" s="884">
        <f t="shared" si="17"/>
        <v>588</v>
      </c>
      <c r="BB50" s="883">
        <f t="shared" si="18"/>
        <v>786</v>
      </c>
      <c r="BC50" s="884">
        <f t="shared" si="19"/>
        <v>786</v>
      </c>
      <c r="BD50" s="883">
        <f t="shared" si="20"/>
        <v>722</v>
      </c>
      <c r="BE50" s="886">
        <f t="shared" si="21"/>
        <v>722</v>
      </c>
      <c r="BF50" s="886">
        <f t="shared" si="22"/>
        <v>722</v>
      </c>
      <c r="BG50" s="888">
        <f t="shared" si="23"/>
        <v>623</v>
      </c>
      <c r="BH50" s="886">
        <f t="shared" si="24"/>
        <v>623</v>
      </c>
      <c r="BI50" s="886">
        <f t="shared" si="25"/>
        <v>623</v>
      </c>
      <c r="BJ50" s="890">
        <f t="shared" si="26"/>
        <v>800</v>
      </c>
      <c r="BK50" s="885">
        <f t="shared" si="27"/>
        <v>800</v>
      </c>
      <c r="BL50" s="885">
        <f t="shared" si="28"/>
        <v>800</v>
      </c>
      <c r="BM50" s="762">
        <v>437</v>
      </c>
      <c r="BN50" s="764">
        <v>387</v>
      </c>
      <c r="BO50" s="770">
        <v>461</v>
      </c>
      <c r="BP50" s="763">
        <v>37</v>
      </c>
      <c r="BQ50" s="764">
        <v>31</v>
      </c>
      <c r="BR50" s="770">
        <v>80</v>
      </c>
      <c r="BS50" s="768">
        <f t="shared" si="29"/>
        <v>248</v>
      </c>
      <c r="BT50" s="768">
        <f t="shared" si="30"/>
        <v>205</v>
      </c>
      <c r="BU50" s="771">
        <f t="shared" si="31"/>
        <v>259</v>
      </c>
      <c r="BV50" s="772">
        <v>174</v>
      </c>
      <c r="BW50" s="767">
        <v>186</v>
      </c>
      <c r="BX50" s="765">
        <v>170</v>
      </c>
      <c r="BY50" s="772">
        <v>46</v>
      </c>
      <c r="BZ50" s="767">
        <v>51</v>
      </c>
      <c r="CA50" s="765">
        <v>23</v>
      </c>
      <c r="CB50" s="772">
        <v>133</v>
      </c>
      <c r="CC50" s="767">
        <v>143</v>
      </c>
      <c r="CD50" s="765">
        <v>168</v>
      </c>
      <c r="CE50" s="773">
        <f t="shared" si="32"/>
        <v>181</v>
      </c>
      <c r="CF50" s="774">
        <f t="shared" si="33"/>
        <v>207</v>
      </c>
      <c r="CG50" s="775">
        <f t="shared" si="34"/>
        <v>199</v>
      </c>
      <c r="CH50" s="503">
        <v>192</v>
      </c>
      <c r="CI50" s="504">
        <v>214</v>
      </c>
      <c r="CJ50" s="776">
        <v>240</v>
      </c>
      <c r="CK50" s="874"/>
      <c r="CL50" s="778"/>
      <c r="CM50" s="764"/>
      <c r="CN50" s="764"/>
      <c r="CO50" s="767"/>
      <c r="CP50" s="780"/>
      <c r="CQ50" s="777"/>
      <c r="CR50" s="778"/>
      <c r="CS50" s="778"/>
      <c r="CT50" s="778"/>
      <c r="CU50" s="778"/>
      <c r="CV50" s="764"/>
      <c r="CW50" s="767"/>
      <c r="CX50" s="765"/>
      <c r="CY50" s="777"/>
      <c r="CZ50" s="778"/>
      <c r="DA50" s="778"/>
      <c r="DB50" s="778"/>
      <c r="DC50" s="778"/>
      <c r="DD50" s="767"/>
      <c r="DE50" s="767"/>
      <c r="DF50" s="765"/>
      <c r="DG50" s="892">
        <f t="shared" si="64"/>
        <v>0</v>
      </c>
      <c r="DH50" s="884">
        <f t="shared" si="36"/>
        <v>0</v>
      </c>
      <c r="DI50" s="883">
        <f t="shared" si="65"/>
        <v>0</v>
      </c>
      <c r="DJ50" s="884">
        <f t="shared" si="38"/>
        <v>0</v>
      </c>
      <c r="DK50" s="883">
        <f t="shared" si="66"/>
        <v>0</v>
      </c>
      <c r="DL50" s="884">
        <f t="shared" si="40"/>
        <v>0</v>
      </c>
      <c r="DM50" s="888">
        <f t="shared" si="67"/>
        <v>0</v>
      </c>
      <c r="DN50" s="886">
        <f t="shared" si="49"/>
        <v>0</v>
      </c>
      <c r="DO50" s="886">
        <f t="shared" si="42"/>
        <v>0</v>
      </c>
      <c r="DP50" s="888">
        <f t="shared" si="68"/>
        <v>0</v>
      </c>
      <c r="DQ50" s="886">
        <f t="shared" si="50"/>
        <v>0</v>
      </c>
      <c r="DR50" s="886">
        <f t="shared" si="44"/>
        <v>0</v>
      </c>
      <c r="DS50" s="888">
        <f t="shared" si="69"/>
        <v>0</v>
      </c>
      <c r="DT50" s="886">
        <f t="shared" si="51"/>
        <v>0</v>
      </c>
      <c r="DU50" s="886">
        <f t="shared" si="46"/>
        <v>0</v>
      </c>
      <c r="DV50" s="886">
        <f t="shared" si="52"/>
        <v>0</v>
      </c>
      <c r="DW50" s="888">
        <f t="shared" si="70"/>
        <v>0</v>
      </c>
      <c r="DX50" s="886">
        <f t="shared" si="53"/>
        <v>0</v>
      </c>
      <c r="DY50" s="886">
        <f t="shared" si="54"/>
        <v>0</v>
      </c>
      <c r="DZ50" s="954">
        <f t="shared" si="63"/>
        <v>0</v>
      </c>
      <c r="EA50" s="885">
        <f t="shared" si="55"/>
        <v>0</v>
      </c>
      <c r="EB50" s="885">
        <f t="shared" si="56"/>
        <v>0</v>
      </c>
      <c r="EC50" s="772"/>
      <c r="ED50" s="767"/>
      <c r="EE50" s="770"/>
      <c r="EF50" s="764"/>
      <c r="EG50" s="767"/>
      <c r="EH50" s="782"/>
      <c r="EI50" s="774">
        <f t="shared" si="57"/>
        <v>0</v>
      </c>
      <c r="EJ50" s="774">
        <f t="shared" si="58"/>
        <v>0</v>
      </c>
      <c r="EK50" s="775">
        <f t="shared" si="59"/>
        <v>0</v>
      </c>
      <c r="EL50" s="772"/>
      <c r="EM50" s="767"/>
      <c r="EN50" s="770"/>
      <c r="EO50" s="772"/>
      <c r="EP50" s="767"/>
      <c r="EQ50" s="782"/>
      <c r="ER50" s="772"/>
      <c r="ES50" s="767"/>
      <c r="ET50" s="770"/>
      <c r="EU50" s="774">
        <f t="shared" si="60"/>
        <v>0</v>
      </c>
      <c r="EV50" s="774">
        <f t="shared" si="61"/>
        <v>0</v>
      </c>
      <c r="EW50" s="775">
        <f t="shared" si="62"/>
        <v>0</v>
      </c>
      <c r="EX50" s="772"/>
      <c r="EY50" s="767"/>
      <c r="EZ50" s="770"/>
    </row>
    <row r="51" spans="1:156">
      <c r="A51" s="417" t="s">
        <v>124</v>
      </c>
      <c r="B51" s="418" t="s">
        <v>150</v>
      </c>
      <c r="C51" s="805" t="s">
        <v>525</v>
      </c>
      <c r="D51" s="419">
        <v>107983</v>
      </c>
      <c r="E51" s="564">
        <v>4</v>
      </c>
      <c r="F51" s="762">
        <v>830</v>
      </c>
      <c r="G51" s="763">
        <v>747</v>
      </c>
      <c r="H51" s="763">
        <v>810</v>
      </c>
      <c r="I51" s="764">
        <v>771</v>
      </c>
      <c r="J51" s="764">
        <v>860</v>
      </c>
      <c r="K51" s="764">
        <v>869</v>
      </c>
      <c r="L51" s="420">
        <v>919</v>
      </c>
      <c r="M51" s="762">
        <v>555</v>
      </c>
      <c r="N51" s="763">
        <v>623</v>
      </c>
      <c r="O51" s="766">
        <v>571</v>
      </c>
      <c r="P51" s="766">
        <v>579</v>
      </c>
      <c r="Q51" s="763">
        <v>544</v>
      </c>
      <c r="R51" s="763">
        <v>647</v>
      </c>
      <c r="S51" s="763">
        <v>566</v>
      </c>
      <c r="T51" s="763">
        <v>588</v>
      </c>
      <c r="U51" s="763">
        <v>528</v>
      </c>
      <c r="V51" s="764">
        <v>624</v>
      </c>
      <c r="W51" s="421">
        <v>616</v>
      </c>
      <c r="X51" s="420">
        <v>643</v>
      </c>
      <c r="Y51" s="762"/>
      <c r="Z51" s="763"/>
      <c r="AA51" s="763"/>
      <c r="AB51" s="763"/>
      <c r="AC51" s="764"/>
      <c r="AD51" s="421"/>
      <c r="AE51" s="763"/>
      <c r="AF51" s="763"/>
      <c r="AG51" s="763"/>
      <c r="AH51" s="764"/>
      <c r="AI51" s="421">
        <v>0</v>
      </c>
      <c r="AJ51" s="765"/>
      <c r="AK51" s="892">
        <f t="shared" si="1"/>
        <v>555</v>
      </c>
      <c r="AL51" s="884">
        <f t="shared" si="2"/>
        <v>555</v>
      </c>
      <c r="AM51" s="883">
        <f t="shared" si="3"/>
        <v>623</v>
      </c>
      <c r="AN51" s="884">
        <f t="shared" si="4"/>
        <v>623</v>
      </c>
      <c r="AO51" s="883">
        <f t="shared" si="5"/>
        <v>571</v>
      </c>
      <c r="AP51" s="884">
        <f t="shared" si="6"/>
        <v>571</v>
      </c>
      <c r="AQ51" s="768">
        <f t="shared" si="7"/>
        <v>579</v>
      </c>
      <c r="AR51" s="883">
        <f t="shared" si="8"/>
        <v>544</v>
      </c>
      <c r="AS51" s="886">
        <f t="shared" si="9"/>
        <v>544</v>
      </c>
      <c r="AT51" s="888">
        <f t="shared" si="10"/>
        <v>647</v>
      </c>
      <c r="AU51" s="886">
        <f t="shared" si="11"/>
        <v>647</v>
      </c>
      <c r="AV51" s="886">
        <f t="shared" si="12"/>
        <v>647</v>
      </c>
      <c r="AW51" s="888">
        <f t="shared" si="13"/>
        <v>566</v>
      </c>
      <c r="AX51" s="886">
        <f t="shared" si="14"/>
        <v>566</v>
      </c>
      <c r="AY51" s="886">
        <f t="shared" si="15"/>
        <v>566</v>
      </c>
      <c r="AZ51" s="888">
        <f t="shared" si="16"/>
        <v>588</v>
      </c>
      <c r="BA51" s="884">
        <f t="shared" si="17"/>
        <v>588</v>
      </c>
      <c r="BB51" s="883">
        <f t="shared" si="18"/>
        <v>528</v>
      </c>
      <c r="BC51" s="884">
        <f t="shared" si="19"/>
        <v>528</v>
      </c>
      <c r="BD51" s="883">
        <f t="shared" si="20"/>
        <v>624</v>
      </c>
      <c r="BE51" s="886">
        <f t="shared" si="21"/>
        <v>624</v>
      </c>
      <c r="BF51" s="886">
        <f t="shared" si="22"/>
        <v>624</v>
      </c>
      <c r="BG51" s="888">
        <f t="shared" si="23"/>
        <v>616</v>
      </c>
      <c r="BH51" s="886">
        <f t="shared" si="24"/>
        <v>616</v>
      </c>
      <c r="BI51" s="886">
        <f t="shared" si="25"/>
        <v>616</v>
      </c>
      <c r="BJ51" s="890">
        <f t="shared" si="26"/>
        <v>643</v>
      </c>
      <c r="BK51" s="885">
        <f t="shared" si="27"/>
        <v>643</v>
      </c>
      <c r="BL51" s="885">
        <f t="shared" si="28"/>
        <v>643</v>
      </c>
      <c r="BM51" s="762">
        <v>392</v>
      </c>
      <c r="BN51" s="764">
        <v>384</v>
      </c>
      <c r="BO51" s="770">
        <v>386</v>
      </c>
      <c r="BP51" s="763">
        <v>22</v>
      </c>
      <c r="BQ51" s="764">
        <v>24</v>
      </c>
      <c r="BR51" s="770">
        <v>60</v>
      </c>
      <c r="BS51" s="768">
        <f t="shared" si="29"/>
        <v>210</v>
      </c>
      <c r="BT51" s="768">
        <f t="shared" si="30"/>
        <v>208</v>
      </c>
      <c r="BU51" s="771">
        <f t="shared" si="31"/>
        <v>197</v>
      </c>
      <c r="BV51" s="772">
        <v>167</v>
      </c>
      <c r="BW51" s="767">
        <v>205</v>
      </c>
      <c r="BX51" s="765">
        <v>180</v>
      </c>
      <c r="BY51" s="772">
        <v>51</v>
      </c>
      <c r="BZ51" s="767">
        <v>61</v>
      </c>
      <c r="CA51" s="765">
        <v>26</v>
      </c>
      <c r="CB51" s="772">
        <v>101</v>
      </c>
      <c r="CC51" s="767">
        <v>112</v>
      </c>
      <c r="CD51" s="765">
        <v>109</v>
      </c>
      <c r="CE51" s="773">
        <f t="shared" si="32"/>
        <v>225</v>
      </c>
      <c r="CF51" s="774">
        <f t="shared" si="33"/>
        <v>269</v>
      </c>
      <c r="CG51" s="775">
        <f t="shared" si="34"/>
        <v>251</v>
      </c>
      <c r="CH51" s="503">
        <v>201</v>
      </c>
      <c r="CI51" s="504">
        <v>241</v>
      </c>
      <c r="CJ51" s="776">
        <v>215</v>
      </c>
      <c r="CK51" s="874"/>
      <c r="CL51" s="778"/>
      <c r="CM51" s="764"/>
      <c r="CN51" s="764"/>
      <c r="CO51" s="767"/>
      <c r="CP51" s="780"/>
      <c r="CQ51" s="777"/>
      <c r="CR51" s="778"/>
      <c r="CS51" s="778"/>
      <c r="CT51" s="778"/>
      <c r="CU51" s="778"/>
      <c r="CV51" s="764"/>
      <c r="CW51" s="767"/>
      <c r="CX51" s="765"/>
      <c r="CY51" s="777"/>
      <c r="CZ51" s="778"/>
      <c r="DA51" s="778"/>
      <c r="DB51" s="778"/>
      <c r="DC51" s="778"/>
      <c r="DD51" s="767"/>
      <c r="DE51" s="767"/>
      <c r="DF51" s="765"/>
      <c r="DG51" s="892">
        <f t="shared" si="64"/>
        <v>0</v>
      </c>
      <c r="DH51" s="884">
        <f t="shared" si="36"/>
        <v>0</v>
      </c>
      <c r="DI51" s="883">
        <f t="shared" si="65"/>
        <v>0</v>
      </c>
      <c r="DJ51" s="884">
        <f t="shared" si="38"/>
        <v>0</v>
      </c>
      <c r="DK51" s="883">
        <f t="shared" si="66"/>
        <v>0</v>
      </c>
      <c r="DL51" s="884">
        <f t="shared" si="40"/>
        <v>0</v>
      </c>
      <c r="DM51" s="888">
        <f t="shared" si="67"/>
        <v>0</v>
      </c>
      <c r="DN51" s="886">
        <f t="shared" si="49"/>
        <v>0</v>
      </c>
      <c r="DO51" s="886">
        <f t="shared" si="42"/>
        <v>0</v>
      </c>
      <c r="DP51" s="888">
        <f t="shared" si="68"/>
        <v>0</v>
      </c>
      <c r="DQ51" s="886">
        <f t="shared" si="50"/>
        <v>0</v>
      </c>
      <c r="DR51" s="886">
        <f t="shared" si="44"/>
        <v>0</v>
      </c>
      <c r="DS51" s="888">
        <f t="shared" si="69"/>
        <v>0</v>
      </c>
      <c r="DT51" s="886">
        <f t="shared" si="51"/>
        <v>0</v>
      </c>
      <c r="DU51" s="886">
        <f t="shared" si="46"/>
        <v>0</v>
      </c>
      <c r="DV51" s="886">
        <f t="shared" si="52"/>
        <v>0</v>
      </c>
      <c r="DW51" s="888">
        <f t="shared" si="70"/>
        <v>0</v>
      </c>
      <c r="DX51" s="886">
        <f t="shared" si="53"/>
        <v>0</v>
      </c>
      <c r="DY51" s="886">
        <f t="shared" si="54"/>
        <v>0</v>
      </c>
      <c r="DZ51" s="954">
        <f t="shared" si="63"/>
        <v>0</v>
      </c>
      <c r="EA51" s="885">
        <f t="shared" si="55"/>
        <v>0</v>
      </c>
      <c r="EB51" s="885">
        <f t="shared" si="56"/>
        <v>0</v>
      </c>
      <c r="EC51" s="772"/>
      <c r="ED51" s="767"/>
      <c r="EE51" s="770"/>
      <c r="EF51" s="764"/>
      <c r="EG51" s="767"/>
      <c r="EH51" s="782"/>
      <c r="EI51" s="774">
        <f t="shared" si="57"/>
        <v>0</v>
      </c>
      <c r="EJ51" s="774">
        <f t="shared" si="58"/>
        <v>0</v>
      </c>
      <c r="EK51" s="775">
        <f t="shared" si="59"/>
        <v>0</v>
      </c>
      <c r="EL51" s="772"/>
      <c r="EM51" s="767"/>
      <c r="EN51" s="770"/>
      <c r="EO51" s="772"/>
      <c r="EP51" s="767"/>
      <c r="EQ51" s="782"/>
      <c r="ER51" s="772"/>
      <c r="ES51" s="767"/>
      <c r="ET51" s="770"/>
      <c r="EU51" s="774">
        <f t="shared" si="60"/>
        <v>0</v>
      </c>
      <c r="EV51" s="774">
        <f t="shared" si="61"/>
        <v>0</v>
      </c>
      <c r="EW51" s="775">
        <f t="shared" si="62"/>
        <v>0</v>
      </c>
      <c r="EX51" s="772"/>
      <c r="EY51" s="767"/>
      <c r="EZ51" s="770"/>
    </row>
    <row r="52" spans="1:156">
      <c r="A52" s="417" t="s">
        <v>124</v>
      </c>
      <c r="B52" s="418" t="s">
        <v>151</v>
      </c>
      <c r="C52" s="804"/>
      <c r="D52" s="419">
        <v>106485</v>
      </c>
      <c r="E52" s="419">
        <v>5</v>
      </c>
      <c r="F52" s="762">
        <v>905</v>
      </c>
      <c r="G52" s="763">
        <v>895</v>
      </c>
      <c r="H52" s="763">
        <v>882</v>
      </c>
      <c r="I52" s="764">
        <v>892</v>
      </c>
      <c r="J52" s="764">
        <v>932</v>
      </c>
      <c r="K52" s="764">
        <v>1024</v>
      </c>
      <c r="L52" s="420">
        <v>1027</v>
      </c>
      <c r="M52" s="762">
        <v>511</v>
      </c>
      <c r="N52" s="763">
        <v>467</v>
      </c>
      <c r="O52" s="766">
        <v>462</v>
      </c>
      <c r="P52" s="766">
        <v>528</v>
      </c>
      <c r="Q52" s="763">
        <v>679</v>
      </c>
      <c r="R52" s="763">
        <v>522</v>
      </c>
      <c r="S52" s="763">
        <v>486</v>
      </c>
      <c r="T52" s="763">
        <v>543</v>
      </c>
      <c r="U52" s="763">
        <v>619</v>
      </c>
      <c r="V52" s="764">
        <v>666</v>
      </c>
      <c r="W52" s="421">
        <v>743</v>
      </c>
      <c r="X52" s="420">
        <v>691</v>
      </c>
      <c r="Y52" s="762"/>
      <c r="Z52" s="763"/>
      <c r="AA52" s="763"/>
      <c r="AB52" s="763"/>
      <c r="AC52" s="764"/>
      <c r="AD52" s="421"/>
      <c r="AE52" s="763"/>
      <c r="AF52" s="763"/>
      <c r="AG52" s="763"/>
      <c r="AH52" s="764"/>
      <c r="AI52" s="421">
        <v>0</v>
      </c>
      <c r="AJ52" s="765"/>
      <c r="AK52" s="892">
        <f t="shared" si="1"/>
        <v>511</v>
      </c>
      <c r="AL52" s="884">
        <f t="shared" si="2"/>
        <v>511</v>
      </c>
      <c r="AM52" s="883">
        <f t="shared" si="3"/>
        <v>467</v>
      </c>
      <c r="AN52" s="884">
        <f t="shared" si="4"/>
        <v>467</v>
      </c>
      <c r="AO52" s="883">
        <f t="shared" si="5"/>
        <v>462</v>
      </c>
      <c r="AP52" s="884">
        <f t="shared" si="6"/>
        <v>462</v>
      </c>
      <c r="AQ52" s="768">
        <f t="shared" si="7"/>
        <v>528</v>
      </c>
      <c r="AR52" s="883">
        <f t="shared" si="8"/>
        <v>679</v>
      </c>
      <c r="AS52" s="886">
        <f t="shared" si="9"/>
        <v>679</v>
      </c>
      <c r="AT52" s="888">
        <f t="shared" si="10"/>
        <v>522</v>
      </c>
      <c r="AU52" s="886">
        <f t="shared" si="11"/>
        <v>522</v>
      </c>
      <c r="AV52" s="886">
        <f t="shared" si="12"/>
        <v>522</v>
      </c>
      <c r="AW52" s="888">
        <f t="shared" si="13"/>
        <v>486</v>
      </c>
      <c r="AX52" s="886">
        <f t="shared" si="14"/>
        <v>486</v>
      </c>
      <c r="AY52" s="886">
        <f t="shared" si="15"/>
        <v>486</v>
      </c>
      <c r="AZ52" s="888">
        <f t="shared" si="16"/>
        <v>543</v>
      </c>
      <c r="BA52" s="884">
        <f t="shared" si="17"/>
        <v>543</v>
      </c>
      <c r="BB52" s="883">
        <f t="shared" si="18"/>
        <v>619</v>
      </c>
      <c r="BC52" s="884">
        <f t="shared" si="19"/>
        <v>619</v>
      </c>
      <c r="BD52" s="883">
        <f t="shared" si="20"/>
        <v>666</v>
      </c>
      <c r="BE52" s="886">
        <f t="shared" si="21"/>
        <v>666</v>
      </c>
      <c r="BF52" s="886">
        <f t="shared" si="22"/>
        <v>666</v>
      </c>
      <c r="BG52" s="888">
        <f t="shared" si="23"/>
        <v>743</v>
      </c>
      <c r="BH52" s="886">
        <f t="shared" si="24"/>
        <v>743</v>
      </c>
      <c r="BI52" s="886">
        <f t="shared" si="25"/>
        <v>743</v>
      </c>
      <c r="BJ52" s="890">
        <f t="shared" si="26"/>
        <v>691</v>
      </c>
      <c r="BK52" s="885">
        <f t="shared" si="27"/>
        <v>691</v>
      </c>
      <c r="BL52" s="885">
        <f t="shared" si="28"/>
        <v>691</v>
      </c>
      <c r="BM52" s="762">
        <v>320</v>
      </c>
      <c r="BN52" s="764">
        <v>311</v>
      </c>
      <c r="BO52" s="770">
        <v>282</v>
      </c>
      <c r="BP52" s="763">
        <v>33</v>
      </c>
      <c r="BQ52" s="764">
        <v>24</v>
      </c>
      <c r="BR52" s="770">
        <v>46</v>
      </c>
      <c r="BS52" s="768">
        <f t="shared" si="29"/>
        <v>313</v>
      </c>
      <c r="BT52" s="768">
        <f t="shared" si="30"/>
        <v>408</v>
      </c>
      <c r="BU52" s="771">
        <f t="shared" si="31"/>
        <v>363</v>
      </c>
      <c r="BV52" s="772">
        <v>130</v>
      </c>
      <c r="BW52" s="767">
        <v>140</v>
      </c>
      <c r="BX52" s="765">
        <v>123</v>
      </c>
      <c r="BY52" s="772">
        <v>49</v>
      </c>
      <c r="BZ52" s="767">
        <v>38</v>
      </c>
      <c r="CA52" s="765">
        <v>33</v>
      </c>
      <c r="CB52" s="772">
        <v>130</v>
      </c>
      <c r="CC52" s="767">
        <v>108</v>
      </c>
      <c r="CD52" s="765">
        <v>102</v>
      </c>
      <c r="CE52" s="773">
        <f t="shared" si="32"/>
        <v>370</v>
      </c>
      <c r="CF52" s="774">
        <f t="shared" si="33"/>
        <v>236</v>
      </c>
      <c r="CG52" s="775">
        <f t="shared" si="34"/>
        <v>228</v>
      </c>
      <c r="CH52" s="503">
        <v>175</v>
      </c>
      <c r="CI52" s="504">
        <v>128</v>
      </c>
      <c r="CJ52" s="776">
        <v>136</v>
      </c>
      <c r="CK52" s="874"/>
      <c r="CL52" s="778"/>
      <c r="CM52" s="764"/>
      <c r="CN52" s="764"/>
      <c r="CO52" s="767"/>
      <c r="CP52" s="780"/>
      <c r="CQ52" s="777"/>
      <c r="CR52" s="778"/>
      <c r="CS52" s="778"/>
      <c r="CT52" s="778"/>
      <c r="CU52" s="778"/>
      <c r="CV52" s="764"/>
      <c r="CW52" s="767"/>
      <c r="CX52" s="765"/>
      <c r="CY52" s="777"/>
      <c r="CZ52" s="778"/>
      <c r="DA52" s="778"/>
      <c r="DB52" s="778"/>
      <c r="DC52" s="778"/>
      <c r="DD52" s="767"/>
      <c r="DE52" s="767"/>
      <c r="DF52" s="765"/>
      <c r="DG52" s="892">
        <f t="shared" si="64"/>
        <v>0</v>
      </c>
      <c r="DH52" s="884">
        <f t="shared" si="36"/>
        <v>0</v>
      </c>
      <c r="DI52" s="883">
        <f t="shared" si="65"/>
        <v>0</v>
      </c>
      <c r="DJ52" s="884">
        <f t="shared" si="38"/>
        <v>0</v>
      </c>
      <c r="DK52" s="883">
        <f t="shared" si="66"/>
        <v>0</v>
      </c>
      <c r="DL52" s="884">
        <f t="shared" si="40"/>
        <v>0</v>
      </c>
      <c r="DM52" s="888">
        <f t="shared" si="67"/>
        <v>0</v>
      </c>
      <c r="DN52" s="886">
        <f t="shared" si="49"/>
        <v>0</v>
      </c>
      <c r="DO52" s="886">
        <f t="shared" si="42"/>
        <v>0</v>
      </c>
      <c r="DP52" s="888">
        <f t="shared" si="68"/>
        <v>0</v>
      </c>
      <c r="DQ52" s="886">
        <f t="shared" si="50"/>
        <v>0</v>
      </c>
      <c r="DR52" s="886">
        <f t="shared" si="44"/>
        <v>0</v>
      </c>
      <c r="DS52" s="888">
        <f t="shared" si="69"/>
        <v>0</v>
      </c>
      <c r="DT52" s="886">
        <f t="shared" si="51"/>
        <v>0</v>
      </c>
      <c r="DU52" s="886">
        <f t="shared" si="46"/>
        <v>0</v>
      </c>
      <c r="DV52" s="886">
        <f t="shared" si="52"/>
        <v>0</v>
      </c>
      <c r="DW52" s="888">
        <f t="shared" si="70"/>
        <v>0</v>
      </c>
      <c r="DX52" s="886">
        <f t="shared" si="53"/>
        <v>0</v>
      </c>
      <c r="DY52" s="886">
        <f t="shared" si="54"/>
        <v>0</v>
      </c>
      <c r="DZ52" s="954">
        <f t="shared" si="63"/>
        <v>0</v>
      </c>
      <c r="EA52" s="885">
        <f t="shared" si="55"/>
        <v>0</v>
      </c>
      <c r="EB52" s="885">
        <f t="shared" si="56"/>
        <v>0</v>
      </c>
      <c r="EC52" s="772"/>
      <c r="ED52" s="767"/>
      <c r="EE52" s="770"/>
      <c r="EF52" s="764"/>
      <c r="EG52" s="767"/>
      <c r="EH52" s="782"/>
      <c r="EI52" s="774">
        <f t="shared" si="57"/>
        <v>0</v>
      </c>
      <c r="EJ52" s="774">
        <f t="shared" si="58"/>
        <v>0</v>
      </c>
      <c r="EK52" s="775">
        <f t="shared" si="59"/>
        <v>0</v>
      </c>
      <c r="EL52" s="772"/>
      <c r="EM52" s="767"/>
      <c r="EN52" s="770"/>
      <c r="EO52" s="772"/>
      <c r="EP52" s="767"/>
      <c r="EQ52" s="782"/>
      <c r="ER52" s="772"/>
      <c r="ES52" s="767"/>
      <c r="ET52" s="770"/>
      <c r="EU52" s="774">
        <f t="shared" si="60"/>
        <v>0</v>
      </c>
      <c r="EV52" s="774">
        <f t="shared" si="61"/>
        <v>0</v>
      </c>
      <c r="EW52" s="775">
        <f t="shared" si="62"/>
        <v>0</v>
      </c>
      <c r="EX52" s="772"/>
      <c r="EY52" s="767"/>
      <c r="EZ52" s="770"/>
    </row>
    <row r="53" spans="1:156">
      <c r="A53" s="417" t="s">
        <v>124</v>
      </c>
      <c r="B53" s="418" t="s">
        <v>142</v>
      </c>
      <c r="C53" s="804"/>
      <c r="D53" s="419">
        <v>108092</v>
      </c>
      <c r="E53" s="419">
        <v>6</v>
      </c>
      <c r="F53" s="762">
        <v>1672</v>
      </c>
      <c r="G53" s="763">
        <v>1598</v>
      </c>
      <c r="H53" s="763">
        <v>1535</v>
      </c>
      <c r="I53" s="764">
        <v>1506</v>
      </c>
      <c r="J53" s="764">
        <v>1625</v>
      </c>
      <c r="K53" s="764">
        <v>1752</v>
      </c>
      <c r="L53" s="420">
        <v>1907</v>
      </c>
      <c r="M53" s="762"/>
      <c r="N53" s="763">
        <v>751</v>
      </c>
      <c r="O53" s="766">
        <v>855</v>
      </c>
      <c r="P53" s="766">
        <v>1014</v>
      </c>
      <c r="Q53" s="763">
        <v>772</v>
      </c>
      <c r="R53" s="763">
        <v>833</v>
      </c>
      <c r="S53" s="763">
        <v>772</v>
      </c>
      <c r="T53" s="763">
        <v>802</v>
      </c>
      <c r="U53" s="763">
        <v>853</v>
      </c>
      <c r="V53" s="764">
        <v>938</v>
      </c>
      <c r="W53" s="421">
        <v>1177</v>
      </c>
      <c r="X53" s="420">
        <v>1328</v>
      </c>
      <c r="Y53" s="762"/>
      <c r="Z53" s="763"/>
      <c r="AA53" s="763"/>
      <c r="AB53" s="763"/>
      <c r="AC53" s="764"/>
      <c r="AD53" s="421"/>
      <c r="AE53" s="763"/>
      <c r="AF53" s="763"/>
      <c r="AG53" s="763"/>
      <c r="AH53" s="764"/>
      <c r="AI53" s="421">
        <v>0</v>
      </c>
      <c r="AJ53" s="765"/>
      <c r="AK53" s="892">
        <f t="shared" si="1"/>
        <v>0</v>
      </c>
      <c r="AL53" s="884">
        <f t="shared" si="2"/>
        <v>0</v>
      </c>
      <c r="AM53" s="883">
        <f t="shared" si="3"/>
        <v>751</v>
      </c>
      <c r="AN53" s="884">
        <f t="shared" si="4"/>
        <v>751</v>
      </c>
      <c r="AO53" s="883">
        <f t="shared" si="5"/>
        <v>855</v>
      </c>
      <c r="AP53" s="884">
        <f t="shared" si="6"/>
        <v>855</v>
      </c>
      <c r="AQ53" s="768">
        <f t="shared" si="7"/>
        <v>1014</v>
      </c>
      <c r="AR53" s="883">
        <f t="shared" si="8"/>
        <v>772</v>
      </c>
      <c r="AS53" s="886">
        <f t="shared" si="9"/>
        <v>772</v>
      </c>
      <c r="AT53" s="888">
        <f t="shared" si="10"/>
        <v>833</v>
      </c>
      <c r="AU53" s="886">
        <f t="shared" si="11"/>
        <v>833</v>
      </c>
      <c r="AV53" s="886">
        <f t="shared" si="12"/>
        <v>833</v>
      </c>
      <c r="AW53" s="888">
        <f t="shared" si="13"/>
        <v>772</v>
      </c>
      <c r="AX53" s="886">
        <f t="shared" si="14"/>
        <v>772</v>
      </c>
      <c r="AY53" s="886">
        <f t="shared" si="15"/>
        <v>772</v>
      </c>
      <c r="AZ53" s="888">
        <f t="shared" si="16"/>
        <v>802</v>
      </c>
      <c r="BA53" s="884">
        <f t="shared" si="17"/>
        <v>802</v>
      </c>
      <c r="BB53" s="883">
        <f t="shared" si="18"/>
        <v>853</v>
      </c>
      <c r="BC53" s="884">
        <f t="shared" si="19"/>
        <v>853</v>
      </c>
      <c r="BD53" s="883">
        <f t="shared" si="20"/>
        <v>938</v>
      </c>
      <c r="BE53" s="886">
        <f t="shared" si="21"/>
        <v>938</v>
      </c>
      <c r="BF53" s="886">
        <f t="shared" si="22"/>
        <v>938</v>
      </c>
      <c r="BG53" s="888">
        <f t="shared" si="23"/>
        <v>1177</v>
      </c>
      <c r="BH53" s="886">
        <f t="shared" si="24"/>
        <v>1177</v>
      </c>
      <c r="BI53" s="886">
        <f t="shared" si="25"/>
        <v>1177</v>
      </c>
      <c r="BJ53" s="890">
        <f t="shared" si="26"/>
        <v>1328</v>
      </c>
      <c r="BK53" s="885">
        <f t="shared" si="27"/>
        <v>1328</v>
      </c>
      <c r="BL53" s="885">
        <f t="shared" si="28"/>
        <v>1328</v>
      </c>
      <c r="BM53" s="762">
        <v>633</v>
      </c>
      <c r="BN53" s="764">
        <v>703</v>
      </c>
      <c r="BO53" s="770">
        <v>786</v>
      </c>
      <c r="BP53" s="763">
        <v>36</v>
      </c>
      <c r="BQ53" s="764">
        <v>45</v>
      </c>
      <c r="BR53" s="770">
        <v>56</v>
      </c>
      <c r="BS53" s="768">
        <f t="shared" si="29"/>
        <v>269</v>
      </c>
      <c r="BT53" s="768">
        <f t="shared" si="30"/>
        <v>429</v>
      </c>
      <c r="BU53" s="771">
        <f t="shared" si="31"/>
        <v>486</v>
      </c>
      <c r="BV53" s="772">
        <v>113</v>
      </c>
      <c r="BW53" s="767">
        <v>120</v>
      </c>
      <c r="BX53" s="765">
        <v>138</v>
      </c>
      <c r="BY53" s="772"/>
      <c r="BZ53" s="767"/>
      <c r="CA53" s="765">
        <v>86</v>
      </c>
      <c r="CB53" s="772">
        <v>127</v>
      </c>
      <c r="CC53" s="767">
        <v>145</v>
      </c>
      <c r="CD53" s="765">
        <v>128</v>
      </c>
      <c r="CE53" s="773">
        <f t="shared" si="32"/>
        <v>532</v>
      </c>
      <c r="CF53" s="774">
        <f t="shared" si="33"/>
        <v>568</v>
      </c>
      <c r="CG53" s="775">
        <f t="shared" si="34"/>
        <v>420</v>
      </c>
      <c r="CH53" s="503">
        <v>93</v>
      </c>
      <c r="CI53" s="504">
        <v>103</v>
      </c>
      <c r="CJ53" s="776">
        <v>114</v>
      </c>
      <c r="CK53" s="874"/>
      <c r="CL53" s="778"/>
      <c r="CM53" s="764"/>
      <c r="CN53" s="764"/>
      <c r="CO53" s="767"/>
      <c r="CP53" s="780"/>
      <c r="CQ53" s="777"/>
      <c r="CR53" s="778"/>
      <c r="CS53" s="778"/>
      <c r="CT53" s="778"/>
      <c r="CU53" s="778"/>
      <c r="CV53" s="764"/>
      <c r="CW53" s="767"/>
      <c r="CX53" s="765"/>
      <c r="CY53" s="777"/>
      <c r="CZ53" s="778"/>
      <c r="DA53" s="778"/>
      <c r="DB53" s="778"/>
      <c r="DC53" s="778"/>
      <c r="DD53" s="767"/>
      <c r="DE53" s="767"/>
      <c r="DF53" s="765"/>
      <c r="DG53" s="892">
        <f t="shared" si="64"/>
        <v>0</v>
      </c>
      <c r="DH53" s="884">
        <f t="shared" si="36"/>
        <v>0</v>
      </c>
      <c r="DI53" s="883">
        <f t="shared" si="65"/>
        <v>0</v>
      </c>
      <c r="DJ53" s="884">
        <f t="shared" si="38"/>
        <v>0</v>
      </c>
      <c r="DK53" s="883">
        <f t="shared" si="66"/>
        <v>0</v>
      </c>
      <c r="DL53" s="884">
        <f t="shared" si="40"/>
        <v>0</v>
      </c>
      <c r="DM53" s="888">
        <f t="shared" si="67"/>
        <v>0</v>
      </c>
      <c r="DN53" s="886">
        <f t="shared" si="49"/>
        <v>0</v>
      </c>
      <c r="DO53" s="886">
        <f t="shared" si="42"/>
        <v>0</v>
      </c>
      <c r="DP53" s="888">
        <f t="shared" si="68"/>
        <v>0</v>
      </c>
      <c r="DQ53" s="886">
        <f t="shared" si="50"/>
        <v>0</v>
      </c>
      <c r="DR53" s="886">
        <f t="shared" si="44"/>
        <v>0</v>
      </c>
      <c r="DS53" s="888">
        <f t="shared" si="69"/>
        <v>0</v>
      </c>
      <c r="DT53" s="886">
        <f t="shared" si="51"/>
        <v>0</v>
      </c>
      <c r="DU53" s="886">
        <f t="shared" si="46"/>
        <v>0</v>
      </c>
      <c r="DV53" s="886">
        <f t="shared" si="52"/>
        <v>0</v>
      </c>
      <c r="DW53" s="888">
        <f t="shared" si="70"/>
        <v>0</v>
      </c>
      <c r="DX53" s="886">
        <f t="shared" si="53"/>
        <v>0</v>
      </c>
      <c r="DY53" s="886">
        <f t="shared" si="54"/>
        <v>0</v>
      </c>
      <c r="DZ53" s="954">
        <f t="shared" si="63"/>
        <v>0</v>
      </c>
      <c r="EA53" s="885">
        <f t="shared" si="55"/>
        <v>0</v>
      </c>
      <c r="EB53" s="885">
        <f t="shared" si="56"/>
        <v>0</v>
      </c>
      <c r="EC53" s="772"/>
      <c r="ED53" s="767"/>
      <c r="EE53" s="770"/>
      <c r="EF53" s="764"/>
      <c r="EG53" s="767"/>
      <c r="EH53" s="782"/>
      <c r="EI53" s="774">
        <f t="shared" si="57"/>
        <v>0</v>
      </c>
      <c r="EJ53" s="774">
        <f t="shared" si="58"/>
        <v>0</v>
      </c>
      <c r="EK53" s="775">
        <f t="shared" si="59"/>
        <v>0</v>
      </c>
      <c r="EL53" s="772"/>
      <c r="EM53" s="767"/>
      <c r="EN53" s="770"/>
      <c r="EO53" s="772"/>
      <c r="EP53" s="767"/>
      <c r="EQ53" s="782"/>
      <c r="ER53" s="772"/>
      <c r="ES53" s="767"/>
      <c r="ET53" s="770"/>
      <c r="EU53" s="774">
        <f t="shared" si="60"/>
        <v>0</v>
      </c>
      <c r="EV53" s="774">
        <f t="shared" si="61"/>
        <v>0</v>
      </c>
      <c r="EW53" s="775">
        <f t="shared" si="62"/>
        <v>0</v>
      </c>
      <c r="EX53" s="772"/>
      <c r="EY53" s="767"/>
      <c r="EZ53" s="770"/>
    </row>
    <row r="54" spans="1:156">
      <c r="A54" s="417" t="s">
        <v>124</v>
      </c>
      <c r="B54" s="418" t="s">
        <v>152</v>
      </c>
      <c r="C54" s="804"/>
      <c r="D54" s="419">
        <v>106412</v>
      </c>
      <c r="E54" s="419">
        <v>6</v>
      </c>
      <c r="F54" s="762">
        <v>856</v>
      </c>
      <c r="G54" s="763">
        <v>884</v>
      </c>
      <c r="H54" s="763">
        <v>886</v>
      </c>
      <c r="I54" s="764">
        <v>970</v>
      </c>
      <c r="J54" s="764">
        <v>1155</v>
      </c>
      <c r="K54" s="764">
        <v>1165</v>
      </c>
      <c r="L54" s="420">
        <v>953</v>
      </c>
      <c r="M54" s="762">
        <v>661</v>
      </c>
      <c r="N54" s="763">
        <v>633</v>
      </c>
      <c r="O54" s="766">
        <v>704</v>
      </c>
      <c r="P54" s="766">
        <v>718</v>
      </c>
      <c r="Q54" s="763">
        <v>733</v>
      </c>
      <c r="R54" s="763">
        <v>694</v>
      </c>
      <c r="S54" s="763">
        <v>714</v>
      </c>
      <c r="T54" s="763">
        <v>691</v>
      </c>
      <c r="U54" s="763">
        <v>788</v>
      </c>
      <c r="V54" s="764">
        <v>954</v>
      </c>
      <c r="W54" s="421">
        <v>960</v>
      </c>
      <c r="X54" s="420">
        <v>781</v>
      </c>
      <c r="Y54" s="762"/>
      <c r="Z54" s="763"/>
      <c r="AA54" s="763"/>
      <c r="AB54" s="763"/>
      <c r="AC54" s="764"/>
      <c r="AD54" s="421"/>
      <c r="AE54" s="763"/>
      <c r="AF54" s="763"/>
      <c r="AG54" s="763"/>
      <c r="AH54" s="764"/>
      <c r="AI54" s="421">
        <v>0</v>
      </c>
      <c r="AJ54" s="765"/>
      <c r="AK54" s="892">
        <f t="shared" si="1"/>
        <v>661</v>
      </c>
      <c r="AL54" s="884">
        <f t="shared" si="2"/>
        <v>661</v>
      </c>
      <c r="AM54" s="883">
        <f t="shared" si="3"/>
        <v>633</v>
      </c>
      <c r="AN54" s="884">
        <f t="shared" si="4"/>
        <v>633</v>
      </c>
      <c r="AO54" s="883">
        <f t="shared" si="5"/>
        <v>704</v>
      </c>
      <c r="AP54" s="884">
        <f t="shared" si="6"/>
        <v>704</v>
      </c>
      <c r="AQ54" s="768">
        <f t="shared" si="7"/>
        <v>718</v>
      </c>
      <c r="AR54" s="883">
        <f t="shared" si="8"/>
        <v>733</v>
      </c>
      <c r="AS54" s="886">
        <f t="shared" si="9"/>
        <v>733</v>
      </c>
      <c r="AT54" s="888">
        <f t="shared" si="10"/>
        <v>694</v>
      </c>
      <c r="AU54" s="886">
        <f t="shared" si="11"/>
        <v>694</v>
      </c>
      <c r="AV54" s="886">
        <f t="shared" si="12"/>
        <v>694</v>
      </c>
      <c r="AW54" s="888">
        <f t="shared" si="13"/>
        <v>714</v>
      </c>
      <c r="AX54" s="886">
        <f t="shared" si="14"/>
        <v>714</v>
      </c>
      <c r="AY54" s="886">
        <f t="shared" si="15"/>
        <v>714</v>
      </c>
      <c r="AZ54" s="888">
        <f t="shared" si="16"/>
        <v>691</v>
      </c>
      <c r="BA54" s="884">
        <f t="shared" si="17"/>
        <v>691</v>
      </c>
      <c r="BB54" s="883">
        <f t="shared" si="18"/>
        <v>788</v>
      </c>
      <c r="BC54" s="884">
        <f t="shared" si="19"/>
        <v>788</v>
      </c>
      <c r="BD54" s="883">
        <f t="shared" si="20"/>
        <v>954</v>
      </c>
      <c r="BE54" s="886">
        <f t="shared" si="21"/>
        <v>954</v>
      </c>
      <c r="BF54" s="886">
        <f t="shared" si="22"/>
        <v>954</v>
      </c>
      <c r="BG54" s="888">
        <f t="shared" si="23"/>
        <v>960</v>
      </c>
      <c r="BH54" s="886">
        <f t="shared" si="24"/>
        <v>960</v>
      </c>
      <c r="BI54" s="886">
        <f t="shared" si="25"/>
        <v>960</v>
      </c>
      <c r="BJ54" s="890">
        <f t="shared" si="26"/>
        <v>781</v>
      </c>
      <c r="BK54" s="885">
        <f t="shared" si="27"/>
        <v>781</v>
      </c>
      <c r="BL54" s="885">
        <f t="shared" si="28"/>
        <v>781</v>
      </c>
      <c r="BM54" s="762">
        <v>610</v>
      </c>
      <c r="BN54" s="764">
        <v>545</v>
      </c>
      <c r="BO54" s="770">
        <v>437</v>
      </c>
      <c r="BP54" s="763">
        <v>28</v>
      </c>
      <c r="BQ54" s="764">
        <v>28</v>
      </c>
      <c r="BR54" s="770">
        <v>42</v>
      </c>
      <c r="BS54" s="768">
        <f t="shared" si="29"/>
        <v>316</v>
      </c>
      <c r="BT54" s="768">
        <f t="shared" si="30"/>
        <v>387</v>
      </c>
      <c r="BU54" s="771">
        <f t="shared" si="31"/>
        <v>302</v>
      </c>
      <c r="BV54" s="772">
        <v>183</v>
      </c>
      <c r="BW54" s="767">
        <v>166</v>
      </c>
      <c r="BX54" s="765">
        <v>164</v>
      </c>
      <c r="BY54" s="772">
        <v>55</v>
      </c>
      <c r="BZ54" s="767">
        <v>50</v>
      </c>
      <c r="CA54" s="765">
        <v>38</v>
      </c>
      <c r="CB54" s="772">
        <v>94</v>
      </c>
      <c r="CC54" s="767">
        <v>101</v>
      </c>
      <c r="CD54" s="765">
        <v>113</v>
      </c>
      <c r="CE54" s="773">
        <f t="shared" si="32"/>
        <v>401</v>
      </c>
      <c r="CF54" s="774">
        <f t="shared" si="33"/>
        <v>377</v>
      </c>
      <c r="CG54" s="775">
        <f t="shared" si="34"/>
        <v>399</v>
      </c>
      <c r="CH54" s="503">
        <v>230</v>
      </c>
      <c r="CI54" s="504">
        <v>225</v>
      </c>
      <c r="CJ54" s="776">
        <v>264</v>
      </c>
      <c r="CK54" s="874"/>
      <c r="CL54" s="778"/>
      <c r="CM54" s="764"/>
      <c r="CN54" s="764"/>
      <c r="CO54" s="767"/>
      <c r="CP54" s="780"/>
      <c r="CQ54" s="777"/>
      <c r="CR54" s="778"/>
      <c r="CS54" s="778"/>
      <c r="CT54" s="778"/>
      <c r="CU54" s="778"/>
      <c r="CV54" s="764"/>
      <c r="CW54" s="767"/>
      <c r="CX54" s="765"/>
      <c r="CY54" s="777"/>
      <c r="CZ54" s="778"/>
      <c r="DA54" s="778"/>
      <c r="DB54" s="778"/>
      <c r="DC54" s="778"/>
      <c r="DD54" s="767"/>
      <c r="DE54" s="767"/>
      <c r="DF54" s="765"/>
      <c r="DG54" s="892">
        <f t="shared" si="64"/>
        <v>0</v>
      </c>
      <c r="DH54" s="884">
        <f t="shared" si="36"/>
        <v>0</v>
      </c>
      <c r="DI54" s="883">
        <f t="shared" si="65"/>
        <v>0</v>
      </c>
      <c r="DJ54" s="884">
        <f t="shared" si="38"/>
        <v>0</v>
      </c>
      <c r="DK54" s="883">
        <f t="shared" si="66"/>
        <v>0</v>
      </c>
      <c r="DL54" s="884">
        <f t="shared" si="40"/>
        <v>0</v>
      </c>
      <c r="DM54" s="888">
        <f t="shared" si="67"/>
        <v>0</v>
      </c>
      <c r="DN54" s="886">
        <f t="shared" si="49"/>
        <v>0</v>
      </c>
      <c r="DO54" s="886">
        <f t="shared" si="42"/>
        <v>0</v>
      </c>
      <c r="DP54" s="888">
        <f t="shared" si="68"/>
        <v>0</v>
      </c>
      <c r="DQ54" s="886">
        <f t="shared" si="50"/>
        <v>0</v>
      </c>
      <c r="DR54" s="886">
        <f t="shared" si="44"/>
        <v>0</v>
      </c>
      <c r="DS54" s="888">
        <f t="shared" si="69"/>
        <v>0</v>
      </c>
      <c r="DT54" s="886">
        <f t="shared" si="51"/>
        <v>0</v>
      </c>
      <c r="DU54" s="886">
        <f t="shared" si="46"/>
        <v>0</v>
      </c>
      <c r="DV54" s="886">
        <f t="shared" si="52"/>
        <v>0</v>
      </c>
      <c r="DW54" s="888">
        <f t="shared" si="70"/>
        <v>0</v>
      </c>
      <c r="DX54" s="886">
        <f t="shared" si="53"/>
        <v>0</v>
      </c>
      <c r="DY54" s="886">
        <f t="shared" si="54"/>
        <v>0</v>
      </c>
      <c r="DZ54" s="954">
        <f t="shared" si="63"/>
        <v>0</v>
      </c>
      <c r="EA54" s="885">
        <f t="shared" si="55"/>
        <v>0</v>
      </c>
      <c r="EB54" s="885">
        <f t="shared" si="56"/>
        <v>0</v>
      </c>
      <c r="EC54" s="772"/>
      <c r="ED54" s="767"/>
      <c r="EE54" s="770"/>
      <c r="EF54" s="764"/>
      <c r="EG54" s="767"/>
      <c r="EH54" s="782"/>
      <c r="EI54" s="774">
        <f t="shared" si="57"/>
        <v>0</v>
      </c>
      <c r="EJ54" s="774">
        <f t="shared" si="58"/>
        <v>0</v>
      </c>
      <c r="EK54" s="775">
        <f t="shared" si="59"/>
        <v>0</v>
      </c>
      <c r="EL54" s="772"/>
      <c r="EM54" s="767"/>
      <c r="EN54" s="770"/>
      <c r="EO54" s="772"/>
      <c r="EP54" s="767"/>
      <c r="EQ54" s="782"/>
      <c r="ER54" s="772"/>
      <c r="ES54" s="767"/>
      <c r="ET54" s="770"/>
      <c r="EU54" s="774">
        <f t="shared" si="60"/>
        <v>0</v>
      </c>
      <c r="EV54" s="774">
        <f t="shared" si="61"/>
        <v>0</v>
      </c>
      <c r="EW54" s="775">
        <f t="shared" si="62"/>
        <v>0</v>
      </c>
      <c r="EX54" s="772"/>
      <c r="EY54" s="767"/>
      <c r="EZ54" s="770"/>
    </row>
    <row r="55" spans="1:156">
      <c r="A55" s="417" t="s">
        <v>124</v>
      </c>
      <c r="B55" s="418" t="s">
        <v>155</v>
      </c>
      <c r="C55" s="805" t="s">
        <v>526</v>
      </c>
      <c r="D55" s="419">
        <v>367459</v>
      </c>
      <c r="E55" s="564">
        <v>8</v>
      </c>
      <c r="F55" s="762"/>
      <c r="G55" s="763"/>
      <c r="H55" s="763"/>
      <c r="I55" s="764"/>
      <c r="J55" s="764"/>
      <c r="K55" s="764"/>
      <c r="L55" s="420"/>
      <c r="M55" s="762"/>
      <c r="N55" s="763"/>
      <c r="O55" s="766"/>
      <c r="P55" s="766"/>
      <c r="Q55" s="763"/>
      <c r="R55" s="763"/>
      <c r="S55" s="763"/>
      <c r="T55" s="763"/>
      <c r="U55" s="763"/>
      <c r="V55" s="764"/>
      <c r="W55" s="421"/>
      <c r="X55" s="420"/>
      <c r="Y55" s="762"/>
      <c r="Z55" s="763"/>
      <c r="AA55" s="763"/>
      <c r="AB55" s="763"/>
      <c r="AC55" s="764"/>
      <c r="AD55" s="421"/>
      <c r="AE55" s="763"/>
      <c r="AF55" s="763"/>
      <c r="AG55" s="763"/>
      <c r="AH55" s="764"/>
      <c r="AI55" s="421"/>
      <c r="AJ55" s="765"/>
      <c r="AK55" s="892">
        <f t="shared" si="1"/>
        <v>0</v>
      </c>
      <c r="AL55" s="884">
        <f t="shared" si="2"/>
        <v>0</v>
      </c>
      <c r="AM55" s="883">
        <f t="shared" si="3"/>
        <v>0</v>
      </c>
      <c r="AN55" s="884">
        <f t="shared" si="4"/>
        <v>0</v>
      </c>
      <c r="AO55" s="883">
        <f t="shared" si="5"/>
        <v>0</v>
      </c>
      <c r="AP55" s="884">
        <f t="shared" si="6"/>
        <v>0</v>
      </c>
      <c r="AQ55" s="768">
        <f t="shared" si="7"/>
        <v>0</v>
      </c>
      <c r="AR55" s="883">
        <f t="shared" si="8"/>
        <v>0</v>
      </c>
      <c r="AS55" s="886">
        <f t="shared" si="9"/>
        <v>0</v>
      </c>
      <c r="AT55" s="888">
        <f t="shared" si="10"/>
        <v>0</v>
      </c>
      <c r="AU55" s="886">
        <f t="shared" si="11"/>
        <v>0</v>
      </c>
      <c r="AV55" s="886">
        <f t="shared" si="12"/>
        <v>0</v>
      </c>
      <c r="AW55" s="888">
        <f t="shared" si="13"/>
        <v>0</v>
      </c>
      <c r="AX55" s="886">
        <f t="shared" si="14"/>
        <v>0</v>
      </c>
      <c r="AY55" s="886">
        <f t="shared" si="15"/>
        <v>0</v>
      </c>
      <c r="AZ55" s="888">
        <f t="shared" si="16"/>
        <v>0</v>
      </c>
      <c r="BA55" s="884">
        <f t="shared" si="17"/>
        <v>0</v>
      </c>
      <c r="BB55" s="883">
        <f t="shared" si="18"/>
        <v>0</v>
      </c>
      <c r="BC55" s="884">
        <f t="shared" si="19"/>
        <v>0</v>
      </c>
      <c r="BD55" s="883">
        <f t="shared" si="20"/>
        <v>0</v>
      </c>
      <c r="BE55" s="886">
        <f t="shared" si="21"/>
        <v>0</v>
      </c>
      <c r="BF55" s="886">
        <f t="shared" si="22"/>
        <v>0</v>
      </c>
      <c r="BG55" s="888">
        <f t="shared" si="23"/>
        <v>0</v>
      </c>
      <c r="BH55" s="886">
        <f t="shared" si="24"/>
        <v>0</v>
      </c>
      <c r="BI55" s="886">
        <f t="shared" si="25"/>
        <v>0</v>
      </c>
      <c r="BJ55" s="890">
        <f t="shared" si="26"/>
        <v>0</v>
      </c>
      <c r="BK55" s="885">
        <f t="shared" si="27"/>
        <v>0</v>
      </c>
      <c r="BL55" s="885">
        <f t="shared" si="28"/>
        <v>0</v>
      </c>
      <c r="BM55" s="762"/>
      <c r="BN55" s="764"/>
      <c r="BO55" s="770"/>
      <c r="BP55" s="763"/>
      <c r="BQ55" s="764"/>
      <c r="BR55" s="770"/>
      <c r="BS55" s="768">
        <f t="shared" si="29"/>
        <v>0</v>
      </c>
      <c r="BT55" s="768">
        <f t="shared" si="30"/>
        <v>0</v>
      </c>
      <c r="BU55" s="771">
        <f t="shared" si="31"/>
        <v>0</v>
      </c>
      <c r="BV55" s="772"/>
      <c r="BW55" s="767"/>
      <c r="BX55" s="765"/>
      <c r="BY55" s="772"/>
      <c r="BZ55" s="767"/>
      <c r="CA55" s="765"/>
      <c r="CB55" s="772"/>
      <c r="CC55" s="767"/>
      <c r="CD55" s="765"/>
      <c r="CE55" s="773">
        <f t="shared" si="32"/>
        <v>0</v>
      </c>
      <c r="CF55" s="774">
        <f t="shared" si="33"/>
        <v>0</v>
      </c>
      <c r="CG55" s="775">
        <f t="shared" si="34"/>
        <v>0</v>
      </c>
      <c r="CH55" s="772"/>
      <c r="CI55" s="767"/>
      <c r="CJ55" s="776"/>
      <c r="CK55" s="874">
        <v>1834</v>
      </c>
      <c r="CL55" s="778">
        <v>1832</v>
      </c>
      <c r="CM55" s="764">
        <v>2240</v>
      </c>
      <c r="CN55" s="764">
        <v>2233</v>
      </c>
      <c r="CO55" s="767">
        <v>2491</v>
      </c>
      <c r="CP55" s="780">
        <v>2487</v>
      </c>
      <c r="CQ55" s="777">
        <v>465</v>
      </c>
      <c r="CR55" s="778">
        <v>511</v>
      </c>
      <c r="CS55" s="778">
        <v>516</v>
      </c>
      <c r="CT55" s="778">
        <v>552</v>
      </c>
      <c r="CU55" s="778">
        <v>656</v>
      </c>
      <c r="CV55" s="764">
        <v>668</v>
      </c>
      <c r="CW55" s="767">
        <v>797</v>
      </c>
      <c r="CX55" s="765">
        <v>836</v>
      </c>
      <c r="CY55" s="777"/>
      <c r="CZ55" s="778"/>
      <c r="DA55" s="778"/>
      <c r="DB55" s="778"/>
      <c r="DC55" s="778"/>
      <c r="DD55" s="767"/>
      <c r="DE55" s="767">
        <v>0</v>
      </c>
      <c r="DF55" s="765"/>
      <c r="DG55" s="892">
        <f t="shared" si="64"/>
        <v>465</v>
      </c>
      <c r="DH55" s="884">
        <f t="shared" si="36"/>
        <v>465</v>
      </c>
      <c r="DI55" s="883">
        <f t="shared" si="65"/>
        <v>511</v>
      </c>
      <c r="DJ55" s="884">
        <f t="shared" si="38"/>
        <v>511</v>
      </c>
      <c r="DK55" s="883">
        <f t="shared" si="66"/>
        <v>516</v>
      </c>
      <c r="DL55" s="884">
        <f t="shared" si="40"/>
        <v>516</v>
      </c>
      <c r="DM55" s="888">
        <f t="shared" si="67"/>
        <v>552</v>
      </c>
      <c r="DN55" s="886">
        <f t="shared" si="49"/>
        <v>552</v>
      </c>
      <c r="DO55" s="886">
        <f t="shared" si="42"/>
        <v>552</v>
      </c>
      <c r="DP55" s="888">
        <f t="shared" si="68"/>
        <v>656</v>
      </c>
      <c r="DQ55" s="886">
        <f t="shared" si="50"/>
        <v>656</v>
      </c>
      <c r="DR55" s="886">
        <f t="shared" si="44"/>
        <v>656</v>
      </c>
      <c r="DS55" s="888">
        <f t="shared" si="69"/>
        <v>668</v>
      </c>
      <c r="DT55" s="886">
        <f t="shared" si="51"/>
        <v>668</v>
      </c>
      <c r="DU55" s="886">
        <f t="shared" si="46"/>
        <v>668</v>
      </c>
      <c r="DV55" s="886">
        <f t="shared" si="52"/>
        <v>668</v>
      </c>
      <c r="DW55" s="888">
        <f t="shared" si="70"/>
        <v>797</v>
      </c>
      <c r="DX55" s="886">
        <f t="shared" si="53"/>
        <v>797</v>
      </c>
      <c r="DY55" s="886">
        <f t="shared" si="54"/>
        <v>797</v>
      </c>
      <c r="DZ55" s="954">
        <f t="shared" si="63"/>
        <v>836</v>
      </c>
      <c r="EA55" s="885">
        <f t="shared" si="55"/>
        <v>836</v>
      </c>
      <c r="EB55" s="885">
        <f t="shared" si="56"/>
        <v>836</v>
      </c>
      <c r="EC55" s="772">
        <v>386</v>
      </c>
      <c r="ED55" s="767">
        <v>469</v>
      </c>
      <c r="EE55" s="770">
        <v>444</v>
      </c>
      <c r="EF55" s="764">
        <v>14</v>
      </c>
      <c r="EG55" s="767">
        <v>26</v>
      </c>
      <c r="EH55" s="782">
        <v>36</v>
      </c>
      <c r="EI55" s="774">
        <f t="shared" si="57"/>
        <v>268</v>
      </c>
      <c r="EJ55" s="774">
        <f t="shared" si="58"/>
        <v>302</v>
      </c>
      <c r="EK55" s="775">
        <f t="shared" si="59"/>
        <v>356</v>
      </c>
      <c r="EL55" s="772">
        <v>49</v>
      </c>
      <c r="EM55" s="767">
        <v>73</v>
      </c>
      <c r="EN55" s="770">
        <v>68</v>
      </c>
      <c r="EO55" s="772">
        <v>122</v>
      </c>
      <c r="EP55" s="767">
        <v>148</v>
      </c>
      <c r="EQ55" s="782">
        <v>228</v>
      </c>
      <c r="ER55" s="772">
        <v>69</v>
      </c>
      <c r="ES55" s="767">
        <v>77</v>
      </c>
      <c r="ET55" s="770">
        <v>56</v>
      </c>
      <c r="EU55" s="774">
        <f t="shared" si="60"/>
        <v>312</v>
      </c>
      <c r="EV55" s="774">
        <f t="shared" si="61"/>
        <v>358</v>
      </c>
      <c r="EW55" s="775">
        <f t="shared" si="62"/>
        <v>316</v>
      </c>
      <c r="EX55" s="772">
        <v>73</v>
      </c>
      <c r="EY55" s="767">
        <v>93</v>
      </c>
      <c r="EZ55" s="770">
        <v>95</v>
      </c>
    </row>
    <row r="56" spans="1:156">
      <c r="A56" s="422" t="s">
        <v>124</v>
      </c>
      <c r="B56" s="423" t="s">
        <v>153</v>
      </c>
      <c r="C56" s="804"/>
      <c r="D56" s="424">
        <v>107664</v>
      </c>
      <c r="E56" s="425">
        <v>8</v>
      </c>
      <c r="F56" s="762"/>
      <c r="G56" s="763"/>
      <c r="H56" s="763"/>
      <c r="I56" s="764"/>
      <c r="J56" s="764"/>
      <c r="K56" s="764"/>
      <c r="L56" s="420"/>
      <c r="M56" s="762"/>
      <c r="N56" s="763"/>
      <c r="O56" s="766"/>
      <c r="P56" s="766"/>
      <c r="Q56" s="763"/>
      <c r="R56" s="763"/>
      <c r="S56" s="763"/>
      <c r="T56" s="763"/>
      <c r="U56" s="763"/>
      <c r="V56" s="764"/>
      <c r="W56" s="421"/>
      <c r="X56" s="420"/>
      <c r="Y56" s="762"/>
      <c r="Z56" s="763"/>
      <c r="AA56" s="763"/>
      <c r="AB56" s="763"/>
      <c r="AC56" s="764"/>
      <c r="AD56" s="421"/>
      <c r="AE56" s="763"/>
      <c r="AF56" s="763"/>
      <c r="AG56" s="763"/>
      <c r="AH56" s="764"/>
      <c r="AI56" s="421"/>
      <c r="AJ56" s="765"/>
      <c r="AK56" s="892">
        <f t="shared" si="1"/>
        <v>0</v>
      </c>
      <c r="AL56" s="884">
        <f t="shared" si="2"/>
        <v>0</v>
      </c>
      <c r="AM56" s="883">
        <f t="shared" si="3"/>
        <v>0</v>
      </c>
      <c r="AN56" s="884">
        <f t="shared" si="4"/>
        <v>0</v>
      </c>
      <c r="AO56" s="883">
        <f t="shared" si="5"/>
        <v>0</v>
      </c>
      <c r="AP56" s="884">
        <f t="shared" si="6"/>
        <v>0</v>
      </c>
      <c r="AQ56" s="768">
        <f t="shared" si="7"/>
        <v>0</v>
      </c>
      <c r="AR56" s="883">
        <f t="shared" si="8"/>
        <v>0</v>
      </c>
      <c r="AS56" s="886">
        <f t="shared" si="9"/>
        <v>0</v>
      </c>
      <c r="AT56" s="888">
        <f t="shared" si="10"/>
        <v>0</v>
      </c>
      <c r="AU56" s="886">
        <f t="shared" si="11"/>
        <v>0</v>
      </c>
      <c r="AV56" s="886">
        <f t="shared" si="12"/>
        <v>0</v>
      </c>
      <c r="AW56" s="888">
        <f t="shared" si="13"/>
        <v>0</v>
      </c>
      <c r="AX56" s="886">
        <f t="shared" si="14"/>
        <v>0</v>
      </c>
      <c r="AY56" s="886">
        <f t="shared" si="15"/>
        <v>0</v>
      </c>
      <c r="AZ56" s="888">
        <f t="shared" si="16"/>
        <v>0</v>
      </c>
      <c r="BA56" s="884">
        <f t="shared" si="17"/>
        <v>0</v>
      </c>
      <c r="BB56" s="883">
        <f t="shared" si="18"/>
        <v>0</v>
      </c>
      <c r="BC56" s="884">
        <f t="shared" si="19"/>
        <v>0</v>
      </c>
      <c r="BD56" s="883">
        <f t="shared" si="20"/>
        <v>0</v>
      </c>
      <c r="BE56" s="886">
        <f t="shared" si="21"/>
        <v>0</v>
      </c>
      <c r="BF56" s="886">
        <f t="shared" si="22"/>
        <v>0</v>
      </c>
      <c r="BG56" s="888">
        <f t="shared" si="23"/>
        <v>0</v>
      </c>
      <c r="BH56" s="886">
        <f t="shared" si="24"/>
        <v>0</v>
      </c>
      <c r="BI56" s="886">
        <f t="shared" si="25"/>
        <v>0</v>
      </c>
      <c r="BJ56" s="890">
        <f t="shared" si="26"/>
        <v>0</v>
      </c>
      <c r="BK56" s="885">
        <f t="shared" si="27"/>
        <v>0</v>
      </c>
      <c r="BL56" s="885">
        <f t="shared" si="28"/>
        <v>0</v>
      </c>
      <c r="BM56" s="762"/>
      <c r="BN56" s="764"/>
      <c r="BO56" s="770"/>
      <c r="BP56" s="763"/>
      <c r="BQ56" s="764"/>
      <c r="BR56" s="770"/>
      <c r="BS56" s="768">
        <f t="shared" si="29"/>
        <v>0</v>
      </c>
      <c r="BT56" s="768">
        <f t="shared" si="30"/>
        <v>0</v>
      </c>
      <c r="BU56" s="771">
        <f t="shared" si="31"/>
        <v>0</v>
      </c>
      <c r="BV56" s="772"/>
      <c r="BW56" s="767"/>
      <c r="BX56" s="765"/>
      <c r="BY56" s="772"/>
      <c r="BZ56" s="767"/>
      <c r="CA56" s="765"/>
      <c r="CB56" s="772"/>
      <c r="CC56" s="767"/>
      <c r="CD56" s="765"/>
      <c r="CE56" s="773">
        <f t="shared" si="32"/>
        <v>0</v>
      </c>
      <c r="CF56" s="774">
        <f t="shared" si="33"/>
        <v>0</v>
      </c>
      <c r="CG56" s="775">
        <f t="shared" si="34"/>
        <v>0</v>
      </c>
      <c r="CH56" s="772"/>
      <c r="CI56" s="767"/>
      <c r="CJ56" s="776"/>
      <c r="CK56" s="874">
        <v>2410</v>
      </c>
      <c r="CL56" s="778">
        <v>2126</v>
      </c>
      <c r="CM56" s="764">
        <v>1623</v>
      </c>
      <c r="CN56" s="764">
        <v>1842</v>
      </c>
      <c r="CO56" s="767">
        <v>2090</v>
      </c>
      <c r="CP56" s="780">
        <v>2102</v>
      </c>
      <c r="CQ56" s="777">
        <v>707</v>
      </c>
      <c r="CR56" s="778">
        <v>779</v>
      </c>
      <c r="CS56" s="778">
        <v>994</v>
      </c>
      <c r="CT56" s="778">
        <v>832</v>
      </c>
      <c r="CU56" s="778">
        <v>892</v>
      </c>
      <c r="CV56" s="764">
        <v>812</v>
      </c>
      <c r="CW56" s="767">
        <v>1091</v>
      </c>
      <c r="CX56" s="765">
        <v>996</v>
      </c>
      <c r="CY56" s="777"/>
      <c r="CZ56" s="778"/>
      <c r="DA56" s="778"/>
      <c r="DB56" s="778"/>
      <c r="DC56" s="778"/>
      <c r="DD56" s="767"/>
      <c r="DE56" s="767">
        <v>0</v>
      </c>
      <c r="DF56" s="765"/>
      <c r="DG56" s="892">
        <f t="shared" si="64"/>
        <v>707</v>
      </c>
      <c r="DH56" s="884">
        <f t="shared" si="36"/>
        <v>707</v>
      </c>
      <c r="DI56" s="883">
        <f t="shared" si="65"/>
        <v>779</v>
      </c>
      <c r="DJ56" s="884">
        <f t="shared" si="38"/>
        <v>779</v>
      </c>
      <c r="DK56" s="883">
        <f t="shared" si="66"/>
        <v>994</v>
      </c>
      <c r="DL56" s="884">
        <f t="shared" si="40"/>
        <v>994</v>
      </c>
      <c r="DM56" s="888">
        <f t="shared" si="67"/>
        <v>832</v>
      </c>
      <c r="DN56" s="886">
        <f t="shared" si="49"/>
        <v>832</v>
      </c>
      <c r="DO56" s="886">
        <f t="shared" si="42"/>
        <v>832</v>
      </c>
      <c r="DP56" s="888">
        <f t="shared" si="68"/>
        <v>892</v>
      </c>
      <c r="DQ56" s="886">
        <f t="shared" si="50"/>
        <v>892</v>
      </c>
      <c r="DR56" s="886">
        <f t="shared" si="44"/>
        <v>892</v>
      </c>
      <c r="DS56" s="888">
        <f t="shared" si="69"/>
        <v>812</v>
      </c>
      <c r="DT56" s="886">
        <f t="shared" si="51"/>
        <v>812</v>
      </c>
      <c r="DU56" s="886">
        <f t="shared" si="46"/>
        <v>812</v>
      </c>
      <c r="DV56" s="886">
        <f t="shared" si="52"/>
        <v>812</v>
      </c>
      <c r="DW56" s="888">
        <f t="shared" si="70"/>
        <v>1091</v>
      </c>
      <c r="DX56" s="886">
        <f t="shared" si="53"/>
        <v>1091</v>
      </c>
      <c r="DY56" s="886">
        <f t="shared" si="54"/>
        <v>1091</v>
      </c>
      <c r="DZ56" s="954">
        <f t="shared" si="63"/>
        <v>996</v>
      </c>
      <c r="EA56" s="885">
        <f t="shared" si="55"/>
        <v>996</v>
      </c>
      <c r="EB56" s="885">
        <f t="shared" si="56"/>
        <v>996</v>
      </c>
      <c r="EC56" s="772">
        <v>480</v>
      </c>
      <c r="ED56" s="767">
        <v>607</v>
      </c>
      <c r="EE56" s="770">
        <v>587</v>
      </c>
      <c r="EF56" s="764">
        <v>15</v>
      </c>
      <c r="EG56" s="767">
        <v>47</v>
      </c>
      <c r="EH56" s="782">
        <v>44</v>
      </c>
      <c r="EI56" s="774">
        <f t="shared" si="57"/>
        <v>317</v>
      </c>
      <c r="EJ56" s="774">
        <f t="shared" si="58"/>
        <v>437</v>
      </c>
      <c r="EK56" s="775">
        <f t="shared" si="59"/>
        <v>365</v>
      </c>
      <c r="EL56" s="772">
        <v>99</v>
      </c>
      <c r="EM56" s="767">
        <v>115</v>
      </c>
      <c r="EN56" s="770">
        <v>123</v>
      </c>
      <c r="EO56" s="772">
        <v>172</v>
      </c>
      <c r="EP56" s="767">
        <v>234</v>
      </c>
      <c r="EQ56" s="782">
        <v>265</v>
      </c>
      <c r="ER56" s="772">
        <v>90</v>
      </c>
      <c r="ES56" s="767">
        <v>88</v>
      </c>
      <c r="ET56" s="770">
        <v>59</v>
      </c>
      <c r="EU56" s="774">
        <f t="shared" si="60"/>
        <v>471</v>
      </c>
      <c r="EV56" s="774">
        <f t="shared" si="61"/>
        <v>455</v>
      </c>
      <c r="EW56" s="775">
        <f t="shared" si="62"/>
        <v>365</v>
      </c>
      <c r="EX56" s="772">
        <v>200</v>
      </c>
      <c r="EY56" s="767">
        <v>209</v>
      </c>
      <c r="EZ56" s="770">
        <v>265</v>
      </c>
    </row>
    <row r="57" spans="1:156">
      <c r="A57" s="417" t="s">
        <v>124</v>
      </c>
      <c r="B57" s="418" t="s">
        <v>154</v>
      </c>
      <c r="C57" s="804"/>
      <c r="D57" s="419">
        <v>106449</v>
      </c>
      <c r="E57" s="419">
        <v>9</v>
      </c>
      <c r="F57" s="762"/>
      <c r="G57" s="763"/>
      <c r="H57" s="763"/>
      <c r="I57" s="764"/>
      <c r="J57" s="764"/>
      <c r="K57" s="764"/>
      <c r="L57" s="420"/>
      <c r="M57" s="762"/>
      <c r="N57" s="763"/>
      <c r="O57" s="766"/>
      <c r="P57" s="766"/>
      <c r="Q57" s="763"/>
      <c r="R57" s="763"/>
      <c r="S57" s="763"/>
      <c r="T57" s="763"/>
      <c r="U57" s="763"/>
      <c r="V57" s="764"/>
      <c r="W57" s="421"/>
      <c r="X57" s="420"/>
      <c r="Y57" s="762"/>
      <c r="Z57" s="763"/>
      <c r="AA57" s="763"/>
      <c r="AB57" s="763"/>
      <c r="AC57" s="764"/>
      <c r="AD57" s="421"/>
      <c r="AE57" s="763"/>
      <c r="AF57" s="763"/>
      <c r="AG57" s="763"/>
      <c r="AH57" s="764"/>
      <c r="AI57" s="421"/>
      <c r="AJ57" s="765"/>
      <c r="AK57" s="892">
        <f t="shared" si="1"/>
        <v>0</v>
      </c>
      <c r="AL57" s="884">
        <f t="shared" si="2"/>
        <v>0</v>
      </c>
      <c r="AM57" s="883">
        <f t="shared" si="3"/>
        <v>0</v>
      </c>
      <c r="AN57" s="884">
        <f t="shared" si="4"/>
        <v>0</v>
      </c>
      <c r="AO57" s="883">
        <f t="shared" si="5"/>
        <v>0</v>
      </c>
      <c r="AP57" s="884">
        <f t="shared" si="6"/>
        <v>0</v>
      </c>
      <c r="AQ57" s="768">
        <f t="shared" si="7"/>
        <v>0</v>
      </c>
      <c r="AR57" s="883">
        <f t="shared" si="8"/>
        <v>0</v>
      </c>
      <c r="AS57" s="886">
        <f t="shared" si="9"/>
        <v>0</v>
      </c>
      <c r="AT57" s="888">
        <f t="shared" si="10"/>
        <v>0</v>
      </c>
      <c r="AU57" s="886">
        <f t="shared" si="11"/>
        <v>0</v>
      </c>
      <c r="AV57" s="886">
        <f t="shared" si="12"/>
        <v>0</v>
      </c>
      <c r="AW57" s="888">
        <f t="shared" si="13"/>
        <v>0</v>
      </c>
      <c r="AX57" s="886">
        <f t="shared" si="14"/>
        <v>0</v>
      </c>
      <c r="AY57" s="886">
        <f t="shared" si="15"/>
        <v>0</v>
      </c>
      <c r="AZ57" s="888">
        <f t="shared" si="16"/>
        <v>0</v>
      </c>
      <c r="BA57" s="884">
        <f t="shared" si="17"/>
        <v>0</v>
      </c>
      <c r="BB57" s="883">
        <f t="shared" si="18"/>
        <v>0</v>
      </c>
      <c r="BC57" s="884">
        <f t="shared" si="19"/>
        <v>0</v>
      </c>
      <c r="BD57" s="883">
        <f t="shared" si="20"/>
        <v>0</v>
      </c>
      <c r="BE57" s="886">
        <f t="shared" si="21"/>
        <v>0</v>
      </c>
      <c r="BF57" s="886">
        <f t="shared" si="22"/>
        <v>0</v>
      </c>
      <c r="BG57" s="888">
        <f t="shared" si="23"/>
        <v>0</v>
      </c>
      <c r="BH57" s="886">
        <f t="shared" si="24"/>
        <v>0</v>
      </c>
      <c r="BI57" s="886">
        <f t="shared" si="25"/>
        <v>0</v>
      </c>
      <c r="BJ57" s="890">
        <f t="shared" si="26"/>
        <v>0</v>
      </c>
      <c r="BK57" s="885">
        <f t="shared" si="27"/>
        <v>0</v>
      </c>
      <c r="BL57" s="885">
        <f t="shared" si="28"/>
        <v>0</v>
      </c>
      <c r="BM57" s="762"/>
      <c r="BN57" s="764"/>
      <c r="BO57" s="770"/>
      <c r="BP57" s="763"/>
      <c r="BQ57" s="764"/>
      <c r="BR57" s="770"/>
      <c r="BS57" s="768">
        <f t="shared" si="29"/>
        <v>0</v>
      </c>
      <c r="BT57" s="768">
        <f t="shared" si="30"/>
        <v>0</v>
      </c>
      <c r="BU57" s="771">
        <f t="shared" si="31"/>
        <v>0</v>
      </c>
      <c r="BV57" s="772"/>
      <c r="BW57" s="767"/>
      <c r="BX57" s="765"/>
      <c r="BY57" s="772"/>
      <c r="BZ57" s="767"/>
      <c r="CA57" s="765"/>
      <c r="CB57" s="772"/>
      <c r="CC57" s="767"/>
      <c r="CD57" s="765"/>
      <c r="CE57" s="773">
        <f t="shared" si="32"/>
        <v>0</v>
      </c>
      <c r="CF57" s="774">
        <f t="shared" si="33"/>
        <v>0</v>
      </c>
      <c r="CG57" s="775">
        <f t="shared" si="34"/>
        <v>0</v>
      </c>
      <c r="CH57" s="772"/>
      <c r="CI57" s="767"/>
      <c r="CJ57" s="776"/>
      <c r="CK57" s="874">
        <v>1371</v>
      </c>
      <c r="CL57" s="778">
        <v>1247</v>
      </c>
      <c r="CM57" s="764">
        <v>962</v>
      </c>
      <c r="CN57" s="764">
        <v>1291</v>
      </c>
      <c r="CO57" s="767">
        <v>1460</v>
      </c>
      <c r="CP57" s="780">
        <v>1316</v>
      </c>
      <c r="CQ57" s="777">
        <v>653</v>
      </c>
      <c r="CR57" s="778">
        <v>692</v>
      </c>
      <c r="CS57" s="778">
        <v>755</v>
      </c>
      <c r="CT57" s="778">
        <v>742</v>
      </c>
      <c r="CU57" s="778">
        <v>766</v>
      </c>
      <c r="CV57" s="764">
        <v>783</v>
      </c>
      <c r="CW57" s="767">
        <v>949</v>
      </c>
      <c r="CX57" s="765">
        <v>809</v>
      </c>
      <c r="CY57" s="777"/>
      <c r="CZ57" s="778"/>
      <c r="DA57" s="778"/>
      <c r="DB57" s="778"/>
      <c r="DC57" s="778"/>
      <c r="DD57" s="767"/>
      <c r="DE57" s="767">
        <v>0</v>
      </c>
      <c r="DF57" s="765"/>
      <c r="DG57" s="892">
        <f t="shared" si="64"/>
        <v>653</v>
      </c>
      <c r="DH57" s="884">
        <f t="shared" si="36"/>
        <v>653</v>
      </c>
      <c r="DI57" s="883">
        <f t="shared" si="65"/>
        <v>692</v>
      </c>
      <c r="DJ57" s="884">
        <f t="shared" si="38"/>
        <v>692</v>
      </c>
      <c r="DK57" s="883">
        <f t="shared" si="66"/>
        <v>755</v>
      </c>
      <c r="DL57" s="884">
        <f t="shared" si="40"/>
        <v>755</v>
      </c>
      <c r="DM57" s="888">
        <f t="shared" si="67"/>
        <v>742</v>
      </c>
      <c r="DN57" s="886">
        <f t="shared" si="49"/>
        <v>742</v>
      </c>
      <c r="DO57" s="886">
        <f t="shared" si="42"/>
        <v>742</v>
      </c>
      <c r="DP57" s="888">
        <f t="shared" si="68"/>
        <v>766</v>
      </c>
      <c r="DQ57" s="886">
        <f t="shared" si="50"/>
        <v>766</v>
      </c>
      <c r="DR57" s="886">
        <f t="shared" si="44"/>
        <v>766</v>
      </c>
      <c r="DS57" s="888">
        <f t="shared" si="69"/>
        <v>783</v>
      </c>
      <c r="DT57" s="886">
        <f t="shared" si="51"/>
        <v>783</v>
      </c>
      <c r="DU57" s="886">
        <f t="shared" si="46"/>
        <v>783</v>
      </c>
      <c r="DV57" s="886">
        <f t="shared" si="52"/>
        <v>783</v>
      </c>
      <c r="DW57" s="888">
        <f t="shared" si="70"/>
        <v>949</v>
      </c>
      <c r="DX57" s="886">
        <f t="shared" si="53"/>
        <v>949</v>
      </c>
      <c r="DY57" s="886">
        <f t="shared" si="54"/>
        <v>949</v>
      </c>
      <c r="DZ57" s="954">
        <f t="shared" si="63"/>
        <v>809</v>
      </c>
      <c r="EA57" s="885">
        <f t="shared" si="55"/>
        <v>809</v>
      </c>
      <c r="EB57" s="885">
        <f t="shared" si="56"/>
        <v>809</v>
      </c>
      <c r="EC57" s="772">
        <v>456</v>
      </c>
      <c r="ED57" s="767">
        <v>519</v>
      </c>
      <c r="EE57" s="770">
        <v>420</v>
      </c>
      <c r="EF57" s="764">
        <v>29</v>
      </c>
      <c r="EG57" s="767">
        <v>38</v>
      </c>
      <c r="EH57" s="782">
        <v>34</v>
      </c>
      <c r="EI57" s="774">
        <f t="shared" si="57"/>
        <v>298</v>
      </c>
      <c r="EJ57" s="774">
        <f t="shared" si="58"/>
        <v>392</v>
      </c>
      <c r="EK57" s="775">
        <f t="shared" si="59"/>
        <v>355</v>
      </c>
      <c r="EL57" s="772">
        <v>201</v>
      </c>
      <c r="EM57" s="767">
        <v>239</v>
      </c>
      <c r="EN57" s="770">
        <v>236</v>
      </c>
      <c r="EO57" s="772">
        <v>111</v>
      </c>
      <c r="EP57" s="767">
        <v>123</v>
      </c>
      <c r="EQ57" s="782">
        <v>150</v>
      </c>
      <c r="ER57" s="772">
        <v>88</v>
      </c>
      <c r="ES57" s="767">
        <v>84</v>
      </c>
      <c r="ET57" s="770">
        <v>91</v>
      </c>
      <c r="EU57" s="774">
        <f t="shared" si="60"/>
        <v>342</v>
      </c>
      <c r="EV57" s="774">
        <f t="shared" si="61"/>
        <v>320</v>
      </c>
      <c r="EW57" s="775">
        <f t="shared" si="62"/>
        <v>306</v>
      </c>
      <c r="EX57" s="772">
        <v>239</v>
      </c>
      <c r="EY57" s="767">
        <v>294</v>
      </c>
      <c r="EZ57" s="770">
        <v>310</v>
      </c>
    </row>
    <row r="58" spans="1:156">
      <c r="A58" s="417" t="s">
        <v>124</v>
      </c>
      <c r="B58" s="506" t="s">
        <v>163</v>
      </c>
      <c r="C58" s="804"/>
      <c r="D58" s="419">
        <v>106980</v>
      </c>
      <c r="E58" s="419">
        <v>9</v>
      </c>
      <c r="F58" s="762"/>
      <c r="G58" s="763"/>
      <c r="H58" s="763"/>
      <c r="I58" s="764"/>
      <c r="J58" s="764"/>
      <c r="K58" s="764"/>
      <c r="L58" s="420"/>
      <c r="M58" s="762"/>
      <c r="N58" s="763"/>
      <c r="O58" s="766"/>
      <c r="P58" s="766"/>
      <c r="Q58" s="763"/>
      <c r="R58" s="763"/>
      <c r="S58" s="763"/>
      <c r="T58" s="763"/>
      <c r="U58" s="763"/>
      <c r="V58" s="764"/>
      <c r="W58" s="421"/>
      <c r="X58" s="420"/>
      <c r="Y58" s="762"/>
      <c r="Z58" s="763"/>
      <c r="AA58" s="763"/>
      <c r="AB58" s="763"/>
      <c r="AC58" s="764"/>
      <c r="AD58" s="421"/>
      <c r="AE58" s="763"/>
      <c r="AF58" s="763"/>
      <c r="AG58" s="763"/>
      <c r="AH58" s="764"/>
      <c r="AI58" s="421"/>
      <c r="AJ58" s="765"/>
      <c r="AK58" s="892">
        <f t="shared" si="1"/>
        <v>0</v>
      </c>
      <c r="AL58" s="884">
        <f t="shared" si="2"/>
        <v>0</v>
      </c>
      <c r="AM58" s="883">
        <f t="shared" si="3"/>
        <v>0</v>
      </c>
      <c r="AN58" s="884">
        <f t="shared" si="4"/>
        <v>0</v>
      </c>
      <c r="AO58" s="883">
        <f t="shared" si="5"/>
        <v>0</v>
      </c>
      <c r="AP58" s="884">
        <f t="shared" si="6"/>
        <v>0</v>
      </c>
      <c r="AQ58" s="768">
        <f t="shared" si="7"/>
        <v>0</v>
      </c>
      <c r="AR58" s="883">
        <f t="shared" si="8"/>
        <v>0</v>
      </c>
      <c r="AS58" s="886">
        <f t="shared" si="9"/>
        <v>0</v>
      </c>
      <c r="AT58" s="888">
        <f t="shared" si="10"/>
        <v>0</v>
      </c>
      <c r="AU58" s="886">
        <f t="shared" si="11"/>
        <v>0</v>
      </c>
      <c r="AV58" s="886">
        <f t="shared" si="12"/>
        <v>0</v>
      </c>
      <c r="AW58" s="888">
        <f t="shared" si="13"/>
        <v>0</v>
      </c>
      <c r="AX58" s="886">
        <f t="shared" si="14"/>
        <v>0</v>
      </c>
      <c r="AY58" s="886">
        <f t="shared" si="15"/>
        <v>0</v>
      </c>
      <c r="AZ58" s="888">
        <f t="shared" si="16"/>
        <v>0</v>
      </c>
      <c r="BA58" s="884">
        <f t="shared" si="17"/>
        <v>0</v>
      </c>
      <c r="BB58" s="883">
        <f t="shared" si="18"/>
        <v>0</v>
      </c>
      <c r="BC58" s="884">
        <f t="shared" si="19"/>
        <v>0</v>
      </c>
      <c r="BD58" s="883">
        <f t="shared" si="20"/>
        <v>0</v>
      </c>
      <c r="BE58" s="886">
        <f t="shared" si="21"/>
        <v>0</v>
      </c>
      <c r="BF58" s="886">
        <f t="shared" si="22"/>
        <v>0</v>
      </c>
      <c r="BG58" s="888">
        <f t="shared" si="23"/>
        <v>0</v>
      </c>
      <c r="BH58" s="886">
        <f t="shared" si="24"/>
        <v>0</v>
      </c>
      <c r="BI58" s="886">
        <f t="shared" si="25"/>
        <v>0</v>
      </c>
      <c r="BJ58" s="890">
        <f t="shared" si="26"/>
        <v>0</v>
      </c>
      <c r="BK58" s="885">
        <f t="shared" si="27"/>
        <v>0</v>
      </c>
      <c r="BL58" s="885">
        <f t="shared" si="28"/>
        <v>0</v>
      </c>
      <c r="BM58" s="762"/>
      <c r="BN58" s="764"/>
      <c r="BO58" s="770"/>
      <c r="BP58" s="763"/>
      <c r="BQ58" s="764"/>
      <c r="BR58" s="770"/>
      <c r="BS58" s="768">
        <f t="shared" si="29"/>
        <v>0</v>
      </c>
      <c r="BT58" s="768">
        <f t="shared" si="30"/>
        <v>0</v>
      </c>
      <c r="BU58" s="771">
        <f t="shared" si="31"/>
        <v>0</v>
      </c>
      <c r="BV58" s="772"/>
      <c r="BW58" s="767"/>
      <c r="BX58" s="765"/>
      <c r="BY58" s="772"/>
      <c r="BZ58" s="767"/>
      <c r="CA58" s="765"/>
      <c r="CB58" s="772"/>
      <c r="CC58" s="767"/>
      <c r="CD58" s="765"/>
      <c r="CE58" s="773">
        <f t="shared" si="32"/>
        <v>0</v>
      </c>
      <c r="CF58" s="774">
        <f t="shared" si="33"/>
        <v>0</v>
      </c>
      <c r="CG58" s="775">
        <f t="shared" si="34"/>
        <v>0</v>
      </c>
      <c r="CH58" s="772"/>
      <c r="CI58" s="767"/>
      <c r="CJ58" s="776"/>
      <c r="CK58" s="874">
        <v>583</v>
      </c>
      <c r="CL58" s="778">
        <v>481</v>
      </c>
      <c r="CM58" s="764">
        <v>526</v>
      </c>
      <c r="CN58" s="764">
        <v>626</v>
      </c>
      <c r="CO58" s="767">
        <v>847</v>
      </c>
      <c r="CP58" s="780">
        <v>850</v>
      </c>
      <c r="CQ58" s="777">
        <v>322</v>
      </c>
      <c r="CR58" s="778">
        <v>335</v>
      </c>
      <c r="CS58" s="778">
        <v>286</v>
      </c>
      <c r="CT58" s="778">
        <v>254</v>
      </c>
      <c r="CU58" s="778">
        <v>307</v>
      </c>
      <c r="CV58" s="764">
        <v>336</v>
      </c>
      <c r="CW58" s="767">
        <v>520</v>
      </c>
      <c r="CX58" s="765">
        <v>456</v>
      </c>
      <c r="CY58" s="777"/>
      <c r="CZ58" s="778"/>
      <c r="DA58" s="778"/>
      <c r="DB58" s="778"/>
      <c r="DC58" s="778"/>
      <c r="DD58" s="767"/>
      <c r="DE58" s="767">
        <v>0</v>
      </c>
      <c r="DF58" s="765"/>
      <c r="DG58" s="892">
        <f t="shared" si="64"/>
        <v>322</v>
      </c>
      <c r="DH58" s="884">
        <f t="shared" si="36"/>
        <v>322</v>
      </c>
      <c r="DI58" s="883">
        <f t="shared" si="65"/>
        <v>335</v>
      </c>
      <c r="DJ58" s="884">
        <f t="shared" si="38"/>
        <v>335</v>
      </c>
      <c r="DK58" s="883">
        <f t="shared" si="66"/>
        <v>286</v>
      </c>
      <c r="DL58" s="884">
        <f t="shared" si="40"/>
        <v>286</v>
      </c>
      <c r="DM58" s="888">
        <f t="shared" si="67"/>
        <v>254</v>
      </c>
      <c r="DN58" s="886">
        <f t="shared" si="49"/>
        <v>254</v>
      </c>
      <c r="DO58" s="886">
        <f t="shared" si="42"/>
        <v>254</v>
      </c>
      <c r="DP58" s="888">
        <f t="shared" si="68"/>
        <v>307</v>
      </c>
      <c r="DQ58" s="886">
        <f t="shared" si="50"/>
        <v>307</v>
      </c>
      <c r="DR58" s="886">
        <f t="shared" si="44"/>
        <v>307</v>
      </c>
      <c r="DS58" s="888">
        <f t="shared" si="69"/>
        <v>336</v>
      </c>
      <c r="DT58" s="886">
        <f t="shared" si="51"/>
        <v>336</v>
      </c>
      <c r="DU58" s="886">
        <f t="shared" si="46"/>
        <v>336</v>
      </c>
      <c r="DV58" s="886">
        <f t="shared" si="52"/>
        <v>336</v>
      </c>
      <c r="DW58" s="888">
        <f t="shared" si="70"/>
        <v>520</v>
      </c>
      <c r="DX58" s="886">
        <f t="shared" si="53"/>
        <v>520</v>
      </c>
      <c r="DY58" s="886">
        <f t="shared" si="54"/>
        <v>520</v>
      </c>
      <c r="DZ58" s="954">
        <f t="shared" si="63"/>
        <v>456</v>
      </c>
      <c r="EA58" s="885">
        <f t="shared" si="55"/>
        <v>456</v>
      </c>
      <c r="EB58" s="885">
        <f t="shared" si="56"/>
        <v>456</v>
      </c>
      <c r="EC58" s="772">
        <v>183</v>
      </c>
      <c r="ED58" s="767">
        <v>277</v>
      </c>
      <c r="EE58" s="770">
        <v>256</v>
      </c>
      <c r="EF58" s="764">
        <v>9</v>
      </c>
      <c r="EG58" s="767">
        <v>12</v>
      </c>
      <c r="EH58" s="782">
        <v>12</v>
      </c>
      <c r="EI58" s="774">
        <f t="shared" si="57"/>
        <v>144</v>
      </c>
      <c r="EJ58" s="774">
        <f t="shared" si="58"/>
        <v>231</v>
      </c>
      <c r="EK58" s="775">
        <f t="shared" si="59"/>
        <v>188</v>
      </c>
      <c r="EL58" s="772">
        <v>39</v>
      </c>
      <c r="EM58" s="767">
        <v>59</v>
      </c>
      <c r="EN58" s="770">
        <v>57</v>
      </c>
      <c r="EO58" s="772">
        <v>44</v>
      </c>
      <c r="EP58" s="767">
        <v>51</v>
      </c>
      <c r="EQ58" s="782">
        <v>91</v>
      </c>
      <c r="ER58" s="772">
        <v>19</v>
      </c>
      <c r="ES58" s="767">
        <v>25</v>
      </c>
      <c r="ET58" s="770">
        <v>26</v>
      </c>
      <c r="EU58" s="774">
        <f t="shared" si="60"/>
        <v>152</v>
      </c>
      <c r="EV58" s="774">
        <f t="shared" si="61"/>
        <v>172</v>
      </c>
      <c r="EW58" s="775">
        <f t="shared" si="62"/>
        <v>162</v>
      </c>
      <c r="EX58" s="772">
        <v>77</v>
      </c>
      <c r="EY58" s="767">
        <v>114</v>
      </c>
      <c r="EZ58" s="770">
        <v>75</v>
      </c>
    </row>
    <row r="59" spans="1:156">
      <c r="A59" s="417" t="s">
        <v>124</v>
      </c>
      <c r="B59" s="418" t="s">
        <v>156</v>
      </c>
      <c r="C59" s="804"/>
      <c r="D59" s="419">
        <v>107327</v>
      </c>
      <c r="E59" s="419">
        <v>10</v>
      </c>
      <c r="F59" s="762"/>
      <c r="G59" s="763"/>
      <c r="H59" s="763"/>
      <c r="I59" s="764"/>
      <c r="J59" s="764"/>
      <c r="K59" s="764"/>
      <c r="L59" s="420"/>
      <c r="M59" s="762"/>
      <c r="N59" s="763"/>
      <c r="O59" s="766"/>
      <c r="P59" s="766"/>
      <c r="Q59" s="763"/>
      <c r="R59" s="763"/>
      <c r="S59" s="763"/>
      <c r="T59" s="763"/>
      <c r="U59" s="763"/>
      <c r="V59" s="764"/>
      <c r="W59" s="421"/>
      <c r="X59" s="420"/>
      <c r="Y59" s="762"/>
      <c r="Z59" s="763"/>
      <c r="AA59" s="763"/>
      <c r="AB59" s="763"/>
      <c r="AC59" s="764"/>
      <c r="AD59" s="421"/>
      <c r="AE59" s="763"/>
      <c r="AF59" s="763"/>
      <c r="AG59" s="763"/>
      <c r="AH59" s="764"/>
      <c r="AI59" s="421"/>
      <c r="AJ59" s="765"/>
      <c r="AK59" s="892">
        <f t="shared" si="1"/>
        <v>0</v>
      </c>
      <c r="AL59" s="884">
        <f t="shared" si="2"/>
        <v>0</v>
      </c>
      <c r="AM59" s="883">
        <f t="shared" si="3"/>
        <v>0</v>
      </c>
      <c r="AN59" s="884">
        <f t="shared" si="4"/>
        <v>0</v>
      </c>
      <c r="AO59" s="883">
        <f t="shared" si="5"/>
        <v>0</v>
      </c>
      <c r="AP59" s="884">
        <f t="shared" si="6"/>
        <v>0</v>
      </c>
      <c r="AQ59" s="768">
        <f t="shared" si="7"/>
        <v>0</v>
      </c>
      <c r="AR59" s="883">
        <f t="shared" si="8"/>
        <v>0</v>
      </c>
      <c r="AS59" s="886">
        <f t="shared" si="9"/>
        <v>0</v>
      </c>
      <c r="AT59" s="888">
        <f t="shared" si="10"/>
        <v>0</v>
      </c>
      <c r="AU59" s="886">
        <f t="shared" si="11"/>
        <v>0</v>
      </c>
      <c r="AV59" s="886">
        <f t="shared" si="12"/>
        <v>0</v>
      </c>
      <c r="AW59" s="888">
        <f t="shared" si="13"/>
        <v>0</v>
      </c>
      <c r="AX59" s="886">
        <f t="shared" si="14"/>
        <v>0</v>
      </c>
      <c r="AY59" s="886">
        <f t="shared" si="15"/>
        <v>0</v>
      </c>
      <c r="AZ59" s="888">
        <f t="shared" si="16"/>
        <v>0</v>
      </c>
      <c r="BA59" s="884">
        <f t="shared" si="17"/>
        <v>0</v>
      </c>
      <c r="BB59" s="883">
        <f t="shared" si="18"/>
        <v>0</v>
      </c>
      <c r="BC59" s="884">
        <f t="shared" si="19"/>
        <v>0</v>
      </c>
      <c r="BD59" s="883">
        <f t="shared" si="20"/>
        <v>0</v>
      </c>
      <c r="BE59" s="886">
        <f t="shared" si="21"/>
        <v>0</v>
      </c>
      <c r="BF59" s="886">
        <f t="shared" si="22"/>
        <v>0</v>
      </c>
      <c r="BG59" s="888">
        <f t="shared" si="23"/>
        <v>0</v>
      </c>
      <c r="BH59" s="886">
        <f t="shared" si="24"/>
        <v>0</v>
      </c>
      <c r="BI59" s="886">
        <f t="shared" si="25"/>
        <v>0</v>
      </c>
      <c r="BJ59" s="890">
        <f t="shared" si="26"/>
        <v>0</v>
      </c>
      <c r="BK59" s="885">
        <f t="shared" si="27"/>
        <v>0</v>
      </c>
      <c r="BL59" s="885">
        <f t="shared" si="28"/>
        <v>0</v>
      </c>
      <c r="BM59" s="762"/>
      <c r="BN59" s="764"/>
      <c r="BO59" s="770"/>
      <c r="BP59" s="763"/>
      <c r="BQ59" s="764"/>
      <c r="BR59" s="770"/>
      <c r="BS59" s="768">
        <f t="shared" si="29"/>
        <v>0</v>
      </c>
      <c r="BT59" s="768">
        <f t="shared" si="30"/>
        <v>0</v>
      </c>
      <c r="BU59" s="771">
        <f t="shared" si="31"/>
        <v>0</v>
      </c>
      <c r="BV59" s="772"/>
      <c r="BW59" s="767"/>
      <c r="BX59" s="765"/>
      <c r="BY59" s="772"/>
      <c r="BZ59" s="767"/>
      <c r="CA59" s="765"/>
      <c r="CB59" s="772"/>
      <c r="CC59" s="767"/>
      <c r="CD59" s="765"/>
      <c r="CE59" s="773">
        <f t="shared" si="32"/>
        <v>0</v>
      </c>
      <c r="CF59" s="774">
        <f t="shared" si="33"/>
        <v>0</v>
      </c>
      <c r="CG59" s="775">
        <f t="shared" si="34"/>
        <v>0</v>
      </c>
      <c r="CH59" s="772"/>
      <c r="CI59" s="767"/>
      <c r="CJ59" s="776"/>
      <c r="CK59" s="874">
        <v>483</v>
      </c>
      <c r="CL59" s="778">
        <v>453</v>
      </c>
      <c r="CM59" s="764">
        <v>504</v>
      </c>
      <c r="CN59" s="764">
        <v>475</v>
      </c>
      <c r="CO59" s="767">
        <v>651</v>
      </c>
      <c r="CP59" s="780">
        <v>657</v>
      </c>
      <c r="CQ59" s="777">
        <v>331</v>
      </c>
      <c r="CR59" s="778">
        <v>336</v>
      </c>
      <c r="CS59" s="778">
        <v>335</v>
      </c>
      <c r="CT59" s="778">
        <v>268</v>
      </c>
      <c r="CU59" s="778">
        <v>286</v>
      </c>
      <c r="CV59" s="764">
        <v>245</v>
      </c>
      <c r="CW59" s="767">
        <v>357</v>
      </c>
      <c r="CX59" s="765">
        <v>334</v>
      </c>
      <c r="CY59" s="777"/>
      <c r="CZ59" s="778"/>
      <c r="DA59" s="778"/>
      <c r="DB59" s="778"/>
      <c r="DC59" s="778"/>
      <c r="DD59" s="767"/>
      <c r="DE59" s="767">
        <v>0</v>
      </c>
      <c r="DF59" s="765"/>
      <c r="DG59" s="892">
        <f t="shared" si="64"/>
        <v>331</v>
      </c>
      <c r="DH59" s="884">
        <f t="shared" si="36"/>
        <v>331</v>
      </c>
      <c r="DI59" s="883">
        <f t="shared" si="65"/>
        <v>336</v>
      </c>
      <c r="DJ59" s="884">
        <f t="shared" si="38"/>
        <v>336</v>
      </c>
      <c r="DK59" s="883">
        <f t="shared" si="66"/>
        <v>335</v>
      </c>
      <c r="DL59" s="884">
        <f t="shared" si="40"/>
        <v>335</v>
      </c>
      <c r="DM59" s="888">
        <f t="shared" si="67"/>
        <v>268</v>
      </c>
      <c r="DN59" s="886">
        <f t="shared" si="49"/>
        <v>268</v>
      </c>
      <c r="DO59" s="886">
        <f t="shared" si="42"/>
        <v>268</v>
      </c>
      <c r="DP59" s="888">
        <f t="shared" si="68"/>
        <v>286</v>
      </c>
      <c r="DQ59" s="886">
        <f t="shared" si="50"/>
        <v>286</v>
      </c>
      <c r="DR59" s="886">
        <f t="shared" si="44"/>
        <v>286</v>
      </c>
      <c r="DS59" s="888">
        <f t="shared" si="69"/>
        <v>245</v>
      </c>
      <c r="DT59" s="886">
        <f t="shared" si="51"/>
        <v>245</v>
      </c>
      <c r="DU59" s="886">
        <f t="shared" si="46"/>
        <v>245</v>
      </c>
      <c r="DV59" s="886">
        <f t="shared" si="52"/>
        <v>245</v>
      </c>
      <c r="DW59" s="888">
        <f t="shared" si="70"/>
        <v>357</v>
      </c>
      <c r="DX59" s="886">
        <f t="shared" si="53"/>
        <v>357</v>
      </c>
      <c r="DY59" s="886">
        <f t="shared" si="54"/>
        <v>357</v>
      </c>
      <c r="DZ59" s="954">
        <f t="shared" si="63"/>
        <v>334</v>
      </c>
      <c r="EA59" s="885">
        <f t="shared" si="55"/>
        <v>334</v>
      </c>
      <c r="EB59" s="885">
        <f t="shared" si="56"/>
        <v>334</v>
      </c>
      <c r="EC59" s="772">
        <v>122</v>
      </c>
      <c r="ED59" s="767">
        <v>144</v>
      </c>
      <c r="EE59" s="770">
        <v>149</v>
      </c>
      <c r="EF59" s="764">
        <v>7</v>
      </c>
      <c r="EG59" s="767">
        <v>11</v>
      </c>
      <c r="EH59" s="782">
        <v>11</v>
      </c>
      <c r="EI59" s="774">
        <f t="shared" si="57"/>
        <v>116</v>
      </c>
      <c r="EJ59" s="774">
        <f t="shared" si="58"/>
        <v>202</v>
      </c>
      <c r="EK59" s="775">
        <f t="shared" si="59"/>
        <v>174</v>
      </c>
      <c r="EL59" s="772">
        <v>56</v>
      </c>
      <c r="EM59" s="767">
        <v>59</v>
      </c>
      <c r="EN59" s="770">
        <v>59</v>
      </c>
      <c r="EO59" s="772">
        <v>34</v>
      </c>
      <c r="EP59" s="767">
        <v>48</v>
      </c>
      <c r="EQ59" s="782">
        <v>54</v>
      </c>
      <c r="ER59" s="772">
        <v>20</v>
      </c>
      <c r="ES59" s="767">
        <v>18</v>
      </c>
      <c r="ET59" s="770">
        <v>18</v>
      </c>
      <c r="EU59" s="774">
        <f t="shared" si="60"/>
        <v>158</v>
      </c>
      <c r="EV59" s="774">
        <f t="shared" si="61"/>
        <v>161</v>
      </c>
      <c r="EW59" s="775">
        <f t="shared" si="62"/>
        <v>114</v>
      </c>
      <c r="EX59" s="772">
        <v>101</v>
      </c>
      <c r="EY59" s="767">
        <v>89</v>
      </c>
      <c r="EZ59" s="770">
        <v>91</v>
      </c>
    </row>
    <row r="60" spans="1:156">
      <c r="A60" s="417" t="s">
        <v>124</v>
      </c>
      <c r="B60" s="418" t="s">
        <v>157</v>
      </c>
      <c r="C60" s="804"/>
      <c r="D60" s="419">
        <v>420538</v>
      </c>
      <c r="E60" s="419">
        <v>10</v>
      </c>
      <c r="F60" s="762"/>
      <c r="G60" s="763"/>
      <c r="H60" s="763"/>
      <c r="I60" s="764"/>
      <c r="J60" s="764"/>
      <c r="K60" s="764"/>
      <c r="L60" s="420"/>
      <c r="M60" s="762"/>
      <c r="N60" s="763"/>
      <c r="O60" s="766"/>
      <c r="P60" s="766"/>
      <c r="Q60" s="763"/>
      <c r="R60" s="763"/>
      <c r="S60" s="763"/>
      <c r="T60" s="763"/>
      <c r="U60" s="763"/>
      <c r="V60" s="764"/>
      <c r="W60" s="421"/>
      <c r="X60" s="420"/>
      <c r="Y60" s="762"/>
      <c r="Z60" s="763"/>
      <c r="AA60" s="763"/>
      <c r="AB60" s="763"/>
      <c r="AC60" s="764"/>
      <c r="AD60" s="421"/>
      <c r="AE60" s="763"/>
      <c r="AF60" s="763"/>
      <c r="AG60" s="763"/>
      <c r="AH60" s="764"/>
      <c r="AI60" s="421"/>
      <c r="AJ60" s="765"/>
      <c r="AK60" s="892">
        <f t="shared" si="1"/>
        <v>0</v>
      </c>
      <c r="AL60" s="884">
        <f t="shared" si="2"/>
        <v>0</v>
      </c>
      <c r="AM60" s="883">
        <f t="shared" si="3"/>
        <v>0</v>
      </c>
      <c r="AN60" s="884">
        <f t="shared" si="4"/>
        <v>0</v>
      </c>
      <c r="AO60" s="883">
        <f t="shared" si="5"/>
        <v>0</v>
      </c>
      <c r="AP60" s="884">
        <f t="shared" si="6"/>
        <v>0</v>
      </c>
      <c r="AQ60" s="768">
        <f t="shared" si="7"/>
        <v>0</v>
      </c>
      <c r="AR60" s="883">
        <f t="shared" si="8"/>
        <v>0</v>
      </c>
      <c r="AS60" s="886">
        <f t="shared" si="9"/>
        <v>0</v>
      </c>
      <c r="AT60" s="888">
        <f t="shared" si="10"/>
        <v>0</v>
      </c>
      <c r="AU60" s="886">
        <f t="shared" si="11"/>
        <v>0</v>
      </c>
      <c r="AV60" s="886">
        <f t="shared" si="12"/>
        <v>0</v>
      </c>
      <c r="AW60" s="888">
        <f t="shared" si="13"/>
        <v>0</v>
      </c>
      <c r="AX60" s="886">
        <f t="shared" si="14"/>
        <v>0</v>
      </c>
      <c r="AY60" s="886">
        <f t="shared" si="15"/>
        <v>0</v>
      </c>
      <c r="AZ60" s="888">
        <f t="shared" si="16"/>
        <v>0</v>
      </c>
      <c r="BA60" s="884">
        <f t="shared" si="17"/>
        <v>0</v>
      </c>
      <c r="BB60" s="883">
        <f t="shared" si="18"/>
        <v>0</v>
      </c>
      <c r="BC60" s="884">
        <f t="shared" si="19"/>
        <v>0</v>
      </c>
      <c r="BD60" s="883">
        <f t="shared" si="20"/>
        <v>0</v>
      </c>
      <c r="BE60" s="886">
        <f t="shared" si="21"/>
        <v>0</v>
      </c>
      <c r="BF60" s="886">
        <f t="shared" si="22"/>
        <v>0</v>
      </c>
      <c r="BG60" s="888">
        <f t="shared" si="23"/>
        <v>0</v>
      </c>
      <c r="BH60" s="886">
        <f t="shared" si="24"/>
        <v>0</v>
      </c>
      <c r="BI60" s="886">
        <f t="shared" si="25"/>
        <v>0</v>
      </c>
      <c r="BJ60" s="890">
        <f t="shared" si="26"/>
        <v>0</v>
      </c>
      <c r="BK60" s="885">
        <f t="shared" si="27"/>
        <v>0</v>
      </c>
      <c r="BL60" s="885">
        <f t="shared" si="28"/>
        <v>0</v>
      </c>
      <c r="BM60" s="762"/>
      <c r="BN60" s="764"/>
      <c r="BO60" s="770"/>
      <c r="BP60" s="763"/>
      <c r="BQ60" s="764"/>
      <c r="BR60" s="770"/>
      <c r="BS60" s="768">
        <f t="shared" si="29"/>
        <v>0</v>
      </c>
      <c r="BT60" s="768">
        <f t="shared" si="30"/>
        <v>0</v>
      </c>
      <c r="BU60" s="771">
        <f t="shared" si="31"/>
        <v>0</v>
      </c>
      <c r="BV60" s="772"/>
      <c r="BW60" s="767"/>
      <c r="BX60" s="765"/>
      <c r="BY60" s="772"/>
      <c r="BZ60" s="767"/>
      <c r="CA60" s="765"/>
      <c r="CB60" s="772"/>
      <c r="CC60" s="767"/>
      <c r="CD60" s="765"/>
      <c r="CE60" s="773">
        <f t="shared" si="32"/>
        <v>0</v>
      </c>
      <c r="CF60" s="774">
        <f t="shared" si="33"/>
        <v>0</v>
      </c>
      <c r="CG60" s="775">
        <f t="shared" si="34"/>
        <v>0</v>
      </c>
      <c r="CH60" s="772"/>
      <c r="CI60" s="767"/>
      <c r="CJ60" s="776"/>
      <c r="CK60" s="874">
        <v>480</v>
      </c>
      <c r="CL60" s="778">
        <v>387</v>
      </c>
      <c r="CM60" s="764">
        <v>478</v>
      </c>
      <c r="CN60" s="764">
        <v>573</v>
      </c>
      <c r="CO60" s="767">
        <v>501</v>
      </c>
      <c r="CP60" s="780">
        <v>459</v>
      </c>
      <c r="CQ60" s="777">
        <v>242</v>
      </c>
      <c r="CR60" s="778">
        <v>244</v>
      </c>
      <c r="CS60" s="778">
        <v>180</v>
      </c>
      <c r="CT60" s="778">
        <v>166</v>
      </c>
      <c r="CU60" s="778">
        <v>193</v>
      </c>
      <c r="CV60" s="764">
        <v>233</v>
      </c>
      <c r="CW60" s="767">
        <v>214</v>
      </c>
      <c r="CX60" s="765">
        <v>211</v>
      </c>
      <c r="CY60" s="777"/>
      <c r="CZ60" s="778"/>
      <c r="DA60" s="778"/>
      <c r="DB60" s="778"/>
      <c r="DC60" s="778"/>
      <c r="DD60" s="767"/>
      <c r="DE60" s="767">
        <v>0</v>
      </c>
      <c r="DF60" s="765"/>
      <c r="DG60" s="892">
        <f t="shared" si="64"/>
        <v>242</v>
      </c>
      <c r="DH60" s="884">
        <f t="shared" si="36"/>
        <v>242</v>
      </c>
      <c r="DI60" s="883">
        <f t="shared" si="65"/>
        <v>244</v>
      </c>
      <c r="DJ60" s="884">
        <f t="shared" si="38"/>
        <v>244</v>
      </c>
      <c r="DK60" s="883">
        <f t="shared" si="66"/>
        <v>180</v>
      </c>
      <c r="DL60" s="884">
        <f t="shared" si="40"/>
        <v>180</v>
      </c>
      <c r="DM60" s="888">
        <f t="shared" si="67"/>
        <v>166</v>
      </c>
      <c r="DN60" s="886">
        <f t="shared" si="49"/>
        <v>166</v>
      </c>
      <c r="DO60" s="886">
        <f t="shared" si="42"/>
        <v>166</v>
      </c>
      <c r="DP60" s="888">
        <f t="shared" si="68"/>
        <v>193</v>
      </c>
      <c r="DQ60" s="886">
        <f t="shared" si="50"/>
        <v>193</v>
      </c>
      <c r="DR60" s="886">
        <f t="shared" si="44"/>
        <v>193</v>
      </c>
      <c r="DS60" s="888">
        <f t="shared" si="69"/>
        <v>233</v>
      </c>
      <c r="DT60" s="886">
        <f t="shared" si="51"/>
        <v>233</v>
      </c>
      <c r="DU60" s="886">
        <f t="shared" si="46"/>
        <v>233</v>
      </c>
      <c r="DV60" s="886">
        <f t="shared" si="52"/>
        <v>233</v>
      </c>
      <c r="DW60" s="888">
        <f t="shared" si="70"/>
        <v>214</v>
      </c>
      <c r="DX60" s="886">
        <f t="shared" si="53"/>
        <v>214</v>
      </c>
      <c r="DY60" s="886">
        <f t="shared" si="54"/>
        <v>214</v>
      </c>
      <c r="DZ60" s="954">
        <f t="shared" si="63"/>
        <v>211</v>
      </c>
      <c r="EA60" s="885">
        <f t="shared" si="55"/>
        <v>211</v>
      </c>
      <c r="EB60" s="885">
        <f t="shared" si="56"/>
        <v>211</v>
      </c>
      <c r="EC60" s="772">
        <v>135</v>
      </c>
      <c r="ED60" s="767">
        <v>125</v>
      </c>
      <c r="EE60" s="770">
        <v>105</v>
      </c>
      <c r="EF60" s="764">
        <v>5</v>
      </c>
      <c r="EG60" s="767">
        <v>7</v>
      </c>
      <c r="EH60" s="782">
        <v>9</v>
      </c>
      <c r="EI60" s="774">
        <f t="shared" si="57"/>
        <v>93</v>
      </c>
      <c r="EJ60" s="774">
        <f t="shared" si="58"/>
        <v>82</v>
      </c>
      <c r="EK60" s="775">
        <f t="shared" si="59"/>
        <v>97</v>
      </c>
      <c r="EL60" s="772">
        <v>45</v>
      </c>
      <c r="EM60" s="767">
        <v>62</v>
      </c>
      <c r="EN60" s="770">
        <v>75</v>
      </c>
      <c r="EO60" s="772">
        <v>32</v>
      </c>
      <c r="EP60" s="767">
        <v>34</v>
      </c>
      <c r="EQ60" s="782">
        <v>40</v>
      </c>
      <c r="ER60" s="772">
        <v>22</v>
      </c>
      <c r="ES60" s="767">
        <v>36</v>
      </c>
      <c r="ET60" s="770">
        <v>21</v>
      </c>
      <c r="EU60" s="774">
        <f t="shared" si="60"/>
        <v>67</v>
      </c>
      <c r="EV60" s="774">
        <f t="shared" si="61"/>
        <v>61</v>
      </c>
      <c r="EW60" s="775">
        <f t="shared" si="62"/>
        <v>97</v>
      </c>
      <c r="EX60" s="772">
        <v>64</v>
      </c>
      <c r="EY60" s="767">
        <v>66</v>
      </c>
      <c r="EZ60" s="770">
        <v>54</v>
      </c>
    </row>
    <row r="61" spans="1:156">
      <c r="A61" s="417" t="s">
        <v>124</v>
      </c>
      <c r="B61" s="418" t="s">
        <v>158</v>
      </c>
      <c r="C61" s="804"/>
      <c r="D61" s="419">
        <v>440402</v>
      </c>
      <c r="E61" s="419">
        <v>10</v>
      </c>
      <c r="F61" s="762"/>
      <c r="G61" s="763"/>
      <c r="H61" s="763"/>
      <c r="I61" s="764"/>
      <c r="J61" s="764"/>
      <c r="K61" s="764"/>
      <c r="L61" s="420"/>
      <c r="M61" s="762"/>
      <c r="N61" s="763"/>
      <c r="O61" s="766"/>
      <c r="P61" s="766"/>
      <c r="Q61" s="763"/>
      <c r="R61" s="763"/>
      <c r="S61" s="763"/>
      <c r="T61" s="763"/>
      <c r="U61" s="763"/>
      <c r="V61" s="764"/>
      <c r="W61" s="421"/>
      <c r="X61" s="420"/>
      <c r="Y61" s="762"/>
      <c r="Z61" s="763"/>
      <c r="AA61" s="763"/>
      <c r="AB61" s="763"/>
      <c r="AC61" s="764"/>
      <c r="AD61" s="421"/>
      <c r="AE61" s="763"/>
      <c r="AF61" s="763"/>
      <c r="AG61" s="763"/>
      <c r="AH61" s="764"/>
      <c r="AI61" s="421"/>
      <c r="AJ61" s="765"/>
      <c r="AK61" s="892">
        <f t="shared" si="1"/>
        <v>0</v>
      </c>
      <c r="AL61" s="884">
        <f t="shared" si="2"/>
        <v>0</v>
      </c>
      <c r="AM61" s="883">
        <f t="shared" si="3"/>
        <v>0</v>
      </c>
      <c r="AN61" s="884">
        <f t="shared" si="4"/>
        <v>0</v>
      </c>
      <c r="AO61" s="883">
        <f t="shared" si="5"/>
        <v>0</v>
      </c>
      <c r="AP61" s="884">
        <f t="shared" si="6"/>
        <v>0</v>
      </c>
      <c r="AQ61" s="768">
        <f t="shared" si="7"/>
        <v>0</v>
      </c>
      <c r="AR61" s="883">
        <f t="shared" si="8"/>
        <v>0</v>
      </c>
      <c r="AS61" s="886">
        <f t="shared" si="9"/>
        <v>0</v>
      </c>
      <c r="AT61" s="888">
        <f t="shared" si="10"/>
        <v>0</v>
      </c>
      <c r="AU61" s="886">
        <f t="shared" si="11"/>
        <v>0</v>
      </c>
      <c r="AV61" s="886">
        <f t="shared" si="12"/>
        <v>0</v>
      </c>
      <c r="AW61" s="888">
        <f t="shared" si="13"/>
        <v>0</v>
      </c>
      <c r="AX61" s="886">
        <f t="shared" si="14"/>
        <v>0</v>
      </c>
      <c r="AY61" s="886">
        <f t="shared" si="15"/>
        <v>0</v>
      </c>
      <c r="AZ61" s="888">
        <f t="shared" si="16"/>
        <v>0</v>
      </c>
      <c r="BA61" s="884">
        <f t="shared" si="17"/>
        <v>0</v>
      </c>
      <c r="BB61" s="883">
        <f t="shared" si="18"/>
        <v>0</v>
      </c>
      <c r="BC61" s="884">
        <f t="shared" si="19"/>
        <v>0</v>
      </c>
      <c r="BD61" s="883">
        <f t="shared" si="20"/>
        <v>0</v>
      </c>
      <c r="BE61" s="886">
        <f t="shared" si="21"/>
        <v>0</v>
      </c>
      <c r="BF61" s="886">
        <f t="shared" si="22"/>
        <v>0</v>
      </c>
      <c r="BG61" s="888">
        <f t="shared" si="23"/>
        <v>0</v>
      </c>
      <c r="BH61" s="886">
        <f t="shared" si="24"/>
        <v>0</v>
      </c>
      <c r="BI61" s="886">
        <f t="shared" si="25"/>
        <v>0</v>
      </c>
      <c r="BJ61" s="890">
        <f t="shared" si="26"/>
        <v>0</v>
      </c>
      <c r="BK61" s="885">
        <f t="shared" si="27"/>
        <v>0</v>
      </c>
      <c r="BL61" s="885">
        <f t="shared" si="28"/>
        <v>0</v>
      </c>
      <c r="BM61" s="762"/>
      <c r="BN61" s="764"/>
      <c r="BO61" s="770"/>
      <c r="BP61" s="763"/>
      <c r="BQ61" s="764"/>
      <c r="BR61" s="770"/>
      <c r="BS61" s="768">
        <f t="shared" si="29"/>
        <v>0</v>
      </c>
      <c r="BT61" s="768">
        <f t="shared" si="30"/>
        <v>0</v>
      </c>
      <c r="BU61" s="771">
        <f t="shared" si="31"/>
        <v>0</v>
      </c>
      <c r="BV61" s="772"/>
      <c r="BW61" s="767"/>
      <c r="BX61" s="765"/>
      <c r="BY61" s="772"/>
      <c r="BZ61" s="767"/>
      <c r="CA61" s="765"/>
      <c r="CB61" s="772"/>
      <c r="CC61" s="767"/>
      <c r="CD61" s="765"/>
      <c r="CE61" s="773">
        <f t="shared" si="32"/>
        <v>0</v>
      </c>
      <c r="CF61" s="774">
        <f t="shared" si="33"/>
        <v>0</v>
      </c>
      <c r="CG61" s="775">
        <f t="shared" si="34"/>
        <v>0</v>
      </c>
      <c r="CH61" s="772"/>
      <c r="CI61" s="767"/>
      <c r="CJ61" s="776"/>
      <c r="CK61" s="874">
        <v>425</v>
      </c>
      <c r="CL61" s="778">
        <v>456</v>
      </c>
      <c r="CM61" s="764">
        <v>545</v>
      </c>
      <c r="CN61" s="764">
        <v>888</v>
      </c>
      <c r="CO61" s="767">
        <v>1015</v>
      </c>
      <c r="CP61" s="780">
        <v>1101</v>
      </c>
      <c r="CQ61" s="777">
        <v>64</v>
      </c>
      <c r="CR61" s="778">
        <v>99</v>
      </c>
      <c r="CS61" s="778">
        <v>107</v>
      </c>
      <c r="CT61" s="778">
        <v>127</v>
      </c>
      <c r="CU61" s="778">
        <v>121</v>
      </c>
      <c r="CV61" s="764">
        <v>199</v>
      </c>
      <c r="CW61" s="767">
        <v>257</v>
      </c>
      <c r="CX61" s="765">
        <v>248</v>
      </c>
      <c r="CY61" s="777"/>
      <c r="CZ61" s="778"/>
      <c r="DA61" s="778"/>
      <c r="DB61" s="778"/>
      <c r="DC61" s="778"/>
      <c r="DD61" s="767"/>
      <c r="DE61" s="767">
        <v>0</v>
      </c>
      <c r="DF61" s="765"/>
      <c r="DG61" s="892">
        <f t="shared" si="64"/>
        <v>64</v>
      </c>
      <c r="DH61" s="884">
        <f t="shared" si="36"/>
        <v>64</v>
      </c>
      <c r="DI61" s="883">
        <f t="shared" si="65"/>
        <v>99</v>
      </c>
      <c r="DJ61" s="884">
        <f t="shared" si="38"/>
        <v>99</v>
      </c>
      <c r="DK61" s="883">
        <f t="shared" si="66"/>
        <v>107</v>
      </c>
      <c r="DL61" s="884">
        <f t="shared" si="40"/>
        <v>107</v>
      </c>
      <c r="DM61" s="888">
        <f t="shared" si="67"/>
        <v>127</v>
      </c>
      <c r="DN61" s="886">
        <f t="shared" si="49"/>
        <v>127</v>
      </c>
      <c r="DO61" s="886">
        <f t="shared" si="42"/>
        <v>127</v>
      </c>
      <c r="DP61" s="888">
        <f t="shared" si="68"/>
        <v>121</v>
      </c>
      <c r="DQ61" s="886">
        <f t="shared" si="50"/>
        <v>121</v>
      </c>
      <c r="DR61" s="886">
        <f t="shared" si="44"/>
        <v>121</v>
      </c>
      <c r="DS61" s="888">
        <f t="shared" si="69"/>
        <v>199</v>
      </c>
      <c r="DT61" s="886">
        <f t="shared" si="51"/>
        <v>199</v>
      </c>
      <c r="DU61" s="886">
        <f t="shared" si="46"/>
        <v>199</v>
      </c>
      <c r="DV61" s="886">
        <f t="shared" si="52"/>
        <v>199</v>
      </c>
      <c r="DW61" s="888">
        <f t="shared" si="70"/>
        <v>257</v>
      </c>
      <c r="DX61" s="886">
        <f t="shared" si="53"/>
        <v>257</v>
      </c>
      <c r="DY61" s="886">
        <f t="shared" si="54"/>
        <v>257</v>
      </c>
      <c r="DZ61" s="954">
        <f t="shared" si="63"/>
        <v>248</v>
      </c>
      <c r="EA61" s="885">
        <f t="shared" si="55"/>
        <v>248</v>
      </c>
      <c r="EB61" s="885">
        <f t="shared" si="56"/>
        <v>248</v>
      </c>
      <c r="EC61" s="772">
        <v>87</v>
      </c>
      <c r="ED61" s="767">
        <v>113</v>
      </c>
      <c r="EE61" s="770">
        <v>78</v>
      </c>
      <c r="EF61" s="764">
        <v>4</v>
      </c>
      <c r="EG61" s="767">
        <v>5</v>
      </c>
      <c r="EH61" s="782">
        <v>13</v>
      </c>
      <c r="EI61" s="774">
        <f t="shared" si="57"/>
        <v>108</v>
      </c>
      <c r="EJ61" s="774">
        <f t="shared" si="58"/>
        <v>139</v>
      </c>
      <c r="EK61" s="775">
        <f t="shared" si="59"/>
        <v>157</v>
      </c>
      <c r="EL61" s="772">
        <v>24</v>
      </c>
      <c r="EM61" s="767">
        <v>28</v>
      </c>
      <c r="EN61" s="770">
        <v>66</v>
      </c>
      <c r="EO61" s="772">
        <v>27</v>
      </c>
      <c r="EP61" s="767">
        <v>14</v>
      </c>
      <c r="EQ61" s="782">
        <v>21</v>
      </c>
      <c r="ER61" s="772">
        <v>17</v>
      </c>
      <c r="ES61" s="767">
        <v>14</v>
      </c>
      <c r="ET61" s="770">
        <v>16</v>
      </c>
      <c r="EU61" s="774">
        <f t="shared" si="60"/>
        <v>59</v>
      </c>
      <c r="EV61" s="774">
        <f t="shared" si="61"/>
        <v>65</v>
      </c>
      <c r="EW61" s="775">
        <f t="shared" si="62"/>
        <v>96</v>
      </c>
      <c r="EX61" s="772">
        <v>26</v>
      </c>
      <c r="EY61" s="767">
        <v>33</v>
      </c>
      <c r="EZ61" s="770">
        <v>33</v>
      </c>
    </row>
    <row r="62" spans="1:156">
      <c r="A62" s="417" t="s">
        <v>124</v>
      </c>
      <c r="B62" s="418" t="s">
        <v>159</v>
      </c>
      <c r="C62" s="804" t="s">
        <v>527</v>
      </c>
      <c r="D62" s="419">
        <v>106625</v>
      </c>
      <c r="E62" s="419">
        <v>10</v>
      </c>
      <c r="F62" s="762"/>
      <c r="G62" s="763"/>
      <c r="H62" s="763"/>
      <c r="I62" s="764"/>
      <c r="J62" s="764"/>
      <c r="K62" s="764"/>
      <c r="L62" s="420"/>
      <c r="M62" s="762"/>
      <c r="N62" s="763"/>
      <c r="O62" s="766"/>
      <c r="P62" s="766"/>
      <c r="Q62" s="763"/>
      <c r="R62" s="763"/>
      <c r="S62" s="763"/>
      <c r="T62" s="763"/>
      <c r="U62" s="763"/>
      <c r="V62" s="764"/>
      <c r="W62" s="421"/>
      <c r="X62" s="420"/>
      <c r="Y62" s="762"/>
      <c r="Z62" s="763"/>
      <c r="AA62" s="763"/>
      <c r="AB62" s="763"/>
      <c r="AC62" s="764"/>
      <c r="AD62" s="421"/>
      <c r="AE62" s="763"/>
      <c r="AF62" s="763"/>
      <c r="AG62" s="763"/>
      <c r="AH62" s="764"/>
      <c r="AI62" s="421"/>
      <c r="AJ62" s="765"/>
      <c r="AK62" s="892">
        <f t="shared" si="1"/>
        <v>0</v>
      </c>
      <c r="AL62" s="884">
        <f t="shared" si="2"/>
        <v>0</v>
      </c>
      <c r="AM62" s="883">
        <f t="shared" si="3"/>
        <v>0</v>
      </c>
      <c r="AN62" s="884">
        <f t="shared" si="4"/>
        <v>0</v>
      </c>
      <c r="AO62" s="883">
        <f t="shared" si="5"/>
        <v>0</v>
      </c>
      <c r="AP62" s="884">
        <f t="shared" si="6"/>
        <v>0</v>
      </c>
      <c r="AQ62" s="768">
        <f t="shared" si="7"/>
        <v>0</v>
      </c>
      <c r="AR62" s="883">
        <f t="shared" si="8"/>
        <v>0</v>
      </c>
      <c r="AS62" s="886">
        <f t="shared" si="9"/>
        <v>0</v>
      </c>
      <c r="AT62" s="888">
        <f t="shared" si="10"/>
        <v>0</v>
      </c>
      <c r="AU62" s="886">
        <f t="shared" si="11"/>
        <v>0</v>
      </c>
      <c r="AV62" s="886">
        <f t="shared" si="12"/>
        <v>0</v>
      </c>
      <c r="AW62" s="888">
        <f t="shared" si="13"/>
        <v>0</v>
      </c>
      <c r="AX62" s="886">
        <f t="shared" si="14"/>
        <v>0</v>
      </c>
      <c r="AY62" s="886">
        <f t="shared" si="15"/>
        <v>0</v>
      </c>
      <c r="AZ62" s="888">
        <f t="shared" si="16"/>
        <v>0</v>
      </c>
      <c r="BA62" s="884">
        <f t="shared" si="17"/>
        <v>0</v>
      </c>
      <c r="BB62" s="883">
        <f t="shared" si="18"/>
        <v>0</v>
      </c>
      <c r="BC62" s="884">
        <f t="shared" si="19"/>
        <v>0</v>
      </c>
      <c r="BD62" s="883">
        <f t="shared" si="20"/>
        <v>0</v>
      </c>
      <c r="BE62" s="886">
        <f t="shared" si="21"/>
        <v>0</v>
      </c>
      <c r="BF62" s="886">
        <f t="shared" si="22"/>
        <v>0</v>
      </c>
      <c r="BG62" s="888">
        <f t="shared" si="23"/>
        <v>0</v>
      </c>
      <c r="BH62" s="886">
        <f t="shared" si="24"/>
        <v>0</v>
      </c>
      <c r="BI62" s="886">
        <f t="shared" si="25"/>
        <v>0</v>
      </c>
      <c r="BJ62" s="890">
        <f t="shared" si="26"/>
        <v>0</v>
      </c>
      <c r="BK62" s="885">
        <f t="shared" si="27"/>
        <v>0</v>
      </c>
      <c r="BL62" s="885">
        <f t="shared" si="28"/>
        <v>0</v>
      </c>
      <c r="BM62" s="762"/>
      <c r="BN62" s="764"/>
      <c r="BO62" s="770"/>
      <c r="BP62" s="763"/>
      <c r="BQ62" s="764"/>
      <c r="BR62" s="770"/>
      <c r="BS62" s="768">
        <f t="shared" si="29"/>
        <v>0</v>
      </c>
      <c r="BT62" s="768">
        <f t="shared" si="30"/>
        <v>0</v>
      </c>
      <c r="BU62" s="771">
        <f t="shared" si="31"/>
        <v>0</v>
      </c>
      <c r="BV62" s="772"/>
      <c r="BW62" s="767"/>
      <c r="BX62" s="765"/>
      <c r="BY62" s="772"/>
      <c r="BZ62" s="767"/>
      <c r="CA62" s="765"/>
      <c r="CB62" s="772"/>
      <c r="CC62" s="767"/>
      <c r="CD62" s="765"/>
      <c r="CE62" s="773">
        <f t="shared" si="32"/>
        <v>0</v>
      </c>
      <c r="CF62" s="774">
        <f t="shared" si="33"/>
        <v>0</v>
      </c>
      <c r="CG62" s="775">
        <f t="shared" si="34"/>
        <v>0</v>
      </c>
      <c r="CH62" s="772"/>
      <c r="CI62" s="767"/>
      <c r="CJ62" s="776"/>
      <c r="CK62" s="874">
        <v>610</v>
      </c>
      <c r="CL62" s="778">
        <v>636</v>
      </c>
      <c r="CM62" s="764">
        <v>708</v>
      </c>
      <c r="CN62" s="764">
        <v>535</v>
      </c>
      <c r="CO62" s="767">
        <v>772</v>
      </c>
      <c r="CP62" s="780">
        <v>766</v>
      </c>
      <c r="CQ62" s="777">
        <v>340</v>
      </c>
      <c r="CR62" s="778">
        <v>321</v>
      </c>
      <c r="CS62" s="778">
        <v>311</v>
      </c>
      <c r="CT62" s="778">
        <v>355</v>
      </c>
      <c r="CU62" s="778">
        <v>435</v>
      </c>
      <c r="CV62" s="764">
        <v>345</v>
      </c>
      <c r="CW62" s="767">
        <v>496</v>
      </c>
      <c r="CX62" s="765">
        <v>451</v>
      </c>
      <c r="CY62" s="777"/>
      <c r="CZ62" s="778"/>
      <c r="DA62" s="778"/>
      <c r="DB62" s="778"/>
      <c r="DC62" s="778"/>
      <c r="DD62" s="767"/>
      <c r="DE62" s="767">
        <v>0</v>
      </c>
      <c r="DF62" s="765"/>
      <c r="DG62" s="892">
        <f t="shared" si="64"/>
        <v>340</v>
      </c>
      <c r="DH62" s="884">
        <f t="shared" si="36"/>
        <v>340</v>
      </c>
      <c r="DI62" s="883">
        <f t="shared" si="65"/>
        <v>321</v>
      </c>
      <c r="DJ62" s="884">
        <f t="shared" si="38"/>
        <v>321</v>
      </c>
      <c r="DK62" s="883">
        <f t="shared" si="66"/>
        <v>311</v>
      </c>
      <c r="DL62" s="884">
        <f t="shared" si="40"/>
        <v>311</v>
      </c>
      <c r="DM62" s="888">
        <f t="shared" si="67"/>
        <v>355</v>
      </c>
      <c r="DN62" s="886">
        <f t="shared" si="49"/>
        <v>355</v>
      </c>
      <c r="DO62" s="886">
        <f t="shared" si="42"/>
        <v>355</v>
      </c>
      <c r="DP62" s="888">
        <f t="shared" si="68"/>
        <v>435</v>
      </c>
      <c r="DQ62" s="886">
        <f t="shared" si="50"/>
        <v>435</v>
      </c>
      <c r="DR62" s="886">
        <f t="shared" si="44"/>
        <v>435</v>
      </c>
      <c r="DS62" s="888">
        <f t="shared" si="69"/>
        <v>345</v>
      </c>
      <c r="DT62" s="886">
        <f t="shared" si="51"/>
        <v>345</v>
      </c>
      <c r="DU62" s="886">
        <f t="shared" si="46"/>
        <v>345</v>
      </c>
      <c r="DV62" s="886">
        <f t="shared" si="52"/>
        <v>345</v>
      </c>
      <c r="DW62" s="888">
        <f t="shared" si="70"/>
        <v>496</v>
      </c>
      <c r="DX62" s="886">
        <f t="shared" si="53"/>
        <v>496</v>
      </c>
      <c r="DY62" s="886">
        <f t="shared" si="54"/>
        <v>496</v>
      </c>
      <c r="DZ62" s="954">
        <f t="shared" si="63"/>
        <v>451</v>
      </c>
      <c r="EA62" s="885">
        <f t="shared" si="55"/>
        <v>451</v>
      </c>
      <c r="EB62" s="885">
        <f t="shared" si="56"/>
        <v>451</v>
      </c>
      <c r="EC62" s="772">
        <v>186</v>
      </c>
      <c r="ED62" s="767">
        <v>281</v>
      </c>
      <c r="EE62" s="770">
        <v>229</v>
      </c>
      <c r="EF62" s="764">
        <v>12</v>
      </c>
      <c r="EG62" s="767">
        <v>7</v>
      </c>
      <c r="EH62" s="782">
        <v>18</v>
      </c>
      <c r="EI62" s="774">
        <f t="shared" si="57"/>
        <v>147</v>
      </c>
      <c r="EJ62" s="774">
        <f t="shared" si="58"/>
        <v>208</v>
      </c>
      <c r="EK62" s="775">
        <f t="shared" si="59"/>
        <v>204</v>
      </c>
      <c r="EL62" s="772">
        <v>65</v>
      </c>
      <c r="EM62" s="767">
        <v>129</v>
      </c>
      <c r="EN62" s="770">
        <v>75</v>
      </c>
      <c r="EO62" s="772">
        <v>52</v>
      </c>
      <c r="EP62" s="767">
        <v>71</v>
      </c>
      <c r="EQ62" s="782">
        <v>77</v>
      </c>
      <c r="ER62" s="772">
        <v>45</v>
      </c>
      <c r="ES62" s="767">
        <v>53</v>
      </c>
      <c r="ET62" s="770">
        <v>42</v>
      </c>
      <c r="EU62" s="774">
        <f t="shared" si="60"/>
        <v>193</v>
      </c>
      <c r="EV62" s="774">
        <f t="shared" si="61"/>
        <v>182</v>
      </c>
      <c r="EW62" s="775">
        <f t="shared" si="62"/>
        <v>151</v>
      </c>
      <c r="EX62" s="772">
        <v>129</v>
      </c>
      <c r="EY62" s="767">
        <v>92</v>
      </c>
      <c r="EZ62" s="770">
        <v>106</v>
      </c>
    </row>
    <row r="63" spans="1:156">
      <c r="A63" s="417" t="s">
        <v>124</v>
      </c>
      <c r="B63" s="418" t="s">
        <v>529</v>
      </c>
      <c r="C63" s="805" t="s">
        <v>528</v>
      </c>
      <c r="D63" s="419">
        <v>107521</v>
      </c>
      <c r="E63" s="419">
        <v>10</v>
      </c>
      <c r="F63" s="762"/>
      <c r="G63" s="763"/>
      <c r="H63" s="763"/>
      <c r="I63" s="764"/>
      <c r="J63" s="764"/>
      <c r="K63" s="764"/>
      <c r="L63" s="420"/>
      <c r="M63" s="762"/>
      <c r="N63" s="763"/>
      <c r="O63" s="766"/>
      <c r="P63" s="766"/>
      <c r="Q63" s="763"/>
      <c r="R63" s="763"/>
      <c r="S63" s="763"/>
      <c r="T63" s="763"/>
      <c r="U63" s="763"/>
      <c r="V63" s="764"/>
      <c r="W63" s="421"/>
      <c r="X63" s="420"/>
      <c r="Y63" s="762"/>
      <c r="Z63" s="763"/>
      <c r="AA63" s="763"/>
      <c r="AB63" s="763"/>
      <c r="AC63" s="764"/>
      <c r="AD63" s="421"/>
      <c r="AE63" s="763"/>
      <c r="AF63" s="763"/>
      <c r="AG63" s="763"/>
      <c r="AH63" s="764"/>
      <c r="AI63" s="421"/>
      <c r="AJ63" s="765"/>
      <c r="AK63" s="892">
        <f t="shared" si="1"/>
        <v>0</v>
      </c>
      <c r="AL63" s="884">
        <f t="shared" si="2"/>
        <v>0</v>
      </c>
      <c r="AM63" s="883">
        <f t="shared" si="3"/>
        <v>0</v>
      </c>
      <c r="AN63" s="884">
        <f t="shared" si="4"/>
        <v>0</v>
      </c>
      <c r="AO63" s="883">
        <f t="shared" si="5"/>
        <v>0</v>
      </c>
      <c r="AP63" s="884">
        <f t="shared" si="6"/>
        <v>0</v>
      </c>
      <c r="AQ63" s="768">
        <f t="shared" si="7"/>
        <v>0</v>
      </c>
      <c r="AR63" s="883">
        <f t="shared" si="8"/>
        <v>0</v>
      </c>
      <c r="AS63" s="886">
        <f t="shared" si="9"/>
        <v>0</v>
      </c>
      <c r="AT63" s="888">
        <f t="shared" si="10"/>
        <v>0</v>
      </c>
      <c r="AU63" s="886">
        <f t="shared" si="11"/>
        <v>0</v>
      </c>
      <c r="AV63" s="886">
        <f t="shared" si="12"/>
        <v>0</v>
      </c>
      <c r="AW63" s="888">
        <f t="shared" si="13"/>
        <v>0</v>
      </c>
      <c r="AX63" s="886">
        <f t="shared" si="14"/>
        <v>0</v>
      </c>
      <c r="AY63" s="886">
        <f t="shared" si="15"/>
        <v>0</v>
      </c>
      <c r="AZ63" s="888">
        <f t="shared" si="16"/>
        <v>0</v>
      </c>
      <c r="BA63" s="884">
        <f t="shared" si="17"/>
        <v>0</v>
      </c>
      <c r="BB63" s="883">
        <f t="shared" si="18"/>
        <v>0</v>
      </c>
      <c r="BC63" s="884">
        <f t="shared" si="19"/>
        <v>0</v>
      </c>
      <c r="BD63" s="883">
        <f t="shared" si="20"/>
        <v>0</v>
      </c>
      <c r="BE63" s="886">
        <f t="shared" si="21"/>
        <v>0</v>
      </c>
      <c r="BF63" s="886">
        <f t="shared" si="22"/>
        <v>0</v>
      </c>
      <c r="BG63" s="888">
        <f t="shared" si="23"/>
        <v>0</v>
      </c>
      <c r="BH63" s="886">
        <f t="shared" si="24"/>
        <v>0</v>
      </c>
      <c r="BI63" s="886">
        <f t="shared" si="25"/>
        <v>0</v>
      </c>
      <c r="BJ63" s="890">
        <f t="shared" si="26"/>
        <v>0</v>
      </c>
      <c r="BK63" s="885">
        <f t="shared" si="27"/>
        <v>0</v>
      </c>
      <c r="BL63" s="885">
        <f t="shared" si="28"/>
        <v>0</v>
      </c>
      <c r="BM63" s="762"/>
      <c r="BN63" s="764"/>
      <c r="BO63" s="770"/>
      <c r="BP63" s="763"/>
      <c r="BQ63" s="764"/>
      <c r="BR63" s="770"/>
      <c r="BS63" s="768">
        <f t="shared" si="29"/>
        <v>0</v>
      </c>
      <c r="BT63" s="768">
        <f t="shared" si="30"/>
        <v>0</v>
      </c>
      <c r="BU63" s="771">
        <f t="shared" si="31"/>
        <v>0</v>
      </c>
      <c r="BV63" s="772"/>
      <c r="BW63" s="767"/>
      <c r="BX63" s="765"/>
      <c r="BY63" s="772"/>
      <c r="BZ63" s="767"/>
      <c r="CA63" s="765"/>
      <c r="CB63" s="772"/>
      <c r="CC63" s="767"/>
      <c r="CD63" s="765"/>
      <c r="CE63" s="773">
        <f t="shared" si="32"/>
        <v>0</v>
      </c>
      <c r="CF63" s="774">
        <f t="shared" si="33"/>
        <v>0</v>
      </c>
      <c r="CG63" s="775">
        <f t="shared" si="34"/>
        <v>0</v>
      </c>
      <c r="CH63" s="772"/>
      <c r="CI63" s="767"/>
      <c r="CJ63" s="776"/>
      <c r="CK63" s="874">
        <v>313</v>
      </c>
      <c r="CL63" s="778">
        <v>301</v>
      </c>
      <c r="CM63" s="764">
        <v>345</v>
      </c>
      <c r="CN63" s="764">
        <v>363</v>
      </c>
      <c r="CO63" s="767">
        <v>354</v>
      </c>
      <c r="CP63" s="780">
        <v>344</v>
      </c>
      <c r="CQ63" s="777">
        <v>204</v>
      </c>
      <c r="CR63" s="778">
        <v>189</v>
      </c>
      <c r="CS63" s="778">
        <v>176</v>
      </c>
      <c r="CT63" s="778">
        <v>150</v>
      </c>
      <c r="CU63" s="778">
        <v>151</v>
      </c>
      <c r="CV63" s="764">
        <v>163</v>
      </c>
      <c r="CW63" s="767">
        <v>133</v>
      </c>
      <c r="CX63" s="765">
        <v>173</v>
      </c>
      <c r="CY63" s="777"/>
      <c r="CZ63" s="778"/>
      <c r="DA63" s="778"/>
      <c r="DB63" s="778"/>
      <c r="DC63" s="778"/>
      <c r="DD63" s="767"/>
      <c r="DE63" s="767">
        <v>0</v>
      </c>
      <c r="DF63" s="765"/>
      <c r="DG63" s="892">
        <f t="shared" si="64"/>
        <v>204</v>
      </c>
      <c r="DH63" s="884">
        <f t="shared" si="36"/>
        <v>204</v>
      </c>
      <c r="DI63" s="883">
        <f t="shared" si="65"/>
        <v>189</v>
      </c>
      <c r="DJ63" s="884">
        <f t="shared" si="38"/>
        <v>189</v>
      </c>
      <c r="DK63" s="883">
        <f t="shared" si="66"/>
        <v>176</v>
      </c>
      <c r="DL63" s="884">
        <f t="shared" si="40"/>
        <v>176</v>
      </c>
      <c r="DM63" s="888">
        <f t="shared" si="67"/>
        <v>150</v>
      </c>
      <c r="DN63" s="886">
        <f t="shared" si="49"/>
        <v>150</v>
      </c>
      <c r="DO63" s="886">
        <f t="shared" si="42"/>
        <v>150</v>
      </c>
      <c r="DP63" s="888">
        <f t="shared" si="68"/>
        <v>151</v>
      </c>
      <c r="DQ63" s="886">
        <f t="shared" si="50"/>
        <v>151</v>
      </c>
      <c r="DR63" s="886">
        <f t="shared" si="44"/>
        <v>151</v>
      </c>
      <c r="DS63" s="888">
        <f t="shared" si="69"/>
        <v>163</v>
      </c>
      <c r="DT63" s="886">
        <f t="shared" si="51"/>
        <v>163</v>
      </c>
      <c r="DU63" s="886">
        <f t="shared" si="46"/>
        <v>163</v>
      </c>
      <c r="DV63" s="886">
        <f t="shared" si="52"/>
        <v>163</v>
      </c>
      <c r="DW63" s="888">
        <f t="shared" si="70"/>
        <v>133</v>
      </c>
      <c r="DX63" s="886">
        <f t="shared" si="53"/>
        <v>133</v>
      </c>
      <c r="DY63" s="886">
        <f t="shared" si="54"/>
        <v>133</v>
      </c>
      <c r="DZ63" s="954">
        <f t="shared" si="63"/>
        <v>173</v>
      </c>
      <c r="EA63" s="885">
        <f t="shared" si="55"/>
        <v>173</v>
      </c>
      <c r="EB63" s="885">
        <f t="shared" si="56"/>
        <v>173</v>
      </c>
      <c r="EC63" s="772">
        <v>90</v>
      </c>
      <c r="ED63" s="767">
        <v>64</v>
      </c>
      <c r="EE63" s="770">
        <v>80</v>
      </c>
      <c r="EF63" s="764">
        <v>4</v>
      </c>
      <c r="EG63" s="767">
        <v>2</v>
      </c>
      <c r="EH63" s="782">
        <v>5</v>
      </c>
      <c r="EI63" s="774">
        <f t="shared" si="57"/>
        <v>69</v>
      </c>
      <c r="EJ63" s="774">
        <f t="shared" si="58"/>
        <v>67</v>
      </c>
      <c r="EK63" s="775">
        <f t="shared" si="59"/>
        <v>88</v>
      </c>
      <c r="EL63" s="772">
        <v>33</v>
      </c>
      <c r="EM63" s="767">
        <v>42</v>
      </c>
      <c r="EN63" s="770">
        <v>41</v>
      </c>
      <c r="EO63" s="772">
        <v>19</v>
      </c>
      <c r="EP63" s="767">
        <v>17</v>
      </c>
      <c r="EQ63" s="782">
        <v>28</v>
      </c>
      <c r="ER63" s="772">
        <v>30</v>
      </c>
      <c r="ES63" s="767">
        <v>29</v>
      </c>
      <c r="ET63" s="770">
        <v>23</v>
      </c>
      <c r="EU63" s="774">
        <f t="shared" si="60"/>
        <v>68</v>
      </c>
      <c r="EV63" s="774">
        <f t="shared" si="61"/>
        <v>63</v>
      </c>
      <c r="EW63" s="775">
        <f t="shared" si="62"/>
        <v>71</v>
      </c>
      <c r="EX63" s="772">
        <v>64</v>
      </c>
      <c r="EY63" s="767">
        <v>54</v>
      </c>
      <c r="EZ63" s="770">
        <v>50</v>
      </c>
    </row>
    <row r="64" spans="1:156">
      <c r="A64" s="417" t="s">
        <v>124</v>
      </c>
      <c r="B64" s="418" t="s">
        <v>160</v>
      </c>
      <c r="C64" s="804"/>
      <c r="D64" s="419">
        <v>106795</v>
      </c>
      <c r="E64" s="419">
        <v>10</v>
      </c>
      <c r="F64" s="762"/>
      <c r="G64" s="763"/>
      <c r="H64" s="763"/>
      <c r="I64" s="764"/>
      <c r="J64" s="764"/>
      <c r="K64" s="764"/>
      <c r="L64" s="420"/>
      <c r="M64" s="762"/>
      <c r="N64" s="763"/>
      <c r="O64" s="766"/>
      <c r="P64" s="766"/>
      <c r="Q64" s="763"/>
      <c r="R64" s="763"/>
      <c r="S64" s="763"/>
      <c r="T64" s="763"/>
      <c r="U64" s="763"/>
      <c r="V64" s="764"/>
      <c r="W64" s="421"/>
      <c r="X64" s="420"/>
      <c r="Y64" s="762"/>
      <c r="Z64" s="763"/>
      <c r="AA64" s="763"/>
      <c r="AB64" s="763"/>
      <c r="AC64" s="764"/>
      <c r="AD64" s="421"/>
      <c r="AE64" s="763"/>
      <c r="AF64" s="763"/>
      <c r="AG64" s="763"/>
      <c r="AH64" s="764"/>
      <c r="AI64" s="421"/>
      <c r="AJ64" s="765"/>
      <c r="AK64" s="892">
        <f t="shared" si="1"/>
        <v>0</v>
      </c>
      <c r="AL64" s="884">
        <f t="shared" si="2"/>
        <v>0</v>
      </c>
      <c r="AM64" s="883">
        <f t="shared" si="3"/>
        <v>0</v>
      </c>
      <c r="AN64" s="884">
        <f t="shared" si="4"/>
        <v>0</v>
      </c>
      <c r="AO64" s="883">
        <f t="shared" si="5"/>
        <v>0</v>
      </c>
      <c r="AP64" s="884">
        <f t="shared" si="6"/>
        <v>0</v>
      </c>
      <c r="AQ64" s="768">
        <f t="shared" si="7"/>
        <v>0</v>
      </c>
      <c r="AR64" s="883">
        <f t="shared" si="8"/>
        <v>0</v>
      </c>
      <c r="AS64" s="886">
        <f t="shared" si="9"/>
        <v>0</v>
      </c>
      <c r="AT64" s="888">
        <f t="shared" si="10"/>
        <v>0</v>
      </c>
      <c r="AU64" s="886">
        <f t="shared" si="11"/>
        <v>0</v>
      </c>
      <c r="AV64" s="886">
        <f t="shared" si="12"/>
        <v>0</v>
      </c>
      <c r="AW64" s="888">
        <f t="shared" si="13"/>
        <v>0</v>
      </c>
      <c r="AX64" s="886">
        <f t="shared" si="14"/>
        <v>0</v>
      </c>
      <c r="AY64" s="886">
        <f t="shared" si="15"/>
        <v>0</v>
      </c>
      <c r="AZ64" s="888">
        <f t="shared" si="16"/>
        <v>0</v>
      </c>
      <c r="BA64" s="884">
        <f t="shared" si="17"/>
        <v>0</v>
      </c>
      <c r="BB64" s="883">
        <f t="shared" si="18"/>
        <v>0</v>
      </c>
      <c r="BC64" s="884">
        <f t="shared" si="19"/>
        <v>0</v>
      </c>
      <c r="BD64" s="883">
        <f t="shared" si="20"/>
        <v>0</v>
      </c>
      <c r="BE64" s="886">
        <f t="shared" si="21"/>
        <v>0</v>
      </c>
      <c r="BF64" s="886">
        <f t="shared" si="22"/>
        <v>0</v>
      </c>
      <c r="BG64" s="888">
        <f t="shared" si="23"/>
        <v>0</v>
      </c>
      <c r="BH64" s="886">
        <f t="shared" si="24"/>
        <v>0</v>
      </c>
      <c r="BI64" s="886">
        <f t="shared" si="25"/>
        <v>0</v>
      </c>
      <c r="BJ64" s="890">
        <f t="shared" si="26"/>
        <v>0</v>
      </c>
      <c r="BK64" s="885">
        <f t="shared" si="27"/>
        <v>0</v>
      </c>
      <c r="BL64" s="885">
        <f t="shared" si="28"/>
        <v>0</v>
      </c>
      <c r="BM64" s="762"/>
      <c r="BN64" s="764"/>
      <c r="BO64" s="770"/>
      <c r="BP64" s="763"/>
      <c r="BQ64" s="764"/>
      <c r="BR64" s="770"/>
      <c r="BS64" s="768">
        <f t="shared" si="29"/>
        <v>0</v>
      </c>
      <c r="BT64" s="768">
        <f t="shared" si="30"/>
        <v>0</v>
      </c>
      <c r="BU64" s="771">
        <f t="shared" si="31"/>
        <v>0</v>
      </c>
      <c r="BV64" s="772"/>
      <c r="BW64" s="767"/>
      <c r="BX64" s="765"/>
      <c r="BY64" s="772"/>
      <c r="BZ64" s="767"/>
      <c r="CA64" s="765"/>
      <c r="CB64" s="772"/>
      <c r="CC64" s="767"/>
      <c r="CD64" s="765"/>
      <c r="CE64" s="773">
        <f t="shared" si="32"/>
        <v>0</v>
      </c>
      <c r="CF64" s="774">
        <f t="shared" si="33"/>
        <v>0</v>
      </c>
      <c r="CG64" s="775">
        <f t="shared" si="34"/>
        <v>0</v>
      </c>
      <c r="CH64" s="772"/>
      <c r="CI64" s="767"/>
      <c r="CJ64" s="776"/>
      <c r="CK64" s="874">
        <v>254</v>
      </c>
      <c r="CL64" s="778">
        <v>233</v>
      </c>
      <c r="CM64" s="764">
        <v>288</v>
      </c>
      <c r="CN64" s="764">
        <v>315</v>
      </c>
      <c r="CO64" s="767">
        <v>329</v>
      </c>
      <c r="CP64" s="780">
        <v>345</v>
      </c>
      <c r="CQ64" s="777">
        <v>88</v>
      </c>
      <c r="CR64" s="778">
        <v>78</v>
      </c>
      <c r="CS64" s="778">
        <v>100</v>
      </c>
      <c r="CT64" s="778">
        <v>85</v>
      </c>
      <c r="CU64" s="778">
        <v>133</v>
      </c>
      <c r="CV64" s="764">
        <v>134</v>
      </c>
      <c r="CW64" s="767">
        <v>150</v>
      </c>
      <c r="CX64" s="765">
        <v>175</v>
      </c>
      <c r="CY64" s="777"/>
      <c r="CZ64" s="778"/>
      <c r="DA64" s="778"/>
      <c r="DB64" s="778"/>
      <c r="DC64" s="778"/>
      <c r="DD64" s="767"/>
      <c r="DE64" s="767">
        <v>0</v>
      </c>
      <c r="DF64" s="765"/>
      <c r="DG64" s="892">
        <f t="shared" si="64"/>
        <v>88</v>
      </c>
      <c r="DH64" s="884">
        <f t="shared" si="36"/>
        <v>88</v>
      </c>
      <c r="DI64" s="883">
        <f t="shared" si="65"/>
        <v>78</v>
      </c>
      <c r="DJ64" s="884">
        <f t="shared" si="38"/>
        <v>78</v>
      </c>
      <c r="DK64" s="883">
        <f t="shared" si="66"/>
        <v>100</v>
      </c>
      <c r="DL64" s="884">
        <f t="shared" si="40"/>
        <v>100</v>
      </c>
      <c r="DM64" s="888">
        <f t="shared" si="67"/>
        <v>85</v>
      </c>
      <c r="DN64" s="886">
        <f t="shared" si="49"/>
        <v>85</v>
      </c>
      <c r="DO64" s="886">
        <f t="shared" si="42"/>
        <v>85</v>
      </c>
      <c r="DP64" s="888">
        <f t="shared" si="68"/>
        <v>133</v>
      </c>
      <c r="DQ64" s="886">
        <f t="shared" si="50"/>
        <v>133</v>
      </c>
      <c r="DR64" s="886">
        <f t="shared" si="44"/>
        <v>133</v>
      </c>
      <c r="DS64" s="888">
        <f t="shared" si="69"/>
        <v>134</v>
      </c>
      <c r="DT64" s="886">
        <f t="shared" si="51"/>
        <v>134</v>
      </c>
      <c r="DU64" s="886">
        <f t="shared" si="46"/>
        <v>134</v>
      </c>
      <c r="DV64" s="886">
        <f t="shared" si="52"/>
        <v>134</v>
      </c>
      <c r="DW64" s="888">
        <f t="shared" si="70"/>
        <v>150</v>
      </c>
      <c r="DX64" s="886">
        <f t="shared" si="53"/>
        <v>150</v>
      </c>
      <c r="DY64" s="886">
        <f t="shared" si="54"/>
        <v>150</v>
      </c>
      <c r="DZ64" s="954">
        <f t="shared" si="63"/>
        <v>175</v>
      </c>
      <c r="EA64" s="885">
        <f t="shared" si="55"/>
        <v>175</v>
      </c>
      <c r="EB64" s="885">
        <f t="shared" si="56"/>
        <v>175</v>
      </c>
      <c r="EC64" s="772">
        <v>72</v>
      </c>
      <c r="ED64" s="767">
        <v>63</v>
      </c>
      <c r="EE64" s="770">
        <v>77</v>
      </c>
      <c r="EF64" s="764">
        <v>2</v>
      </c>
      <c r="EG64" s="767">
        <v>8</v>
      </c>
      <c r="EH64" s="782">
        <v>8</v>
      </c>
      <c r="EI64" s="774">
        <f t="shared" si="57"/>
        <v>60</v>
      </c>
      <c r="EJ64" s="774">
        <f t="shared" si="58"/>
        <v>79</v>
      </c>
      <c r="EK64" s="775">
        <f t="shared" si="59"/>
        <v>90</v>
      </c>
      <c r="EL64" s="772">
        <v>9</v>
      </c>
      <c r="EM64" s="767">
        <v>22</v>
      </c>
      <c r="EN64" s="770">
        <v>27</v>
      </c>
      <c r="EO64" s="772">
        <v>17</v>
      </c>
      <c r="EP64" s="767">
        <v>21</v>
      </c>
      <c r="EQ64" s="782">
        <v>38</v>
      </c>
      <c r="ER64" s="772">
        <v>11</v>
      </c>
      <c r="ES64" s="767">
        <v>4</v>
      </c>
      <c r="ET64" s="770">
        <v>7</v>
      </c>
      <c r="EU64" s="774">
        <f t="shared" si="60"/>
        <v>48</v>
      </c>
      <c r="EV64" s="774">
        <f t="shared" si="61"/>
        <v>86</v>
      </c>
      <c r="EW64" s="775">
        <f t="shared" si="62"/>
        <v>62</v>
      </c>
      <c r="EX64" s="772">
        <v>24</v>
      </c>
      <c r="EY64" s="767">
        <v>23</v>
      </c>
      <c r="EZ64" s="770">
        <v>42</v>
      </c>
    </row>
    <row r="65" spans="1:157">
      <c r="A65" s="417" t="s">
        <v>124</v>
      </c>
      <c r="B65" s="418" t="s">
        <v>161</v>
      </c>
      <c r="C65" s="804"/>
      <c r="D65" s="419">
        <v>106883</v>
      </c>
      <c r="E65" s="419">
        <v>10</v>
      </c>
      <c r="F65" s="762"/>
      <c r="G65" s="763"/>
      <c r="H65" s="763"/>
      <c r="I65" s="764"/>
      <c r="J65" s="764"/>
      <c r="K65" s="764"/>
      <c r="L65" s="420"/>
      <c r="M65" s="762"/>
      <c r="N65" s="763"/>
      <c r="O65" s="766"/>
      <c r="P65" s="766"/>
      <c r="Q65" s="763"/>
      <c r="R65" s="763"/>
      <c r="S65" s="763"/>
      <c r="T65" s="763"/>
      <c r="U65" s="763"/>
      <c r="V65" s="764"/>
      <c r="W65" s="421"/>
      <c r="X65" s="420"/>
      <c r="Y65" s="762"/>
      <c r="Z65" s="763"/>
      <c r="AA65" s="763"/>
      <c r="AB65" s="763"/>
      <c r="AC65" s="764"/>
      <c r="AD65" s="421"/>
      <c r="AE65" s="763"/>
      <c r="AF65" s="763"/>
      <c r="AG65" s="763"/>
      <c r="AH65" s="764"/>
      <c r="AI65" s="421"/>
      <c r="AJ65" s="765"/>
      <c r="AK65" s="892">
        <f t="shared" si="1"/>
        <v>0</v>
      </c>
      <c r="AL65" s="884">
        <f t="shared" si="2"/>
        <v>0</v>
      </c>
      <c r="AM65" s="883">
        <f t="shared" si="3"/>
        <v>0</v>
      </c>
      <c r="AN65" s="884">
        <f t="shared" si="4"/>
        <v>0</v>
      </c>
      <c r="AO65" s="883">
        <f t="shared" si="5"/>
        <v>0</v>
      </c>
      <c r="AP65" s="884">
        <f t="shared" si="6"/>
        <v>0</v>
      </c>
      <c r="AQ65" s="768">
        <f t="shared" si="7"/>
        <v>0</v>
      </c>
      <c r="AR65" s="883">
        <f t="shared" si="8"/>
        <v>0</v>
      </c>
      <c r="AS65" s="886">
        <f t="shared" si="9"/>
        <v>0</v>
      </c>
      <c r="AT65" s="888">
        <f t="shared" si="10"/>
        <v>0</v>
      </c>
      <c r="AU65" s="886">
        <f t="shared" si="11"/>
        <v>0</v>
      </c>
      <c r="AV65" s="886">
        <f t="shared" si="12"/>
        <v>0</v>
      </c>
      <c r="AW65" s="888">
        <f t="shared" si="13"/>
        <v>0</v>
      </c>
      <c r="AX65" s="886">
        <f t="shared" si="14"/>
        <v>0</v>
      </c>
      <c r="AY65" s="886">
        <f t="shared" si="15"/>
        <v>0</v>
      </c>
      <c r="AZ65" s="888">
        <f t="shared" si="16"/>
        <v>0</v>
      </c>
      <c r="BA65" s="884">
        <f t="shared" si="17"/>
        <v>0</v>
      </c>
      <c r="BB65" s="883">
        <f t="shared" si="18"/>
        <v>0</v>
      </c>
      <c r="BC65" s="884">
        <f t="shared" si="19"/>
        <v>0</v>
      </c>
      <c r="BD65" s="883">
        <f t="shared" si="20"/>
        <v>0</v>
      </c>
      <c r="BE65" s="886">
        <f t="shared" si="21"/>
        <v>0</v>
      </c>
      <c r="BF65" s="886">
        <f t="shared" si="22"/>
        <v>0</v>
      </c>
      <c r="BG65" s="888">
        <f t="shared" si="23"/>
        <v>0</v>
      </c>
      <c r="BH65" s="886">
        <f t="shared" si="24"/>
        <v>0</v>
      </c>
      <c r="BI65" s="886">
        <f t="shared" si="25"/>
        <v>0</v>
      </c>
      <c r="BJ65" s="890">
        <f t="shared" si="26"/>
        <v>0</v>
      </c>
      <c r="BK65" s="885">
        <f t="shared" si="27"/>
        <v>0</v>
      </c>
      <c r="BL65" s="885">
        <f t="shared" si="28"/>
        <v>0</v>
      </c>
      <c r="BM65" s="762"/>
      <c r="BN65" s="764"/>
      <c r="BO65" s="770"/>
      <c r="BP65" s="763"/>
      <c r="BQ65" s="764"/>
      <c r="BR65" s="770"/>
      <c r="BS65" s="768">
        <f t="shared" si="29"/>
        <v>0</v>
      </c>
      <c r="BT65" s="768">
        <f t="shared" si="30"/>
        <v>0</v>
      </c>
      <c r="BU65" s="771">
        <f t="shared" si="31"/>
        <v>0</v>
      </c>
      <c r="BV65" s="772"/>
      <c r="BW65" s="767"/>
      <c r="BX65" s="765"/>
      <c r="BY65" s="772"/>
      <c r="BZ65" s="767"/>
      <c r="CA65" s="765"/>
      <c r="CB65" s="772"/>
      <c r="CC65" s="767"/>
      <c r="CD65" s="765"/>
      <c r="CE65" s="773">
        <f t="shared" si="32"/>
        <v>0</v>
      </c>
      <c r="CF65" s="774">
        <f t="shared" si="33"/>
        <v>0</v>
      </c>
      <c r="CG65" s="775">
        <f t="shared" si="34"/>
        <v>0</v>
      </c>
      <c r="CH65" s="772"/>
      <c r="CI65" s="767"/>
      <c r="CJ65" s="776"/>
      <c r="CK65" s="874">
        <v>366</v>
      </c>
      <c r="CL65" s="778">
        <v>332</v>
      </c>
      <c r="CM65" s="764">
        <v>381</v>
      </c>
      <c r="CN65" s="764">
        <v>360</v>
      </c>
      <c r="CO65" s="767">
        <v>412</v>
      </c>
      <c r="CP65" s="780">
        <v>383</v>
      </c>
      <c r="CQ65" s="777">
        <v>252</v>
      </c>
      <c r="CR65" s="778">
        <v>260</v>
      </c>
      <c r="CS65" s="778">
        <v>231</v>
      </c>
      <c r="CT65" s="778">
        <v>248</v>
      </c>
      <c r="CU65" s="778">
        <v>247</v>
      </c>
      <c r="CV65" s="764">
        <v>241</v>
      </c>
      <c r="CW65" s="767">
        <v>293</v>
      </c>
      <c r="CX65" s="765">
        <v>234</v>
      </c>
      <c r="CY65" s="777"/>
      <c r="CZ65" s="778"/>
      <c r="DA65" s="778"/>
      <c r="DB65" s="778"/>
      <c r="DC65" s="778"/>
      <c r="DD65" s="767"/>
      <c r="DE65" s="767">
        <v>0</v>
      </c>
      <c r="DF65" s="765"/>
      <c r="DG65" s="892">
        <f t="shared" si="64"/>
        <v>252</v>
      </c>
      <c r="DH65" s="884">
        <f t="shared" si="36"/>
        <v>252</v>
      </c>
      <c r="DI65" s="883">
        <f t="shared" si="65"/>
        <v>260</v>
      </c>
      <c r="DJ65" s="884">
        <f t="shared" si="38"/>
        <v>260</v>
      </c>
      <c r="DK65" s="883">
        <f t="shared" si="66"/>
        <v>231</v>
      </c>
      <c r="DL65" s="884">
        <f t="shared" si="40"/>
        <v>231</v>
      </c>
      <c r="DM65" s="888">
        <f t="shared" si="67"/>
        <v>248</v>
      </c>
      <c r="DN65" s="886">
        <f t="shared" si="49"/>
        <v>248</v>
      </c>
      <c r="DO65" s="886">
        <f t="shared" si="42"/>
        <v>248</v>
      </c>
      <c r="DP65" s="888">
        <f t="shared" si="68"/>
        <v>247</v>
      </c>
      <c r="DQ65" s="886">
        <f t="shared" si="50"/>
        <v>247</v>
      </c>
      <c r="DR65" s="886">
        <f t="shared" si="44"/>
        <v>247</v>
      </c>
      <c r="DS65" s="888">
        <f t="shared" si="69"/>
        <v>241</v>
      </c>
      <c r="DT65" s="886">
        <f t="shared" si="51"/>
        <v>241</v>
      </c>
      <c r="DU65" s="886">
        <f t="shared" si="46"/>
        <v>241</v>
      </c>
      <c r="DV65" s="886">
        <f t="shared" si="52"/>
        <v>241</v>
      </c>
      <c r="DW65" s="888">
        <f t="shared" si="70"/>
        <v>293</v>
      </c>
      <c r="DX65" s="886">
        <f t="shared" si="53"/>
        <v>293</v>
      </c>
      <c r="DY65" s="886">
        <f t="shared" si="54"/>
        <v>293</v>
      </c>
      <c r="DZ65" s="954">
        <f t="shared" si="63"/>
        <v>234</v>
      </c>
      <c r="EA65" s="885">
        <f t="shared" si="55"/>
        <v>234</v>
      </c>
      <c r="EB65" s="885">
        <f t="shared" si="56"/>
        <v>234</v>
      </c>
      <c r="EC65" s="772">
        <v>121</v>
      </c>
      <c r="ED65" s="767">
        <v>127</v>
      </c>
      <c r="EE65" s="770">
        <v>104</v>
      </c>
      <c r="EF65" s="764">
        <v>5</v>
      </c>
      <c r="EG65" s="767">
        <v>14</v>
      </c>
      <c r="EH65" s="782">
        <v>18</v>
      </c>
      <c r="EI65" s="774">
        <f t="shared" si="57"/>
        <v>115</v>
      </c>
      <c r="EJ65" s="774">
        <f t="shared" si="58"/>
        <v>152</v>
      </c>
      <c r="EK65" s="775">
        <f t="shared" si="59"/>
        <v>112</v>
      </c>
      <c r="EL65" s="772">
        <v>23</v>
      </c>
      <c r="EM65" s="767">
        <v>36</v>
      </c>
      <c r="EN65" s="770">
        <v>44</v>
      </c>
      <c r="EO65" s="772">
        <v>41</v>
      </c>
      <c r="EP65" s="767">
        <v>29</v>
      </c>
      <c r="EQ65" s="782">
        <v>63</v>
      </c>
      <c r="ER65" s="772">
        <v>38</v>
      </c>
      <c r="ES65" s="767">
        <v>24</v>
      </c>
      <c r="ET65" s="770">
        <v>24</v>
      </c>
      <c r="EU65" s="774">
        <f t="shared" si="60"/>
        <v>146</v>
      </c>
      <c r="EV65" s="774">
        <f t="shared" si="61"/>
        <v>158</v>
      </c>
      <c r="EW65" s="775">
        <f t="shared" si="62"/>
        <v>110</v>
      </c>
      <c r="EX65" s="772">
        <v>35</v>
      </c>
      <c r="EY65" s="767">
        <v>43</v>
      </c>
      <c r="EZ65" s="770">
        <v>60</v>
      </c>
    </row>
    <row r="66" spans="1:157">
      <c r="A66" s="417" t="s">
        <v>124</v>
      </c>
      <c r="B66" s="418" t="s">
        <v>162</v>
      </c>
      <c r="C66" s="804"/>
      <c r="D66" s="419">
        <v>107318</v>
      </c>
      <c r="E66" s="419">
        <v>10</v>
      </c>
      <c r="F66" s="762"/>
      <c r="G66" s="763"/>
      <c r="H66" s="763"/>
      <c r="I66" s="764"/>
      <c r="J66" s="764"/>
      <c r="K66" s="764"/>
      <c r="L66" s="420"/>
      <c r="M66" s="762"/>
      <c r="N66" s="763"/>
      <c r="O66" s="766"/>
      <c r="P66" s="766"/>
      <c r="Q66" s="763"/>
      <c r="R66" s="763"/>
      <c r="S66" s="763"/>
      <c r="T66" s="763"/>
      <c r="U66" s="763"/>
      <c r="V66" s="764"/>
      <c r="W66" s="421"/>
      <c r="X66" s="420"/>
      <c r="Y66" s="762"/>
      <c r="Z66" s="763"/>
      <c r="AA66" s="763"/>
      <c r="AB66" s="763"/>
      <c r="AC66" s="764"/>
      <c r="AD66" s="421"/>
      <c r="AE66" s="763"/>
      <c r="AF66" s="763"/>
      <c r="AG66" s="763"/>
      <c r="AH66" s="764"/>
      <c r="AI66" s="421"/>
      <c r="AJ66" s="765"/>
      <c r="AK66" s="892">
        <f t="shared" si="1"/>
        <v>0</v>
      </c>
      <c r="AL66" s="884">
        <f t="shared" si="2"/>
        <v>0</v>
      </c>
      <c r="AM66" s="883">
        <f t="shared" si="3"/>
        <v>0</v>
      </c>
      <c r="AN66" s="884">
        <f t="shared" si="4"/>
        <v>0</v>
      </c>
      <c r="AO66" s="883">
        <f t="shared" si="5"/>
        <v>0</v>
      </c>
      <c r="AP66" s="884">
        <f t="shared" si="6"/>
        <v>0</v>
      </c>
      <c r="AQ66" s="768">
        <f t="shared" si="7"/>
        <v>0</v>
      </c>
      <c r="AR66" s="883">
        <f t="shared" si="8"/>
        <v>0</v>
      </c>
      <c r="AS66" s="886">
        <f t="shared" si="9"/>
        <v>0</v>
      </c>
      <c r="AT66" s="888">
        <f t="shared" si="10"/>
        <v>0</v>
      </c>
      <c r="AU66" s="886">
        <f t="shared" si="11"/>
        <v>0</v>
      </c>
      <c r="AV66" s="886">
        <f t="shared" si="12"/>
        <v>0</v>
      </c>
      <c r="AW66" s="888">
        <f t="shared" si="13"/>
        <v>0</v>
      </c>
      <c r="AX66" s="886">
        <f t="shared" si="14"/>
        <v>0</v>
      </c>
      <c r="AY66" s="886">
        <f t="shared" si="15"/>
        <v>0</v>
      </c>
      <c r="AZ66" s="888">
        <f t="shared" si="16"/>
        <v>0</v>
      </c>
      <c r="BA66" s="884">
        <f t="shared" si="17"/>
        <v>0</v>
      </c>
      <c r="BB66" s="883">
        <f t="shared" si="18"/>
        <v>0</v>
      </c>
      <c r="BC66" s="884">
        <f t="shared" si="19"/>
        <v>0</v>
      </c>
      <c r="BD66" s="883">
        <f t="shared" si="20"/>
        <v>0</v>
      </c>
      <c r="BE66" s="886">
        <f t="shared" si="21"/>
        <v>0</v>
      </c>
      <c r="BF66" s="886">
        <f t="shared" si="22"/>
        <v>0</v>
      </c>
      <c r="BG66" s="888">
        <f t="shared" si="23"/>
        <v>0</v>
      </c>
      <c r="BH66" s="886">
        <f t="shared" si="24"/>
        <v>0</v>
      </c>
      <c r="BI66" s="886">
        <f t="shared" si="25"/>
        <v>0</v>
      </c>
      <c r="BJ66" s="890">
        <f t="shared" si="26"/>
        <v>0</v>
      </c>
      <c r="BK66" s="885">
        <f t="shared" si="27"/>
        <v>0</v>
      </c>
      <c r="BL66" s="885">
        <f t="shared" si="28"/>
        <v>0</v>
      </c>
      <c r="BM66" s="762"/>
      <c r="BN66" s="764"/>
      <c r="BO66" s="770"/>
      <c r="BP66" s="763"/>
      <c r="BQ66" s="764"/>
      <c r="BR66" s="770"/>
      <c r="BS66" s="768">
        <f t="shared" si="29"/>
        <v>0</v>
      </c>
      <c r="BT66" s="768">
        <f t="shared" si="30"/>
        <v>0</v>
      </c>
      <c r="BU66" s="771">
        <f t="shared" si="31"/>
        <v>0</v>
      </c>
      <c r="BV66" s="772"/>
      <c r="BW66" s="767"/>
      <c r="BX66" s="765"/>
      <c r="BY66" s="772"/>
      <c r="BZ66" s="767"/>
      <c r="CA66" s="765"/>
      <c r="CB66" s="772"/>
      <c r="CC66" s="767"/>
      <c r="CD66" s="765"/>
      <c r="CE66" s="773">
        <f t="shared" si="32"/>
        <v>0</v>
      </c>
      <c r="CF66" s="774">
        <f t="shared" si="33"/>
        <v>0</v>
      </c>
      <c r="CG66" s="775">
        <f t="shared" si="34"/>
        <v>0</v>
      </c>
      <c r="CH66" s="772"/>
      <c r="CI66" s="767"/>
      <c r="CJ66" s="776"/>
      <c r="CK66" s="874">
        <v>267</v>
      </c>
      <c r="CL66" s="778">
        <v>370</v>
      </c>
      <c r="CM66" s="764">
        <v>397</v>
      </c>
      <c r="CN66" s="764">
        <v>432</v>
      </c>
      <c r="CO66" s="767">
        <v>518</v>
      </c>
      <c r="CP66" s="780">
        <v>620</v>
      </c>
      <c r="CQ66" s="777">
        <v>62</v>
      </c>
      <c r="CR66" s="778">
        <v>119</v>
      </c>
      <c r="CS66" s="778">
        <v>128</v>
      </c>
      <c r="CT66" s="778">
        <v>141</v>
      </c>
      <c r="CU66" s="778">
        <v>150</v>
      </c>
      <c r="CV66" s="764">
        <v>171</v>
      </c>
      <c r="CW66" s="767">
        <v>200</v>
      </c>
      <c r="CX66" s="765">
        <v>284</v>
      </c>
      <c r="CY66" s="777"/>
      <c r="CZ66" s="778"/>
      <c r="DA66" s="778"/>
      <c r="DB66" s="778"/>
      <c r="DC66" s="778"/>
      <c r="DD66" s="767"/>
      <c r="DE66" s="767">
        <v>0</v>
      </c>
      <c r="DF66" s="765"/>
      <c r="DG66" s="892">
        <f t="shared" si="64"/>
        <v>62</v>
      </c>
      <c r="DH66" s="884">
        <f t="shared" si="36"/>
        <v>62</v>
      </c>
      <c r="DI66" s="883">
        <f t="shared" si="65"/>
        <v>119</v>
      </c>
      <c r="DJ66" s="884">
        <f t="shared" si="38"/>
        <v>119</v>
      </c>
      <c r="DK66" s="883">
        <f t="shared" si="66"/>
        <v>128</v>
      </c>
      <c r="DL66" s="884">
        <f t="shared" si="40"/>
        <v>128</v>
      </c>
      <c r="DM66" s="888">
        <f t="shared" si="67"/>
        <v>141</v>
      </c>
      <c r="DN66" s="886">
        <f t="shared" si="49"/>
        <v>141</v>
      </c>
      <c r="DO66" s="886">
        <f t="shared" si="42"/>
        <v>141</v>
      </c>
      <c r="DP66" s="888">
        <f t="shared" si="68"/>
        <v>150</v>
      </c>
      <c r="DQ66" s="886">
        <f t="shared" si="50"/>
        <v>150</v>
      </c>
      <c r="DR66" s="886">
        <f t="shared" si="44"/>
        <v>150</v>
      </c>
      <c r="DS66" s="888">
        <f t="shared" si="69"/>
        <v>171</v>
      </c>
      <c r="DT66" s="886">
        <f t="shared" si="51"/>
        <v>171</v>
      </c>
      <c r="DU66" s="886">
        <f t="shared" si="46"/>
        <v>171</v>
      </c>
      <c r="DV66" s="886">
        <f t="shared" si="52"/>
        <v>171</v>
      </c>
      <c r="DW66" s="888">
        <f t="shared" si="70"/>
        <v>200</v>
      </c>
      <c r="DX66" s="886">
        <f t="shared" si="53"/>
        <v>200</v>
      </c>
      <c r="DY66" s="886">
        <f t="shared" si="54"/>
        <v>200</v>
      </c>
      <c r="DZ66" s="954">
        <f t="shared" si="63"/>
        <v>284</v>
      </c>
      <c r="EA66" s="885">
        <f t="shared" si="55"/>
        <v>284</v>
      </c>
      <c r="EB66" s="885">
        <f t="shared" si="56"/>
        <v>284</v>
      </c>
      <c r="EC66" s="772">
        <v>82</v>
      </c>
      <c r="ED66" s="767">
        <v>94</v>
      </c>
      <c r="EE66" s="770">
        <v>110</v>
      </c>
      <c r="EF66" s="764">
        <v>9</v>
      </c>
      <c r="EG66" s="767">
        <v>6</v>
      </c>
      <c r="EH66" s="782">
        <v>15</v>
      </c>
      <c r="EI66" s="774">
        <f t="shared" si="57"/>
        <v>80</v>
      </c>
      <c r="EJ66" s="774">
        <f t="shared" si="58"/>
        <v>100</v>
      </c>
      <c r="EK66" s="775">
        <f t="shared" si="59"/>
        <v>159</v>
      </c>
      <c r="EL66" s="772">
        <v>6</v>
      </c>
      <c r="EM66" s="767">
        <v>15</v>
      </c>
      <c r="EN66" s="770">
        <v>18</v>
      </c>
      <c r="EO66" s="772">
        <v>34</v>
      </c>
      <c r="EP66" s="767">
        <v>36</v>
      </c>
      <c r="EQ66" s="782">
        <v>39</v>
      </c>
      <c r="ER66" s="772">
        <v>16</v>
      </c>
      <c r="ES66" s="767">
        <v>9</v>
      </c>
      <c r="ET66" s="770">
        <v>21</v>
      </c>
      <c r="EU66" s="774">
        <f t="shared" si="60"/>
        <v>85</v>
      </c>
      <c r="EV66" s="774">
        <f t="shared" si="61"/>
        <v>90</v>
      </c>
      <c r="EW66" s="775">
        <f t="shared" si="62"/>
        <v>93</v>
      </c>
      <c r="EX66" s="772">
        <v>21</v>
      </c>
      <c r="EY66" s="767">
        <v>18</v>
      </c>
      <c r="EZ66" s="770">
        <v>23</v>
      </c>
    </row>
    <row r="67" spans="1:157">
      <c r="A67" s="417" t="s">
        <v>124</v>
      </c>
      <c r="B67" s="418" t="s">
        <v>164</v>
      </c>
      <c r="C67" s="804"/>
      <c r="D67" s="419">
        <v>107460</v>
      </c>
      <c r="E67" s="419">
        <v>10</v>
      </c>
      <c r="F67" s="762"/>
      <c r="G67" s="763"/>
      <c r="H67" s="763"/>
      <c r="I67" s="764"/>
      <c r="J67" s="764"/>
      <c r="K67" s="764"/>
      <c r="L67" s="420"/>
      <c r="M67" s="762"/>
      <c r="N67" s="763"/>
      <c r="O67" s="766"/>
      <c r="P67" s="766"/>
      <c r="Q67" s="763"/>
      <c r="R67" s="763"/>
      <c r="S67" s="763"/>
      <c r="T67" s="763"/>
      <c r="U67" s="763"/>
      <c r="V67" s="764"/>
      <c r="W67" s="421"/>
      <c r="X67" s="420"/>
      <c r="Y67" s="762"/>
      <c r="Z67" s="763"/>
      <c r="AA67" s="763"/>
      <c r="AB67" s="763"/>
      <c r="AC67" s="764"/>
      <c r="AD67" s="421"/>
      <c r="AE67" s="763"/>
      <c r="AF67" s="763"/>
      <c r="AG67" s="763"/>
      <c r="AH67" s="764"/>
      <c r="AI67" s="421"/>
      <c r="AJ67" s="765"/>
      <c r="AK67" s="892">
        <f t="shared" si="1"/>
        <v>0</v>
      </c>
      <c r="AL67" s="884">
        <f t="shared" si="2"/>
        <v>0</v>
      </c>
      <c r="AM67" s="883">
        <f t="shared" si="3"/>
        <v>0</v>
      </c>
      <c r="AN67" s="884">
        <f t="shared" si="4"/>
        <v>0</v>
      </c>
      <c r="AO67" s="883">
        <f t="shared" si="5"/>
        <v>0</v>
      </c>
      <c r="AP67" s="884">
        <f t="shared" si="6"/>
        <v>0</v>
      </c>
      <c r="AQ67" s="768">
        <f t="shared" si="7"/>
        <v>0</v>
      </c>
      <c r="AR67" s="883">
        <f t="shared" si="8"/>
        <v>0</v>
      </c>
      <c r="AS67" s="886">
        <f t="shared" si="9"/>
        <v>0</v>
      </c>
      <c r="AT67" s="888">
        <f t="shared" si="10"/>
        <v>0</v>
      </c>
      <c r="AU67" s="886">
        <f t="shared" si="11"/>
        <v>0</v>
      </c>
      <c r="AV67" s="886">
        <f t="shared" si="12"/>
        <v>0</v>
      </c>
      <c r="AW67" s="888">
        <f t="shared" si="13"/>
        <v>0</v>
      </c>
      <c r="AX67" s="886">
        <f t="shared" si="14"/>
        <v>0</v>
      </c>
      <c r="AY67" s="886">
        <f t="shared" si="15"/>
        <v>0</v>
      </c>
      <c r="AZ67" s="888">
        <f t="shared" si="16"/>
        <v>0</v>
      </c>
      <c r="BA67" s="884">
        <f t="shared" si="17"/>
        <v>0</v>
      </c>
      <c r="BB67" s="883">
        <f t="shared" si="18"/>
        <v>0</v>
      </c>
      <c r="BC67" s="884">
        <f t="shared" si="19"/>
        <v>0</v>
      </c>
      <c r="BD67" s="883">
        <f t="shared" si="20"/>
        <v>0</v>
      </c>
      <c r="BE67" s="886">
        <f t="shared" si="21"/>
        <v>0</v>
      </c>
      <c r="BF67" s="886">
        <f t="shared" si="22"/>
        <v>0</v>
      </c>
      <c r="BG67" s="888">
        <f t="shared" si="23"/>
        <v>0</v>
      </c>
      <c r="BH67" s="886">
        <f t="shared" si="24"/>
        <v>0</v>
      </c>
      <c r="BI67" s="886">
        <f t="shared" si="25"/>
        <v>0</v>
      </c>
      <c r="BJ67" s="890">
        <f t="shared" si="26"/>
        <v>0</v>
      </c>
      <c r="BK67" s="885">
        <f t="shared" si="27"/>
        <v>0</v>
      </c>
      <c r="BL67" s="885">
        <f t="shared" si="28"/>
        <v>0</v>
      </c>
      <c r="BM67" s="762"/>
      <c r="BN67" s="764"/>
      <c r="BO67" s="770"/>
      <c r="BP67" s="763"/>
      <c r="BQ67" s="764"/>
      <c r="BR67" s="770"/>
      <c r="BS67" s="768">
        <f t="shared" si="29"/>
        <v>0</v>
      </c>
      <c r="BT67" s="768">
        <f t="shared" si="30"/>
        <v>0</v>
      </c>
      <c r="BU67" s="771">
        <f t="shared" si="31"/>
        <v>0</v>
      </c>
      <c r="BV67" s="772"/>
      <c r="BW67" s="767"/>
      <c r="BX67" s="765"/>
      <c r="BY67" s="772"/>
      <c r="BZ67" s="767"/>
      <c r="CA67" s="765"/>
      <c r="CB67" s="772"/>
      <c r="CC67" s="767"/>
      <c r="CD67" s="765"/>
      <c r="CE67" s="773">
        <f t="shared" si="32"/>
        <v>0</v>
      </c>
      <c r="CF67" s="774">
        <f t="shared" si="33"/>
        <v>0</v>
      </c>
      <c r="CG67" s="775">
        <f t="shared" si="34"/>
        <v>0</v>
      </c>
      <c r="CH67" s="772"/>
      <c r="CI67" s="767"/>
      <c r="CJ67" s="776"/>
      <c r="CK67" s="874">
        <v>633</v>
      </c>
      <c r="CL67" s="778">
        <v>538</v>
      </c>
      <c r="CM67" s="764">
        <v>584</v>
      </c>
      <c r="CN67" s="764">
        <v>636</v>
      </c>
      <c r="CO67" s="767">
        <v>697</v>
      </c>
      <c r="CP67" s="780">
        <v>686</v>
      </c>
      <c r="CQ67" s="777">
        <v>435</v>
      </c>
      <c r="CR67" s="778">
        <v>391</v>
      </c>
      <c r="CS67" s="778">
        <v>382</v>
      </c>
      <c r="CT67" s="778">
        <v>340</v>
      </c>
      <c r="CU67" s="778">
        <v>400</v>
      </c>
      <c r="CV67" s="764">
        <v>426</v>
      </c>
      <c r="CW67" s="767">
        <v>502</v>
      </c>
      <c r="CX67" s="765">
        <v>471</v>
      </c>
      <c r="CY67" s="777"/>
      <c r="CZ67" s="778"/>
      <c r="DA67" s="778"/>
      <c r="DB67" s="778"/>
      <c r="DC67" s="778"/>
      <c r="DD67" s="767"/>
      <c r="DE67" s="767">
        <v>0</v>
      </c>
      <c r="DF67" s="765"/>
      <c r="DG67" s="892">
        <f t="shared" si="64"/>
        <v>435</v>
      </c>
      <c r="DH67" s="884">
        <f t="shared" si="36"/>
        <v>435</v>
      </c>
      <c r="DI67" s="883">
        <f t="shared" si="65"/>
        <v>391</v>
      </c>
      <c r="DJ67" s="884">
        <f t="shared" si="38"/>
        <v>391</v>
      </c>
      <c r="DK67" s="883">
        <f t="shared" si="66"/>
        <v>382</v>
      </c>
      <c r="DL67" s="884">
        <f t="shared" si="40"/>
        <v>382</v>
      </c>
      <c r="DM67" s="888">
        <f t="shared" si="67"/>
        <v>340</v>
      </c>
      <c r="DN67" s="886">
        <f t="shared" si="49"/>
        <v>340</v>
      </c>
      <c r="DO67" s="886">
        <f t="shared" si="42"/>
        <v>340</v>
      </c>
      <c r="DP67" s="888">
        <f t="shared" si="68"/>
        <v>400</v>
      </c>
      <c r="DQ67" s="886">
        <f t="shared" si="50"/>
        <v>400</v>
      </c>
      <c r="DR67" s="886">
        <f t="shared" si="44"/>
        <v>400</v>
      </c>
      <c r="DS67" s="888">
        <f t="shared" si="69"/>
        <v>426</v>
      </c>
      <c r="DT67" s="886">
        <f t="shared" si="51"/>
        <v>426</v>
      </c>
      <c r="DU67" s="886">
        <f t="shared" si="46"/>
        <v>426</v>
      </c>
      <c r="DV67" s="886">
        <f t="shared" si="52"/>
        <v>426</v>
      </c>
      <c r="DW67" s="888">
        <f t="shared" si="70"/>
        <v>502</v>
      </c>
      <c r="DX67" s="886">
        <f t="shared" si="53"/>
        <v>502</v>
      </c>
      <c r="DY67" s="886">
        <f t="shared" si="54"/>
        <v>502</v>
      </c>
      <c r="DZ67" s="954">
        <f t="shared" si="63"/>
        <v>471</v>
      </c>
      <c r="EA67" s="885">
        <f t="shared" si="55"/>
        <v>471</v>
      </c>
      <c r="EB67" s="885">
        <f t="shared" si="56"/>
        <v>471</v>
      </c>
      <c r="EC67" s="772">
        <v>211</v>
      </c>
      <c r="ED67" s="767">
        <v>261</v>
      </c>
      <c r="EE67" s="770">
        <v>229</v>
      </c>
      <c r="EF67" s="764">
        <v>14</v>
      </c>
      <c r="EG67" s="767">
        <v>22</v>
      </c>
      <c r="EH67" s="782">
        <v>21</v>
      </c>
      <c r="EI67" s="774">
        <f t="shared" si="57"/>
        <v>201</v>
      </c>
      <c r="EJ67" s="774">
        <f t="shared" si="58"/>
        <v>219</v>
      </c>
      <c r="EK67" s="775">
        <f t="shared" si="59"/>
        <v>221</v>
      </c>
      <c r="EL67" s="772">
        <v>73</v>
      </c>
      <c r="EM67" s="767">
        <v>75</v>
      </c>
      <c r="EN67" s="770">
        <v>61</v>
      </c>
      <c r="EO67" s="772">
        <v>50</v>
      </c>
      <c r="EP67" s="767">
        <v>72</v>
      </c>
      <c r="EQ67" s="782">
        <v>88</v>
      </c>
      <c r="ER67" s="772">
        <v>41</v>
      </c>
      <c r="ES67" s="767">
        <v>37</v>
      </c>
      <c r="ET67" s="770">
        <v>35</v>
      </c>
      <c r="EU67" s="774">
        <f t="shared" si="60"/>
        <v>176</v>
      </c>
      <c r="EV67" s="774">
        <f t="shared" si="61"/>
        <v>216</v>
      </c>
      <c r="EW67" s="775">
        <f t="shared" si="62"/>
        <v>242</v>
      </c>
      <c r="EX67" s="772">
        <v>129</v>
      </c>
      <c r="EY67" s="767">
        <v>125</v>
      </c>
      <c r="EZ67" s="770">
        <v>118</v>
      </c>
    </row>
    <row r="68" spans="1:157">
      <c r="A68" s="417" t="s">
        <v>124</v>
      </c>
      <c r="B68" s="418" t="s">
        <v>0</v>
      </c>
      <c r="C68" s="804"/>
      <c r="D68" s="419">
        <v>107549</v>
      </c>
      <c r="E68" s="419">
        <v>10</v>
      </c>
      <c r="F68" s="762"/>
      <c r="G68" s="763"/>
      <c r="H68" s="763"/>
      <c r="I68" s="764"/>
      <c r="J68" s="764"/>
      <c r="K68" s="764"/>
      <c r="L68" s="420"/>
      <c r="M68" s="762"/>
      <c r="N68" s="763"/>
      <c r="O68" s="766"/>
      <c r="P68" s="766"/>
      <c r="Q68" s="763"/>
      <c r="R68" s="763"/>
      <c r="S68" s="763"/>
      <c r="T68" s="763"/>
      <c r="U68" s="763"/>
      <c r="V68" s="764"/>
      <c r="W68" s="421"/>
      <c r="X68" s="420"/>
      <c r="Y68" s="762"/>
      <c r="Z68" s="763"/>
      <c r="AA68" s="763"/>
      <c r="AB68" s="763"/>
      <c r="AC68" s="764"/>
      <c r="AD68" s="421"/>
      <c r="AE68" s="763"/>
      <c r="AF68" s="763"/>
      <c r="AG68" s="763"/>
      <c r="AH68" s="764"/>
      <c r="AI68" s="421"/>
      <c r="AJ68" s="765"/>
      <c r="AK68" s="892">
        <f t="shared" si="1"/>
        <v>0</v>
      </c>
      <c r="AL68" s="884">
        <f t="shared" si="2"/>
        <v>0</v>
      </c>
      <c r="AM68" s="883">
        <f t="shared" si="3"/>
        <v>0</v>
      </c>
      <c r="AN68" s="884">
        <f t="shared" si="4"/>
        <v>0</v>
      </c>
      <c r="AO68" s="883">
        <f t="shared" si="5"/>
        <v>0</v>
      </c>
      <c r="AP68" s="884">
        <f t="shared" si="6"/>
        <v>0</v>
      </c>
      <c r="AQ68" s="768">
        <f t="shared" si="7"/>
        <v>0</v>
      </c>
      <c r="AR68" s="883">
        <f t="shared" si="8"/>
        <v>0</v>
      </c>
      <c r="AS68" s="886">
        <f t="shared" si="9"/>
        <v>0</v>
      </c>
      <c r="AT68" s="888">
        <f t="shared" si="10"/>
        <v>0</v>
      </c>
      <c r="AU68" s="886">
        <f t="shared" si="11"/>
        <v>0</v>
      </c>
      <c r="AV68" s="886">
        <f t="shared" si="12"/>
        <v>0</v>
      </c>
      <c r="AW68" s="888">
        <f t="shared" si="13"/>
        <v>0</v>
      </c>
      <c r="AX68" s="886">
        <f t="shared" si="14"/>
        <v>0</v>
      </c>
      <c r="AY68" s="886">
        <f t="shared" si="15"/>
        <v>0</v>
      </c>
      <c r="AZ68" s="888">
        <f t="shared" si="16"/>
        <v>0</v>
      </c>
      <c r="BA68" s="884">
        <f t="shared" si="17"/>
        <v>0</v>
      </c>
      <c r="BB68" s="883">
        <f t="shared" si="18"/>
        <v>0</v>
      </c>
      <c r="BC68" s="884">
        <f t="shared" si="19"/>
        <v>0</v>
      </c>
      <c r="BD68" s="883">
        <f t="shared" si="20"/>
        <v>0</v>
      </c>
      <c r="BE68" s="886">
        <f t="shared" si="21"/>
        <v>0</v>
      </c>
      <c r="BF68" s="886">
        <f t="shared" si="22"/>
        <v>0</v>
      </c>
      <c r="BG68" s="888">
        <f t="shared" si="23"/>
        <v>0</v>
      </c>
      <c r="BH68" s="886">
        <f t="shared" si="24"/>
        <v>0</v>
      </c>
      <c r="BI68" s="886">
        <f t="shared" si="25"/>
        <v>0</v>
      </c>
      <c r="BJ68" s="890">
        <f t="shared" si="26"/>
        <v>0</v>
      </c>
      <c r="BK68" s="885">
        <f t="shared" si="27"/>
        <v>0</v>
      </c>
      <c r="BL68" s="885">
        <f t="shared" si="28"/>
        <v>0</v>
      </c>
      <c r="BM68" s="762"/>
      <c r="BN68" s="764"/>
      <c r="BO68" s="770"/>
      <c r="BP68" s="763"/>
      <c r="BQ68" s="764"/>
      <c r="BR68" s="770"/>
      <c r="BS68" s="768">
        <f t="shared" si="29"/>
        <v>0</v>
      </c>
      <c r="BT68" s="768">
        <f t="shared" si="30"/>
        <v>0</v>
      </c>
      <c r="BU68" s="771">
        <f t="shared" si="31"/>
        <v>0</v>
      </c>
      <c r="BV68" s="772"/>
      <c r="BW68" s="767"/>
      <c r="BX68" s="765"/>
      <c r="BY68" s="772"/>
      <c r="BZ68" s="767"/>
      <c r="CA68" s="765"/>
      <c r="CB68" s="772"/>
      <c r="CC68" s="767"/>
      <c r="CD68" s="765"/>
      <c r="CE68" s="773">
        <f t="shared" si="32"/>
        <v>0</v>
      </c>
      <c r="CF68" s="774">
        <f t="shared" si="33"/>
        <v>0</v>
      </c>
      <c r="CG68" s="775">
        <f t="shared" si="34"/>
        <v>0</v>
      </c>
      <c r="CH68" s="772"/>
      <c r="CI68" s="767"/>
      <c r="CJ68" s="776"/>
      <c r="CK68" s="874">
        <v>433</v>
      </c>
      <c r="CL68" s="778">
        <v>421</v>
      </c>
      <c r="CM68" s="764">
        <v>445</v>
      </c>
      <c r="CN68" s="764">
        <v>539</v>
      </c>
      <c r="CO68" s="767">
        <v>599</v>
      </c>
      <c r="CP68" s="780">
        <v>399</v>
      </c>
      <c r="CQ68" s="777">
        <v>144</v>
      </c>
      <c r="CR68" s="778">
        <v>149</v>
      </c>
      <c r="CS68" s="778">
        <v>182</v>
      </c>
      <c r="CT68" s="778">
        <v>156</v>
      </c>
      <c r="CU68" s="778">
        <v>214</v>
      </c>
      <c r="CV68" s="764">
        <v>172</v>
      </c>
      <c r="CW68" s="767">
        <v>222</v>
      </c>
      <c r="CX68" s="765">
        <v>298</v>
      </c>
      <c r="CY68" s="777"/>
      <c r="CZ68" s="778"/>
      <c r="DA68" s="778"/>
      <c r="DB68" s="778"/>
      <c r="DC68" s="778"/>
      <c r="DD68" s="767"/>
      <c r="DE68" s="767">
        <v>0</v>
      </c>
      <c r="DF68" s="765"/>
      <c r="DG68" s="892">
        <f t="shared" si="64"/>
        <v>144</v>
      </c>
      <c r="DH68" s="884">
        <f t="shared" si="36"/>
        <v>144</v>
      </c>
      <c r="DI68" s="883">
        <f t="shared" si="65"/>
        <v>149</v>
      </c>
      <c r="DJ68" s="884">
        <f t="shared" si="38"/>
        <v>149</v>
      </c>
      <c r="DK68" s="883">
        <f t="shared" si="66"/>
        <v>182</v>
      </c>
      <c r="DL68" s="884">
        <f t="shared" si="40"/>
        <v>182</v>
      </c>
      <c r="DM68" s="888">
        <f t="shared" si="67"/>
        <v>156</v>
      </c>
      <c r="DN68" s="886">
        <f t="shared" si="49"/>
        <v>156</v>
      </c>
      <c r="DO68" s="886">
        <f t="shared" si="42"/>
        <v>156</v>
      </c>
      <c r="DP68" s="888">
        <f t="shared" si="68"/>
        <v>214</v>
      </c>
      <c r="DQ68" s="886">
        <f t="shared" si="50"/>
        <v>214</v>
      </c>
      <c r="DR68" s="886">
        <f t="shared" si="44"/>
        <v>214</v>
      </c>
      <c r="DS68" s="888">
        <f t="shared" si="69"/>
        <v>172</v>
      </c>
      <c r="DT68" s="886">
        <f t="shared" si="51"/>
        <v>172</v>
      </c>
      <c r="DU68" s="886">
        <f t="shared" si="46"/>
        <v>172</v>
      </c>
      <c r="DV68" s="886">
        <f t="shared" si="52"/>
        <v>172</v>
      </c>
      <c r="DW68" s="888">
        <f t="shared" si="70"/>
        <v>222</v>
      </c>
      <c r="DX68" s="886">
        <f t="shared" si="53"/>
        <v>222</v>
      </c>
      <c r="DY68" s="886">
        <f t="shared" si="54"/>
        <v>222</v>
      </c>
      <c r="DZ68" s="954">
        <f t="shared" si="63"/>
        <v>298</v>
      </c>
      <c r="EA68" s="885">
        <f t="shared" si="55"/>
        <v>298</v>
      </c>
      <c r="EB68" s="885">
        <f t="shared" si="56"/>
        <v>298</v>
      </c>
      <c r="EC68" s="772">
        <v>87</v>
      </c>
      <c r="ED68" s="767">
        <v>114</v>
      </c>
      <c r="EE68" s="770">
        <v>154</v>
      </c>
      <c r="EF68" s="764">
        <v>7</v>
      </c>
      <c r="EG68" s="767">
        <v>6</v>
      </c>
      <c r="EH68" s="782">
        <v>9</v>
      </c>
      <c r="EI68" s="774">
        <f t="shared" si="57"/>
        <v>78</v>
      </c>
      <c r="EJ68" s="774">
        <f t="shared" si="58"/>
        <v>102</v>
      </c>
      <c r="EK68" s="775">
        <f t="shared" si="59"/>
        <v>135</v>
      </c>
      <c r="EL68" s="772">
        <v>35</v>
      </c>
      <c r="EM68" s="767">
        <v>35</v>
      </c>
      <c r="EN68" s="770">
        <v>26</v>
      </c>
      <c r="EO68" s="772">
        <v>26</v>
      </c>
      <c r="EP68" s="767">
        <v>37</v>
      </c>
      <c r="EQ68" s="782">
        <v>45</v>
      </c>
      <c r="ER68" s="772">
        <v>18</v>
      </c>
      <c r="ES68" s="767">
        <v>14</v>
      </c>
      <c r="ET68" s="770">
        <v>18</v>
      </c>
      <c r="EU68" s="774">
        <f t="shared" si="60"/>
        <v>77</v>
      </c>
      <c r="EV68" s="774">
        <f t="shared" si="61"/>
        <v>128</v>
      </c>
      <c r="EW68" s="775">
        <f t="shared" si="62"/>
        <v>83</v>
      </c>
      <c r="EX68" s="772">
        <v>30</v>
      </c>
      <c r="EY68" s="767">
        <v>41</v>
      </c>
      <c r="EZ68" s="770">
        <v>46</v>
      </c>
    </row>
    <row r="69" spans="1:157">
      <c r="A69" s="417" t="s">
        <v>124</v>
      </c>
      <c r="B69" s="418" t="s">
        <v>1</v>
      </c>
      <c r="C69" s="804"/>
      <c r="D69" s="419">
        <v>107619</v>
      </c>
      <c r="E69" s="419">
        <v>10</v>
      </c>
      <c r="F69" s="762"/>
      <c r="G69" s="763"/>
      <c r="H69" s="763"/>
      <c r="I69" s="764"/>
      <c r="J69" s="764"/>
      <c r="K69" s="764"/>
      <c r="L69" s="420"/>
      <c r="M69" s="762"/>
      <c r="N69" s="763"/>
      <c r="O69" s="766"/>
      <c r="P69" s="766"/>
      <c r="Q69" s="763"/>
      <c r="R69" s="763"/>
      <c r="S69" s="763"/>
      <c r="T69" s="763"/>
      <c r="U69" s="763"/>
      <c r="V69" s="764"/>
      <c r="W69" s="421"/>
      <c r="X69" s="420"/>
      <c r="Y69" s="762"/>
      <c r="Z69" s="763"/>
      <c r="AA69" s="763"/>
      <c r="AB69" s="763"/>
      <c r="AC69" s="764"/>
      <c r="AD69" s="421"/>
      <c r="AE69" s="763"/>
      <c r="AF69" s="763"/>
      <c r="AG69" s="763"/>
      <c r="AH69" s="764"/>
      <c r="AI69" s="421"/>
      <c r="AJ69" s="765"/>
      <c r="AK69" s="892">
        <f t="shared" si="1"/>
        <v>0</v>
      </c>
      <c r="AL69" s="884">
        <f t="shared" si="2"/>
        <v>0</v>
      </c>
      <c r="AM69" s="883">
        <f t="shared" si="3"/>
        <v>0</v>
      </c>
      <c r="AN69" s="884">
        <f t="shared" si="4"/>
        <v>0</v>
      </c>
      <c r="AO69" s="883">
        <f t="shared" si="5"/>
        <v>0</v>
      </c>
      <c r="AP69" s="884">
        <f t="shared" si="6"/>
        <v>0</v>
      </c>
      <c r="AQ69" s="768">
        <f t="shared" si="7"/>
        <v>0</v>
      </c>
      <c r="AR69" s="883">
        <f t="shared" si="8"/>
        <v>0</v>
      </c>
      <c r="AS69" s="886">
        <f t="shared" si="9"/>
        <v>0</v>
      </c>
      <c r="AT69" s="888">
        <f t="shared" si="10"/>
        <v>0</v>
      </c>
      <c r="AU69" s="886">
        <f t="shared" si="11"/>
        <v>0</v>
      </c>
      <c r="AV69" s="886">
        <f t="shared" si="12"/>
        <v>0</v>
      </c>
      <c r="AW69" s="888">
        <f t="shared" si="13"/>
        <v>0</v>
      </c>
      <c r="AX69" s="886">
        <f t="shared" si="14"/>
        <v>0</v>
      </c>
      <c r="AY69" s="886">
        <f t="shared" si="15"/>
        <v>0</v>
      </c>
      <c r="AZ69" s="888">
        <f t="shared" si="16"/>
        <v>0</v>
      </c>
      <c r="BA69" s="884">
        <f t="shared" si="17"/>
        <v>0</v>
      </c>
      <c r="BB69" s="883">
        <f t="shared" si="18"/>
        <v>0</v>
      </c>
      <c r="BC69" s="884">
        <f t="shared" si="19"/>
        <v>0</v>
      </c>
      <c r="BD69" s="883">
        <f t="shared" si="20"/>
        <v>0</v>
      </c>
      <c r="BE69" s="886">
        <f t="shared" si="21"/>
        <v>0</v>
      </c>
      <c r="BF69" s="886">
        <f t="shared" si="22"/>
        <v>0</v>
      </c>
      <c r="BG69" s="888">
        <f t="shared" si="23"/>
        <v>0</v>
      </c>
      <c r="BH69" s="886">
        <f t="shared" si="24"/>
        <v>0</v>
      </c>
      <c r="BI69" s="886">
        <f t="shared" si="25"/>
        <v>0</v>
      </c>
      <c r="BJ69" s="890">
        <f t="shared" si="26"/>
        <v>0</v>
      </c>
      <c r="BK69" s="885">
        <f t="shared" si="27"/>
        <v>0</v>
      </c>
      <c r="BL69" s="885">
        <f t="shared" si="28"/>
        <v>0</v>
      </c>
      <c r="BM69" s="762"/>
      <c r="BN69" s="764"/>
      <c r="BO69" s="770"/>
      <c r="BP69" s="763"/>
      <c r="BQ69" s="764"/>
      <c r="BR69" s="770"/>
      <c r="BS69" s="768">
        <f t="shared" si="29"/>
        <v>0</v>
      </c>
      <c r="BT69" s="768">
        <f t="shared" si="30"/>
        <v>0</v>
      </c>
      <c r="BU69" s="771">
        <f t="shared" si="31"/>
        <v>0</v>
      </c>
      <c r="BV69" s="772"/>
      <c r="BW69" s="767"/>
      <c r="BX69" s="765"/>
      <c r="BY69" s="772"/>
      <c r="BZ69" s="767"/>
      <c r="CA69" s="765"/>
      <c r="CB69" s="772"/>
      <c r="CC69" s="767"/>
      <c r="CD69" s="765"/>
      <c r="CE69" s="773">
        <f t="shared" si="32"/>
        <v>0</v>
      </c>
      <c r="CF69" s="774">
        <f t="shared" si="33"/>
        <v>0</v>
      </c>
      <c r="CG69" s="775">
        <f t="shared" si="34"/>
        <v>0</v>
      </c>
      <c r="CH69" s="772"/>
      <c r="CI69" s="767"/>
      <c r="CJ69" s="776"/>
      <c r="CK69" s="874">
        <v>407</v>
      </c>
      <c r="CL69" s="778">
        <v>311</v>
      </c>
      <c r="CM69" s="764">
        <v>348</v>
      </c>
      <c r="CN69" s="764">
        <v>382</v>
      </c>
      <c r="CO69" s="767">
        <v>347</v>
      </c>
      <c r="CP69" s="780">
        <v>385</v>
      </c>
      <c r="CQ69" s="777">
        <v>230</v>
      </c>
      <c r="CR69" s="778">
        <v>175</v>
      </c>
      <c r="CS69" s="778">
        <v>199</v>
      </c>
      <c r="CT69" s="778">
        <v>127</v>
      </c>
      <c r="CU69" s="778">
        <v>122</v>
      </c>
      <c r="CV69" s="764">
        <v>141</v>
      </c>
      <c r="CW69" s="767">
        <v>216</v>
      </c>
      <c r="CX69" s="765">
        <v>204</v>
      </c>
      <c r="CY69" s="777"/>
      <c r="CZ69" s="778"/>
      <c r="DA69" s="778"/>
      <c r="DB69" s="778"/>
      <c r="DC69" s="778"/>
      <c r="DD69" s="767"/>
      <c r="DE69" s="767">
        <v>0</v>
      </c>
      <c r="DF69" s="765"/>
      <c r="DG69" s="892">
        <f t="shared" si="64"/>
        <v>230</v>
      </c>
      <c r="DH69" s="884">
        <f t="shared" si="36"/>
        <v>230</v>
      </c>
      <c r="DI69" s="883">
        <f t="shared" si="65"/>
        <v>175</v>
      </c>
      <c r="DJ69" s="884">
        <f t="shared" si="38"/>
        <v>175</v>
      </c>
      <c r="DK69" s="883">
        <f t="shared" si="66"/>
        <v>199</v>
      </c>
      <c r="DL69" s="884">
        <f t="shared" si="40"/>
        <v>199</v>
      </c>
      <c r="DM69" s="888">
        <f t="shared" si="67"/>
        <v>127</v>
      </c>
      <c r="DN69" s="886">
        <f t="shared" si="49"/>
        <v>127</v>
      </c>
      <c r="DO69" s="886">
        <f t="shared" si="42"/>
        <v>127</v>
      </c>
      <c r="DP69" s="888">
        <f t="shared" si="68"/>
        <v>122</v>
      </c>
      <c r="DQ69" s="886">
        <f t="shared" si="50"/>
        <v>122</v>
      </c>
      <c r="DR69" s="886">
        <f t="shared" si="44"/>
        <v>122</v>
      </c>
      <c r="DS69" s="888">
        <f t="shared" si="69"/>
        <v>141</v>
      </c>
      <c r="DT69" s="886">
        <f t="shared" si="51"/>
        <v>141</v>
      </c>
      <c r="DU69" s="886">
        <f t="shared" si="46"/>
        <v>141</v>
      </c>
      <c r="DV69" s="886">
        <f t="shared" si="52"/>
        <v>141</v>
      </c>
      <c r="DW69" s="888">
        <f t="shared" si="70"/>
        <v>216</v>
      </c>
      <c r="DX69" s="886">
        <f t="shared" si="53"/>
        <v>216</v>
      </c>
      <c r="DY69" s="886">
        <f t="shared" si="54"/>
        <v>216</v>
      </c>
      <c r="DZ69" s="954">
        <f t="shared" si="63"/>
        <v>204</v>
      </c>
      <c r="EA69" s="885">
        <f t="shared" si="55"/>
        <v>204</v>
      </c>
      <c r="EB69" s="885">
        <f t="shared" si="56"/>
        <v>204</v>
      </c>
      <c r="EC69" s="772">
        <v>84</v>
      </c>
      <c r="ED69" s="767">
        <v>117</v>
      </c>
      <c r="EE69" s="770">
        <v>109</v>
      </c>
      <c r="EF69" s="764">
        <v>6</v>
      </c>
      <c r="EG69" s="767">
        <v>9</v>
      </c>
      <c r="EH69" s="782">
        <v>13</v>
      </c>
      <c r="EI69" s="774">
        <f t="shared" si="57"/>
        <v>51</v>
      </c>
      <c r="EJ69" s="774">
        <f t="shared" si="58"/>
        <v>90</v>
      </c>
      <c r="EK69" s="775">
        <f t="shared" si="59"/>
        <v>82</v>
      </c>
      <c r="EL69" s="772">
        <v>21</v>
      </c>
      <c r="EM69" s="767">
        <v>24</v>
      </c>
      <c r="EN69" s="770">
        <v>31</v>
      </c>
      <c r="EO69" s="772">
        <v>22</v>
      </c>
      <c r="EP69" s="767">
        <v>20</v>
      </c>
      <c r="EQ69" s="782">
        <v>38</v>
      </c>
      <c r="ER69" s="772">
        <v>10</v>
      </c>
      <c r="ES69" s="767">
        <v>21</v>
      </c>
      <c r="ET69" s="770">
        <v>13</v>
      </c>
      <c r="EU69" s="774">
        <f t="shared" si="60"/>
        <v>74</v>
      </c>
      <c r="EV69" s="774">
        <f t="shared" si="61"/>
        <v>57</v>
      </c>
      <c r="EW69" s="775">
        <f t="shared" si="62"/>
        <v>59</v>
      </c>
      <c r="EX69" s="772">
        <v>61</v>
      </c>
      <c r="EY69" s="767">
        <v>49</v>
      </c>
      <c r="EZ69" s="770">
        <v>55</v>
      </c>
    </row>
    <row r="70" spans="1:157">
      <c r="A70" s="417" t="s">
        <v>124</v>
      </c>
      <c r="B70" s="418" t="s">
        <v>2</v>
      </c>
      <c r="C70" s="804"/>
      <c r="D70" s="419">
        <v>107743</v>
      </c>
      <c r="E70" s="419">
        <v>10</v>
      </c>
      <c r="F70" s="762"/>
      <c r="G70" s="763"/>
      <c r="H70" s="763"/>
      <c r="I70" s="764"/>
      <c r="J70" s="764"/>
      <c r="K70" s="764"/>
      <c r="L70" s="420"/>
      <c r="M70" s="762"/>
      <c r="N70" s="763"/>
      <c r="O70" s="766"/>
      <c r="P70" s="766"/>
      <c r="Q70" s="763"/>
      <c r="R70" s="763"/>
      <c r="S70" s="763"/>
      <c r="T70" s="763"/>
      <c r="U70" s="763"/>
      <c r="V70" s="764"/>
      <c r="W70" s="421"/>
      <c r="X70" s="420"/>
      <c r="Y70" s="762"/>
      <c r="Z70" s="763"/>
      <c r="AA70" s="763"/>
      <c r="AB70" s="763"/>
      <c r="AC70" s="764"/>
      <c r="AD70" s="421"/>
      <c r="AE70" s="763"/>
      <c r="AF70" s="763"/>
      <c r="AG70" s="763"/>
      <c r="AH70" s="764"/>
      <c r="AI70" s="421"/>
      <c r="AJ70" s="765"/>
      <c r="AK70" s="892">
        <f t="shared" si="1"/>
        <v>0</v>
      </c>
      <c r="AL70" s="884">
        <f t="shared" si="2"/>
        <v>0</v>
      </c>
      <c r="AM70" s="883">
        <f t="shared" si="3"/>
        <v>0</v>
      </c>
      <c r="AN70" s="884">
        <f t="shared" si="4"/>
        <v>0</v>
      </c>
      <c r="AO70" s="883">
        <f t="shared" si="5"/>
        <v>0</v>
      </c>
      <c r="AP70" s="884">
        <f t="shared" si="6"/>
        <v>0</v>
      </c>
      <c r="AQ70" s="768">
        <f t="shared" si="7"/>
        <v>0</v>
      </c>
      <c r="AR70" s="883">
        <f t="shared" si="8"/>
        <v>0</v>
      </c>
      <c r="AS70" s="886">
        <f t="shared" si="9"/>
        <v>0</v>
      </c>
      <c r="AT70" s="888">
        <f t="shared" si="10"/>
        <v>0</v>
      </c>
      <c r="AU70" s="886">
        <f t="shared" si="11"/>
        <v>0</v>
      </c>
      <c r="AV70" s="886">
        <f t="shared" si="12"/>
        <v>0</v>
      </c>
      <c r="AW70" s="888">
        <f t="shared" si="13"/>
        <v>0</v>
      </c>
      <c r="AX70" s="886">
        <f t="shared" si="14"/>
        <v>0</v>
      </c>
      <c r="AY70" s="886">
        <f t="shared" si="15"/>
        <v>0</v>
      </c>
      <c r="AZ70" s="888">
        <f t="shared" si="16"/>
        <v>0</v>
      </c>
      <c r="BA70" s="884">
        <f t="shared" si="17"/>
        <v>0</v>
      </c>
      <c r="BB70" s="883">
        <f t="shared" si="18"/>
        <v>0</v>
      </c>
      <c r="BC70" s="884">
        <f t="shared" si="19"/>
        <v>0</v>
      </c>
      <c r="BD70" s="883">
        <f t="shared" si="20"/>
        <v>0</v>
      </c>
      <c r="BE70" s="886">
        <f t="shared" si="21"/>
        <v>0</v>
      </c>
      <c r="BF70" s="886">
        <f t="shared" si="22"/>
        <v>0</v>
      </c>
      <c r="BG70" s="888">
        <f t="shared" si="23"/>
        <v>0</v>
      </c>
      <c r="BH70" s="886">
        <f t="shared" si="24"/>
        <v>0</v>
      </c>
      <c r="BI70" s="886">
        <f t="shared" si="25"/>
        <v>0</v>
      </c>
      <c r="BJ70" s="890">
        <f t="shared" si="26"/>
        <v>0</v>
      </c>
      <c r="BK70" s="885">
        <f t="shared" si="27"/>
        <v>0</v>
      </c>
      <c r="BL70" s="885">
        <f t="shared" si="28"/>
        <v>0</v>
      </c>
      <c r="BM70" s="762"/>
      <c r="BN70" s="764"/>
      <c r="BO70" s="770"/>
      <c r="BP70" s="763"/>
      <c r="BQ70" s="764"/>
      <c r="BR70" s="770"/>
      <c r="BS70" s="768">
        <f t="shared" si="29"/>
        <v>0</v>
      </c>
      <c r="BT70" s="768">
        <f t="shared" si="30"/>
        <v>0</v>
      </c>
      <c r="BU70" s="771">
        <f t="shared" si="31"/>
        <v>0</v>
      </c>
      <c r="BV70" s="772"/>
      <c r="BW70" s="767"/>
      <c r="BX70" s="765"/>
      <c r="BY70" s="772"/>
      <c r="BZ70" s="767"/>
      <c r="CA70" s="765"/>
      <c r="CB70" s="772"/>
      <c r="CC70" s="767"/>
      <c r="CD70" s="765"/>
      <c r="CE70" s="773">
        <f t="shared" si="32"/>
        <v>0</v>
      </c>
      <c r="CF70" s="774">
        <f t="shared" si="33"/>
        <v>0</v>
      </c>
      <c r="CG70" s="775">
        <f t="shared" si="34"/>
        <v>0</v>
      </c>
      <c r="CH70" s="772"/>
      <c r="CI70" s="767"/>
      <c r="CJ70" s="776"/>
      <c r="CK70" s="874">
        <v>235</v>
      </c>
      <c r="CL70" s="778">
        <v>231</v>
      </c>
      <c r="CM70" s="764">
        <v>186</v>
      </c>
      <c r="CN70" s="764">
        <v>224</v>
      </c>
      <c r="CO70" s="767">
        <v>244</v>
      </c>
      <c r="CP70" s="780">
        <v>236</v>
      </c>
      <c r="CQ70" s="777">
        <v>147</v>
      </c>
      <c r="CR70" s="778">
        <v>164</v>
      </c>
      <c r="CS70" s="778">
        <v>122</v>
      </c>
      <c r="CT70" s="778">
        <v>132</v>
      </c>
      <c r="CU70" s="778">
        <v>115</v>
      </c>
      <c r="CV70" s="764">
        <v>121</v>
      </c>
      <c r="CW70" s="767">
        <v>141</v>
      </c>
      <c r="CX70" s="765">
        <v>144</v>
      </c>
      <c r="CY70" s="777"/>
      <c r="CZ70" s="778"/>
      <c r="DA70" s="778"/>
      <c r="DB70" s="778"/>
      <c r="DC70" s="778"/>
      <c r="DD70" s="767"/>
      <c r="DE70" s="767">
        <v>0</v>
      </c>
      <c r="DF70" s="765"/>
      <c r="DG70" s="892">
        <f t="shared" si="64"/>
        <v>147</v>
      </c>
      <c r="DH70" s="884">
        <f t="shared" si="36"/>
        <v>147</v>
      </c>
      <c r="DI70" s="883">
        <f t="shared" si="65"/>
        <v>164</v>
      </c>
      <c r="DJ70" s="884">
        <f t="shared" si="38"/>
        <v>164</v>
      </c>
      <c r="DK70" s="883">
        <f t="shared" si="66"/>
        <v>122</v>
      </c>
      <c r="DL70" s="884">
        <f t="shared" si="40"/>
        <v>122</v>
      </c>
      <c r="DM70" s="888">
        <f t="shared" si="67"/>
        <v>132</v>
      </c>
      <c r="DN70" s="886">
        <f t="shared" si="49"/>
        <v>132</v>
      </c>
      <c r="DO70" s="886">
        <f t="shared" si="42"/>
        <v>132</v>
      </c>
      <c r="DP70" s="888">
        <f t="shared" si="68"/>
        <v>115</v>
      </c>
      <c r="DQ70" s="886">
        <f t="shared" si="50"/>
        <v>115</v>
      </c>
      <c r="DR70" s="886">
        <f t="shared" si="44"/>
        <v>115</v>
      </c>
      <c r="DS70" s="888">
        <f t="shared" si="69"/>
        <v>121</v>
      </c>
      <c r="DT70" s="886">
        <f t="shared" si="51"/>
        <v>121</v>
      </c>
      <c r="DU70" s="886">
        <f t="shared" si="46"/>
        <v>121</v>
      </c>
      <c r="DV70" s="886">
        <f t="shared" si="52"/>
        <v>121</v>
      </c>
      <c r="DW70" s="888">
        <f t="shared" si="70"/>
        <v>141</v>
      </c>
      <c r="DX70" s="886">
        <f t="shared" si="53"/>
        <v>141</v>
      </c>
      <c r="DY70" s="886">
        <f t="shared" si="54"/>
        <v>141</v>
      </c>
      <c r="DZ70" s="954">
        <f t="shared" si="63"/>
        <v>144</v>
      </c>
      <c r="EA70" s="885">
        <f t="shared" si="55"/>
        <v>144</v>
      </c>
      <c r="EB70" s="885">
        <f t="shared" si="56"/>
        <v>144</v>
      </c>
      <c r="EC70" s="772">
        <v>52</v>
      </c>
      <c r="ED70" s="767">
        <v>58</v>
      </c>
      <c r="EE70" s="770">
        <v>70</v>
      </c>
      <c r="EF70" s="764">
        <v>7</v>
      </c>
      <c r="EG70" s="767">
        <v>4</v>
      </c>
      <c r="EH70" s="782">
        <v>1</v>
      </c>
      <c r="EI70" s="774">
        <f t="shared" si="57"/>
        <v>62</v>
      </c>
      <c r="EJ70" s="774">
        <f t="shared" si="58"/>
        <v>79</v>
      </c>
      <c r="EK70" s="775">
        <f t="shared" si="59"/>
        <v>73</v>
      </c>
      <c r="EL70" s="772">
        <v>23</v>
      </c>
      <c r="EM70" s="767">
        <v>17</v>
      </c>
      <c r="EN70" s="770">
        <v>23</v>
      </c>
      <c r="EO70" s="772">
        <v>16</v>
      </c>
      <c r="EP70" s="767">
        <v>9</v>
      </c>
      <c r="EQ70" s="782">
        <v>17</v>
      </c>
      <c r="ER70" s="772">
        <v>20</v>
      </c>
      <c r="ES70" s="767">
        <v>14</v>
      </c>
      <c r="ET70" s="770">
        <v>12</v>
      </c>
      <c r="EU70" s="774">
        <f t="shared" si="60"/>
        <v>73</v>
      </c>
      <c r="EV70" s="774">
        <f t="shared" si="61"/>
        <v>75</v>
      </c>
      <c r="EW70" s="775">
        <f t="shared" si="62"/>
        <v>69</v>
      </c>
      <c r="EX70" s="772">
        <v>35</v>
      </c>
      <c r="EY70" s="767">
        <v>44</v>
      </c>
      <c r="EZ70" s="770">
        <v>30</v>
      </c>
    </row>
    <row r="71" spans="1:157">
      <c r="A71" s="417" t="s">
        <v>124</v>
      </c>
      <c r="B71" s="418" t="s">
        <v>3</v>
      </c>
      <c r="C71" s="804"/>
      <c r="D71" s="419">
        <v>107974</v>
      </c>
      <c r="E71" s="419">
        <v>10</v>
      </c>
      <c r="F71" s="762"/>
      <c r="G71" s="763"/>
      <c r="H71" s="763"/>
      <c r="I71" s="764"/>
      <c r="J71" s="764"/>
      <c r="K71" s="764"/>
      <c r="L71" s="420"/>
      <c r="M71" s="762"/>
      <c r="N71" s="763"/>
      <c r="O71" s="766"/>
      <c r="P71" s="766"/>
      <c r="Q71" s="763"/>
      <c r="R71" s="763"/>
      <c r="S71" s="763"/>
      <c r="T71" s="763"/>
      <c r="U71" s="763"/>
      <c r="V71" s="764"/>
      <c r="W71" s="421"/>
      <c r="X71" s="420"/>
      <c r="Y71" s="762"/>
      <c r="Z71" s="763"/>
      <c r="AA71" s="763"/>
      <c r="AB71" s="763"/>
      <c r="AC71" s="764"/>
      <c r="AD71" s="421"/>
      <c r="AE71" s="763"/>
      <c r="AF71" s="763"/>
      <c r="AG71" s="763"/>
      <c r="AH71" s="764"/>
      <c r="AI71" s="421"/>
      <c r="AJ71" s="765"/>
      <c r="AK71" s="892">
        <f t="shared" ref="AK71:AK134" si="71">IF(M71&gt;0,M71-Y71, )</f>
        <v>0</v>
      </c>
      <c r="AL71" s="884">
        <f t="shared" ref="AL71:AL134" si="72">IF(CH71&gt;0,AK71,)</f>
        <v>0</v>
      </c>
      <c r="AM71" s="883">
        <f t="shared" ref="AM71:AM134" si="73">IF(N71&gt;0,N71-Z71, )</f>
        <v>0</v>
      </c>
      <c r="AN71" s="884">
        <f t="shared" ref="AN71:AN134" si="74">IF(CI71&gt;0,AM71,)</f>
        <v>0</v>
      </c>
      <c r="AO71" s="883">
        <f t="shared" ref="AO71:AO134" si="75">IF(O71&gt;0,O71-AA71, )</f>
        <v>0</v>
      </c>
      <c r="AP71" s="884">
        <f t="shared" ref="AP71:AP134" si="76">IF(CJ71&gt;0,AO71,)</f>
        <v>0</v>
      </c>
      <c r="AQ71" s="768">
        <f t="shared" ref="AQ71:AQ134" si="77">IF(P71&gt;0,P71-AB71, )</f>
        <v>0</v>
      </c>
      <c r="AR71" s="883">
        <f t="shared" ref="AR71:AR134" si="78">IF(Q71&gt;0,Q71-AC71, )</f>
        <v>0</v>
      </c>
      <c r="AS71" s="886">
        <f t="shared" ref="AS71:AS134" si="79">IF(BV71&gt;0,AR71,)</f>
        <v>0</v>
      </c>
      <c r="AT71" s="888">
        <f t="shared" ref="AT71:AT134" si="80">IF(R71&gt;0,R71-AD71, )</f>
        <v>0</v>
      </c>
      <c r="AU71" s="886">
        <f t="shared" ref="AU71:AU134" si="81">IF(F71&gt;0,AT71,)</f>
        <v>0</v>
      </c>
      <c r="AV71" s="886">
        <f t="shared" ref="AV71:AV134" si="82">IF(BW71&gt;0,AT71,)</f>
        <v>0</v>
      </c>
      <c r="AW71" s="888">
        <f t="shared" ref="AW71:AW134" si="83">IF(S71&gt;0,S71-AE71, )</f>
        <v>0</v>
      </c>
      <c r="AX71" s="886">
        <f t="shared" ref="AX71:AX134" si="84">IF(G71&gt;0,AW71,)</f>
        <v>0</v>
      </c>
      <c r="AY71" s="886">
        <f t="shared" ref="AY71:AY134" si="85">IF(BX71&gt;0,AW71,)</f>
        <v>0</v>
      </c>
      <c r="AZ71" s="888">
        <f t="shared" ref="AZ71:AZ134" si="86">IF(T71&gt;0,T71-AF71, )</f>
        <v>0</v>
      </c>
      <c r="BA71" s="884">
        <f t="shared" ref="BA71:BA134" si="87">IF(H71&gt;0,AZ71,)</f>
        <v>0</v>
      </c>
      <c r="BB71" s="883">
        <f t="shared" ref="BB71:BB134" si="88">IF(U71&gt;0,U71-AG71, )</f>
        <v>0</v>
      </c>
      <c r="BC71" s="884">
        <f t="shared" ref="BC71:BC134" si="89">IF(I71&gt;0,BB71,)</f>
        <v>0</v>
      </c>
      <c r="BD71" s="883">
        <f t="shared" ref="BD71:BD134" si="90">IF(V71&gt;0,V71-AH71, )</f>
        <v>0</v>
      </c>
      <c r="BE71" s="886">
        <f t="shared" ref="BE71:BE134" si="91">IF(J71&gt;0,BD71,)</f>
        <v>0</v>
      </c>
      <c r="BF71" s="886">
        <f t="shared" ref="BF71:BF134" si="92">IF(BM71&gt;0,BD71,0)</f>
        <v>0</v>
      </c>
      <c r="BG71" s="888">
        <f t="shared" ref="BG71:BG134" si="93">IF(W71&gt;0,W71-AI71, )</f>
        <v>0</v>
      </c>
      <c r="BH71" s="886">
        <f t="shared" ref="BH71:BH134" si="94">IF(K71&gt;0,BG71,)</f>
        <v>0</v>
      </c>
      <c r="BI71" s="886">
        <f t="shared" ref="BI71:BI134" si="95">IF(BN71&gt;0,BG71,)</f>
        <v>0</v>
      </c>
      <c r="BJ71" s="890">
        <f t="shared" ref="BJ71:BJ134" si="96">IF(X71&gt;0,X71-AJ71, )</f>
        <v>0</v>
      </c>
      <c r="BK71" s="885">
        <f t="shared" ref="BK71:BK134" si="97">IF(L71&gt;0,BJ71,)</f>
        <v>0</v>
      </c>
      <c r="BL71" s="885">
        <f t="shared" ref="BL71:BL134" si="98">IF(BO71&gt;0,BJ71,)</f>
        <v>0</v>
      </c>
      <c r="BM71" s="762"/>
      <c r="BN71" s="764"/>
      <c r="BO71" s="770"/>
      <c r="BP71" s="763"/>
      <c r="BQ71" s="764"/>
      <c r="BR71" s="770"/>
      <c r="BS71" s="768">
        <f t="shared" ref="BS71:BS134" si="99">IF(BF71=" "," ",(BF71-BM71-BP71))</f>
        <v>0</v>
      </c>
      <c r="BT71" s="768">
        <f t="shared" ref="BT71:BT134" si="100">IF(BI71=" "," ",(BI71-BN71-BQ71))</f>
        <v>0</v>
      </c>
      <c r="BU71" s="771">
        <f t="shared" ref="BU71:BU134" si="101">IF(BL71=" "," ",(BL71-BO71-BR71))</f>
        <v>0</v>
      </c>
      <c r="BV71" s="772"/>
      <c r="BW71" s="767"/>
      <c r="BX71" s="765"/>
      <c r="BY71" s="772"/>
      <c r="BZ71" s="767"/>
      <c r="CA71" s="765"/>
      <c r="CB71" s="772"/>
      <c r="CC71" s="767"/>
      <c r="CD71" s="765"/>
      <c r="CE71" s="773">
        <f t="shared" ref="CE71:CE134" si="102">IF(AS71=" ","",(AS71-SUM(BV71,BY71,CB71)))</f>
        <v>0</v>
      </c>
      <c r="CF71" s="774">
        <f t="shared" ref="CF71:CF134" si="103">IF(AV71=" ","",(AV71-SUM(BW71,BZ71,CC71)))</f>
        <v>0</v>
      </c>
      <c r="CG71" s="775">
        <f t="shared" ref="CG71:CG134" si="104">IF(AY71=" ","",(AY71-SUM(BX71,CA71,CD71)))</f>
        <v>0</v>
      </c>
      <c r="CH71" s="772"/>
      <c r="CI71" s="767"/>
      <c r="CJ71" s="776"/>
      <c r="CK71" s="874">
        <v>316</v>
      </c>
      <c r="CL71" s="778">
        <v>329</v>
      </c>
      <c r="CM71" s="764">
        <v>310</v>
      </c>
      <c r="CN71" s="764">
        <v>439</v>
      </c>
      <c r="CO71" s="767">
        <v>411</v>
      </c>
      <c r="CP71" s="780">
        <v>401</v>
      </c>
      <c r="CQ71" s="777">
        <v>212</v>
      </c>
      <c r="CR71" s="778">
        <v>161</v>
      </c>
      <c r="CS71" s="778">
        <v>106</v>
      </c>
      <c r="CT71" s="778">
        <v>99</v>
      </c>
      <c r="CU71" s="778">
        <v>127</v>
      </c>
      <c r="CV71" s="764">
        <v>161</v>
      </c>
      <c r="CW71" s="767">
        <v>146</v>
      </c>
      <c r="CX71" s="765">
        <v>173</v>
      </c>
      <c r="CY71" s="777"/>
      <c r="CZ71" s="778"/>
      <c r="DA71" s="778"/>
      <c r="DB71" s="778"/>
      <c r="DC71" s="778"/>
      <c r="DD71" s="767"/>
      <c r="DE71" s="767">
        <v>0</v>
      </c>
      <c r="DF71" s="765"/>
      <c r="DG71" s="892">
        <f t="shared" si="64"/>
        <v>212</v>
      </c>
      <c r="DH71" s="884">
        <f t="shared" ref="DH71:DH134" si="105">IF(EX71&gt;0,DG71,)</f>
        <v>212</v>
      </c>
      <c r="DI71" s="883">
        <f t="shared" si="65"/>
        <v>161</v>
      </c>
      <c r="DJ71" s="884">
        <f t="shared" ref="DJ71:DJ134" si="106">IF(EY71&gt;0,DI71,)</f>
        <v>161</v>
      </c>
      <c r="DK71" s="883">
        <f t="shared" si="66"/>
        <v>106</v>
      </c>
      <c r="DL71" s="884">
        <f t="shared" ref="DL71:DL134" si="107">IF(EZ71&gt;0,DK71,)</f>
        <v>106</v>
      </c>
      <c r="DM71" s="888">
        <f t="shared" si="67"/>
        <v>99</v>
      </c>
      <c r="DN71" s="886">
        <f t="shared" si="49"/>
        <v>99</v>
      </c>
      <c r="DO71" s="886">
        <f t="shared" ref="DO71:DO134" si="108">IF(EL71&gt;0,DM71,)</f>
        <v>99</v>
      </c>
      <c r="DP71" s="888">
        <f t="shared" si="68"/>
        <v>127</v>
      </c>
      <c r="DQ71" s="886">
        <f t="shared" si="50"/>
        <v>127</v>
      </c>
      <c r="DR71" s="886">
        <f t="shared" ref="DR71:DR134" si="109">IF(EM71&gt;0,DP71,)</f>
        <v>127</v>
      </c>
      <c r="DS71" s="888">
        <f t="shared" si="69"/>
        <v>161</v>
      </c>
      <c r="DT71" s="886">
        <f t="shared" si="51"/>
        <v>161</v>
      </c>
      <c r="DU71" s="886">
        <f t="shared" ref="DU71:DU134" si="110">IF(EN71&gt;0,DS71,)</f>
        <v>161</v>
      </c>
      <c r="DV71" s="886">
        <f t="shared" si="52"/>
        <v>161</v>
      </c>
      <c r="DW71" s="888">
        <f t="shared" si="70"/>
        <v>146</v>
      </c>
      <c r="DX71" s="886">
        <f t="shared" si="53"/>
        <v>146</v>
      </c>
      <c r="DY71" s="886">
        <f t="shared" si="54"/>
        <v>146</v>
      </c>
      <c r="DZ71" s="954">
        <f t="shared" si="63"/>
        <v>173</v>
      </c>
      <c r="EA71" s="885">
        <f t="shared" si="55"/>
        <v>173</v>
      </c>
      <c r="EB71" s="885">
        <f t="shared" si="56"/>
        <v>173</v>
      </c>
      <c r="EC71" s="772">
        <v>77</v>
      </c>
      <c r="ED71" s="767">
        <v>69</v>
      </c>
      <c r="EE71" s="770">
        <v>89</v>
      </c>
      <c r="EF71" s="764">
        <v>7</v>
      </c>
      <c r="EG71" s="767">
        <v>6</v>
      </c>
      <c r="EH71" s="782">
        <v>7</v>
      </c>
      <c r="EI71" s="774">
        <f t="shared" si="57"/>
        <v>77</v>
      </c>
      <c r="EJ71" s="774">
        <f t="shared" si="58"/>
        <v>71</v>
      </c>
      <c r="EK71" s="775">
        <f t="shared" si="59"/>
        <v>77</v>
      </c>
      <c r="EL71" s="772">
        <v>10</v>
      </c>
      <c r="EM71" s="767">
        <v>13</v>
      </c>
      <c r="EN71" s="770">
        <v>17</v>
      </c>
      <c r="EO71" s="772">
        <v>23</v>
      </c>
      <c r="EP71" s="767">
        <v>17</v>
      </c>
      <c r="EQ71" s="782">
        <v>53</v>
      </c>
      <c r="ER71" s="772">
        <v>10</v>
      </c>
      <c r="ES71" s="767">
        <v>22</v>
      </c>
      <c r="ET71" s="770">
        <v>13</v>
      </c>
      <c r="EU71" s="774">
        <f t="shared" si="60"/>
        <v>56</v>
      </c>
      <c r="EV71" s="774">
        <f t="shared" si="61"/>
        <v>75</v>
      </c>
      <c r="EW71" s="775">
        <f t="shared" si="62"/>
        <v>78</v>
      </c>
      <c r="EX71" s="772">
        <v>69</v>
      </c>
      <c r="EY71" s="767">
        <v>33</v>
      </c>
      <c r="EZ71" s="770">
        <v>36</v>
      </c>
    </row>
    <row r="72" spans="1:157">
      <c r="A72" s="417" t="s">
        <v>124</v>
      </c>
      <c r="B72" s="418" t="s">
        <v>4</v>
      </c>
      <c r="C72" s="804"/>
      <c r="D72" s="419">
        <v>107637</v>
      </c>
      <c r="E72" s="419">
        <v>10</v>
      </c>
      <c r="F72" s="762"/>
      <c r="G72" s="763"/>
      <c r="H72" s="763"/>
      <c r="I72" s="764"/>
      <c r="J72" s="764"/>
      <c r="K72" s="764"/>
      <c r="L72" s="420"/>
      <c r="M72" s="762"/>
      <c r="N72" s="763"/>
      <c r="O72" s="766"/>
      <c r="P72" s="766"/>
      <c r="Q72" s="763"/>
      <c r="R72" s="763"/>
      <c r="S72" s="763"/>
      <c r="T72" s="763"/>
      <c r="U72" s="763"/>
      <c r="V72" s="764"/>
      <c r="W72" s="421"/>
      <c r="X72" s="420"/>
      <c r="Y72" s="762"/>
      <c r="Z72" s="763"/>
      <c r="AA72" s="763"/>
      <c r="AB72" s="763"/>
      <c r="AC72" s="764"/>
      <c r="AD72" s="421"/>
      <c r="AE72" s="763"/>
      <c r="AF72" s="763"/>
      <c r="AG72" s="763"/>
      <c r="AH72" s="764"/>
      <c r="AI72" s="421"/>
      <c r="AJ72" s="765"/>
      <c r="AK72" s="892">
        <f t="shared" si="71"/>
        <v>0</v>
      </c>
      <c r="AL72" s="884">
        <f t="shared" si="72"/>
        <v>0</v>
      </c>
      <c r="AM72" s="883">
        <f t="shared" si="73"/>
        <v>0</v>
      </c>
      <c r="AN72" s="884">
        <f t="shared" si="74"/>
        <v>0</v>
      </c>
      <c r="AO72" s="883">
        <f t="shared" si="75"/>
        <v>0</v>
      </c>
      <c r="AP72" s="884">
        <f t="shared" si="76"/>
        <v>0</v>
      </c>
      <c r="AQ72" s="768">
        <f t="shared" si="77"/>
        <v>0</v>
      </c>
      <c r="AR72" s="883">
        <f t="shared" si="78"/>
        <v>0</v>
      </c>
      <c r="AS72" s="886">
        <f t="shared" si="79"/>
        <v>0</v>
      </c>
      <c r="AT72" s="888">
        <f t="shared" si="80"/>
        <v>0</v>
      </c>
      <c r="AU72" s="886">
        <f t="shared" si="81"/>
        <v>0</v>
      </c>
      <c r="AV72" s="886">
        <f t="shared" si="82"/>
        <v>0</v>
      </c>
      <c r="AW72" s="888">
        <f t="shared" si="83"/>
        <v>0</v>
      </c>
      <c r="AX72" s="886">
        <f t="shared" si="84"/>
        <v>0</v>
      </c>
      <c r="AY72" s="886">
        <f t="shared" si="85"/>
        <v>0</v>
      </c>
      <c r="AZ72" s="888">
        <f t="shared" si="86"/>
        <v>0</v>
      </c>
      <c r="BA72" s="884">
        <f t="shared" si="87"/>
        <v>0</v>
      </c>
      <c r="BB72" s="883">
        <f t="shared" si="88"/>
        <v>0</v>
      </c>
      <c r="BC72" s="884">
        <f t="shared" si="89"/>
        <v>0</v>
      </c>
      <c r="BD72" s="883">
        <f t="shared" si="90"/>
        <v>0</v>
      </c>
      <c r="BE72" s="886">
        <f t="shared" si="91"/>
        <v>0</v>
      </c>
      <c r="BF72" s="886">
        <f t="shared" si="92"/>
        <v>0</v>
      </c>
      <c r="BG72" s="888">
        <f t="shared" si="93"/>
        <v>0</v>
      </c>
      <c r="BH72" s="886">
        <f t="shared" si="94"/>
        <v>0</v>
      </c>
      <c r="BI72" s="886">
        <f t="shared" si="95"/>
        <v>0</v>
      </c>
      <c r="BJ72" s="890">
        <f t="shared" si="96"/>
        <v>0</v>
      </c>
      <c r="BK72" s="885">
        <f t="shared" si="97"/>
        <v>0</v>
      </c>
      <c r="BL72" s="885">
        <f t="shared" si="98"/>
        <v>0</v>
      </c>
      <c r="BM72" s="762"/>
      <c r="BN72" s="764"/>
      <c r="BO72" s="770"/>
      <c r="BP72" s="763"/>
      <c r="BQ72" s="764"/>
      <c r="BR72" s="770"/>
      <c r="BS72" s="768">
        <f t="shared" si="99"/>
        <v>0</v>
      </c>
      <c r="BT72" s="768">
        <f t="shared" si="100"/>
        <v>0</v>
      </c>
      <c r="BU72" s="771">
        <f t="shared" si="101"/>
        <v>0</v>
      </c>
      <c r="BV72" s="772"/>
      <c r="BW72" s="767"/>
      <c r="BX72" s="765"/>
      <c r="BY72" s="772"/>
      <c r="BZ72" s="767"/>
      <c r="CA72" s="765"/>
      <c r="CB72" s="772"/>
      <c r="CC72" s="767"/>
      <c r="CD72" s="765"/>
      <c r="CE72" s="773">
        <f t="shared" si="102"/>
        <v>0</v>
      </c>
      <c r="CF72" s="774">
        <f t="shared" si="103"/>
        <v>0</v>
      </c>
      <c r="CG72" s="775">
        <f t="shared" si="104"/>
        <v>0</v>
      </c>
      <c r="CH72" s="772"/>
      <c r="CI72" s="767"/>
      <c r="CJ72" s="776"/>
      <c r="CK72" s="874">
        <v>546</v>
      </c>
      <c r="CL72" s="778">
        <v>659</v>
      </c>
      <c r="CM72" s="764">
        <v>590</v>
      </c>
      <c r="CN72" s="764">
        <v>579</v>
      </c>
      <c r="CO72" s="767">
        <v>691</v>
      </c>
      <c r="CP72" s="780">
        <v>561</v>
      </c>
      <c r="CQ72" s="777">
        <v>261</v>
      </c>
      <c r="CR72" s="778">
        <v>231</v>
      </c>
      <c r="CS72" s="778">
        <v>172</v>
      </c>
      <c r="CT72" s="778">
        <v>174</v>
      </c>
      <c r="CU72" s="778">
        <v>215</v>
      </c>
      <c r="CV72" s="764">
        <v>191</v>
      </c>
      <c r="CW72" s="767">
        <v>274</v>
      </c>
      <c r="CX72" s="765">
        <v>287</v>
      </c>
      <c r="CY72" s="777"/>
      <c r="CZ72" s="778"/>
      <c r="DA72" s="778"/>
      <c r="DB72" s="778"/>
      <c r="DC72" s="778"/>
      <c r="DD72" s="767"/>
      <c r="DE72" s="767">
        <v>0</v>
      </c>
      <c r="DF72" s="765"/>
      <c r="DG72" s="892">
        <f t="shared" si="64"/>
        <v>261</v>
      </c>
      <c r="DH72" s="884">
        <f t="shared" si="105"/>
        <v>261</v>
      </c>
      <c r="DI72" s="883">
        <f t="shared" si="65"/>
        <v>231</v>
      </c>
      <c r="DJ72" s="884">
        <f t="shared" si="106"/>
        <v>231</v>
      </c>
      <c r="DK72" s="883">
        <f t="shared" si="66"/>
        <v>172</v>
      </c>
      <c r="DL72" s="884">
        <f t="shared" si="107"/>
        <v>172</v>
      </c>
      <c r="DM72" s="888">
        <f t="shared" si="67"/>
        <v>174</v>
      </c>
      <c r="DN72" s="886">
        <f t="shared" ref="DN72:DN135" si="111">IF(CT72&gt;0,DM72,)</f>
        <v>174</v>
      </c>
      <c r="DO72" s="886">
        <f t="shared" si="108"/>
        <v>174</v>
      </c>
      <c r="DP72" s="888">
        <f t="shared" si="68"/>
        <v>215</v>
      </c>
      <c r="DQ72" s="886">
        <f t="shared" ref="DQ72:DQ135" si="112">IF(CU72&gt;0,DP72,)</f>
        <v>215</v>
      </c>
      <c r="DR72" s="886">
        <f t="shared" si="109"/>
        <v>215</v>
      </c>
      <c r="DS72" s="888">
        <f t="shared" si="69"/>
        <v>191</v>
      </c>
      <c r="DT72" s="886">
        <f t="shared" ref="DT72:DT135" si="113">IF(CV72&gt;0,DS72,)</f>
        <v>191</v>
      </c>
      <c r="DU72" s="886">
        <f t="shared" si="110"/>
        <v>191</v>
      </c>
      <c r="DV72" s="886">
        <f t="shared" ref="DV72:DV135" si="114">IF(EC72&gt;0,DS72,)</f>
        <v>191</v>
      </c>
      <c r="DW72" s="888">
        <f t="shared" si="70"/>
        <v>274</v>
      </c>
      <c r="DX72" s="886">
        <f t="shared" ref="DX72:DX135" si="115">IF(ED72&gt;0,DW72,)</f>
        <v>274</v>
      </c>
      <c r="DY72" s="886">
        <f t="shared" ref="DY72:DY135" si="116">IF(ED72&gt;0,DW72,)</f>
        <v>274</v>
      </c>
      <c r="DZ72" s="954">
        <f t="shared" si="63"/>
        <v>287</v>
      </c>
      <c r="EA72" s="885">
        <f t="shared" ref="EA72:EA135" si="117">IF(EE72&gt;0,DZ72,)</f>
        <v>287</v>
      </c>
      <c r="EB72" s="885">
        <f t="shared" ref="EB72:EB135" si="118">IF(EE72&gt;0,DZ72,)</f>
        <v>287</v>
      </c>
      <c r="EC72" s="772">
        <v>85</v>
      </c>
      <c r="ED72" s="767">
        <v>121</v>
      </c>
      <c r="EE72" s="770">
        <v>126</v>
      </c>
      <c r="EF72" s="764">
        <v>3</v>
      </c>
      <c r="EG72" s="767">
        <v>9</v>
      </c>
      <c r="EH72" s="782">
        <v>12</v>
      </c>
      <c r="EI72" s="774">
        <f t="shared" ref="EI72:EI135" si="119">IF(DT72="","",(DT72-EC72-EF72))</f>
        <v>103</v>
      </c>
      <c r="EJ72" s="774">
        <f t="shared" ref="EJ72:EJ135" si="120">IF(DX72="","",(DX72-ED72-EG72))</f>
        <v>144</v>
      </c>
      <c r="EK72" s="775">
        <f t="shared" ref="EK72:EK135" si="121">IF(EA72="","",(EA72-EE72-EH72))</f>
        <v>149</v>
      </c>
      <c r="EL72" s="772">
        <v>15</v>
      </c>
      <c r="EM72" s="767">
        <v>18</v>
      </c>
      <c r="EN72" s="770">
        <v>23</v>
      </c>
      <c r="EO72" s="772">
        <v>31</v>
      </c>
      <c r="EP72" s="767">
        <v>31</v>
      </c>
      <c r="EQ72" s="782">
        <v>53</v>
      </c>
      <c r="ER72" s="772">
        <v>16</v>
      </c>
      <c r="ES72" s="767">
        <v>19</v>
      </c>
      <c r="ET72" s="770">
        <v>7</v>
      </c>
      <c r="EU72" s="774">
        <f t="shared" ref="EU72:EU135" si="122">IF(DO72="","",(DO72-SUM(EL72,EO72,ER72)))</f>
        <v>112</v>
      </c>
      <c r="EV72" s="774">
        <f t="shared" ref="EV72:EV135" si="123">IF(DR72="","",(DR72-SUM(EM72,EP72,ES72)))</f>
        <v>147</v>
      </c>
      <c r="EW72" s="775">
        <f t="shared" ref="EW72:EW135" si="124">IF(DU72="","",(DU72-SUM(EN72,EQ72,ET72)))</f>
        <v>108</v>
      </c>
      <c r="EX72" s="772">
        <v>58</v>
      </c>
      <c r="EY72" s="767">
        <v>57</v>
      </c>
      <c r="EZ72" s="770">
        <v>43</v>
      </c>
      <c r="FA72" s="598"/>
    </row>
    <row r="73" spans="1:157">
      <c r="A73" s="417" t="s">
        <v>124</v>
      </c>
      <c r="B73" s="418" t="s">
        <v>5</v>
      </c>
      <c r="C73" s="804"/>
      <c r="D73" s="419">
        <v>107992</v>
      </c>
      <c r="E73" s="419">
        <v>10</v>
      </c>
      <c r="F73" s="762"/>
      <c r="G73" s="763"/>
      <c r="H73" s="763"/>
      <c r="I73" s="764"/>
      <c r="J73" s="764"/>
      <c r="K73" s="764"/>
      <c r="L73" s="420"/>
      <c r="M73" s="762"/>
      <c r="N73" s="763"/>
      <c r="O73" s="766"/>
      <c r="P73" s="766"/>
      <c r="Q73" s="763"/>
      <c r="R73" s="763"/>
      <c r="S73" s="763"/>
      <c r="T73" s="763"/>
      <c r="U73" s="763"/>
      <c r="V73" s="764"/>
      <c r="W73" s="421"/>
      <c r="X73" s="420"/>
      <c r="Y73" s="762"/>
      <c r="Z73" s="763"/>
      <c r="AA73" s="763"/>
      <c r="AB73" s="763"/>
      <c r="AC73" s="764"/>
      <c r="AD73" s="421"/>
      <c r="AE73" s="763"/>
      <c r="AF73" s="763"/>
      <c r="AG73" s="763"/>
      <c r="AH73" s="764"/>
      <c r="AI73" s="421"/>
      <c r="AJ73" s="765"/>
      <c r="AK73" s="892">
        <f t="shared" si="71"/>
        <v>0</v>
      </c>
      <c r="AL73" s="884">
        <f t="shared" si="72"/>
        <v>0</v>
      </c>
      <c r="AM73" s="883">
        <f t="shared" si="73"/>
        <v>0</v>
      </c>
      <c r="AN73" s="884">
        <f t="shared" si="74"/>
        <v>0</v>
      </c>
      <c r="AO73" s="883">
        <f t="shared" si="75"/>
        <v>0</v>
      </c>
      <c r="AP73" s="884">
        <f t="shared" si="76"/>
        <v>0</v>
      </c>
      <c r="AQ73" s="768">
        <f t="shared" si="77"/>
        <v>0</v>
      </c>
      <c r="AR73" s="883">
        <f t="shared" si="78"/>
        <v>0</v>
      </c>
      <c r="AS73" s="886">
        <f t="shared" si="79"/>
        <v>0</v>
      </c>
      <c r="AT73" s="888">
        <f t="shared" si="80"/>
        <v>0</v>
      </c>
      <c r="AU73" s="886">
        <f t="shared" si="81"/>
        <v>0</v>
      </c>
      <c r="AV73" s="886">
        <f t="shared" si="82"/>
        <v>0</v>
      </c>
      <c r="AW73" s="888">
        <f t="shared" si="83"/>
        <v>0</v>
      </c>
      <c r="AX73" s="886">
        <f t="shared" si="84"/>
        <v>0</v>
      </c>
      <c r="AY73" s="886">
        <f t="shared" si="85"/>
        <v>0</v>
      </c>
      <c r="AZ73" s="888">
        <f t="shared" si="86"/>
        <v>0</v>
      </c>
      <c r="BA73" s="884">
        <f t="shared" si="87"/>
        <v>0</v>
      </c>
      <c r="BB73" s="883">
        <f t="shared" si="88"/>
        <v>0</v>
      </c>
      <c r="BC73" s="884">
        <f t="shared" si="89"/>
        <v>0</v>
      </c>
      <c r="BD73" s="883">
        <f t="shared" si="90"/>
        <v>0</v>
      </c>
      <c r="BE73" s="886">
        <f t="shared" si="91"/>
        <v>0</v>
      </c>
      <c r="BF73" s="886">
        <f t="shared" si="92"/>
        <v>0</v>
      </c>
      <c r="BG73" s="888">
        <f t="shared" si="93"/>
        <v>0</v>
      </c>
      <c r="BH73" s="886">
        <f t="shared" si="94"/>
        <v>0</v>
      </c>
      <c r="BI73" s="886">
        <f t="shared" si="95"/>
        <v>0</v>
      </c>
      <c r="BJ73" s="890">
        <f t="shared" si="96"/>
        <v>0</v>
      </c>
      <c r="BK73" s="885">
        <f t="shared" si="97"/>
        <v>0</v>
      </c>
      <c r="BL73" s="885">
        <f t="shared" si="98"/>
        <v>0</v>
      </c>
      <c r="BM73" s="762"/>
      <c r="BN73" s="764"/>
      <c r="BO73" s="770"/>
      <c r="BP73" s="763"/>
      <c r="BQ73" s="764"/>
      <c r="BR73" s="770"/>
      <c r="BS73" s="768">
        <f t="shared" si="99"/>
        <v>0</v>
      </c>
      <c r="BT73" s="768">
        <f t="shared" si="100"/>
        <v>0</v>
      </c>
      <c r="BU73" s="771">
        <f t="shared" si="101"/>
        <v>0</v>
      </c>
      <c r="BV73" s="772"/>
      <c r="BW73" s="767"/>
      <c r="BX73" s="765"/>
      <c r="BY73" s="772"/>
      <c r="BZ73" s="767"/>
      <c r="CA73" s="765"/>
      <c r="CB73" s="772"/>
      <c r="CC73" s="767"/>
      <c r="CD73" s="765"/>
      <c r="CE73" s="773">
        <f t="shared" si="102"/>
        <v>0</v>
      </c>
      <c r="CF73" s="774">
        <f t="shared" si="103"/>
        <v>0</v>
      </c>
      <c r="CG73" s="775">
        <f t="shared" si="104"/>
        <v>0</v>
      </c>
      <c r="CH73" s="772"/>
      <c r="CI73" s="767"/>
      <c r="CJ73" s="776"/>
      <c r="CK73" s="874">
        <v>367</v>
      </c>
      <c r="CL73" s="778">
        <v>348</v>
      </c>
      <c r="CM73" s="764">
        <v>401</v>
      </c>
      <c r="CN73" s="764">
        <v>462</v>
      </c>
      <c r="CO73" s="767">
        <v>467</v>
      </c>
      <c r="CP73" s="780">
        <v>379</v>
      </c>
      <c r="CQ73" s="777">
        <v>107</v>
      </c>
      <c r="CR73" s="778">
        <v>129</v>
      </c>
      <c r="CS73" s="778">
        <v>144</v>
      </c>
      <c r="CT73" s="778">
        <v>141</v>
      </c>
      <c r="CU73" s="778">
        <v>196</v>
      </c>
      <c r="CV73" s="764">
        <v>209</v>
      </c>
      <c r="CW73" s="767">
        <v>221</v>
      </c>
      <c r="CX73" s="765">
        <v>190</v>
      </c>
      <c r="CY73" s="777"/>
      <c r="CZ73" s="778"/>
      <c r="DA73" s="778"/>
      <c r="DB73" s="778"/>
      <c r="DC73" s="778"/>
      <c r="DD73" s="767"/>
      <c r="DE73" s="767">
        <v>0</v>
      </c>
      <c r="DF73" s="765"/>
      <c r="DG73" s="892">
        <f t="shared" si="64"/>
        <v>107</v>
      </c>
      <c r="DH73" s="884">
        <f t="shared" si="105"/>
        <v>107</v>
      </c>
      <c r="DI73" s="883">
        <f t="shared" si="65"/>
        <v>129</v>
      </c>
      <c r="DJ73" s="884">
        <f t="shared" si="106"/>
        <v>129</v>
      </c>
      <c r="DK73" s="883">
        <f t="shared" si="66"/>
        <v>144</v>
      </c>
      <c r="DL73" s="884">
        <f t="shared" si="107"/>
        <v>144</v>
      </c>
      <c r="DM73" s="888">
        <f t="shared" si="67"/>
        <v>141</v>
      </c>
      <c r="DN73" s="886">
        <f t="shared" si="111"/>
        <v>141</v>
      </c>
      <c r="DO73" s="886">
        <f t="shared" si="108"/>
        <v>141</v>
      </c>
      <c r="DP73" s="888">
        <f t="shared" si="68"/>
        <v>196</v>
      </c>
      <c r="DQ73" s="886">
        <f t="shared" si="112"/>
        <v>196</v>
      </c>
      <c r="DR73" s="886">
        <f t="shared" si="109"/>
        <v>196</v>
      </c>
      <c r="DS73" s="888">
        <f t="shared" si="69"/>
        <v>209</v>
      </c>
      <c r="DT73" s="886">
        <f t="shared" si="113"/>
        <v>209</v>
      </c>
      <c r="DU73" s="886">
        <f t="shared" si="110"/>
        <v>209</v>
      </c>
      <c r="DV73" s="886">
        <f t="shared" si="114"/>
        <v>209</v>
      </c>
      <c r="DW73" s="888">
        <f t="shared" si="70"/>
        <v>221</v>
      </c>
      <c r="DX73" s="886">
        <f t="shared" si="115"/>
        <v>221</v>
      </c>
      <c r="DY73" s="886">
        <f t="shared" si="116"/>
        <v>221</v>
      </c>
      <c r="DZ73" s="954">
        <f t="shared" si="63"/>
        <v>190</v>
      </c>
      <c r="EA73" s="885">
        <f t="shared" si="117"/>
        <v>190</v>
      </c>
      <c r="EB73" s="885">
        <f t="shared" si="118"/>
        <v>190</v>
      </c>
      <c r="EC73" s="772">
        <v>103</v>
      </c>
      <c r="ED73" s="767">
        <v>84</v>
      </c>
      <c r="EE73" s="770">
        <v>88</v>
      </c>
      <c r="EF73" s="764">
        <v>8</v>
      </c>
      <c r="EG73" s="767">
        <v>7</v>
      </c>
      <c r="EH73" s="782">
        <v>14</v>
      </c>
      <c r="EI73" s="774">
        <f t="shared" si="119"/>
        <v>98</v>
      </c>
      <c r="EJ73" s="774">
        <f t="shared" si="120"/>
        <v>130</v>
      </c>
      <c r="EK73" s="775">
        <f t="shared" si="121"/>
        <v>88</v>
      </c>
      <c r="EL73" s="772">
        <v>57</v>
      </c>
      <c r="EM73" s="767">
        <v>67</v>
      </c>
      <c r="EN73" s="770">
        <v>82</v>
      </c>
      <c r="EO73" s="772">
        <v>9</v>
      </c>
      <c r="EP73" s="767">
        <v>19</v>
      </c>
      <c r="EQ73" s="782">
        <v>24</v>
      </c>
      <c r="ER73" s="772">
        <v>10</v>
      </c>
      <c r="ES73" s="767">
        <v>11</v>
      </c>
      <c r="ET73" s="770">
        <v>25</v>
      </c>
      <c r="EU73" s="774">
        <f t="shared" si="122"/>
        <v>65</v>
      </c>
      <c r="EV73" s="774">
        <f t="shared" si="123"/>
        <v>99</v>
      </c>
      <c r="EW73" s="775">
        <f t="shared" si="124"/>
        <v>78</v>
      </c>
      <c r="EX73" s="772">
        <v>30</v>
      </c>
      <c r="EY73" s="767">
        <v>70</v>
      </c>
      <c r="EZ73" s="770">
        <v>72</v>
      </c>
      <c r="FA73" s="598"/>
    </row>
    <row r="74" spans="1:157">
      <c r="A74" s="417" t="s">
        <v>124</v>
      </c>
      <c r="B74" s="418" t="s">
        <v>6</v>
      </c>
      <c r="C74" s="804"/>
      <c r="D74" s="419">
        <v>106999</v>
      </c>
      <c r="E74" s="419">
        <v>10</v>
      </c>
      <c r="F74" s="762"/>
      <c r="G74" s="763"/>
      <c r="H74" s="763"/>
      <c r="I74" s="764"/>
      <c r="J74" s="764"/>
      <c r="K74" s="764"/>
      <c r="L74" s="420"/>
      <c r="M74" s="762"/>
      <c r="N74" s="763"/>
      <c r="O74" s="766"/>
      <c r="P74" s="766"/>
      <c r="Q74" s="763"/>
      <c r="R74" s="763"/>
      <c r="S74" s="763"/>
      <c r="T74" s="763"/>
      <c r="U74" s="763"/>
      <c r="V74" s="764"/>
      <c r="W74" s="421"/>
      <c r="X74" s="420"/>
      <c r="Y74" s="762"/>
      <c r="Z74" s="763"/>
      <c r="AA74" s="763"/>
      <c r="AB74" s="763"/>
      <c r="AC74" s="764"/>
      <c r="AD74" s="421"/>
      <c r="AE74" s="763"/>
      <c r="AF74" s="763"/>
      <c r="AG74" s="763"/>
      <c r="AH74" s="764"/>
      <c r="AI74" s="421"/>
      <c r="AJ74" s="765"/>
      <c r="AK74" s="892">
        <f t="shared" si="71"/>
        <v>0</v>
      </c>
      <c r="AL74" s="884">
        <f t="shared" si="72"/>
        <v>0</v>
      </c>
      <c r="AM74" s="883">
        <f t="shared" si="73"/>
        <v>0</v>
      </c>
      <c r="AN74" s="884">
        <f t="shared" si="74"/>
        <v>0</v>
      </c>
      <c r="AO74" s="883">
        <f t="shared" si="75"/>
        <v>0</v>
      </c>
      <c r="AP74" s="884">
        <f t="shared" si="76"/>
        <v>0</v>
      </c>
      <c r="AQ74" s="768">
        <f t="shared" si="77"/>
        <v>0</v>
      </c>
      <c r="AR74" s="883">
        <f t="shared" si="78"/>
        <v>0</v>
      </c>
      <c r="AS74" s="886">
        <f t="shared" si="79"/>
        <v>0</v>
      </c>
      <c r="AT74" s="888">
        <f t="shared" si="80"/>
        <v>0</v>
      </c>
      <c r="AU74" s="886">
        <f t="shared" si="81"/>
        <v>0</v>
      </c>
      <c r="AV74" s="886">
        <f t="shared" si="82"/>
        <v>0</v>
      </c>
      <c r="AW74" s="888">
        <f t="shared" si="83"/>
        <v>0</v>
      </c>
      <c r="AX74" s="886">
        <f t="shared" si="84"/>
        <v>0</v>
      </c>
      <c r="AY74" s="886">
        <f t="shared" si="85"/>
        <v>0</v>
      </c>
      <c r="AZ74" s="888">
        <f t="shared" si="86"/>
        <v>0</v>
      </c>
      <c r="BA74" s="884">
        <f t="shared" si="87"/>
        <v>0</v>
      </c>
      <c r="BB74" s="883">
        <f t="shared" si="88"/>
        <v>0</v>
      </c>
      <c r="BC74" s="884">
        <f t="shared" si="89"/>
        <v>0</v>
      </c>
      <c r="BD74" s="883">
        <f t="shared" si="90"/>
        <v>0</v>
      </c>
      <c r="BE74" s="886">
        <f t="shared" si="91"/>
        <v>0</v>
      </c>
      <c r="BF74" s="886">
        <f t="shared" si="92"/>
        <v>0</v>
      </c>
      <c r="BG74" s="888">
        <f t="shared" si="93"/>
        <v>0</v>
      </c>
      <c r="BH74" s="886">
        <f t="shared" si="94"/>
        <v>0</v>
      </c>
      <c r="BI74" s="886">
        <f t="shared" si="95"/>
        <v>0</v>
      </c>
      <c r="BJ74" s="890">
        <f t="shared" si="96"/>
        <v>0</v>
      </c>
      <c r="BK74" s="885">
        <f t="shared" si="97"/>
        <v>0</v>
      </c>
      <c r="BL74" s="885">
        <f t="shared" si="98"/>
        <v>0</v>
      </c>
      <c r="BM74" s="762"/>
      <c r="BN74" s="764"/>
      <c r="BO74" s="770"/>
      <c r="BP74" s="763"/>
      <c r="BQ74" s="764"/>
      <c r="BR74" s="770"/>
      <c r="BS74" s="768">
        <f t="shared" si="99"/>
        <v>0</v>
      </c>
      <c r="BT74" s="768">
        <f t="shared" si="100"/>
        <v>0</v>
      </c>
      <c r="BU74" s="771">
        <f t="shared" si="101"/>
        <v>0</v>
      </c>
      <c r="BV74" s="772"/>
      <c r="BW74" s="767"/>
      <c r="BX74" s="765"/>
      <c r="BY74" s="772"/>
      <c r="BZ74" s="767"/>
      <c r="CA74" s="765"/>
      <c r="CB74" s="772"/>
      <c r="CC74" s="767"/>
      <c r="CD74" s="765"/>
      <c r="CE74" s="773">
        <f t="shared" si="102"/>
        <v>0</v>
      </c>
      <c r="CF74" s="774">
        <f t="shared" si="103"/>
        <v>0</v>
      </c>
      <c r="CG74" s="775">
        <f t="shared" si="104"/>
        <v>0</v>
      </c>
      <c r="CH74" s="772"/>
      <c r="CI74" s="767"/>
      <c r="CJ74" s="776"/>
      <c r="CK74" s="874">
        <v>338</v>
      </c>
      <c r="CL74" s="778">
        <v>339</v>
      </c>
      <c r="CM74" s="764">
        <v>427</v>
      </c>
      <c r="CN74" s="764">
        <v>341</v>
      </c>
      <c r="CO74" s="767">
        <v>507</v>
      </c>
      <c r="CP74" s="780">
        <v>467</v>
      </c>
      <c r="CQ74" s="777">
        <v>129</v>
      </c>
      <c r="CR74" s="778">
        <v>149</v>
      </c>
      <c r="CS74" s="778">
        <v>142</v>
      </c>
      <c r="CT74" s="778">
        <v>163</v>
      </c>
      <c r="CU74" s="778">
        <v>220</v>
      </c>
      <c r="CV74" s="764">
        <v>203</v>
      </c>
      <c r="CW74" s="767">
        <v>294</v>
      </c>
      <c r="CX74" s="765">
        <v>271</v>
      </c>
      <c r="CY74" s="777"/>
      <c r="CZ74" s="778"/>
      <c r="DA74" s="778"/>
      <c r="DB74" s="778"/>
      <c r="DC74" s="778"/>
      <c r="DD74" s="767"/>
      <c r="DE74" s="767">
        <v>0</v>
      </c>
      <c r="DF74" s="765"/>
      <c r="DG74" s="892">
        <f t="shared" si="64"/>
        <v>129</v>
      </c>
      <c r="DH74" s="884">
        <f t="shared" si="105"/>
        <v>129</v>
      </c>
      <c r="DI74" s="883">
        <f t="shared" si="65"/>
        <v>149</v>
      </c>
      <c r="DJ74" s="884">
        <f t="shared" si="106"/>
        <v>149</v>
      </c>
      <c r="DK74" s="883">
        <f t="shared" si="66"/>
        <v>142</v>
      </c>
      <c r="DL74" s="884">
        <f t="shared" si="107"/>
        <v>142</v>
      </c>
      <c r="DM74" s="888">
        <f t="shared" si="67"/>
        <v>163</v>
      </c>
      <c r="DN74" s="886">
        <f t="shared" si="111"/>
        <v>163</v>
      </c>
      <c r="DO74" s="886">
        <f t="shared" si="108"/>
        <v>163</v>
      </c>
      <c r="DP74" s="888">
        <f t="shared" si="68"/>
        <v>220</v>
      </c>
      <c r="DQ74" s="886">
        <f t="shared" si="112"/>
        <v>220</v>
      </c>
      <c r="DR74" s="886">
        <f t="shared" si="109"/>
        <v>220</v>
      </c>
      <c r="DS74" s="888">
        <f t="shared" si="69"/>
        <v>203</v>
      </c>
      <c r="DT74" s="886">
        <f t="shared" si="113"/>
        <v>203</v>
      </c>
      <c r="DU74" s="886">
        <f t="shared" si="110"/>
        <v>203</v>
      </c>
      <c r="DV74" s="886">
        <f t="shared" si="114"/>
        <v>203</v>
      </c>
      <c r="DW74" s="888">
        <f t="shared" si="70"/>
        <v>294</v>
      </c>
      <c r="DX74" s="886">
        <f t="shared" si="115"/>
        <v>294</v>
      </c>
      <c r="DY74" s="886">
        <f t="shared" si="116"/>
        <v>294</v>
      </c>
      <c r="DZ74" s="954">
        <f t="shared" si="63"/>
        <v>271</v>
      </c>
      <c r="EA74" s="885">
        <f t="shared" si="117"/>
        <v>271</v>
      </c>
      <c r="EB74" s="885">
        <f t="shared" si="118"/>
        <v>271</v>
      </c>
      <c r="EC74" s="772">
        <v>119</v>
      </c>
      <c r="ED74" s="767">
        <v>141</v>
      </c>
      <c r="EE74" s="770">
        <v>133</v>
      </c>
      <c r="EF74" s="764">
        <v>12</v>
      </c>
      <c r="EG74" s="767">
        <v>14</v>
      </c>
      <c r="EH74" s="782">
        <v>25</v>
      </c>
      <c r="EI74" s="774">
        <f t="shared" si="119"/>
        <v>72</v>
      </c>
      <c r="EJ74" s="774">
        <f t="shared" si="120"/>
        <v>139</v>
      </c>
      <c r="EK74" s="775">
        <f t="shared" si="121"/>
        <v>113</v>
      </c>
      <c r="EL74" s="772">
        <v>31</v>
      </c>
      <c r="EM74" s="767">
        <v>58</v>
      </c>
      <c r="EN74" s="770">
        <v>55</v>
      </c>
      <c r="EO74" s="772">
        <v>31</v>
      </c>
      <c r="EP74" s="767">
        <v>33</v>
      </c>
      <c r="EQ74" s="782">
        <v>34</v>
      </c>
      <c r="ER74" s="772">
        <v>18</v>
      </c>
      <c r="ES74" s="767">
        <v>24</v>
      </c>
      <c r="ET74" s="770">
        <v>39</v>
      </c>
      <c r="EU74" s="774">
        <f t="shared" si="122"/>
        <v>83</v>
      </c>
      <c r="EV74" s="774">
        <f t="shared" si="123"/>
        <v>105</v>
      </c>
      <c r="EW74" s="775">
        <f t="shared" si="124"/>
        <v>75</v>
      </c>
      <c r="EX74" s="772">
        <v>43</v>
      </c>
      <c r="EY74" s="767">
        <v>45</v>
      </c>
      <c r="EZ74" s="770">
        <v>52</v>
      </c>
      <c r="FA74" s="598"/>
    </row>
    <row r="75" spans="1:157">
      <c r="A75" s="417" t="s">
        <v>124</v>
      </c>
      <c r="B75" s="418" t="s">
        <v>7</v>
      </c>
      <c r="C75" s="804"/>
      <c r="D75" s="419">
        <v>107725</v>
      </c>
      <c r="E75" s="419">
        <v>10</v>
      </c>
      <c r="F75" s="762"/>
      <c r="G75" s="763"/>
      <c r="H75" s="763"/>
      <c r="I75" s="764"/>
      <c r="J75" s="764"/>
      <c r="K75" s="764"/>
      <c r="L75" s="420"/>
      <c r="M75" s="762"/>
      <c r="N75" s="763"/>
      <c r="O75" s="766"/>
      <c r="P75" s="766"/>
      <c r="Q75" s="763"/>
      <c r="R75" s="763"/>
      <c r="S75" s="763"/>
      <c r="T75" s="763"/>
      <c r="U75" s="763"/>
      <c r="V75" s="764"/>
      <c r="W75" s="421"/>
      <c r="X75" s="420"/>
      <c r="Y75" s="762"/>
      <c r="Z75" s="763"/>
      <c r="AA75" s="763"/>
      <c r="AB75" s="763"/>
      <c r="AC75" s="764"/>
      <c r="AD75" s="421"/>
      <c r="AE75" s="763"/>
      <c r="AF75" s="763"/>
      <c r="AG75" s="763"/>
      <c r="AH75" s="764"/>
      <c r="AI75" s="421"/>
      <c r="AJ75" s="765"/>
      <c r="AK75" s="892">
        <f t="shared" si="71"/>
        <v>0</v>
      </c>
      <c r="AL75" s="884">
        <f t="shared" si="72"/>
        <v>0</v>
      </c>
      <c r="AM75" s="883">
        <f t="shared" si="73"/>
        <v>0</v>
      </c>
      <c r="AN75" s="884">
        <f t="shared" si="74"/>
        <v>0</v>
      </c>
      <c r="AO75" s="883">
        <f t="shared" si="75"/>
        <v>0</v>
      </c>
      <c r="AP75" s="884">
        <f t="shared" si="76"/>
        <v>0</v>
      </c>
      <c r="AQ75" s="768">
        <f t="shared" si="77"/>
        <v>0</v>
      </c>
      <c r="AR75" s="883">
        <f t="shared" si="78"/>
        <v>0</v>
      </c>
      <c r="AS75" s="886">
        <f t="shared" si="79"/>
        <v>0</v>
      </c>
      <c r="AT75" s="888">
        <f t="shared" si="80"/>
        <v>0</v>
      </c>
      <c r="AU75" s="886">
        <f t="shared" si="81"/>
        <v>0</v>
      </c>
      <c r="AV75" s="886">
        <f t="shared" si="82"/>
        <v>0</v>
      </c>
      <c r="AW75" s="888">
        <f t="shared" si="83"/>
        <v>0</v>
      </c>
      <c r="AX75" s="886">
        <f t="shared" si="84"/>
        <v>0</v>
      </c>
      <c r="AY75" s="886">
        <f t="shared" si="85"/>
        <v>0</v>
      </c>
      <c r="AZ75" s="888">
        <f t="shared" si="86"/>
        <v>0</v>
      </c>
      <c r="BA75" s="884">
        <f t="shared" si="87"/>
        <v>0</v>
      </c>
      <c r="BB75" s="883">
        <f t="shared" si="88"/>
        <v>0</v>
      </c>
      <c r="BC75" s="884">
        <f t="shared" si="89"/>
        <v>0</v>
      </c>
      <c r="BD75" s="883">
        <f t="shared" si="90"/>
        <v>0</v>
      </c>
      <c r="BE75" s="886">
        <f t="shared" si="91"/>
        <v>0</v>
      </c>
      <c r="BF75" s="886">
        <f t="shared" si="92"/>
        <v>0</v>
      </c>
      <c r="BG75" s="888">
        <f t="shared" si="93"/>
        <v>0</v>
      </c>
      <c r="BH75" s="886">
        <f t="shared" si="94"/>
        <v>0</v>
      </c>
      <c r="BI75" s="886">
        <f t="shared" si="95"/>
        <v>0</v>
      </c>
      <c r="BJ75" s="890">
        <f t="shared" si="96"/>
        <v>0</v>
      </c>
      <c r="BK75" s="885">
        <f t="shared" si="97"/>
        <v>0</v>
      </c>
      <c r="BL75" s="885">
        <f t="shared" si="98"/>
        <v>0</v>
      </c>
      <c r="BM75" s="762"/>
      <c r="BN75" s="764"/>
      <c r="BO75" s="770"/>
      <c r="BP75" s="763"/>
      <c r="BQ75" s="764"/>
      <c r="BR75" s="770"/>
      <c r="BS75" s="768">
        <f t="shared" si="99"/>
        <v>0</v>
      </c>
      <c r="BT75" s="768">
        <f t="shared" si="100"/>
        <v>0</v>
      </c>
      <c r="BU75" s="771">
        <f t="shared" si="101"/>
        <v>0</v>
      </c>
      <c r="BV75" s="772"/>
      <c r="BW75" s="767"/>
      <c r="BX75" s="765"/>
      <c r="BY75" s="772"/>
      <c r="BZ75" s="767"/>
      <c r="CA75" s="765"/>
      <c r="CB75" s="772"/>
      <c r="CC75" s="767"/>
      <c r="CD75" s="765"/>
      <c r="CE75" s="773">
        <f t="shared" si="102"/>
        <v>0</v>
      </c>
      <c r="CF75" s="774">
        <f t="shared" si="103"/>
        <v>0</v>
      </c>
      <c r="CG75" s="775">
        <f t="shared" si="104"/>
        <v>0</v>
      </c>
      <c r="CH75" s="772"/>
      <c r="CI75" s="767"/>
      <c r="CJ75" s="776"/>
      <c r="CK75" s="874">
        <v>361</v>
      </c>
      <c r="CL75" s="778">
        <v>321</v>
      </c>
      <c r="CM75" s="764">
        <v>458</v>
      </c>
      <c r="CN75" s="764">
        <v>331</v>
      </c>
      <c r="CO75" s="767">
        <v>464</v>
      </c>
      <c r="CP75" s="780">
        <v>450</v>
      </c>
      <c r="CQ75" s="777">
        <v>250</v>
      </c>
      <c r="CR75" s="778">
        <v>235</v>
      </c>
      <c r="CS75" s="778">
        <v>187</v>
      </c>
      <c r="CT75" s="778">
        <v>161</v>
      </c>
      <c r="CU75" s="778">
        <v>249</v>
      </c>
      <c r="CV75" s="764">
        <v>166</v>
      </c>
      <c r="CW75" s="767">
        <v>243</v>
      </c>
      <c r="CX75" s="765">
        <v>235</v>
      </c>
      <c r="CY75" s="777"/>
      <c r="CZ75" s="778"/>
      <c r="DA75" s="778"/>
      <c r="DB75" s="778"/>
      <c r="DC75" s="778"/>
      <c r="DD75" s="767"/>
      <c r="DE75" s="767">
        <v>0</v>
      </c>
      <c r="DF75" s="765"/>
      <c r="DG75" s="892">
        <f t="shared" si="64"/>
        <v>250</v>
      </c>
      <c r="DH75" s="884">
        <f t="shared" si="105"/>
        <v>250</v>
      </c>
      <c r="DI75" s="883">
        <f t="shared" si="65"/>
        <v>235</v>
      </c>
      <c r="DJ75" s="884">
        <f t="shared" si="106"/>
        <v>235</v>
      </c>
      <c r="DK75" s="883">
        <f t="shared" si="66"/>
        <v>187</v>
      </c>
      <c r="DL75" s="884">
        <f t="shared" si="107"/>
        <v>187</v>
      </c>
      <c r="DM75" s="888">
        <f t="shared" si="67"/>
        <v>161</v>
      </c>
      <c r="DN75" s="886">
        <f t="shared" si="111"/>
        <v>161</v>
      </c>
      <c r="DO75" s="886">
        <f t="shared" si="108"/>
        <v>161</v>
      </c>
      <c r="DP75" s="888">
        <f t="shared" si="68"/>
        <v>249</v>
      </c>
      <c r="DQ75" s="886">
        <f t="shared" si="112"/>
        <v>249</v>
      </c>
      <c r="DR75" s="886">
        <f t="shared" si="109"/>
        <v>249</v>
      </c>
      <c r="DS75" s="888">
        <f t="shared" si="69"/>
        <v>166</v>
      </c>
      <c r="DT75" s="886">
        <f t="shared" si="113"/>
        <v>166</v>
      </c>
      <c r="DU75" s="886">
        <f t="shared" si="110"/>
        <v>166</v>
      </c>
      <c r="DV75" s="886">
        <f t="shared" si="114"/>
        <v>166</v>
      </c>
      <c r="DW75" s="888">
        <f t="shared" si="70"/>
        <v>243</v>
      </c>
      <c r="DX75" s="886">
        <f t="shared" si="115"/>
        <v>243</v>
      </c>
      <c r="DY75" s="886">
        <f t="shared" si="116"/>
        <v>243</v>
      </c>
      <c r="DZ75" s="954">
        <f t="shared" si="63"/>
        <v>235</v>
      </c>
      <c r="EA75" s="885">
        <f t="shared" si="117"/>
        <v>235</v>
      </c>
      <c r="EB75" s="885">
        <f t="shared" si="118"/>
        <v>235</v>
      </c>
      <c r="EC75" s="772">
        <v>85</v>
      </c>
      <c r="ED75" s="767">
        <v>109</v>
      </c>
      <c r="EE75" s="770">
        <v>100</v>
      </c>
      <c r="EF75" s="764">
        <v>5</v>
      </c>
      <c r="EG75" s="767">
        <v>4</v>
      </c>
      <c r="EH75" s="782">
        <v>5</v>
      </c>
      <c r="EI75" s="774">
        <f t="shared" si="119"/>
        <v>76</v>
      </c>
      <c r="EJ75" s="774">
        <f t="shared" si="120"/>
        <v>130</v>
      </c>
      <c r="EK75" s="775">
        <f t="shared" si="121"/>
        <v>130</v>
      </c>
      <c r="EL75" s="772">
        <v>32</v>
      </c>
      <c r="EM75" s="767">
        <v>45</v>
      </c>
      <c r="EN75" s="770">
        <v>50</v>
      </c>
      <c r="EO75" s="772">
        <v>24</v>
      </c>
      <c r="EP75" s="767">
        <v>34</v>
      </c>
      <c r="EQ75" s="782">
        <v>40</v>
      </c>
      <c r="ER75" s="772">
        <v>19</v>
      </c>
      <c r="ES75" s="767">
        <v>29</v>
      </c>
      <c r="ET75" s="770">
        <v>17</v>
      </c>
      <c r="EU75" s="774">
        <f t="shared" si="122"/>
        <v>86</v>
      </c>
      <c r="EV75" s="774">
        <f t="shared" si="123"/>
        <v>141</v>
      </c>
      <c r="EW75" s="775">
        <f t="shared" si="124"/>
        <v>59</v>
      </c>
      <c r="EX75" s="772">
        <v>67</v>
      </c>
      <c r="EY75" s="767">
        <v>66</v>
      </c>
      <c r="EZ75" s="770">
        <v>77</v>
      </c>
      <c r="FA75" s="598"/>
    </row>
    <row r="76" spans="1:157">
      <c r="A76" s="417" t="s">
        <v>124</v>
      </c>
      <c r="B76" s="418" t="s">
        <v>8</v>
      </c>
      <c r="C76" s="804"/>
      <c r="D76" s="419">
        <v>107585</v>
      </c>
      <c r="E76" s="419">
        <v>10</v>
      </c>
      <c r="F76" s="762"/>
      <c r="G76" s="763"/>
      <c r="H76" s="763"/>
      <c r="I76" s="764"/>
      <c r="J76" s="764"/>
      <c r="K76" s="764"/>
      <c r="L76" s="420"/>
      <c r="M76" s="762"/>
      <c r="N76" s="763"/>
      <c r="O76" s="766"/>
      <c r="P76" s="766"/>
      <c r="Q76" s="763"/>
      <c r="R76" s="763"/>
      <c r="S76" s="763"/>
      <c r="T76" s="763"/>
      <c r="U76" s="763"/>
      <c r="V76" s="764"/>
      <c r="W76" s="421"/>
      <c r="X76" s="420"/>
      <c r="Y76" s="762"/>
      <c r="Z76" s="763"/>
      <c r="AA76" s="763"/>
      <c r="AB76" s="763"/>
      <c r="AC76" s="764"/>
      <c r="AD76" s="421"/>
      <c r="AE76" s="763"/>
      <c r="AF76" s="763"/>
      <c r="AG76" s="763"/>
      <c r="AH76" s="764"/>
      <c r="AI76" s="421"/>
      <c r="AJ76" s="765"/>
      <c r="AK76" s="892">
        <f t="shared" si="71"/>
        <v>0</v>
      </c>
      <c r="AL76" s="884">
        <f t="shared" si="72"/>
        <v>0</v>
      </c>
      <c r="AM76" s="883">
        <f t="shared" si="73"/>
        <v>0</v>
      </c>
      <c r="AN76" s="884">
        <f t="shared" si="74"/>
        <v>0</v>
      </c>
      <c r="AO76" s="883">
        <f t="shared" si="75"/>
        <v>0</v>
      </c>
      <c r="AP76" s="884">
        <f t="shared" si="76"/>
        <v>0</v>
      </c>
      <c r="AQ76" s="768">
        <f t="shared" si="77"/>
        <v>0</v>
      </c>
      <c r="AR76" s="883">
        <f t="shared" si="78"/>
        <v>0</v>
      </c>
      <c r="AS76" s="886">
        <f t="shared" si="79"/>
        <v>0</v>
      </c>
      <c r="AT76" s="888">
        <f t="shared" si="80"/>
        <v>0</v>
      </c>
      <c r="AU76" s="886">
        <f t="shared" si="81"/>
        <v>0</v>
      </c>
      <c r="AV76" s="886">
        <f t="shared" si="82"/>
        <v>0</v>
      </c>
      <c r="AW76" s="888">
        <f t="shared" si="83"/>
        <v>0</v>
      </c>
      <c r="AX76" s="886">
        <f t="shared" si="84"/>
        <v>0</v>
      </c>
      <c r="AY76" s="886">
        <f t="shared" si="85"/>
        <v>0</v>
      </c>
      <c r="AZ76" s="888">
        <f t="shared" si="86"/>
        <v>0</v>
      </c>
      <c r="BA76" s="884">
        <f t="shared" si="87"/>
        <v>0</v>
      </c>
      <c r="BB76" s="883">
        <f t="shared" si="88"/>
        <v>0</v>
      </c>
      <c r="BC76" s="884">
        <f t="shared" si="89"/>
        <v>0</v>
      </c>
      <c r="BD76" s="883">
        <f t="shared" si="90"/>
        <v>0</v>
      </c>
      <c r="BE76" s="886">
        <f t="shared" si="91"/>
        <v>0</v>
      </c>
      <c r="BF76" s="886">
        <f t="shared" si="92"/>
        <v>0</v>
      </c>
      <c r="BG76" s="888">
        <f t="shared" si="93"/>
        <v>0</v>
      </c>
      <c r="BH76" s="886">
        <f t="shared" si="94"/>
        <v>0</v>
      </c>
      <c r="BI76" s="886">
        <f t="shared" si="95"/>
        <v>0</v>
      </c>
      <c r="BJ76" s="890">
        <f t="shared" si="96"/>
        <v>0</v>
      </c>
      <c r="BK76" s="885">
        <f t="shared" si="97"/>
        <v>0</v>
      </c>
      <c r="BL76" s="885">
        <f t="shared" si="98"/>
        <v>0</v>
      </c>
      <c r="BM76" s="762"/>
      <c r="BN76" s="764"/>
      <c r="BO76" s="770"/>
      <c r="BP76" s="763"/>
      <c r="BQ76" s="764"/>
      <c r="BR76" s="770"/>
      <c r="BS76" s="768">
        <f t="shared" si="99"/>
        <v>0</v>
      </c>
      <c r="BT76" s="768">
        <f t="shared" si="100"/>
        <v>0</v>
      </c>
      <c r="BU76" s="771">
        <f t="shared" si="101"/>
        <v>0</v>
      </c>
      <c r="BV76" s="772"/>
      <c r="BW76" s="767"/>
      <c r="BX76" s="765"/>
      <c r="BY76" s="772"/>
      <c r="BZ76" s="767"/>
      <c r="CA76" s="765"/>
      <c r="CB76" s="772"/>
      <c r="CC76" s="767"/>
      <c r="CD76" s="765"/>
      <c r="CE76" s="773">
        <f t="shared" si="102"/>
        <v>0</v>
      </c>
      <c r="CF76" s="774">
        <f t="shared" si="103"/>
        <v>0</v>
      </c>
      <c r="CG76" s="775">
        <f t="shared" si="104"/>
        <v>0</v>
      </c>
      <c r="CH76" s="772"/>
      <c r="CI76" s="767"/>
      <c r="CJ76" s="776"/>
      <c r="CK76" s="874">
        <v>719</v>
      </c>
      <c r="CL76" s="778">
        <v>690</v>
      </c>
      <c r="CM76" s="764">
        <v>784</v>
      </c>
      <c r="CN76" s="764">
        <v>802</v>
      </c>
      <c r="CO76" s="767">
        <v>1081</v>
      </c>
      <c r="CP76" s="780">
        <v>946</v>
      </c>
      <c r="CQ76" s="777">
        <v>462</v>
      </c>
      <c r="CR76" s="778">
        <v>312</v>
      </c>
      <c r="CS76" s="778">
        <v>424</v>
      </c>
      <c r="CT76" s="778">
        <v>415</v>
      </c>
      <c r="CU76" s="778">
        <v>483</v>
      </c>
      <c r="CV76" s="764">
        <v>473</v>
      </c>
      <c r="CW76" s="767">
        <v>621</v>
      </c>
      <c r="CX76" s="765">
        <v>544</v>
      </c>
      <c r="CY76" s="777"/>
      <c r="CZ76" s="778"/>
      <c r="DA76" s="778"/>
      <c r="DB76" s="778"/>
      <c r="DC76" s="778"/>
      <c r="DD76" s="767"/>
      <c r="DE76" s="767">
        <v>0</v>
      </c>
      <c r="DF76" s="765"/>
      <c r="DG76" s="892">
        <f t="shared" ref="DG76:DG107" si="125">IF(CQ76&gt;0,CQ76-CY76,)</f>
        <v>462</v>
      </c>
      <c r="DH76" s="884">
        <f t="shared" si="105"/>
        <v>462</v>
      </c>
      <c r="DI76" s="883">
        <f t="shared" ref="DI76:DI107" si="126">IF(CR76&gt;0,CR76-CZ76,)</f>
        <v>312</v>
      </c>
      <c r="DJ76" s="884">
        <f t="shared" si="106"/>
        <v>312</v>
      </c>
      <c r="DK76" s="883">
        <f t="shared" ref="DK76:DK107" si="127">IF(CS76&gt;0,CS76-DA76,)</f>
        <v>424</v>
      </c>
      <c r="DL76" s="884">
        <f t="shared" si="107"/>
        <v>424</v>
      </c>
      <c r="DM76" s="888">
        <f t="shared" ref="DM76:DM107" si="128">IF(CT76&gt;0,CT76-DB76,)</f>
        <v>415</v>
      </c>
      <c r="DN76" s="886">
        <f t="shared" si="111"/>
        <v>415</v>
      </c>
      <c r="DO76" s="886">
        <f t="shared" si="108"/>
        <v>415</v>
      </c>
      <c r="DP76" s="888">
        <f t="shared" ref="DP76:DP107" si="129">IF(CU76&gt;0,CU76-DC76,)</f>
        <v>483</v>
      </c>
      <c r="DQ76" s="886">
        <f t="shared" si="112"/>
        <v>483</v>
      </c>
      <c r="DR76" s="886">
        <f t="shared" si="109"/>
        <v>483</v>
      </c>
      <c r="DS76" s="888">
        <f t="shared" ref="DS76:DS107" si="130">IF(CV76&gt;0,CV76-DD76,)</f>
        <v>473</v>
      </c>
      <c r="DT76" s="886">
        <f t="shared" si="113"/>
        <v>473</v>
      </c>
      <c r="DU76" s="886">
        <f t="shared" si="110"/>
        <v>473</v>
      </c>
      <c r="DV76" s="886">
        <f t="shared" si="114"/>
        <v>473</v>
      </c>
      <c r="DW76" s="888">
        <f t="shared" ref="DW76:DW107" si="131">IF(CW76&gt;0,CW76-DE76,)</f>
        <v>621</v>
      </c>
      <c r="DX76" s="886">
        <f t="shared" si="115"/>
        <v>621</v>
      </c>
      <c r="DY76" s="886">
        <f t="shared" si="116"/>
        <v>621</v>
      </c>
      <c r="DZ76" s="954">
        <f t="shared" si="63"/>
        <v>544</v>
      </c>
      <c r="EA76" s="885">
        <f t="shared" si="117"/>
        <v>544</v>
      </c>
      <c r="EB76" s="885">
        <f t="shared" si="118"/>
        <v>544</v>
      </c>
      <c r="EC76" s="772">
        <v>251</v>
      </c>
      <c r="ED76" s="767">
        <v>284</v>
      </c>
      <c r="EE76" s="770">
        <v>268</v>
      </c>
      <c r="EF76" s="764">
        <v>18</v>
      </c>
      <c r="EG76" s="767">
        <v>29</v>
      </c>
      <c r="EH76" s="782">
        <v>26</v>
      </c>
      <c r="EI76" s="774">
        <f t="shared" si="119"/>
        <v>204</v>
      </c>
      <c r="EJ76" s="774">
        <f t="shared" si="120"/>
        <v>308</v>
      </c>
      <c r="EK76" s="775">
        <f t="shared" si="121"/>
        <v>250</v>
      </c>
      <c r="EL76" s="772">
        <v>58</v>
      </c>
      <c r="EM76" s="767">
        <v>93</v>
      </c>
      <c r="EN76" s="770">
        <v>105</v>
      </c>
      <c r="EO76" s="772">
        <v>52</v>
      </c>
      <c r="EP76" s="767">
        <v>67</v>
      </c>
      <c r="EQ76" s="782">
        <v>87</v>
      </c>
      <c r="ER76" s="772">
        <v>64</v>
      </c>
      <c r="ES76" s="767">
        <v>31</v>
      </c>
      <c r="ET76" s="770">
        <v>44</v>
      </c>
      <c r="EU76" s="774">
        <f t="shared" si="122"/>
        <v>241</v>
      </c>
      <c r="EV76" s="774">
        <f t="shared" si="123"/>
        <v>292</v>
      </c>
      <c r="EW76" s="775">
        <f t="shared" si="124"/>
        <v>237</v>
      </c>
      <c r="EX76" s="772">
        <v>131</v>
      </c>
      <c r="EY76" s="767">
        <v>78</v>
      </c>
      <c r="EZ76" s="770">
        <v>82</v>
      </c>
      <c r="FA76" s="598"/>
    </row>
    <row r="77" spans="1:157">
      <c r="A77" s="664" t="s">
        <v>86</v>
      </c>
      <c r="B77" s="665" t="s">
        <v>849</v>
      </c>
      <c r="C77" s="806"/>
      <c r="D77" s="666">
        <v>130943</v>
      </c>
      <c r="E77" s="666">
        <v>1</v>
      </c>
      <c r="F77" s="762">
        <v>4375</v>
      </c>
      <c r="G77" s="763">
        <v>3845</v>
      </c>
      <c r="H77" s="763">
        <v>4172</v>
      </c>
      <c r="I77" s="764">
        <v>4425</v>
      </c>
      <c r="J77" s="764">
        <v>4298</v>
      </c>
      <c r="K77" s="740">
        <v>4705</v>
      </c>
      <c r="L77" s="740">
        <v>4232</v>
      </c>
      <c r="M77" s="762">
        <v>3870</v>
      </c>
      <c r="N77" s="763">
        <v>3128</v>
      </c>
      <c r="O77" s="766">
        <v>3358</v>
      </c>
      <c r="P77" s="766">
        <v>3712</v>
      </c>
      <c r="Q77" s="763">
        <v>3794</v>
      </c>
      <c r="R77" s="763">
        <v>3769</v>
      </c>
      <c r="S77" s="763">
        <v>3830</v>
      </c>
      <c r="T77" s="763">
        <v>3567</v>
      </c>
      <c r="U77" s="763">
        <v>3910</v>
      </c>
      <c r="V77" s="764">
        <v>3835</v>
      </c>
      <c r="W77" s="1049">
        <v>4212</v>
      </c>
      <c r="X77" s="1049">
        <v>3719</v>
      </c>
      <c r="Y77" s="762"/>
      <c r="Z77" s="763"/>
      <c r="AA77" s="763"/>
      <c r="AB77" s="763"/>
      <c r="AC77" s="764"/>
      <c r="AD77" s="421"/>
      <c r="AE77" s="763"/>
      <c r="AF77" s="763"/>
      <c r="AG77" s="763"/>
      <c r="AH77" s="764"/>
      <c r="AI77" s="767"/>
      <c r="AJ77" s="765"/>
      <c r="AK77" s="892">
        <f t="shared" si="71"/>
        <v>3870</v>
      </c>
      <c r="AL77" s="884">
        <f t="shared" si="72"/>
        <v>3870</v>
      </c>
      <c r="AM77" s="883">
        <f t="shared" si="73"/>
        <v>3128</v>
      </c>
      <c r="AN77" s="884">
        <f t="shared" si="74"/>
        <v>3128</v>
      </c>
      <c r="AO77" s="883">
        <f t="shared" si="75"/>
        <v>3358</v>
      </c>
      <c r="AP77" s="884">
        <f t="shared" si="76"/>
        <v>3358</v>
      </c>
      <c r="AQ77" s="768">
        <f t="shared" si="77"/>
        <v>3712</v>
      </c>
      <c r="AR77" s="883">
        <f t="shared" si="78"/>
        <v>3794</v>
      </c>
      <c r="AS77" s="886">
        <f t="shared" si="79"/>
        <v>3794</v>
      </c>
      <c r="AT77" s="888">
        <f t="shared" si="80"/>
        <v>3769</v>
      </c>
      <c r="AU77" s="886">
        <f t="shared" si="81"/>
        <v>3769</v>
      </c>
      <c r="AV77" s="886">
        <f t="shared" si="82"/>
        <v>3769</v>
      </c>
      <c r="AW77" s="888">
        <f t="shared" si="83"/>
        <v>3830</v>
      </c>
      <c r="AX77" s="886">
        <f t="shared" si="84"/>
        <v>3830</v>
      </c>
      <c r="AY77" s="886">
        <f t="shared" si="85"/>
        <v>3830</v>
      </c>
      <c r="AZ77" s="888">
        <f t="shared" si="86"/>
        <v>3567</v>
      </c>
      <c r="BA77" s="884">
        <f t="shared" si="87"/>
        <v>3567</v>
      </c>
      <c r="BB77" s="883">
        <f t="shared" si="88"/>
        <v>3910</v>
      </c>
      <c r="BC77" s="884">
        <f t="shared" si="89"/>
        <v>3910</v>
      </c>
      <c r="BD77" s="883">
        <f t="shared" si="90"/>
        <v>3835</v>
      </c>
      <c r="BE77" s="886">
        <f t="shared" si="91"/>
        <v>3835</v>
      </c>
      <c r="BF77" s="886">
        <f t="shared" si="92"/>
        <v>3835</v>
      </c>
      <c r="BG77" s="888">
        <f t="shared" si="93"/>
        <v>4212</v>
      </c>
      <c r="BH77" s="886">
        <f t="shared" si="94"/>
        <v>4212</v>
      </c>
      <c r="BI77" s="886">
        <f t="shared" si="95"/>
        <v>4212</v>
      </c>
      <c r="BJ77" s="890">
        <f t="shared" si="96"/>
        <v>3719</v>
      </c>
      <c r="BK77" s="885">
        <f t="shared" si="97"/>
        <v>3719</v>
      </c>
      <c r="BL77" s="885">
        <f t="shared" si="98"/>
        <v>3719</v>
      </c>
      <c r="BM77" s="762">
        <v>3408</v>
      </c>
      <c r="BN77" s="764">
        <v>3505</v>
      </c>
      <c r="BO77" s="770">
        <v>3113</v>
      </c>
      <c r="BP77" s="763"/>
      <c r="BQ77" s="764"/>
      <c r="BR77" s="770"/>
      <c r="BS77" s="768">
        <f t="shared" si="99"/>
        <v>427</v>
      </c>
      <c r="BT77" s="768">
        <f t="shared" si="100"/>
        <v>707</v>
      </c>
      <c r="BU77" s="771">
        <f t="shared" si="101"/>
        <v>606</v>
      </c>
      <c r="BV77" s="772">
        <v>2592</v>
      </c>
      <c r="BW77" s="767">
        <v>2659</v>
      </c>
      <c r="BX77" s="765">
        <v>2755</v>
      </c>
      <c r="BY77" s="772">
        <v>53</v>
      </c>
      <c r="BZ77" s="767">
        <v>41</v>
      </c>
      <c r="CA77" s="858">
        <v>27</v>
      </c>
      <c r="CB77" s="772">
        <v>0</v>
      </c>
      <c r="CC77" s="767">
        <v>0</v>
      </c>
      <c r="CD77" s="765">
        <v>0</v>
      </c>
      <c r="CE77" s="773">
        <f t="shared" si="102"/>
        <v>1149</v>
      </c>
      <c r="CF77" s="774">
        <f t="shared" si="103"/>
        <v>1069</v>
      </c>
      <c r="CG77" s="775">
        <f t="shared" si="104"/>
        <v>1048</v>
      </c>
      <c r="CH77" s="772">
        <v>2709</v>
      </c>
      <c r="CI77" s="767">
        <v>3128</v>
      </c>
      <c r="CJ77" s="855">
        <v>2606</v>
      </c>
      <c r="CK77" s="874"/>
      <c r="CL77" s="778"/>
      <c r="CM77" s="764"/>
      <c r="CN77" s="764"/>
      <c r="CO77" s="767"/>
      <c r="CP77" s="667"/>
      <c r="CQ77" s="777"/>
      <c r="CR77" s="778"/>
      <c r="CS77" s="778"/>
      <c r="CT77" s="778"/>
      <c r="CU77" s="778"/>
      <c r="CV77" s="764"/>
      <c r="CW77" s="767"/>
      <c r="CX77" s="765"/>
      <c r="CY77" s="777"/>
      <c r="CZ77" s="778"/>
      <c r="DA77" s="778"/>
      <c r="DB77" s="778"/>
      <c r="DC77" s="778"/>
      <c r="DD77" s="767"/>
      <c r="DE77" s="767"/>
      <c r="DF77" s="765"/>
      <c r="DG77" s="892">
        <f t="shared" si="125"/>
        <v>0</v>
      </c>
      <c r="DH77" s="884">
        <f t="shared" si="105"/>
        <v>0</v>
      </c>
      <c r="DI77" s="883">
        <f t="shared" si="126"/>
        <v>0</v>
      </c>
      <c r="DJ77" s="884">
        <f t="shared" si="106"/>
        <v>0</v>
      </c>
      <c r="DK77" s="883">
        <f t="shared" si="127"/>
        <v>0</v>
      </c>
      <c r="DL77" s="884">
        <f t="shared" si="107"/>
        <v>0</v>
      </c>
      <c r="DM77" s="888">
        <f t="shared" si="128"/>
        <v>0</v>
      </c>
      <c r="DN77" s="886">
        <f t="shared" si="111"/>
        <v>0</v>
      </c>
      <c r="DO77" s="886">
        <f t="shared" si="108"/>
        <v>0</v>
      </c>
      <c r="DP77" s="888">
        <f t="shared" si="129"/>
        <v>0</v>
      </c>
      <c r="DQ77" s="886">
        <f t="shared" si="112"/>
        <v>0</v>
      </c>
      <c r="DR77" s="886">
        <f t="shared" si="109"/>
        <v>0</v>
      </c>
      <c r="DS77" s="888">
        <f t="shared" si="130"/>
        <v>0</v>
      </c>
      <c r="DT77" s="886">
        <f t="shared" si="113"/>
        <v>0</v>
      </c>
      <c r="DU77" s="886">
        <f t="shared" si="110"/>
        <v>0</v>
      </c>
      <c r="DV77" s="886">
        <f t="shared" si="114"/>
        <v>0</v>
      </c>
      <c r="DW77" s="888">
        <f t="shared" si="131"/>
        <v>0</v>
      </c>
      <c r="DX77" s="886">
        <f t="shared" si="115"/>
        <v>0</v>
      </c>
      <c r="DY77" s="886">
        <f t="shared" si="116"/>
        <v>0</v>
      </c>
      <c r="DZ77" s="954">
        <f t="shared" si="63"/>
        <v>0</v>
      </c>
      <c r="EA77" s="885">
        <f t="shared" si="117"/>
        <v>0</v>
      </c>
      <c r="EB77" s="885">
        <f t="shared" si="118"/>
        <v>0</v>
      </c>
      <c r="EC77" s="772"/>
      <c r="ED77" s="767"/>
      <c r="EE77" s="770"/>
      <c r="EF77" s="764"/>
      <c r="EG77" s="767"/>
      <c r="EH77" s="782"/>
      <c r="EI77" s="774">
        <f t="shared" si="119"/>
        <v>0</v>
      </c>
      <c r="EJ77" s="774">
        <f t="shared" si="120"/>
        <v>0</v>
      </c>
      <c r="EK77" s="775">
        <f t="shared" si="121"/>
        <v>0</v>
      </c>
      <c r="EL77" s="772"/>
      <c r="EM77" s="767"/>
      <c r="EN77" s="770"/>
      <c r="EO77" s="772"/>
      <c r="EP77" s="767"/>
      <c r="EQ77" s="782"/>
      <c r="ER77" s="772"/>
      <c r="ES77" s="767"/>
      <c r="ET77" s="770"/>
      <c r="EU77" s="774">
        <f t="shared" si="122"/>
        <v>0</v>
      </c>
      <c r="EV77" s="774">
        <f t="shared" si="123"/>
        <v>0</v>
      </c>
      <c r="EW77" s="775">
        <f t="shared" si="124"/>
        <v>0</v>
      </c>
      <c r="EX77" s="772"/>
      <c r="EY77" s="767"/>
      <c r="EZ77" s="770"/>
      <c r="FA77" s="598"/>
    </row>
    <row r="78" spans="1:157">
      <c r="A78" s="664" t="s">
        <v>86</v>
      </c>
      <c r="B78" s="665" t="s">
        <v>850</v>
      </c>
      <c r="C78" s="806" t="s">
        <v>524</v>
      </c>
      <c r="D78" s="666">
        <v>130934</v>
      </c>
      <c r="E78" s="666">
        <v>4</v>
      </c>
      <c r="F78" s="762">
        <v>747</v>
      </c>
      <c r="G78" s="763">
        <v>1160</v>
      </c>
      <c r="H78" s="763">
        <v>828</v>
      </c>
      <c r="I78" s="740">
        <v>1006</v>
      </c>
      <c r="J78" s="764">
        <v>924</v>
      </c>
      <c r="K78" s="740">
        <v>976</v>
      </c>
      <c r="L78" s="740">
        <v>1131</v>
      </c>
      <c r="M78" s="762">
        <v>632</v>
      </c>
      <c r="N78" s="763">
        <v>684</v>
      </c>
      <c r="O78" s="766">
        <v>686</v>
      </c>
      <c r="P78" s="766">
        <v>761</v>
      </c>
      <c r="Q78" s="763">
        <v>597</v>
      </c>
      <c r="R78" s="763">
        <v>687</v>
      </c>
      <c r="S78" s="763">
        <v>885</v>
      </c>
      <c r="T78" s="763">
        <v>818</v>
      </c>
      <c r="U78" s="763">
        <v>799</v>
      </c>
      <c r="V78" s="764">
        <v>721</v>
      </c>
      <c r="W78" s="1050">
        <v>739</v>
      </c>
      <c r="X78" s="770">
        <v>887</v>
      </c>
      <c r="Y78" s="762"/>
      <c r="Z78" s="763"/>
      <c r="AA78" s="763"/>
      <c r="AB78" s="763"/>
      <c r="AC78" s="764"/>
      <c r="AD78" s="767"/>
      <c r="AE78" s="763"/>
      <c r="AF78" s="763"/>
      <c r="AG78" s="763"/>
      <c r="AH78" s="764"/>
      <c r="AI78" s="767"/>
      <c r="AJ78" s="765"/>
      <c r="AK78" s="892">
        <f t="shared" si="71"/>
        <v>632</v>
      </c>
      <c r="AL78" s="884">
        <f t="shared" si="72"/>
        <v>632</v>
      </c>
      <c r="AM78" s="883">
        <f t="shared" si="73"/>
        <v>684</v>
      </c>
      <c r="AN78" s="884">
        <f t="shared" si="74"/>
        <v>684</v>
      </c>
      <c r="AO78" s="883">
        <f t="shared" si="75"/>
        <v>686</v>
      </c>
      <c r="AP78" s="884">
        <f t="shared" si="76"/>
        <v>686</v>
      </c>
      <c r="AQ78" s="768">
        <f t="shared" si="77"/>
        <v>761</v>
      </c>
      <c r="AR78" s="883">
        <f t="shared" si="78"/>
        <v>597</v>
      </c>
      <c r="AS78" s="886">
        <f t="shared" si="79"/>
        <v>597</v>
      </c>
      <c r="AT78" s="888">
        <f t="shared" si="80"/>
        <v>687</v>
      </c>
      <c r="AU78" s="886">
        <f t="shared" si="81"/>
        <v>687</v>
      </c>
      <c r="AV78" s="886">
        <f t="shared" si="82"/>
        <v>687</v>
      </c>
      <c r="AW78" s="888">
        <f t="shared" si="83"/>
        <v>885</v>
      </c>
      <c r="AX78" s="886">
        <f t="shared" si="84"/>
        <v>885</v>
      </c>
      <c r="AY78" s="886">
        <f t="shared" si="85"/>
        <v>885</v>
      </c>
      <c r="AZ78" s="888">
        <f t="shared" si="86"/>
        <v>818</v>
      </c>
      <c r="BA78" s="884">
        <f t="shared" si="87"/>
        <v>818</v>
      </c>
      <c r="BB78" s="883">
        <f t="shared" si="88"/>
        <v>799</v>
      </c>
      <c r="BC78" s="884">
        <f t="shared" si="89"/>
        <v>799</v>
      </c>
      <c r="BD78" s="883">
        <f t="shared" si="90"/>
        <v>721</v>
      </c>
      <c r="BE78" s="886">
        <f t="shared" si="91"/>
        <v>721</v>
      </c>
      <c r="BF78" s="886">
        <f t="shared" si="92"/>
        <v>721</v>
      </c>
      <c r="BG78" s="888">
        <f t="shared" si="93"/>
        <v>739</v>
      </c>
      <c r="BH78" s="886">
        <f t="shared" si="94"/>
        <v>739</v>
      </c>
      <c r="BI78" s="886">
        <f t="shared" si="95"/>
        <v>739</v>
      </c>
      <c r="BJ78" s="890">
        <f t="shared" si="96"/>
        <v>887</v>
      </c>
      <c r="BK78" s="885">
        <f t="shared" si="97"/>
        <v>887</v>
      </c>
      <c r="BL78" s="885">
        <f t="shared" si="98"/>
        <v>887</v>
      </c>
      <c r="BM78" s="762">
        <v>473</v>
      </c>
      <c r="BN78" s="764">
        <v>492</v>
      </c>
      <c r="BO78" s="770">
        <v>625</v>
      </c>
      <c r="BP78" s="763"/>
      <c r="BQ78" s="764"/>
      <c r="BR78" s="770"/>
      <c r="BS78" s="768">
        <f t="shared" si="99"/>
        <v>248</v>
      </c>
      <c r="BT78" s="768">
        <f t="shared" si="100"/>
        <v>247</v>
      </c>
      <c r="BU78" s="771">
        <f t="shared" si="101"/>
        <v>262</v>
      </c>
      <c r="BV78" s="772">
        <v>204</v>
      </c>
      <c r="BW78" s="767">
        <v>269</v>
      </c>
      <c r="BX78" s="765">
        <v>306</v>
      </c>
      <c r="BY78" s="772">
        <v>3</v>
      </c>
      <c r="BZ78" s="767">
        <v>14</v>
      </c>
      <c r="CA78" s="765">
        <v>22</v>
      </c>
      <c r="CB78" s="772">
        <v>0</v>
      </c>
      <c r="CC78" s="767">
        <v>0</v>
      </c>
      <c r="CD78" s="765">
        <v>0</v>
      </c>
      <c r="CE78" s="773">
        <f t="shared" si="102"/>
        <v>390</v>
      </c>
      <c r="CF78" s="774">
        <f t="shared" si="103"/>
        <v>404</v>
      </c>
      <c r="CG78" s="775">
        <f t="shared" si="104"/>
        <v>557</v>
      </c>
      <c r="CH78" s="772">
        <v>237</v>
      </c>
      <c r="CI78" s="767">
        <v>283</v>
      </c>
      <c r="CJ78" s="723">
        <v>276</v>
      </c>
      <c r="CK78" s="874"/>
      <c r="CL78" s="778"/>
      <c r="CM78" s="764"/>
      <c r="CN78" s="764"/>
      <c r="CO78" s="767"/>
      <c r="CP78" s="667"/>
      <c r="CQ78" s="777"/>
      <c r="CR78" s="778"/>
      <c r="CS78" s="778"/>
      <c r="CT78" s="778"/>
      <c r="CU78" s="778"/>
      <c r="CV78" s="764"/>
      <c r="CW78" s="767"/>
      <c r="CX78" s="765"/>
      <c r="CY78" s="777"/>
      <c r="CZ78" s="778"/>
      <c r="DA78" s="778"/>
      <c r="DB78" s="778"/>
      <c r="DC78" s="778"/>
      <c r="DD78" s="767"/>
      <c r="DE78" s="767"/>
      <c r="DF78" s="765"/>
      <c r="DG78" s="892">
        <f t="shared" si="125"/>
        <v>0</v>
      </c>
      <c r="DH78" s="884">
        <f t="shared" si="105"/>
        <v>0</v>
      </c>
      <c r="DI78" s="883">
        <f t="shared" si="126"/>
        <v>0</v>
      </c>
      <c r="DJ78" s="884">
        <f t="shared" si="106"/>
        <v>0</v>
      </c>
      <c r="DK78" s="883">
        <f t="shared" si="127"/>
        <v>0</v>
      </c>
      <c r="DL78" s="884">
        <f t="shared" si="107"/>
        <v>0</v>
      </c>
      <c r="DM78" s="888">
        <f t="shared" si="128"/>
        <v>0</v>
      </c>
      <c r="DN78" s="886">
        <f t="shared" si="111"/>
        <v>0</v>
      </c>
      <c r="DO78" s="886">
        <f t="shared" si="108"/>
        <v>0</v>
      </c>
      <c r="DP78" s="888">
        <f t="shared" si="129"/>
        <v>0</v>
      </c>
      <c r="DQ78" s="886">
        <f t="shared" si="112"/>
        <v>0</v>
      </c>
      <c r="DR78" s="886">
        <f t="shared" si="109"/>
        <v>0</v>
      </c>
      <c r="DS78" s="888">
        <f t="shared" si="130"/>
        <v>0</v>
      </c>
      <c r="DT78" s="886">
        <f t="shared" si="113"/>
        <v>0</v>
      </c>
      <c r="DU78" s="886">
        <f t="shared" si="110"/>
        <v>0</v>
      </c>
      <c r="DV78" s="886">
        <f t="shared" si="114"/>
        <v>0</v>
      </c>
      <c r="DW78" s="888">
        <f t="shared" si="131"/>
        <v>0</v>
      </c>
      <c r="DX78" s="886">
        <f t="shared" si="115"/>
        <v>0</v>
      </c>
      <c r="DY78" s="886">
        <f t="shared" si="116"/>
        <v>0</v>
      </c>
      <c r="DZ78" s="954">
        <f t="shared" si="63"/>
        <v>0</v>
      </c>
      <c r="EA78" s="885">
        <f t="shared" si="117"/>
        <v>0</v>
      </c>
      <c r="EB78" s="885">
        <f t="shared" si="118"/>
        <v>0</v>
      </c>
      <c r="EC78" s="772"/>
      <c r="ED78" s="767"/>
      <c r="EE78" s="770"/>
      <c r="EF78" s="764"/>
      <c r="EG78" s="767"/>
      <c r="EH78" s="782"/>
      <c r="EI78" s="774">
        <f t="shared" si="119"/>
        <v>0</v>
      </c>
      <c r="EJ78" s="774">
        <f t="shared" si="120"/>
        <v>0</v>
      </c>
      <c r="EK78" s="775">
        <f t="shared" si="121"/>
        <v>0</v>
      </c>
      <c r="EL78" s="772"/>
      <c r="EM78" s="767"/>
      <c r="EN78" s="770"/>
      <c r="EO78" s="772"/>
      <c r="EP78" s="767"/>
      <c r="EQ78" s="782"/>
      <c r="ER78" s="772"/>
      <c r="ES78" s="767"/>
      <c r="ET78" s="770"/>
      <c r="EU78" s="774">
        <f t="shared" si="122"/>
        <v>0</v>
      </c>
      <c r="EV78" s="774">
        <f t="shared" si="123"/>
        <v>0</v>
      </c>
      <c r="EW78" s="775">
        <f t="shared" si="124"/>
        <v>0</v>
      </c>
      <c r="EX78" s="772"/>
      <c r="EY78" s="767"/>
      <c r="EZ78" s="770"/>
      <c r="FA78" s="598"/>
    </row>
    <row r="79" spans="1:157">
      <c r="A79" s="664" t="s">
        <v>86</v>
      </c>
      <c r="B79" s="665" t="s">
        <v>852</v>
      </c>
      <c r="C79" s="808" t="s">
        <v>526</v>
      </c>
      <c r="D79" s="666">
        <v>130916</v>
      </c>
      <c r="E79" s="669">
        <v>8</v>
      </c>
      <c r="F79" s="762"/>
      <c r="G79" s="763"/>
      <c r="H79" s="763"/>
      <c r="I79" s="764"/>
      <c r="J79" s="764"/>
      <c r="K79" s="764"/>
      <c r="L79" s="765"/>
      <c r="M79" s="762"/>
      <c r="N79" s="763"/>
      <c r="O79" s="766"/>
      <c r="P79" s="766"/>
      <c r="Q79" s="763"/>
      <c r="R79" s="763"/>
      <c r="S79" s="763"/>
      <c r="T79" s="763"/>
      <c r="U79" s="763"/>
      <c r="V79" s="764"/>
      <c r="W79" s="767"/>
      <c r="X79" s="765"/>
      <c r="Y79" s="762"/>
      <c r="Z79" s="763"/>
      <c r="AA79" s="763"/>
      <c r="AB79" s="763"/>
      <c r="AC79" s="764"/>
      <c r="AD79" s="767"/>
      <c r="AE79" s="763"/>
      <c r="AF79" s="763"/>
      <c r="AG79" s="763"/>
      <c r="AH79" s="764"/>
      <c r="AI79" s="767"/>
      <c r="AJ79" s="765"/>
      <c r="AK79" s="892">
        <f t="shared" si="71"/>
        <v>0</v>
      </c>
      <c r="AL79" s="884">
        <f t="shared" si="72"/>
        <v>0</v>
      </c>
      <c r="AM79" s="883">
        <f t="shared" si="73"/>
        <v>0</v>
      </c>
      <c r="AN79" s="884">
        <f t="shared" si="74"/>
        <v>0</v>
      </c>
      <c r="AO79" s="883">
        <f t="shared" si="75"/>
        <v>0</v>
      </c>
      <c r="AP79" s="884">
        <f t="shared" si="76"/>
        <v>0</v>
      </c>
      <c r="AQ79" s="768">
        <f t="shared" si="77"/>
        <v>0</v>
      </c>
      <c r="AR79" s="883">
        <f t="shared" si="78"/>
        <v>0</v>
      </c>
      <c r="AS79" s="886">
        <f t="shared" si="79"/>
        <v>0</v>
      </c>
      <c r="AT79" s="888">
        <f t="shared" si="80"/>
        <v>0</v>
      </c>
      <c r="AU79" s="886">
        <f t="shared" si="81"/>
        <v>0</v>
      </c>
      <c r="AV79" s="886">
        <f t="shared" si="82"/>
        <v>0</v>
      </c>
      <c r="AW79" s="888">
        <f t="shared" si="83"/>
        <v>0</v>
      </c>
      <c r="AX79" s="886">
        <f t="shared" si="84"/>
        <v>0</v>
      </c>
      <c r="AY79" s="886">
        <f t="shared" si="85"/>
        <v>0</v>
      </c>
      <c r="AZ79" s="888">
        <f t="shared" si="86"/>
        <v>0</v>
      </c>
      <c r="BA79" s="884">
        <f t="shared" si="87"/>
        <v>0</v>
      </c>
      <c r="BB79" s="883">
        <f t="shared" si="88"/>
        <v>0</v>
      </c>
      <c r="BC79" s="884">
        <f t="shared" si="89"/>
        <v>0</v>
      </c>
      <c r="BD79" s="883">
        <f t="shared" si="90"/>
        <v>0</v>
      </c>
      <c r="BE79" s="886">
        <f t="shared" si="91"/>
        <v>0</v>
      </c>
      <c r="BF79" s="886">
        <f t="shared" si="92"/>
        <v>0</v>
      </c>
      <c r="BG79" s="888">
        <f t="shared" si="93"/>
        <v>0</v>
      </c>
      <c r="BH79" s="886">
        <f t="shared" si="94"/>
        <v>0</v>
      </c>
      <c r="BI79" s="886">
        <f t="shared" si="95"/>
        <v>0</v>
      </c>
      <c r="BJ79" s="890">
        <f t="shared" si="96"/>
        <v>0</v>
      </c>
      <c r="BK79" s="885">
        <f t="shared" si="97"/>
        <v>0</v>
      </c>
      <c r="BL79" s="885">
        <f t="shared" si="98"/>
        <v>0</v>
      </c>
      <c r="BM79" s="762"/>
      <c r="BN79" s="764"/>
      <c r="BO79" s="770"/>
      <c r="BP79" s="763"/>
      <c r="BQ79" s="764"/>
      <c r="BR79" s="770"/>
      <c r="BS79" s="768">
        <f t="shared" si="99"/>
        <v>0</v>
      </c>
      <c r="BT79" s="768">
        <f t="shared" si="100"/>
        <v>0</v>
      </c>
      <c r="BU79" s="771">
        <f t="shared" si="101"/>
        <v>0</v>
      </c>
      <c r="BV79" s="772"/>
      <c r="BW79" s="767"/>
      <c r="BX79" s="765"/>
      <c r="BY79" s="772"/>
      <c r="BZ79" s="767"/>
      <c r="CA79" s="765"/>
      <c r="CB79" s="772"/>
      <c r="CC79" s="767"/>
      <c r="CD79" s="765"/>
      <c r="CE79" s="773">
        <f t="shared" si="102"/>
        <v>0</v>
      </c>
      <c r="CF79" s="774">
        <f t="shared" si="103"/>
        <v>0</v>
      </c>
      <c r="CG79" s="775">
        <f t="shared" si="104"/>
        <v>0</v>
      </c>
      <c r="CH79" s="772"/>
      <c r="CI79" s="767"/>
      <c r="CJ79" s="723"/>
      <c r="CK79" s="874">
        <v>2570</v>
      </c>
      <c r="CL79" s="778">
        <v>2675</v>
      </c>
      <c r="CM79" s="764">
        <v>2762</v>
      </c>
      <c r="CN79" s="764">
        <v>2184</v>
      </c>
      <c r="CO79" s="767">
        <v>1987</v>
      </c>
      <c r="CP79" s="667">
        <v>1987</v>
      </c>
      <c r="CQ79" s="777">
        <v>1017</v>
      </c>
      <c r="CR79" s="778">
        <v>858</v>
      </c>
      <c r="CS79" s="778">
        <v>858</v>
      </c>
      <c r="CT79" s="778">
        <v>927</v>
      </c>
      <c r="CU79" s="778">
        <v>1093</v>
      </c>
      <c r="CV79" s="764">
        <v>1158</v>
      </c>
      <c r="CW79" s="767">
        <v>1109</v>
      </c>
      <c r="CX79" s="765">
        <v>964</v>
      </c>
      <c r="CY79" s="777"/>
      <c r="CZ79" s="778"/>
      <c r="DA79" s="778"/>
      <c r="DB79" s="778"/>
      <c r="DC79" s="778"/>
      <c r="DD79" s="767"/>
      <c r="DE79" s="767"/>
      <c r="DF79" s="765">
        <v>1</v>
      </c>
      <c r="DG79" s="892">
        <f t="shared" si="125"/>
        <v>1017</v>
      </c>
      <c r="DH79" s="884">
        <f t="shared" si="105"/>
        <v>1017</v>
      </c>
      <c r="DI79" s="883">
        <f t="shared" si="126"/>
        <v>858</v>
      </c>
      <c r="DJ79" s="884">
        <f t="shared" si="106"/>
        <v>858</v>
      </c>
      <c r="DK79" s="883">
        <f t="shared" si="127"/>
        <v>858</v>
      </c>
      <c r="DL79" s="884">
        <f t="shared" si="107"/>
        <v>0</v>
      </c>
      <c r="DM79" s="888">
        <f t="shared" si="128"/>
        <v>927</v>
      </c>
      <c r="DN79" s="886">
        <f t="shared" si="111"/>
        <v>927</v>
      </c>
      <c r="DO79" s="886">
        <f t="shared" si="108"/>
        <v>927</v>
      </c>
      <c r="DP79" s="888">
        <f t="shared" si="129"/>
        <v>1093</v>
      </c>
      <c r="DQ79" s="886">
        <f t="shared" si="112"/>
        <v>1093</v>
      </c>
      <c r="DR79" s="886">
        <f t="shared" si="109"/>
        <v>1093</v>
      </c>
      <c r="DS79" s="888">
        <f t="shared" si="130"/>
        <v>1158</v>
      </c>
      <c r="DT79" s="886">
        <f t="shared" si="113"/>
        <v>1158</v>
      </c>
      <c r="DU79" s="886">
        <f t="shared" si="110"/>
        <v>1158</v>
      </c>
      <c r="DV79" s="886">
        <f t="shared" si="114"/>
        <v>1158</v>
      </c>
      <c r="DW79" s="888">
        <f t="shared" si="131"/>
        <v>1109</v>
      </c>
      <c r="DX79" s="886">
        <f t="shared" si="115"/>
        <v>1109</v>
      </c>
      <c r="DY79" s="886">
        <f t="shared" si="116"/>
        <v>1109</v>
      </c>
      <c r="DZ79" s="954">
        <f t="shared" si="63"/>
        <v>963</v>
      </c>
      <c r="EA79" s="885">
        <f t="shared" si="117"/>
        <v>963</v>
      </c>
      <c r="EB79" s="885">
        <f t="shared" si="118"/>
        <v>963</v>
      </c>
      <c r="EC79" s="772">
        <v>688</v>
      </c>
      <c r="ED79" s="767">
        <v>618</v>
      </c>
      <c r="EE79" s="770">
        <v>544</v>
      </c>
      <c r="EF79" s="764">
        <v>26</v>
      </c>
      <c r="EG79" s="767">
        <v>29</v>
      </c>
      <c r="EH79" s="782"/>
      <c r="EI79" s="774">
        <f t="shared" si="119"/>
        <v>444</v>
      </c>
      <c r="EJ79" s="774">
        <f t="shared" si="120"/>
        <v>462</v>
      </c>
      <c r="EK79" s="775">
        <f t="shared" si="121"/>
        <v>419</v>
      </c>
      <c r="EL79" s="772">
        <v>65</v>
      </c>
      <c r="EM79" s="767">
        <v>74</v>
      </c>
      <c r="EN79" s="770">
        <v>102</v>
      </c>
      <c r="EO79" s="772">
        <v>37</v>
      </c>
      <c r="EP79" s="767"/>
      <c r="EQ79" s="782"/>
      <c r="ER79" s="772">
        <v>123</v>
      </c>
      <c r="ES79" s="767">
        <v>181</v>
      </c>
      <c r="ET79" s="770">
        <v>181</v>
      </c>
      <c r="EU79" s="774">
        <f t="shared" si="122"/>
        <v>702</v>
      </c>
      <c r="EV79" s="774">
        <f t="shared" si="123"/>
        <v>838</v>
      </c>
      <c r="EW79" s="775">
        <f t="shared" si="124"/>
        <v>875</v>
      </c>
      <c r="EX79" s="772">
        <v>142</v>
      </c>
      <c r="EY79" s="767">
        <v>111</v>
      </c>
      <c r="EZ79" s="861"/>
      <c r="FA79" s="598"/>
    </row>
    <row r="80" spans="1:157">
      <c r="A80" s="664" t="s">
        <v>86</v>
      </c>
      <c r="B80" s="665" t="s">
        <v>851</v>
      </c>
      <c r="C80" s="807"/>
      <c r="D80" s="666">
        <v>130891</v>
      </c>
      <c r="E80" s="666">
        <v>9</v>
      </c>
      <c r="F80" s="762"/>
      <c r="G80" s="763"/>
      <c r="H80" s="763"/>
      <c r="I80" s="764"/>
      <c r="J80" s="764"/>
      <c r="K80" s="764"/>
      <c r="L80" s="765"/>
      <c r="M80" s="762"/>
      <c r="N80" s="763"/>
      <c r="O80" s="766"/>
      <c r="P80" s="766"/>
      <c r="Q80" s="763"/>
      <c r="R80" s="763"/>
      <c r="S80" s="763"/>
      <c r="T80" s="763"/>
      <c r="U80" s="763"/>
      <c r="V80" s="764"/>
      <c r="W80" s="767"/>
      <c r="X80" s="765"/>
      <c r="Y80" s="762"/>
      <c r="Z80" s="763"/>
      <c r="AA80" s="763"/>
      <c r="AB80" s="763"/>
      <c r="AC80" s="764"/>
      <c r="AD80" s="767"/>
      <c r="AE80" s="763"/>
      <c r="AF80" s="763"/>
      <c r="AG80" s="763"/>
      <c r="AH80" s="764"/>
      <c r="AI80" s="767"/>
      <c r="AJ80" s="765"/>
      <c r="AK80" s="892">
        <f t="shared" si="71"/>
        <v>0</v>
      </c>
      <c r="AL80" s="884">
        <f t="shared" si="72"/>
        <v>0</v>
      </c>
      <c r="AM80" s="883">
        <f t="shared" si="73"/>
        <v>0</v>
      </c>
      <c r="AN80" s="884">
        <f t="shared" si="74"/>
        <v>0</v>
      </c>
      <c r="AO80" s="883">
        <f t="shared" si="75"/>
        <v>0</v>
      </c>
      <c r="AP80" s="884">
        <f t="shared" si="76"/>
        <v>0</v>
      </c>
      <c r="AQ80" s="768">
        <f t="shared" si="77"/>
        <v>0</v>
      </c>
      <c r="AR80" s="883">
        <f t="shared" si="78"/>
        <v>0</v>
      </c>
      <c r="AS80" s="886">
        <f t="shared" si="79"/>
        <v>0</v>
      </c>
      <c r="AT80" s="888">
        <f t="shared" si="80"/>
        <v>0</v>
      </c>
      <c r="AU80" s="886">
        <f t="shared" si="81"/>
        <v>0</v>
      </c>
      <c r="AV80" s="886">
        <f t="shared" si="82"/>
        <v>0</v>
      </c>
      <c r="AW80" s="888">
        <f t="shared" si="83"/>
        <v>0</v>
      </c>
      <c r="AX80" s="886">
        <f t="shared" si="84"/>
        <v>0</v>
      </c>
      <c r="AY80" s="886">
        <f t="shared" si="85"/>
        <v>0</v>
      </c>
      <c r="AZ80" s="888">
        <f t="shared" si="86"/>
        <v>0</v>
      </c>
      <c r="BA80" s="884">
        <f t="shared" si="87"/>
        <v>0</v>
      </c>
      <c r="BB80" s="883">
        <f t="shared" si="88"/>
        <v>0</v>
      </c>
      <c r="BC80" s="884">
        <f t="shared" si="89"/>
        <v>0</v>
      </c>
      <c r="BD80" s="883">
        <f t="shared" si="90"/>
        <v>0</v>
      </c>
      <c r="BE80" s="886">
        <f t="shared" si="91"/>
        <v>0</v>
      </c>
      <c r="BF80" s="886">
        <f t="shared" si="92"/>
        <v>0</v>
      </c>
      <c r="BG80" s="888">
        <f t="shared" si="93"/>
        <v>0</v>
      </c>
      <c r="BH80" s="886">
        <f t="shared" si="94"/>
        <v>0</v>
      </c>
      <c r="BI80" s="886">
        <f t="shared" si="95"/>
        <v>0</v>
      </c>
      <c r="BJ80" s="890">
        <f t="shared" si="96"/>
        <v>0</v>
      </c>
      <c r="BK80" s="885">
        <f t="shared" si="97"/>
        <v>0</v>
      </c>
      <c r="BL80" s="885">
        <f t="shared" si="98"/>
        <v>0</v>
      </c>
      <c r="BM80" s="762"/>
      <c r="BN80" s="764"/>
      <c r="BO80" s="770"/>
      <c r="BP80" s="763"/>
      <c r="BQ80" s="764"/>
      <c r="BR80" s="770"/>
      <c r="BS80" s="768">
        <f t="shared" si="99"/>
        <v>0</v>
      </c>
      <c r="BT80" s="768">
        <f t="shared" si="100"/>
        <v>0</v>
      </c>
      <c r="BU80" s="771">
        <f t="shared" si="101"/>
        <v>0</v>
      </c>
      <c r="BV80" s="772"/>
      <c r="BW80" s="767"/>
      <c r="BX80" s="765"/>
      <c r="BY80" s="772"/>
      <c r="BZ80" s="767"/>
      <c r="CA80" s="765"/>
      <c r="CB80" s="772"/>
      <c r="CC80" s="767"/>
      <c r="CD80" s="765"/>
      <c r="CE80" s="773">
        <f t="shared" si="102"/>
        <v>0</v>
      </c>
      <c r="CF80" s="774">
        <f t="shared" si="103"/>
        <v>0</v>
      </c>
      <c r="CG80" s="775">
        <f t="shared" si="104"/>
        <v>0</v>
      </c>
      <c r="CH80" s="772"/>
      <c r="CI80" s="767"/>
      <c r="CJ80" s="723"/>
      <c r="CK80" s="874">
        <v>1246</v>
      </c>
      <c r="CL80" s="778">
        <v>1369</v>
      </c>
      <c r="CM80" s="764">
        <v>1520</v>
      </c>
      <c r="CN80" s="764">
        <v>1251</v>
      </c>
      <c r="CO80" s="767">
        <v>1239</v>
      </c>
      <c r="CP80" s="667">
        <v>1239</v>
      </c>
      <c r="CQ80" s="777">
        <v>523</v>
      </c>
      <c r="CR80" s="778">
        <v>411</v>
      </c>
      <c r="CS80" s="778">
        <v>514</v>
      </c>
      <c r="CT80" s="778">
        <v>626</v>
      </c>
      <c r="CU80" s="778">
        <v>682</v>
      </c>
      <c r="CV80" s="764">
        <v>732</v>
      </c>
      <c r="CW80" s="767">
        <v>726</v>
      </c>
      <c r="CX80" s="765"/>
      <c r="CY80" s="777"/>
      <c r="CZ80" s="778"/>
      <c r="DA80" s="778"/>
      <c r="DB80" s="778"/>
      <c r="DC80" s="778"/>
      <c r="DD80" s="767"/>
      <c r="DE80" s="767"/>
      <c r="DF80" s="765"/>
      <c r="DG80" s="892">
        <f t="shared" si="125"/>
        <v>523</v>
      </c>
      <c r="DH80" s="884">
        <f t="shared" si="105"/>
        <v>523</v>
      </c>
      <c r="DI80" s="883">
        <f t="shared" si="126"/>
        <v>411</v>
      </c>
      <c r="DJ80" s="884">
        <f t="shared" si="106"/>
        <v>411</v>
      </c>
      <c r="DK80" s="883">
        <f t="shared" si="127"/>
        <v>514</v>
      </c>
      <c r="DL80" s="884">
        <f t="shared" si="107"/>
        <v>0</v>
      </c>
      <c r="DM80" s="888">
        <f t="shared" si="128"/>
        <v>626</v>
      </c>
      <c r="DN80" s="886">
        <f t="shared" si="111"/>
        <v>626</v>
      </c>
      <c r="DO80" s="886">
        <f t="shared" si="108"/>
        <v>626</v>
      </c>
      <c r="DP80" s="888">
        <f t="shared" si="129"/>
        <v>682</v>
      </c>
      <c r="DQ80" s="886">
        <f t="shared" si="112"/>
        <v>682</v>
      </c>
      <c r="DR80" s="886">
        <f t="shared" si="109"/>
        <v>682</v>
      </c>
      <c r="DS80" s="888">
        <f t="shared" si="130"/>
        <v>732</v>
      </c>
      <c r="DT80" s="886">
        <f t="shared" si="113"/>
        <v>732</v>
      </c>
      <c r="DU80" s="886">
        <f t="shared" si="110"/>
        <v>732</v>
      </c>
      <c r="DV80" s="886">
        <f t="shared" si="114"/>
        <v>732</v>
      </c>
      <c r="DW80" s="888">
        <f t="shared" si="131"/>
        <v>726</v>
      </c>
      <c r="DX80" s="886">
        <f t="shared" si="115"/>
        <v>726</v>
      </c>
      <c r="DY80" s="886">
        <f t="shared" si="116"/>
        <v>726</v>
      </c>
      <c r="DZ80" s="954">
        <f t="shared" si="63"/>
        <v>0</v>
      </c>
      <c r="EA80" s="885">
        <f t="shared" si="117"/>
        <v>0</v>
      </c>
      <c r="EB80" s="885">
        <f t="shared" si="118"/>
        <v>0</v>
      </c>
      <c r="EC80" s="772">
        <v>427</v>
      </c>
      <c r="ED80" s="767">
        <v>444</v>
      </c>
      <c r="EE80" s="770"/>
      <c r="EF80" s="764">
        <v>56</v>
      </c>
      <c r="EG80" s="767">
        <v>51</v>
      </c>
      <c r="EH80" s="782"/>
      <c r="EI80" s="774">
        <f t="shared" si="119"/>
        <v>249</v>
      </c>
      <c r="EJ80" s="774">
        <f t="shared" si="120"/>
        <v>231</v>
      </c>
      <c r="EK80" s="775">
        <f t="shared" si="121"/>
        <v>0</v>
      </c>
      <c r="EL80" s="772">
        <v>104</v>
      </c>
      <c r="EM80" s="767">
        <v>132</v>
      </c>
      <c r="EN80" s="770">
        <v>128</v>
      </c>
      <c r="EO80" s="772">
        <v>59</v>
      </c>
      <c r="EP80" s="767"/>
      <c r="EQ80" s="782"/>
      <c r="ER80" s="772">
        <v>79</v>
      </c>
      <c r="ES80" s="767">
        <v>77</v>
      </c>
      <c r="ET80" s="770">
        <v>73</v>
      </c>
      <c r="EU80" s="774">
        <f t="shared" si="122"/>
        <v>384</v>
      </c>
      <c r="EV80" s="774">
        <f t="shared" si="123"/>
        <v>473</v>
      </c>
      <c r="EW80" s="775">
        <f t="shared" si="124"/>
        <v>531</v>
      </c>
      <c r="EX80" s="772">
        <v>147</v>
      </c>
      <c r="EY80" s="767">
        <v>138</v>
      </c>
      <c r="EZ80" s="861"/>
      <c r="FA80" s="598"/>
    </row>
    <row r="81" spans="1:157">
      <c r="A81" s="664" t="s">
        <v>86</v>
      </c>
      <c r="B81" s="668" t="s">
        <v>853</v>
      </c>
      <c r="C81" s="809"/>
      <c r="D81" s="666">
        <v>130907</v>
      </c>
      <c r="E81" s="666">
        <v>9</v>
      </c>
      <c r="F81" s="762"/>
      <c r="G81" s="763"/>
      <c r="H81" s="763"/>
      <c r="I81" s="764"/>
      <c r="J81" s="764"/>
      <c r="K81" s="764"/>
      <c r="L81" s="765"/>
      <c r="M81" s="762"/>
      <c r="N81" s="763"/>
      <c r="O81" s="766"/>
      <c r="P81" s="766"/>
      <c r="Q81" s="763"/>
      <c r="R81" s="763"/>
      <c r="S81" s="763"/>
      <c r="T81" s="763"/>
      <c r="U81" s="763"/>
      <c r="V81" s="764"/>
      <c r="W81" s="767"/>
      <c r="X81" s="765"/>
      <c r="Y81" s="762"/>
      <c r="Z81" s="763"/>
      <c r="AA81" s="763"/>
      <c r="AB81" s="763"/>
      <c r="AC81" s="764"/>
      <c r="AD81" s="767"/>
      <c r="AE81" s="763"/>
      <c r="AF81" s="763"/>
      <c r="AG81" s="763"/>
      <c r="AH81" s="764"/>
      <c r="AI81" s="767"/>
      <c r="AJ81" s="765"/>
      <c r="AK81" s="892">
        <f t="shared" si="71"/>
        <v>0</v>
      </c>
      <c r="AL81" s="884">
        <f t="shared" si="72"/>
        <v>0</v>
      </c>
      <c r="AM81" s="883">
        <f t="shared" si="73"/>
        <v>0</v>
      </c>
      <c r="AN81" s="884">
        <f t="shared" si="74"/>
        <v>0</v>
      </c>
      <c r="AO81" s="883">
        <f t="shared" si="75"/>
        <v>0</v>
      </c>
      <c r="AP81" s="884">
        <f t="shared" si="76"/>
        <v>0</v>
      </c>
      <c r="AQ81" s="768">
        <f t="shared" si="77"/>
        <v>0</v>
      </c>
      <c r="AR81" s="883">
        <f t="shared" si="78"/>
        <v>0</v>
      </c>
      <c r="AS81" s="886">
        <f t="shared" si="79"/>
        <v>0</v>
      </c>
      <c r="AT81" s="888">
        <f t="shared" si="80"/>
        <v>0</v>
      </c>
      <c r="AU81" s="886">
        <f t="shared" si="81"/>
        <v>0</v>
      </c>
      <c r="AV81" s="886">
        <f t="shared" si="82"/>
        <v>0</v>
      </c>
      <c r="AW81" s="888">
        <f t="shared" si="83"/>
        <v>0</v>
      </c>
      <c r="AX81" s="886">
        <f t="shared" si="84"/>
        <v>0</v>
      </c>
      <c r="AY81" s="886">
        <f t="shared" si="85"/>
        <v>0</v>
      </c>
      <c r="AZ81" s="888">
        <f t="shared" si="86"/>
        <v>0</v>
      </c>
      <c r="BA81" s="884">
        <f t="shared" si="87"/>
        <v>0</v>
      </c>
      <c r="BB81" s="883">
        <f t="shared" si="88"/>
        <v>0</v>
      </c>
      <c r="BC81" s="884">
        <f t="shared" si="89"/>
        <v>0</v>
      </c>
      <c r="BD81" s="883">
        <f t="shared" si="90"/>
        <v>0</v>
      </c>
      <c r="BE81" s="886">
        <f t="shared" si="91"/>
        <v>0</v>
      </c>
      <c r="BF81" s="886">
        <f t="shared" si="92"/>
        <v>0</v>
      </c>
      <c r="BG81" s="888">
        <f t="shared" si="93"/>
        <v>0</v>
      </c>
      <c r="BH81" s="886">
        <f t="shared" si="94"/>
        <v>0</v>
      </c>
      <c r="BI81" s="886">
        <f t="shared" si="95"/>
        <v>0</v>
      </c>
      <c r="BJ81" s="890">
        <f t="shared" si="96"/>
        <v>0</v>
      </c>
      <c r="BK81" s="885">
        <f t="shared" si="97"/>
        <v>0</v>
      </c>
      <c r="BL81" s="885">
        <f t="shared" si="98"/>
        <v>0</v>
      </c>
      <c r="BM81" s="762"/>
      <c r="BN81" s="764"/>
      <c r="BO81" s="770"/>
      <c r="BP81" s="763"/>
      <c r="BQ81" s="764"/>
      <c r="BR81" s="770"/>
      <c r="BS81" s="768">
        <f t="shared" si="99"/>
        <v>0</v>
      </c>
      <c r="BT81" s="768">
        <f t="shared" si="100"/>
        <v>0</v>
      </c>
      <c r="BU81" s="771">
        <f t="shared" si="101"/>
        <v>0</v>
      </c>
      <c r="BV81" s="772"/>
      <c r="BW81" s="767"/>
      <c r="BX81" s="765"/>
      <c r="BY81" s="772"/>
      <c r="BZ81" s="767"/>
      <c r="CA81" s="765"/>
      <c r="CB81" s="772"/>
      <c r="CC81" s="767"/>
      <c r="CD81" s="765"/>
      <c r="CE81" s="773">
        <f t="shared" si="102"/>
        <v>0</v>
      </c>
      <c r="CF81" s="774">
        <f t="shared" si="103"/>
        <v>0</v>
      </c>
      <c r="CG81" s="775">
        <f t="shared" si="104"/>
        <v>0</v>
      </c>
      <c r="CH81" s="772"/>
      <c r="CI81" s="767"/>
      <c r="CJ81" s="723"/>
      <c r="CK81" s="874">
        <v>957</v>
      </c>
      <c r="CL81" s="778">
        <v>1135</v>
      </c>
      <c r="CM81" s="764">
        <v>1241</v>
      </c>
      <c r="CN81" s="764">
        <v>1058</v>
      </c>
      <c r="CO81" s="767">
        <v>913</v>
      </c>
      <c r="CP81" s="667">
        <v>913</v>
      </c>
      <c r="CQ81" s="777">
        <v>245</v>
      </c>
      <c r="CR81" s="778">
        <v>308</v>
      </c>
      <c r="CS81" s="778">
        <v>288</v>
      </c>
      <c r="CT81" s="778">
        <v>509</v>
      </c>
      <c r="CU81" s="778">
        <v>591</v>
      </c>
      <c r="CV81" s="764">
        <v>589</v>
      </c>
      <c r="CW81" s="767">
        <v>594</v>
      </c>
      <c r="CX81" s="765">
        <v>530</v>
      </c>
      <c r="CY81" s="777"/>
      <c r="CZ81" s="778"/>
      <c r="DA81" s="778"/>
      <c r="DB81" s="778"/>
      <c r="DC81" s="778"/>
      <c r="DD81" s="767"/>
      <c r="DE81" s="767"/>
      <c r="DF81" s="765">
        <v>0</v>
      </c>
      <c r="DG81" s="892">
        <f t="shared" si="125"/>
        <v>245</v>
      </c>
      <c r="DH81" s="884">
        <f t="shared" si="105"/>
        <v>245</v>
      </c>
      <c r="DI81" s="883">
        <f t="shared" si="126"/>
        <v>308</v>
      </c>
      <c r="DJ81" s="884">
        <f t="shared" si="106"/>
        <v>308</v>
      </c>
      <c r="DK81" s="883">
        <f t="shared" si="127"/>
        <v>288</v>
      </c>
      <c r="DL81" s="884">
        <f t="shared" si="107"/>
        <v>0</v>
      </c>
      <c r="DM81" s="888">
        <f t="shared" si="128"/>
        <v>509</v>
      </c>
      <c r="DN81" s="886">
        <f t="shared" si="111"/>
        <v>509</v>
      </c>
      <c r="DO81" s="886">
        <f t="shared" si="108"/>
        <v>509</v>
      </c>
      <c r="DP81" s="888">
        <f t="shared" si="129"/>
        <v>591</v>
      </c>
      <c r="DQ81" s="886">
        <f t="shared" si="112"/>
        <v>591</v>
      </c>
      <c r="DR81" s="886">
        <f t="shared" si="109"/>
        <v>591</v>
      </c>
      <c r="DS81" s="888">
        <f t="shared" si="130"/>
        <v>589</v>
      </c>
      <c r="DT81" s="886">
        <f t="shared" si="113"/>
        <v>589</v>
      </c>
      <c r="DU81" s="886">
        <f t="shared" si="110"/>
        <v>589</v>
      </c>
      <c r="DV81" s="886">
        <f t="shared" si="114"/>
        <v>589</v>
      </c>
      <c r="DW81" s="888">
        <f t="shared" si="131"/>
        <v>594</v>
      </c>
      <c r="DX81" s="886">
        <f t="shared" si="115"/>
        <v>594</v>
      </c>
      <c r="DY81" s="886">
        <f t="shared" si="116"/>
        <v>594</v>
      </c>
      <c r="DZ81" s="954">
        <f t="shared" si="63"/>
        <v>530</v>
      </c>
      <c r="EA81" s="885">
        <f t="shared" si="117"/>
        <v>530</v>
      </c>
      <c r="EB81" s="885">
        <f t="shared" si="118"/>
        <v>530</v>
      </c>
      <c r="EC81" s="772">
        <v>352</v>
      </c>
      <c r="ED81" s="767">
        <v>324</v>
      </c>
      <c r="EE81" s="770">
        <v>291</v>
      </c>
      <c r="EF81" s="764">
        <v>22</v>
      </c>
      <c r="EG81" s="767">
        <v>25</v>
      </c>
      <c r="EH81" s="782"/>
      <c r="EI81" s="774">
        <f t="shared" si="119"/>
        <v>215</v>
      </c>
      <c r="EJ81" s="774">
        <f t="shared" si="120"/>
        <v>245</v>
      </c>
      <c r="EK81" s="775">
        <f t="shared" si="121"/>
        <v>239</v>
      </c>
      <c r="EL81" s="772">
        <v>51</v>
      </c>
      <c r="EM81" s="767">
        <v>87</v>
      </c>
      <c r="EN81" s="770">
        <v>95</v>
      </c>
      <c r="EO81" s="772">
        <v>9</v>
      </c>
      <c r="EP81" s="767"/>
      <c r="EQ81" s="782"/>
      <c r="ER81" s="772">
        <v>67</v>
      </c>
      <c r="ES81" s="767">
        <v>82</v>
      </c>
      <c r="ET81" s="770">
        <v>86</v>
      </c>
      <c r="EU81" s="774">
        <f t="shared" si="122"/>
        <v>382</v>
      </c>
      <c r="EV81" s="774">
        <f t="shared" si="123"/>
        <v>422</v>
      </c>
      <c r="EW81" s="775">
        <f t="shared" si="124"/>
        <v>408</v>
      </c>
      <c r="EX81" s="772">
        <v>47</v>
      </c>
      <c r="EY81" s="767">
        <v>57</v>
      </c>
      <c r="EZ81" s="861"/>
      <c r="FA81" s="598"/>
    </row>
    <row r="82" spans="1:157">
      <c r="A82" s="713" t="s">
        <v>26</v>
      </c>
      <c r="B82" s="714" t="s">
        <v>1028</v>
      </c>
      <c r="C82" s="810"/>
      <c r="D82" s="624">
        <v>133951</v>
      </c>
      <c r="E82" s="624">
        <v>1</v>
      </c>
      <c r="F82" s="762">
        <v>7938</v>
      </c>
      <c r="G82" s="763">
        <v>8180</v>
      </c>
      <c r="H82" s="763">
        <v>5299</v>
      </c>
      <c r="I82" s="764">
        <v>6454</v>
      </c>
      <c r="J82" s="764">
        <v>7370</v>
      </c>
      <c r="K82" s="764">
        <v>8225</v>
      </c>
      <c r="L82" s="765">
        <v>9645</v>
      </c>
      <c r="M82" s="762">
        <v>2506</v>
      </c>
      <c r="N82" s="763">
        <v>2607</v>
      </c>
      <c r="O82" s="766">
        <v>2482</v>
      </c>
      <c r="P82" s="766">
        <v>2828</v>
      </c>
      <c r="Q82" s="763">
        <v>3047</v>
      </c>
      <c r="R82" s="763">
        <v>3379</v>
      </c>
      <c r="S82" s="763">
        <v>3978</v>
      </c>
      <c r="T82" s="763">
        <v>3890</v>
      </c>
      <c r="U82" s="763">
        <v>3230</v>
      </c>
      <c r="V82" s="764">
        <v>3106</v>
      </c>
      <c r="W82" s="767">
        <v>2949</v>
      </c>
      <c r="X82" s="765">
        <v>3757</v>
      </c>
      <c r="Y82" s="762">
        <v>24</v>
      </c>
      <c r="Z82" s="763">
        <v>25</v>
      </c>
      <c r="AA82" s="763">
        <v>25</v>
      </c>
      <c r="AB82" s="763">
        <v>27</v>
      </c>
      <c r="AC82" s="764">
        <v>9</v>
      </c>
      <c r="AD82" s="767">
        <v>9</v>
      </c>
      <c r="AE82" s="763">
        <v>11</v>
      </c>
      <c r="AF82" s="763"/>
      <c r="AG82" s="763"/>
      <c r="AH82" s="764"/>
      <c r="AI82" s="767"/>
      <c r="AJ82" s="765"/>
      <c r="AK82" s="892">
        <f t="shared" si="71"/>
        <v>2482</v>
      </c>
      <c r="AL82" s="884">
        <f t="shared" si="72"/>
        <v>2482</v>
      </c>
      <c r="AM82" s="883">
        <f t="shared" si="73"/>
        <v>2582</v>
      </c>
      <c r="AN82" s="884">
        <f t="shared" si="74"/>
        <v>2582</v>
      </c>
      <c r="AO82" s="883">
        <f t="shared" si="75"/>
        <v>2457</v>
      </c>
      <c r="AP82" s="884">
        <f t="shared" si="76"/>
        <v>2457</v>
      </c>
      <c r="AQ82" s="768">
        <f t="shared" si="77"/>
        <v>2801</v>
      </c>
      <c r="AR82" s="883">
        <f t="shared" si="78"/>
        <v>3038</v>
      </c>
      <c r="AS82" s="886">
        <f t="shared" si="79"/>
        <v>3038</v>
      </c>
      <c r="AT82" s="888">
        <f t="shared" si="80"/>
        <v>3370</v>
      </c>
      <c r="AU82" s="886">
        <f t="shared" si="81"/>
        <v>3370</v>
      </c>
      <c r="AV82" s="886">
        <f t="shared" si="82"/>
        <v>3370</v>
      </c>
      <c r="AW82" s="888">
        <f t="shared" si="83"/>
        <v>3967</v>
      </c>
      <c r="AX82" s="886">
        <f t="shared" si="84"/>
        <v>3967</v>
      </c>
      <c r="AY82" s="886">
        <f t="shared" si="85"/>
        <v>3967</v>
      </c>
      <c r="AZ82" s="888">
        <f t="shared" si="86"/>
        <v>3890</v>
      </c>
      <c r="BA82" s="884">
        <f t="shared" si="87"/>
        <v>3890</v>
      </c>
      <c r="BB82" s="883">
        <f t="shared" si="88"/>
        <v>3230</v>
      </c>
      <c r="BC82" s="884">
        <f t="shared" si="89"/>
        <v>3230</v>
      </c>
      <c r="BD82" s="883">
        <f t="shared" si="90"/>
        <v>3106</v>
      </c>
      <c r="BE82" s="886">
        <f t="shared" si="91"/>
        <v>3106</v>
      </c>
      <c r="BF82" s="886">
        <f t="shared" si="92"/>
        <v>3106</v>
      </c>
      <c r="BG82" s="888">
        <f t="shared" si="93"/>
        <v>2949</v>
      </c>
      <c r="BH82" s="886">
        <f t="shared" si="94"/>
        <v>2949</v>
      </c>
      <c r="BI82" s="886">
        <f t="shared" si="95"/>
        <v>2949</v>
      </c>
      <c r="BJ82" s="890">
        <f t="shared" si="96"/>
        <v>3757</v>
      </c>
      <c r="BK82" s="885">
        <f t="shared" si="97"/>
        <v>3757</v>
      </c>
      <c r="BL82" s="885">
        <f t="shared" si="98"/>
        <v>3757</v>
      </c>
      <c r="BM82" s="762">
        <v>2548</v>
      </c>
      <c r="BN82" s="764">
        <v>2262</v>
      </c>
      <c r="BO82" s="770">
        <v>3036</v>
      </c>
      <c r="BP82" s="763">
        <v>47</v>
      </c>
      <c r="BQ82" s="927"/>
      <c r="BR82" s="857"/>
      <c r="BS82" s="768">
        <f t="shared" si="99"/>
        <v>511</v>
      </c>
      <c r="BT82" s="768">
        <f t="shared" si="100"/>
        <v>687</v>
      </c>
      <c r="BU82" s="771">
        <f t="shared" si="101"/>
        <v>721</v>
      </c>
      <c r="BV82" s="772">
        <v>1411</v>
      </c>
      <c r="BW82" s="767">
        <v>1543</v>
      </c>
      <c r="BX82" s="765">
        <v>1722</v>
      </c>
      <c r="BY82" s="772">
        <v>350</v>
      </c>
      <c r="BZ82" s="767">
        <v>349</v>
      </c>
      <c r="CA82" s="765">
        <v>421</v>
      </c>
      <c r="CB82" s="772">
        <v>218</v>
      </c>
      <c r="CC82" s="767">
        <v>184</v>
      </c>
      <c r="CD82" s="765">
        <v>229</v>
      </c>
      <c r="CE82" s="773">
        <f t="shared" si="102"/>
        <v>1059</v>
      </c>
      <c r="CF82" s="774">
        <f t="shared" si="103"/>
        <v>1294</v>
      </c>
      <c r="CG82" s="775">
        <f t="shared" si="104"/>
        <v>1595</v>
      </c>
      <c r="CH82" s="772">
        <v>1430</v>
      </c>
      <c r="CI82" s="767">
        <v>1500</v>
      </c>
      <c r="CJ82" s="776">
        <v>1450</v>
      </c>
      <c r="CK82" s="874"/>
      <c r="CL82" s="778"/>
      <c r="CM82" s="764"/>
      <c r="CN82" s="764"/>
      <c r="CO82" s="767"/>
      <c r="CP82" s="780"/>
      <c r="CQ82" s="777"/>
      <c r="CR82" s="778"/>
      <c r="CS82" s="778"/>
      <c r="CT82" s="778"/>
      <c r="CU82" s="778"/>
      <c r="CV82" s="764"/>
      <c r="CW82" s="767"/>
      <c r="CX82" s="765"/>
      <c r="CY82" s="777"/>
      <c r="CZ82" s="778"/>
      <c r="DA82" s="778"/>
      <c r="DB82" s="778"/>
      <c r="DC82" s="778"/>
      <c r="DD82" s="767"/>
      <c r="DE82" s="767"/>
      <c r="DF82" s="765"/>
      <c r="DG82" s="892">
        <f t="shared" si="125"/>
        <v>0</v>
      </c>
      <c r="DH82" s="884">
        <f t="shared" si="105"/>
        <v>0</v>
      </c>
      <c r="DI82" s="883">
        <f t="shared" si="126"/>
        <v>0</v>
      </c>
      <c r="DJ82" s="884">
        <f t="shared" si="106"/>
        <v>0</v>
      </c>
      <c r="DK82" s="883">
        <f t="shared" si="127"/>
        <v>0</v>
      </c>
      <c r="DL82" s="884">
        <f t="shared" si="107"/>
        <v>0</v>
      </c>
      <c r="DM82" s="888">
        <f t="shared" si="128"/>
        <v>0</v>
      </c>
      <c r="DN82" s="886">
        <f t="shared" si="111"/>
        <v>0</v>
      </c>
      <c r="DO82" s="886">
        <f t="shared" si="108"/>
        <v>0</v>
      </c>
      <c r="DP82" s="888">
        <f t="shared" si="129"/>
        <v>0</v>
      </c>
      <c r="DQ82" s="886">
        <f t="shared" si="112"/>
        <v>0</v>
      </c>
      <c r="DR82" s="886">
        <f t="shared" si="109"/>
        <v>0</v>
      </c>
      <c r="DS82" s="888">
        <f t="shared" si="130"/>
        <v>0</v>
      </c>
      <c r="DT82" s="886">
        <f t="shared" si="113"/>
        <v>0</v>
      </c>
      <c r="DU82" s="886">
        <f t="shared" si="110"/>
        <v>0</v>
      </c>
      <c r="DV82" s="886">
        <f t="shared" si="114"/>
        <v>0</v>
      </c>
      <c r="DW82" s="888">
        <f t="shared" si="131"/>
        <v>0</v>
      </c>
      <c r="DX82" s="886">
        <f t="shared" si="115"/>
        <v>0</v>
      </c>
      <c r="DY82" s="886">
        <f t="shared" si="116"/>
        <v>0</v>
      </c>
      <c r="DZ82" s="954">
        <f t="shared" si="63"/>
        <v>0</v>
      </c>
      <c r="EA82" s="885">
        <f t="shared" si="117"/>
        <v>0</v>
      </c>
      <c r="EB82" s="885">
        <f t="shared" si="118"/>
        <v>0</v>
      </c>
      <c r="EC82" s="772"/>
      <c r="ED82" s="767"/>
      <c r="EE82" s="770"/>
      <c r="EF82" s="764"/>
      <c r="EG82" s="767"/>
      <c r="EH82" s="782"/>
      <c r="EI82" s="774">
        <f t="shared" si="119"/>
        <v>0</v>
      </c>
      <c r="EJ82" s="774">
        <f t="shared" si="120"/>
        <v>0</v>
      </c>
      <c r="EK82" s="775">
        <f t="shared" si="121"/>
        <v>0</v>
      </c>
      <c r="EL82" s="772"/>
      <c r="EM82" s="767"/>
      <c r="EN82" s="770"/>
      <c r="EO82" s="772"/>
      <c r="EP82" s="767"/>
      <c r="EQ82" s="782"/>
      <c r="ER82" s="772"/>
      <c r="ES82" s="767"/>
      <c r="ET82" s="770"/>
      <c r="EU82" s="774">
        <f t="shared" si="122"/>
        <v>0</v>
      </c>
      <c r="EV82" s="774">
        <f t="shared" si="123"/>
        <v>0</v>
      </c>
      <c r="EW82" s="775">
        <f t="shared" si="124"/>
        <v>0</v>
      </c>
      <c r="EX82" s="772"/>
      <c r="EY82" s="767"/>
      <c r="EZ82" s="770"/>
      <c r="FA82" s="598"/>
    </row>
    <row r="83" spans="1:157">
      <c r="A83" s="713" t="s">
        <v>26</v>
      </c>
      <c r="B83" s="714" t="s">
        <v>1029</v>
      </c>
      <c r="C83" s="810"/>
      <c r="D83" s="624">
        <v>134097</v>
      </c>
      <c r="E83" s="624">
        <v>1</v>
      </c>
      <c r="F83" s="762">
        <v>8465</v>
      </c>
      <c r="G83" s="763">
        <v>8153</v>
      </c>
      <c r="H83" s="763">
        <v>8295</v>
      </c>
      <c r="I83" s="764">
        <v>8273</v>
      </c>
      <c r="J83" s="764">
        <v>6775</v>
      </c>
      <c r="K83" s="764">
        <v>8817</v>
      </c>
      <c r="L83" s="765">
        <v>8795</v>
      </c>
      <c r="M83" s="762">
        <v>5118</v>
      </c>
      <c r="N83" s="763">
        <v>5617</v>
      </c>
      <c r="O83" s="766">
        <v>5732</v>
      </c>
      <c r="P83" s="766">
        <v>6332</v>
      </c>
      <c r="Q83" s="763">
        <v>6100</v>
      </c>
      <c r="R83" s="763">
        <v>6224</v>
      </c>
      <c r="S83" s="763">
        <v>6108</v>
      </c>
      <c r="T83" s="763">
        <v>6211</v>
      </c>
      <c r="U83" s="763">
        <v>6126</v>
      </c>
      <c r="V83" s="764">
        <v>5011</v>
      </c>
      <c r="W83" s="767">
        <v>5981</v>
      </c>
      <c r="X83" s="765">
        <v>5964</v>
      </c>
      <c r="Y83" s="762">
        <v>40</v>
      </c>
      <c r="Z83" s="763">
        <v>60</v>
      </c>
      <c r="AA83" s="763">
        <v>51</v>
      </c>
      <c r="AB83" s="763">
        <v>74</v>
      </c>
      <c r="AC83" s="764">
        <v>41</v>
      </c>
      <c r="AD83" s="767">
        <v>26</v>
      </c>
      <c r="AE83" s="763">
        <v>22</v>
      </c>
      <c r="AF83" s="763"/>
      <c r="AG83" s="763"/>
      <c r="AH83" s="764"/>
      <c r="AI83" s="767"/>
      <c r="AJ83" s="765"/>
      <c r="AK83" s="892">
        <f t="shared" si="71"/>
        <v>5078</v>
      </c>
      <c r="AL83" s="884">
        <f t="shared" si="72"/>
        <v>5078</v>
      </c>
      <c r="AM83" s="883">
        <f t="shared" si="73"/>
        <v>5557</v>
      </c>
      <c r="AN83" s="884">
        <f t="shared" si="74"/>
        <v>5557</v>
      </c>
      <c r="AO83" s="883">
        <f t="shared" si="75"/>
        <v>5681</v>
      </c>
      <c r="AP83" s="884">
        <f t="shared" si="76"/>
        <v>5681</v>
      </c>
      <c r="AQ83" s="768">
        <f t="shared" si="77"/>
        <v>6258</v>
      </c>
      <c r="AR83" s="883">
        <f t="shared" si="78"/>
        <v>6059</v>
      </c>
      <c r="AS83" s="886">
        <f t="shared" si="79"/>
        <v>6059</v>
      </c>
      <c r="AT83" s="888">
        <f t="shared" si="80"/>
        <v>6198</v>
      </c>
      <c r="AU83" s="886">
        <f t="shared" si="81"/>
        <v>6198</v>
      </c>
      <c r="AV83" s="886">
        <f t="shared" si="82"/>
        <v>6198</v>
      </c>
      <c r="AW83" s="888">
        <f t="shared" si="83"/>
        <v>6086</v>
      </c>
      <c r="AX83" s="886">
        <f t="shared" si="84"/>
        <v>6086</v>
      </c>
      <c r="AY83" s="886">
        <f t="shared" si="85"/>
        <v>6086</v>
      </c>
      <c r="AZ83" s="888">
        <f t="shared" si="86"/>
        <v>6211</v>
      </c>
      <c r="BA83" s="884">
        <f t="shared" si="87"/>
        <v>6211</v>
      </c>
      <c r="BB83" s="883">
        <f t="shared" si="88"/>
        <v>6126</v>
      </c>
      <c r="BC83" s="884">
        <f t="shared" si="89"/>
        <v>6126</v>
      </c>
      <c r="BD83" s="883">
        <f t="shared" si="90"/>
        <v>5011</v>
      </c>
      <c r="BE83" s="886">
        <f t="shared" si="91"/>
        <v>5011</v>
      </c>
      <c r="BF83" s="886">
        <f t="shared" si="92"/>
        <v>5011</v>
      </c>
      <c r="BG83" s="888">
        <f t="shared" si="93"/>
        <v>5981</v>
      </c>
      <c r="BH83" s="886">
        <f t="shared" si="94"/>
        <v>5981</v>
      </c>
      <c r="BI83" s="886">
        <f t="shared" si="95"/>
        <v>5981</v>
      </c>
      <c r="BJ83" s="890">
        <f t="shared" si="96"/>
        <v>5964</v>
      </c>
      <c r="BK83" s="885">
        <f t="shared" si="97"/>
        <v>5964</v>
      </c>
      <c r="BL83" s="885">
        <f t="shared" si="98"/>
        <v>5964</v>
      </c>
      <c r="BM83" s="762">
        <v>4561</v>
      </c>
      <c r="BN83" s="764">
        <v>5475</v>
      </c>
      <c r="BO83" s="770">
        <v>5465</v>
      </c>
      <c r="BP83" s="763">
        <v>94</v>
      </c>
      <c r="BQ83" s="927"/>
      <c r="BR83" s="857"/>
      <c r="BS83" s="768">
        <f t="shared" si="99"/>
        <v>356</v>
      </c>
      <c r="BT83" s="768">
        <f t="shared" si="100"/>
        <v>506</v>
      </c>
      <c r="BU83" s="771">
        <f t="shared" si="101"/>
        <v>499</v>
      </c>
      <c r="BV83" s="772">
        <v>4327</v>
      </c>
      <c r="BW83" s="767">
        <v>4559</v>
      </c>
      <c r="BX83" s="765">
        <v>4469</v>
      </c>
      <c r="BY83" s="772">
        <v>125</v>
      </c>
      <c r="BZ83" s="767">
        <v>101</v>
      </c>
      <c r="CA83" s="765">
        <v>74</v>
      </c>
      <c r="CB83" s="772">
        <v>612</v>
      </c>
      <c r="CC83" s="767">
        <v>505</v>
      </c>
      <c r="CD83" s="765">
        <v>508</v>
      </c>
      <c r="CE83" s="773">
        <f t="shared" si="102"/>
        <v>995</v>
      </c>
      <c r="CF83" s="774">
        <f t="shared" si="103"/>
        <v>1033</v>
      </c>
      <c r="CG83" s="775">
        <f t="shared" si="104"/>
        <v>1035</v>
      </c>
      <c r="CH83" s="772">
        <v>3492</v>
      </c>
      <c r="CI83" s="767">
        <v>3912</v>
      </c>
      <c r="CJ83" s="776">
        <v>4026</v>
      </c>
      <c r="CK83" s="874"/>
      <c r="CL83" s="778"/>
      <c r="CM83" s="764"/>
      <c r="CN83" s="764"/>
      <c r="CO83" s="767"/>
      <c r="CP83" s="780"/>
      <c r="CQ83" s="777"/>
      <c r="CR83" s="778"/>
      <c r="CS83" s="778"/>
      <c r="CT83" s="778"/>
      <c r="CU83" s="778"/>
      <c r="CV83" s="764"/>
      <c r="CW83" s="767"/>
      <c r="CX83" s="765"/>
      <c r="CY83" s="777"/>
      <c r="CZ83" s="778"/>
      <c r="DA83" s="778"/>
      <c r="DB83" s="778"/>
      <c r="DC83" s="778"/>
      <c r="DD83" s="767"/>
      <c r="DE83" s="767"/>
      <c r="DF83" s="765"/>
      <c r="DG83" s="892">
        <f t="shared" si="125"/>
        <v>0</v>
      </c>
      <c r="DH83" s="884">
        <f t="shared" si="105"/>
        <v>0</v>
      </c>
      <c r="DI83" s="883">
        <f t="shared" si="126"/>
        <v>0</v>
      </c>
      <c r="DJ83" s="884">
        <f t="shared" si="106"/>
        <v>0</v>
      </c>
      <c r="DK83" s="883">
        <f t="shared" si="127"/>
        <v>0</v>
      </c>
      <c r="DL83" s="884">
        <f t="shared" si="107"/>
        <v>0</v>
      </c>
      <c r="DM83" s="888">
        <f t="shared" si="128"/>
        <v>0</v>
      </c>
      <c r="DN83" s="886">
        <f t="shared" si="111"/>
        <v>0</v>
      </c>
      <c r="DO83" s="886">
        <f t="shared" si="108"/>
        <v>0</v>
      </c>
      <c r="DP83" s="888">
        <f t="shared" si="129"/>
        <v>0</v>
      </c>
      <c r="DQ83" s="886">
        <f t="shared" si="112"/>
        <v>0</v>
      </c>
      <c r="DR83" s="886">
        <f t="shared" si="109"/>
        <v>0</v>
      </c>
      <c r="DS83" s="888">
        <f t="shared" si="130"/>
        <v>0</v>
      </c>
      <c r="DT83" s="886">
        <f t="shared" si="113"/>
        <v>0</v>
      </c>
      <c r="DU83" s="886">
        <f t="shared" si="110"/>
        <v>0</v>
      </c>
      <c r="DV83" s="886">
        <f t="shared" si="114"/>
        <v>0</v>
      </c>
      <c r="DW83" s="888">
        <f t="shared" si="131"/>
        <v>0</v>
      </c>
      <c r="DX83" s="886">
        <f t="shared" si="115"/>
        <v>0</v>
      </c>
      <c r="DY83" s="886">
        <f t="shared" si="116"/>
        <v>0</v>
      </c>
      <c r="DZ83" s="954">
        <f t="shared" si="63"/>
        <v>0</v>
      </c>
      <c r="EA83" s="885">
        <f t="shared" si="117"/>
        <v>0</v>
      </c>
      <c r="EB83" s="885">
        <f t="shared" si="118"/>
        <v>0</v>
      </c>
      <c r="EC83" s="772"/>
      <c r="ED83" s="767"/>
      <c r="EE83" s="770"/>
      <c r="EF83" s="764"/>
      <c r="EG83" s="767"/>
      <c r="EH83" s="782"/>
      <c r="EI83" s="774">
        <f t="shared" si="119"/>
        <v>0</v>
      </c>
      <c r="EJ83" s="774">
        <f t="shared" si="120"/>
        <v>0</v>
      </c>
      <c r="EK83" s="775">
        <f t="shared" si="121"/>
        <v>0</v>
      </c>
      <c r="EL83" s="772"/>
      <c r="EM83" s="767"/>
      <c r="EN83" s="770"/>
      <c r="EO83" s="772"/>
      <c r="EP83" s="767"/>
      <c r="EQ83" s="782"/>
      <c r="ER83" s="772"/>
      <c r="ES83" s="767"/>
      <c r="ET83" s="770"/>
      <c r="EU83" s="774">
        <f t="shared" si="122"/>
        <v>0</v>
      </c>
      <c r="EV83" s="774">
        <f t="shared" si="123"/>
        <v>0</v>
      </c>
      <c r="EW83" s="775">
        <f t="shared" si="124"/>
        <v>0</v>
      </c>
      <c r="EX83" s="772"/>
      <c r="EY83" s="767"/>
      <c r="EZ83" s="770"/>
      <c r="FA83" s="598"/>
    </row>
    <row r="84" spans="1:157">
      <c r="A84" s="713" t="s">
        <v>26</v>
      </c>
      <c r="B84" s="714" t="s">
        <v>1030</v>
      </c>
      <c r="C84" s="810"/>
      <c r="D84" s="624">
        <v>132903</v>
      </c>
      <c r="E84" s="624">
        <v>1</v>
      </c>
      <c r="F84" s="762">
        <v>9715</v>
      </c>
      <c r="G84" s="763">
        <v>11152</v>
      </c>
      <c r="H84" s="763">
        <v>11434</v>
      </c>
      <c r="I84" s="764">
        <v>11574</v>
      </c>
      <c r="J84" s="764">
        <v>11538</v>
      </c>
      <c r="K84" s="764">
        <v>12711</v>
      </c>
      <c r="L84" s="765">
        <v>13245</v>
      </c>
      <c r="M84" s="762">
        <v>4303</v>
      </c>
      <c r="N84" s="763">
        <v>4604</v>
      </c>
      <c r="O84" s="766">
        <v>4970</v>
      </c>
      <c r="P84" s="766">
        <v>5330</v>
      </c>
      <c r="Q84" s="763">
        <v>5678</v>
      </c>
      <c r="R84" s="763">
        <v>5753</v>
      </c>
      <c r="S84" s="763">
        <v>6084</v>
      </c>
      <c r="T84" s="763">
        <v>6399</v>
      </c>
      <c r="U84" s="763">
        <v>6359</v>
      </c>
      <c r="V84" s="764">
        <v>6144</v>
      </c>
      <c r="W84" s="767">
        <v>6259</v>
      </c>
      <c r="X84" s="765">
        <v>6032</v>
      </c>
      <c r="Y84" s="762">
        <v>36</v>
      </c>
      <c r="Z84" s="763">
        <v>46</v>
      </c>
      <c r="AA84" s="763">
        <v>57</v>
      </c>
      <c r="AB84" s="763"/>
      <c r="AC84" s="764">
        <v>25</v>
      </c>
      <c r="AD84" s="767">
        <v>43</v>
      </c>
      <c r="AE84" s="763">
        <v>43</v>
      </c>
      <c r="AF84" s="763"/>
      <c r="AG84" s="763"/>
      <c r="AH84" s="764"/>
      <c r="AI84" s="767"/>
      <c r="AJ84" s="765"/>
      <c r="AK84" s="892">
        <f t="shared" si="71"/>
        <v>4267</v>
      </c>
      <c r="AL84" s="884">
        <f t="shared" si="72"/>
        <v>4267</v>
      </c>
      <c r="AM84" s="883">
        <f t="shared" si="73"/>
        <v>4558</v>
      </c>
      <c r="AN84" s="884">
        <f t="shared" si="74"/>
        <v>4558</v>
      </c>
      <c r="AO84" s="883">
        <f t="shared" si="75"/>
        <v>4913</v>
      </c>
      <c r="AP84" s="884">
        <f t="shared" si="76"/>
        <v>4913</v>
      </c>
      <c r="AQ84" s="768">
        <f t="shared" si="77"/>
        <v>5330</v>
      </c>
      <c r="AR84" s="883">
        <f t="shared" si="78"/>
        <v>5653</v>
      </c>
      <c r="AS84" s="886">
        <f t="shared" si="79"/>
        <v>5653</v>
      </c>
      <c r="AT84" s="888">
        <f t="shared" si="80"/>
        <v>5710</v>
      </c>
      <c r="AU84" s="886">
        <f t="shared" si="81"/>
        <v>5710</v>
      </c>
      <c r="AV84" s="886">
        <f t="shared" si="82"/>
        <v>5710</v>
      </c>
      <c r="AW84" s="888">
        <f t="shared" si="83"/>
        <v>6041</v>
      </c>
      <c r="AX84" s="886">
        <f t="shared" si="84"/>
        <v>6041</v>
      </c>
      <c r="AY84" s="886">
        <f t="shared" si="85"/>
        <v>6041</v>
      </c>
      <c r="AZ84" s="888">
        <f t="shared" si="86"/>
        <v>6399</v>
      </c>
      <c r="BA84" s="884">
        <f t="shared" si="87"/>
        <v>6399</v>
      </c>
      <c r="BB84" s="883">
        <f t="shared" si="88"/>
        <v>6359</v>
      </c>
      <c r="BC84" s="884">
        <f t="shared" si="89"/>
        <v>6359</v>
      </c>
      <c r="BD84" s="883">
        <f t="shared" si="90"/>
        <v>6144</v>
      </c>
      <c r="BE84" s="886">
        <f t="shared" si="91"/>
        <v>6144</v>
      </c>
      <c r="BF84" s="886">
        <f t="shared" si="92"/>
        <v>6144</v>
      </c>
      <c r="BG84" s="888">
        <f t="shared" si="93"/>
        <v>6259</v>
      </c>
      <c r="BH84" s="886">
        <f t="shared" si="94"/>
        <v>6259</v>
      </c>
      <c r="BI84" s="886">
        <f t="shared" si="95"/>
        <v>6259</v>
      </c>
      <c r="BJ84" s="890">
        <f t="shared" si="96"/>
        <v>6032</v>
      </c>
      <c r="BK84" s="885">
        <f t="shared" si="97"/>
        <v>6032</v>
      </c>
      <c r="BL84" s="885">
        <f t="shared" si="98"/>
        <v>6032</v>
      </c>
      <c r="BM84" s="762">
        <v>5346</v>
      </c>
      <c r="BN84" s="764">
        <v>5416</v>
      </c>
      <c r="BO84" s="770">
        <v>5248</v>
      </c>
      <c r="BP84" s="763">
        <v>153</v>
      </c>
      <c r="BQ84" s="927"/>
      <c r="BR84" s="857"/>
      <c r="BS84" s="768">
        <f t="shared" si="99"/>
        <v>645</v>
      </c>
      <c r="BT84" s="768">
        <f t="shared" si="100"/>
        <v>843</v>
      </c>
      <c r="BU84" s="771">
        <f t="shared" si="101"/>
        <v>784</v>
      </c>
      <c r="BV84" s="772">
        <v>3572</v>
      </c>
      <c r="BW84" s="767">
        <v>3633</v>
      </c>
      <c r="BX84" s="765">
        <v>3789</v>
      </c>
      <c r="BY84" s="772">
        <v>253</v>
      </c>
      <c r="BZ84" s="767">
        <v>248</v>
      </c>
      <c r="CA84" s="765">
        <v>254</v>
      </c>
      <c r="CB84" s="772">
        <v>576</v>
      </c>
      <c r="CC84" s="767">
        <v>521</v>
      </c>
      <c r="CD84" s="765">
        <v>499</v>
      </c>
      <c r="CE84" s="773">
        <f t="shared" si="102"/>
        <v>1252</v>
      </c>
      <c r="CF84" s="774">
        <f t="shared" si="103"/>
        <v>1308</v>
      </c>
      <c r="CG84" s="775">
        <f t="shared" si="104"/>
        <v>1499</v>
      </c>
      <c r="CH84" s="772">
        <v>2600</v>
      </c>
      <c r="CI84" s="767">
        <v>2812</v>
      </c>
      <c r="CJ84" s="776">
        <v>3153</v>
      </c>
      <c r="CK84" s="874"/>
      <c r="CL84" s="778"/>
      <c r="CM84" s="764"/>
      <c r="CN84" s="764"/>
      <c r="CO84" s="767"/>
      <c r="CP84" s="780"/>
      <c r="CQ84" s="777"/>
      <c r="CR84" s="778"/>
      <c r="CS84" s="778"/>
      <c r="CT84" s="778"/>
      <c r="CU84" s="778"/>
      <c r="CV84" s="764"/>
      <c r="CW84" s="767"/>
      <c r="CX84" s="765"/>
      <c r="CY84" s="777"/>
      <c r="CZ84" s="778"/>
      <c r="DA84" s="778"/>
      <c r="DB84" s="778"/>
      <c r="DC84" s="778"/>
      <c r="DD84" s="767"/>
      <c r="DE84" s="767"/>
      <c r="DF84" s="765"/>
      <c r="DG84" s="892">
        <f t="shared" si="125"/>
        <v>0</v>
      </c>
      <c r="DH84" s="884">
        <f t="shared" si="105"/>
        <v>0</v>
      </c>
      <c r="DI84" s="883">
        <f t="shared" si="126"/>
        <v>0</v>
      </c>
      <c r="DJ84" s="884">
        <f t="shared" si="106"/>
        <v>0</v>
      </c>
      <c r="DK84" s="883">
        <f t="shared" si="127"/>
        <v>0</v>
      </c>
      <c r="DL84" s="884">
        <f t="shared" si="107"/>
        <v>0</v>
      </c>
      <c r="DM84" s="888">
        <f t="shared" si="128"/>
        <v>0</v>
      </c>
      <c r="DN84" s="886">
        <f t="shared" si="111"/>
        <v>0</v>
      </c>
      <c r="DO84" s="886">
        <f t="shared" si="108"/>
        <v>0</v>
      </c>
      <c r="DP84" s="888">
        <f t="shared" si="129"/>
        <v>0</v>
      </c>
      <c r="DQ84" s="886">
        <f t="shared" si="112"/>
        <v>0</v>
      </c>
      <c r="DR84" s="886">
        <f t="shared" si="109"/>
        <v>0</v>
      </c>
      <c r="DS84" s="888">
        <f t="shared" si="130"/>
        <v>0</v>
      </c>
      <c r="DT84" s="886">
        <f t="shared" si="113"/>
        <v>0</v>
      </c>
      <c r="DU84" s="886">
        <f t="shared" si="110"/>
        <v>0</v>
      </c>
      <c r="DV84" s="886">
        <f t="shared" si="114"/>
        <v>0</v>
      </c>
      <c r="DW84" s="888">
        <f t="shared" si="131"/>
        <v>0</v>
      </c>
      <c r="DX84" s="886">
        <f t="shared" si="115"/>
        <v>0</v>
      </c>
      <c r="DY84" s="886">
        <f t="shared" si="116"/>
        <v>0</v>
      </c>
      <c r="DZ84" s="954">
        <f t="shared" si="63"/>
        <v>0</v>
      </c>
      <c r="EA84" s="885">
        <f t="shared" si="117"/>
        <v>0</v>
      </c>
      <c r="EB84" s="885">
        <f t="shared" si="118"/>
        <v>0</v>
      </c>
      <c r="EC84" s="772"/>
      <c r="ED84" s="767"/>
      <c r="EE84" s="770"/>
      <c r="EF84" s="764"/>
      <c r="EG84" s="767"/>
      <c r="EH84" s="782"/>
      <c r="EI84" s="774">
        <f t="shared" si="119"/>
        <v>0</v>
      </c>
      <c r="EJ84" s="774">
        <f t="shared" si="120"/>
        <v>0</v>
      </c>
      <c r="EK84" s="775">
        <f t="shared" si="121"/>
        <v>0</v>
      </c>
      <c r="EL84" s="772"/>
      <c r="EM84" s="767"/>
      <c r="EN84" s="770"/>
      <c r="EO84" s="772"/>
      <c r="EP84" s="767"/>
      <c r="EQ84" s="782"/>
      <c r="ER84" s="772"/>
      <c r="ES84" s="767"/>
      <c r="ET84" s="770"/>
      <c r="EU84" s="774">
        <f t="shared" si="122"/>
        <v>0</v>
      </c>
      <c r="EV84" s="774">
        <f t="shared" si="123"/>
        <v>0</v>
      </c>
      <c r="EW84" s="775">
        <f t="shared" si="124"/>
        <v>0</v>
      </c>
      <c r="EX84" s="772"/>
      <c r="EY84" s="767"/>
      <c r="EZ84" s="770"/>
      <c r="FA84" s="598"/>
    </row>
    <row r="85" spans="1:157">
      <c r="A85" s="713" t="s">
        <v>26</v>
      </c>
      <c r="B85" s="714" t="s">
        <v>1031</v>
      </c>
      <c r="C85" s="810"/>
      <c r="D85" s="624">
        <v>134130</v>
      </c>
      <c r="E85" s="624">
        <v>1</v>
      </c>
      <c r="F85" s="762">
        <v>8743</v>
      </c>
      <c r="G85" s="763">
        <v>9305</v>
      </c>
      <c r="H85" s="763">
        <v>9675</v>
      </c>
      <c r="I85" s="764">
        <v>9629</v>
      </c>
      <c r="J85" s="764">
        <v>8652</v>
      </c>
      <c r="K85" s="764">
        <v>8342</v>
      </c>
      <c r="L85" s="765">
        <v>8567</v>
      </c>
      <c r="M85" s="762">
        <v>6092</v>
      </c>
      <c r="N85" s="763">
        <v>6890</v>
      </c>
      <c r="O85" s="766">
        <v>6205</v>
      </c>
      <c r="P85" s="766">
        <v>6443</v>
      </c>
      <c r="Q85" s="763">
        <v>6506</v>
      </c>
      <c r="R85" s="763">
        <v>6630</v>
      </c>
      <c r="S85" s="763">
        <v>7224</v>
      </c>
      <c r="T85" s="763">
        <v>6686</v>
      </c>
      <c r="U85" s="763">
        <v>6442</v>
      </c>
      <c r="V85" s="764">
        <v>6394</v>
      </c>
      <c r="W85" s="767">
        <v>6301</v>
      </c>
      <c r="X85" s="765">
        <v>6384</v>
      </c>
      <c r="Y85" s="762">
        <v>27</v>
      </c>
      <c r="Z85" s="763">
        <v>26</v>
      </c>
      <c r="AA85" s="763">
        <v>27</v>
      </c>
      <c r="AB85" s="763">
        <v>37</v>
      </c>
      <c r="AC85" s="764">
        <v>7</v>
      </c>
      <c r="AD85" s="767">
        <v>9</v>
      </c>
      <c r="AE85" s="763">
        <v>7</v>
      </c>
      <c r="AF85" s="763"/>
      <c r="AG85" s="763"/>
      <c r="AH85" s="764"/>
      <c r="AI85" s="767"/>
      <c r="AJ85" s="765"/>
      <c r="AK85" s="892">
        <f t="shared" si="71"/>
        <v>6065</v>
      </c>
      <c r="AL85" s="884">
        <f t="shared" si="72"/>
        <v>6065</v>
      </c>
      <c r="AM85" s="883">
        <f t="shared" si="73"/>
        <v>6864</v>
      </c>
      <c r="AN85" s="884">
        <f t="shared" si="74"/>
        <v>6864</v>
      </c>
      <c r="AO85" s="883">
        <f t="shared" si="75"/>
        <v>6178</v>
      </c>
      <c r="AP85" s="884">
        <f t="shared" si="76"/>
        <v>6178</v>
      </c>
      <c r="AQ85" s="768">
        <f t="shared" si="77"/>
        <v>6406</v>
      </c>
      <c r="AR85" s="883">
        <f t="shared" si="78"/>
        <v>6499</v>
      </c>
      <c r="AS85" s="886">
        <f t="shared" si="79"/>
        <v>6499</v>
      </c>
      <c r="AT85" s="888">
        <f t="shared" si="80"/>
        <v>6621</v>
      </c>
      <c r="AU85" s="886">
        <f t="shared" si="81"/>
        <v>6621</v>
      </c>
      <c r="AV85" s="886">
        <f t="shared" si="82"/>
        <v>6621</v>
      </c>
      <c r="AW85" s="888">
        <f t="shared" si="83"/>
        <v>7217</v>
      </c>
      <c r="AX85" s="886">
        <f t="shared" si="84"/>
        <v>7217</v>
      </c>
      <c r="AY85" s="886">
        <f t="shared" si="85"/>
        <v>7217</v>
      </c>
      <c r="AZ85" s="888">
        <f t="shared" si="86"/>
        <v>6686</v>
      </c>
      <c r="BA85" s="884">
        <f t="shared" si="87"/>
        <v>6686</v>
      </c>
      <c r="BB85" s="883">
        <f t="shared" si="88"/>
        <v>6442</v>
      </c>
      <c r="BC85" s="884">
        <f t="shared" si="89"/>
        <v>6442</v>
      </c>
      <c r="BD85" s="883">
        <f t="shared" si="90"/>
        <v>6394</v>
      </c>
      <c r="BE85" s="886">
        <f t="shared" si="91"/>
        <v>6394</v>
      </c>
      <c r="BF85" s="886">
        <f t="shared" si="92"/>
        <v>6394</v>
      </c>
      <c r="BG85" s="888">
        <f t="shared" si="93"/>
        <v>6301</v>
      </c>
      <c r="BH85" s="886">
        <f t="shared" si="94"/>
        <v>6301</v>
      </c>
      <c r="BI85" s="886">
        <f t="shared" si="95"/>
        <v>6301</v>
      </c>
      <c r="BJ85" s="890">
        <f t="shared" si="96"/>
        <v>6384</v>
      </c>
      <c r="BK85" s="885">
        <f t="shared" si="97"/>
        <v>6384</v>
      </c>
      <c r="BL85" s="885">
        <f t="shared" si="98"/>
        <v>6384</v>
      </c>
      <c r="BM85" s="762">
        <v>6144</v>
      </c>
      <c r="BN85" s="764">
        <v>6020</v>
      </c>
      <c r="BO85" s="770">
        <v>6027</v>
      </c>
      <c r="BP85" s="763">
        <v>48</v>
      </c>
      <c r="BQ85" s="927"/>
      <c r="BR85" s="857"/>
      <c r="BS85" s="768">
        <f t="shared" si="99"/>
        <v>202</v>
      </c>
      <c r="BT85" s="768">
        <f t="shared" si="100"/>
        <v>281</v>
      </c>
      <c r="BU85" s="771">
        <f t="shared" si="101"/>
        <v>357</v>
      </c>
      <c r="BV85" s="772">
        <v>5359</v>
      </c>
      <c r="BW85" s="767">
        <v>5593</v>
      </c>
      <c r="BX85" s="765">
        <v>6040</v>
      </c>
      <c r="BY85" s="772">
        <v>112</v>
      </c>
      <c r="BZ85" s="767">
        <v>68</v>
      </c>
      <c r="CA85" s="765">
        <v>89</v>
      </c>
      <c r="CB85" s="772">
        <v>351</v>
      </c>
      <c r="CC85" s="767">
        <v>253</v>
      </c>
      <c r="CD85" s="765">
        <v>286</v>
      </c>
      <c r="CE85" s="773">
        <f t="shared" si="102"/>
        <v>677</v>
      </c>
      <c r="CF85" s="774">
        <f t="shared" si="103"/>
        <v>707</v>
      </c>
      <c r="CG85" s="775">
        <f t="shared" si="104"/>
        <v>802</v>
      </c>
      <c r="CH85" s="772">
        <v>4938</v>
      </c>
      <c r="CI85" s="767">
        <v>5586</v>
      </c>
      <c r="CJ85" s="776">
        <v>5178</v>
      </c>
      <c r="CK85" s="874"/>
      <c r="CL85" s="778"/>
      <c r="CM85" s="764"/>
      <c r="CN85" s="764"/>
      <c r="CO85" s="767"/>
      <c r="CP85" s="780"/>
      <c r="CQ85" s="777"/>
      <c r="CR85" s="778"/>
      <c r="CS85" s="778"/>
      <c r="CT85" s="778"/>
      <c r="CU85" s="778"/>
      <c r="CV85" s="764"/>
      <c r="CW85" s="767"/>
      <c r="CX85" s="765"/>
      <c r="CY85" s="777"/>
      <c r="CZ85" s="778"/>
      <c r="DA85" s="778"/>
      <c r="DB85" s="778"/>
      <c r="DC85" s="778"/>
      <c r="DD85" s="767"/>
      <c r="DE85" s="767"/>
      <c r="DF85" s="765"/>
      <c r="DG85" s="892">
        <f t="shared" si="125"/>
        <v>0</v>
      </c>
      <c r="DH85" s="884">
        <f t="shared" si="105"/>
        <v>0</v>
      </c>
      <c r="DI85" s="883">
        <f t="shared" si="126"/>
        <v>0</v>
      </c>
      <c r="DJ85" s="884">
        <f t="shared" si="106"/>
        <v>0</v>
      </c>
      <c r="DK85" s="883">
        <f t="shared" si="127"/>
        <v>0</v>
      </c>
      <c r="DL85" s="884">
        <f t="shared" si="107"/>
        <v>0</v>
      </c>
      <c r="DM85" s="888">
        <f t="shared" si="128"/>
        <v>0</v>
      </c>
      <c r="DN85" s="886">
        <f t="shared" si="111"/>
        <v>0</v>
      </c>
      <c r="DO85" s="886">
        <f t="shared" si="108"/>
        <v>0</v>
      </c>
      <c r="DP85" s="888">
        <f t="shared" si="129"/>
        <v>0</v>
      </c>
      <c r="DQ85" s="886">
        <f t="shared" si="112"/>
        <v>0</v>
      </c>
      <c r="DR85" s="886">
        <f t="shared" si="109"/>
        <v>0</v>
      </c>
      <c r="DS85" s="888">
        <f t="shared" si="130"/>
        <v>0</v>
      </c>
      <c r="DT85" s="886">
        <f t="shared" si="113"/>
        <v>0</v>
      </c>
      <c r="DU85" s="886">
        <f t="shared" si="110"/>
        <v>0</v>
      </c>
      <c r="DV85" s="886">
        <f t="shared" si="114"/>
        <v>0</v>
      </c>
      <c r="DW85" s="888">
        <f t="shared" si="131"/>
        <v>0</v>
      </c>
      <c r="DX85" s="886">
        <f t="shared" si="115"/>
        <v>0</v>
      </c>
      <c r="DY85" s="886">
        <f t="shared" si="116"/>
        <v>0</v>
      </c>
      <c r="DZ85" s="954">
        <f t="shared" si="63"/>
        <v>0</v>
      </c>
      <c r="EA85" s="885">
        <f t="shared" si="117"/>
        <v>0</v>
      </c>
      <c r="EB85" s="885">
        <f t="shared" si="118"/>
        <v>0</v>
      </c>
      <c r="EC85" s="772"/>
      <c r="ED85" s="767"/>
      <c r="EE85" s="770"/>
      <c r="EF85" s="764"/>
      <c r="EG85" s="767"/>
      <c r="EH85" s="782"/>
      <c r="EI85" s="774">
        <f t="shared" si="119"/>
        <v>0</v>
      </c>
      <c r="EJ85" s="774">
        <f t="shared" si="120"/>
        <v>0</v>
      </c>
      <c r="EK85" s="775">
        <f t="shared" si="121"/>
        <v>0</v>
      </c>
      <c r="EL85" s="772"/>
      <c r="EM85" s="767"/>
      <c r="EN85" s="770"/>
      <c r="EO85" s="772"/>
      <c r="EP85" s="767"/>
      <c r="EQ85" s="782"/>
      <c r="ER85" s="772"/>
      <c r="ES85" s="767"/>
      <c r="ET85" s="770"/>
      <c r="EU85" s="774">
        <f t="shared" si="122"/>
        <v>0</v>
      </c>
      <c r="EV85" s="774">
        <f t="shared" si="123"/>
        <v>0</v>
      </c>
      <c r="EW85" s="775">
        <f t="shared" si="124"/>
        <v>0</v>
      </c>
      <c r="EX85" s="772"/>
      <c r="EY85" s="767"/>
      <c r="EZ85" s="770"/>
      <c r="FA85" s="598"/>
    </row>
    <row r="86" spans="1:157">
      <c r="A86" s="713" t="s">
        <v>26</v>
      </c>
      <c r="B86" s="714" t="s">
        <v>1032</v>
      </c>
      <c r="C86" s="810"/>
      <c r="D86" s="624">
        <v>137351</v>
      </c>
      <c r="E86" s="624">
        <v>1</v>
      </c>
      <c r="F86" s="762">
        <v>8473</v>
      </c>
      <c r="G86" s="763">
        <v>5629</v>
      </c>
      <c r="H86" s="763">
        <v>8053</v>
      </c>
      <c r="I86" s="764">
        <v>10176</v>
      </c>
      <c r="J86" s="764">
        <v>11212</v>
      </c>
      <c r="K86" s="764">
        <v>8900</v>
      </c>
      <c r="L86" s="765">
        <v>8788</v>
      </c>
      <c r="M86" s="762">
        <v>3127</v>
      </c>
      <c r="N86" s="763">
        <v>3359</v>
      </c>
      <c r="O86" s="766">
        <v>3772</v>
      </c>
      <c r="P86" s="766">
        <v>4246</v>
      </c>
      <c r="Q86" s="763">
        <v>4957</v>
      </c>
      <c r="R86" s="763">
        <v>4221</v>
      </c>
      <c r="S86" s="763">
        <v>4347</v>
      </c>
      <c r="T86" s="763">
        <v>4397</v>
      </c>
      <c r="U86" s="763">
        <v>4137</v>
      </c>
      <c r="V86" s="764">
        <v>4394</v>
      </c>
      <c r="W86" s="767">
        <v>4306</v>
      </c>
      <c r="X86" s="765">
        <v>4951</v>
      </c>
      <c r="Y86" s="762">
        <v>0</v>
      </c>
      <c r="Z86" s="763">
        <v>40</v>
      </c>
      <c r="AA86" s="763">
        <v>45</v>
      </c>
      <c r="AB86" s="763">
        <v>56</v>
      </c>
      <c r="AC86" s="764">
        <v>34</v>
      </c>
      <c r="AD86" s="767">
        <v>33</v>
      </c>
      <c r="AE86" s="763">
        <v>17</v>
      </c>
      <c r="AF86" s="763"/>
      <c r="AG86" s="763"/>
      <c r="AH86" s="764"/>
      <c r="AI86" s="767"/>
      <c r="AJ86" s="765"/>
      <c r="AK86" s="892">
        <f t="shared" si="71"/>
        <v>3127</v>
      </c>
      <c r="AL86" s="884">
        <f t="shared" si="72"/>
        <v>3127</v>
      </c>
      <c r="AM86" s="883">
        <f t="shared" si="73"/>
        <v>3319</v>
      </c>
      <c r="AN86" s="884">
        <f t="shared" si="74"/>
        <v>3319</v>
      </c>
      <c r="AO86" s="883">
        <f t="shared" si="75"/>
        <v>3727</v>
      </c>
      <c r="AP86" s="884">
        <f t="shared" si="76"/>
        <v>3727</v>
      </c>
      <c r="AQ86" s="768">
        <f t="shared" si="77"/>
        <v>4190</v>
      </c>
      <c r="AR86" s="883">
        <f t="shared" si="78"/>
        <v>4923</v>
      </c>
      <c r="AS86" s="886">
        <f t="shared" si="79"/>
        <v>4923</v>
      </c>
      <c r="AT86" s="888">
        <f t="shared" si="80"/>
        <v>4188</v>
      </c>
      <c r="AU86" s="886">
        <f t="shared" si="81"/>
        <v>4188</v>
      </c>
      <c r="AV86" s="886">
        <f t="shared" si="82"/>
        <v>4188</v>
      </c>
      <c r="AW86" s="888">
        <f t="shared" si="83"/>
        <v>4330</v>
      </c>
      <c r="AX86" s="886">
        <f t="shared" si="84"/>
        <v>4330</v>
      </c>
      <c r="AY86" s="886">
        <f t="shared" si="85"/>
        <v>4330</v>
      </c>
      <c r="AZ86" s="888">
        <f t="shared" si="86"/>
        <v>4397</v>
      </c>
      <c r="BA86" s="884">
        <f t="shared" si="87"/>
        <v>4397</v>
      </c>
      <c r="BB86" s="883">
        <f t="shared" si="88"/>
        <v>4137</v>
      </c>
      <c r="BC86" s="884">
        <f t="shared" si="89"/>
        <v>4137</v>
      </c>
      <c r="BD86" s="883">
        <f t="shared" si="90"/>
        <v>4394</v>
      </c>
      <c r="BE86" s="886">
        <f t="shared" si="91"/>
        <v>4394</v>
      </c>
      <c r="BF86" s="886">
        <f t="shared" si="92"/>
        <v>4394</v>
      </c>
      <c r="BG86" s="888">
        <f t="shared" si="93"/>
        <v>4306</v>
      </c>
      <c r="BH86" s="886">
        <f t="shared" si="94"/>
        <v>4306</v>
      </c>
      <c r="BI86" s="886">
        <f t="shared" si="95"/>
        <v>4306</v>
      </c>
      <c r="BJ86" s="890">
        <f t="shared" si="96"/>
        <v>4951</v>
      </c>
      <c r="BK86" s="885">
        <f t="shared" si="97"/>
        <v>4951</v>
      </c>
      <c r="BL86" s="885">
        <f t="shared" si="98"/>
        <v>4951</v>
      </c>
      <c r="BM86" s="762">
        <v>3780</v>
      </c>
      <c r="BN86" s="764">
        <v>3702</v>
      </c>
      <c r="BO86" s="770">
        <v>4167</v>
      </c>
      <c r="BP86" s="763">
        <v>87</v>
      </c>
      <c r="BQ86" s="927"/>
      <c r="BR86" s="857"/>
      <c r="BS86" s="768">
        <f t="shared" si="99"/>
        <v>527</v>
      </c>
      <c r="BT86" s="768">
        <f t="shared" si="100"/>
        <v>604</v>
      </c>
      <c r="BU86" s="771">
        <f t="shared" si="101"/>
        <v>784</v>
      </c>
      <c r="BV86" s="772">
        <v>2395</v>
      </c>
      <c r="BW86" s="767">
        <v>2119</v>
      </c>
      <c r="BX86" s="765">
        <v>2083</v>
      </c>
      <c r="BY86" s="772">
        <v>408</v>
      </c>
      <c r="BZ86" s="767">
        <v>291</v>
      </c>
      <c r="CA86" s="765">
        <v>276</v>
      </c>
      <c r="CB86" s="772">
        <v>378</v>
      </c>
      <c r="CC86" s="767">
        <v>355</v>
      </c>
      <c r="CD86" s="765">
        <v>311</v>
      </c>
      <c r="CE86" s="773">
        <f t="shared" si="102"/>
        <v>1742</v>
      </c>
      <c r="CF86" s="774">
        <f t="shared" si="103"/>
        <v>1423</v>
      </c>
      <c r="CG86" s="775">
        <f t="shared" si="104"/>
        <v>1660</v>
      </c>
      <c r="CH86" s="772">
        <v>1700</v>
      </c>
      <c r="CI86" s="767">
        <v>1752</v>
      </c>
      <c r="CJ86" s="776">
        <v>2107</v>
      </c>
      <c r="CK86" s="874"/>
      <c r="CL86" s="778"/>
      <c r="CM86" s="764"/>
      <c r="CN86" s="764"/>
      <c r="CO86" s="767"/>
      <c r="CP86" s="780"/>
      <c r="CQ86" s="777"/>
      <c r="CR86" s="778"/>
      <c r="CS86" s="778"/>
      <c r="CT86" s="778"/>
      <c r="CU86" s="778"/>
      <c r="CV86" s="764"/>
      <c r="CW86" s="767"/>
      <c r="CX86" s="765"/>
      <c r="CY86" s="777"/>
      <c r="CZ86" s="778"/>
      <c r="DA86" s="778"/>
      <c r="DB86" s="778"/>
      <c r="DC86" s="778"/>
      <c r="DD86" s="767"/>
      <c r="DE86" s="767"/>
      <c r="DF86" s="765"/>
      <c r="DG86" s="892">
        <f t="shared" si="125"/>
        <v>0</v>
      </c>
      <c r="DH86" s="884">
        <f t="shared" si="105"/>
        <v>0</v>
      </c>
      <c r="DI86" s="883">
        <f t="shared" si="126"/>
        <v>0</v>
      </c>
      <c r="DJ86" s="884">
        <f t="shared" si="106"/>
        <v>0</v>
      </c>
      <c r="DK86" s="883">
        <f t="shared" si="127"/>
        <v>0</v>
      </c>
      <c r="DL86" s="884">
        <f t="shared" si="107"/>
        <v>0</v>
      </c>
      <c r="DM86" s="888">
        <f t="shared" si="128"/>
        <v>0</v>
      </c>
      <c r="DN86" s="886">
        <f t="shared" si="111"/>
        <v>0</v>
      </c>
      <c r="DO86" s="886">
        <f t="shared" si="108"/>
        <v>0</v>
      </c>
      <c r="DP86" s="888">
        <f t="shared" si="129"/>
        <v>0</v>
      </c>
      <c r="DQ86" s="886">
        <f t="shared" si="112"/>
        <v>0</v>
      </c>
      <c r="DR86" s="886">
        <f t="shared" si="109"/>
        <v>0</v>
      </c>
      <c r="DS86" s="888">
        <f t="shared" si="130"/>
        <v>0</v>
      </c>
      <c r="DT86" s="886">
        <f t="shared" si="113"/>
        <v>0</v>
      </c>
      <c r="DU86" s="886">
        <f t="shared" si="110"/>
        <v>0</v>
      </c>
      <c r="DV86" s="886">
        <f t="shared" si="114"/>
        <v>0</v>
      </c>
      <c r="DW86" s="888">
        <f t="shared" si="131"/>
        <v>0</v>
      </c>
      <c r="DX86" s="886">
        <f t="shared" si="115"/>
        <v>0</v>
      </c>
      <c r="DY86" s="886">
        <f t="shared" si="116"/>
        <v>0</v>
      </c>
      <c r="DZ86" s="954">
        <f t="shared" si="63"/>
        <v>0</v>
      </c>
      <c r="EA86" s="885">
        <f t="shared" si="117"/>
        <v>0</v>
      </c>
      <c r="EB86" s="885">
        <f t="shared" si="118"/>
        <v>0</v>
      </c>
      <c r="EC86" s="772"/>
      <c r="ED86" s="767"/>
      <c r="EE86" s="770"/>
      <c r="EF86" s="764"/>
      <c r="EG86" s="767"/>
      <c r="EH86" s="782"/>
      <c r="EI86" s="774">
        <f t="shared" si="119"/>
        <v>0</v>
      </c>
      <c r="EJ86" s="774">
        <f t="shared" si="120"/>
        <v>0</v>
      </c>
      <c r="EK86" s="775">
        <f t="shared" si="121"/>
        <v>0</v>
      </c>
      <c r="EL86" s="772"/>
      <c r="EM86" s="767"/>
      <c r="EN86" s="770"/>
      <c r="EO86" s="772"/>
      <c r="EP86" s="767"/>
      <c r="EQ86" s="782"/>
      <c r="ER86" s="772"/>
      <c r="ES86" s="767"/>
      <c r="ET86" s="770"/>
      <c r="EU86" s="774">
        <f t="shared" si="122"/>
        <v>0</v>
      </c>
      <c r="EV86" s="774">
        <f t="shared" si="123"/>
        <v>0</v>
      </c>
      <c r="EW86" s="775">
        <f t="shared" si="124"/>
        <v>0</v>
      </c>
      <c r="EX86" s="772"/>
      <c r="EY86" s="767"/>
      <c r="EZ86" s="770"/>
      <c r="FA86" s="598"/>
    </row>
    <row r="87" spans="1:157">
      <c r="A87" s="713" t="s">
        <v>26</v>
      </c>
      <c r="B87" s="714" t="s">
        <v>1033</v>
      </c>
      <c r="C87" s="810"/>
      <c r="D87" s="624">
        <v>133669</v>
      </c>
      <c r="E87" s="624">
        <v>2</v>
      </c>
      <c r="F87" s="762">
        <v>2534</v>
      </c>
      <c r="G87" s="763">
        <v>5539</v>
      </c>
      <c r="H87" s="763">
        <v>6201</v>
      </c>
      <c r="I87" s="764">
        <v>5795</v>
      </c>
      <c r="J87" s="764">
        <v>5670</v>
      </c>
      <c r="K87" s="764">
        <v>6378</v>
      </c>
      <c r="L87" s="765">
        <v>6512</v>
      </c>
      <c r="M87" s="762">
        <v>1444</v>
      </c>
      <c r="N87" s="763">
        <v>1838</v>
      </c>
      <c r="O87" s="766">
        <v>1967</v>
      </c>
      <c r="P87" s="766">
        <v>2027</v>
      </c>
      <c r="Q87" s="763">
        <v>2041</v>
      </c>
      <c r="R87" s="763">
        <v>2287</v>
      </c>
      <c r="S87" s="763">
        <v>2086</v>
      </c>
      <c r="T87" s="763">
        <v>2195</v>
      </c>
      <c r="U87" s="763">
        <v>2563</v>
      </c>
      <c r="V87" s="764">
        <v>2689</v>
      </c>
      <c r="W87" s="767">
        <v>2450</v>
      </c>
      <c r="X87" s="765">
        <v>2635</v>
      </c>
      <c r="Y87" s="762">
        <v>21</v>
      </c>
      <c r="Z87" s="763">
        <v>20</v>
      </c>
      <c r="AA87" s="763">
        <v>30</v>
      </c>
      <c r="AB87" s="763">
        <v>33</v>
      </c>
      <c r="AC87" s="764">
        <v>3</v>
      </c>
      <c r="AD87" s="767">
        <v>9</v>
      </c>
      <c r="AE87" s="763">
        <v>6</v>
      </c>
      <c r="AF87" s="766"/>
      <c r="AG87" s="766"/>
      <c r="AH87" s="764"/>
      <c r="AI87" s="767"/>
      <c r="AJ87" s="765"/>
      <c r="AK87" s="892">
        <f t="shared" si="71"/>
        <v>1423</v>
      </c>
      <c r="AL87" s="884">
        <f t="shared" si="72"/>
        <v>1423</v>
      </c>
      <c r="AM87" s="883">
        <f t="shared" si="73"/>
        <v>1818</v>
      </c>
      <c r="AN87" s="884">
        <f t="shared" si="74"/>
        <v>1818</v>
      </c>
      <c r="AO87" s="883">
        <f t="shared" si="75"/>
        <v>1937</v>
      </c>
      <c r="AP87" s="884">
        <f t="shared" si="76"/>
        <v>1937</v>
      </c>
      <c r="AQ87" s="768">
        <f t="shared" si="77"/>
        <v>1994</v>
      </c>
      <c r="AR87" s="883">
        <f t="shared" si="78"/>
        <v>2038</v>
      </c>
      <c r="AS87" s="886">
        <f t="shared" si="79"/>
        <v>2038</v>
      </c>
      <c r="AT87" s="888">
        <f t="shared" si="80"/>
        <v>2278</v>
      </c>
      <c r="AU87" s="886">
        <f t="shared" si="81"/>
        <v>2278</v>
      </c>
      <c r="AV87" s="886">
        <f t="shared" si="82"/>
        <v>2278</v>
      </c>
      <c r="AW87" s="888">
        <f t="shared" si="83"/>
        <v>2080</v>
      </c>
      <c r="AX87" s="886">
        <f t="shared" si="84"/>
        <v>2080</v>
      </c>
      <c r="AY87" s="886">
        <f t="shared" si="85"/>
        <v>2080</v>
      </c>
      <c r="AZ87" s="888">
        <f t="shared" si="86"/>
        <v>2195</v>
      </c>
      <c r="BA87" s="884">
        <f t="shared" si="87"/>
        <v>2195</v>
      </c>
      <c r="BB87" s="883">
        <f t="shared" si="88"/>
        <v>2563</v>
      </c>
      <c r="BC87" s="884">
        <f t="shared" si="89"/>
        <v>2563</v>
      </c>
      <c r="BD87" s="883">
        <f t="shared" si="90"/>
        <v>2689</v>
      </c>
      <c r="BE87" s="886">
        <f t="shared" si="91"/>
        <v>2689</v>
      </c>
      <c r="BF87" s="886">
        <f t="shared" si="92"/>
        <v>2689</v>
      </c>
      <c r="BG87" s="888">
        <f t="shared" si="93"/>
        <v>2450</v>
      </c>
      <c r="BH87" s="886">
        <f t="shared" si="94"/>
        <v>2450</v>
      </c>
      <c r="BI87" s="886">
        <f t="shared" si="95"/>
        <v>2450</v>
      </c>
      <c r="BJ87" s="890">
        <f t="shared" si="96"/>
        <v>2635</v>
      </c>
      <c r="BK87" s="885">
        <f t="shared" si="97"/>
        <v>2635</v>
      </c>
      <c r="BL87" s="885">
        <f t="shared" si="98"/>
        <v>2635</v>
      </c>
      <c r="BM87" s="762">
        <v>2118</v>
      </c>
      <c r="BN87" s="764">
        <v>1957</v>
      </c>
      <c r="BO87" s="770">
        <v>2073</v>
      </c>
      <c r="BP87" s="763">
        <v>54</v>
      </c>
      <c r="BQ87" s="927"/>
      <c r="BR87" s="857"/>
      <c r="BS87" s="768">
        <f t="shared" si="99"/>
        <v>517</v>
      </c>
      <c r="BT87" s="768">
        <f t="shared" si="100"/>
        <v>493</v>
      </c>
      <c r="BU87" s="771">
        <f t="shared" si="101"/>
        <v>562</v>
      </c>
      <c r="BV87" s="772">
        <v>783</v>
      </c>
      <c r="BW87" s="767">
        <v>962</v>
      </c>
      <c r="BX87" s="765">
        <v>885</v>
      </c>
      <c r="BY87" s="772">
        <v>155</v>
      </c>
      <c r="BZ87" s="767">
        <v>159</v>
      </c>
      <c r="CA87" s="765">
        <v>161</v>
      </c>
      <c r="CB87" s="772">
        <v>249</v>
      </c>
      <c r="CC87" s="767">
        <v>224</v>
      </c>
      <c r="CD87" s="765">
        <v>201</v>
      </c>
      <c r="CE87" s="773">
        <f t="shared" si="102"/>
        <v>851</v>
      </c>
      <c r="CF87" s="774">
        <f t="shared" si="103"/>
        <v>933</v>
      </c>
      <c r="CG87" s="775">
        <f t="shared" si="104"/>
        <v>833</v>
      </c>
      <c r="CH87" s="772">
        <v>626</v>
      </c>
      <c r="CI87" s="767">
        <v>822</v>
      </c>
      <c r="CJ87" s="776">
        <v>859</v>
      </c>
      <c r="CK87" s="874"/>
      <c r="CL87" s="778"/>
      <c r="CM87" s="764"/>
      <c r="CN87" s="764"/>
      <c r="CO87" s="767"/>
      <c r="CP87" s="780"/>
      <c r="CQ87" s="777"/>
      <c r="CR87" s="778"/>
      <c r="CS87" s="778"/>
      <c r="CT87" s="778"/>
      <c r="CU87" s="778"/>
      <c r="CV87" s="764"/>
      <c r="CW87" s="767"/>
      <c r="CX87" s="765"/>
      <c r="CY87" s="777"/>
      <c r="CZ87" s="778"/>
      <c r="DA87" s="778"/>
      <c r="DB87" s="778"/>
      <c r="DC87" s="778"/>
      <c r="DD87" s="767"/>
      <c r="DE87" s="767"/>
      <c r="DF87" s="765"/>
      <c r="DG87" s="892">
        <f t="shared" si="125"/>
        <v>0</v>
      </c>
      <c r="DH87" s="884">
        <f t="shared" si="105"/>
        <v>0</v>
      </c>
      <c r="DI87" s="883">
        <f t="shared" si="126"/>
        <v>0</v>
      </c>
      <c r="DJ87" s="884">
        <f t="shared" si="106"/>
        <v>0</v>
      </c>
      <c r="DK87" s="883">
        <f t="shared" si="127"/>
        <v>0</v>
      </c>
      <c r="DL87" s="884">
        <f t="shared" si="107"/>
        <v>0</v>
      </c>
      <c r="DM87" s="888">
        <f t="shared" si="128"/>
        <v>0</v>
      </c>
      <c r="DN87" s="886">
        <f t="shared" si="111"/>
        <v>0</v>
      </c>
      <c r="DO87" s="886">
        <f t="shared" si="108"/>
        <v>0</v>
      </c>
      <c r="DP87" s="888">
        <f t="shared" si="129"/>
        <v>0</v>
      </c>
      <c r="DQ87" s="886">
        <f t="shared" si="112"/>
        <v>0</v>
      </c>
      <c r="DR87" s="886">
        <f t="shared" si="109"/>
        <v>0</v>
      </c>
      <c r="DS87" s="888">
        <f t="shared" si="130"/>
        <v>0</v>
      </c>
      <c r="DT87" s="886">
        <f t="shared" si="113"/>
        <v>0</v>
      </c>
      <c r="DU87" s="886">
        <f t="shared" si="110"/>
        <v>0</v>
      </c>
      <c r="DV87" s="886">
        <f t="shared" si="114"/>
        <v>0</v>
      </c>
      <c r="DW87" s="888">
        <f t="shared" si="131"/>
        <v>0</v>
      </c>
      <c r="DX87" s="886">
        <f t="shared" si="115"/>
        <v>0</v>
      </c>
      <c r="DY87" s="886">
        <f t="shared" si="116"/>
        <v>0</v>
      </c>
      <c r="DZ87" s="954">
        <f t="shared" si="63"/>
        <v>0</v>
      </c>
      <c r="EA87" s="885">
        <f t="shared" si="117"/>
        <v>0</v>
      </c>
      <c r="EB87" s="885">
        <f t="shared" si="118"/>
        <v>0</v>
      </c>
      <c r="EC87" s="772"/>
      <c r="ED87" s="767"/>
      <c r="EE87" s="770"/>
      <c r="EF87" s="764"/>
      <c r="EG87" s="767"/>
      <c r="EH87" s="782"/>
      <c r="EI87" s="774">
        <f t="shared" si="119"/>
        <v>0</v>
      </c>
      <c r="EJ87" s="774">
        <f t="shared" si="120"/>
        <v>0</v>
      </c>
      <c r="EK87" s="775">
        <f t="shared" si="121"/>
        <v>0</v>
      </c>
      <c r="EL87" s="772"/>
      <c r="EM87" s="767"/>
      <c r="EN87" s="770"/>
      <c r="EO87" s="772"/>
      <c r="EP87" s="767"/>
      <c r="EQ87" s="782"/>
      <c r="ER87" s="772"/>
      <c r="ES87" s="767"/>
      <c r="ET87" s="770"/>
      <c r="EU87" s="774">
        <f t="shared" si="122"/>
        <v>0</v>
      </c>
      <c r="EV87" s="774">
        <f t="shared" si="123"/>
        <v>0</v>
      </c>
      <c r="EW87" s="775">
        <f t="shared" si="124"/>
        <v>0</v>
      </c>
      <c r="EX87" s="772"/>
      <c r="EY87" s="767"/>
      <c r="EZ87" s="770"/>
      <c r="FA87" s="598"/>
    </row>
    <row r="88" spans="1:157">
      <c r="A88" s="715" t="s">
        <v>26</v>
      </c>
      <c r="B88" s="716" t="s">
        <v>1034</v>
      </c>
      <c r="C88" s="810" t="s">
        <v>1039</v>
      </c>
      <c r="D88" s="717">
        <v>133650</v>
      </c>
      <c r="E88" s="717">
        <v>3</v>
      </c>
      <c r="F88" s="762">
        <v>10221</v>
      </c>
      <c r="G88" s="763">
        <v>3038</v>
      </c>
      <c r="H88" s="763">
        <v>2067</v>
      </c>
      <c r="I88" s="764">
        <v>2096</v>
      </c>
      <c r="J88" s="764">
        <v>2516</v>
      </c>
      <c r="K88" s="764">
        <v>3037</v>
      </c>
      <c r="L88" s="765">
        <v>3357</v>
      </c>
      <c r="M88" s="762">
        <v>2222</v>
      </c>
      <c r="N88" s="763">
        <v>2172</v>
      </c>
      <c r="O88" s="766">
        <v>2286</v>
      </c>
      <c r="P88" s="766">
        <v>2131</v>
      </c>
      <c r="Q88" s="763">
        <v>2417</v>
      </c>
      <c r="R88" s="763">
        <v>2121</v>
      </c>
      <c r="S88" s="763">
        <v>1644</v>
      </c>
      <c r="T88" s="763">
        <v>1615</v>
      </c>
      <c r="U88" s="763">
        <v>1854</v>
      </c>
      <c r="V88" s="764">
        <v>2046</v>
      </c>
      <c r="W88" s="767">
        <v>2331</v>
      </c>
      <c r="X88" s="765">
        <v>2685</v>
      </c>
      <c r="Y88" s="762">
        <v>37</v>
      </c>
      <c r="Z88" s="763">
        <v>27</v>
      </c>
      <c r="AA88" s="763">
        <v>43</v>
      </c>
      <c r="AB88" s="763">
        <v>34</v>
      </c>
      <c r="AC88" s="764">
        <v>14</v>
      </c>
      <c r="AD88" s="767">
        <v>16</v>
      </c>
      <c r="AE88" s="763">
        <v>7</v>
      </c>
      <c r="AF88" s="766"/>
      <c r="AG88" s="763"/>
      <c r="AH88" s="764"/>
      <c r="AI88" s="767"/>
      <c r="AJ88" s="765"/>
      <c r="AK88" s="892">
        <f t="shared" si="71"/>
        <v>2185</v>
      </c>
      <c r="AL88" s="884">
        <f t="shared" si="72"/>
        <v>2185</v>
      </c>
      <c r="AM88" s="883">
        <f t="shared" si="73"/>
        <v>2145</v>
      </c>
      <c r="AN88" s="884">
        <f t="shared" si="74"/>
        <v>2145</v>
      </c>
      <c r="AO88" s="883">
        <f t="shared" si="75"/>
        <v>2243</v>
      </c>
      <c r="AP88" s="884">
        <f t="shared" si="76"/>
        <v>2243</v>
      </c>
      <c r="AQ88" s="768">
        <f t="shared" si="77"/>
        <v>2097</v>
      </c>
      <c r="AR88" s="883">
        <f t="shared" si="78"/>
        <v>2403</v>
      </c>
      <c r="AS88" s="886">
        <f t="shared" si="79"/>
        <v>2403</v>
      </c>
      <c r="AT88" s="888">
        <f t="shared" si="80"/>
        <v>2105</v>
      </c>
      <c r="AU88" s="886">
        <f t="shared" si="81"/>
        <v>2105</v>
      </c>
      <c r="AV88" s="886">
        <f t="shared" si="82"/>
        <v>2105</v>
      </c>
      <c r="AW88" s="888">
        <f t="shared" si="83"/>
        <v>1637</v>
      </c>
      <c r="AX88" s="886">
        <f t="shared" si="84"/>
        <v>1637</v>
      </c>
      <c r="AY88" s="886">
        <f t="shared" si="85"/>
        <v>1637</v>
      </c>
      <c r="AZ88" s="888">
        <f t="shared" si="86"/>
        <v>1615</v>
      </c>
      <c r="BA88" s="884">
        <f t="shared" si="87"/>
        <v>1615</v>
      </c>
      <c r="BB88" s="883">
        <f t="shared" si="88"/>
        <v>1854</v>
      </c>
      <c r="BC88" s="884">
        <f t="shared" si="89"/>
        <v>1854</v>
      </c>
      <c r="BD88" s="883">
        <f t="shared" si="90"/>
        <v>2046</v>
      </c>
      <c r="BE88" s="886">
        <f t="shared" si="91"/>
        <v>2046</v>
      </c>
      <c r="BF88" s="886">
        <f t="shared" si="92"/>
        <v>2046</v>
      </c>
      <c r="BG88" s="888">
        <f t="shared" si="93"/>
        <v>2331</v>
      </c>
      <c r="BH88" s="886">
        <f t="shared" si="94"/>
        <v>2331</v>
      </c>
      <c r="BI88" s="886">
        <f t="shared" si="95"/>
        <v>2331</v>
      </c>
      <c r="BJ88" s="890">
        <f t="shared" si="96"/>
        <v>2685</v>
      </c>
      <c r="BK88" s="885">
        <f t="shared" si="97"/>
        <v>2685</v>
      </c>
      <c r="BL88" s="885">
        <f t="shared" si="98"/>
        <v>2685</v>
      </c>
      <c r="BM88" s="762">
        <v>1606</v>
      </c>
      <c r="BN88" s="764">
        <v>1894</v>
      </c>
      <c r="BO88" s="770">
        <v>2145</v>
      </c>
      <c r="BP88" s="763">
        <v>10</v>
      </c>
      <c r="BQ88" s="927"/>
      <c r="BR88" s="857"/>
      <c r="BS88" s="768">
        <f t="shared" si="99"/>
        <v>430</v>
      </c>
      <c r="BT88" s="768">
        <f t="shared" si="100"/>
        <v>437</v>
      </c>
      <c r="BU88" s="771">
        <f t="shared" si="101"/>
        <v>540</v>
      </c>
      <c r="BV88" s="772">
        <v>927</v>
      </c>
      <c r="BW88" s="767">
        <v>855</v>
      </c>
      <c r="BX88" s="765">
        <v>655</v>
      </c>
      <c r="BY88" s="772">
        <v>272</v>
      </c>
      <c r="BZ88" s="767">
        <v>189</v>
      </c>
      <c r="CA88" s="765">
        <v>147</v>
      </c>
      <c r="CB88" s="772">
        <v>128</v>
      </c>
      <c r="CC88" s="767">
        <v>110</v>
      </c>
      <c r="CD88" s="765">
        <v>65</v>
      </c>
      <c r="CE88" s="773">
        <f t="shared" si="102"/>
        <v>1076</v>
      </c>
      <c r="CF88" s="774">
        <f t="shared" si="103"/>
        <v>951</v>
      </c>
      <c r="CG88" s="775">
        <f t="shared" si="104"/>
        <v>770</v>
      </c>
      <c r="CH88" s="772">
        <v>1095</v>
      </c>
      <c r="CI88" s="767">
        <v>1037</v>
      </c>
      <c r="CJ88" s="776">
        <v>1088</v>
      </c>
      <c r="CK88" s="874"/>
      <c r="CL88" s="778"/>
      <c r="CM88" s="764"/>
      <c r="CN88" s="764"/>
      <c r="CO88" s="767"/>
      <c r="CP88" s="780"/>
      <c r="CQ88" s="777"/>
      <c r="CR88" s="778"/>
      <c r="CS88" s="778"/>
      <c r="CT88" s="778"/>
      <c r="CU88" s="778"/>
      <c r="CV88" s="764"/>
      <c r="CW88" s="767"/>
      <c r="CX88" s="765"/>
      <c r="CY88" s="777"/>
      <c r="CZ88" s="778"/>
      <c r="DA88" s="778"/>
      <c r="DB88" s="778"/>
      <c r="DC88" s="778"/>
      <c r="DD88" s="767"/>
      <c r="DE88" s="767"/>
      <c r="DF88" s="765"/>
      <c r="DG88" s="892">
        <f t="shared" si="125"/>
        <v>0</v>
      </c>
      <c r="DH88" s="884">
        <f t="shared" si="105"/>
        <v>0</v>
      </c>
      <c r="DI88" s="883">
        <f t="shared" si="126"/>
        <v>0</v>
      </c>
      <c r="DJ88" s="884">
        <f t="shared" si="106"/>
        <v>0</v>
      </c>
      <c r="DK88" s="883">
        <f t="shared" si="127"/>
        <v>0</v>
      </c>
      <c r="DL88" s="884">
        <f t="shared" si="107"/>
        <v>0</v>
      </c>
      <c r="DM88" s="888">
        <f t="shared" si="128"/>
        <v>0</v>
      </c>
      <c r="DN88" s="886">
        <f t="shared" si="111"/>
        <v>0</v>
      </c>
      <c r="DO88" s="886">
        <f t="shared" si="108"/>
        <v>0</v>
      </c>
      <c r="DP88" s="888">
        <f t="shared" si="129"/>
        <v>0</v>
      </c>
      <c r="DQ88" s="886">
        <f t="shared" si="112"/>
        <v>0</v>
      </c>
      <c r="DR88" s="886">
        <f t="shared" si="109"/>
        <v>0</v>
      </c>
      <c r="DS88" s="888">
        <f t="shared" si="130"/>
        <v>0</v>
      </c>
      <c r="DT88" s="886">
        <f t="shared" si="113"/>
        <v>0</v>
      </c>
      <c r="DU88" s="886">
        <f t="shared" si="110"/>
        <v>0</v>
      </c>
      <c r="DV88" s="886">
        <f t="shared" si="114"/>
        <v>0</v>
      </c>
      <c r="DW88" s="888">
        <f t="shared" si="131"/>
        <v>0</v>
      </c>
      <c r="DX88" s="886">
        <f t="shared" si="115"/>
        <v>0</v>
      </c>
      <c r="DY88" s="886">
        <f t="shared" si="116"/>
        <v>0</v>
      </c>
      <c r="DZ88" s="954">
        <f t="shared" si="63"/>
        <v>0</v>
      </c>
      <c r="EA88" s="885">
        <f t="shared" si="117"/>
        <v>0</v>
      </c>
      <c r="EB88" s="885">
        <f t="shared" si="118"/>
        <v>0</v>
      </c>
      <c r="EC88" s="772"/>
      <c r="ED88" s="767"/>
      <c r="EE88" s="770"/>
      <c r="EF88" s="764"/>
      <c r="EG88" s="767"/>
      <c r="EH88" s="782"/>
      <c r="EI88" s="774">
        <f t="shared" si="119"/>
        <v>0</v>
      </c>
      <c r="EJ88" s="774">
        <f t="shared" si="120"/>
        <v>0</v>
      </c>
      <c r="EK88" s="775">
        <f t="shared" si="121"/>
        <v>0</v>
      </c>
      <c r="EL88" s="772"/>
      <c r="EM88" s="767"/>
      <c r="EN88" s="770"/>
      <c r="EO88" s="772"/>
      <c r="EP88" s="767"/>
      <c r="EQ88" s="782"/>
      <c r="ER88" s="772"/>
      <c r="ES88" s="767"/>
      <c r="ET88" s="770"/>
      <c r="EU88" s="774">
        <f t="shared" si="122"/>
        <v>0</v>
      </c>
      <c r="EV88" s="774">
        <f t="shared" si="123"/>
        <v>0</v>
      </c>
      <c r="EW88" s="775">
        <f t="shared" si="124"/>
        <v>0</v>
      </c>
      <c r="EX88" s="772"/>
      <c r="EY88" s="767"/>
      <c r="EZ88" s="770"/>
      <c r="FA88" s="598"/>
    </row>
    <row r="89" spans="1:157">
      <c r="A89" s="713" t="s">
        <v>26</v>
      </c>
      <c r="B89" s="714" t="s">
        <v>1035</v>
      </c>
      <c r="C89" s="810"/>
      <c r="D89" s="624">
        <v>136172</v>
      </c>
      <c r="E89" s="624">
        <v>3</v>
      </c>
      <c r="F89" s="762">
        <v>3864</v>
      </c>
      <c r="G89" s="763">
        <v>4113</v>
      </c>
      <c r="H89" s="763">
        <v>4189</v>
      </c>
      <c r="I89" s="764">
        <v>3952</v>
      </c>
      <c r="J89" s="764">
        <v>2931</v>
      </c>
      <c r="K89" s="764">
        <v>4214</v>
      </c>
      <c r="L89" s="765">
        <v>3773</v>
      </c>
      <c r="M89" s="762">
        <v>1515</v>
      </c>
      <c r="N89" s="763">
        <v>1601</v>
      </c>
      <c r="O89" s="766">
        <v>1704</v>
      </c>
      <c r="P89" s="766">
        <v>1867</v>
      </c>
      <c r="Q89" s="763">
        <v>1932</v>
      </c>
      <c r="R89" s="763">
        <v>2226</v>
      </c>
      <c r="S89" s="763">
        <v>2297</v>
      </c>
      <c r="T89" s="763">
        <v>2308</v>
      </c>
      <c r="U89" s="763">
        <v>2048</v>
      </c>
      <c r="V89" s="764">
        <v>1694</v>
      </c>
      <c r="W89" s="767">
        <v>2031</v>
      </c>
      <c r="X89" s="765">
        <v>1932</v>
      </c>
      <c r="Y89" s="762">
        <v>15</v>
      </c>
      <c r="Z89" s="763">
        <v>23</v>
      </c>
      <c r="AA89" s="763">
        <v>32</v>
      </c>
      <c r="AB89" s="763">
        <v>1</v>
      </c>
      <c r="AC89" s="764">
        <v>13</v>
      </c>
      <c r="AD89" s="767">
        <v>27</v>
      </c>
      <c r="AE89" s="763">
        <v>9</v>
      </c>
      <c r="AF89" s="763"/>
      <c r="AG89" s="763"/>
      <c r="AH89" s="764"/>
      <c r="AI89" s="767"/>
      <c r="AJ89" s="765"/>
      <c r="AK89" s="892">
        <f t="shared" si="71"/>
        <v>1500</v>
      </c>
      <c r="AL89" s="884">
        <f t="shared" si="72"/>
        <v>1500</v>
      </c>
      <c r="AM89" s="883">
        <f t="shared" si="73"/>
        <v>1578</v>
      </c>
      <c r="AN89" s="884">
        <f t="shared" si="74"/>
        <v>1578</v>
      </c>
      <c r="AO89" s="883">
        <f t="shared" si="75"/>
        <v>1672</v>
      </c>
      <c r="AP89" s="884">
        <f t="shared" si="76"/>
        <v>1672</v>
      </c>
      <c r="AQ89" s="768">
        <f t="shared" si="77"/>
        <v>1866</v>
      </c>
      <c r="AR89" s="883">
        <f t="shared" si="78"/>
        <v>1919</v>
      </c>
      <c r="AS89" s="886">
        <f t="shared" si="79"/>
        <v>1919</v>
      </c>
      <c r="AT89" s="888">
        <f t="shared" si="80"/>
        <v>2199</v>
      </c>
      <c r="AU89" s="886">
        <f t="shared" si="81"/>
        <v>2199</v>
      </c>
      <c r="AV89" s="886">
        <f t="shared" si="82"/>
        <v>2199</v>
      </c>
      <c r="AW89" s="888">
        <f t="shared" si="83"/>
        <v>2288</v>
      </c>
      <c r="AX89" s="886">
        <f t="shared" si="84"/>
        <v>2288</v>
      </c>
      <c r="AY89" s="886">
        <f t="shared" si="85"/>
        <v>2288</v>
      </c>
      <c r="AZ89" s="888">
        <f t="shared" si="86"/>
        <v>2308</v>
      </c>
      <c r="BA89" s="884">
        <f t="shared" si="87"/>
        <v>2308</v>
      </c>
      <c r="BB89" s="883">
        <f t="shared" si="88"/>
        <v>2048</v>
      </c>
      <c r="BC89" s="884">
        <f t="shared" si="89"/>
        <v>2048</v>
      </c>
      <c r="BD89" s="883">
        <f t="shared" si="90"/>
        <v>1694</v>
      </c>
      <c r="BE89" s="886">
        <f t="shared" si="91"/>
        <v>1694</v>
      </c>
      <c r="BF89" s="886">
        <f t="shared" si="92"/>
        <v>1694</v>
      </c>
      <c r="BG89" s="888">
        <f t="shared" si="93"/>
        <v>2031</v>
      </c>
      <c r="BH89" s="886">
        <f t="shared" si="94"/>
        <v>2031</v>
      </c>
      <c r="BI89" s="886">
        <f t="shared" si="95"/>
        <v>2031</v>
      </c>
      <c r="BJ89" s="890">
        <f t="shared" si="96"/>
        <v>1932</v>
      </c>
      <c r="BK89" s="885">
        <f t="shared" si="97"/>
        <v>1932</v>
      </c>
      <c r="BL89" s="885">
        <f t="shared" si="98"/>
        <v>1932</v>
      </c>
      <c r="BM89" s="762">
        <v>1405</v>
      </c>
      <c r="BN89" s="764">
        <v>1686</v>
      </c>
      <c r="BO89" s="770">
        <v>1571</v>
      </c>
      <c r="BP89" s="763">
        <v>28</v>
      </c>
      <c r="BQ89" s="927"/>
      <c r="BR89" s="857"/>
      <c r="BS89" s="768">
        <f t="shared" si="99"/>
        <v>261</v>
      </c>
      <c r="BT89" s="768">
        <f t="shared" si="100"/>
        <v>345</v>
      </c>
      <c r="BU89" s="771">
        <f t="shared" si="101"/>
        <v>361</v>
      </c>
      <c r="BV89" s="772">
        <v>946</v>
      </c>
      <c r="BW89" s="767">
        <v>1032</v>
      </c>
      <c r="BX89" s="765">
        <v>1133</v>
      </c>
      <c r="BY89" s="772">
        <v>118</v>
      </c>
      <c r="BZ89" s="767">
        <v>112</v>
      </c>
      <c r="CA89" s="765">
        <v>124</v>
      </c>
      <c r="CB89" s="772">
        <v>235</v>
      </c>
      <c r="CC89" s="767">
        <v>269</v>
      </c>
      <c r="CD89" s="765">
        <v>264</v>
      </c>
      <c r="CE89" s="773">
        <f t="shared" si="102"/>
        <v>620</v>
      </c>
      <c r="CF89" s="774">
        <f t="shared" si="103"/>
        <v>786</v>
      </c>
      <c r="CG89" s="775">
        <f t="shared" si="104"/>
        <v>767</v>
      </c>
      <c r="CH89" s="772">
        <v>811</v>
      </c>
      <c r="CI89" s="767">
        <v>808</v>
      </c>
      <c r="CJ89" s="776">
        <v>867</v>
      </c>
      <c r="CK89" s="874"/>
      <c r="CL89" s="778"/>
      <c r="CM89" s="764"/>
      <c r="CN89" s="764"/>
      <c r="CO89" s="767"/>
      <c r="CP89" s="780"/>
      <c r="CQ89" s="777"/>
      <c r="CR89" s="778"/>
      <c r="CS89" s="778"/>
      <c r="CT89" s="778"/>
      <c r="CU89" s="778"/>
      <c r="CV89" s="764"/>
      <c r="CW89" s="767"/>
      <c r="CX89" s="765"/>
      <c r="CY89" s="777"/>
      <c r="CZ89" s="778"/>
      <c r="DA89" s="778"/>
      <c r="DB89" s="778"/>
      <c r="DC89" s="778"/>
      <c r="DD89" s="767"/>
      <c r="DE89" s="767"/>
      <c r="DF89" s="765"/>
      <c r="DG89" s="892">
        <f t="shared" si="125"/>
        <v>0</v>
      </c>
      <c r="DH89" s="884">
        <f t="shared" si="105"/>
        <v>0</v>
      </c>
      <c r="DI89" s="883">
        <f t="shared" si="126"/>
        <v>0</v>
      </c>
      <c r="DJ89" s="884">
        <f t="shared" si="106"/>
        <v>0</v>
      </c>
      <c r="DK89" s="883">
        <f t="shared" si="127"/>
        <v>0</v>
      </c>
      <c r="DL89" s="884">
        <f t="shared" si="107"/>
        <v>0</v>
      </c>
      <c r="DM89" s="888">
        <f t="shared" si="128"/>
        <v>0</v>
      </c>
      <c r="DN89" s="886">
        <f t="shared" si="111"/>
        <v>0</v>
      </c>
      <c r="DO89" s="886">
        <f t="shared" si="108"/>
        <v>0</v>
      </c>
      <c r="DP89" s="888">
        <f t="shared" si="129"/>
        <v>0</v>
      </c>
      <c r="DQ89" s="886">
        <f t="shared" si="112"/>
        <v>0</v>
      </c>
      <c r="DR89" s="886">
        <f t="shared" si="109"/>
        <v>0</v>
      </c>
      <c r="DS89" s="888">
        <f t="shared" si="130"/>
        <v>0</v>
      </c>
      <c r="DT89" s="886">
        <f t="shared" si="113"/>
        <v>0</v>
      </c>
      <c r="DU89" s="886">
        <f t="shared" si="110"/>
        <v>0</v>
      </c>
      <c r="DV89" s="886">
        <f t="shared" si="114"/>
        <v>0</v>
      </c>
      <c r="DW89" s="888">
        <f t="shared" si="131"/>
        <v>0</v>
      </c>
      <c r="DX89" s="886">
        <f t="shared" si="115"/>
        <v>0</v>
      </c>
      <c r="DY89" s="886">
        <f t="shared" si="116"/>
        <v>0</v>
      </c>
      <c r="DZ89" s="954">
        <f t="shared" si="63"/>
        <v>0</v>
      </c>
      <c r="EA89" s="885">
        <f t="shared" si="117"/>
        <v>0</v>
      </c>
      <c r="EB89" s="885">
        <f t="shared" si="118"/>
        <v>0</v>
      </c>
      <c r="EC89" s="772"/>
      <c r="ED89" s="767"/>
      <c r="EE89" s="770"/>
      <c r="EF89" s="764"/>
      <c r="EG89" s="767"/>
      <c r="EH89" s="782"/>
      <c r="EI89" s="774">
        <f t="shared" si="119"/>
        <v>0</v>
      </c>
      <c r="EJ89" s="774">
        <f t="shared" si="120"/>
        <v>0</v>
      </c>
      <c r="EK89" s="775">
        <f t="shared" si="121"/>
        <v>0</v>
      </c>
      <c r="EL89" s="772"/>
      <c r="EM89" s="767"/>
      <c r="EN89" s="770"/>
      <c r="EO89" s="772"/>
      <c r="EP89" s="767"/>
      <c r="EQ89" s="782"/>
      <c r="ER89" s="772"/>
      <c r="ES89" s="767"/>
      <c r="ET89" s="770"/>
      <c r="EU89" s="774">
        <f t="shared" si="122"/>
        <v>0</v>
      </c>
      <c r="EV89" s="774">
        <f t="shared" si="123"/>
        <v>0</v>
      </c>
      <c r="EW89" s="775">
        <f t="shared" si="124"/>
        <v>0</v>
      </c>
      <c r="EX89" s="772"/>
      <c r="EY89" s="767"/>
      <c r="EZ89" s="770"/>
      <c r="FA89" s="598"/>
    </row>
    <row r="90" spans="1:157">
      <c r="A90" s="713" t="s">
        <v>26</v>
      </c>
      <c r="B90" s="714" t="s">
        <v>1036</v>
      </c>
      <c r="C90" s="810"/>
      <c r="D90" s="624">
        <v>138354</v>
      </c>
      <c r="E90" s="624">
        <v>3</v>
      </c>
      <c r="F90" s="762">
        <v>956</v>
      </c>
      <c r="G90" s="763">
        <v>1361</v>
      </c>
      <c r="H90" s="763">
        <v>2384</v>
      </c>
      <c r="I90" s="764">
        <v>2514</v>
      </c>
      <c r="J90" s="764">
        <v>2524</v>
      </c>
      <c r="K90" s="764">
        <v>2873</v>
      </c>
      <c r="L90" s="765">
        <v>2950</v>
      </c>
      <c r="M90" s="762">
        <v>655</v>
      </c>
      <c r="N90" s="763">
        <v>648</v>
      </c>
      <c r="O90" s="766">
        <v>720</v>
      </c>
      <c r="P90" s="766">
        <v>781</v>
      </c>
      <c r="Q90" s="763">
        <v>823</v>
      </c>
      <c r="R90" s="763">
        <v>869</v>
      </c>
      <c r="S90" s="763">
        <v>832</v>
      </c>
      <c r="T90" s="763">
        <v>861</v>
      </c>
      <c r="U90" s="763">
        <v>912</v>
      </c>
      <c r="V90" s="764">
        <v>1033</v>
      </c>
      <c r="W90" s="767">
        <v>1133</v>
      </c>
      <c r="X90" s="765">
        <v>1179</v>
      </c>
      <c r="Y90" s="762">
        <v>18</v>
      </c>
      <c r="Z90" s="763">
        <v>20</v>
      </c>
      <c r="AA90" s="763">
        <v>25</v>
      </c>
      <c r="AB90" s="763">
        <v>22</v>
      </c>
      <c r="AC90" s="764">
        <v>7</v>
      </c>
      <c r="AD90" s="767">
        <v>10</v>
      </c>
      <c r="AE90" s="763">
        <v>2</v>
      </c>
      <c r="AF90" s="763"/>
      <c r="AG90" s="763"/>
      <c r="AH90" s="764"/>
      <c r="AI90" s="757"/>
      <c r="AJ90" s="765"/>
      <c r="AK90" s="892">
        <f t="shared" si="71"/>
        <v>637</v>
      </c>
      <c r="AL90" s="884">
        <f t="shared" si="72"/>
        <v>637</v>
      </c>
      <c r="AM90" s="883">
        <f t="shared" si="73"/>
        <v>628</v>
      </c>
      <c r="AN90" s="884">
        <f t="shared" si="74"/>
        <v>628</v>
      </c>
      <c r="AO90" s="883">
        <f t="shared" si="75"/>
        <v>695</v>
      </c>
      <c r="AP90" s="884">
        <f t="shared" si="76"/>
        <v>695</v>
      </c>
      <c r="AQ90" s="768">
        <f t="shared" si="77"/>
        <v>759</v>
      </c>
      <c r="AR90" s="883">
        <f t="shared" si="78"/>
        <v>816</v>
      </c>
      <c r="AS90" s="886">
        <f t="shared" si="79"/>
        <v>816</v>
      </c>
      <c r="AT90" s="888">
        <f t="shared" si="80"/>
        <v>859</v>
      </c>
      <c r="AU90" s="886">
        <f t="shared" si="81"/>
        <v>859</v>
      </c>
      <c r="AV90" s="886">
        <f t="shared" si="82"/>
        <v>859</v>
      </c>
      <c r="AW90" s="888">
        <f t="shared" si="83"/>
        <v>830</v>
      </c>
      <c r="AX90" s="886">
        <f t="shared" si="84"/>
        <v>830</v>
      </c>
      <c r="AY90" s="886">
        <f t="shared" si="85"/>
        <v>830</v>
      </c>
      <c r="AZ90" s="888">
        <f t="shared" si="86"/>
        <v>861</v>
      </c>
      <c r="BA90" s="884">
        <f t="shared" si="87"/>
        <v>861</v>
      </c>
      <c r="BB90" s="883">
        <f t="shared" si="88"/>
        <v>912</v>
      </c>
      <c r="BC90" s="884">
        <f t="shared" si="89"/>
        <v>912</v>
      </c>
      <c r="BD90" s="883">
        <f t="shared" si="90"/>
        <v>1033</v>
      </c>
      <c r="BE90" s="886">
        <f t="shared" si="91"/>
        <v>1033</v>
      </c>
      <c r="BF90" s="886">
        <f t="shared" si="92"/>
        <v>1033</v>
      </c>
      <c r="BG90" s="888">
        <f t="shared" si="93"/>
        <v>1133</v>
      </c>
      <c r="BH90" s="886">
        <f t="shared" si="94"/>
        <v>1133</v>
      </c>
      <c r="BI90" s="886">
        <f t="shared" si="95"/>
        <v>1133</v>
      </c>
      <c r="BJ90" s="890">
        <f t="shared" si="96"/>
        <v>1179</v>
      </c>
      <c r="BK90" s="885">
        <f t="shared" si="97"/>
        <v>1179</v>
      </c>
      <c r="BL90" s="885">
        <f t="shared" si="98"/>
        <v>1179</v>
      </c>
      <c r="BM90" s="762">
        <v>816</v>
      </c>
      <c r="BN90" s="764">
        <v>820</v>
      </c>
      <c r="BO90" s="770">
        <v>868</v>
      </c>
      <c r="BP90" s="763">
        <v>13</v>
      </c>
      <c r="BQ90" s="927"/>
      <c r="BR90" s="857"/>
      <c r="BS90" s="768">
        <f t="shared" si="99"/>
        <v>204</v>
      </c>
      <c r="BT90" s="768">
        <f t="shared" si="100"/>
        <v>313</v>
      </c>
      <c r="BU90" s="771">
        <f t="shared" si="101"/>
        <v>311</v>
      </c>
      <c r="BV90" s="772">
        <v>370</v>
      </c>
      <c r="BW90" s="767">
        <v>407</v>
      </c>
      <c r="BX90" s="765">
        <v>401</v>
      </c>
      <c r="BY90" s="772">
        <v>65</v>
      </c>
      <c r="BZ90" s="767">
        <v>58</v>
      </c>
      <c r="CA90" s="765">
        <v>38</v>
      </c>
      <c r="CB90" s="772">
        <v>98</v>
      </c>
      <c r="CC90" s="767">
        <v>79</v>
      </c>
      <c r="CD90" s="765">
        <v>72</v>
      </c>
      <c r="CE90" s="773">
        <f t="shared" si="102"/>
        <v>283</v>
      </c>
      <c r="CF90" s="774">
        <f t="shared" si="103"/>
        <v>315</v>
      </c>
      <c r="CG90" s="775">
        <f t="shared" si="104"/>
        <v>319</v>
      </c>
      <c r="CH90" s="772">
        <v>301</v>
      </c>
      <c r="CI90" s="767">
        <v>295</v>
      </c>
      <c r="CJ90" s="776">
        <v>369</v>
      </c>
      <c r="CK90" s="874"/>
      <c r="CL90" s="778"/>
      <c r="CM90" s="764"/>
      <c r="CN90" s="764"/>
      <c r="CO90" s="767"/>
      <c r="CP90" s="780"/>
      <c r="CQ90" s="777"/>
      <c r="CR90" s="778"/>
      <c r="CS90" s="778"/>
      <c r="CT90" s="778"/>
      <c r="CU90" s="778"/>
      <c r="CV90" s="764"/>
      <c r="CW90" s="767"/>
      <c r="CX90" s="765"/>
      <c r="CY90" s="777"/>
      <c r="CZ90" s="778"/>
      <c r="DA90" s="778"/>
      <c r="DB90" s="778"/>
      <c r="DC90" s="778"/>
      <c r="DD90" s="767"/>
      <c r="DE90" s="767"/>
      <c r="DF90" s="765"/>
      <c r="DG90" s="892">
        <f t="shared" si="125"/>
        <v>0</v>
      </c>
      <c r="DH90" s="884">
        <f t="shared" si="105"/>
        <v>0</v>
      </c>
      <c r="DI90" s="883">
        <f t="shared" si="126"/>
        <v>0</v>
      </c>
      <c r="DJ90" s="884">
        <f t="shared" si="106"/>
        <v>0</v>
      </c>
      <c r="DK90" s="883">
        <f t="shared" si="127"/>
        <v>0</v>
      </c>
      <c r="DL90" s="884">
        <f t="shared" si="107"/>
        <v>0</v>
      </c>
      <c r="DM90" s="888">
        <f t="shared" si="128"/>
        <v>0</v>
      </c>
      <c r="DN90" s="886">
        <f t="shared" si="111"/>
        <v>0</v>
      </c>
      <c r="DO90" s="886">
        <f t="shared" si="108"/>
        <v>0</v>
      </c>
      <c r="DP90" s="888">
        <f t="shared" si="129"/>
        <v>0</v>
      </c>
      <c r="DQ90" s="886">
        <f t="shared" si="112"/>
        <v>0</v>
      </c>
      <c r="DR90" s="886">
        <f t="shared" si="109"/>
        <v>0</v>
      </c>
      <c r="DS90" s="888">
        <f t="shared" si="130"/>
        <v>0</v>
      </c>
      <c r="DT90" s="886">
        <f t="shared" si="113"/>
        <v>0</v>
      </c>
      <c r="DU90" s="886">
        <f t="shared" si="110"/>
        <v>0</v>
      </c>
      <c r="DV90" s="886">
        <f t="shared" si="114"/>
        <v>0</v>
      </c>
      <c r="DW90" s="888">
        <f t="shared" si="131"/>
        <v>0</v>
      </c>
      <c r="DX90" s="886">
        <f t="shared" si="115"/>
        <v>0</v>
      </c>
      <c r="DY90" s="886">
        <f t="shared" si="116"/>
        <v>0</v>
      </c>
      <c r="DZ90" s="954">
        <f t="shared" si="63"/>
        <v>0</v>
      </c>
      <c r="EA90" s="885">
        <f t="shared" si="117"/>
        <v>0</v>
      </c>
      <c r="EB90" s="885">
        <f t="shared" si="118"/>
        <v>0</v>
      </c>
      <c r="EC90" s="772"/>
      <c r="ED90" s="767"/>
      <c r="EE90" s="770"/>
      <c r="EF90" s="764"/>
      <c r="EG90" s="767"/>
      <c r="EH90" s="782"/>
      <c r="EI90" s="774">
        <f t="shared" si="119"/>
        <v>0</v>
      </c>
      <c r="EJ90" s="774">
        <f t="shared" si="120"/>
        <v>0</v>
      </c>
      <c r="EK90" s="775">
        <f t="shared" si="121"/>
        <v>0</v>
      </c>
      <c r="EL90" s="772"/>
      <c r="EM90" s="767"/>
      <c r="EN90" s="770"/>
      <c r="EO90" s="772"/>
      <c r="EP90" s="767"/>
      <c r="EQ90" s="782"/>
      <c r="ER90" s="772"/>
      <c r="ES90" s="767"/>
      <c r="ET90" s="770"/>
      <c r="EU90" s="774">
        <f t="shared" si="122"/>
        <v>0</v>
      </c>
      <c r="EV90" s="774">
        <f t="shared" si="123"/>
        <v>0</v>
      </c>
      <c r="EW90" s="775">
        <f t="shared" si="124"/>
        <v>0</v>
      </c>
      <c r="EX90" s="772"/>
      <c r="EY90" s="767"/>
      <c r="EZ90" s="770"/>
      <c r="FA90" s="598"/>
    </row>
    <row r="91" spans="1:157">
      <c r="A91" s="713" t="s">
        <v>26</v>
      </c>
      <c r="B91" s="714" t="s">
        <v>1037</v>
      </c>
      <c r="C91" s="810"/>
      <c r="D91" s="624">
        <v>433660</v>
      </c>
      <c r="E91" s="624">
        <v>4</v>
      </c>
      <c r="F91" s="762">
        <v>1583</v>
      </c>
      <c r="G91" s="763">
        <v>2219</v>
      </c>
      <c r="H91" s="763">
        <v>2584</v>
      </c>
      <c r="I91" s="764">
        <v>2901</v>
      </c>
      <c r="J91" s="764">
        <v>2989</v>
      </c>
      <c r="K91" s="764">
        <v>3142</v>
      </c>
      <c r="L91" s="765">
        <v>3446</v>
      </c>
      <c r="M91" s="762">
        <v>262</v>
      </c>
      <c r="N91" s="763">
        <v>403</v>
      </c>
      <c r="O91" s="766">
        <v>489</v>
      </c>
      <c r="P91" s="766">
        <v>757</v>
      </c>
      <c r="Q91" s="763">
        <v>824</v>
      </c>
      <c r="R91" s="763">
        <v>916</v>
      </c>
      <c r="S91" s="763">
        <v>1202</v>
      </c>
      <c r="T91" s="763">
        <v>1460</v>
      </c>
      <c r="U91" s="763">
        <v>1689</v>
      </c>
      <c r="V91" s="764">
        <v>1772</v>
      </c>
      <c r="W91" s="767">
        <v>1963</v>
      </c>
      <c r="X91" s="765">
        <v>2198</v>
      </c>
      <c r="Y91" s="762">
        <v>0</v>
      </c>
      <c r="Z91" s="763">
        <v>10</v>
      </c>
      <c r="AA91" s="763">
        <v>10</v>
      </c>
      <c r="AB91" s="763">
        <v>16</v>
      </c>
      <c r="AC91" s="764">
        <v>2</v>
      </c>
      <c r="AD91" s="767">
        <v>7</v>
      </c>
      <c r="AE91" s="763">
        <v>6</v>
      </c>
      <c r="AF91" s="763"/>
      <c r="AG91" s="763"/>
      <c r="AH91" s="764"/>
      <c r="AI91" s="767"/>
      <c r="AJ91" s="765"/>
      <c r="AK91" s="892">
        <f t="shared" si="71"/>
        <v>262</v>
      </c>
      <c r="AL91" s="884">
        <f t="shared" si="72"/>
        <v>262</v>
      </c>
      <c r="AM91" s="883">
        <f t="shared" si="73"/>
        <v>393</v>
      </c>
      <c r="AN91" s="884">
        <f t="shared" si="74"/>
        <v>393</v>
      </c>
      <c r="AO91" s="883">
        <f t="shared" si="75"/>
        <v>479</v>
      </c>
      <c r="AP91" s="884">
        <f t="shared" si="76"/>
        <v>479</v>
      </c>
      <c r="AQ91" s="768">
        <f t="shared" si="77"/>
        <v>741</v>
      </c>
      <c r="AR91" s="883">
        <f t="shared" si="78"/>
        <v>822</v>
      </c>
      <c r="AS91" s="886">
        <f t="shared" si="79"/>
        <v>822</v>
      </c>
      <c r="AT91" s="888">
        <f t="shared" si="80"/>
        <v>909</v>
      </c>
      <c r="AU91" s="886">
        <f t="shared" si="81"/>
        <v>909</v>
      </c>
      <c r="AV91" s="886">
        <f t="shared" si="82"/>
        <v>909</v>
      </c>
      <c r="AW91" s="888">
        <f t="shared" si="83"/>
        <v>1196</v>
      </c>
      <c r="AX91" s="886">
        <f t="shared" si="84"/>
        <v>1196</v>
      </c>
      <c r="AY91" s="886">
        <f t="shared" si="85"/>
        <v>1196</v>
      </c>
      <c r="AZ91" s="888">
        <f t="shared" si="86"/>
        <v>1460</v>
      </c>
      <c r="BA91" s="884">
        <f t="shared" si="87"/>
        <v>1460</v>
      </c>
      <c r="BB91" s="883">
        <f t="shared" si="88"/>
        <v>1689</v>
      </c>
      <c r="BC91" s="884">
        <f t="shared" si="89"/>
        <v>1689</v>
      </c>
      <c r="BD91" s="883">
        <f t="shared" si="90"/>
        <v>1772</v>
      </c>
      <c r="BE91" s="886">
        <f t="shared" si="91"/>
        <v>1772</v>
      </c>
      <c r="BF91" s="886">
        <f t="shared" si="92"/>
        <v>1772</v>
      </c>
      <c r="BG91" s="888">
        <f t="shared" si="93"/>
        <v>1963</v>
      </c>
      <c r="BH91" s="886">
        <f t="shared" si="94"/>
        <v>1963</v>
      </c>
      <c r="BI91" s="886">
        <f t="shared" si="95"/>
        <v>1963</v>
      </c>
      <c r="BJ91" s="890">
        <f t="shared" si="96"/>
        <v>2198</v>
      </c>
      <c r="BK91" s="885">
        <f t="shared" si="97"/>
        <v>2198</v>
      </c>
      <c r="BL91" s="885">
        <f t="shared" si="98"/>
        <v>2198</v>
      </c>
      <c r="BM91" s="762">
        <v>1380</v>
      </c>
      <c r="BN91" s="764">
        <v>1457</v>
      </c>
      <c r="BO91" s="770">
        <v>1651</v>
      </c>
      <c r="BP91" s="754">
        <v>49</v>
      </c>
      <c r="BQ91" s="927"/>
      <c r="BR91" s="857"/>
      <c r="BS91" s="768">
        <f t="shared" si="99"/>
        <v>343</v>
      </c>
      <c r="BT91" s="768">
        <f t="shared" si="100"/>
        <v>506</v>
      </c>
      <c r="BU91" s="771">
        <f t="shared" si="101"/>
        <v>547</v>
      </c>
      <c r="BV91" s="772">
        <v>374</v>
      </c>
      <c r="BW91" s="767">
        <v>423</v>
      </c>
      <c r="BX91" s="765">
        <v>550</v>
      </c>
      <c r="BY91" s="772">
        <v>39</v>
      </c>
      <c r="BZ91" s="767">
        <v>50</v>
      </c>
      <c r="CA91" s="765">
        <v>46</v>
      </c>
      <c r="CB91" s="772">
        <v>118</v>
      </c>
      <c r="CC91" s="767">
        <v>92</v>
      </c>
      <c r="CD91" s="765">
        <v>172</v>
      </c>
      <c r="CE91" s="773">
        <f t="shared" si="102"/>
        <v>291</v>
      </c>
      <c r="CF91" s="774">
        <f t="shared" si="103"/>
        <v>344</v>
      </c>
      <c r="CG91" s="775">
        <f t="shared" si="104"/>
        <v>428</v>
      </c>
      <c r="CH91" s="772">
        <v>105</v>
      </c>
      <c r="CI91" s="767">
        <v>157</v>
      </c>
      <c r="CJ91" s="776">
        <v>191</v>
      </c>
      <c r="CK91" s="874"/>
      <c r="CL91" s="778"/>
      <c r="CM91" s="764"/>
      <c r="CN91" s="764"/>
      <c r="CO91" s="767"/>
      <c r="CP91" s="780"/>
      <c r="CQ91" s="777"/>
      <c r="CR91" s="778"/>
      <c r="CS91" s="778"/>
      <c r="CT91" s="778"/>
      <c r="CU91" s="778"/>
      <c r="CV91" s="764"/>
      <c r="CW91" s="767"/>
      <c r="CX91" s="765"/>
      <c r="CY91" s="777"/>
      <c r="CZ91" s="778"/>
      <c r="DA91" s="778"/>
      <c r="DB91" s="778"/>
      <c r="DC91" s="778"/>
      <c r="DD91" s="767"/>
      <c r="DE91" s="767"/>
      <c r="DF91" s="765"/>
      <c r="DG91" s="892">
        <f t="shared" si="125"/>
        <v>0</v>
      </c>
      <c r="DH91" s="884">
        <f t="shared" si="105"/>
        <v>0</v>
      </c>
      <c r="DI91" s="883">
        <f t="shared" si="126"/>
        <v>0</v>
      </c>
      <c r="DJ91" s="884">
        <f t="shared" si="106"/>
        <v>0</v>
      </c>
      <c r="DK91" s="883">
        <f t="shared" si="127"/>
        <v>0</v>
      </c>
      <c r="DL91" s="884">
        <f t="shared" si="107"/>
        <v>0</v>
      </c>
      <c r="DM91" s="888">
        <f t="shared" si="128"/>
        <v>0</v>
      </c>
      <c r="DN91" s="886">
        <f t="shared" si="111"/>
        <v>0</v>
      </c>
      <c r="DO91" s="886">
        <f t="shared" si="108"/>
        <v>0</v>
      </c>
      <c r="DP91" s="888">
        <f t="shared" si="129"/>
        <v>0</v>
      </c>
      <c r="DQ91" s="886">
        <f t="shared" si="112"/>
        <v>0</v>
      </c>
      <c r="DR91" s="886">
        <f t="shared" si="109"/>
        <v>0</v>
      </c>
      <c r="DS91" s="888">
        <f t="shared" si="130"/>
        <v>0</v>
      </c>
      <c r="DT91" s="886">
        <f t="shared" si="113"/>
        <v>0</v>
      </c>
      <c r="DU91" s="886">
        <f t="shared" si="110"/>
        <v>0</v>
      </c>
      <c r="DV91" s="886">
        <f t="shared" si="114"/>
        <v>0</v>
      </c>
      <c r="DW91" s="888">
        <f t="shared" si="131"/>
        <v>0</v>
      </c>
      <c r="DX91" s="886">
        <f t="shared" si="115"/>
        <v>0</v>
      </c>
      <c r="DY91" s="886">
        <f t="shared" si="116"/>
        <v>0</v>
      </c>
      <c r="DZ91" s="954">
        <f t="shared" si="63"/>
        <v>0</v>
      </c>
      <c r="EA91" s="885">
        <f t="shared" si="117"/>
        <v>0</v>
      </c>
      <c r="EB91" s="885">
        <f t="shared" si="118"/>
        <v>0</v>
      </c>
      <c r="EC91" s="772"/>
      <c r="ED91" s="767"/>
      <c r="EE91" s="770"/>
      <c r="EF91" s="764"/>
      <c r="EG91" s="767"/>
      <c r="EH91" s="782"/>
      <c r="EI91" s="774">
        <f t="shared" si="119"/>
        <v>0</v>
      </c>
      <c r="EJ91" s="774">
        <f t="shared" si="120"/>
        <v>0</v>
      </c>
      <c r="EK91" s="775">
        <f t="shared" si="121"/>
        <v>0</v>
      </c>
      <c r="EL91" s="772"/>
      <c r="EM91" s="767"/>
      <c r="EN91" s="770"/>
      <c r="EO91" s="772"/>
      <c r="EP91" s="767"/>
      <c r="EQ91" s="782"/>
      <c r="ER91" s="772"/>
      <c r="ES91" s="767"/>
      <c r="ET91" s="770"/>
      <c r="EU91" s="774">
        <f t="shared" si="122"/>
        <v>0</v>
      </c>
      <c r="EV91" s="774">
        <f t="shared" si="123"/>
        <v>0</v>
      </c>
      <c r="EW91" s="775">
        <f t="shared" si="124"/>
        <v>0</v>
      </c>
      <c r="EX91" s="772"/>
      <c r="EY91" s="767"/>
      <c r="EZ91" s="770"/>
      <c r="FA91" s="598"/>
    </row>
    <row r="92" spans="1:157">
      <c r="A92" s="713" t="s">
        <v>26</v>
      </c>
      <c r="B92" s="714" t="s">
        <v>1038</v>
      </c>
      <c r="C92" s="810"/>
      <c r="D92" s="624">
        <v>262129</v>
      </c>
      <c r="E92" s="624">
        <v>6</v>
      </c>
      <c r="F92" s="762">
        <v>232</v>
      </c>
      <c r="G92" s="763">
        <v>246</v>
      </c>
      <c r="H92" s="763">
        <v>175</v>
      </c>
      <c r="I92" s="764">
        <v>236</v>
      </c>
      <c r="J92" s="764">
        <v>239</v>
      </c>
      <c r="K92" s="764">
        <v>253</v>
      </c>
      <c r="L92" s="765">
        <v>221</v>
      </c>
      <c r="M92" s="762"/>
      <c r="N92" s="763"/>
      <c r="O92" s="766">
        <v>150</v>
      </c>
      <c r="P92" s="766">
        <v>160</v>
      </c>
      <c r="Q92" s="763">
        <v>157</v>
      </c>
      <c r="R92" s="763">
        <v>189</v>
      </c>
      <c r="S92" s="763">
        <v>218</v>
      </c>
      <c r="T92" s="763">
        <v>175</v>
      </c>
      <c r="U92" s="763">
        <v>202</v>
      </c>
      <c r="V92" s="764">
        <v>222</v>
      </c>
      <c r="W92" s="767">
        <v>218</v>
      </c>
      <c r="X92" s="765">
        <v>183</v>
      </c>
      <c r="Y92" s="762"/>
      <c r="Z92" s="763"/>
      <c r="AA92" s="763">
        <v>0</v>
      </c>
      <c r="AB92" s="763">
        <v>0</v>
      </c>
      <c r="AC92" s="764">
        <v>0</v>
      </c>
      <c r="AD92" s="767">
        <v>0</v>
      </c>
      <c r="AE92" s="763">
        <v>0</v>
      </c>
      <c r="AF92" s="766"/>
      <c r="AG92" s="763"/>
      <c r="AH92" s="764"/>
      <c r="AI92" s="767"/>
      <c r="AJ92" s="765"/>
      <c r="AK92" s="892">
        <f t="shared" si="71"/>
        <v>0</v>
      </c>
      <c r="AL92" s="884">
        <f t="shared" si="72"/>
        <v>0</v>
      </c>
      <c r="AM92" s="883">
        <f t="shared" si="73"/>
        <v>0</v>
      </c>
      <c r="AN92" s="884">
        <f t="shared" si="74"/>
        <v>0</v>
      </c>
      <c r="AO92" s="883">
        <f t="shared" si="75"/>
        <v>150</v>
      </c>
      <c r="AP92" s="884">
        <f t="shared" si="76"/>
        <v>0</v>
      </c>
      <c r="AQ92" s="768">
        <f t="shared" si="77"/>
        <v>160</v>
      </c>
      <c r="AR92" s="883">
        <f t="shared" si="78"/>
        <v>157</v>
      </c>
      <c r="AS92" s="886">
        <f t="shared" si="79"/>
        <v>157</v>
      </c>
      <c r="AT92" s="888">
        <f t="shared" si="80"/>
        <v>189</v>
      </c>
      <c r="AU92" s="886">
        <f t="shared" si="81"/>
        <v>189</v>
      </c>
      <c r="AV92" s="886">
        <f t="shared" si="82"/>
        <v>189</v>
      </c>
      <c r="AW92" s="888">
        <f t="shared" si="83"/>
        <v>218</v>
      </c>
      <c r="AX92" s="886">
        <f t="shared" si="84"/>
        <v>218</v>
      </c>
      <c r="AY92" s="886">
        <f t="shared" si="85"/>
        <v>218</v>
      </c>
      <c r="AZ92" s="888">
        <f t="shared" si="86"/>
        <v>175</v>
      </c>
      <c r="BA92" s="884">
        <f t="shared" si="87"/>
        <v>175</v>
      </c>
      <c r="BB92" s="883">
        <f t="shared" si="88"/>
        <v>202</v>
      </c>
      <c r="BC92" s="884">
        <f t="shared" si="89"/>
        <v>202</v>
      </c>
      <c r="BD92" s="883">
        <f t="shared" si="90"/>
        <v>222</v>
      </c>
      <c r="BE92" s="886">
        <f t="shared" si="91"/>
        <v>222</v>
      </c>
      <c r="BF92" s="886">
        <f t="shared" si="92"/>
        <v>222</v>
      </c>
      <c r="BG92" s="888">
        <f t="shared" si="93"/>
        <v>218</v>
      </c>
      <c r="BH92" s="886">
        <f t="shared" si="94"/>
        <v>218</v>
      </c>
      <c r="BI92" s="886">
        <f t="shared" si="95"/>
        <v>218</v>
      </c>
      <c r="BJ92" s="890">
        <f t="shared" si="96"/>
        <v>183</v>
      </c>
      <c r="BK92" s="885">
        <f t="shared" si="97"/>
        <v>183</v>
      </c>
      <c r="BL92" s="885">
        <f t="shared" si="98"/>
        <v>183</v>
      </c>
      <c r="BM92" s="762">
        <v>193</v>
      </c>
      <c r="BN92" s="764">
        <v>180</v>
      </c>
      <c r="BO92" s="770">
        <v>158</v>
      </c>
      <c r="BP92" s="754">
        <v>4</v>
      </c>
      <c r="BQ92" s="927"/>
      <c r="BR92" s="857"/>
      <c r="BS92" s="768">
        <f t="shared" si="99"/>
        <v>25</v>
      </c>
      <c r="BT92" s="768">
        <f t="shared" si="100"/>
        <v>38</v>
      </c>
      <c r="BU92" s="771">
        <f t="shared" si="101"/>
        <v>25</v>
      </c>
      <c r="BV92" s="772">
        <v>94</v>
      </c>
      <c r="BW92" s="767">
        <v>129</v>
      </c>
      <c r="BX92" s="765">
        <v>148</v>
      </c>
      <c r="BY92" s="772">
        <v>1</v>
      </c>
      <c r="BZ92" s="767">
        <v>1</v>
      </c>
      <c r="CA92" s="765">
        <v>1</v>
      </c>
      <c r="CB92" s="772">
        <v>48</v>
      </c>
      <c r="CC92" s="767">
        <v>44</v>
      </c>
      <c r="CD92" s="765">
        <v>59</v>
      </c>
      <c r="CE92" s="773">
        <f t="shared" si="102"/>
        <v>14</v>
      </c>
      <c r="CF92" s="774">
        <f t="shared" si="103"/>
        <v>15</v>
      </c>
      <c r="CG92" s="775">
        <f t="shared" si="104"/>
        <v>10</v>
      </c>
      <c r="CH92" s="676"/>
      <c r="CI92" s="571"/>
      <c r="CJ92" s="856"/>
      <c r="CK92" s="874"/>
      <c r="CL92" s="778"/>
      <c r="CM92" s="764"/>
      <c r="CN92" s="764"/>
      <c r="CO92" s="767"/>
      <c r="CP92" s="780"/>
      <c r="CQ92" s="777"/>
      <c r="CR92" s="778"/>
      <c r="CS92" s="778"/>
      <c r="CT92" s="778"/>
      <c r="CU92" s="778"/>
      <c r="CV92" s="764"/>
      <c r="CW92" s="767"/>
      <c r="CX92" s="765"/>
      <c r="CY92" s="777"/>
      <c r="CZ92" s="778"/>
      <c r="DA92" s="778"/>
      <c r="DB92" s="778"/>
      <c r="DC92" s="778"/>
      <c r="DD92" s="767"/>
      <c r="DE92" s="767"/>
      <c r="DF92" s="765"/>
      <c r="DG92" s="892">
        <f t="shared" si="125"/>
        <v>0</v>
      </c>
      <c r="DH92" s="884">
        <f t="shared" si="105"/>
        <v>0</v>
      </c>
      <c r="DI92" s="883">
        <f t="shared" si="126"/>
        <v>0</v>
      </c>
      <c r="DJ92" s="884">
        <f t="shared" si="106"/>
        <v>0</v>
      </c>
      <c r="DK92" s="883">
        <f t="shared" si="127"/>
        <v>0</v>
      </c>
      <c r="DL92" s="884">
        <f t="shared" si="107"/>
        <v>0</v>
      </c>
      <c r="DM92" s="888">
        <f t="shared" si="128"/>
        <v>0</v>
      </c>
      <c r="DN92" s="886">
        <f t="shared" si="111"/>
        <v>0</v>
      </c>
      <c r="DO92" s="886">
        <f t="shared" si="108"/>
        <v>0</v>
      </c>
      <c r="DP92" s="888">
        <f t="shared" si="129"/>
        <v>0</v>
      </c>
      <c r="DQ92" s="886">
        <f t="shared" si="112"/>
        <v>0</v>
      </c>
      <c r="DR92" s="886">
        <f t="shared" si="109"/>
        <v>0</v>
      </c>
      <c r="DS92" s="888">
        <f t="shared" si="130"/>
        <v>0</v>
      </c>
      <c r="DT92" s="886">
        <f t="shared" si="113"/>
        <v>0</v>
      </c>
      <c r="DU92" s="886">
        <f t="shared" si="110"/>
        <v>0</v>
      </c>
      <c r="DV92" s="886">
        <f t="shared" si="114"/>
        <v>0</v>
      </c>
      <c r="DW92" s="888">
        <f t="shared" si="131"/>
        <v>0</v>
      </c>
      <c r="DX92" s="886">
        <f t="shared" si="115"/>
        <v>0</v>
      </c>
      <c r="DY92" s="886">
        <f t="shared" si="116"/>
        <v>0</v>
      </c>
      <c r="DZ92" s="954">
        <f t="shared" si="63"/>
        <v>0</v>
      </c>
      <c r="EA92" s="885">
        <f t="shared" si="117"/>
        <v>0</v>
      </c>
      <c r="EB92" s="885">
        <f t="shared" si="118"/>
        <v>0</v>
      </c>
      <c r="EC92" s="772"/>
      <c r="ED92" s="767"/>
      <c r="EE92" s="770"/>
      <c r="EF92" s="764"/>
      <c r="EG92" s="767"/>
      <c r="EI92" s="774">
        <f t="shared" si="119"/>
        <v>0</v>
      </c>
      <c r="EJ92" s="774">
        <f t="shared" si="120"/>
        <v>0</v>
      </c>
      <c r="EK92" s="775">
        <f t="shared" si="121"/>
        <v>0</v>
      </c>
      <c r="EL92" s="772"/>
      <c r="EM92" s="767"/>
      <c r="EN92" s="770"/>
      <c r="EO92" s="772"/>
      <c r="EP92" s="767"/>
      <c r="EQ92" s="782"/>
      <c r="ER92" s="772"/>
      <c r="ES92" s="767"/>
      <c r="ET92" s="770"/>
      <c r="EU92" s="774">
        <f t="shared" si="122"/>
        <v>0</v>
      </c>
      <c r="EV92" s="774">
        <f t="shared" si="123"/>
        <v>0</v>
      </c>
      <c r="EW92" s="775">
        <f t="shared" si="124"/>
        <v>0</v>
      </c>
      <c r="EX92" s="772"/>
      <c r="EY92" s="767"/>
      <c r="EZ92" s="770"/>
      <c r="FA92" s="598"/>
    </row>
    <row r="93" spans="1:157">
      <c r="A93" s="741" t="s">
        <v>26</v>
      </c>
      <c r="B93" s="742" t="s">
        <v>1114</v>
      </c>
      <c r="C93" s="930"/>
      <c r="D93" s="743">
        <v>133021</v>
      </c>
      <c r="E93" s="934">
        <v>7</v>
      </c>
      <c r="F93" s="762"/>
      <c r="G93" s="763"/>
      <c r="H93" s="763"/>
      <c r="I93" s="764"/>
      <c r="J93" s="764"/>
      <c r="K93" s="764"/>
      <c r="L93" s="765"/>
      <c r="M93" s="762"/>
      <c r="N93" s="763"/>
      <c r="O93" s="766"/>
      <c r="P93" s="766"/>
      <c r="Q93" s="763"/>
      <c r="R93" s="763"/>
      <c r="S93" s="763"/>
      <c r="T93" s="763"/>
      <c r="U93" s="763"/>
      <c r="V93" s="764"/>
      <c r="W93" s="767"/>
      <c r="X93" s="765"/>
      <c r="Y93" s="762"/>
      <c r="Z93" s="763"/>
      <c r="AA93" s="763"/>
      <c r="AB93" s="763"/>
      <c r="AC93" s="764"/>
      <c r="AD93" s="767"/>
      <c r="AE93" s="763"/>
      <c r="AF93" s="766"/>
      <c r="AG93" s="763"/>
      <c r="AH93" s="764"/>
      <c r="AI93" s="767"/>
      <c r="AJ93" s="765"/>
      <c r="AK93" s="892">
        <f t="shared" si="71"/>
        <v>0</v>
      </c>
      <c r="AL93" s="884">
        <f t="shared" si="72"/>
        <v>0</v>
      </c>
      <c r="AM93" s="883">
        <f t="shared" si="73"/>
        <v>0</v>
      </c>
      <c r="AN93" s="884">
        <f t="shared" si="74"/>
        <v>0</v>
      </c>
      <c r="AO93" s="883">
        <f t="shared" si="75"/>
        <v>0</v>
      </c>
      <c r="AP93" s="884">
        <f t="shared" si="76"/>
        <v>0</v>
      </c>
      <c r="AQ93" s="768">
        <f t="shared" si="77"/>
        <v>0</v>
      </c>
      <c r="AR93" s="883">
        <f t="shared" si="78"/>
        <v>0</v>
      </c>
      <c r="AS93" s="886">
        <f t="shared" si="79"/>
        <v>0</v>
      </c>
      <c r="AT93" s="888">
        <f t="shared" si="80"/>
        <v>0</v>
      </c>
      <c r="AU93" s="886">
        <f t="shared" si="81"/>
        <v>0</v>
      </c>
      <c r="AV93" s="886">
        <f t="shared" si="82"/>
        <v>0</v>
      </c>
      <c r="AW93" s="888">
        <f t="shared" si="83"/>
        <v>0</v>
      </c>
      <c r="AX93" s="886">
        <f t="shared" si="84"/>
        <v>0</v>
      </c>
      <c r="AY93" s="886">
        <f t="shared" si="85"/>
        <v>0</v>
      </c>
      <c r="AZ93" s="888">
        <f t="shared" si="86"/>
        <v>0</v>
      </c>
      <c r="BA93" s="884">
        <f t="shared" si="87"/>
        <v>0</v>
      </c>
      <c r="BB93" s="883">
        <f t="shared" si="88"/>
        <v>0</v>
      </c>
      <c r="BC93" s="884">
        <f t="shared" si="89"/>
        <v>0</v>
      </c>
      <c r="BD93" s="883">
        <f t="shared" si="90"/>
        <v>0</v>
      </c>
      <c r="BE93" s="886">
        <f t="shared" si="91"/>
        <v>0</v>
      </c>
      <c r="BF93" s="886">
        <f t="shared" si="92"/>
        <v>0</v>
      </c>
      <c r="BG93" s="888">
        <f t="shared" si="93"/>
        <v>0</v>
      </c>
      <c r="BH93" s="886">
        <f t="shared" si="94"/>
        <v>0</v>
      </c>
      <c r="BI93" s="886">
        <f t="shared" si="95"/>
        <v>0</v>
      </c>
      <c r="BJ93" s="890">
        <f t="shared" si="96"/>
        <v>0</v>
      </c>
      <c r="BK93" s="885">
        <f t="shared" si="97"/>
        <v>0</v>
      </c>
      <c r="BL93" s="885">
        <f t="shared" si="98"/>
        <v>0</v>
      </c>
      <c r="BM93" s="762"/>
      <c r="BN93" s="764"/>
      <c r="BO93" s="770"/>
      <c r="BP93" s="754"/>
      <c r="BQ93" s="753"/>
      <c r="BR93" s="770"/>
      <c r="BS93" s="768">
        <f t="shared" si="99"/>
        <v>0</v>
      </c>
      <c r="BT93" s="768">
        <f t="shared" si="100"/>
        <v>0</v>
      </c>
      <c r="BU93" s="771">
        <f t="shared" si="101"/>
        <v>0</v>
      </c>
      <c r="BV93" s="772"/>
      <c r="BW93" s="767"/>
      <c r="BX93" s="765"/>
      <c r="BY93" s="772"/>
      <c r="BZ93" s="767"/>
      <c r="CA93" s="765"/>
      <c r="CB93" s="772"/>
      <c r="CC93" s="767"/>
      <c r="CD93" s="794"/>
      <c r="CE93" s="773">
        <f t="shared" si="102"/>
        <v>0</v>
      </c>
      <c r="CF93" s="774">
        <f t="shared" si="103"/>
        <v>0</v>
      </c>
      <c r="CG93" s="775">
        <f t="shared" si="104"/>
        <v>0</v>
      </c>
      <c r="CH93" s="772"/>
      <c r="CI93" s="767"/>
      <c r="CJ93" s="794"/>
      <c r="CK93" s="874">
        <v>884</v>
      </c>
      <c r="CL93" s="778">
        <v>773</v>
      </c>
      <c r="CM93" s="764">
        <v>544</v>
      </c>
      <c r="CN93" s="764">
        <v>636</v>
      </c>
      <c r="CO93" s="767">
        <v>577</v>
      </c>
      <c r="CP93" s="794">
        <v>636</v>
      </c>
      <c r="CQ93" s="777">
        <v>397</v>
      </c>
      <c r="CR93" s="778">
        <v>385</v>
      </c>
      <c r="CS93" s="778">
        <v>385</v>
      </c>
      <c r="CT93" s="778">
        <v>313</v>
      </c>
      <c r="CU93" s="778">
        <v>378</v>
      </c>
      <c r="CV93" s="764">
        <v>442</v>
      </c>
      <c r="CW93" s="767">
        <v>380</v>
      </c>
      <c r="CX93" s="794">
        <v>407</v>
      </c>
      <c r="CY93" s="777">
        <v>5</v>
      </c>
      <c r="CZ93" s="778">
        <v>9</v>
      </c>
      <c r="DA93" s="778">
        <v>6</v>
      </c>
      <c r="DB93" s="778">
        <v>7</v>
      </c>
      <c r="DC93" s="778">
        <v>10</v>
      </c>
      <c r="DD93" s="767">
        <v>11</v>
      </c>
      <c r="DE93" s="767"/>
      <c r="DF93" s="794"/>
      <c r="DG93" s="892">
        <f t="shared" si="125"/>
        <v>392</v>
      </c>
      <c r="DH93" s="884">
        <f t="shared" si="105"/>
        <v>392</v>
      </c>
      <c r="DI93" s="883">
        <f t="shared" si="126"/>
        <v>376</v>
      </c>
      <c r="DJ93" s="884">
        <f t="shared" si="106"/>
        <v>376</v>
      </c>
      <c r="DK93" s="883">
        <f t="shared" si="127"/>
        <v>379</v>
      </c>
      <c r="DL93" s="884">
        <f t="shared" si="107"/>
        <v>379</v>
      </c>
      <c r="DM93" s="888">
        <f t="shared" si="128"/>
        <v>306</v>
      </c>
      <c r="DN93" s="886">
        <f t="shared" si="111"/>
        <v>306</v>
      </c>
      <c r="DO93" s="886">
        <f t="shared" si="108"/>
        <v>306</v>
      </c>
      <c r="DP93" s="888">
        <f t="shared" si="129"/>
        <v>368</v>
      </c>
      <c r="DQ93" s="886">
        <f t="shared" si="112"/>
        <v>368</v>
      </c>
      <c r="DR93" s="886">
        <f t="shared" si="109"/>
        <v>368</v>
      </c>
      <c r="DS93" s="888">
        <f t="shared" si="130"/>
        <v>431</v>
      </c>
      <c r="DT93" s="886">
        <f t="shared" si="113"/>
        <v>431</v>
      </c>
      <c r="DU93" s="886">
        <f t="shared" si="110"/>
        <v>431</v>
      </c>
      <c r="DV93" s="886">
        <f t="shared" si="114"/>
        <v>431</v>
      </c>
      <c r="DW93" s="888">
        <f t="shared" si="131"/>
        <v>380</v>
      </c>
      <c r="DX93" s="886">
        <f t="shared" si="115"/>
        <v>380</v>
      </c>
      <c r="DY93" s="886">
        <f t="shared" si="116"/>
        <v>380</v>
      </c>
      <c r="DZ93" s="954">
        <f t="shared" si="63"/>
        <v>407</v>
      </c>
      <c r="EA93" s="885">
        <f t="shared" si="117"/>
        <v>407</v>
      </c>
      <c r="EB93" s="885">
        <f t="shared" si="118"/>
        <v>407</v>
      </c>
      <c r="EC93" s="772">
        <v>284</v>
      </c>
      <c r="ED93" s="767">
        <v>244</v>
      </c>
      <c r="EE93" s="770">
        <v>262</v>
      </c>
      <c r="EF93" s="764">
        <v>47</v>
      </c>
      <c r="EG93" s="767">
        <v>19</v>
      </c>
      <c r="EH93" s="857">
        <v>31</v>
      </c>
      <c r="EI93" s="774">
        <f t="shared" si="119"/>
        <v>100</v>
      </c>
      <c r="EJ93" s="774">
        <f t="shared" si="120"/>
        <v>117</v>
      </c>
      <c r="EK93" s="775">
        <f t="shared" si="121"/>
        <v>114</v>
      </c>
      <c r="EL93" s="772">
        <v>140</v>
      </c>
      <c r="EM93" s="767">
        <v>177</v>
      </c>
      <c r="EN93" s="794">
        <v>181</v>
      </c>
      <c r="EO93" s="772">
        <v>26</v>
      </c>
      <c r="EP93" s="767">
        <v>32</v>
      </c>
      <c r="EQ93" s="794">
        <v>31</v>
      </c>
      <c r="ER93" s="772">
        <v>39</v>
      </c>
      <c r="ES93" s="767">
        <v>35</v>
      </c>
      <c r="ET93" s="794">
        <v>73</v>
      </c>
      <c r="EU93" s="774">
        <f t="shared" si="122"/>
        <v>101</v>
      </c>
      <c r="EV93" s="774">
        <f t="shared" si="123"/>
        <v>124</v>
      </c>
      <c r="EW93" s="775">
        <f t="shared" si="124"/>
        <v>146</v>
      </c>
      <c r="EX93" s="772">
        <v>220</v>
      </c>
      <c r="EY93" s="767">
        <v>212</v>
      </c>
      <c r="EZ93" s="794">
        <v>224</v>
      </c>
      <c r="FA93" s="598"/>
    </row>
    <row r="94" spans="1:157">
      <c r="A94" s="741" t="s">
        <v>26</v>
      </c>
      <c r="B94" s="744" t="s">
        <v>1115</v>
      </c>
      <c r="C94" s="931"/>
      <c r="D94" s="743">
        <v>133386</v>
      </c>
      <c r="E94" s="934">
        <v>7</v>
      </c>
      <c r="F94" s="762"/>
      <c r="G94" s="763"/>
      <c r="H94" s="763"/>
      <c r="I94" s="764"/>
      <c r="J94" s="764"/>
      <c r="K94" s="764"/>
      <c r="L94" s="765"/>
      <c r="M94" s="762"/>
      <c r="N94" s="763"/>
      <c r="O94" s="766"/>
      <c r="P94" s="766"/>
      <c r="Q94" s="763"/>
      <c r="R94" s="763"/>
      <c r="S94" s="763"/>
      <c r="T94" s="763"/>
      <c r="U94" s="763"/>
      <c r="V94" s="764"/>
      <c r="W94" s="767"/>
      <c r="X94" s="765"/>
      <c r="Y94" s="762"/>
      <c r="Z94" s="763"/>
      <c r="AA94" s="763"/>
      <c r="AB94" s="763"/>
      <c r="AC94" s="764"/>
      <c r="AD94" s="767"/>
      <c r="AE94" s="763"/>
      <c r="AF94" s="766"/>
      <c r="AG94" s="763"/>
      <c r="AH94" s="764"/>
      <c r="AI94" s="767"/>
      <c r="AJ94" s="765"/>
      <c r="AK94" s="892">
        <f t="shared" si="71"/>
        <v>0</v>
      </c>
      <c r="AL94" s="884">
        <f t="shared" si="72"/>
        <v>0</v>
      </c>
      <c r="AM94" s="883">
        <f t="shared" si="73"/>
        <v>0</v>
      </c>
      <c r="AN94" s="884">
        <f t="shared" si="74"/>
        <v>0</v>
      </c>
      <c r="AO94" s="883">
        <f t="shared" si="75"/>
        <v>0</v>
      </c>
      <c r="AP94" s="884">
        <f t="shared" si="76"/>
        <v>0</v>
      </c>
      <c r="AQ94" s="768">
        <f t="shared" si="77"/>
        <v>0</v>
      </c>
      <c r="AR94" s="883">
        <f t="shared" si="78"/>
        <v>0</v>
      </c>
      <c r="AS94" s="886">
        <f t="shared" si="79"/>
        <v>0</v>
      </c>
      <c r="AT94" s="888">
        <f t="shared" si="80"/>
        <v>0</v>
      </c>
      <c r="AU94" s="886">
        <f t="shared" si="81"/>
        <v>0</v>
      </c>
      <c r="AV94" s="886">
        <f t="shared" si="82"/>
        <v>0</v>
      </c>
      <c r="AW94" s="888">
        <f t="shared" si="83"/>
        <v>0</v>
      </c>
      <c r="AX94" s="886">
        <f t="shared" si="84"/>
        <v>0</v>
      </c>
      <c r="AY94" s="886">
        <f t="shared" si="85"/>
        <v>0</v>
      </c>
      <c r="AZ94" s="888">
        <f t="shared" si="86"/>
        <v>0</v>
      </c>
      <c r="BA94" s="884">
        <f t="shared" si="87"/>
        <v>0</v>
      </c>
      <c r="BB94" s="883">
        <f t="shared" si="88"/>
        <v>0</v>
      </c>
      <c r="BC94" s="884">
        <f t="shared" si="89"/>
        <v>0</v>
      </c>
      <c r="BD94" s="883">
        <f t="shared" si="90"/>
        <v>0</v>
      </c>
      <c r="BE94" s="886">
        <f t="shared" si="91"/>
        <v>0</v>
      </c>
      <c r="BF94" s="886">
        <f t="shared" si="92"/>
        <v>0</v>
      </c>
      <c r="BG94" s="888">
        <f t="shared" si="93"/>
        <v>0</v>
      </c>
      <c r="BH94" s="886">
        <f t="shared" si="94"/>
        <v>0</v>
      </c>
      <c r="BI94" s="886">
        <f t="shared" si="95"/>
        <v>0</v>
      </c>
      <c r="BJ94" s="890">
        <f t="shared" si="96"/>
        <v>0</v>
      </c>
      <c r="BK94" s="885">
        <f t="shared" si="97"/>
        <v>0</v>
      </c>
      <c r="BL94" s="885">
        <f t="shared" si="98"/>
        <v>0</v>
      </c>
      <c r="BM94" s="762"/>
      <c r="BN94" s="764"/>
      <c r="BO94" s="770"/>
      <c r="BP94" s="754"/>
      <c r="BQ94" s="753"/>
      <c r="BR94" s="770"/>
      <c r="BS94" s="768">
        <f t="shared" si="99"/>
        <v>0</v>
      </c>
      <c r="BT94" s="768">
        <f t="shared" si="100"/>
        <v>0</v>
      </c>
      <c r="BU94" s="771">
        <f t="shared" si="101"/>
        <v>0</v>
      </c>
      <c r="BV94" s="772"/>
      <c r="BW94" s="767"/>
      <c r="BX94" s="765"/>
      <c r="BY94" s="772"/>
      <c r="BZ94" s="767"/>
      <c r="CA94" s="765"/>
      <c r="CB94" s="772"/>
      <c r="CC94" s="767"/>
      <c r="CD94" s="794"/>
      <c r="CE94" s="773">
        <f t="shared" si="102"/>
        <v>0</v>
      </c>
      <c r="CF94" s="774">
        <f t="shared" si="103"/>
        <v>0</v>
      </c>
      <c r="CG94" s="775">
        <f t="shared" si="104"/>
        <v>0</v>
      </c>
      <c r="CH94" s="772"/>
      <c r="CI94" s="767"/>
      <c r="CJ94" s="794"/>
      <c r="CK94" s="874">
        <v>11403</v>
      </c>
      <c r="CL94" s="778">
        <v>12016</v>
      </c>
      <c r="CM94" s="764">
        <v>2995</v>
      </c>
      <c r="CN94" s="764">
        <v>3238</v>
      </c>
      <c r="CO94" s="767">
        <v>4302</v>
      </c>
      <c r="CP94" s="794">
        <v>3238</v>
      </c>
      <c r="CQ94" s="777">
        <v>1173</v>
      </c>
      <c r="CR94" s="778">
        <v>1282</v>
      </c>
      <c r="CS94" s="778">
        <v>1329</v>
      </c>
      <c r="CT94" s="778">
        <v>1566</v>
      </c>
      <c r="CU94" s="778">
        <v>1351</v>
      </c>
      <c r="CV94" s="764">
        <v>1013</v>
      </c>
      <c r="CW94" s="767">
        <v>2157</v>
      </c>
      <c r="CX94" s="794">
        <v>1887</v>
      </c>
      <c r="CY94" s="777">
        <v>11</v>
      </c>
      <c r="CZ94" s="778">
        <v>19</v>
      </c>
      <c r="DA94" s="778">
        <v>30</v>
      </c>
      <c r="DB94" s="778">
        <v>36</v>
      </c>
      <c r="DC94" s="778">
        <v>30</v>
      </c>
      <c r="DD94" s="767">
        <v>23</v>
      </c>
      <c r="DE94" s="767"/>
      <c r="DF94" s="794"/>
      <c r="DG94" s="892">
        <f t="shared" si="125"/>
        <v>1162</v>
      </c>
      <c r="DH94" s="884">
        <f t="shared" si="105"/>
        <v>1162</v>
      </c>
      <c r="DI94" s="883">
        <f t="shared" si="126"/>
        <v>1263</v>
      </c>
      <c r="DJ94" s="884">
        <f t="shared" si="106"/>
        <v>1263</v>
      </c>
      <c r="DK94" s="883">
        <f t="shared" si="127"/>
        <v>1299</v>
      </c>
      <c r="DL94" s="884">
        <f t="shared" si="107"/>
        <v>1299</v>
      </c>
      <c r="DM94" s="888">
        <f t="shared" si="128"/>
        <v>1530</v>
      </c>
      <c r="DN94" s="886">
        <f t="shared" si="111"/>
        <v>1530</v>
      </c>
      <c r="DO94" s="886">
        <f t="shared" si="108"/>
        <v>1530</v>
      </c>
      <c r="DP94" s="888">
        <f t="shared" si="129"/>
        <v>1321</v>
      </c>
      <c r="DQ94" s="886">
        <f t="shared" si="112"/>
        <v>1321</v>
      </c>
      <c r="DR94" s="886">
        <f t="shared" si="109"/>
        <v>1321</v>
      </c>
      <c r="DS94" s="888">
        <f t="shared" si="130"/>
        <v>990</v>
      </c>
      <c r="DT94" s="886">
        <f t="shared" si="113"/>
        <v>990</v>
      </c>
      <c r="DU94" s="886">
        <f t="shared" si="110"/>
        <v>990</v>
      </c>
      <c r="DV94" s="886">
        <f t="shared" si="114"/>
        <v>990</v>
      </c>
      <c r="DW94" s="888">
        <f t="shared" si="131"/>
        <v>2157</v>
      </c>
      <c r="DX94" s="886">
        <f t="shared" si="115"/>
        <v>2157</v>
      </c>
      <c r="DY94" s="886">
        <f t="shared" si="116"/>
        <v>2157</v>
      </c>
      <c r="DZ94" s="954">
        <f t="shared" si="63"/>
        <v>1887</v>
      </c>
      <c r="EA94" s="885">
        <f t="shared" si="117"/>
        <v>1887</v>
      </c>
      <c r="EB94" s="885">
        <f t="shared" si="118"/>
        <v>1887</v>
      </c>
      <c r="EC94" s="772">
        <v>700</v>
      </c>
      <c r="ED94" s="767">
        <v>1353</v>
      </c>
      <c r="EE94" s="770">
        <v>1078</v>
      </c>
      <c r="EF94" s="764">
        <v>50</v>
      </c>
      <c r="EG94" s="767">
        <v>109</v>
      </c>
      <c r="EH94" s="857">
        <v>123</v>
      </c>
      <c r="EI94" s="774">
        <f t="shared" si="119"/>
        <v>240</v>
      </c>
      <c r="EJ94" s="774">
        <f t="shared" si="120"/>
        <v>695</v>
      </c>
      <c r="EK94" s="775">
        <f t="shared" si="121"/>
        <v>686</v>
      </c>
      <c r="EL94" s="772">
        <v>427</v>
      </c>
      <c r="EM94" s="767">
        <v>499</v>
      </c>
      <c r="EN94" s="794">
        <v>356</v>
      </c>
      <c r="EO94" s="772">
        <v>255</v>
      </c>
      <c r="EP94" s="767">
        <v>215</v>
      </c>
      <c r="EQ94" s="794">
        <v>129</v>
      </c>
      <c r="ER94" s="772">
        <v>161</v>
      </c>
      <c r="ES94" s="767">
        <v>94</v>
      </c>
      <c r="ET94" s="794">
        <v>81</v>
      </c>
      <c r="EU94" s="774">
        <f t="shared" si="122"/>
        <v>687</v>
      </c>
      <c r="EV94" s="774">
        <f t="shared" si="123"/>
        <v>513</v>
      </c>
      <c r="EW94" s="775">
        <f t="shared" si="124"/>
        <v>424</v>
      </c>
      <c r="EX94" s="772">
        <v>458</v>
      </c>
      <c r="EY94" s="767">
        <v>540</v>
      </c>
      <c r="EZ94" s="794">
        <v>541</v>
      </c>
      <c r="FA94" s="598"/>
    </row>
    <row r="95" spans="1:157">
      <c r="A95" s="741" t="s">
        <v>26</v>
      </c>
      <c r="B95" s="744" t="s">
        <v>1116</v>
      </c>
      <c r="C95" s="931"/>
      <c r="D95" s="745">
        <v>133508</v>
      </c>
      <c r="E95" s="935">
        <v>7</v>
      </c>
      <c r="F95" s="762"/>
      <c r="G95" s="763"/>
      <c r="H95" s="763"/>
      <c r="I95" s="764"/>
      <c r="J95" s="764"/>
      <c r="K95" s="764"/>
      <c r="L95" s="765"/>
      <c r="M95" s="762"/>
      <c r="N95" s="763"/>
      <c r="O95" s="766"/>
      <c r="P95" s="766"/>
      <c r="Q95" s="766"/>
      <c r="R95" s="766"/>
      <c r="S95" s="766"/>
      <c r="T95" s="766"/>
      <c r="U95" s="763"/>
      <c r="V95" s="764"/>
      <c r="W95" s="767"/>
      <c r="X95" s="765"/>
      <c r="Y95" s="762"/>
      <c r="Z95" s="766"/>
      <c r="AA95" s="766"/>
      <c r="AB95" s="755"/>
      <c r="AC95" s="756"/>
      <c r="AD95" s="757"/>
      <c r="AE95" s="758"/>
      <c r="AF95" s="766"/>
      <c r="AG95" s="763"/>
      <c r="AH95" s="764"/>
      <c r="AI95" s="767"/>
      <c r="AJ95" s="765"/>
      <c r="AK95" s="892">
        <f t="shared" si="71"/>
        <v>0</v>
      </c>
      <c r="AL95" s="884">
        <f t="shared" si="72"/>
        <v>0</v>
      </c>
      <c r="AM95" s="883">
        <f t="shared" si="73"/>
        <v>0</v>
      </c>
      <c r="AN95" s="884">
        <f t="shared" si="74"/>
        <v>0</v>
      </c>
      <c r="AO95" s="883">
        <f t="shared" si="75"/>
        <v>0</v>
      </c>
      <c r="AP95" s="884">
        <f t="shared" si="76"/>
        <v>0</v>
      </c>
      <c r="AQ95" s="768">
        <f t="shared" si="77"/>
        <v>0</v>
      </c>
      <c r="AR95" s="883">
        <f t="shared" si="78"/>
        <v>0</v>
      </c>
      <c r="AS95" s="886">
        <f t="shared" si="79"/>
        <v>0</v>
      </c>
      <c r="AT95" s="888">
        <f t="shared" si="80"/>
        <v>0</v>
      </c>
      <c r="AU95" s="886">
        <f t="shared" si="81"/>
        <v>0</v>
      </c>
      <c r="AV95" s="886">
        <f t="shared" si="82"/>
        <v>0</v>
      </c>
      <c r="AW95" s="888">
        <f t="shared" si="83"/>
        <v>0</v>
      </c>
      <c r="AX95" s="886">
        <f t="shared" si="84"/>
        <v>0</v>
      </c>
      <c r="AY95" s="886">
        <f t="shared" si="85"/>
        <v>0</v>
      </c>
      <c r="AZ95" s="888">
        <f t="shared" si="86"/>
        <v>0</v>
      </c>
      <c r="BA95" s="884">
        <f t="shared" si="87"/>
        <v>0</v>
      </c>
      <c r="BB95" s="883">
        <f t="shared" si="88"/>
        <v>0</v>
      </c>
      <c r="BC95" s="884">
        <f t="shared" si="89"/>
        <v>0</v>
      </c>
      <c r="BD95" s="883">
        <f t="shared" si="90"/>
        <v>0</v>
      </c>
      <c r="BE95" s="886">
        <f t="shared" si="91"/>
        <v>0</v>
      </c>
      <c r="BF95" s="886">
        <f t="shared" si="92"/>
        <v>0</v>
      </c>
      <c r="BG95" s="888">
        <f t="shared" si="93"/>
        <v>0</v>
      </c>
      <c r="BH95" s="886">
        <f t="shared" si="94"/>
        <v>0</v>
      </c>
      <c r="BI95" s="886">
        <f t="shared" si="95"/>
        <v>0</v>
      </c>
      <c r="BJ95" s="890">
        <f t="shared" si="96"/>
        <v>0</v>
      </c>
      <c r="BK95" s="885">
        <f t="shared" si="97"/>
        <v>0</v>
      </c>
      <c r="BL95" s="885">
        <f t="shared" si="98"/>
        <v>0</v>
      </c>
      <c r="BM95" s="762"/>
      <c r="BN95" s="764"/>
      <c r="BO95" s="770"/>
      <c r="BP95" s="754"/>
      <c r="BQ95" s="753"/>
      <c r="BR95" s="770"/>
      <c r="BS95" s="768">
        <f t="shared" si="99"/>
        <v>0</v>
      </c>
      <c r="BT95" s="768">
        <f t="shared" si="100"/>
        <v>0</v>
      </c>
      <c r="BU95" s="771">
        <f t="shared" si="101"/>
        <v>0</v>
      </c>
      <c r="BV95" s="772"/>
      <c r="BW95" s="767"/>
      <c r="BX95" s="765"/>
      <c r="BY95" s="772"/>
      <c r="BZ95" s="767"/>
      <c r="CA95" s="765"/>
      <c r="CB95" s="772"/>
      <c r="CC95" s="767"/>
      <c r="CD95" s="794"/>
      <c r="CE95" s="773">
        <f t="shared" si="102"/>
        <v>0</v>
      </c>
      <c r="CF95" s="774">
        <f t="shared" si="103"/>
        <v>0</v>
      </c>
      <c r="CG95" s="775">
        <f t="shared" si="104"/>
        <v>0</v>
      </c>
      <c r="CH95" s="772"/>
      <c r="CI95" s="767"/>
      <c r="CJ95" s="794"/>
      <c r="CK95" s="874">
        <v>3947</v>
      </c>
      <c r="CL95" s="778">
        <v>4298</v>
      </c>
      <c r="CM95" s="764">
        <v>7061</v>
      </c>
      <c r="CN95" s="764">
        <v>4116</v>
      </c>
      <c r="CO95" s="767">
        <v>4783</v>
      </c>
      <c r="CP95" s="794">
        <v>4116</v>
      </c>
      <c r="CQ95" s="777">
        <v>1280</v>
      </c>
      <c r="CR95" s="778">
        <v>1512</v>
      </c>
      <c r="CS95" s="778">
        <v>1347</v>
      </c>
      <c r="CT95" s="778">
        <v>1573</v>
      </c>
      <c r="CU95" s="778">
        <v>1359</v>
      </c>
      <c r="CV95" s="764">
        <v>1619</v>
      </c>
      <c r="CW95" s="767">
        <v>1957</v>
      </c>
      <c r="CX95" s="794">
        <v>1794</v>
      </c>
      <c r="CY95" s="777">
        <v>19</v>
      </c>
      <c r="CZ95" s="778">
        <v>26</v>
      </c>
      <c r="DA95" s="778">
        <v>30</v>
      </c>
      <c r="DB95" s="778">
        <v>42</v>
      </c>
      <c r="DC95" s="778">
        <v>26</v>
      </c>
      <c r="DD95" s="767">
        <v>29</v>
      </c>
      <c r="DE95" s="767"/>
      <c r="DF95" s="794"/>
      <c r="DG95" s="892">
        <f t="shared" si="125"/>
        <v>1261</v>
      </c>
      <c r="DH95" s="884">
        <f t="shared" si="105"/>
        <v>1261</v>
      </c>
      <c r="DI95" s="883">
        <f t="shared" si="126"/>
        <v>1486</v>
      </c>
      <c r="DJ95" s="884">
        <f t="shared" si="106"/>
        <v>1486</v>
      </c>
      <c r="DK95" s="883">
        <f t="shared" si="127"/>
        <v>1317</v>
      </c>
      <c r="DL95" s="884">
        <f t="shared" si="107"/>
        <v>1317</v>
      </c>
      <c r="DM95" s="888">
        <f t="shared" si="128"/>
        <v>1531</v>
      </c>
      <c r="DN95" s="886">
        <f t="shared" si="111"/>
        <v>1531</v>
      </c>
      <c r="DO95" s="886">
        <f t="shared" si="108"/>
        <v>1531</v>
      </c>
      <c r="DP95" s="888">
        <f t="shared" si="129"/>
        <v>1333</v>
      </c>
      <c r="DQ95" s="886">
        <f t="shared" si="112"/>
        <v>1333</v>
      </c>
      <c r="DR95" s="886">
        <f t="shared" si="109"/>
        <v>1333</v>
      </c>
      <c r="DS95" s="888">
        <f t="shared" si="130"/>
        <v>1590</v>
      </c>
      <c r="DT95" s="886">
        <f t="shared" si="113"/>
        <v>1590</v>
      </c>
      <c r="DU95" s="886">
        <f t="shared" si="110"/>
        <v>1590</v>
      </c>
      <c r="DV95" s="886">
        <f t="shared" si="114"/>
        <v>1590</v>
      </c>
      <c r="DW95" s="888">
        <f t="shared" si="131"/>
        <v>1957</v>
      </c>
      <c r="DX95" s="886">
        <f t="shared" si="115"/>
        <v>1957</v>
      </c>
      <c r="DY95" s="886">
        <f t="shared" si="116"/>
        <v>1957</v>
      </c>
      <c r="DZ95" s="954">
        <f t="shared" si="63"/>
        <v>1794</v>
      </c>
      <c r="EA95" s="885">
        <f t="shared" si="117"/>
        <v>1794</v>
      </c>
      <c r="EB95" s="885">
        <f t="shared" si="118"/>
        <v>1794</v>
      </c>
      <c r="EC95" s="772">
        <v>1047</v>
      </c>
      <c r="ED95" s="767">
        <v>1153</v>
      </c>
      <c r="EE95" s="770">
        <v>1108</v>
      </c>
      <c r="EF95" s="764">
        <v>107</v>
      </c>
      <c r="EG95" s="767">
        <v>130</v>
      </c>
      <c r="EH95" s="857">
        <v>107</v>
      </c>
      <c r="EI95" s="774">
        <f t="shared" si="119"/>
        <v>436</v>
      </c>
      <c r="EJ95" s="774">
        <f t="shared" si="120"/>
        <v>674</v>
      </c>
      <c r="EK95" s="775">
        <f t="shared" si="121"/>
        <v>579</v>
      </c>
      <c r="EL95" s="772">
        <v>441</v>
      </c>
      <c r="EM95" s="767">
        <v>394</v>
      </c>
      <c r="EN95" s="794">
        <v>528</v>
      </c>
      <c r="EO95" s="772">
        <v>202</v>
      </c>
      <c r="EP95" s="767">
        <v>177</v>
      </c>
      <c r="EQ95" s="794">
        <v>186</v>
      </c>
      <c r="ER95" s="772">
        <v>246</v>
      </c>
      <c r="ES95" s="767">
        <v>198</v>
      </c>
      <c r="ET95" s="794">
        <v>212</v>
      </c>
      <c r="EU95" s="774">
        <f t="shared" si="122"/>
        <v>642</v>
      </c>
      <c r="EV95" s="774">
        <f t="shared" si="123"/>
        <v>564</v>
      </c>
      <c r="EW95" s="775">
        <f t="shared" si="124"/>
        <v>664</v>
      </c>
      <c r="EX95" s="772">
        <v>415</v>
      </c>
      <c r="EY95" s="767">
        <v>554</v>
      </c>
      <c r="EZ95" s="794">
        <v>463</v>
      </c>
      <c r="FA95" s="598"/>
    </row>
    <row r="96" spans="1:157">
      <c r="A96" s="741" t="s">
        <v>26</v>
      </c>
      <c r="B96" s="744" t="s">
        <v>1117</v>
      </c>
      <c r="C96" s="929" t="s">
        <v>625</v>
      </c>
      <c r="D96" s="743">
        <v>133702</v>
      </c>
      <c r="E96" s="933">
        <v>7</v>
      </c>
      <c r="F96" s="762"/>
      <c r="G96" s="763"/>
      <c r="H96" s="763"/>
      <c r="I96" s="764"/>
      <c r="J96" s="764"/>
      <c r="K96" s="764"/>
      <c r="L96" s="765"/>
      <c r="M96" s="762"/>
      <c r="N96" s="763"/>
      <c r="O96" s="766"/>
      <c r="P96" s="766"/>
      <c r="Q96" s="766"/>
      <c r="R96" s="766"/>
      <c r="S96" s="766"/>
      <c r="T96" s="766"/>
      <c r="U96" s="763"/>
      <c r="V96" s="764"/>
      <c r="W96" s="767"/>
      <c r="X96" s="765"/>
      <c r="Y96" s="762"/>
      <c r="Z96" s="766"/>
      <c r="AA96" s="766"/>
      <c r="AB96" s="755"/>
      <c r="AC96" s="756"/>
      <c r="AD96" s="757"/>
      <c r="AE96" s="758"/>
      <c r="AF96" s="766"/>
      <c r="AG96" s="763"/>
      <c r="AH96" s="764"/>
      <c r="AI96" s="767"/>
      <c r="AJ96" s="765"/>
      <c r="AK96" s="892">
        <f t="shared" si="71"/>
        <v>0</v>
      </c>
      <c r="AL96" s="884">
        <f t="shared" si="72"/>
        <v>0</v>
      </c>
      <c r="AM96" s="883">
        <f t="shared" si="73"/>
        <v>0</v>
      </c>
      <c r="AN96" s="884">
        <f t="shared" si="74"/>
        <v>0</v>
      </c>
      <c r="AO96" s="883">
        <f t="shared" si="75"/>
        <v>0</v>
      </c>
      <c r="AP96" s="884">
        <f t="shared" si="76"/>
        <v>0</v>
      </c>
      <c r="AQ96" s="768">
        <f t="shared" si="77"/>
        <v>0</v>
      </c>
      <c r="AR96" s="883">
        <f t="shared" si="78"/>
        <v>0</v>
      </c>
      <c r="AS96" s="886">
        <f t="shared" si="79"/>
        <v>0</v>
      </c>
      <c r="AT96" s="888">
        <f t="shared" si="80"/>
        <v>0</v>
      </c>
      <c r="AU96" s="886">
        <f t="shared" si="81"/>
        <v>0</v>
      </c>
      <c r="AV96" s="886">
        <f t="shared" si="82"/>
        <v>0</v>
      </c>
      <c r="AW96" s="888">
        <f t="shared" si="83"/>
        <v>0</v>
      </c>
      <c r="AX96" s="886">
        <f t="shared" si="84"/>
        <v>0</v>
      </c>
      <c r="AY96" s="886">
        <f t="shared" si="85"/>
        <v>0</v>
      </c>
      <c r="AZ96" s="888">
        <f t="shared" si="86"/>
        <v>0</v>
      </c>
      <c r="BA96" s="884">
        <f t="shared" si="87"/>
        <v>0</v>
      </c>
      <c r="BB96" s="883">
        <f t="shared" si="88"/>
        <v>0</v>
      </c>
      <c r="BC96" s="884">
        <f t="shared" si="89"/>
        <v>0</v>
      </c>
      <c r="BD96" s="883">
        <f t="shared" si="90"/>
        <v>0</v>
      </c>
      <c r="BE96" s="886">
        <f t="shared" si="91"/>
        <v>0</v>
      </c>
      <c r="BF96" s="886">
        <f t="shared" si="92"/>
        <v>0</v>
      </c>
      <c r="BG96" s="888">
        <f t="shared" si="93"/>
        <v>0</v>
      </c>
      <c r="BH96" s="886">
        <f t="shared" si="94"/>
        <v>0</v>
      </c>
      <c r="BI96" s="886">
        <f t="shared" si="95"/>
        <v>0</v>
      </c>
      <c r="BJ96" s="890">
        <f t="shared" si="96"/>
        <v>0</v>
      </c>
      <c r="BK96" s="885">
        <f t="shared" si="97"/>
        <v>0</v>
      </c>
      <c r="BL96" s="885">
        <f t="shared" si="98"/>
        <v>0</v>
      </c>
      <c r="BM96" s="762"/>
      <c r="BN96" s="764"/>
      <c r="BO96" s="770"/>
      <c r="BP96" s="754"/>
      <c r="BQ96" s="753"/>
      <c r="BR96" s="770"/>
      <c r="BS96" s="768">
        <f t="shared" si="99"/>
        <v>0</v>
      </c>
      <c r="BT96" s="768">
        <f t="shared" si="100"/>
        <v>0</v>
      </c>
      <c r="BU96" s="771">
        <f t="shared" si="101"/>
        <v>0</v>
      </c>
      <c r="BV96" s="772"/>
      <c r="BW96" s="767"/>
      <c r="BX96" s="765"/>
      <c r="BY96" s="772"/>
      <c r="BZ96" s="767"/>
      <c r="CA96" s="765"/>
      <c r="CB96" s="772"/>
      <c r="CC96" s="767"/>
      <c r="CD96" s="794"/>
      <c r="CE96" s="773">
        <f t="shared" si="102"/>
        <v>0</v>
      </c>
      <c r="CF96" s="774">
        <f t="shared" si="103"/>
        <v>0</v>
      </c>
      <c r="CG96" s="775">
        <f t="shared" si="104"/>
        <v>0</v>
      </c>
      <c r="CH96" s="772"/>
      <c r="CI96" s="767"/>
      <c r="CJ96" s="794"/>
      <c r="CK96" s="874">
        <v>7276</v>
      </c>
      <c r="CL96" s="778">
        <v>6781</v>
      </c>
      <c r="CM96" s="764">
        <v>5374</v>
      </c>
      <c r="CN96" s="764">
        <v>5153</v>
      </c>
      <c r="CO96" s="767">
        <v>6925</v>
      </c>
      <c r="CP96" s="794">
        <v>5153</v>
      </c>
      <c r="CQ96" s="777">
        <v>2065</v>
      </c>
      <c r="CR96" s="778">
        <v>1904</v>
      </c>
      <c r="CS96" s="778">
        <v>1945</v>
      </c>
      <c r="CT96" s="778">
        <v>1897</v>
      </c>
      <c r="CU96" s="778">
        <v>2095</v>
      </c>
      <c r="CV96" s="764">
        <v>1334</v>
      </c>
      <c r="CW96" s="767">
        <v>2550</v>
      </c>
      <c r="CX96" s="794">
        <v>1866</v>
      </c>
      <c r="CY96" s="777">
        <v>35</v>
      </c>
      <c r="CZ96" s="778">
        <v>31</v>
      </c>
      <c r="DA96" s="778">
        <v>47</v>
      </c>
      <c r="DB96" s="778">
        <v>41</v>
      </c>
      <c r="DC96" s="778">
        <v>48</v>
      </c>
      <c r="DD96" s="767">
        <v>27</v>
      </c>
      <c r="DE96" s="767"/>
      <c r="DF96" s="794"/>
      <c r="DG96" s="892">
        <f t="shared" si="125"/>
        <v>2030</v>
      </c>
      <c r="DH96" s="884">
        <f t="shared" si="105"/>
        <v>2030</v>
      </c>
      <c r="DI96" s="883">
        <f t="shared" si="126"/>
        <v>1873</v>
      </c>
      <c r="DJ96" s="884">
        <f t="shared" si="106"/>
        <v>1873</v>
      </c>
      <c r="DK96" s="883">
        <f t="shared" si="127"/>
        <v>1898</v>
      </c>
      <c r="DL96" s="884">
        <f t="shared" si="107"/>
        <v>1898</v>
      </c>
      <c r="DM96" s="888">
        <f t="shared" si="128"/>
        <v>1856</v>
      </c>
      <c r="DN96" s="886">
        <f t="shared" si="111"/>
        <v>1856</v>
      </c>
      <c r="DO96" s="886">
        <f t="shared" si="108"/>
        <v>1856</v>
      </c>
      <c r="DP96" s="888">
        <f t="shared" si="129"/>
        <v>2047</v>
      </c>
      <c r="DQ96" s="886">
        <f t="shared" si="112"/>
        <v>2047</v>
      </c>
      <c r="DR96" s="886">
        <f t="shared" si="109"/>
        <v>2047</v>
      </c>
      <c r="DS96" s="888">
        <f t="shared" si="130"/>
        <v>1307</v>
      </c>
      <c r="DT96" s="886">
        <f t="shared" si="113"/>
        <v>1307</v>
      </c>
      <c r="DU96" s="886">
        <f t="shared" si="110"/>
        <v>1307</v>
      </c>
      <c r="DV96" s="886">
        <f t="shared" si="114"/>
        <v>1307</v>
      </c>
      <c r="DW96" s="888">
        <f t="shared" si="131"/>
        <v>2550</v>
      </c>
      <c r="DX96" s="886">
        <f t="shared" si="115"/>
        <v>2550</v>
      </c>
      <c r="DY96" s="886">
        <f t="shared" si="116"/>
        <v>2550</v>
      </c>
      <c r="DZ96" s="954">
        <f t="shared" si="63"/>
        <v>1866</v>
      </c>
      <c r="EA96" s="885">
        <f t="shared" si="117"/>
        <v>1866</v>
      </c>
      <c r="EB96" s="885">
        <f t="shared" si="118"/>
        <v>1866</v>
      </c>
      <c r="EC96" s="772">
        <v>866</v>
      </c>
      <c r="ED96" s="767">
        <v>1519</v>
      </c>
      <c r="EE96" s="770">
        <v>1158</v>
      </c>
      <c r="EF96" s="764">
        <v>37</v>
      </c>
      <c r="EG96" s="767">
        <v>86</v>
      </c>
      <c r="EH96" s="857">
        <v>98</v>
      </c>
      <c r="EI96" s="774">
        <f t="shared" si="119"/>
        <v>404</v>
      </c>
      <c r="EJ96" s="774">
        <f t="shared" si="120"/>
        <v>945</v>
      </c>
      <c r="EK96" s="775">
        <f t="shared" si="121"/>
        <v>610</v>
      </c>
      <c r="EL96" s="772">
        <v>610</v>
      </c>
      <c r="EM96" s="767">
        <v>700</v>
      </c>
      <c r="EN96" s="794">
        <v>468</v>
      </c>
      <c r="EO96" s="772">
        <v>289</v>
      </c>
      <c r="EP96" s="767">
        <v>295</v>
      </c>
      <c r="EQ96" s="794">
        <v>210</v>
      </c>
      <c r="ER96" s="772">
        <v>162</v>
      </c>
      <c r="ES96" s="767">
        <v>188</v>
      </c>
      <c r="ET96" s="794">
        <v>76</v>
      </c>
      <c r="EU96" s="774">
        <f t="shared" si="122"/>
        <v>795</v>
      </c>
      <c r="EV96" s="774">
        <f t="shared" si="123"/>
        <v>864</v>
      </c>
      <c r="EW96" s="775">
        <f t="shared" si="124"/>
        <v>553</v>
      </c>
      <c r="EX96" s="772">
        <v>827</v>
      </c>
      <c r="EY96" s="767">
        <v>798</v>
      </c>
      <c r="EZ96" s="794">
        <v>831</v>
      </c>
      <c r="FA96" s="598"/>
    </row>
    <row r="97" spans="1:157">
      <c r="A97" s="741" t="s">
        <v>26</v>
      </c>
      <c r="B97" s="744" t="s">
        <v>1121</v>
      </c>
      <c r="C97" s="929" t="s">
        <v>625</v>
      </c>
      <c r="D97" s="743">
        <v>134608</v>
      </c>
      <c r="E97" s="933">
        <v>7</v>
      </c>
      <c r="F97" s="762"/>
      <c r="G97" s="763"/>
      <c r="H97" s="763"/>
      <c r="I97" s="764"/>
      <c r="J97" s="764"/>
      <c r="K97" s="764"/>
      <c r="L97" s="765"/>
      <c r="M97" s="762"/>
      <c r="N97" s="763"/>
      <c r="O97" s="766"/>
      <c r="P97" s="766"/>
      <c r="Q97" s="766"/>
      <c r="R97" s="766"/>
      <c r="S97" s="766"/>
      <c r="T97" s="766"/>
      <c r="U97" s="763"/>
      <c r="V97" s="764"/>
      <c r="W97" s="767"/>
      <c r="X97" s="765"/>
      <c r="Y97" s="762"/>
      <c r="Z97" s="766"/>
      <c r="AA97" s="766"/>
      <c r="AB97" s="755"/>
      <c r="AC97" s="756"/>
      <c r="AD97" s="757"/>
      <c r="AE97" s="758"/>
      <c r="AF97" s="766"/>
      <c r="AG97" s="763"/>
      <c r="AH97" s="764"/>
      <c r="AI97" s="767"/>
      <c r="AJ97" s="765"/>
      <c r="AK97" s="892">
        <f t="shared" si="71"/>
        <v>0</v>
      </c>
      <c r="AL97" s="884">
        <f t="shared" si="72"/>
        <v>0</v>
      </c>
      <c r="AM97" s="883">
        <f t="shared" si="73"/>
        <v>0</v>
      </c>
      <c r="AN97" s="884">
        <f t="shared" si="74"/>
        <v>0</v>
      </c>
      <c r="AO97" s="883">
        <f t="shared" si="75"/>
        <v>0</v>
      </c>
      <c r="AP97" s="884">
        <f t="shared" si="76"/>
        <v>0</v>
      </c>
      <c r="AQ97" s="768">
        <f t="shared" si="77"/>
        <v>0</v>
      </c>
      <c r="AR97" s="883">
        <f t="shared" si="78"/>
        <v>0</v>
      </c>
      <c r="AS97" s="886">
        <f t="shared" si="79"/>
        <v>0</v>
      </c>
      <c r="AT97" s="888">
        <f t="shared" si="80"/>
        <v>0</v>
      </c>
      <c r="AU97" s="886">
        <f t="shared" si="81"/>
        <v>0</v>
      </c>
      <c r="AV97" s="886">
        <f t="shared" si="82"/>
        <v>0</v>
      </c>
      <c r="AW97" s="888">
        <f t="shared" si="83"/>
        <v>0</v>
      </c>
      <c r="AX97" s="886">
        <f t="shared" si="84"/>
        <v>0</v>
      </c>
      <c r="AY97" s="886">
        <f t="shared" si="85"/>
        <v>0</v>
      </c>
      <c r="AZ97" s="888">
        <f t="shared" si="86"/>
        <v>0</v>
      </c>
      <c r="BA97" s="884">
        <f t="shared" si="87"/>
        <v>0</v>
      </c>
      <c r="BB97" s="883">
        <f t="shared" si="88"/>
        <v>0</v>
      </c>
      <c r="BC97" s="884">
        <f t="shared" si="89"/>
        <v>0</v>
      </c>
      <c r="BD97" s="883">
        <f t="shared" si="90"/>
        <v>0</v>
      </c>
      <c r="BE97" s="886">
        <f t="shared" si="91"/>
        <v>0</v>
      </c>
      <c r="BF97" s="886">
        <f t="shared" si="92"/>
        <v>0</v>
      </c>
      <c r="BG97" s="888">
        <f t="shared" si="93"/>
        <v>0</v>
      </c>
      <c r="BH97" s="886">
        <f t="shared" si="94"/>
        <v>0</v>
      </c>
      <c r="BI97" s="886">
        <f t="shared" si="95"/>
        <v>0</v>
      </c>
      <c r="BJ97" s="890">
        <f t="shared" si="96"/>
        <v>0</v>
      </c>
      <c r="BK97" s="885">
        <f t="shared" si="97"/>
        <v>0</v>
      </c>
      <c r="BL97" s="885">
        <f t="shared" si="98"/>
        <v>0</v>
      </c>
      <c r="BM97" s="762"/>
      <c r="BN97" s="764"/>
      <c r="BO97" s="770"/>
      <c r="BP97" s="754"/>
      <c r="BQ97" s="753"/>
      <c r="BR97" s="770"/>
      <c r="BS97" s="768">
        <f t="shared" si="99"/>
        <v>0</v>
      </c>
      <c r="BT97" s="768">
        <f t="shared" si="100"/>
        <v>0</v>
      </c>
      <c r="BU97" s="771">
        <f t="shared" si="101"/>
        <v>0</v>
      </c>
      <c r="BV97" s="772"/>
      <c r="BW97" s="767"/>
      <c r="BX97" s="765"/>
      <c r="BY97" s="772"/>
      <c r="BZ97" s="767"/>
      <c r="CA97" s="765"/>
      <c r="CB97" s="772"/>
      <c r="CC97" s="767"/>
      <c r="CD97" s="794"/>
      <c r="CE97" s="773">
        <f t="shared" si="102"/>
        <v>0</v>
      </c>
      <c r="CF97" s="774">
        <f t="shared" si="103"/>
        <v>0</v>
      </c>
      <c r="CG97" s="775">
        <f t="shared" si="104"/>
        <v>0</v>
      </c>
      <c r="CH97" s="772"/>
      <c r="CI97" s="767"/>
      <c r="CJ97" s="794"/>
      <c r="CK97" s="874">
        <v>4297</v>
      </c>
      <c r="CL97" s="778">
        <v>4177</v>
      </c>
      <c r="CM97" s="764">
        <v>3321</v>
      </c>
      <c r="CN97" s="764">
        <v>3227</v>
      </c>
      <c r="CO97" s="767">
        <v>3724</v>
      </c>
      <c r="CP97" s="794">
        <v>3227</v>
      </c>
      <c r="CQ97" s="777">
        <v>1030</v>
      </c>
      <c r="CR97" s="778">
        <v>1035</v>
      </c>
      <c r="CS97" s="778">
        <v>978</v>
      </c>
      <c r="CT97" s="778">
        <v>1174</v>
      </c>
      <c r="CU97" s="778">
        <v>1255</v>
      </c>
      <c r="CV97" s="764">
        <v>1329</v>
      </c>
      <c r="CW97" s="767">
        <v>1612</v>
      </c>
      <c r="CX97" s="794">
        <v>1761</v>
      </c>
      <c r="CY97" s="777">
        <v>14</v>
      </c>
      <c r="CZ97" s="778">
        <v>20</v>
      </c>
      <c r="DA97" s="778">
        <v>21</v>
      </c>
      <c r="DB97" s="778">
        <v>22</v>
      </c>
      <c r="DC97" s="778">
        <v>28</v>
      </c>
      <c r="DD97" s="767">
        <v>38</v>
      </c>
      <c r="DE97" s="767"/>
      <c r="DF97" s="794"/>
      <c r="DG97" s="892">
        <f t="shared" si="125"/>
        <v>1016</v>
      </c>
      <c r="DH97" s="884">
        <f t="shared" si="105"/>
        <v>1016</v>
      </c>
      <c r="DI97" s="883">
        <f t="shared" si="126"/>
        <v>1015</v>
      </c>
      <c r="DJ97" s="884">
        <f t="shared" si="106"/>
        <v>1015</v>
      </c>
      <c r="DK97" s="883">
        <f t="shared" si="127"/>
        <v>957</v>
      </c>
      <c r="DL97" s="884">
        <f t="shared" si="107"/>
        <v>957</v>
      </c>
      <c r="DM97" s="888">
        <f t="shared" si="128"/>
        <v>1152</v>
      </c>
      <c r="DN97" s="886">
        <f t="shared" si="111"/>
        <v>1152</v>
      </c>
      <c r="DO97" s="886">
        <f t="shared" si="108"/>
        <v>1152</v>
      </c>
      <c r="DP97" s="888">
        <f t="shared" si="129"/>
        <v>1227</v>
      </c>
      <c r="DQ97" s="886">
        <f t="shared" si="112"/>
        <v>1227</v>
      </c>
      <c r="DR97" s="886">
        <f t="shared" si="109"/>
        <v>1227</v>
      </c>
      <c r="DS97" s="888">
        <f t="shared" si="130"/>
        <v>1291</v>
      </c>
      <c r="DT97" s="886">
        <f t="shared" si="113"/>
        <v>1291</v>
      </c>
      <c r="DU97" s="886">
        <f t="shared" si="110"/>
        <v>1291</v>
      </c>
      <c r="DV97" s="886">
        <f t="shared" si="114"/>
        <v>1291</v>
      </c>
      <c r="DW97" s="888">
        <f t="shared" si="131"/>
        <v>1612</v>
      </c>
      <c r="DX97" s="886">
        <f t="shared" si="115"/>
        <v>1612</v>
      </c>
      <c r="DY97" s="886">
        <f t="shared" si="116"/>
        <v>1612</v>
      </c>
      <c r="DZ97" s="954">
        <f t="shared" si="63"/>
        <v>1761</v>
      </c>
      <c r="EA97" s="885">
        <f t="shared" si="117"/>
        <v>1761</v>
      </c>
      <c r="EB97" s="885">
        <f t="shared" si="118"/>
        <v>1761</v>
      </c>
      <c r="EC97" s="772">
        <v>877</v>
      </c>
      <c r="ED97" s="767">
        <v>1035</v>
      </c>
      <c r="EE97" s="770">
        <v>1151</v>
      </c>
      <c r="EF97" s="764">
        <v>99</v>
      </c>
      <c r="EG97" s="767">
        <v>96</v>
      </c>
      <c r="EH97" s="857">
        <v>106</v>
      </c>
      <c r="EI97" s="774">
        <f t="shared" si="119"/>
        <v>315</v>
      </c>
      <c r="EJ97" s="774">
        <f t="shared" si="120"/>
        <v>481</v>
      </c>
      <c r="EK97" s="775">
        <f t="shared" si="121"/>
        <v>504</v>
      </c>
      <c r="EL97" s="772">
        <v>468</v>
      </c>
      <c r="EM97" s="767">
        <v>493</v>
      </c>
      <c r="EN97" s="794">
        <v>496</v>
      </c>
      <c r="EO97" s="772">
        <v>186</v>
      </c>
      <c r="EP97" s="767">
        <v>169</v>
      </c>
      <c r="EQ97" s="794">
        <v>165</v>
      </c>
      <c r="ER97" s="772">
        <v>96</v>
      </c>
      <c r="ES97" s="767">
        <v>100</v>
      </c>
      <c r="ET97" s="794">
        <v>145</v>
      </c>
      <c r="EU97" s="774">
        <f t="shared" si="122"/>
        <v>402</v>
      </c>
      <c r="EV97" s="774">
        <f t="shared" si="123"/>
        <v>465</v>
      </c>
      <c r="EW97" s="775">
        <f t="shared" si="124"/>
        <v>485</v>
      </c>
      <c r="EX97" s="772">
        <v>485</v>
      </c>
      <c r="EY97" s="767">
        <v>513</v>
      </c>
      <c r="EZ97" s="794">
        <v>493</v>
      </c>
      <c r="FA97" s="598"/>
    </row>
    <row r="98" spans="1:157">
      <c r="A98" s="741" t="s">
        <v>26</v>
      </c>
      <c r="B98" s="742" t="s">
        <v>1125</v>
      </c>
      <c r="C98" s="930"/>
      <c r="D98" s="743">
        <v>135717</v>
      </c>
      <c r="E98" s="934">
        <v>7</v>
      </c>
      <c r="F98" s="762"/>
      <c r="G98" s="763"/>
      <c r="H98" s="763"/>
      <c r="I98" s="764"/>
      <c r="J98" s="764"/>
      <c r="K98" s="764"/>
      <c r="L98" s="765"/>
      <c r="M98" s="762"/>
      <c r="N98" s="763"/>
      <c r="O98" s="766"/>
      <c r="P98" s="766"/>
      <c r="Q98" s="763"/>
      <c r="R98" s="763"/>
      <c r="S98" s="763"/>
      <c r="T98" s="763"/>
      <c r="U98" s="763"/>
      <c r="V98" s="764"/>
      <c r="W98" s="767"/>
      <c r="X98" s="765"/>
      <c r="Y98" s="762"/>
      <c r="Z98" s="763"/>
      <c r="AA98" s="763"/>
      <c r="AB98" s="763"/>
      <c r="AC98" s="764"/>
      <c r="AD98" s="767"/>
      <c r="AE98" s="763"/>
      <c r="AF98" s="766"/>
      <c r="AG98" s="763"/>
      <c r="AH98" s="764"/>
      <c r="AI98" s="767"/>
      <c r="AJ98" s="765"/>
      <c r="AK98" s="892">
        <f t="shared" si="71"/>
        <v>0</v>
      </c>
      <c r="AL98" s="884">
        <f t="shared" si="72"/>
        <v>0</v>
      </c>
      <c r="AM98" s="883">
        <f t="shared" si="73"/>
        <v>0</v>
      </c>
      <c r="AN98" s="884">
        <f t="shared" si="74"/>
        <v>0</v>
      </c>
      <c r="AO98" s="883">
        <f t="shared" si="75"/>
        <v>0</v>
      </c>
      <c r="AP98" s="884">
        <f t="shared" si="76"/>
        <v>0</v>
      </c>
      <c r="AQ98" s="768">
        <f t="shared" si="77"/>
        <v>0</v>
      </c>
      <c r="AR98" s="883">
        <f t="shared" si="78"/>
        <v>0</v>
      </c>
      <c r="AS98" s="886">
        <f t="shared" si="79"/>
        <v>0</v>
      </c>
      <c r="AT98" s="888">
        <f t="shared" si="80"/>
        <v>0</v>
      </c>
      <c r="AU98" s="886">
        <f t="shared" si="81"/>
        <v>0</v>
      </c>
      <c r="AV98" s="886">
        <f t="shared" si="82"/>
        <v>0</v>
      </c>
      <c r="AW98" s="888">
        <f t="shared" si="83"/>
        <v>0</v>
      </c>
      <c r="AX98" s="886">
        <f t="shared" si="84"/>
        <v>0</v>
      </c>
      <c r="AY98" s="886">
        <f t="shared" si="85"/>
        <v>0</v>
      </c>
      <c r="AZ98" s="888">
        <f t="shared" si="86"/>
        <v>0</v>
      </c>
      <c r="BA98" s="884">
        <f t="shared" si="87"/>
        <v>0</v>
      </c>
      <c r="BB98" s="883">
        <f t="shared" si="88"/>
        <v>0</v>
      </c>
      <c r="BC98" s="884">
        <f t="shared" si="89"/>
        <v>0</v>
      </c>
      <c r="BD98" s="883">
        <f t="shared" si="90"/>
        <v>0</v>
      </c>
      <c r="BE98" s="886">
        <f t="shared" si="91"/>
        <v>0</v>
      </c>
      <c r="BF98" s="886">
        <f t="shared" si="92"/>
        <v>0</v>
      </c>
      <c r="BG98" s="888">
        <f t="shared" si="93"/>
        <v>0</v>
      </c>
      <c r="BH98" s="886">
        <f t="shared" si="94"/>
        <v>0</v>
      </c>
      <c r="BI98" s="886">
        <f t="shared" si="95"/>
        <v>0</v>
      </c>
      <c r="BJ98" s="890">
        <f t="shared" si="96"/>
        <v>0</v>
      </c>
      <c r="BK98" s="885">
        <f t="shared" si="97"/>
        <v>0</v>
      </c>
      <c r="BL98" s="885">
        <f t="shared" si="98"/>
        <v>0</v>
      </c>
      <c r="BM98" s="762"/>
      <c r="BN98" s="764"/>
      <c r="BO98" s="770"/>
      <c r="BP98" s="754"/>
      <c r="BQ98" s="753"/>
      <c r="BR98" s="770"/>
      <c r="BS98" s="768">
        <f t="shared" si="99"/>
        <v>0</v>
      </c>
      <c r="BT98" s="768">
        <f t="shared" si="100"/>
        <v>0</v>
      </c>
      <c r="BU98" s="771">
        <f t="shared" si="101"/>
        <v>0</v>
      </c>
      <c r="BV98" s="772"/>
      <c r="BW98" s="767"/>
      <c r="BX98" s="765"/>
      <c r="BY98" s="772"/>
      <c r="BZ98" s="767"/>
      <c r="CA98" s="765"/>
      <c r="CB98" s="772"/>
      <c r="CC98" s="767"/>
      <c r="CD98" s="794"/>
      <c r="CE98" s="773">
        <f t="shared" si="102"/>
        <v>0</v>
      </c>
      <c r="CF98" s="774">
        <f t="shared" si="103"/>
        <v>0</v>
      </c>
      <c r="CG98" s="775">
        <f t="shared" si="104"/>
        <v>0</v>
      </c>
      <c r="CH98" s="772"/>
      <c r="CI98" s="767"/>
      <c r="CJ98" s="794"/>
      <c r="CK98" s="874">
        <v>13871</v>
      </c>
      <c r="CL98" s="778">
        <v>13551</v>
      </c>
      <c r="CM98" s="764">
        <v>13134</v>
      </c>
      <c r="CN98" s="764">
        <v>13843</v>
      </c>
      <c r="CO98" s="767">
        <v>13716</v>
      </c>
      <c r="CP98" s="794">
        <v>13843</v>
      </c>
      <c r="CQ98" s="777">
        <v>6546</v>
      </c>
      <c r="CR98" s="778">
        <v>6060</v>
      </c>
      <c r="CS98" s="778">
        <v>6131</v>
      </c>
      <c r="CT98" s="778">
        <v>6147</v>
      </c>
      <c r="CU98" s="778">
        <v>7176</v>
      </c>
      <c r="CV98" s="764">
        <v>7374</v>
      </c>
      <c r="CW98" s="767">
        <v>7383</v>
      </c>
      <c r="CX98" s="794">
        <v>8241</v>
      </c>
      <c r="CY98" s="777">
        <v>51</v>
      </c>
      <c r="CZ98" s="778">
        <v>52</v>
      </c>
      <c r="DA98" s="778">
        <v>56</v>
      </c>
      <c r="DB98" s="778">
        <v>51</v>
      </c>
      <c r="DC98" s="778">
        <v>62</v>
      </c>
      <c r="DD98" s="767">
        <v>72</v>
      </c>
      <c r="DE98" s="767"/>
      <c r="DF98" s="794"/>
      <c r="DG98" s="892">
        <f t="shared" si="125"/>
        <v>6495</v>
      </c>
      <c r="DH98" s="884">
        <f t="shared" si="105"/>
        <v>6495</v>
      </c>
      <c r="DI98" s="883">
        <f t="shared" si="126"/>
        <v>6008</v>
      </c>
      <c r="DJ98" s="884">
        <f t="shared" si="106"/>
        <v>6008</v>
      </c>
      <c r="DK98" s="883">
        <f t="shared" si="127"/>
        <v>6075</v>
      </c>
      <c r="DL98" s="884">
        <f t="shared" si="107"/>
        <v>6075</v>
      </c>
      <c r="DM98" s="888">
        <f t="shared" si="128"/>
        <v>6096</v>
      </c>
      <c r="DN98" s="886">
        <f t="shared" si="111"/>
        <v>6096</v>
      </c>
      <c r="DO98" s="886">
        <f t="shared" si="108"/>
        <v>6096</v>
      </c>
      <c r="DP98" s="888">
        <f t="shared" si="129"/>
        <v>7114</v>
      </c>
      <c r="DQ98" s="886">
        <f t="shared" si="112"/>
        <v>7114</v>
      </c>
      <c r="DR98" s="886">
        <f t="shared" si="109"/>
        <v>7114</v>
      </c>
      <c r="DS98" s="888">
        <f t="shared" si="130"/>
        <v>7302</v>
      </c>
      <c r="DT98" s="886">
        <f t="shared" si="113"/>
        <v>7302</v>
      </c>
      <c r="DU98" s="886">
        <f t="shared" si="110"/>
        <v>7302</v>
      </c>
      <c r="DV98" s="886">
        <f t="shared" si="114"/>
        <v>7302</v>
      </c>
      <c r="DW98" s="888">
        <f t="shared" si="131"/>
        <v>7383</v>
      </c>
      <c r="DX98" s="886">
        <f t="shared" si="115"/>
        <v>7383</v>
      </c>
      <c r="DY98" s="886">
        <f t="shared" si="116"/>
        <v>7383</v>
      </c>
      <c r="DZ98" s="954">
        <f t="shared" si="63"/>
        <v>8241</v>
      </c>
      <c r="EA98" s="885">
        <f t="shared" si="117"/>
        <v>8241</v>
      </c>
      <c r="EB98" s="885">
        <f t="shared" si="118"/>
        <v>8241</v>
      </c>
      <c r="EC98" s="772">
        <v>4944</v>
      </c>
      <c r="ED98" s="767">
        <v>5329</v>
      </c>
      <c r="EE98" s="770">
        <v>5407</v>
      </c>
      <c r="EF98" s="764">
        <v>234</v>
      </c>
      <c r="EG98" s="767">
        <v>218</v>
      </c>
      <c r="EH98" s="857">
        <v>259</v>
      </c>
      <c r="EI98" s="774">
        <f t="shared" si="119"/>
        <v>2124</v>
      </c>
      <c r="EJ98" s="774">
        <f t="shared" si="120"/>
        <v>1836</v>
      </c>
      <c r="EK98" s="775">
        <f t="shared" si="121"/>
        <v>2575</v>
      </c>
      <c r="EL98" s="772">
        <v>1857</v>
      </c>
      <c r="EM98" s="767">
        <v>2248</v>
      </c>
      <c r="EN98" s="794">
        <v>2412</v>
      </c>
      <c r="EO98" s="772">
        <v>927</v>
      </c>
      <c r="EP98" s="767">
        <v>1198</v>
      </c>
      <c r="EQ98" s="794">
        <v>1316</v>
      </c>
      <c r="ER98" s="772">
        <v>626</v>
      </c>
      <c r="ES98" s="767">
        <v>799</v>
      </c>
      <c r="ET98" s="794">
        <v>721</v>
      </c>
      <c r="EU98" s="774">
        <f t="shared" si="122"/>
        <v>2686</v>
      </c>
      <c r="EV98" s="774">
        <f t="shared" si="123"/>
        <v>2869</v>
      </c>
      <c r="EW98" s="775">
        <f t="shared" si="124"/>
        <v>2853</v>
      </c>
      <c r="EX98" s="772">
        <v>2266</v>
      </c>
      <c r="EY98" s="767">
        <v>2118</v>
      </c>
      <c r="EZ98" s="794">
        <v>2168</v>
      </c>
      <c r="FA98" s="598"/>
    </row>
    <row r="99" spans="1:157">
      <c r="A99" s="746" t="s">
        <v>26</v>
      </c>
      <c r="B99" s="742" t="s">
        <v>1127</v>
      </c>
      <c r="C99" s="930"/>
      <c r="D99" s="747">
        <v>136233</v>
      </c>
      <c r="E99" s="934">
        <v>7</v>
      </c>
      <c r="F99" s="762"/>
      <c r="G99" s="763"/>
      <c r="H99" s="763"/>
      <c r="I99" s="764"/>
      <c r="J99" s="764"/>
      <c r="K99" s="764"/>
      <c r="L99" s="765"/>
      <c r="M99" s="762"/>
      <c r="N99" s="763"/>
      <c r="O99" s="766"/>
      <c r="P99" s="766"/>
      <c r="Q99" s="763"/>
      <c r="R99" s="763"/>
      <c r="S99" s="763"/>
      <c r="T99" s="763"/>
      <c r="U99" s="763"/>
      <c r="V99" s="764"/>
      <c r="W99" s="767"/>
      <c r="X99" s="765"/>
      <c r="Y99" s="762"/>
      <c r="Z99" s="763"/>
      <c r="AA99" s="763"/>
      <c r="AB99" s="763"/>
      <c r="AC99" s="764"/>
      <c r="AD99" s="767"/>
      <c r="AE99" s="763"/>
      <c r="AF99" s="766"/>
      <c r="AG99" s="763"/>
      <c r="AH99" s="764"/>
      <c r="AI99" s="767"/>
      <c r="AJ99" s="765"/>
      <c r="AK99" s="892">
        <f t="shared" si="71"/>
        <v>0</v>
      </c>
      <c r="AL99" s="884">
        <f t="shared" si="72"/>
        <v>0</v>
      </c>
      <c r="AM99" s="883">
        <f t="shared" si="73"/>
        <v>0</v>
      </c>
      <c r="AN99" s="884">
        <f t="shared" si="74"/>
        <v>0</v>
      </c>
      <c r="AO99" s="883">
        <f t="shared" si="75"/>
        <v>0</v>
      </c>
      <c r="AP99" s="884">
        <f t="shared" si="76"/>
        <v>0</v>
      </c>
      <c r="AQ99" s="768">
        <f t="shared" si="77"/>
        <v>0</v>
      </c>
      <c r="AR99" s="883">
        <f t="shared" si="78"/>
        <v>0</v>
      </c>
      <c r="AS99" s="886">
        <f t="shared" si="79"/>
        <v>0</v>
      </c>
      <c r="AT99" s="888">
        <f t="shared" si="80"/>
        <v>0</v>
      </c>
      <c r="AU99" s="886">
        <f t="shared" si="81"/>
        <v>0</v>
      </c>
      <c r="AV99" s="886">
        <f t="shared" si="82"/>
        <v>0</v>
      </c>
      <c r="AW99" s="888">
        <f t="shared" si="83"/>
        <v>0</v>
      </c>
      <c r="AX99" s="886">
        <f t="shared" si="84"/>
        <v>0</v>
      </c>
      <c r="AY99" s="886">
        <f t="shared" si="85"/>
        <v>0</v>
      </c>
      <c r="AZ99" s="888">
        <f t="shared" si="86"/>
        <v>0</v>
      </c>
      <c r="BA99" s="884">
        <f t="shared" si="87"/>
        <v>0</v>
      </c>
      <c r="BB99" s="883">
        <f t="shared" si="88"/>
        <v>0</v>
      </c>
      <c r="BC99" s="884">
        <f t="shared" si="89"/>
        <v>0</v>
      </c>
      <c r="BD99" s="883">
        <f t="shared" si="90"/>
        <v>0</v>
      </c>
      <c r="BE99" s="886">
        <f t="shared" si="91"/>
        <v>0</v>
      </c>
      <c r="BF99" s="886">
        <f t="shared" si="92"/>
        <v>0</v>
      </c>
      <c r="BG99" s="888">
        <f t="shared" si="93"/>
        <v>0</v>
      </c>
      <c r="BH99" s="886">
        <f t="shared" si="94"/>
        <v>0</v>
      </c>
      <c r="BI99" s="886">
        <f t="shared" si="95"/>
        <v>0</v>
      </c>
      <c r="BJ99" s="890">
        <f t="shared" si="96"/>
        <v>0</v>
      </c>
      <c r="BK99" s="885">
        <f t="shared" si="97"/>
        <v>0</v>
      </c>
      <c r="BL99" s="885">
        <f t="shared" si="98"/>
        <v>0</v>
      </c>
      <c r="BM99" s="762"/>
      <c r="BN99" s="764"/>
      <c r="BO99" s="770"/>
      <c r="BP99" s="754"/>
      <c r="BQ99" s="753"/>
      <c r="BR99" s="770"/>
      <c r="BS99" s="768">
        <f t="shared" si="99"/>
        <v>0</v>
      </c>
      <c r="BT99" s="768">
        <f t="shared" si="100"/>
        <v>0</v>
      </c>
      <c r="BU99" s="771">
        <f t="shared" si="101"/>
        <v>0</v>
      </c>
      <c r="BV99" s="772"/>
      <c r="BW99" s="767"/>
      <c r="BX99" s="765"/>
      <c r="BY99" s="772"/>
      <c r="BZ99" s="767"/>
      <c r="CA99" s="765"/>
      <c r="CB99" s="772"/>
      <c r="CC99" s="767"/>
      <c r="CD99" s="794"/>
      <c r="CE99" s="773">
        <f t="shared" si="102"/>
        <v>0</v>
      </c>
      <c r="CF99" s="774">
        <f t="shared" si="103"/>
        <v>0</v>
      </c>
      <c r="CG99" s="775">
        <f t="shared" si="104"/>
        <v>0</v>
      </c>
      <c r="CH99" s="772"/>
      <c r="CI99" s="767"/>
      <c r="CJ99" s="794"/>
      <c r="CK99" s="874">
        <v>2293</v>
      </c>
      <c r="CL99" s="778">
        <v>2191</v>
      </c>
      <c r="CM99" s="764">
        <v>1750</v>
      </c>
      <c r="CN99" s="764">
        <v>1802</v>
      </c>
      <c r="CO99" s="767">
        <v>1710</v>
      </c>
      <c r="CP99" s="794">
        <v>1802</v>
      </c>
      <c r="CQ99" s="777">
        <v>682</v>
      </c>
      <c r="CR99" s="778">
        <v>706</v>
      </c>
      <c r="CS99" s="778">
        <v>653</v>
      </c>
      <c r="CT99" s="778">
        <v>663</v>
      </c>
      <c r="CU99" s="778">
        <v>696</v>
      </c>
      <c r="CV99" s="764">
        <v>719</v>
      </c>
      <c r="CW99" s="767">
        <v>762</v>
      </c>
      <c r="CX99" s="794">
        <v>754</v>
      </c>
      <c r="CY99" s="777">
        <v>18</v>
      </c>
      <c r="CZ99" s="778">
        <v>20</v>
      </c>
      <c r="DA99" s="778">
        <v>17</v>
      </c>
      <c r="DB99" s="778">
        <v>24</v>
      </c>
      <c r="DC99" s="778">
        <v>26</v>
      </c>
      <c r="DD99" s="767">
        <v>23</v>
      </c>
      <c r="DE99" s="767"/>
      <c r="DF99" s="794"/>
      <c r="DG99" s="892">
        <f t="shared" si="125"/>
        <v>664</v>
      </c>
      <c r="DH99" s="884">
        <f t="shared" si="105"/>
        <v>664</v>
      </c>
      <c r="DI99" s="883">
        <f t="shared" si="126"/>
        <v>686</v>
      </c>
      <c r="DJ99" s="884">
        <f t="shared" si="106"/>
        <v>686</v>
      </c>
      <c r="DK99" s="883">
        <f t="shared" si="127"/>
        <v>636</v>
      </c>
      <c r="DL99" s="884">
        <f t="shared" si="107"/>
        <v>636</v>
      </c>
      <c r="DM99" s="888">
        <f t="shared" si="128"/>
        <v>639</v>
      </c>
      <c r="DN99" s="886">
        <f t="shared" si="111"/>
        <v>639</v>
      </c>
      <c r="DO99" s="886">
        <f t="shared" si="108"/>
        <v>639</v>
      </c>
      <c r="DP99" s="888">
        <f t="shared" si="129"/>
        <v>670</v>
      </c>
      <c r="DQ99" s="886">
        <f t="shared" si="112"/>
        <v>670</v>
      </c>
      <c r="DR99" s="886">
        <f t="shared" si="109"/>
        <v>670</v>
      </c>
      <c r="DS99" s="888">
        <f t="shared" si="130"/>
        <v>696</v>
      </c>
      <c r="DT99" s="886">
        <f t="shared" si="113"/>
        <v>696</v>
      </c>
      <c r="DU99" s="886">
        <f t="shared" si="110"/>
        <v>696</v>
      </c>
      <c r="DV99" s="886">
        <f t="shared" si="114"/>
        <v>696</v>
      </c>
      <c r="DW99" s="888">
        <f t="shared" si="131"/>
        <v>762</v>
      </c>
      <c r="DX99" s="886">
        <f t="shared" si="115"/>
        <v>762</v>
      </c>
      <c r="DY99" s="886">
        <f t="shared" si="116"/>
        <v>762</v>
      </c>
      <c r="DZ99" s="954">
        <f t="shared" si="63"/>
        <v>754</v>
      </c>
      <c r="EA99" s="885">
        <f t="shared" si="117"/>
        <v>754</v>
      </c>
      <c r="EB99" s="885">
        <f t="shared" si="118"/>
        <v>754</v>
      </c>
      <c r="EC99" s="772">
        <v>464</v>
      </c>
      <c r="ED99" s="767">
        <v>470</v>
      </c>
      <c r="EE99" s="770">
        <v>449</v>
      </c>
      <c r="EF99" s="764">
        <v>41</v>
      </c>
      <c r="EG99" s="767">
        <v>49</v>
      </c>
      <c r="EH99" s="857">
        <v>38</v>
      </c>
      <c r="EI99" s="774">
        <f t="shared" si="119"/>
        <v>191</v>
      </c>
      <c r="EJ99" s="774">
        <f t="shared" si="120"/>
        <v>243</v>
      </c>
      <c r="EK99" s="775">
        <f t="shared" si="121"/>
        <v>267</v>
      </c>
      <c r="EL99" s="772">
        <v>275</v>
      </c>
      <c r="EM99" s="767">
        <v>265</v>
      </c>
      <c r="EN99" s="794">
        <v>274</v>
      </c>
      <c r="EO99" s="772">
        <v>80</v>
      </c>
      <c r="EP99" s="767">
        <v>79</v>
      </c>
      <c r="EQ99" s="794">
        <v>72</v>
      </c>
      <c r="ER99" s="772">
        <v>53</v>
      </c>
      <c r="ES99" s="767">
        <v>70</v>
      </c>
      <c r="ET99" s="794">
        <v>66</v>
      </c>
      <c r="EU99" s="774">
        <f t="shared" si="122"/>
        <v>231</v>
      </c>
      <c r="EV99" s="774">
        <f t="shared" si="123"/>
        <v>256</v>
      </c>
      <c r="EW99" s="775">
        <f t="shared" si="124"/>
        <v>284</v>
      </c>
      <c r="EX99" s="772">
        <v>312</v>
      </c>
      <c r="EY99" s="767">
        <v>322</v>
      </c>
      <c r="EZ99" s="794">
        <v>290</v>
      </c>
    </row>
    <row r="100" spans="1:157">
      <c r="A100" s="741" t="s">
        <v>26</v>
      </c>
      <c r="B100" s="742" t="s">
        <v>1133</v>
      </c>
      <c r="C100" s="930"/>
      <c r="D100" s="743">
        <v>137078</v>
      </c>
      <c r="E100" s="934">
        <v>7</v>
      </c>
      <c r="F100" s="762"/>
      <c r="G100" s="763"/>
      <c r="H100" s="763"/>
      <c r="I100" s="764"/>
      <c r="J100" s="764"/>
      <c r="K100" s="764"/>
      <c r="L100" s="765"/>
      <c r="M100" s="762"/>
      <c r="N100" s="763"/>
      <c r="O100" s="766"/>
      <c r="P100" s="766"/>
      <c r="Q100" s="763"/>
      <c r="R100" s="763"/>
      <c r="S100" s="763"/>
      <c r="T100" s="763"/>
      <c r="U100" s="763"/>
      <c r="V100" s="764"/>
      <c r="W100" s="767"/>
      <c r="X100" s="765"/>
      <c r="Y100" s="762"/>
      <c r="Z100" s="763"/>
      <c r="AA100" s="763"/>
      <c r="AB100" s="763"/>
      <c r="AC100" s="764"/>
      <c r="AD100" s="767"/>
      <c r="AE100" s="763"/>
      <c r="AF100" s="766"/>
      <c r="AG100" s="763"/>
      <c r="AH100" s="764"/>
      <c r="AI100" s="767"/>
      <c r="AJ100" s="765"/>
      <c r="AK100" s="892">
        <f t="shared" si="71"/>
        <v>0</v>
      </c>
      <c r="AL100" s="884">
        <f t="shared" si="72"/>
        <v>0</v>
      </c>
      <c r="AM100" s="883">
        <f t="shared" si="73"/>
        <v>0</v>
      </c>
      <c r="AN100" s="884">
        <f t="shared" si="74"/>
        <v>0</v>
      </c>
      <c r="AO100" s="883">
        <f t="shared" si="75"/>
        <v>0</v>
      </c>
      <c r="AP100" s="884">
        <f t="shared" si="76"/>
        <v>0</v>
      </c>
      <c r="AQ100" s="768">
        <f t="shared" si="77"/>
        <v>0</v>
      </c>
      <c r="AR100" s="883">
        <f t="shared" si="78"/>
        <v>0</v>
      </c>
      <c r="AS100" s="886">
        <f t="shared" si="79"/>
        <v>0</v>
      </c>
      <c r="AT100" s="888">
        <f t="shared" si="80"/>
        <v>0</v>
      </c>
      <c r="AU100" s="886">
        <f t="shared" si="81"/>
        <v>0</v>
      </c>
      <c r="AV100" s="886">
        <f t="shared" si="82"/>
        <v>0</v>
      </c>
      <c r="AW100" s="888">
        <f t="shared" si="83"/>
        <v>0</v>
      </c>
      <c r="AX100" s="886">
        <f t="shared" si="84"/>
        <v>0</v>
      </c>
      <c r="AY100" s="886">
        <f t="shared" si="85"/>
        <v>0</v>
      </c>
      <c r="AZ100" s="888">
        <f t="shared" si="86"/>
        <v>0</v>
      </c>
      <c r="BA100" s="884">
        <f t="shared" si="87"/>
        <v>0</v>
      </c>
      <c r="BB100" s="883">
        <f t="shared" si="88"/>
        <v>0</v>
      </c>
      <c r="BC100" s="884">
        <f t="shared" si="89"/>
        <v>0</v>
      </c>
      <c r="BD100" s="883">
        <f t="shared" si="90"/>
        <v>0</v>
      </c>
      <c r="BE100" s="886">
        <f t="shared" si="91"/>
        <v>0</v>
      </c>
      <c r="BF100" s="886">
        <f t="shared" si="92"/>
        <v>0</v>
      </c>
      <c r="BG100" s="888">
        <f t="shared" si="93"/>
        <v>0</v>
      </c>
      <c r="BH100" s="886">
        <f t="shared" si="94"/>
        <v>0</v>
      </c>
      <c r="BI100" s="886">
        <f t="shared" si="95"/>
        <v>0</v>
      </c>
      <c r="BJ100" s="890">
        <f t="shared" si="96"/>
        <v>0</v>
      </c>
      <c r="BK100" s="885">
        <f t="shared" si="97"/>
        <v>0</v>
      </c>
      <c r="BL100" s="885">
        <f t="shared" si="98"/>
        <v>0</v>
      </c>
      <c r="BM100" s="762"/>
      <c r="BN100" s="764"/>
      <c r="BO100" s="770"/>
      <c r="BP100" s="754"/>
      <c r="BQ100" s="753"/>
      <c r="BR100" s="770"/>
      <c r="BS100" s="768">
        <f t="shared" si="99"/>
        <v>0</v>
      </c>
      <c r="BT100" s="768">
        <f t="shared" si="100"/>
        <v>0</v>
      </c>
      <c r="BU100" s="771">
        <f t="shared" si="101"/>
        <v>0</v>
      </c>
      <c r="BV100" s="772"/>
      <c r="BW100" s="767"/>
      <c r="BX100" s="765"/>
      <c r="BY100" s="772"/>
      <c r="BZ100" s="767"/>
      <c r="CA100" s="765"/>
      <c r="CB100" s="772"/>
      <c r="CC100" s="767"/>
      <c r="CD100" s="794"/>
      <c r="CE100" s="773">
        <f t="shared" si="102"/>
        <v>0</v>
      </c>
      <c r="CF100" s="774">
        <f t="shared" si="103"/>
        <v>0</v>
      </c>
      <c r="CG100" s="775">
        <f t="shared" si="104"/>
        <v>0</v>
      </c>
      <c r="CH100" s="772"/>
      <c r="CI100" s="767"/>
      <c r="CJ100" s="794"/>
      <c r="CK100" s="874">
        <v>6370</v>
      </c>
      <c r="CL100" s="778">
        <v>6528</v>
      </c>
      <c r="CM100" s="764">
        <v>5872</v>
      </c>
      <c r="CN100" s="764">
        <v>5986</v>
      </c>
      <c r="CO100" s="767">
        <v>6380</v>
      </c>
      <c r="CP100" s="794">
        <v>5986</v>
      </c>
      <c r="CQ100" s="777">
        <v>2260</v>
      </c>
      <c r="CR100" s="778">
        <v>2030</v>
      </c>
      <c r="CS100" s="778">
        <v>1979</v>
      </c>
      <c r="CT100" s="778">
        <v>1963</v>
      </c>
      <c r="CU100" s="778">
        <v>2170</v>
      </c>
      <c r="CV100" s="764">
        <v>2203</v>
      </c>
      <c r="CW100" s="767">
        <v>2378</v>
      </c>
      <c r="CX100" s="794">
        <v>2322</v>
      </c>
      <c r="CY100" s="777">
        <v>41</v>
      </c>
      <c r="CZ100" s="778">
        <v>40</v>
      </c>
      <c r="DA100" s="778">
        <v>49</v>
      </c>
      <c r="DB100" s="778">
        <v>39</v>
      </c>
      <c r="DC100" s="778">
        <v>42</v>
      </c>
      <c r="DD100" s="767">
        <v>47</v>
      </c>
      <c r="DE100" s="767"/>
      <c r="DF100" s="794"/>
      <c r="DG100" s="892">
        <f t="shared" si="125"/>
        <v>2219</v>
      </c>
      <c r="DH100" s="884">
        <f t="shared" si="105"/>
        <v>2219</v>
      </c>
      <c r="DI100" s="883">
        <f t="shared" si="126"/>
        <v>1990</v>
      </c>
      <c r="DJ100" s="884">
        <f t="shared" si="106"/>
        <v>1990</v>
      </c>
      <c r="DK100" s="883">
        <f t="shared" si="127"/>
        <v>1930</v>
      </c>
      <c r="DL100" s="884">
        <f t="shared" si="107"/>
        <v>1930</v>
      </c>
      <c r="DM100" s="888">
        <f t="shared" si="128"/>
        <v>1924</v>
      </c>
      <c r="DN100" s="886">
        <f t="shared" si="111"/>
        <v>1924</v>
      </c>
      <c r="DO100" s="886">
        <f t="shared" si="108"/>
        <v>1924</v>
      </c>
      <c r="DP100" s="888">
        <f t="shared" si="129"/>
        <v>2128</v>
      </c>
      <c r="DQ100" s="886">
        <f t="shared" si="112"/>
        <v>2128</v>
      </c>
      <c r="DR100" s="886">
        <f t="shared" si="109"/>
        <v>2128</v>
      </c>
      <c r="DS100" s="888">
        <f t="shared" si="130"/>
        <v>2156</v>
      </c>
      <c r="DT100" s="886">
        <f t="shared" si="113"/>
        <v>2156</v>
      </c>
      <c r="DU100" s="886">
        <f t="shared" si="110"/>
        <v>2156</v>
      </c>
      <c r="DV100" s="886">
        <f t="shared" si="114"/>
        <v>2156</v>
      </c>
      <c r="DW100" s="888">
        <f t="shared" si="131"/>
        <v>2378</v>
      </c>
      <c r="DX100" s="886">
        <f t="shared" si="115"/>
        <v>2378</v>
      </c>
      <c r="DY100" s="886">
        <f t="shared" si="116"/>
        <v>2378</v>
      </c>
      <c r="DZ100" s="954">
        <f t="shared" si="63"/>
        <v>2322</v>
      </c>
      <c r="EA100" s="885">
        <f t="shared" si="117"/>
        <v>2322</v>
      </c>
      <c r="EB100" s="885">
        <f t="shared" si="118"/>
        <v>2322</v>
      </c>
      <c r="EC100" s="772">
        <v>1520</v>
      </c>
      <c r="ED100" s="767">
        <v>1716</v>
      </c>
      <c r="EE100" s="770">
        <v>1613</v>
      </c>
      <c r="EF100" s="764">
        <v>141</v>
      </c>
      <c r="EG100" s="767">
        <v>132</v>
      </c>
      <c r="EH100" s="857">
        <v>132</v>
      </c>
      <c r="EI100" s="774">
        <f t="shared" si="119"/>
        <v>495</v>
      </c>
      <c r="EJ100" s="774">
        <f t="shared" si="120"/>
        <v>530</v>
      </c>
      <c r="EK100" s="775">
        <f t="shared" si="121"/>
        <v>577</v>
      </c>
      <c r="EL100" s="772">
        <v>578</v>
      </c>
      <c r="EM100" s="767">
        <v>595</v>
      </c>
      <c r="EN100" s="794">
        <v>704</v>
      </c>
      <c r="EO100" s="772">
        <v>335</v>
      </c>
      <c r="EP100" s="767">
        <v>414</v>
      </c>
      <c r="EQ100" s="794">
        <v>406</v>
      </c>
      <c r="ER100" s="772">
        <v>287</v>
      </c>
      <c r="ES100" s="767">
        <v>320</v>
      </c>
      <c r="ET100" s="794">
        <v>284</v>
      </c>
      <c r="EU100" s="774">
        <f t="shared" si="122"/>
        <v>724</v>
      </c>
      <c r="EV100" s="774">
        <f t="shared" si="123"/>
        <v>799</v>
      </c>
      <c r="EW100" s="775">
        <f t="shared" si="124"/>
        <v>762</v>
      </c>
      <c r="EX100" s="772">
        <v>905</v>
      </c>
      <c r="EY100" s="767">
        <v>813</v>
      </c>
      <c r="EZ100" s="794">
        <v>781</v>
      </c>
    </row>
    <row r="101" spans="1:157">
      <c r="A101" s="741" t="s">
        <v>26</v>
      </c>
      <c r="B101" s="742" t="s">
        <v>1111</v>
      </c>
      <c r="C101" s="930"/>
      <c r="D101" s="743">
        <v>132693</v>
      </c>
      <c r="E101" s="934">
        <v>8</v>
      </c>
      <c r="F101" s="762"/>
      <c r="G101" s="763"/>
      <c r="H101" s="763"/>
      <c r="I101" s="764"/>
      <c r="J101" s="764"/>
      <c r="K101" s="764"/>
      <c r="L101" s="765"/>
      <c r="M101" s="762"/>
      <c r="N101" s="763"/>
      <c r="O101" s="766"/>
      <c r="P101" s="766"/>
      <c r="Q101" s="766"/>
      <c r="R101" s="766"/>
      <c r="S101" s="766"/>
      <c r="T101" s="766"/>
      <c r="U101" s="763"/>
      <c r="V101" s="764"/>
      <c r="W101" s="767"/>
      <c r="X101" s="765"/>
      <c r="Y101" s="762"/>
      <c r="Z101" s="766"/>
      <c r="AA101" s="766"/>
      <c r="AB101" s="755"/>
      <c r="AC101" s="756"/>
      <c r="AD101" s="757"/>
      <c r="AE101" s="758"/>
      <c r="AF101" s="766"/>
      <c r="AG101" s="763"/>
      <c r="AH101" s="764"/>
      <c r="AI101" s="767"/>
      <c r="AJ101" s="765"/>
      <c r="AK101" s="892">
        <f t="shared" si="71"/>
        <v>0</v>
      </c>
      <c r="AL101" s="884">
        <f t="shared" si="72"/>
        <v>0</v>
      </c>
      <c r="AM101" s="883">
        <f t="shared" si="73"/>
        <v>0</v>
      </c>
      <c r="AN101" s="884">
        <f t="shared" si="74"/>
        <v>0</v>
      </c>
      <c r="AO101" s="883">
        <f t="shared" si="75"/>
        <v>0</v>
      </c>
      <c r="AP101" s="884">
        <f t="shared" si="76"/>
        <v>0</v>
      </c>
      <c r="AQ101" s="768">
        <f t="shared" si="77"/>
        <v>0</v>
      </c>
      <c r="AR101" s="883">
        <f t="shared" si="78"/>
        <v>0</v>
      </c>
      <c r="AS101" s="886">
        <f t="shared" si="79"/>
        <v>0</v>
      </c>
      <c r="AT101" s="888">
        <f t="shared" si="80"/>
        <v>0</v>
      </c>
      <c r="AU101" s="886">
        <f t="shared" si="81"/>
        <v>0</v>
      </c>
      <c r="AV101" s="886">
        <f t="shared" si="82"/>
        <v>0</v>
      </c>
      <c r="AW101" s="888">
        <f t="shared" si="83"/>
        <v>0</v>
      </c>
      <c r="AX101" s="886">
        <f t="shared" si="84"/>
        <v>0</v>
      </c>
      <c r="AY101" s="886">
        <f t="shared" si="85"/>
        <v>0</v>
      </c>
      <c r="AZ101" s="888">
        <f t="shared" si="86"/>
        <v>0</v>
      </c>
      <c r="BA101" s="884">
        <f t="shared" si="87"/>
        <v>0</v>
      </c>
      <c r="BB101" s="883">
        <f t="shared" si="88"/>
        <v>0</v>
      </c>
      <c r="BC101" s="884">
        <f t="shared" si="89"/>
        <v>0</v>
      </c>
      <c r="BD101" s="883">
        <f t="shared" si="90"/>
        <v>0</v>
      </c>
      <c r="BE101" s="886">
        <f t="shared" si="91"/>
        <v>0</v>
      </c>
      <c r="BF101" s="886">
        <f t="shared" si="92"/>
        <v>0</v>
      </c>
      <c r="BG101" s="888">
        <f t="shared" si="93"/>
        <v>0</v>
      </c>
      <c r="BH101" s="886">
        <f t="shared" si="94"/>
        <v>0</v>
      </c>
      <c r="BI101" s="886">
        <f t="shared" si="95"/>
        <v>0</v>
      </c>
      <c r="BJ101" s="890">
        <f t="shared" si="96"/>
        <v>0</v>
      </c>
      <c r="BK101" s="885">
        <f t="shared" si="97"/>
        <v>0</v>
      </c>
      <c r="BL101" s="885">
        <f t="shared" si="98"/>
        <v>0</v>
      </c>
      <c r="BM101" s="762"/>
      <c r="BN101" s="764"/>
      <c r="BO101" s="770"/>
      <c r="BP101" s="754"/>
      <c r="BQ101" s="753"/>
      <c r="BR101" s="770"/>
      <c r="BS101" s="768">
        <f t="shared" si="99"/>
        <v>0</v>
      </c>
      <c r="BT101" s="768">
        <f t="shared" si="100"/>
        <v>0</v>
      </c>
      <c r="BU101" s="771">
        <f t="shared" si="101"/>
        <v>0</v>
      </c>
      <c r="BV101" s="772"/>
      <c r="BW101" s="767"/>
      <c r="BX101" s="765"/>
      <c r="BY101" s="772"/>
      <c r="BZ101" s="767"/>
      <c r="CA101" s="765"/>
      <c r="CB101" s="772"/>
      <c r="CC101" s="767"/>
      <c r="CD101" s="794"/>
      <c r="CE101" s="773">
        <f t="shared" si="102"/>
        <v>0</v>
      </c>
      <c r="CF101" s="774">
        <f t="shared" si="103"/>
        <v>0</v>
      </c>
      <c r="CG101" s="775">
        <f t="shared" si="104"/>
        <v>0</v>
      </c>
      <c r="CH101" s="772"/>
      <c r="CI101" s="767"/>
      <c r="CJ101" s="794"/>
      <c r="CK101" s="874">
        <v>4763</v>
      </c>
      <c r="CL101" s="778">
        <v>4406</v>
      </c>
      <c r="CM101" s="764">
        <v>3293</v>
      </c>
      <c r="CN101" s="764">
        <v>3316</v>
      </c>
      <c r="CO101" s="767">
        <v>3739</v>
      </c>
      <c r="CP101" s="794">
        <v>3316</v>
      </c>
      <c r="CQ101" s="777">
        <v>1451</v>
      </c>
      <c r="CR101" s="778">
        <v>1438</v>
      </c>
      <c r="CS101" s="778">
        <v>1469</v>
      </c>
      <c r="CT101" s="778">
        <v>1456</v>
      </c>
      <c r="CU101" s="778">
        <v>1708</v>
      </c>
      <c r="CV101" s="764">
        <v>1757</v>
      </c>
      <c r="CW101" s="767">
        <v>1997</v>
      </c>
      <c r="CX101" s="794">
        <v>2052</v>
      </c>
      <c r="CY101" s="777">
        <v>27</v>
      </c>
      <c r="CZ101" s="778">
        <v>43</v>
      </c>
      <c r="DA101" s="778">
        <v>51</v>
      </c>
      <c r="DB101" s="778">
        <v>35</v>
      </c>
      <c r="DC101" s="778">
        <v>49</v>
      </c>
      <c r="DD101" s="767">
        <v>53</v>
      </c>
      <c r="DE101" s="767"/>
      <c r="DF101" s="794"/>
      <c r="DG101" s="892">
        <f t="shared" si="125"/>
        <v>1424</v>
      </c>
      <c r="DH101" s="884">
        <f t="shared" si="105"/>
        <v>1424</v>
      </c>
      <c r="DI101" s="883">
        <f t="shared" si="126"/>
        <v>1395</v>
      </c>
      <c r="DJ101" s="884">
        <f t="shared" si="106"/>
        <v>1395</v>
      </c>
      <c r="DK101" s="883">
        <f t="shared" si="127"/>
        <v>1418</v>
      </c>
      <c r="DL101" s="884">
        <f t="shared" si="107"/>
        <v>1418</v>
      </c>
      <c r="DM101" s="888">
        <f t="shared" si="128"/>
        <v>1421</v>
      </c>
      <c r="DN101" s="886">
        <f t="shared" si="111"/>
        <v>1421</v>
      </c>
      <c r="DO101" s="886">
        <f t="shared" si="108"/>
        <v>1421</v>
      </c>
      <c r="DP101" s="888">
        <f t="shared" si="129"/>
        <v>1659</v>
      </c>
      <c r="DQ101" s="886">
        <f t="shared" si="112"/>
        <v>1659</v>
      </c>
      <c r="DR101" s="886">
        <f t="shared" si="109"/>
        <v>1659</v>
      </c>
      <c r="DS101" s="888">
        <f t="shared" si="130"/>
        <v>1704</v>
      </c>
      <c r="DT101" s="886">
        <f t="shared" si="113"/>
        <v>1704</v>
      </c>
      <c r="DU101" s="886">
        <f t="shared" si="110"/>
        <v>1704</v>
      </c>
      <c r="DV101" s="886">
        <f t="shared" si="114"/>
        <v>1704</v>
      </c>
      <c r="DW101" s="888">
        <f t="shared" si="131"/>
        <v>1997</v>
      </c>
      <c r="DX101" s="886">
        <f t="shared" si="115"/>
        <v>1997</v>
      </c>
      <c r="DY101" s="886">
        <f t="shared" si="116"/>
        <v>1997</v>
      </c>
      <c r="DZ101" s="954">
        <f t="shared" si="63"/>
        <v>2052</v>
      </c>
      <c r="EA101" s="885">
        <f t="shared" si="117"/>
        <v>2052</v>
      </c>
      <c r="EB101" s="885">
        <f t="shared" si="118"/>
        <v>2052</v>
      </c>
      <c r="EC101" s="772">
        <v>1289</v>
      </c>
      <c r="ED101" s="767">
        <v>1345</v>
      </c>
      <c r="EE101" s="770">
        <v>1420</v>
      </c>
      <c r="EF101" s="764">
        <v>103</v>
      </c>
      <c r="EG101" s="767">
        <v>97</v>
      </c>
      <c r="EH101" s="857">
        <v>137</v>
      </c>
      <c r="EI101" s="774">
        <f t="shared" si="119"/>
        <v>312</v>
      </c>
      <c r="EJ101" s="774">
        <f t="shared" si="120"/>
        <v>555</v>
      </c>
      <c r="EK101" s="775">
        <f t="shared" si="121"/>
        <v>495</v>
      </c>
      <c r="EL101" s="772">
        <v>676</v>
      </c>
      <c r="EM101" s="767">
        <v>740</v>
      </c>
      <c r="EN101" s="794">
        <v>807</v>
      </c>
      <c r="EO101" s="772">
        <v>181</v>
      </c>
      <c r="EP101" s="767">
        <v>253</v>
      </c>
      <c r="EQ101" s="794">
        <v>217</v>
      </c>
      <c r="ER101" s="772">
        <v>133</v>
      </c>
      <c r="ES101" s="767">
        <v>144</v>
      </c>
      <c r="ET101" s="794">
        <v>157</v>
      </c>
      <c r="EU101" s="774">
        <f t="shared" si="122"/>
        <v>431</v>
      </c>
      <c r="EV101" s="774">
        <f t="shared" si="123"/>
        <v>522</v>
      </c>
      <c r="EW101" s="775">
        <f t="shared" si="124"/>
        <v>523</v>
      </c>
      <c r="EX101" s="772">
        <v>707</v>
      </c>
      <c r="EY101" s="767">
        <v>726</v>
      </c>
      <c r="EZ101" s="794">
        <v>765</v>
      </c>
    </row>
    <row r="102" spans="1:157">
      <c r="A102" s="741" t="s">
        <v>26</v>
      </c>
      <c r="B102" s="744" t="s">
        <v>1112</v>
      </c>
      <c r="C102" s="932" t="s">
        <v>1254</v>
      </c>
      <c r="D102" s="743">
        <v>132709</v>
      </c>
      <c r="E102" s="934">
        <v>8</v>
      </c>
      <c r="F102" s="762"/>
      <c r="G102" s="763"/>
      <c r="H102" s="763"/>
      <c r="I102" s="764"/>
      <c r="J102" s="764"/>
      <c r="K102" s="764"/>
      <c r="L102" s="765"/>
      <c r="M102" s="762"/>
      <c r="N102" s="763"/>
      <c r="O102" s="766"/>
      <c r="P102" s="766"/>
      <c r="Q102" s="766"/>
      <c r="R102" s="766"/>
      <c r="S102" s="766"/>
      <c r="T102" s="766"/>
      <c r="U102" s="763"/>
      <c r="V102" s="764"/>
      <c r="W102" s="767"/>
      <c r="X102" s="765"/>
      <c r="Y102" s="762"/>
      <c r="Z102" s="766"/>
      <c r="AA102" s="766"/>
      <c r="AB102" s="755"/>
      <c r="AC102" s="756"/>
      <c r="AD102" s="757"/>
      <c r="AE102" s="758"/>
      <c r="AF102" s="766"/>
      <c r="AG102" s="763"/>
      <c r="AH102" s="764"/>
      <c r="AI102" s="767"/>
      <c r="AJ102" s="765"/>
      <c r="AK102" s="892">
        <f t="shared" si="71"/>
        <v>0</v>
      </c>
      <c r="AL102" s="884">
        <f t="shared" si="72"/>
        <v>0</v>
      </c>
      <c r="AM102" s="883">
        <f t="shared" si="73"/>
        <v>0</v>
      </c>
      <c r="AN102" s="884">
        <f t="shared" si="74"/>
        <v>0</v>
      </c>
      <c r="AO102" s="883">
        <f t="shared" si="75"/>
        <v>0</v>
      </c>
      <c r="AP102" s="884">
        <f t="shared" si="76"/>
        <v>0</v>
      </c>
      <c r="AQ102" s="768">
        <f t="shared" si="77"/>
        <v>0</v>
      </c>
      <c r="AR102" s="883">
        <f t="shared" si="78"/>
        <v>0</v>
      </c>
      <c r="AS102" s="886">
        <f t="shared" si="79"/>
        <v>0</v>
      </c>
      <c r="AT102" s="888">
        <f t="shared" si="80"/>
        <v>0</v>
      </c>
      <c r="AU102" s="886">
        <f t="shared" si="81"/>
        <v>0</v>
      </c>
      <c r="AV102" s="886">
        <f t="shared" si="82"/>
        <v>0</v>
      </c>
      <c r="AW102" s="888">
        <f t="shared" si="83"/>
        <v>0</v>
      </c>
      <c r="AX102" s="886">
        <f t="shared" si="84"/>
        <v>0</v>
      </c>
      <c r="AY102" s="886">
        <f t="shared" si="85"/>
        <v>0</v>
      </c>
      <c r="AZ102" s="888">
        <f t="shared" si="86"/>
        <v>0</v>
      </c>
      <c r="BA102" s="884">
        <f t="shared" si="87"/>
        <v>0</v>
      </c>
      <c r="BB102" s="883">
        <f t="shared" si="88"/>
        <v>0</v>
      </c>
      <c r="BC102" s="884">
        <f t="shared" si="89"/>
        <v>0</v>
      </c>
      <c r="BD102" s="883">
        <f t="shared" si="90"/>
        <v>0</v>
      </c>
      <c r="BE102" s="886">
        <f t="shared" si="91"/>
        <v>0</v>
      </c>
      <c r="BF102" s="886">
        <f t="shared" si="92"/>
        <v>0</v>
      </c>
      <c r="BG102" s="888">
        <f t="shared" si="93"/>
        <v>0</v>
      </c>
      <c r="BH102" s="886">
        <f t="shared" si="94"/>
        <v>0</v>
      </c>
      <c r="BI102" s="886">
        <f t="shared" si="95"/>
        <v>0</v>
      </c>
      <c r="BJ102" s="890">
        <f t="shared" si="96"/>
        <v>0</v>
      </c>
      <c r="BK102" s="885">
        <f t="shared" si="97"/>
        <v>0</v>
      </c>
      <c r="BL102" s="885">
        <f t="shared" si="98"/>
        <v>0</v>
      </c>
      <c r="BM102" s="762"/>
      <c r="BN102" s="764"/>
      <c r="BO102" s="770"/>
      <c r="BP102" s="754"/>
      <c r="BQ102" s="753"/>
      <c r="BR102" s="770"/>
      <c r="BS102" s="768">
        <f t="shared" si="99"/>
        <v>0</v>
      </c>
      <c r="BT102" s="768">
        <f t="shared" si="100"/>
        <v>0</v>
      </c>
      <c r="BU102" s="771">
        <f t="shared" si="101"/>
        <v>0</v>
      </c>
      <c r="BV102" s="772"/>
      <c r="BW102" s="767"/>
      <c r="BX102" s="765"/>
      <c r="BY102" s="772"/>
      <c r="BZ102" s="767"/>
      <c r="CA102" s="765"/>
      <c r="CB102" s="772"/>
      <c r="CC102" s="767"/>
      <c r="CD102" s="794"/>
      <c r="CE102" s="773">
        <f t="shared" si="102"/>
        <v>0</v>
      </c>
      <c r="CF102" s="774">
        <f t="shared" si="103"/>
        <v>0</v>
      </c>
      <c r="CG102" s="775">
        <f t="shared" si="104"/>
        <v>0</v>
      </c>
      <c r="CH102" s="772"/>
      <c r="CI102" s="767"/>
      <c r="CJ102" s="794"/>
      <c r="CK102" s="874">
        <v>9959</v>
      </c>
      <c r="CL102" s="778">
        <v>9492</v>
      </c>
      <c r="CM102" s="764">
        <v>7946</v>
      </c>
      <c r="CN102" s="764">
        <v>8285</v>
      </c>
      <c r="CO102" s="767">
        <v>9601</v>
      </c>
      <c r="CP102" s="794">
        <v>8285</v>
      </c>
      <c r="CQ102" s="777">
        <v>2867</v>
      </c>
      <c r="CR102" s="778">
        <v>2926</v>
      </c>
      <c r="CS102" s="778">
        <v>2918</v>
      </c>
      <c r="CT102" s="778">
        <v>2985</v>
      </c>
      <c r="CU102" s="778">
        <v>3335</v>
      </c>
      <c r="CV102" s="764">
        <v>3668</v>
      </c>
      <c r="CW102" s="767">
        <v>4145</v>
      </c>
      <c r="CX102" s="794">
        <v>4054</v>
      </c>
      <c r="CY102" s="777">
        <v>39</v>
      </c>
      <c r="CZ102" s="778">
        <v>57</v>
      </c>
      <c r="DA102" s="778">
        <v>65</v>
      </c>
      <c r="DB102" s="778">
        <v>40</v>
      </c>
      <c r="DC102" s="778">
        <v>53</v>
      </c>
      <c r="DD102" s="767">
        <v>36</v>
      </c>
      <c r="DE102" s="767"/>
      <c r="DF102" s="794"/>
      <c r="DG102" s="892">
        <f t="shared" si="125"/>
        <v>2828</v>
      </c>
      <c r="DH102" s="884">
        <f t="shared" si="105"/>
        <v>2828</v>
      </c>
      <c r="DI102" s="883">
        <f t="shared" si="126"/>
        <v>2869</v>
      </c>
      <c r="DJ102" s="884">
        <f t="shared" si="106"/>
        <v>2869</v>
      </c>
      <c r="DK102" s="883">
        <f t="shared" si="127"/>
        <v>2853</v>
      </c>
      <c r="DL102" s="884">
        <f t="shared" si="107"/>
        <v>2853</v>
      </c>
      <c r="DM102" s="888">
        <f t="shared" si="128"/>
        <v>2945</v>
      </c>
      <c r="DN102" s="886">
        <f t="shared" si="111"/>
        <v>2945</v>
      </c>
      <c r="DO102" s="886">
        <f t="shared" si="108"/>
        <v>2945</v>
      </c>
      <c r="DP102" s="888">
        <f t="shared" si="129"/>
        <v>3282</v>
      </c>
      <c r="DQ102" s="886">
        <f t="shared" si="112"/>
        <v>3282</v>
      </c>
      <c r="DR102" s="886">
        <f t="shared" si="109"/>
        <v>3282</v>
      </c>
      <c r="DS102" s="888">
        <f t="shared" si="130"/>
        <v>3632</v>
      </c>
      <c r="DT102" s="886">
        <f t="shared" si="113"/>
        <v>3632</v>
      </c>
      <c r="DU102" s="886">
        <f t="shared" si="110"/>
        <v>3632</v>
      </c>
      <c r="DV102" s="886">
        <f t="shared" si="114"/>
        <v>3632</v>
      </c>
      <c r="DW102" s="888">
        <f t="shared" si="131"/>
        <v>4145</v>
      </c>
      <c r="DX102" s="886">
        <f t="shared" si="115"/>
        <v>4145</v>
      </c>
      <c r="DY102" s="886">
        <f t="shared" si="116"/>
        <v>4145</v>
      </c>
      <c r="DZ102" s="954">
        <f t="shared" si="63"/>
        <v>4054</v>
      </c>
      <c r="EA102" s="885">
        <f t="shared" si="117"/>
        <v>4054</v>
      </c>
      <c r="EB102" s="885">
        <f t="shared" si="118"/>
        <v>4054</v>
      </c>
      <c r="EC102" s="772">
        <v>2737</v>
      </c>
      <c r="ED102" s="767">
        <v>2993</v>
      </c>
      <c r="EE102" s="770">
        <v>2922</v>
      </c>
      <c r="EF102" s="764">
        <v>206</v>
      </c>
      <c r="EG102" s="767">
        <v>265</v>
      </c>
      <c r="EH102" s="857">
        <v>232</v>
      </c>
      <c r="EI102" s="774">
        <f t="shared" si="119"/>
        <v>689</v>
      </c>
      <c r="EJ102" s="774">
        <f t="shared" si="120"/>
        <v>887</v>
      </c>
      <c r="EK102" s="775">
        <f t="shared" si="121"/>
        <v>900</v>
      </c>
      <c r="EL102" s="772">
        <v>817</v>
      </c>
      <c r="EM102" s="767">
        <v>1034</v>
      </c>
      <c r="EN102" s="794">
        <v>1236</v>
      </c>
      <c r="EO102" s="772">
        <v>577</v>
      </c>
      <c r="EP102" s="767">
        <v>609</v>
      </c>
      <c r="EQ102" s="794">
        <v>664</v>
      </c>
      <c r="ER102" s="772">
        <v>551</v>
      </c>
      <c r="ES102" s="767">
        <v>526</v>
      </c>
      <c r="ET102" s="794">
        <v>497</v>
      </c>
      <c r="EU102" s="774">
        <f t="shared" si="122"/>
        <v>1000</v>
      </c>
      <c r="EV102" s="774">
        <f t="shared" si="123"/>
        <v>1113</v>
      </c>
      <c r="EW102" s="775">
        <f t="shared" si="124"/>
        <v>1235</v>
      </c>
      <c r="EX102" s="772">
        <v>1040</v>
      </c>
      <c r="EY102" s="767">
        <v>1046</v>
      </c>
      <c r="EZ102" s="794">
        <v>1116</v>
      </c>
    </row>
    <row r="103" spans="1:157">
      <c r="A103" s="741" t="s">
        <v>26</v>
      </c>
      <c r="B103" s="744" t="s">
        <v>1113</v>
      </c>
      <c r="C103" s="931"/>
      <c r="D103" s="935">
        <v>132851</v>
      </c>
      <c r="E103" s="935">
        <v>8</v>
      </c>
      <c r="F103" s="762"/>
      <c r="G103" s="763"/>
      <c r="H103" s="763"/>
      <c r="I103" s="764"/>
      <c r="J103" s="764"/>
      <c r="K103" s="764"/>
      <c r="L103" s="765"/>
      <c r="M103" s="762"/>
      <c r="N103" s="763"/>
      <c r="O103" s="766"/>
      <c r="P103" s="766"/>
      <c r="Q103" s="766"/>
      <c r="R103" s="766"/>
      <c r="S103" s="766"/>
      <c r="T103" s="766"/>
      <c r="U103" s="763"/>
      <c r="V103" s="764"/>
      <c r="W103" s="767"/>
      <c r="X103" s="765"/>
      <c r="Y103" s="762"/>
      <c r="Z103" s="766"/>
      <c r="AA103" s="766"/>
      <c r="AB103" s="755"/>
      <c r="AC103" s="756"/>
      <c r="AD103" s="757"/>
      <c r="AE103" s="758"/>
      <c r="AF103" s="766"/>
      <c r="AG103" s="763"/>
      <c r="AH103" s="764"/>
      <c r="AI103" s="767"/>
      <c r="AJ103" s="765"/>
      <c r="AK103" s="892">
        <f t="shared" si="71"/>
        <v>0</v>
      </c>
      <c r="AL103" s="884">
        <f t="shared" si="72"/>
        <v>0</v>
      </c>
      <c r="AM103" s="883">
        <f t="shared" si="73"/>
        <v>0</v>
      </c>
      <c r="AN103" s="884">
        <f t="shared" si="74"/>
        <v>0</v>
      </c>
      <c r="AO103" s="883">
        <f t="shared" si="75"/>
        <v>0</v>
      </c>
      <c r="AP103" s="884">
        <f t="shared" si="76"/>
        <v>0</v>
      </c>
      <c r="AQ103" s="768">
        <f t="shared" si="77"/>
        <v>0</v>
      </c>
      <c r="AR103" s="883">
        <f t="shared" si="78"/>
        <v>0</v>
      </c>
      <c r="AS103" s="886">
        <f t="shared" si="79"/>
        <v>0</v>
      </c>
      <c r="AT103" s="888">
        <f t="shared" si="80"/>
        <v>0</v>
      </c>
      <c r="AU103" s="886">
        <f t="shared" si="81"/>
        <v>0</v>
      </c>
      <c r="AV103" s="886">
        <f t="shared" si="82"/>
        <v>0</v>
      </c>
      <c r="AW103" s="888">
        <f t="shared" si="83"/>
        <v>0</v>
      </c>
      <c r="AX103" s="886">
        <f t="shared" si="84"/>
        <v>0</v>
      </c>
      <c r="AY103" s="886">
        <f t="shared" si="85"/>
        <v>0</v>
      </c>
      <c r="AZ103" s="888">
        <f t="shared" si="86"/>
        <v>0</v>
      </c>
      <c r="BA103" s="884">
        <f t="shared" si="87"/>
        <v>0</v>
      </c>
      <c r="BB103" s="883">
        <f t="shared" si="88"/>
        <v>0</v>
      </c>
      <c r="BC103" s="884">
        <f t="shared" si="89"/>
        <v>0</v>
      </c>
      <c r="BD103" s="883">
        <f t="shared" si="90"/>
        <v>0</v>
      </c>
      <c r="BE103" s="886">
        <f t="shared" si="91"/>
        <v>0</v>
      </c>
      <c r="BF103" s="886">
        <f t="shared" si="92"/>
        <v>0</v>
      </c>
      <c r="BG103" s="888">
        <f t="shared" si="93"/>
        <v>0</v>
      </c>
      <c r="BH103" s="886">
        <f t="shared" si="94"/>
        <v>0</v>
      </c>
      <c r="BI103" s="886">
        <f t="shared" si="95"/>
        <v>0</v>
      </c>
      <c r="BJ103" s="890">
        <f t="shared" si="96"/>
        <v>0</v>
      </c>
      <c r="BK103" s="885">
        <f t="shared" si="97"/>
        <v>0</v>
      </c>
      <c r="BL103" s="885">
        <f t="shared" si="98"/>
        <v>0</v>
      </c>
      <c r="BM103" s="762"/>
      <c r="BN103" s="764"/>
      <c r="BO103" s="770"/>
      <c r="BP103" s="754"/>
      <c r="BQ103" s="753"/>
      <c r="BR103" s="770"/>
      <c r="BS103" s="768">
        <f t="shared" si="99"/>
        <v>0</v>
      </c>
      <c r="BT103" s="768">
        <f t="shared" si="100"/>
        <v>0</v>
      </c>
      <c r="BU103" s="771">
        <f t="shared" si="101"/>
        <v>0</v>
      </c>
      <c r="BV103" s="772"/>
      <c r="BW103" s="767"/>
      <c r="BX103" s="765"/>
      <c r="BY103" s="772"/>
      <c r="BZ103" s="767"/>
      <c r="CA103" s="765"/>
      <c r="CB103" s="772"/>
      <c r="CC103" s="767"/>
      <c r="CD103" s="794"/>
      <c r="CE103" s="773">
        <f t="shared" si="102"/>
        <v>0</v>
      </c>
      <c r="CF103" s="774">
        <f t="shared" si="103"/>
        <v>0</v>
      </c>
      <c r="CG103" s="775">
        <f t="shared" si="104"/>
        <v>0</v>
      </c>
      <c r="CH103" s="772"/>
      <c r="CI103" s="767"/>
      <c r="CJ103" s="794"/>
      <c r="CK103" s="874">
        <v>1814</v>
      </c>
      <c r="CL103" s="778">
        <v>1664</v>
      </c>
      <c r="CM103" s="764">
        <v>2316</v>
      </c>
      <c r="CN103" s="764">
        <v>2614</v>
      </c>
      <c r="CO103" s="767">
        <v>3220</v>
      </c>
      <c r="CP103" s="794">
        <v>2614</v>
      </c>
      <c r="CQ103" s="777">
        <v>495</v>
      </c>
      <c r="CR103" s="778">
        <v>501</v>
      </c>
      <c r="CS103" s="778">
        <v>755</v>
      </c>
      <c r="CT103" s="778">
        <v>700</v>
      </c>
      <c r="CU103" s="778">
        <v>818</v>
      </c>
      <c r="CV103" s="764">
        <v>921</v>
      </c>
      <c r="CW103" s="767">
        <v>1097</v>
      </c>
      <c r="CX103" s="794">
        <v>879</v>
      </c>
      <c r="CY103" s="777">
        <v>0</v>
      </c>
      <c r="CZ103" s="778">
        <v>8</v>
      </c>
      <c r="DA103" s="778">
        <v>8</v>
      </c>
      <c r="DB103" s="778">
        <v>18</v>
      </c>
      <c r="DC103" s="778">
        <v>27</v>
      </c>
      <c r="DD103" s="767">
        <v>21</v>
      </c>
      <c r="DE103" s="767"/>
      <c r="DF103" s="794"/>
      <c r="DG103" s="892">
        <f t="shared" si="125"/>
        <v>495</v>
      </c>
      <c r="DH103" s="884">
        <f t="shared" si="105"/>
        <v>495</v>
      </c>
      <c r="DI103" s="883">
        <f t="shared" si="126"/>
        <v>493</v>
      </c>
      <c r="DJ103" s="884">
        <f t="shared" si="106"/>
        <v>493</v>
      </c>
      <c r="DK103" s="883">
        <f t="shared" si="127"/>
        <v>747</v>
      </c>
      <c r="DL103" s="884">
        <f t="shared" si="107"/>
        <v>747</v>
      </c>
      <c r="DM103" s="888">
        <f t="shared" si="128"/>
        <v>682</v>
      </c>
      <c r="DN103" s="886">
        <f t="shared" si="111"/>
        <v>682</v>
      </c>
      <c r="DO103" s="886">
        <f t="shared" si="108"/>
        <v>682</v>
      </c>
      <c r="DP103" s="888">
        <f t="shared" si="129"/>
        <v>791</v>
      </c>
      <c r="DQ103" s="886">
        <f t="shared" si="112"/>
        <v>791</v>
      </c>
      <c r="DR103" s="886">
        <f t="shared" si="109"/>
        <v>791</v>
      </c>
      <c r="DS103" s="888">
        <f t="shared" si="130"/>
        <v>900</v>
      </c>
      <c r="DT103" s="886">
        <f t="shared" si="113"/>
        <v>900</v>
      </c>
      <c r="DU103" s="886">
        <f t="shared" si="110"/>
        <v>900</v>
      </c>
      <c r="DV103" s="886">
        <f t="shared" si="114"/>
        <v>900</v>
      </c>
      <c r="DW103" s="888">
        <f t="shared" si="131"/>
        <v>1097</v>
      </c>
      <c r="DX103" s="886">
        <f t="shared" si="115"/>
        <v>1097</v>
      </c>
      <c r="DY103" s="886">
        <f t="shared" si="116"/>
        <v>1097</v>
      </c>
      <c r="DZ103" s="954">
        <f t="shared" si="63"/>
        <v>879</v>
      </c>
      <c r="EA103" s="885">
        <f t="shared" si="117"/>
        <v>879</v>
      </c>
      <c r="EB103" s="885">
        <f t="shared" si="118"/>
        <v>879</v>
      </c>
      <c r="EC103" s="772">
        <v>603</v>
      </c>
      <c r="ED103" s="767">
        <v>674</v>
      </c>
      <c r="EE103" s="770">
        <v>550</v>
      </c>
      <c r="EF103" s="764">
        <v>66</v>
      </c>
      <c r="EG103" s="767">
        <v>71</v>
      </c>
      <c r="EH103" s="857">
        <v>65</v>
      </c>
      <c r="EI103" s="774">
        <f t="shared" si="119"/>
        <v>231</v>
      </c>
      <c r="EJ103" s="774">
        <f t="shared" si="120"/>
        <v>352</v>
      </c>
      <c r="EK103" s="775">
        <f t="shared" si="121"/>
        <v>264</v>
      </c>
      <c r="EL103" s="772">
        <v>250</v>
      </c>
      <c r="EM103" s="767">
        <v>347</v>
      </c>
      <c r="EN103" s="794">
        <v>362</v>
      </c>
      <c r="EO103" s="772">
        <v>87</v>
      </c>
      <c r="EP103" s="767">
        <v>78</v>
      </c>
      <c r="EQ103" s="794">
        <v>95</v>
      </c>
      <c r="ER103" s="772">
        <v>90</v>
      </c>
      <c r="ES103" s="767">
        <v>104</v>
      </c>
      <c r="ET103" s="794">
        <v>113</v>
      </c>
      <c r="EU103" s="774">
        <f t="shared" si="122"/>
        <v>255</v>
      </c>
      <c r="EV103" s="774">
        <f t="shared" si="123"/>
        <v>262</v>
      </c>
      <c r="EW103" s="775">
        <f t="shared" si="124"/>
        <v>330</v>
      </c>
      <c r="EX103" s="772">
        <v>245</v>
      </c>
      <c r="EY103" s="767">
        <v>245</v>
      </c>
      <c r="EZ103" s="794">
        <v>376</v>
      </c>
    </row>
    <row r="104" spans="1:157">
      <c r="A104" s="741" t="s">
        <v>26</v>
      </c>
      <c r="B104" s="744" t="s">
        <v>1120</v>
      </c>
      <c r="C104" s="931"/>
      <c r="D104" s="743">
        <v>134495</v>
      </c>
      <c r="E104" s="934">
        <v>8</v>
      </c>
      <c r="F104" s="762"/>
      <c r="G104" s="763"/>
      <c r="H104" s="763"/>
      <c r="I104" s="764"/>
      <c r="J104" s="764"/>
      <c r="K104" s="764"/>
      <c r="L104" s="765"/>
      <c r="M104" s="762"/>
      <c r="N104" s="763"/>
      <c r="O104" s="766"/>
      <c r="P104" s="766"/>
      <c r="Q104" s="766"/>
      <c r="R104" s="766"/>
      <c r="S104" s="766"/>
      <c r="T104" s="766"/>
      <c r="U104" s="763"/>
      <c r="V104" s="764"/>
      <c r="W104" s="767"/>
      <c r="X104" s="765"/>
      <c r="Y104" s="762"/>
      <c r="Z104" s="766"/>
      <c r="AA104" s="766"/>
      <c r="AB104" s="755"/>
      <c r="AC104" s="756"/>
      <c r="AD104" s="757"/>
      <c r="AE104" s="758"/>
      <c r="AF104" s="766"/>
      <c r="AG104" s="763"/>
      <c r="AH104" s="764"/>
      <c r="AI104" s="767"/>
      <c r="AJ104" s="765"/>
      <c r="AK104" s="892">
        <f t="shared" si="71"/>
        <v>0</v>
      </c>
      <c r="AL104" s="884">
        <f t="shared" si="72"/>
        <v>0</v>
      </c>
      <c r="AM104" s="883">
        <f t="shared" si="73"/>
        <v>0</v>
      </c>
      <c r="AN104" s="884">
        <f t="shared" si="74"/>
        <v>0</v>
      </c>
      <c r="AO104" s="883">
        <f t="shared" si="75"/>
        <v>0</v>
      </c>
      <c r="AP104" s="884">
        <f t="shared" si="76"/>
        <v>0</v>
      </c>
      <c r="AQ104" s="768">
        <f t="shared" si="77"/>
        <v>0</v>
      </c>
      <c r="AR104" s="883">
        <f t="shared" si="78"/>
        <v>0</v>
      </c>
      <c r="AS104" s="886">
        <f t="shared" si="79"/>
        <v>0</v>
      </c>
      <c r="AT104" s="888">
        <f t="shared" si="80"/>
        <v>0</v>
      </c>
      <c r="AU104" s="886">
        <f t="shared" si="81"/>
        <v>0</v>
      </c>
      <c r="AV104" s="886">
        <f t="shared" si="82"/>
        <v>0</v>
      </c>
      <c r="AW104" s="888">
        <f t="shared" si="83"/>
        <v>0</v>
      </c>
      <c r="AX104" s="886">
        <f t="shared" si="84"/>
        <v>0</v>
      </c>
      <c r="AY104" s="886">
        <f t="shared" si="85"/>
        <v>0</v>
      </c>
      <c r="AZ104" s="888">
        <f t="shared" si="86"/>
        <v>0</v>
      </c>
      <c r="BA104" s="884">
        <f t="shared" si="87"/>
        <v>0</v>
      </c>
      <c r="BB104" s="883">
        <f t="shared" si="88"/>
        <v>0</v>
      </c>
      <c r="BC104" s="884">
        <f t="shared" si="89"/>
        <v>0</v>
      </c>
      <c r="BD104" s="883">
        <f t="shared" si="90"/>
        <v>0</v>
      </c>
      <c r="BE104" s="886">
        <f t="shared" si="91"/>
        <v>0</v>
      </c>
      <c r="BF104" s="886">
        <f t="shared" si="92"/>
        <v>0</v>
      </c>
      <c r="BG104" s="888">
        <f t="shared" si="93"/>
        <v>0</v>
      </c>
      <c r="BH104" s="886">
        <f t="shared" si="94"/>
        <v>0</v>
      </c>
      <c r="BI104" s="886">
        <f t="shared" si="95"/>
        <v>0</v>
      </c>
      <c r="BJ104" s="890">
        <f t="shared" si="96"/>
        <v>0</v>
      </c>
      <c r="BK104" s="885">
        <f t="shared" si="97"/>
        <v>0</v>
      </c>
      <c r="BL104" s="885">
        <f t="shared" si="98"/>
        <v>0</v>
      </c>
      <c r="BM104" s="762"/>
      <c r="BN104" s="764"/>
      <c r="BO104" s="770"/>
      <c r="BP104" s="754"/>
      <c r="BQ104" s="753"/>
      <c r="BR104" s="770"/>
      <c r="BS104" s="768">
        <f t="shared" si="99"/>
        <v>0</v>
      </c>
      <c r="BT104" s="768">
        <f t="shared" si="100"/>
        <v>0</v>
      </c>
      <c r="BU104" s="771">
        <f t="shared" si="101"/>
        <v>0</v>
      </c>
      <c r="BV104" s="772"/>
      <c r="BW104" s="767"/>
      <c r="BX104" s="765"/>
      <c r="BY104" s="772"/>
      <c r="BZ104" s="767"/>
      <c r="CA104" s="765"/>
      <c r="CB104" s="772"/>
      <c r="CC104" s="767"/>
      <c r="CD104" s="794"/>
      <c r="CE104" s="773">
        <f t="shared" si="102"/>
        <v>0</v>
      </c>
      <c r="CF104" s="774">
        <f t="shared" si="103"/>
        <v>0</v>
      </c>
      <c r="CG104" s="775">
        <f t="shared" si="104"/>
        <v>0</v>
      </c>
      <c r="CH104" s="772"/>
      <c r="CI104" s="767"/>
      <c r="CJ104" s="794"/>
      <c r="CK104" s="874">
        <v>6426</v>
      </c>
      <c r="CL104" s="778">
        <v>4881</v>
      </c>
      <c r="CM104" s="764">
        <v>4813</v>
      </c>
      <c r="CN104" s="764">
        <v>5813</v>
      </c>
      <c r="CO104" s="767">
        <v>6507</v>
      </c>
      <c r="CP104" s="794">
        <v>5813</v>
      </c>
      <c r="CQ104" s="777">
        <v>1545</v>
      </c>
      <c r="CR104" s="778">
        <v>1674</v>
      </c>
      <c r="CS104" s="778">
        <v>1636</v>
      </c>
      <c r="CT104" s="778">
        <v>1853</v>
      </c>
      <c r="CU104" s="778">
        <v>1825</v>
      </c>
      <c r="CV104" s="764">
        <v>2608</v>
      </c>
      <c r="CW104" s="767">
        <v>2961</v>
      </c>
      <c r="CX104" s="794">
        <v>2865</v>
      </c>
      <c r="CY104" s="777">
        <v>28</v>
      </c>
      <c r="CZ104" s="778">
        <v>39</v>
      </c>
      <c r="DA104" s="778">
        <v>31</v>
      </c>
      <c r="DB104" s="778">
        <v>54</v>
      </c>
      <c r="DC104" s="778">
        <v>45</v>
      </c>
      <c r="DD104" s="767">
        <v>39</v>
      </c>
      <c r="DE104" s="767"/>
      <c r="DF104" s="794"/>
      <c r="DG104" s="892">
        <f t="shared" si="125"/>
        <v>1517</v>
      </c>
      <c r="DH104" s="884">
        <f t="shared" si="105"/>
        <v>1517</v>
      </c>
      <c r="DI104" s="883">
        <f t="shared" si="126"/>
        <v>1635</v>
      </c>
      <c r="DJ104" s="884">
        <f t="shared" si="106"/>
        <v>1635</v>
      </c>
      <c r="DK104" s="883">
        <f t="shared" si="127"/>
        <v>1605</v>
      </c>
      <c r="DL104" s="884">
        <f t="shared" si="107"/>
        <v>1605</v>
      </c>
      <c r="DM104" s="888">
        <f t="shared" si="128"/>
        <v>1799</v>
      </c>
      <c r="DN104" s="886">
        <f t="shared" si="111"/>
        <v>1799</v>
      </c>
      <c r="DO104" s="886">
        <f t="shared" si="108"/>
        <v>1799</v>
      </c>
      <c r="DP104" s="888">
        <f t="shared" si="129"/>
        <v>1780</v>
      </c>
      <c r="DQ104" s="886">
        <f t="shared" si="112"/>
        <v>1780</v>
      </c>
      <c r="DR104" s="886">
        <f t="shared" si="109"/>
        <v>1780</v>
      </c>
      <c r="DS104" s="888">
        <f t="shared" si="130"/>
        <v>2569</v>
      </c>
      <c r="DT104" s="886">
        <f t="shared" si="113"/>
        <v>2569</v>
      </c>
      <c r="DU104" s="886">
        <f t="shared" si="110"/>
        <v>2569</v>
      </c>
      <c r="DV104" s="886">
        <f t="shared" si="114"/>
        <v>2569</v>
      </c>
      <c r="DW104" s="888">
        <f t="shared" si="131"/>
        <v>2961</v>
      </c>
      <c r="DX104" s="886">
        <f t="shared" si="115"/>
        <v>2961</v>
      </c>
      <c r="DY104" s="886">
        <f t="shared" si="116"/>
        <v>2961</v>
      </c>
      <c r="DZ104" s="954">
        <f t="shared" si="63"/>
        <v>2865</v>
      </c>
      <c r="EA104" s="885">
        <f t="shared" si="117"/>
        <v>2865</v>
      </c>
      <c r="EB104" s="885">
        <f t="shared" si="118"/>
        <v>2865</v>
      </c>
      <c r="EC104" s="772">
        <v>1732</v>
      </c>
      <c r="ED104" s="767">
        <v>1841</v>
      </c>
      <c r="EE104" s="770">
        <v>1769</v>
      </c>
      <c r="EF104" s="764">
        <v>156</v>
      </c>
      <c r="EG104" s="767">
        <v>158</v>
      </c>
      <c r="EH104" s="857">
        <v>153</v>
      </c>
      <c r="EI104" s="774">
        <f t="shared" si="119"/>
        <v>681</v>
      </c>
      <c r="EJ104" s="774">
        <f t="shared" si="120"/>
        <v>962</v>
      </c>
      <c r="EK104" s="775">
        <f t="shared" si="121"/>
        <v>943</v>
      </c>
      <c r="EL104" s="772">
        <v>545</v>
      </c>
      <c r="EM104" s="767">
        <v>564</v>
      </c>
      <c r="EN104" s="794">
        <v>734</v>
      </c>
      <c r="EO104" s="772">
        <v>282</v>
      </c>
      <c r="EP104" s="767">
        <v>297</v>
      </c>
      <c r="EQ104" s="794">
        <v>425</v>
      </c>
      <c r="ER104" s="772">
        <v>256</v>
      </c>
      <c r="ES104" s="767">
        <v>242</v>
      </c>
      <c r="ET104" s="794">
        <v>326</v>
      </c>
      <c r="EU104" s="774">
        <f t="shared" si="122"/>
        <v>716</v>
      </c>
      <c r="EV104" s="774">
        <f t="shared" si="123"/>
        <v>677</v>
      </c>
      <c r="EW104" s="775">
        <f t="shared" si="124"/>
        <v>1084</v>
      </c>
      <c r="EX104" s="772">
        <v>501</v>
      </c>
      <c r="EY104" s="767">
        <v>579</v>
      </c>
      <c r="EZ104" s="794">
        <v>599</v>
      </c>
    </row>
    <row r="105" spans="1:157">
      <c r="A105" s="741" t="s">
        <v>26</v>
      </c>
      <c r="B105" s="744" t="s">
        <v>1128</v>
      </c>
      <c r="C105" s="932" t="s">
        <v>1254</v>
      </c>
      <c r="D105" s="743">
        <v>136358</v>
      </c>
      <c r="E105" s="934">
        <v>8</v>
      </c>
      <c r="F105" s="762"/>
      <c r="G105" s="763"/>
      <c r="H105" s="763"/>
      <c r="I105" s="764"/>
      <c r="J105" s="764"/>
      <c r="K105" s="764"/>
      <c r="L105" s="765"/>
      <c r="M105" s="762"/>
      <c r="N105" s="763"/>
      <c r="O105" s="766"/>
      <c r="P105" s="766"/>
      <c r="Q105" s="766"/>
      <c r="R105" s="766"/>
      <c r="S105" s="766"/>
      <c r="T105" s="766"/>
      <c r="U105" s="763"/>
      <c r="V105" s="764"/>
      <c r="W105" s="767"/>
      <c r="X105" s="765"/>
      <c r="Y105" s="762"/>
      <c r="Z105" s="766"/>
      <c r="AA105" s="766"/>
      <c r="AB105" s="755"/>
      <c r="AC105" s="756"/>
      <c r="AD105" s="757"/>
      <c r="AE105" s="758"/>
      <c r="AF105" s="766"/>
      <c r="AG105" s="763"/>
      <c r="AH105" s="764"/>
      <c r="AI105" s="767"/>
      <c r="AJ105" s="765"/>
      <c r="AK105" s="892">
        <f t="shared" si="71"/>
        <v>0</v>
      </c>
      <c r="AL105" s="884">
        <f t="shared" si="72"/>
        <v>0</v>
      </c>
      <c r="AM105" s="883">
        <f t="shared" si="73"/>
        <v>0</v>
      </c>
      <c r="AN105" s="884">
        <f t="shared" si="74"/>
        <v>0</v>
      </c>
      <c r="AO105" s="883">
        <f t="shared" si="75"/>
        <v>0</v>
      </c>
      <c r="AP105" s="884">
        <f t="shared" si="76"/>
        <v>0</v>
      </c>
      <c r="AQ105" s="768">
        <f t="shared" si="77"/>
        <v>0</v>
      </c>
      <c r="AR105" s="883">
        <f t="shared" si="78"/>
        <v>0</v>
      </c>
      <c r="AS105" s="886">
        <f t="shared" si="79"/>
        <v>0</v>
      </c>
      <c r="AT105" s="888">
        <f t="shared" si="80"/>
        <v>0</v>
      </c>
      <c r="AU105" s="886">
        <f t="shared" si="81"/>
        <v>0</v>
      </c>
      <c r="AV105" s="886">
        <f t="shared" si="82"/>
        <v>0</v>
      </c>
      <c r="AW105" s="888">
        <f t="shared" si="83"/>
        <v>0</v>
      </c>
      <c r="AX105" s="886">
        <f t="shared" si="84"/>
        <v>0</v>
      </c>
      <c r="AY105" s="886">
        <f t="shared" si="85"/>
        <v>0</v>
      </c>
      <c r="AZ105" s="888">
        <f t="shared" si="86"/>
        <v>0</v>
      </c>
      <c r="BA105" s="884">
        <f t="shared" si="87"/>
        <v>0</v>
      </c>
      <c r="BB105" s="883">
        <f t="shared" si="88"/>
        <v>0</v>
      </c>
      <c r="BC105" s="884">
        <f t="shared" si="89"/>
        <v>0</v>
      </c>
      <c r="BD105" s="883">
        <f t="shared" si="90"/>
        <v>0</v>
      </c>
      <c r="BE105" s="886">
        <f t="shared" si="91"/>
        <v>0</v>
      </c>
      <c r="BF105" s="886">
        <f t="shared" si="92"/>
        <v>0</v>
      </c>
      <c r="BG105" s="888">
        <f t="shared" si="93"/>
        <v>0</v>
      </c>
      <c r="BH105" s="886">
        <f t="shared" si="94"/>
        <v>0</v>
      </c>
      <c r="BI105" s="886">
        <f t="shared" si="95"/>
        <v>0</v>
      </c>
      <c r="BJ105" s="890">
        <f t="shared" si="96"/>
        <v>0</v>
      </c>
      <c r="BK105" s="885">
        <f t="shared" si="97"/>
        <v>0</v>
      </c>
      <c r="BL105" s="885">
        <f t="shared" si="98"/>
        <v>0</v>
      </c>
      <c r="BM105" s="762"/>
      <c r="BN105" s="764"/>
      <c r="BO105" s="770"/>
      <c r="BP105" s="754"/>
      <c r="BQ105" s="753"/>
      <c r="BR105" s="770"/>
      <c r="BS105" s="768">
        <f t="shared" si="99"/>
        <v>0</v>
      </c>
      <c r="BT105" s="768">
        <f t="shared" si="100"/>
        <v>0</v>
      </c>
      <c r="BU105" s="771">
        <f t="shared" si="101"/>
        <v>0</v>
      </c>
      <c r="BV105" s="772"/>
      <c r="BW105" s="767"/>
      <c r="BX105" s="765"/>
      <c r="BY105" s="772"/>
      <c r="BZ105" s="767"/>
      <c r="CA105" s="765"/>
      <c r="CB105" s="772"/>
      <c r="CC105" s="767"/>
      <c r="CD105" s="794"/>
      <c r="CE105" s="773">
        <f t="shared" si="102"/>
        <v>0</v>
      </c>
      <c r="CF105" s="774">
        <f t="shared" si="103"/>
        <v>0</v>
      </c>
      <c r="CG105" s="775">
        <f t="shared" si="104"/>
        <v>0</v>
      </c>
      <c r="CH105" s="772"/>
      <c r="CI105" s="767"/>
      <c r="CJ105" s="794"/>
      <c r="CK105" s="874">
        <v>7038</v>
      </c>
      <c r="CL105" s="778">
        <v>6999</v>
      </c>
      <c r="CM105" s="764">
        <v>5343</v>
      </c>
      <c r="CN105" s="764">
        <v>6235</v>
      </c>
      <c r="CO105" s="767">
        <v>6618</v>
      </c>
      <c r="CP105" s="794">
        <v>6235</v>
      </c>
      <c r="CQ105" s="777">
        <v>1952</v>
      </c>
      <c r="CR105" s="778">
        <v>1889</v>
      </c>
      <c r="CS105" s="778">
        <v>1903</v>
      </c>
      <c r="CT105" s="778">
        <v>2049</v>
      </c>
      <c r="CU105" s="778">
        <v>2399</v>
      </c>
      <c r="CV105" s="764">
        <v>2838</v>
      </c>
      <c r="CW105" s="767">
        <v>2906</v>
      </c>
      <c r="CX105" s="794">
        <v>2851</v>
      </c>
      <c r="CY105" s="777">
        <v>21</v>
      </c>
      <c r="CZ105" s="778">
        <v>31</v>
      </c>
      <c r="DA105" s="778">
        <v>29</v>
      </c>
      <c r="DB105" s="778">
        <v>34</v>
      </c>
      <c r="DC105" s="778">
        <v>33</v>
      </c>
      <c r="DD105" s="767">
        <v>35</v>
      </c>
      <c r="DE105" s="767"/>
      <c r="DF105" s="794"/>
      <c r="DG105" s="892">
        <f t="shared" si="125"/>
        <v>1931</v>
      </c>
      <c r="DH105" s="884">
        <f t="shared" si="105"/>
        <v>1931</v>
      </c>
      <c r="DI105" s="883">
        <f t="shared" si="126"/>
        <v>1858</v>
      </c>
      <c r="DJ105" s="884">
        <f t="shared" si="106"/>
        <v>1858</v>
      </c>
      <c r="DK105" s="883">
        <f t="shared" si="127"/>
        <v>1874</v>
      </c>
      <c r="DL105" s="884">
        <f t="shared" si="107"/>
        <v>1874</v>
      </c>
      <c r="DM105" s="888">
        <f t="shared" si="128"/>
        <v>2015</v>
      </c>
      <c r="DN105" s="886">
        <f t="shared" si="111"/>
        <v>2015</v>
      </c>
      <c r="DO105" s="886">
        <f t="shared" si="108"/>
        <v>2015</v>
      </c>
      <c r="DP105" s="888">
        <f t="shared" si="129"/>
        <v>2366</v>
      </c>
      <c r="DQ105" s="886">
        <f t="shared" si="112"/>
        <v>2366</v>
      </c>
      <c r="DR105" s="886">
        <f t="shared" si="109"/>
        <v>2366</v>
      </c>
      <c r="DS105" s="888">
        <f t="shared" si="130"/>
        <v>2803</v>
      </c>
      <c r="DT105" s="886">
        <f t="shared" si="113"/>
        <v>2803</v>
      </c>
      <c r="DU105" s="886">
        <f t="shared" si="110"/>
        <v>2803</v>
      </c>
      <c r="DV105" s="886">
        <f t="shared" si="114"/>
        <v>2803</v>
      </c>
      <c r="DW105" s="888">
        <f t="shared" si="131"/>
        <v>2906</v>
      </c>
      <c r="DX105" s="886">
        <f t="shared" si="115"/>
        <v>2906</v>
      </c>
      <c r="DY105" s="886">
        <f t="shared" si="116"/>
        <v>2906</v>
      </c>
      <c r="DZ105" s="954">
        <f t="shared" si="63"/>
        <v>2851</v>
      </c>
      <c r="EA105" s="885">
        <f t="shared" si="117"/>
        <v>2851</v>
      </c>
      <c r="EB105" s="885">
        <f t="shared" si="118"/>
        <v>2851</v>
      </c>
      <c r="EC105" s="772">
        <v>2021</v>
      </c>
      <c r="ED105" s="767">
        <v>2035</v>
      </c>
      <c r="EE105" s="770">
        <v>1908</v>
      </c>
      <c r="EF105" s="764">
        <v>159</v>
      </c>
      <c r="EG105" s="767">
        <v>164</v>
      </c>
      <c r="EH105" s="857">
        <v>173</v>
      </c>
      <c r="EI105" s="774">
        <f t="shared" si="119"/>
        <v>623</v>
      </c>
      <c r="EJ105" s="774">
        <f t="shared" si="120"/>
        <v>707</v>
      </c>
      <c r="EK105" s="775">
        <f t="shared" si="121"/>
        <v>770</v>
      </c>
      <c r="EL105" s="772">
        <v>693</v>
      </c>
      <c r="EM105" s="767">
        <v>840</v>
      </c>
      <c r="EN105" s="794">
        <v>933</v>
      </c>
      <c r="EO105" s="772">
        <v>365</v>
      </c>
      <c r="EP105" s="767">
        <v>395</v>
      </c>
      <c r="EQ105" s="794">
        <v>523</v>
      </c>
      <c r="ER105" s="772">
        <v>272</v>
      </c>
      <c r="ES105" s="767">
        <v>264</v>
      </c>
      <c r="ET105" s="794">
        <v>299</v>
      </c>
      <c r="EU105" s="774">
        <f t="shared" si="122"/>
        <v>685</v>
      </c>
      <c r="EV105" s="774">
        <f t="shared" si="123"/>
        <v>867</v>
      </c>
      <c r="EW105" s="775">
        <f t="shared" si="124"/>
        <v>1048</v>
      </c>
      <c r="EX105" s="772">
        <v>822</v>
      </c>
      <c r="EY105" s="767">
        <v>875</v>
      </c>
      <c r="EZ105" s="794">
        <v>869</v>
      </c>
    </row>
    <row r="106" spans="1:157">
      <c r="A106" s="746" t="s">
        <v>26</v>
      </c>
      <c r="B106" s="744" t="s">
        <v>1129</v>
      </c>
      <c r="C106" s="931"/>
      <c r="D106" s="743">
        <v>136400</v>
      </c>
      <c r="E106" s="934">
        <v>8</v>
      </c>
      <c r="F106" s="762"/>
      <c r="G106" s="763"/>
      <c r="H106" s="763"/>
      <c r="I106" s="764"/>
      <c r="J106" s="764"/>
      <c r="K106" s="764"/>
      <c r="L106" s="765"/>
      <c r="M106" s="762"/>
      <c r="N106" s="763"/>
      <c r="O106" s="766"/>
      <c r="P106" s="766"/>
      <c r="Q106" s="766"/>
      <c r="R106" s="766"/>
      <c r="S106" s="766"/>
      <c r="T106" s="766"/>
      <c r="U106" s="763"/>
      <c r="V106" s="764"/>
      <c r="W106" s="767"/>
      <c r="X106" s="765"/>
      <c r="Y106" s="762"/>
      <c r="Z106" s="766"/>
      <c r="AA106" s="766"/>
      <c r="AB106" s="755"/>
      <c r="AC106" s="756"/>
      <c r="AD106" s="757"/>
      <c r="AE106" s="758"/>
      <c r="AF106" s="766"/>
      <c r="AG106" s="763"/>
      <c r="AH106" s="764"/>
      <c r="AI106" s="767"/>
      <c r="AJ106" s="765"/>
      <c r="AK106" s="892">
        <f t="shared" si="71"/>
        <v>0</v>
      </c>
      <c r="AL106" s="884">
        <f t="shared" si="72"/>
        <v>0</v>
      </c>
      <c r="AM106" s="883">
        <f t="shared" si="73"/>
        <v>0</v>
      </c>
      <c r="AN106" s="884">
        <f t="shared" si="74"/>
        <v>0</v>
      </c>
      <c r="AO106" s="883">
        <f t="shared" si="75"/>
        <v>0</v>
      </c>
      <c r="AP106" s="884">
        <f t="shared" si="76"/>
        <v>0</v>
      </c>
      <c r="AQ106" s="768">
        <f t="shared" si="77"/>
        <v>0</v>
      </c>
      <c r="AR106" s="883">
        <f t="shared" si="78"/>
        <v>0</v>
      </c>
      <c r="AS106" s="886">
        <f t="shared" si="79"/>
        <v>0</v>
      </c>
      <c r="AT106" s="888">
        <f t="shared" si="80"/>
        <v>0</v>
      </c>
      <c r="AU106" s="886">
        <f t="shared" si="81"/>
        <v>0</v>
      </c>
      <c r="AV106" s="886">
        <f t="shared" si="82"/>
        <v>0</v>
      </c>
      <c r="AW106" s="888">
        <f t="shared" si="83"/>
        <v>0</v>
      </c>
      <c r="AX106" s="886">
        <f t="shared" si="84"/>
        <v>0</v>
      </c>
      <c r="AY106" s="886">
        <f t="shared" si="85"/>
        <v>0</v>
      </c>
      <c r="AZ106" s="888">
        <f t="shared" si="86"/>
        <v>0</v>
      </c>
      <c r="BA106" s="884">
        <f t="shared" si="87"/>
        <v>0</v>
      </c>
      <c r="BB106" s="883">
        <f t="shared" si="88"/>
        <v>0</v>
      </c>
      <c r="BC106" s="884">
        <f t="shared" si="89"/>
        <v>0</v>
      </c>
      <c r="BD106" s="883">
        <f t="shared" si="90"/>
        <v>0</v>
      </c>
      <c r="BE106" s="886">
        <f t="shared" si="91"/>
        <v>0</v>
      </c>
      <c r="BF106" s="886">
        <f t="shared" si="92"/>
        <v>0</v>
      </c>
      <c r="BG106" s="888">
        <f t="shared" si="93"/>
        <v>0</v>
      </c>
      <c r="BH106" s="886">
        <f t="shared" si="94"/>
        <v>0</v>
      </c>
      <c r="BI106" s="886">
        <f t="shared" si="95"/>
        <v>0</v>
      </c>
      <c r="BJ106" s="890">
        <f t="shared" si="96"/>
        <v>0</v>
      </c>
      <c r="BK106" s="885">
        <f t="shared" si="97"/>
        <v>0</v>
      </c>
      <c r="BL106" s="885">
        <f t="shared" si="98"/>
        <v>0</v>
      </c>
      <c r="BM106" s="762"/>
      <c r="BN106" s="764"/>
      <c r="BO106" s="770"/>
      <c r="BP106" s="754"/>
      <c r="BQ106" s="753"/>
      <c r="BR106" s="770"/>
      <c r="BS106" s="768">
        <f t="shared" si="99"/>
        <v>0</v>
      </c>
      <c r="BT106" s="768">
        <f t="shared" si="100"/>
        <v>0</v>
      </c>
      <c r="BU106" s="771">
        <f t="shared" si="101"/>
        <v>0</v>
      </c>
      <c r="BV106" s="772"/>
      <c r="BW106" s="767"/>
      <c r="BX106" s="765"/>
      <c r="BY106" s="772"/>
      <c r="BZ106" s="767"/>
      <c r="CA106" s="765"/>
      <c r="CB106" s="772"/>
      <c r="CC106" s="767"/>
      <c r="CD106" s="794"/>
      <c r="CE106" s="773">
        <f t="shared" si="102"/>
        <v>0</v>
      </c>
      <c r="CF106" s="774">
        <f t="shared" si="103"/>
        <v>0</v>
      </c>
      <c r="CG106" s="775">
        <f t="shared" si="104"/>
        <v>0</v>
      </c>
      <c r="CH106" s="772"/>
      <c r="CI106" s="767"/>
      <c r="CJ106" s="794"/>
      <c r="CK106" s="874">
        <v>2690</v>
      </c>
      <c r="CL106" s="778">
        <v>2945</v>
      </c>
      <c r="CM106" s="764">
        <v>2277</v>
      </c>
      <c r="CN106" s="764">
        <v>2471</v>
      </c>
      <c r="CO106" s="767">
        <v>2879</v>
      </c>
      <c r="CP106" s="794">
        <v>2471</v>
      </c>
      <c r="CQ106" s="777">
        <v>744</v>
      </c>
      <c r="CR106" s="778">
        <v>822</v>
      </c>
      <c r="CS106" s="778">
        <v>883</v>
      </c>
      <c r="CT106" s="778">
        <v>1003</v>
      </c>
      <c r="CU106" s="778">
        <v>1170</v>
      </c>
      <c r="CV106" s="764">
        <v>1208</v>
      </c>
      <c r="CW106" s="767">
        <v>1399</v>
      </c>
      <c r="CX106" s="794">
        <v>1487</v>
      </c>
      <c r="CY106" s="777">
        <v>12</v>
      </c>
      <c r="CZ106" s="778">
        <v>17</v>
      </c>
      <c r="DA106" s="778">
        <v>22</v>
      </c>
      <c r="DB106" s="778">
        <v>20</v>
      </c>
      <c r="DC106" s="778">
        <v>36</v>
      </c>
      <c r="DD106" s="767">
        <v>35</v>
      </c>
      <c r="DE106" s="767"/>
      <c r="DF106" s="794"/>
      <c r="DG106" s="892">
        <f t="shared" si="125"/>
        <v>732</v>
      </c>
      <c r="DH106" s="884">
        <f t="shared" si="105"/>
        <v>732</v>
      </c>
      <c r="DI106" s="883">
        <f t="shared" si="126"/>
        <v>805</v>
      </c>
      <c r="DJ106" s="884">
        <f t="shared" si="106"/>
        <v>805</v>
      </c>
      <c r="DK106" s="883">
        <f t="shared" si="127"/>
        <v>861</v>
      </c>
      <c r="DL106" s="884">
        <f t="shared" si="107"/>
        <v>861</v>
      </c>
      <c r="DM106" s="888">
        <f t="shared" si="128"/>
        <v>983</v>
      </c>
      <c r="DN106" s="886">
        <f t="shared" si="111"/>
        <v>983</v>
      </c>
      <c r="DO106" s="886">
        <f t="shared" si="108"/>
        <v>983</v>
      </c>
      <c r="DP106" s="888">
        <f t="shared" si="129"/>
        <v>1134</v>
      </c>
      <c r="DQ106" s="886">
        <f t="shared" si="112"/>
        <v>1134</v>
      </c>
      <c r="DR106" s="886">
        <f t="shared" si="109"/>
        <v>1134</v>
      </c>
      <c r="DS106" s="888">
        <f t="shared" si="130"/>
        <v>1173</v>
      </c>
      <c r="DT106" s="886">
        <f t="shared" si="113"/>
        <v>1173</v>
      </c>
      <c r="DU106" s="886">
        <f t="shared" si="110"/>
        <v>1173</v>
      </c>
      <c r="DV106" s="886">
        <f t="shared" si="114"/>
        <v>1173</v>
      </c>
      <c r="DW106" s="888">
        <f t="shared" si="131"/>
        <v>1399</v>
      </c>
      <c r="DX106" s="886">
        <f t="shared" si="115"/>
        <v>1399</v>
      </c>
      <c r="DY106" s="886">
        <f t="shared" si="116"/>
        <v>1399</v>
      </c>
      <c r="DZ106" s="954">
        <f t="shared" si="63"/>
        <v>1487</v>
      </c>
      <c r="EA106" s="885">
        <f t="shared" si="117"/>
        <v>1487</v>
      </c>
      <c r="EB106" s="885">
        <f t="shared" si="118"/>
        <v>1487</v>
      </c>
      <c r="EC106" s="772">
        <v>842</v>
      </c>
      <c r="ED106" s="767">
        <v>927</v>
      </c>
      <c r="EE106" s="770">
        <v>936</v>
      </c>
      <c r="EF106" s="764">
        <v>59</v>
      </c>
      <c r="EG106" s="767">
        <v>81</v>
      </c>
      <c r="EH106" s="857">
        <v>95</v>
      </c>
      <c r="EI106" s="774">
        <f t="shared" si="119"/>
        <v>272</v>
      </c>
      <c r="EJ106" s="774">
        <f t="shared" si="120"/>
        <v>391</v>
      </c>
      <c r="EK106" s="775">
        <f t="shared" si="121"/>
        <v>456</v>
      </c>
      <c r="EL106" s="772">
        <v>310</v>
      </c>
      <c r="EM106" s="767">
        <v>390</v>
      </c>
      <c r="EN106" s="794">
        <v>397</v>
      </c>
      <c r="EO106" s="772">
        <v>169</v>
      </c>
      <c r="EP106" s="767">
        <v>168</v>
      </c>
      <c r="EQ106" s="794">
        <v>160</v>
      </c>
      <c r="ER106" s="772">
        <v>131</v>
      </c>
      <c r="ES106" s="767">
        <v>132</v>
      </c>
      <c r="ET106" s="794">
        <v>158</v>
      </c>
      <c r="EU106" s="774">
        <f t="shared" si="122"/>
        <v>373</v>
      </c>
      <c r="EV106" s="774">
        <f t="shared" si="123"/>
        <v>444</v>
      </c>
      <c r="EW106" s="775">
        <f t="shared" si="124"/>
        <v>458</v>
      </c>
      <c r="EX106" s="772">
        <v>321</v>
      </c>
      <c r="EY106" s="767">
        <v>342</v>
      </c>
      <c r="EZ106" s="794">
        <v>373</v>
      </c>
    </row>
    <row r="107" spans="1:157">
      <c r="A107" s="741" t="s">
        <v>26</v>
      </c>
      <c r="B107" s="744" t="s">
        <v>1130</v>
      </c>
      <c r="C107" s="931"/>
      <c r="D107" s="743">
        <v>136473</v>
      </c>
      <c r="E107" s="934">
        <v>8</v>
      </c>
      <c r="F107" s="762"/>
      <c r="G107" s="763"/>
      <c r="H107" s="763"/>
      <c r="I107" s="764"/>
      <c r="J107" s="764"/>
      <c r="K107" s="764"/>
      <c r="L107" s="765"/>
      <c r="M107" s="762"/>
      <c r="N107" s="763"/>
      <c r="O107" s="766"/>
      <c r="P107" s="766"/>
      <c r="Q107" s="766"/>
      <c r="R107" s="766"/>
      <c r="S107" s="766"/>
      <c r="T107" s="766"/>
      <c r="U107" s="763"/>
      <c r="V107" s="764"/>
      <c r="W107" s="767"/>
      <c r="X107" s="765"/>
      <c r="Y107" s="762"/>
      <c r="Z107" s="766"/>
      <c r="AA107" s="766"/>
      <c r="AB107" s="755"/>
      <c r="AC107" s="756"/>
      <c r="AD107" s="757"/>
      <c r="AE107" s="758"/>
      <c r="AF107" s="766"/>
      <c r="AG107" s="763"/>
      <c r="AH107" s="764"/>
      <c r="AI107" s="767"/>
      <c r="AJ107" s="765"/>
      <c r="AK107" s="892">
        <f t="shared" si="71"/>
        <v>0</v>
      </c>
      <c r="AL107" s="884">
        <f t="shared" si="72"/>
        <v>0</v>
      </c>
      <c r="AM107" s="883">
        <f t="shared" si="73"/>
        <v>0</v>
      </c>
      <c r="AN107" s="884">
        <f t="shared" si="74"/>
        <v>0</v>
      </c>
      <c r="AO107" s="883">
        <f t="shared" si="75"/>
        <v>0</v>
      </c>
      <c r="AP107" s="884">
        <f t="shared" si="76"/>
        <v>0</v>
      </c>
      <c r="AQ107" s="768">
        <f t="shared" si="77"/>
        <v>0</v>
      </c>
      <c r="AR107" s="883">
        <f t="shared" si="78"/>
        <v>0</v>
      </c>
      <c r="AS107" s="886">
        <f t="shared" si="79"/>
        <v>0</v>
      </c>
      <c r="AT107" s="888">
        <f t="shared" si="80"/>
        <v>0</v>
      </c>
      <c r="AU107" s="886">
        <f t="shared" si="81"/>
        <v>0</v>
      </c>
      <c r="AV107" s="886">
        <f t="shared" si="82"/>
        <v>0</v>
      </c>
      <c r="AW107" s="888">
        <f t="shared" si="83"/>
        <v>0</v>
      </c>
      <c r="AX107" s="886">
        <f t="shared" si="84"/>
        <v>0</v>
      </c>
      <c r="AY107" s="886">
        <f t="shared" si="85"/>
        <v>0</v>
      </c>
      <c r="AZ107" s="888">
        <f t="shared" si="86"/>
        <v>0</v>
      </c>
      <c r="BA107" s="884">
        <f t="shared" si="87"/>
        <v>0</v>
      </c>
      <c r="BB107" s="883">
        <f t="shared" si="88"/>
        <v>0</v>
      </c>
      <c r="BC107" s="884">
        <f t="shared" si="89"/>
        <v>0</v>
      </c>
      <c r="BD107" s="883">
        <f t="shared" si="90"/>
        <v>0</v>
      </c>
      <c r="BE107" s="886">
        <f t="shared" si="91"/>
        <v>0</v>
      </c>
      <c r="BF107" s="886">
        <f t="shared" si="92"/>
        <v>0</v>
      </c>
      <c r="BG107" s="888">
        <f t="shared" si="93"/>
        <v>0</v>
      </c>
      <c r="BH107" s="886">
        <f t="shared" si="94"/>
        <v>0</v>
      </c>
      <c r="BI107" s="886">
        <f t="shared" si="95"/>
        <v>0</v>
      </c>
      <c r="BJ107" s="890">
        <f t="shared" si="96"/>
        <v>0</v>
      </c>
      <c r="BK107" s="885">
        <f t="shared" si="97"/>
        <v>0</v>
      </c>
      <c r="BL107" s="885">
        <f t="shared" si="98"/>
        <v>0</v>
      </c>
      <c r="BM107" s="762"/>
      <c r="BN107" s="764"/>
      <c r="BO107" s="770"/>
      <c r="BP107" s="754"/>
      <c r="BQ107" s="753"/>
      <c r="BR107" s="770"/>
      <c r="BS107" s="768">
        <f t="shared" si="99"/>
        <v>0</v>
      </c>
      <c r="BT107" s="768">
        <f t="shared" si="100"/>
        <v>0</v>
      </c>
      <c r="BU107" s="771">
        <f t="shared" si="101"/>
        <v>0</v>
      </c>
      <c r="BV107" s="772"/>
      <c r="BW107" s="767"/>
      <c r="BX107" s="765"/>
      <c r="BY107" s="772"/>
      <c r="BZ107" s="767"/>
      <c r="CA107" s="765"/>
      <c r="CB107" s="772"/>
      <c r="CC107" s="767"/>
      <c r="CD107" s="794"/>
      <c r="CE107" s="773">
        <f t="shared" si="102"/>
        <v>0</v>
      </c>
      <c r="CF107" s="774">
        <f t="shared" si="103"/>
        <v>0</v>
      </c>
      <c r="CG107" s="775">
        <f t="shared" si="104"/>
        <v>0</v>
      </c>
      <c r="CH107" s="772"/>
      <c r="CI107" s="767"/>
      <c r="CJ107" s="794"/>
      <c r="CK107" s="874">
        <v>3197</v>
      </c>
      <c r="CL107" s="778">
        <v>3575</v>
      </c>
      <c r="CM107" s="764">
        <v>2543</v>
      </c>
      <c r="CN107" s="764">
        <v>2567</v>
      </c>
      <c r="CO107" s="767">
        <v>2599</v>
      </c>
      <c r="CP107" s="794">
        <v>2567</v>
      </c>
      <c r="CQ107" s="777">
        <v>1249</v>
      </c>
      <c r="CR107" s="778">
        <v>1314</v>
      </c>
      <c r="CS107" s="778">
        <v>1095</v>
      </c>
      <c r="CT107" s="778">
        <v>1131</v>
      </c>
      <c r="CU107" s="778">
        <v>1330</v>
      </c>
      <c r="CV107" s="764">
        <v>1315</v>
      </c>
      <c r="CW107" s="767">
        <v>1312</v>
      </c>
      <c r="CX107" s="794">
        <v>1242</v>
      </c>
      <c r="CY107" s="777">
        <v>25</v>
      </c>
      <c r="CZ107" s="778">
        <v>39</v>
      </c>
      <c r="DA107" s="778">
        <v>26</v>
      </c>
      <c r="DB107" s="778">
        <v>42</v>
      </c>
      <c r="DC107" s="778">
        <v>58</v>
      </c>
      <c r="DD107" s="767">
        <v>42</v>
      </c>
      <c r="DE107" s="767"/>
      <c r="DF107" s="794"/>
      <c r="DG107" s="892">
        <f t="shared" si="125"/>
        <v>1224</v>
      </c>
      <c r="DH107" s="884">
        <f t="shared" si="105"/>
        <v>1224</v>
      </c>
      <c r="DI107" s="883">
        <f t="shared" si="126"/>
        <v>1275</v>
      </c>
      <c r="DJ107" s="884">
        <f t="shared" si="106"/>
        <v>1275</v>
      </c>
      <c r="DK107" s="883">
        <f t="shared" si="127"/>
        <v>1069</v>
      </c>
      <c r="DL107" s="884">
        <f t="shared" si="107"/>
        <v>1069</v>
      </c>
      <c r="DM107" s="888">
        <f t="shared" si="128"/>
        <v>1089</v>
      </c>
      <c r="DN107" s="886">
        <f t="shared" si="111"/>
        <v>1089</v>
      </c>
      <c r="DO107" s="886">
        <f t="shared" si="108"/>
        <v>1089</v>
      </c>
      <c r="DP107" s="888">
        <f t="shared" si="129"/>
        <v>1272</v>
      </c>
      <c r="DQ107" s="886">
        <f t="shared" si="112"/>
        <v>1272</v>
      </c>
      <c r="DR107" s="886">
        <f t="shared" si="109"/>
        <v>1272</v>
      </c>
      <c r="DS107" s="888">
        <f t="shared" si="130"/>
        <v>1273</v>
      </c>
      <c r="DT107" s="886">
        <f t="shared" si="113"/>
        <v>1273</v>
      </c>
      <c r="DU107" s="886">
        <f t="shared" si="110"/>
        <v>1273</v>
      </c>
      <c r="DV107" s="886">
        <f t="shared" si="114"/>
        <v>1273</v>
      </c>
      <c r="DW107" s="888">
        <f t="shared" si="131"/>
        <v>1312</v>
      </c>
      <c r="DX107" s="886">
        <f t="shared" si="115"/>
        <v>1312</v>
      </c>
      <c r="DY107" s="886">
        <f t="shared" si="116"/>
        <v>1312</v>
      </c>
      <c r="DZ107" s="954">
        <f t="shared" ref="DZ107:DZ170" si="132">IF(CX107&gt;0,CX107-DF107,)</f>
        <v>1242</v>
      </c>
      <c r="EA107" s="885">
        <f t="shared" si="117"/>
        <v>1242</v>
      </c>
      <c r="EB107" s="885">
        <f t="shared" si="118"/>
        <v>1242</v>
      </c>
      <c r="EC107" s="772">
        <v>894</v>
      </c>
      <c r="ED107" s="767">
        <v>807</v>
      </c>
      <c r="EE107" s="770">
        <v>787</v>
      </c>
      <c r="EF107" s="764">
        <v>50</v>
      </c>
      <c r="EG107" s="767">
        <v>60</v>
      </c>
      <c r="EH107" s="857">
        <v>64</v>
      </c>
      <c r="EI107" s="774">
        <f t="shared" si="119"/>
        <v>329</v>
      </c>
      <c r="EJ107" s="774">
        <f t="shared" si="120"/>
        <v>445</v>
      </c>
      <c r="EK107" s="775">
        <f t="shared" si="121"/>
        <v>391</v>
      </c>
      <c r="EL107" s="772">
        <v>333</v>
      </c>
      <c r="EM107" s="767">
        <v>392</v>
      </c>
      <c r="EN107" s="794">
        <v>419</v>
      </c>
      <c r="EO107" s="772">
        <v>206</v>
      </c>
      <c r="EP107" s="767">
        <v>212</v>
      </c>
      <c r="EQ107" s="794">
        <v>231</v>
      </c>
      <c r="ER107" s="772">
        <v>97</v>
      </c>
      <c r="ES107" s="767">
        <v>112</v>
      </c>
      <c r="ET107" s="794">
        <v>100</v>
      </c>
      <c r="EU107" s="774">
        <f t="shared" si="122"/>
        <v>453</v>
      </c>
      <c r="EV107" s="774">
        <f t="shared" si="123"/>
        <v>556</v>
      </c>
      <c r="EW107" s="775">
        <f t="shared" si="124"/>
        <v>523</v>
      </c>
      <c r="EX107" s="772">
        <v>487</v>
      </c>
      <c r="EY107" s="767">
        <v>525</v>
      </c>
      <c r="EZ107" s="794">
        <v>474</v>
      </c>
    </row>
    <row r="108" spans="1:157">
      <c r="A108" s="741" t="s">
        <v>26</v>
      </c>
      <c r="B108" s="744" t="s">
        <v>1131</v>
      </c>
      <c r="C108" s="932" t="s">
        <v>1254</v>
      </c>
      <c r="D108" s="743">
        <v>136516</v>
      </c>
      <c r="E108" s="934">
        <v>8</v>
      </c>
      <c r="F108" s="762"/>
      <c r="G108" s="763"/>
      <c r="H108" s="763"/>
      <c r="I108" s="764"/>
      <c r="J108" s="764"/>
      <c r="K108" s="764"/>
      <c r="L108" s="765"/>
      <c r="M108" s="762"/>
      <c r="N108" s="763"/>
      <c r="O108" s="766"/>
      <c r="P108" s="766"/>
      <c r="Q108" s="766"/>
      <c r="R108" s="766"/>
      <c r="S108" s="766"/>
      <c r="T108" s="766"/>
      <c r="U108" s="763"/>
      <c r="V108" s="764"/>
      <c r="W108" s="767"/>
      <c r="X108" s="765"/>
      <c r="Y108" s="762"/>
      <c r="Z108" s="766"/>
      <c r="AA108" s="766"/>
      <c r="AB108" s="755"/>
      <c r="AC108" s="756"/>
      <c r="AD108" s="757"/>
      <c r="AE108" s="758"/>
      <c r="AF108" s="766"/>
      <c r="AG108" s="763"/>
      <c r="AH108" s="764"/>
      <c r="AI108" s="767"/>
      <c r="AJ108" s="765"/>
      <c r="AK108" s="892">
        <f t="shared" si="71"/>
        <v>0</v>
      </c>
      <c r="AL108" s="884">
        <f t="shared" si="72"/>
        <v>0</v>
      </c>
      <c r="AM108" s="883">
        <f t="shared" si="73"/>
        <v>0</v>
      </c>
      <c r="AN108" s="884">
        <f t="shared" si="74"/>
        <v>0</v>
      </c>
      <c r="AO108" s="883">
        <f t="shared" si="75"/>
        <v>0</v>
      </c>
      <c r="AP108" s="884">
        <f t="shared" si="76"/>
        <v>0</v>
      </c>
      <c r="AQ108" s="768">
        <f t="shared" si="77"/>
        <v>0</v>
      </c>
      <c r="AR108" s="883">
        <f t="shared" si="78"/>
        <v>0</v>
      </c>
      <c r="AS108" s="886">
        <f t="shared" si="79"/>
        <v>0</v>
      </c>
      <c r="AT108" s="888">
        <f t="shared" si="80"/>
        <v>0</v>
      </c>
      <c r="AU108" s="886">
        <f t="shared" si="81"/>
        <v>0</v>
      </c>
      <c r="AV108" s="886">
        <f t="shared" si="82"/>
        <v>0</v>
      </c>
      <c r="AW108" s="888">
        <f t="shared" si="83"/>
        <v>0</v>
      </c>
      <c r="AX108" s="886">
        <f t="shared" si="84"/>
        <v>0</v>
      </c>
      <c r="AY108" s="886">
        <f t="shared" si="85"/>
        <v>0</v>
      </c>
      <c r="AZ108" s="888">
        <f t="shared" si="86"/>
        <v>0</v>
      </c>
      <c r="BA108" s="884">
        <f t="shared" si="87"/>
        <v>0</v>
      </c>
      <c r="BB108" s="883">
        <f t="shared" si="88"/>
        <v>0</v>
      </c>
      <c r="BC108" s="884">
        <f t="shared" si="89"/>
        <v>0</v>
      </c>
      <c r="BD108" s="883">
        <f t="shared" si="90"/>
        <v>0</v>
      </c>
      <c r="BE108" s="886">
        <f t="shared" si="91"/>
        <v>0</v>
      </c>
      <c r="BF108" s="886">
        <f t="shared" si="92"/>
        <v>0</v>
      </c>
      <c r="BG108" s="888">
        <f t="shared" si="93"/>
        <v>0</v>
      </c>
      <c r="BH108" s="886">
        <f t="shared" si="94"/>
        <v>0</v>
      </c>
      <c r="BI108" s="886">
        <f t="shared" si="95"/>
        <v>0</v>
      </c>
      <c r="BJ108" s="890">
        <f t="shared" si="96"/>
        <v>0</v>
      </c>
      <c r="BK108" s="885">
        <f t="shared" si="97"/>
        <v>0</v>
      </c>
      <c r="BL108" s="885">
        <f t="shared" si="98"/>
        <v>0</v>
      </c>
      <c r="BM108" s="762"/>
      <c r="BN108" s="764"/>
      <c r="BO108" s="770"/>
      <c r="BP108" s="754"/>
      <c r="BQ108" s="753"/>
      <c r="BR108" s="770"/>
      <c r="BS108" s="768">
        <f t="shared" si="99"/>
        <v>0</v>
      </c>
      <c r="BT108" s="768">
        <f t="shared" si="100"/>
        <v>0</v>
      </c>
      <c r="BU108" s="771">
        <f t="shared" si="101"/>
        <v>0</v>
      </c>
      <c r="BV108" s="772"/>
      <c r="BW108" s="767"/>
      <c r="BX108" s="765"/>
      <c r="BY108" s="772"/>
      <c r="BZ108" s="767"/>
      <c r="CA108" s="765"/>
      <c r="CB108" s="772"/>
      <c r="CC108" s="767"/>
      <c r="CD108" s="794"/>
      <c r="CE108" s="773">
        <f t="shared" si="102"/>
        <v>0</v>
      </c>
      <c r="CF108" s="774">
        <f t="shared" si="103"/>
        <v>0</v>
      </c>
      <c r="CG108" s="775">
        <f t="shared" si="104"/>
        <v>0</v>
      </c>
      <c r="CH108" s="772"/>
      <c r="CI108" s="767"/>
      <c r="CJ108" s="794"/>
      <c r="CK108" s="874">
        <v>2222</v>
      </c>
      <c r="CL108" s="778">
        <v>2201</v>
      </c>
      <c r="CM108" s="764">
        <v>2048</v>
      </c>
      <c r="CN108" s="764">
        <v>2203</v>
      </c>
      <c r="CO108" s="767">
        <v>2402</v>
      </c>
      <c r="CP108" s="794">
        <v>2203</v>
      </c>
      <c r="CQ108" s="777">
        <v>707</v>
      </c>
      <c r="CR108" s="778">
        <v>699</v>
      </c>
      <c r="CS108" s="778">
        <v>715</v>
      </c>
      <c r="CT108" s="778">
        <v>676</v>
      </c>
      <c r="CU108" s="778">
        <v>947</v>
      </c>
      <c r="CV108" s="764">
        <v>1016</v>
      </c>
      <c r="CW108" s="767">
        <v>1077</v>
      </c>
      <c r="CX108" s="794">
        <v>1201</v>
      </c>
      <c r="CY108" s="777">
        <v>13</v>
      </c>
      <c r="CZ108" s="778">
        <v>14</v>
      </c>
      <c r="DA108" s="778">
        <v>8</v>
      </c>
      <c r="DB108" s="778">
        <v>16</v>
      </c>
      <c r="DC108" s="778">
        <v>29</v>
      </c>
      <c r="DD108" s="767">
        <v>32</v>
      </c>
      <c r="DE108" s="767"/>
      <c r="DF108" s="794"/>
      <c r="DG108" s="892">
        <f t="shared" ref="DG108:DG139" si="133">IF(CQ108&gt;0,CQ108-CY108,)</f>
        <v>694</v>
      </c>
      <c r="DH108" s="884">
        <f t="shared" si="105"/>
        <v>694</v>
      </c>
      <c r="DI108" s="883">
        <f t="shared" ref="DI108:DI139" si="134">IF(CR108&gt;0,CR108-CZ108,)</f>
        <v>685</v>
      </c>
      <c r="DJ108" s="884">
        <f t="shared" si="106"/>
        <v>685</v>
      </c>
      <c r="DK108" s="883">
        <f t="shared" ref="DK108:DK139" si="135">IF(CS108&gt;0,CS108-DA108,)</f>
        <v>707</v>
      </c>
      <c r="DL108" s="884">
        <f t="shared" si="107"/>
        <v>707</v>
      </c>
      <c r="DM108" s="888">
        <f t="shared" ref="DM108:DM139" si="136">IF(CT108&gt;0,CT108-DB108,)</f>
        <v>660</v>
      </c>
      <c r="DN108" s="886">
        <f t="shared" si="111"/>
        <v>660</v>
      </c>
      <c r="DO108" s="886">
        <f t="shared" si="108"/>
        <v>660</v>
      </c>
      <c r="DP108" s="888">
        <f t="shared" ref="DP108:DP139" si="137">IF(CU108&gt;0,CU108-DC108,)</f>
        <v>918</v>
      </c>
      <c r="DQ108" s="886">
        <f t="shared" si="112"/>
        <v>918</v>
      </c>
      <c r="DR108" s="886">
        <f t="shared" si="109"/>
        <v>918</v>
      </c>
      <c r="DS108" s="888">
        <f t="shared" ref="DS108:DS139" si="138">IF(CV108&gt;0,CV108-DD108,)</f>
        <v>984</v>
      </c>
      <c r="DT108" s="886">
        <f t="shared" si="113"/>
        <v>984</v>
      </c>
      <c r="DU108" s="886">
        <f t="shared" si="110"/>
        <v>984</v>
      </c>
      <c r="DV108" s="886">
        <f t="shared" si="114"/>
        <v>984</v>
      </c>
      <c r="DW108" s="888">
        <f t="shared" ref="DW108:DW139" si="139">IF(CW108&gt;0,CW108-DE108,)</f>
        <v>1077</v>
      </c>
      <c r="DX108" s="886">
        <f t="shared" si="115"/>
        <v>1077</v>
      </c>
      <c r="DY108" s="886">
        <f t="shared" si="116"/>
        <v>1077</v>
      </c>
      <c r="DZ108" s="954">
        <f t="shared" si="132"/>
        <v>1201</v>
      </c>
      <c r="EA108" s="885">
        <f t="shared" si="117"/>
        <v>1201</v>
      </c>
      <c r="EB108" s="885">
        <f t="shared" si="118"/>
        <v>1201</v>
      </c>
      <c r="EC108" s="772">
        <v>632</v>
      </c>
      <c r="ED108" s="767">
        <v>723</v>
      </c>
      <c r="EE108" s="770">
        <v>749</v>
      </c>
      <c r="EF108" s="764">
        <v>80</v>
      </c>
      <c r="EG108" s="767">
        <v>74</v>
      </c>
      <c r="EH108" s="857">
        <v>89</v>
      </c>
      <c r="EI108" s="774">
        <f t="shared" si="119"/>
        <v>272</v>
      </c>
      <c r="EJ108" s="774">
        <f t="shared" si="120"/>
        <v>280</v>
      </c>
      <c r="EK108" s="775">
        <f t="shared" si="121"/>
        <v>363</v>
      </c>
      <c r="EL108" s="772">
        <v>202</v>
      </c>
      <c r="EM108" s="767">
        <v>272</v>
      </c>
      <c r="EN108" s="794">
        <v>265</v>
      </c>
      <c r="EO108" s="772">
        <v>102</v>
      </c>
      <c r="EP108" s="767">
        <v>154</v>
      </c>
      <c r="EQ108" s="794">
        <v>154</v>
      </c>
      <c r="ER108" s="772">
        <v>97</v>
      </c>
      <c r="ES108" s="767">
        <v>137</v>
      </c>
      <c r="ET108" s="794">
        <v>155</v>
      </c>
      <c r="EU108" s="774">
        <f t="shared" si="122"/>
        <v>259</v>
      </c>
      <c r="EV108" s="774">
        <f t="shared" si="123"/>
        <v>355</v>
      </c>
      <c r="EW108" s="775">
        <f t="shared" si="124"/>
        <v>410</v>
      </c>
      <c r="EX108" s="772">
        <v>296</v>
      </c>
      <c r="EY108" s="767">
        <v>307</v>
      </c>
      <c r="EZ108" s="794">
        <v>305</v>
      </c>
    </row>
    <row r="109" spans="1:157">
      <c r="A109" s="741" t="s">
        <v>26</v>
      </c>
      <c r="B109" s="744" t="s">
        <v>1134</v>
      </c>
      <c r="C109" s="931"/>
      <c r="D109" s="743">
        <v>137096</v>
      </c>
      <c r="E109" s="934">
        <v>8</v>
      </c>
      <c r="F109" s="762"/>
      <c r="G109" s="763"/>
      <c r="H109" s="763"/>
      <c r="I109" s="764"/>
      <c r="J109" s="764"/>
      <c r="K109" s="764"/>
      <c r="L109" s="765"/>
      <c r="M109" s="762"/>
      <c r="N109" s="763"/>
      <c r="O109" s="766"/>
      <c r="P109" s="766"/>
      <c r="Q109" s="766"/>
      <c r="R109" s="766"/>
      <c r="S109" s="766"/>
      <c r="T109" s="766"/>
      <c r="U109" s="763"/>
      <c r="V109" s="764"/>
      <c r="W109" s="767"/>
      <c r="X109" s="765"/>
      <c r="Y109" s="762"/>
      <c r="Z109" s="766"/>
      <c r="AA109" s="766"/>
      <c r="AB109" s="755"/>
      <c r="AC109" s="756"/>
      <c r="AD109" s="757"/>
      <c r="AE109" s="758"/>
      <c r="AF109" s="766"/>
      <c r="AG109" s="763"/>
      <c r="AH109" s="764"/>
      <c r="AI109" s="767"/>
      <c r="AJ109" s="765"/>
      <c r="AK109" s="892">
        <f t="shared" si="71"/>
        <v>0</v>
      </c>
      <c r="AL109" s="884">
        <f t="shared" si="72"/>
        <v>0</v>
      </c>
      <c r="AM109" s="883">
        <f t="shared" si="73"/>
        <v>0</v>
      </c>
      <c r="AN109" s="884">
        <f t="shared" si="74"/>
        <v>0</v>
      </c>
      <c r="AO109" s="883">
        <f t="shared" si="75"/>
        <v>0</v>
      </c>
      <c r="AP109" s="884">
        <f t="shared" si="76"/>
        <v>0</v>
      </c>
      <c r="AQ109" s="768">
        <f t="shared" si="77"/>
        <v>0</v>
      </c>
      <c r="AR109" s="883">
        <f t="shared" si="78"/>
        <v>0</v>
      </c>
      <c r="AS109" s="886">
        <f t="shared" si="79"/>
        <v>0</v>
      </c>
      <c r="AT109" s="888">
        <f t="shared" si="80"/>
        <v>0</v>
      </c>
      <c r="AU109" s="886">
        <f t="shared" si="81"/>
        <v>0</v>
      </c>
      <c r="AV109" s="886">
        <f t="shared" si="82"/>
        <v>0</v>
      </c>
      <c r="AW109" s="888">
        <f t="shared" si="83"/>
        <v>0</v>
      </c>
      <c r="AX109" s="886">
        <f t="shared" si="84"/>
        <v>0</v>
      </c>
      <c r="AY109" s="886">
        <f t="shared" si="85"/>
        <v>0</v>
      </c>
      <c r="AZ109" s="888">
        <f t="shared" si="86"/>
        <v>0</v>
      </c>
      <c r="BA109" s="884">
        <f t="shared" si="87"/>
        <v>0</v>
      </c>
      <c r="BB109" s="883">
        <f t="shared" si="88"/>
        <v>0</v>
      </c>
      <c r="BC109" s="884">
        <f t="shared" si="89"/>
        <v>0</v>
      </c>
      <c r="BD109" s="883">
        <f t="shared" si="90"/>
        <v>0</v>
      </c>
      <c r="BE109" s="886">
        <f t="shared" si="91"/>
        <v>0</v>
      </c>
      <c r="BF109" s="886">
        <f t="shared" si="92"/>
        <v>0</v>
      </c>
      <c r="BG109" s="888">
        <f t="shared" si="93"/>
        <v>0</v>
      </c>
      <c r="BH109" s="886">
        <f t="shared" si="94"/>
        <v>0</v>
      </c>
      <c r="BI109" s="886">
        <f t="shared" si="95"/>
        <v>0</v>
      </c>
      <c r="BJ109" s="890">
        <f t="shared" si="96"/>
        <v>0</v>
      </c>
      <c r="BK109" s="885">
        <f t="shared" si="97"/>
        <v>0</v>
      </c>
      <c r="BL109" s="885">
        <f t="shared" si="98"/>
        <v>0</v>
      </c>
      <c r="BM109" s="762"/>
      <c r="BN109" s="764"/>
      <c r="BO109" s="770"/>
      <c r="BP109" s="754"/>
      <c r="BQ109" s="753"/>
      <c r="BR109" s="770"/>
      <c r="BS109" s="768">
        <f t="shared" si="99"/>
        <v>0</v>
      </c>
      <c r="BT109" s="768">
        <f t="shared" si="100"/>
        <v>0</v>
      </c>
      <c r="BU109" s="771">
        <f t="shared" si="101"/>
        <v>0</v>
      </c>
      <c r="BV109" s="772"/>
      <c r="BW109" s="767"/>
      <c r="BX109" s="765"/>
      <c r="BY109" s="772"/>
      <c r="BZ109" s="767"/>
      <c r="CA109" s="765"/>
      <c r="CB109" s="772"/>
      <c r="CC109" s="767"/>
      <c r="CD109" s="794"/>
      <c r="CE109" s="773">
        <f t="shared" si="102"/>
        <v>0</v>
      </c>
      <c r="CF109" s="774">
        <f t="shared" si="103"/>
        <v>0</v>
      </c>
      <c r="CG109" s="775">
        <f t="shared" si="104"/>
        <v>0</v>
      </c>
      <c r="CH109" s="772"/>
      <c r="CI109" s="767"/>
      <c r="CJ109" s="794"/>
      <c r="CK109" s="874">
        <v>4379</v>
      </c>
      <c r="CL109" s="778">
        <v>4569</v>
      </c>
      <c r="CM109" s="764">
        <v>4672</v>
      </c>
      <c r="CN109" s="764">
        <v>4401</v>
      </c>
      <c r="CO109" s="767">
        <v>4501</v>
      </c>
      <c r="CP109" s="794">
        <v>4401</v>
      </c>
      <c r="CQ109" s="777">
        <v>1002</v>
      </c>
      <c r="CR109" s="778">
        <v>1741</v>
      </c>
      <c r="CS109" s="778">
        <v>2001</v>
      </c>
      <c r="CT109" s="778">
        <v>2053</v>
      </c>
      <c r="CU109" s="778">
        <v>2156</v>
      </c>
      <c r="CV109" s="764">
        <v>1639</v>
      </c>
      <c r="CW109" s="767">
        <v>1369</v>
      </c>
      <c r="CX109" s="794">
        <v>1394</v>
      </c>
      <c r="CY109" s="777">
        <v>9</v>
      </c>
      <c r="CZ109" s="778">
        <v>27</v>
      </c>
      <c r="DA109" s="778">
        <v>32</v>
      </c>
      <c r="DB109" s="778">
        <v>27</v>
      </c>
      <c r="DC109" s="778">
        <v>51</v>
      </c>
      <c r="DD109" s="767">
        <v>26</v>
      </c>
      <c r="DE109" s="767"/>
      <c r="DF109" s="794"/>
      <c r="DG109" s="892">
        <f t="shared" si="133"/>
        <v>993</v>
      </c>
      <c r="DH109" s="884">
        <f t="shared" si="105"/>
        <v>993</v>
      </c>
      <c r="DI109" s="883">
        <f t="shared" si="134"/>
        <v>1714</v>
      </c>
      <c r="DJ109" s="884">
        <f t="shared" si="106"/>
        <v>1714</v>
      </c>
      <c r="DK109" s="883">
        <f t="shared" si="135"/>
        <v>1969</v>
      </c>
      <c r="DL109" s="884">
        <f t="shared" si="107"/>
        <v>1969</v>
      </c>
      <c r="DM109" s="888">
        <f t="shared" si="136"/>
        <v>2026</v>
      </c>
      <c r="DN109" s="886">
        <f t="shared" si="111"/>
        <v>2026</v>
      </c>
      <c r="DO109" s="886">
        <f t="shared" si="108"/>
        <v>2026</v>
      </c>
      <c r="DP109" s="888">
        <f t="shared" si="137"/>
        <v>2105</v>
      </c>
      <c r="DQ109" s="886">
        <f t="shared" si="112"/>
        <v>2105</v>
      </c>
      <c r="DR109" s="886">
        <f t="shared" si="109"/>
        <v>2105</v>
      </c>
      <c r="DS109" s="888">
        <f t="shared" si="138"/>
        <v>1613</v>
      </c>
      <c r="DT109" s="886">
        <f t="shared" si="113"/>
        <v>1613</v>
      </c>
      <c r="DU109" s="886">
        <f t="shared" si="110"/>
        <v>1613</v>
      </c>
      <c r="DV109" s="886">
        <f t="shared" si="114"/>
        <v>1613</v>
      </c>
      <c r="DW109" s="888">
        <f t="shared" si="139"/>
        <v>1369</v>
      </c>
      <c r="DX109" s="886">
        <f t="shared" si="115"/>
        <v>1369</v>
      </c>
      <c r="DY109" s="886">
        <f t="shared" si="116"/>
        <v>1369</v>
      </c>
      <c r="DZ109" s="954">
        <f t="shared" si="132"/>
        <v>1394</v>
      </c>
      <c r="EA109" s="885">
        <f t="shared" si="117"/>
        <v>1394</v>
      </c>
      <c r="EB109" s="885">
        <f t="shared" si="118"/>
        <v>1394</v>
      </c>
      <c r="EC109" s="772">
        <v>1154</v>
      </c>
      <c r="ED109" s="767">
        <v>937</v>
      </c>
      <c r="EE109" s="770">
        <v>908</v>
      </c>
      <c r="EF109" s="764">
        <v>269</v>
      </c>
      <c r="EG109" s="767">
        <v>190</v>
      </c>
      <c r="EH109" s="857">
        <v>211</v>
      </c>
      <c r="EI109" s="774">
        <f t="shared" si="119"/>
        <v>190</v>
      </c>
      <c r="EJ109" s="774">
        <f t="shared" si="120"/>
        <v>242</v>
      </c>
      <c r="EK109" s="775">
        <f t="shared" si="121"/>
        <v>275</v>
      </c>
      <c r="EL109" s="772">
        <v>935</v>
      </c>
      <c r="EM109" s="767">
        <v>979</v>
      </c>
      <c r="EN109" s="794">
        <v>985</v>
      </c>
      <c r="EO109" s="772">
        <v>192</v>
      </c>
      <c r="EP109" s="767">
        <v>193</v>
      </c>
      <c r="EQ109" s="794">
        <v>96</v>
      </c>
      <c r="ER109" s="772">
        <v>343</v>
      </c>
      <c r="ES109" s="767">
        <v>387</v>
      </c>
      <c r="ET109" s="794">
        <v>274</v>
      </c>
      <c r="EU109" s="774">
        <f t="shared" si="122"/>
        <v>556</v>
      </c>
      <c r="EV109" s="774">
        <f t="shared" si="123"/>
        <v>546</v>
      </c>
      <c r="EW109" s="775">
        <f t="shared" si="124"/>
        <v>258</v>
      </c>
      <c r="EX109" s="772">
        <v>697</v>
      </c>
      <c r="EY109" s="767">
        <v>996</v>
      </c>
      <c r="EZ109" s="794">
        <v>1355</v>
      </c>
    </row>
    <row r="110" spans="1:157">
      <c r="A110" s="741" t="s">
        <v>26</v>
      </c>
      <c r="B110" s="744" t="s">
        <v>1135</v>
      </c>
      <c r="C110" s="931"/>
      <c r="D110" s="743">
        <v>137209</v>
      </c>
      <c r="E110" s="934">
        <v>8</v>
      </c>
      <c r="F110" s="762"/>
      <c r="G110" s="763"/>
      <c r="H110" s="763"/>
      <c r="I110" s="764"/>
      <c r="J110" s="764"/>
      <c r="K110" s="764"/>
      <c r="L110" s="765"/>
      <c r="M110" s="762"/>
      <c r="N110" s="763"/>
      <c r="O110" s="766"/>
      <c r="P110" s="766"/>
      <c r="Q110" s="766"/>
      <c r="R110" s="766"/>
      <c r="S110" s="766"/>
      <c r="T110" s="766"/>
      <c r="U110" s="763"/>
      <c r="V110" s="764"/>
      <c r="W110" s="767"/>
      <c r="X110" s="765"/>
      <c r="Y110" s="762"/>
      <c r="Z110" s="766"/>
      <c r="AA110" s="766"/>
      <c r="AB110" s="755"/>
      <c r="AC110" s="756"/>
      <c r="AD110" s="757"/>
      <c r="AE110" s="758"/>
      <c r="AF110" s="766"/>
      <c r="AG110" s="763"/>
      <c r="AH110" s="764"/>
      <c r="AI110" s="767"/>
      <c r="AJ110" s="765"/>
      <c r="AK110" s="892">
        <f t="shared" si="71"/>
        <v>0</v>
      </c>
      <c r="AL110" s="884">
        <f t="shared" si="72"/>
        <v>0</v>
      </c>
      <c r="AM110" s="883">
        <f t="shared" si="73"/>
        <v>0</v>
      </c>
      <c r="AN110" s="884">
        <f t="shared" si="74"/>
        <v>0</v>
      </c>
      <c r="AO110" s="883">
        <f t="shared" si="75"/>
        <v>0</v>
      </c>
      <c r="AP110" s="884">
        <f t="shared" si="76"/>
        <v>0</v>
      </c>
      <c r="AQ110" s="768">
        <f t="shared" si="77"/>
        <v>0</v>
      </c>
      <c r="AR110" s="883">
        <f t="shared" si="78"/>
        <v>0</v>
      </c>
      <c r="AS110" s="886">
        <f t="shared" si="79"/>
        <v>0</v>
      </c>
      <c r="AT110" s="888">
        <f t="shared" si="80"/>
        <v>0</v>
      </c>
      <c r="AU110" s="886">
        <f t="shared" si="81"/>
        <v>0</v>
      </c>
      <c r="AV110" s="886">
        <f t="shared" si="82"/>
        <v>0</v>
      </c>
      <c r="AW110" s="888">
        <f t="shared" si="83"/>
        <v>0</v>
      </c>
      <c r="AX110" s="886">
        <f t="shared" si="84"/>
        <v>0</v>
      </c>
      <c r="AY110" s="886">
        <f t="shared" si="85"/>
        <v>0</v>
      </c>
      <c r="AZ110" s="888">
        <f t="shared" si="86"/>
        <v>0</v>
      </c>
      <c r="BA110" s="884">
        <f t="shared" si="87"/>
        <v>0</v>
      </c>
      <c r="BB110" s="883">
        <f t="shared" si="88"/>
        <v>0</v>
      </c>
      <c r="BC110" s="884">
        <f t="shared" si="89"/>
        <v>0</v>
      </c>
      <c r="BD110" s="883">
        <f t="shared" si="90"/>
        <v>0</v>
      </c>
      <c r="BE110" s="886">
        <f t="shared" si="91"/>
        <v>0</v>
      </c>
      <c r="BF110" s="886">
        <f t="shared" si="92"/>
        <v>0</v>
      </c>
      <c r="BG110" s="888">
        <f t="shared" si="93"/>
        <v>0</v>
      </c>
      <c r="BH110" s="886">
        <f t="shared" si="94"/>
        <v>0</v>
      </c>
      <c r="BI110" s="886">
        <f t="shared" si="95"/>
        <v>0</v>
      </c>
      <c r="BJ110" s="890">
        <f t="shared" si="96"/>
        <v>0</v>
      </c>
      <c r="BK110" s="885">
        <f t="shared" si="97"/>
        <v>0</v>
      </c>
      <c r="BL110" s="885">
        <f t="shared" si="98"/>
        <v>0</v>
      </c>
      <c r="BM110" s="762"/>
      <c r="BN110" s="764"/>
      <c r="BO110" s="770"/>
      <c r="BP110" s="754"/>
      <c r="BQ110" s="753"/>
      <c r="BR110" s="770"/>
      <c r="BS110" s="768">
        <f t="shared" si="99"/>
        <v>0</v>
      </c>
      <c r="BT110" s="768">
        <f t="shared" si="100"/>
        <v>0</v>
      </c>
      <c r="BU110" s="771">
        <f t="shared" si="101"/>
        <v>0</v>
      </c>
      <c r="BV110" s="772"/>
      <c r="BW110" s="767"/>
      <c r="BX110" s="765"/>
      <c r="BY110" s="772"/>
      <c r="BZ110" s="767"/>
      <c r="CA110" s="765"/>
      <c r="CB110" s="772"/>
      <c r="CC110" s="767"/>
      <c r="CD110" s="794"/>
      <c r="CE110" s="773">
        <f t="shared" si="102"/>
        <v>0</v>
      </c>
      <c r="CF110" s="774">
        <f t="shared" si="103"/>
        <v>0</v>
      </c>
      <c r="CG110" s="775">
        <f t="shared" si="104"/>
        <v>0</v>
      </c>
      <c r="CH110" s="772"/>
      <c r="CI110" s="767"/>
      <c r="CJ110" s="794"/>
      <c r="CK110" s="874">
        <v>3881</v>
      </c>
      <c r="CL110" s="778">
        <v>4102</v>
      </c>
      <c r="CM110" s="764">
        <v>3268</v>
      </c>
      <c r="CN110" s="764">
        <v>3744</v>
      </c>
      <c r="CO110" s="767">
        <v>4584</v>
      </c>
      <c r="CP110" s="794">
        <v>3744</v>
      </c>
      <c r="CQ110" s="777">
        <v>1426</v>
      </c>
      <c r="CR110" s="778">
        <v>1613</v>
      </c>
      <c r="CS110" s="778">
        <v>1254</v>
      </c>
      <c r="CT110" s="778">
        <v>1402</v>
      </c>
      <c r="CU110" s="778">
        <v>1653</v>
      </c>
      <c r="CV110" s="764">
        <v>1906</v>
      </c>
      <c r="CW110" s="767">
        <v>2355</v>
      </c>
      <c r="CX110" s="794">
        <v>2574</v>
      </c>
      <c r="CY110" s="777">
        <v>27</v>
      </c>
      <c r="CZ110" s="778">
        <v>33</v>
      </c>
      <c r="DA110" s="778">
        <v>21</v>
      </c>
      <c r="DB110" s="778">
        <v>20</v>
      </c>
      <c r="DC110" s="778">
        <v>41</v>
      </c>
      <c r="DD110" s="767">
        <v>30</v>
      </c>
      <c r="DE110" s="767"/>
      <c r="DF110" s="794"/>
      <c r="DG110" s="892">
        <f t="shared" si="133"/>
        <v>1399</v>
      </c>
      <c r="DH110" s="884">
        <f t="shared" si="105"/>
        <v>1399</v>
      </c>
      <c r="DI110" s="883">
        <f t="shared" si="134"/>
        <v>1580</v>
      </c>
      <c r="DJ110" s="884">
        <f t="shared" si="106"/>
        <v>1580</v>
      </c>
      <c r="DK110" s="883">
        <f t="shared" si="135"/>
        <v>1233</v>
      </c>
      <c r="DL110" s="884">
        <f t="shared" si="107"/>
        <v>1233</v>
      </c>
      <c r="DM110" s="888">
        <f t="shared" si="136"/>
        <v>1382</v>
      </c>
      <c r="DN110" s="886">
        <f t="shared" si="111"/>
        <v>1382</v>
      </c>
      <c r="DO110" s="886">
        <f t="shared" si="108"/>
        <v>1382</v>
      </c>
      <c r="DP110" s="888">
        <f t="shared" si="137"/>
        <v>1612</v>
      </c>
      <c r="DQ110" s="886">
        <f t="shared" si="112"/>
        <v>1612</v>
      </c>
      <c r="DR110" s="886">
        <f t="shared" si="109"/>
        <v>1612</v>
      </c>
      <c r="DS110" s="888">
        <f t="shared" si="138"/>
        <v>1876</v>
      </c>
      <c r="DT110" s="886">
        <f t="shared" si="113"/>
        <v>1876</v>
      </c>
      <c r="DU110" s="886">
        <f t="shared" si="110"/>
        <v>1876</v>
      </c>
      <c r="DV110" s="886">
        <f t="shared" si="114"/>
        <v>1876</v>
      </c>
      <c r="DW110" s="888">
        <f t="shared" si="139"/>
        <v>2355</v>
      </c>
      <c r="DX110" s="886">
        <f t="shared" si="115"/>
        <v>2355</v>
      </c>
      <c r="DY110" s="886">
        <f t="shared" si="116"/>
        <v>2355</v>
      </c>
      <c r="DZ110" s="954">
        <f t="shared" si="132"/>
        <v>2574</v>
      </c>
      <c r="EA110" s="885">
        <f t="shared" si="117"/>
        <v>2574</v>
      </c>
      <c r="EB110" s="885">
        <f t="shared" si="118"/>
        <v>2574</v>
      </c>
      <c r="EC110" s="772">
        <v>1266</v>
      </c>
      <c r="ED110" s="767">
        <v>1600</v>
      </c>
      <c r="EE110" s="770">
        <v>1726</v>
      </c>
      <c r="EF110" s="764">
        <v>114</v>
      </c>
      <c r="EG110" s="767">
        <v>138</v>
      </c>
      <c r="EH110" s="857">
        <v>117</v>
      </c>
      <c r="EI110" s="774">
        <f t="shared" si="119"/>
        <v>496</v>
      </c>
      <c r="EJ110" s="774">
        <f t="shared" si="120"/>
        <v>617</v>
      </c>
      <c r="EK110" s="775">
        <f t="shared" si="121"/>
        <v>731</v>
      </c>
      <c r="EL110" s="772">
        <v>479</v>
      </c>
      <c r="EM110" s="767">
        <v>566</v>
      </c>
      <c r="EN110" s="794">
        <v>715</v>
      </c>
      <c r="EO110" s="772">
        <v>203</v>
      </c>
      <c r="EP110" s="767">
        <v>249</v>
      </c>
      <c r="EQ110" s="794">
        <v>235</v>
      </c>
      <c r="ER110" s="772">
        <v>177</v>
      </c>
      <c r="ES110" s="767">
        <v>211</v>
      </c>
      <c r="ET110" s="794">
        <v>197</v>
      </c>
      <c r="EU110" s="774">
        <f t="shared" si="122"/>
        <v>523</v>
      </c>
      <c r="EV110" s="774">
        <f t="shared" si="123"/>
        <v>586</v>
      </c>
      <c r="EW110" s="775">
        <f t="shared" si="124"/>
        <v>729</v>
      </c>
      <c r="EX110" s="772">
        <v>602</v>
      </c>
      <c r="EY110" s="767">
        <v>693</v>
      </c>
      <c r="EZ110" s="794">
        <v>581</v>
      </c>
    </row>
    <row r="111" spans="1:157">
      <c r="A111" s="741" t="s">
        <v>26</v>
      </c>
      <c r="B111" s="744" t="s">
        <v>1124</v>
      </c>
      <c r="C111" s="932" t="s">
        <v>1254</v>
      </c>
      <c r="D111" s="743">
        <v>135391</v>
      </c>
      <c r="E111" s="934">
        <v>8</v>
      </c>
      <c r="F111" s="762"/>
      <c r="G111" s="763"/>
      <c r="H111" s="763"/>
      <c r="I111" s="764"/>
      <c r="J111" s="764"/>
      <c r="K111" s="764"/>
      <c r="L111" s="765"/>
      <c r="M111" s="762"/>
      <c r="N111" s="763"/>
      <c r="O111" s="766"/>
      <c r="P111" s="766"/>
      <c r="Q111" s="766"/>
      <c r="R111" s="766"/>
      <c r="S111" s="766"/>
      <c r="T111" s="766"/>
      <c r="U111" s="763"/>
      <c r="V111" s="764"/>
      <c r="W111" s="767"/>
      <c r="X111" s="765"/>
      <c r="Y111" s="762"/>
      <c r="Z111" s="766"/>
      <c r="AA111" s="766"/>
      <c r="AB111" s="755"/>
      <c r="AC111" s="756"/>
      <c r="AD111" s="757"/>
      <c r="AE111" s="758"/>
      <c r="AF111" s="766"/>
      <c r="AG111" s="763"/>
      <c r="AH111" s="764"/>
      <c r="AI111" s="767"/>
      <c r="AJ111" s="765"/>
      <c r="AK111" s="892">
        <f t="shared" si="71"/>
        <v>0</v>
      </c>
      <c r="AL111" s="884">
        <f t="shared" si="72"/>
        <v>0</v>
      </c>
      <c r="AM111" s="883">
        <f t="shared" si="73"/>
        <v>0</v>
      </c>
      <c r="AN111" s="884">
        <f t="shared" si="74"/>
        <v>0</v>
      </c>
      <c r="AO111" s="883">
        <f t="shared" si="75"/>
        <v>0</v>
      </c>
      <c r="AP111" s="884">
        <f t="shared" si="76"/>
        <v>0</v>
      </c>
      <c r="AQ111" s="768">
        <f t="shared" si="77"/>
        <v>0</v>
      </c>
      <c r="AR111" s="883">
        <f t="shared" si="78"/>
        <v>0</v>
      </c>
      <c r="AS111" s="886">
        <f t="shared" si="79"/>
        <v>0</v>
      </c>
      <c r="AT111" s="888">
        <f t="shared" si="80"/>
        <v>0</v>
      </c>
      <c r="AU111" s="886">
        <f t="shared" si="81"/>
        <v>0</v>
      </c>
      <c r="AV111" s="886">
        <f t="shared" si="82"/>
        <v>0</v>
      </c>
      <c r="AW111" s="888">
        <f t="shared" si="83"/>
        <v>0</v>
      </c>
      <c r="AX111" s="886">
        <f t="shared" si="84"/>
        <v>0</v>
      </c>
      <c r="AY111" s="886">
        <f t="shared" si="85"/>
        <v>0</v>
      </c>
      <c r="AZ111" s="888">
        <f t="shared" si="86"/>
        <v>0</v>
      </c>
      <c r="BA111" s="884">
        <f t="shared" si="87"/>
        <v>0</v>
      </c>
      <c r="BB111" s="883">
        <f t="shared" si="88"/>
        <v>0</v>
      </c>
      <c r="BC111" s="884">
        <f t="shared" si="89"/>
        <v>0</v>
      </c>
      <c r="BD111" s="883">
        <f t="shared" si="90"/>
        <v>0</v>
      </c>
      <c r="BE111" s="886">
        <f t="shared" si="91"/>
        <v>0</v>
      </c>
      <c r="BF111" s="886">
        <f t="shared" si="92"/>
        <v>0</v>
      </c>
      <c r="BG111" s="888">
        <f t="shared" si="93"/>
        <v>0</v>
      </c>
      <c r="BH111" s="886">
        <f t="shared" si="94"/>
        <v>0</v>
      </c>
      <c r="BI111" s="886">
        <f t="shared" si="95"/>
        <v>0</v>
      </c>
      <c r="BJ111" s="890">
        <f t="shared" si="96"/>
        <v>0</v>
      </c>
      <c r="BK111" s="885">
        <f t="shared" si="97"/>
        <v>0</v>
      </c>
      <c r="BL111" s="885">
        <f t="shared" si="98"/>
        <v>0</v>
      </c>
      <c r="BM111" s="762"/>
      <c r="BN111" s="764"/>
      <c r="BO111" s="770"/>
      <c r="BP111" s="754"/>
      <c r="BQ111" s="753"/>
      <c r="BR111" s="770"/>
      <c r="BS111" s="768">
        <f t="shared" si="99"/>
        <v>0</v>
      </c>
      <c r="BT111" s="768">
        <f t="shared" si="100"/>
        <v>0</v>
      </c>
      <c r="BU111" s="771">
        <f t="shared" si="101"/>
        <v>0</v>
      </c>
      <c r="BV111" s="772"/>
      <c r="BW111" s="767"/>
      <c r="BX111" s="765"/>
      <c r="BY111" s="772"/>
      <c r="BZ111" s="767"/>
      <c r="CA111" s="765"/>
      <c r="CB111" s="772"/>
      <c r="CC111" s="767"/>
      <c r="CD111" s="794"/>
      <c r="CE111" s="773">
        <f t="shared" si="102"/>
        <v>0</v>
      </c>
      <c r="CF111" s="774">
        <f t="shared" si="103"/>
        <v>0</v>
      </c>
      <c r="CG111" s="775">
        <f t="shared" si="104"/>
        <v>0</v>
      </c>
      <c r="CH111" s="772"/>
      <c r="CI111" s="767"/>
      <c r="CJ111" s="794"/>
      <c r="CK111" s="874">
        <v>3436</v>
      </c>
      <c r="CL111" s="778">
        <v>3085</v>
      </c>
      <c r="CM111" s="764">
        <v>2723</v>
      </c>
      <c r="CN111" s="764">
        <v>2951</v>
      </c>
      <c r="CO111" s="767">
        <v>3010</v>
      </c>
      <c r="CP111" s="794">
        <v>2951</v>
      </c>
      <c r="CQ111" s="777">
        <v>975</v>
      </c>
      <c r="CR111" s="778">
        <v>1085</v>
      </c>
      <c r="CS111" s="778">
        <v>1060</v>
      </c>
      <c r="CT111" s="778">
        <v>1401</v>
      </c>
      <c r="CU111" s="778">
        <v>1417</v>
      </c>
      <c r="CV111" s="764">
        <v>1586</v>
      </c>
      <c r="CW111" s="767">
        <v>1621</v>
      </c>
      <c r="CX111" s="794">
        <v>1378</v>
      </c>
      <c r="CY111" s="777">
        <v>17</v>
      </c>
      <c r="CZ111" s="778">
        <v>13</v>
      </c>
      <c r="DA111" s="778">
        <v>18</v>
      </c>
      <c r="DB111" s="778">
        <v>33</v>
      </c>
      <c r="DC111" s="778">
        <v>38</v>
      </c>
      <c r="DD111" s="767">
        <v>33</v>
      </c>
      <c r="DE111" s="767"/>
      <c r="DF111" s="794"/>
      <c r="DG111" s="892">
        <f t="shared" si="133"/>
        <v>958</v>
      </c>
      <c r="DH111" s="884">
        <f t="shared" si="105"/>
        <v>958</v>
      </c>
      <c r="DI111" s="883">
        <f t="shared" si="134"/>
        <v>1072</v>
      </c>
      <c r="DJ111" s="884">
        <f t="shared" si="106"/>
        <v>1072</v>
      </c>
      <c r="DK111" s="883">
        <f t="shared" si="135"/>
        <v>1042</v>
      </c>
      <c r="DL111" s="884">
        <f t="shared" si="107"/>
        <v>1042</v>
      </c>
      <c r="DM111" s="888">
        <f t="shared" si="136"/>
        <v>1368</v>
      </c>
      <c r="DN111" s="886">
        <f t="shared" si="111"/>
        <v>1368</v>
      </c>
      <c r="DO111" s="886">
        <f t="shared" si="108"/>
        <v>1368</v>
      </c>
      <c r="DP111" s="888">
        <f t="shared" si="137"/>
        <v>1379</v>
      </c>
      <c r="DQ111" s="886">
        <f t="shared" si="112"/>
        <v>1379</v>
      </c>
      <c r="DR111" s="886">
        <f t="shared" si="109"/>
        <v>1379</v>
      </c>
      <c r="DS111" s="888">
        <f t="shared" si="138"/>
        <v>1553</v>
      </c>
      <c r="DT111" s="886">
        <f t="shared" si="113"/>
        <v>1553</v>
      </c>
      <c r="DU111" s="886">
        <f t="shared" si="110"/>
        <v>1553</v>
      </c>
      <c r="DV111" s="886">
        <f t="shared" si="114"/>
        <v>1553</v>
      </c>
      <c r="DW111" s="888">
        <f t="shared" si="139"/>
        <v>1621</v>
      </c>
      <c r="DX111" s="886">
        <f t="shared" si="115"/>
        <v>1621</v>
      </c>
      <c r="DY111" s="886">
        <f t="shared" si="116"/>
        <v>1621</v>
      </c>
      <c r="DZ111" s="954">
        <f t="shared" si="132"/>
        <v>1378</v>
      </c>
      <c r="EA111" s="885">
        <f t="shared" si="117"/>
        <v>1378</v>
      </c>
      <c r="EB111" s="885">
        <f t="shared" si="118"/>
        <v>1378</v>
      </c>
      <c r="EC111" s="772">
        <v>997</v>
      </c>
      <c r="ED111" s="767">
        <v>967</v>
      </c>
      <c r="EE111" s="770">
        <v>853</v>
      </c>
      <c r="EF111" s="764">
        <v>104</v>
      </c>
      <c r="EG111" s="767">
        <v>130</v>
      </c>
      <c r="EH111" s="857">
        <v>126</v>
      </c>
      <c r="EI111" s="774">
        <f t="shared" si="119"/>
        <v>452</v>
      </c>
      <c r="EJ111" s="774">
        <f t="shared" si="120"/>
        <v>524</v>
      </c>
      <c r="EK111" s="775">
        <f t="shared" si="121"/>
        <v>399</v>
      </c>
      <c r="EL111" s="772">
        <v>432</v>
      </c>
      <c r="EM111" s="767">
        <v>473</v>
      </c>
      <c r="EN111" s="794">
        <v>478</v>
      </c>
      <c r="EO111" s="772">
        <v>206</v>
      </c>
      <c r="EP111" s="767">
        <v>185</v>
      </c>
      <c r="EQ111" s="794">
        <v>190</v>
      </c>
      <c r="ER111" s="772">
        <v>221</v>
      </c>
      <c r="ES111" s="767">
        <v>181</v>
      </c>
      <c r="ET111" s="794">
        <v>201</v>
      </c>
      <c r="EU111" s="774">
        <f t="shared" si="122"/>
        <v>509</v>
      </c>
      <c r="EV111" s="774">
        <f t="shared" si="123"/>
        <v>540</v>
      </c>
      <c r="EW111" s="775">
        <f t="shared" si="124"/>
        <v>684</v>
      </c>
      <c r="EX111" s="772">
        <v>397</v>
      </c>
      <c r="EY111" s="767">
        <v>448</v>
      </c>
      <c r="EZ111" s="794">
        <v>446</v>
      </c>
    </row>
    <row r="112" spans="1:157">
      <c r="A112" s="741" t="s">
        <v>26</v>
      </c>
      <c r="B112" s="744" t="s">
        <v>1137</v>
      </c>
      <c r="C112" s="931"/>
      <c r="D112" s="743">
        <v>137759</v>
      </c>
      <c r="E112" s="934">
        <v>8</v>
      </c>
      <c r="F112" s="762"/>
      <c r="G112" s="763"/>
      <c r="H112" s="763"/>
      <c r="I112" s="764"/>
      <c r="J112" s="764"/>
      <c r="K112" s="764"/>
      <c r="L112" s="765"/>
      <c r="M112" s="762"/>
      <c r="N112" s="763"/>
      <c r="O112" s="766"/>
      <c r="P112" s="766"/>
      <c r="Q112" s="766"/>
      <c r="R112" s="766"/>
      <c r="S112" s="766"/>
      <c r="T112" s="766"/>
      <c r="U112" s="763"/>
      <c r="V112" s="764"/>
      <c r="W112" s="767"/>
      <c r="X112" s="765"/>
      <c r="Y112" s="762"/>
      <c r="Z112" s="766"/>
      <c r="AA112" s="766"/>
      <c r="AB112" s="755"/>
      <c r="AC112" s="756"/>
      <c r="AD112" s="757"/>
      <c r="AE112" s="758"/>
      <c r="AF112" s="766"/>
      <c r="AG112" s="763"/>
      <c r="AH112" s="764"/>
      <c r="AI112" s="767"/>
      <c r="AJ112" s="765"/>
      <c r="AK112" s="892">
        <f t="shared" si="71"/>
        <v>0</v>
      </c>
      <c r="AL112" s="884">
        <f t="shared" si="72"/>
        <v>0</v>
      </c>
      <c r="AM112" s="883">
        <f t="shared" si="73"/>
        <v>0</v>
      </c>
      <c r="AN112" s="884">
        <f t="shared" si="74"/>
        <v>0</v>
      </c>
      <c r="AO112" s="883">
        <f t="shared" si="75"/>
        <v>0</v>
      </c>
      <c r="AP112" s="884">
        <f t="shared" si="76"/>
        <v>0</v>
      </c>
      <c r="AQ112" s="768">
        <f t="shared" si="77"/>
        <v>0</v>
      </c>
      <c r="AR112" s="883">
        <f t="shared" si="78"/>
        <v>0</v>
      </c>
      <c r="AS112" s="886">
        <f t="shared" si="79"/>
        <v>0</v>
      </c>
      <c r="AT112" s="888">
        <f t="shared" si="80"/>
        <v>0</v>
      </c>
      <c r="AU112" s="886">
        <f t="shared" si="81"/>
        <v>0</v>
      </c>
      <c r="AV112" s="886">
        <f t="shared" si="82"/>
        <v>0</v>
      </c>
      <c r="AW112" s="888">
        <f t="shared" si="83"/>
        <v>0</v>
      </c>
      <c r="AX112" s="886">
        <f t="shared" si="84"/>
        <v>0</v>
      </c>
      <c r="AY112" s="886">
        <f t="shared" si="85"/>
        <v>0</v>
      </c>
      <c r="AZ112" s="888">
        <f t="shared" si="86"/>
        <v>0</v>
      </c>
      <c r="BA112" s="884">
        <f t="shared" si="87"/>
        <v>0</v>
      </c>
      <c r="BB112" s="883">
        <f t="shared" si="88"/>
        <v>0</v>
      </c>
      <c r="BC112" s="884">
        <f t="shared" si="89"/>
        <v>0</v>
      </c>
      <c r="BD112" s="883">
        <f t="shared" si="90"/>
        <v>0</v>
      </c>
      <c r="BE112" s="886">
        <f t="shared" si="91"/>
        <v>0</v>
      </c>
      <c r="BF112" s="886">
        <f t="shared" si="92"/>
        <v>0</v>
      </c>
      <c r="BG112" s="888">
        <f t="shared" si="93"/>
        <v>0</v>
      </c>
      <c r="BH112" s="886">
        <f t="shared" si="94"/>
        <v>0</v>
      </c>
      <c r="BI112" s="886">
        <f t="shared" si="95"/>
        <v>0</v>
      </c>
      <c r="BJ112" s="890">
        <f t="shared" si="96"/>
        <v>0</v>
      </c>
      <c r="BK112" s="885">
        <f t="shared" si="97"/>
        <v>0</v>
      </c>
      <c r="BL112" s="885">
        <f t="shared" si="98"/>
        <v>0</v>
      </c>
      <c r="BM112" s="762"/>
      <c r="BN112" s="764"/>
      <c r="BO112" s="770"/>
      <c r="BP112" s="754"/>
      <c r="BQ112" s="753"/>
      <c r="BR112" s="770"/>
      <c r="BS112" s="768">
        <f t="shared" si="99"/>
        <v>0</v>
      </c>
      <c r="BT112" s="768">
        <f t="shared" si="100"/>
        <v>0</v>
      </c>
      <c r="BU112" s="771">
        <f t="shared" si="101"/>
        <v>0</v>
      </c>
      <c r="BV112" s="772"/>
      <c r="BW112" s="767"/>
      <c r="BX112" s="765"/>
      <c r="BY112" s="772"/>
      <c r="BZ112" s="767"/>
      <c r="CA112" s="765"/>
      <c r="CB112" s="772"/>
      <c r="CC112" s="767"/>
      <c r="CD112" s="794"/>
      <c r="CE112" s="773">
        <f t="shared" si="102"/>
        <v>0</v>
      </c>
      <c r="CF112" s="774">
        <f t="shared" si="103"/>
        <v>0</v>
      </c>
      <c r="CG112" s="775">
        <f t="shared" si="104"/>
        <v>0</v>
      </c>
      <c r="CH112" s="772"/>
      <c r="CI112" s="767"/>
      <c r="CJ112" s="794"/>
      <c r="CK112" s="874">
        <v>4904</v>
      </c>
      <c r="CL112" s="778">
        <v>4661</v>
      </c>
      <c r="CM112" s="764">
        <v>4182</v>
      </c>
      <c r="CN112" s="764">
        <v>4406</v>
      </c>
      <c r="CO112" s="767">
        <v>4649</v>
      </c>
      <c r="CP112" s="794">
        <v>4406</v>
      </c>
      <c r="CQ112" s="777">
        <v>1758</v>
      </c>
      <c r="CR112" s="778">
        <v>1901</v>
      </c>
      <c r="CS112" s="778">
        <v>2053</v>
      </c>
      <c r="CT112" s="778">
        <v>1857</v>
      </c>
      <c r="CU112" s="778">
        <v>2102</v>
      </c>
      <c r="CV112" s="764">
        <v>2404</v>
      </c>
      <c r="CW112" s="767">
        <v>2549</v>
      </c>
      <c r="CX112" s="794">
        <v>2559</v>
      </c>
      <c r="CY112" s="777">
        <v>33</v>
      </c>
      <c r="CZ112" s="778">
        <v>28</v>
      </c>
      <c r="DA112" s="778">
        <v>29</v>
      </c>
      <c r="DB112" s="778">
        <v>31</v>
      </c>
      <c r="DC112" s="778">
        <v>39</v>
      </c>
      <c r="DD112" s="767">
        <v>43</v>
      </c>
      <c r="DE112" s="767"/>
      <c r="DF112" s="794"/>
      <c r="DG112" s="892">
        <f t="shared" si="133"/>
        <v>1725</v>
      </c>
      <c r="DH112" s="884">
        <f t="shared" si="105"/>
        <v>1725</v>
      </c>
      <c r="DI112" s="883">
        <f t="shared" si="134"/>
        <v>1873</v>
      </c>
      <c r="DJ112" s="884">
        <f t="shared" si="106"/>
        <v>1873</v>
      </c>
      <c r="DK112" s="883">
        <f t="shared" si="135"/>
        <v>2024</v>
      </c>
      <c r="DL112" s="884">
        <f t="shared" si="107"/>
        <v>2024</v>
      </c>
      <c r="DM112" s="888">
        <f t="shared" si="136"/>
        <v>1826</v>
      </c>
      <c r="DN112" s="886">
        <f t="shared" si="111"/>
        <v>1826</v>
      </c>
      <c r="DO112" s="886">
        <f t="shared" si="108"/>
        <v>1826</v>
      </c>
      <c r="DP112" s="888">
        <f t="shared" si="137"/>
        <v>2063</v>
      </c>
      <c r="DQ112" s="886">
        <f t="shared" si="112"/>
        <v>2063</v>
      </c>
      <c r="DR112" s="886">
        <f t="shared" si="109"/>
        <v>2063</v>
      </c>
      <c r="DS112" s="888">
        <f t="shared" si="138"/>
        <v>2361</v>
      </c>
      <c r="DT112" s="886">
        <f t="shared" si="113"/>
        <v>2361</v>
      </c>
      <c r="DU112" s="886">
        <f t="shared" si="110"/>
        <v>2361</v>
      </c>
      <c r="DV112" s="886">
        <f t="shared" si="114"/>
        <v>2361</v>
      </c>
      <c r="DW112" s="888">
        <f t="shared" si="139"/>
        <v>2549</v>
      </c>
      <c r="DX112" s="886">
        <f t="shared" si="115"/>
        <v>2549</v>
      </c>
      <c r="DY112" s="886">
        <f t="shared" si="116"/>
        <v>2549</v>
      </c>
      <c r="DZ112" s="954">
        <f t="shared" si="132"/>
        <v>2559</v>
      </c>
      <c r="EA112" s="885">
        <f t="shared" si="117"/>
        <v>2559</v>
      </c>
      <c r="EB112" s="885">
        <f t="shared" si="118"/>
        <v>2559</v>
      </c>
      <c r="EC112" s="772">
        <v>1475</v>
      </c>
      <c r="ED112" s="767">
        <v>1452</v>
      </c>
      <c r="EE112" s="770">
        <v>1444</v>
      </c>
      <c r="EF112" s="764">
        <v>288</v>
      </c>
      <c r="EG112" s="767">
        <v>326</v>
      </c>
      <c r="EH112" s="857">
        <v>330</v>
      </c>
      <c r="EI112" s="774">
        <f t="shared" si="119"/>
        <v>598</v>
      </c>
      <c r="EJ112" s="774">
        <f t="shared" si="120"/>
        <v>771</v>
      </c>
      <c r="EK112" s="775">
        <f t="shared" si="121"/>
        <v>785</v>
      </c>
      <c r="EL112" s="772">
        <v>646</v>
      </c>
      <c r="EM112" s="767">
        <v>771</v>
      </c>
      <c r="EN112" s="794">
        <v>882</v>
      </c>
      <c r="EO112" s="772">
        <v>216</v>
      </c>
      <c r="EP112" s="767">
        <v>208</v>
      </c>
      <c r="EQ112" s="794">
        <v>241</v>
      </c>
      <c r="ER112" s="772">
        <v>340</v>
      </c>
      <c r="ES112" s="767">
        <v>408</v>
      </c>
      <c r="ET112" s="794">
        <v>465</v>
      </c>
      <c r="EU112" s="774">
        <f t="shared" si="122"/>
        <v>624</v>
      </c>
      <c r="EV112" s="774">
        <f t="shared" si="123"/>
        <v>676</v>
      </c>
      <c r="EW112" s="775">
        <f t="shared" si="124"/>
        <v>773</v>
      </c>
      <c r="EX112" s="772">
        <v>680</v>
      </c>
      <c r="EY112" s="767">
        <v>793</v>
      </c>
      <c r="EZ112" s="794">
        <v>867</v>
      </c>
    </row>
    <row r="113" spans="1:156">
      <c r="A113" s="741" t="s">
        <v>26</v>
      </c>
      <c r="B113" s="744" t="s">
        <v>1138</v>
      </c>
      <c r="C113" s="931"/>
      <c r="D113" s="743">
        <v>138187</v>
      </c>
      <c r="E113" s="934">
        <v>8</v>
      </c>
      <c r="F113" s="762"/>
      <c r="G113" s="763"/>
      <c r="H113" s="763"/>
      <c r="I113" s="764"/>
      <c r="J113" s="764"/>
      <c r="K113" s="764"/>
      <c r="L113" s="765"/>
      <c r="M113" s="762"/>
      <c r="N113" s="763"/>
      <c r="O113" s="766"/>
      <c r="P113" s="766"/>
      <c r="Q113" s="766"/>
      <c r="R113" s="766"/>
      <c r="S113" s="766"/>
      <c r="T113" s="766"/>
      <c r="U113" s="763"/>
      <c r="V113" s="764"/>
      <c r="W113" s="767"/>
      <c r="X113" s="765"/>
      <c r="Y113" s="762"/>
      <c r="Z113" s="766"/>
      <c r="AA113" s="766"/>
      <c r="AB113" s="755"/>
      <c r="AC113" s="756"/>
      <c r="AD113" s="757"/>
      <c r="AE113" s="758"/>
      <c r="AF113" s="766"/>
      <c r="AG113" s="763"/>
      <c r="AH113" s="764"/>
      <c r="AI113" s="767"/>
      <c r="AJ113" s="765"/>
      <c r="AK113" s="892">
        <f t="shared" si="71"/>
        <v>0</v>
      </c>
      <c r="AL113" s="884">
        <f t="shared" si="72"/>
        <v>0</v>
      </c>
      <c r="AM113" s="883">
        <f t="shared" si="73"/>
        <v>0</v>
      </c>
      <c r="AN113" s="884">
        <f t="shared" si="74"/>
        <v>0</v>
      </c>
      <c r="AO113" s="883">
        <f t="shared" si="75"/>
        <v>0</v>
      </c>
      <c r="AP113" s="884">
        <f t="shared" si="76"/>
        <v>0</v>
      </c>
      <c r="AQ113" s="768">
        <f t="shared" si="77"/>
        <v>0</v>
      </c>
      <c r="AR113" s="883">
        <f t="shared" si="78"/>
        <v>0</v>
      </c>
      <c r="AS113" s="886">
        <f t="shared" si="79"/>
        <v>0</v>
      </c>
      <c r="AT113" s="888">
        <f t="shared" si="80"/>
        <v>0</v>
      </c>
      <c r="AU113" s="886">
        <f t="shared" si="81"/>
        <v>0</v>
      </c>
      <c r="AV113" s="886">
        <f t="shared" si="82"/>
        <v>0</v>
      </c>
      <c r="AW113" s="888">
        <f t="shared" si="83"/>
        <v>0</v>
      </c>
      <c r="AX113" s="886">
        <f t="shared" si="84"/>
        <v>0</v>
      </c>
      <c r="AY113" s="886">
        <f t="shared" si="85"/>
        <v>0</v>
      </c>
      <c r="AZ113" s="888">
        <f t="shared" si="86"/>
        <v>0</v>
      </c>
      <c r="BA113" s="884">
        <f t="shared" si="87"/>
        <v>0</v>
      </c>
      <c r="BB113" s="883">
        <f t="shared" si="88"/>
        <v>0</v>
      </c>
      <c r="BC113" s="884">
        <f t="shared" si="89"/>
        <v>0</v>
      </c>
      <c r="BD113" s="883">
        <f t="shared" si="90"/>
        <v>0</v>
      </c>
      <c r="BE113" s="886">
        <f t="shared" si="91"/>
        <v>0</v>
      </c>
      <c r="BF113" s="886">
        <f t="shared" si="92"/>
        <v>0</v>
      </c>
      <c r="BG113" s="888">
        <f t="shared" si="93"/>
        <v>0</v>
      </c>
      <c r="BH113" s="886">
        <f t="shared" si="94"/>
        <v>0</v>
      </c>
      <c r="BI113" s="886">
        <f t="shared" si="95"/>
        <v>0</v>
      </c>
      <c r="BJ113" s="890">
        <f t="shared" si="96"/>
        <v>0</v>
      </c>
      <c r="BK113" s="885">
        <f t="shared" si="97"/>
        <v>0</v>
      </c>
      <c r="BL113" s="885">
        <f t="shared" si="98"/>
        <v>0</v>
      </c>
      <c r="BM113" s="762"/>
      <c r="BN113" s="764"/>
      <c r="BO113" s="770"/>
      <c r="BP113" s="754"/>
      <c r="BQ113" s="753"/>
      <c r="BR113" s="770"/>
      <c r="BS113" s="768">
        <f t="shared" si="99"/>
        <v>0</v>
      </c>
      <c r="BT113" s="768">
        <f t="shared" si="100"/>
        <v>0</v>
      </c>
      <c r="BU113" s="771">
        <f t="shared" si="101"/>
        <v>0</v>
      </c>
      <c r="BV113" s="772"/>
      <c r="BW113" s="767"/>
      <c r="BX113" s="765"/>
      <c r="BY113" s="772"/>
      <c r="BZ113" s="767"/>
      <c r="CA113" s="765"/>
      <c r="CB113" s="772"/>
      <c r="CC113" s="767"/>
      <c r="CD113" s="794"/>
      <c r="CE113" s="773">
        <f t="shared" si="102"/>
        <v>0</v>
      </c>
      <c r="CF113" s="774">
        <f t="shared" si="103"/>
        <v>0</v>
      </c>
      <c r="CG113" s="775">
        <f t="shared" si="104"/>
        <v>0</v>
      </c>
      <c r="CH113" s="772"/>
      <c r="CI113" s="767"/>
      <c r="CJ113" s="794"/>
      <c r="CK113" s="874">
        <v>10206</v>
      </c>
      <c r="CL113" s="778">
        <v>10710</v>
      </c>
      <c r="CM113" s="764">
        <v>9693</v>
      </c>
      <c r="CN113" s="764">
        <v>10071</v>
      </c>
      <c r="CO113" s="767">
        <v>11189</v>
      </c>
      <c r="CP113" s="794">
        <v>10071</v>
      </c>
      <c r="CQ113" s="777">
        <v>2649</v>
      </c>
      <c r="CR113" s="778">
        <v>2966</v>
      </c>
      <c r="CS113" s="778">
        <v>3216</v>
      </c>
      <c r="CT113" s="778">
        <v>3698</v>
      </c>
      <c r="CU113" s="778">
        <v>4423</v>
      </c>
      <c r="CV113" s="764">
        <v>4680</v>
      </c>
      <c r="CW113" s="767">
        <v>5239</v>
      </c>
      <c r="CX113" s="794">
        <v>5117</v>
      </c>
      <c r="CY113" s="777">
        <v>30</v>
      </c>
      <c r="CZ113" s="778">
        <v>39</v>
      </c>
      <c r="DA113" s="778">
        <v>50</v>
      </c>
      <c r="DB113" s="778">
        <v>63</v>
      </c>
      <c r="DC113" s="778">
        <v>76</v>
      </c>
      <c r="DD113" s="767">
        <v>78</v>
      </c>
      <c r="DE113" s="767"/>
      <c r="DF113" s="794"/>
      <c r="DG113" s="892">
        <f t="shared" si="133"/>
        <v>2619</v>
      </c>
      <c r="DH113" s="884">
        <f t="shared" si="105"/>
        <v>2619</v>
      </c>
      <c r="DI113" s="883">
        <f t="shared" si="134"/>
        <v>2927</v>
      </c>
      <c r="DJ113" s="884">
        <f t="shared" si="106"/>
        <v>2927</v>
      </c>
      <c r="DK113" s="883">
        <f t="shared" si="135"/>
        <v>3166</v>
      </c>
      <c r="DL113" s="884">
        <f t="shared" si="107"/>
        <v>3166</v>
      </c>
      <c r="DM113" s="888">
        <f t="shared" si="136"/>
        <v>3635</v>
      </c>
      <c r="DN113" s="886">
        <f t="shared" si="111"/>
        <v>3635</v>
      </c>
      <c r="DO113" s="886">
        <f t="shared" si="108"/>
        <v>3635</v>
      </c>
      <c r="DP113" s="888">
        <f t="shared" si="137"/>
        <v>4347</v>
      </c>
      <c r="DQ113" s="886">
        <f t="shared" si="112"/>
        <v>4347</v>
      </c>
      <c r="DR113" s="886">
        <f t="shared" si="109"/>
        <v>4347</v>
      </c>
      <c r="DS113" s="888">
        <f t="shared" si="138"/>
        <v>4602</v>
      </c>
      <c r="DT113" s="886">
        <f t="shared" si="113"/>
        <v>4602</v>
      </c>
      <c r="DU113" s="886">
        <f t="shared" si="110"/>
        <v>4602</v>
      </c>
      <c r="DV113" s="886">
        <f t="shared" si="114"/>
        <v>4602</v>
      </c>
      <c r="DW113" s="888">
        <f t="shared" si="139"/>
        <v>5239</v>
      </c>
      <c r="DX113" s="886">
        <f t="shared" si="115"/>
        <v>5239</v>
      </c>
      <c r="DY113" s="886">
        <f t="shared" si="116"/>
        <v>5239</v>
      </c>
      <c r="DZ113" s="954">
        <f t="shared" si="132"/>
        <v>5117</v>
      </c>
      <c r="EA113" s="885">
        <f t="shared" si="117"/>
        <v>5117</v>
      </c>
      <c r="EB113" s="885">
        <f t="shared" si="118"/>
        <v>5117</v>
      </c>
      <c r="EC113" s="772">
        <v>3387</v>
      </c>
      <c r="ED113" s="767">
        <v>3681</v>
      </c>
      <c r="EE113" s="770">
        <v>3471</v>
      </c>
      <c r="EF113" s="764">
        <v>317</v>
      </c>
      <c r="EG113" s="767">
        <v>336</v>
      </c>
      <c r="EH113" s="857">
        <v>354</v>
      </c>
      <c r="EI113" s="774">
        <f t="shared" si="119"/>
        <v>898</v>
      </c>
      <c r="EJ113" s="774">
        <f t="shared" si="120"/>
        <v>1222</v>
      </c>
      <c r="EK113" s="775">
        <f t="shared" si="121"/>
        <v>1292</v>
      </c>
      <c r="EL113" s="772">
        <v>1482</v>
      </c>
      <c r="EM113" s="767">
        <v>1740</v>
      </c>
      <c r="EN113" s="794">
        <v>2033</v>
      </c>
      <c r="EO113" s="772">
        <v>510</v>
      </c>
      <c r="EP113" s="767">
        <v>619</v>
      </c>
      <c r="EQ113" s="794">
        <v>545</v>
      </c>
      <c r="ER113" s="772">
        <v>469</v>
      </c>
      <c r="ES113" s="767">
        <v>566</v>
      </c>
      <c r="ET113" s="794">
        <v>574</v>
      </c>
      <c r="EU113" s="774">
        <f t="shared" si="122"/>
        <v>1174</v>
      </c>
      <c r="EV113" s="774">
        <f t="shared" si="123"/>
        <v>1422</v>
      </c>
      <c r="EW113" s="775">
        <f t="shared" si="124"/>
        <v>1450</v>
      </c>
      <c r="EX113" s="772">
        <v>1301</v>
      </c>
      <c r="EY113" s="767">
        <v>1473</v>
      </c>
      <c r="EZ113" s="794">
        <v>1620</v>
      </c>
    </row>
    <row r="114" spans="1:156">
      <c r="A114" s="741" t="s">
        <v>26</v>
      </c>
      <c r="B114" s="748" t="s">
        <v>1119</v>
      </c>
      <c r="C114" s="932"/>
      <c r="D114" s="743">
        <v>134343</v>
      </c>
      <c r="E114" s="934">
        <v>9</v>
      </c>
      <c r="F114" s="762"/>
      <c r="G114" s="763"/>
      <c r="H114" s="763"/>
      <c r="I114" s="764"/>
      <c r="J114" s="764"/>
      <c r="K114" s="764"/>
      <c r="L114" s="765"/>
      <c r="M114" s="762"/>
      <c r="N114" s="763"/>
      <c r="O114" s="766"/>
      <c r="P114" s="766"/>
      <c r="Q114" s="766"/>
      <c r="R114" s="766"/>
      <c r="S114" s="766"/>
      <c r="T114" s="766"/>
      <c r="U114" s="763"/>
      <c r="V114" s="764"/>
      <c r="W114" s="767"/>
      <c r="X114" s="765"/>
      <c r="Y114" s="762"/>
      <c r="Z114" s="766"/>
      <c r="AA114" s="766"/>
      <c r="AB114" s="755"/>
      <c r="AC114" s="756"/>
      <c r="AD114" s="757"/>
      <c r="AE114" s="758"/>
      <c r="AF114" s="766"/>
      <c r="AG114" s="763"/>
      <c r="AH114" s="764"/>
      <c r="AI114" s="767"/>
      <c r="AJ114" s="765"/>
      <c r="AK114" s="892">
        <f t="shared" si="71"/>
        <v>0</v>
      </c>
      <c r="AL114" s="884">
        <f t="shared" si="72"/>
        <v>0</v>
      </c>
      <c r="AM114" s="883">
        <f t="shared" si="73"/>
        <v>0</v>
      </c>
      <c r="AN114" s="884">
        <f t="shared" si="74"/>
        <v>0</v>
      </c>
      <c r="AO114" s="883">
        <f t="shared" si="75"/>
        <v>0</v>
      </c>
      <c r="AP114" s="884">
        <f t="shared" si="76"/>
        <v>0</v>
      </c>
      <c r="AQ114" s="768">
        <f t="shared" si="77"/>
        <v>0</v>
      </c>
      <c r="AR114" s="883">
        <f t="shared" si="78"/>
        <v>0</v>
      </c>
      <c r="AS114" s="886">
        <f t="shared" si="79"/>
        <v>0</v>
      </c>
      <c r="AT114" s="888">
        <f t="shared" si="80"/>
        <v>0</v>
      </c>
      <c r="AU114" s="886">
        <f t="shared" si="81"/>
        <v>0</v>
      </c>
      <c r="AV114" s="886">
        <f t="shared" si="82"/>
        <v>0</v>
      </c>
      <c r="AW114" s="888">
        <f t="shared" si="83"/>
        <v>0</v>
      </c>
      <c r="AX114" s="886">
        <f t="shared" si="84"/>
        <v>0</v>
      </c>
      <c r="AY114" s="886">
        <f t="shared" si="85"/>
        <v>0</v>
      </c>
      <c r="AZ114" s="888">
        <f t="shared" si="86"/>
        <v>0</v>
      </c>
      <c r="BA114" s="884">
        <f t="shared" si="87"/>
        <v>0</v>
      </c>
      <c r="BB114" s="883">
        <f t="shared" si="88"/>
        <v>0</v>
      </c>
      <c r="BC114" s="884">
        <f t="shared" si="89"/>
        <v>0</v>
      </c>
      <c r="BD114" s="883">
        <f t="shared" si="90"/>
        <v>0</v>
      </c>
      <c r="BE114" s="886">
        <f t="shared" si="91"/>
        <v>0</v>
      </c>
      <c r="BF114" s="886">
        <f t="shared" si="92"/>
        <v>0</v>
      </c>
      <c r="BG114" s="888">
        <f t="shared" si="93"/>
        <v>0</v>
      </c>
      <c r="BH114" s="886">
        <f t="shared" si="94"/>
        <v>0</v>
      </c>
      <c r="BI114" s="886">
        <f t="shared" si="95"/>
        <v>0</v>
      </c>
      <c r="BJ114" s="890">
        <f t="shared" si="96"/>
        <v>0</v>
      </c>
      <c r="BK114" s="885">
        <f t="shared" si="97"/>
        <v>0</v>
      </c>
      <c r="BL114" s="885">
        <f t="shared" si="98"/>
        <v>0</v>
      </c>
      <c r="BM114" s="762"/>
      <c r="BN114" s="764"/>
      <c r="BO114" s="770"/>
      <c r="BP114" s="754"/>
      <c r="BQ114" s="753"/>
      <c r="BR114" s="770"/>
      <c r="BS114" s="768">
        <f t="shared" si="99"/>
        <v>0</v>
      </c>
      <c r="BT114" s="768">
        <f t="shared" si="100"/>
        <v>0</v>
      </c>
      <c r="BU114" s="771">
        <f t="shared" si="101"/>
        <v>0</v>
      </c>
      <c r="BV114" s="772"/>
      <c r="BW114" s="767"/>
      <c r="BX114" s="765"/>
      <c r="BY114" s="772"/>
      <c r="BZ114" s="767"/>
      <c r="CA114" s="765"/>
      <c r="CB114" s="772"/>
      <c r="CC114" s="767"/>
      <c r="CD114" s="794"/>
      <c r="CE114" s="773">
        <f t="shared" si="102"/>
        <v>0</v>
      </c>
      <c r="CF114" s="774">
        <f t="shared" si="103"/>
        <v>0</v>
      </c>
      <c r="CG114" s="775">
        <f t="shared" si="104"/>
        <v>0</v>
      </c>
      <c r="CH114" s="772"/>
      <c r="CI114" s="767"/>
      <c r="CJ114" s="794"/>
      <c r="CK114" s="874">
        <v>1767</v>
      </c>
      <c r="CL114" s="778">
        <v>1816</v>
      </c>
      <c r="CM114" s="764">
        <v>1471</v>
      </c>
      <c r="CN114" s="764">
        <v>1386</v>
      </c>
      <c r="CO114" s="767">
        <v>1432</v>
      </c>
      <c r="CP114" s="794">
        <v>1386</v>
      </c>
      <c r="CQ114" s="777">
        <v>701</v>
      </c>
      <c r="CR114" s="778">
        <v>604</v>
      </c>
      <c r="CS114" s="778">
        <v>622</v>
      </c>
      <c r="CT114" s="778">
        <v>656</v>
      </c>
      <c r="CU114" s="778">
        <v>698</v>
      </c>
      <c r="CV114" s="764">
        <v>650</v>
      </c>
      <c r="CW114" s="767">
        <v>663</v>
      </c>
      <c r="CX114" s="794">
        <v>700</v>
      </c>
      <c r="CY114" s="777">
        <v>14</v>
      </c>
      <c r="CZ114" s="778">
        <v>12</v>
      </c>
      <c r="DA114" s="778">
        <v>9</v>
      </c>
      <c r="DB114" s="778">
        <v>17</v>
      </c>
      <c r="DC114" s="778">
        <v>19</v>
      </c>
      <c r="DD114" s="767">
        <v>19</v>
      </c>
      <c r="DE114" s="767"/>
      <c r="DF114" s="794"/>
      <c r="DG114" s="892">
        <f t="shared" si="133"/>
        <v>687</v>
      </c>
      <c r="DH114" s="884">
        <f t="shared" si="105"/>
        <v>687</v>
      </c>
      <c r="DI114" s="883">
        <f t="shared" si="134"/>
        <v>592</v>
      </c>
      <c r="DJ114" s="884">
        <f t="shared" si="106"/>
        <v>592</v>
      </c>
      <c r="DK114" s="883">
        <f t="shared" si="135"/>
        <v>613</v>
      </c>
      <c r="DL114" s="884">
        <f t="shared" si="107"/>
        <v>613</v>
      </c>
      <c r="DM114" s="888">
        <f t="shared" si="136"/>
        <v>639</v>
      </c>
      <c r="DN114" s="886">
        <f t="shared" si="111"/>
        <v>639</v>
      </c>
      <c r="DO114" s="886">
        <f t="shared" si="108"/>
        <v>639</v>
      </c>
      <c r="DP114" s="888">
        <f t="shared" si="137"/>
        <v>679</v>
      </c>
      <c r="DQ114" s="886">
        <f t="shared" si="112"/>
        <v>679</v>
      </c>
      <c r="DR114" s="886">
        <f t="shared" si="109"/>
        <v>679</v>
      </c>
      <c r="DS114" s="888">
        <f t="shared" si="138"/>
        <v>631</v>
      </c>
      <c r="DT114" s="886">
        <f t="shared" si="113"/>
        <v>631</v>
      </c>
      <c r="DU114" s="886">
        <f t="shared" si="110"/>
        <v>631</v>
      </c>
      <c r="DV114" s="886">
        <f t="shared" si="114"/>
        <v>631</v>
      </c>
      <c r="DW114" s="888">
        <f t="shared" si="139"/>
        <v>663</v>
      </c>
      <c r="DX114" s="886">
        <f t="shared" si="115"/>
        <v>663</v>
      </c>
      <c r="DY114" s="886">
        <f t="shared" si="116"/>
        <v>663</v>
      </c>
      <c r="DZ114" s="954">
        <f t="shared" si="132"/>
        <v>700</v>
      </c>
      <c r="EA114" s="885">
        <f t="shared" si="117"/>
        <v>700</v>
      </c>
      <c r="EB114" s="885">
        <f t="shared" si="118"/>
        <v>700</v>
      </c>
      <c r="EC114" s="772">
        <v>448</v>
      </c>
      <c r="ED114" s="767">
        <v>405</v>
      </c>
      <c r="EE114" s="770">
        <v>471</v>
      </c>
      <c r="EF114" s="764">
        <v>29</v>
      </c>
      <c r="EG114" s="767">
        <v>32</v>
      </c>
      <c r="EH114" s="857">
        <v>37</v>
      </c>
      <c r="EI114" s="774">
        <f t="shared" si="119"/>
        <v>154</v>
      </c>
      <c r="EJ114" s="774">
        <f t="shared" si="120"/>
        <v>226</v>
      </c>
      <c r="EK114" s="775">
        <f t="shared" si="121"/>
        <v>192</v>
      </c>
      <c r="EL114" s="772">
        <v>240</v>
      </c>
      <c r="EM114" s="767">
        <v>214</v>
      </c>
      <c r="EN114" s="794">
        <v>209</v>
      </c>
      <c r="EO114" s="772">
        <v>97</v>
      </c>
      <c r="EP114" s="767">
        <v>114</v>
      </c>
      <c r="EQ114" s="794">
        <v>111</v>
      </c>
      <c r="ER114" s="772">
        <v>58</v>
      </c>
      <c r="ES114" s="767">
        <v>67</v>
      </c>
      <c r="ET114" s="794">
        <v>63</v>
      </c>
      <c r="EU114" s="774">
        <f t="shared" si="122"/>
        <v>244</v>
      </c>
      <c r="EV114" s="774">
        <f t="shared" si="123"/>
        <v>284</v>
      </c>
      <c r="EW114" s="775">
        <f t="shared" si="124"/>
        <v>248</v>
      </c>
      <c r="EX114" s="772">
        <v>326</v>
      </c>
      <c r="EY114" s="767">
        <v>274</v>
      </c>
      <c r="EZ114" s="794">
        <v>289</v>
      </c>
    </row>
    <row r="115" spans="1:156">
      <c r="A115" s="741" t="s">
        <v>26</v>
      </c>
      <c r="B115" s="742" t="s">
        <v>1122</v>
      </c>
      <c r="C115" s="930"/>
      <c r="D115" s="743">
        <v>135160</v>
      </c>
      <c r="E115" s="934">
        <v>9</v>
      </c>
      <c r="F115" s="762"/>
      <c r="G115" s="763"/>
      <c r="H115" s="763"/>
      <c r="I115" s="764"/>
      <c r="J115" s="764"/>
      <c r="K115" s="764"/>
      <c r="L115" s="765"/>
      <c r="M115" s="762"/>
      <c r="N115" s="763"/>
      <c r="O115" s="766"/>
      <c r="P115" s="766"/>
      <c r="Q115" s="766"/>
      <c r="R115" s="766"/>
      <c r="S115" s="766"/>
      <c r="T115" s="766"/>
      <c r="U115" s="763"/>
      <c r="V115" s="764"/>
      <c r="W115" s="767"/>
      <c r="X115" s="765"/>
      <c r="Y115" s="762"/>
      <c r="Z115" s="766"/>
      <c r="AA115" s="766"/>
      <c r="AB115" s="755"/>
      <c r="AC115" s="756"/>
      <c r="AD115" s="757"/>
      <c r="AE115" s="758"/>
      <c r="AF115" s="766"/>
      <c r="AG115" s="763"/>
      <c r="AH115" s="764"/>
      <c r="AI115" s="767"/>
      <c r="AJ115" s="765"/>
      <c r="AK115" s="892">
        <f t="shared" si="71"/>
        <v>0</v>
      </c>
      <c r="AL115" s="884">
        <f t="shared" si="72"/>
        <v>0</v>
      </c>
      <c r="AM115" s="883">
        <f t="shared" si="73"/>
        <v>0</v>
      </c>
      <c r="AN115" s="884">
        <f t="shared" si="74"/>
        <v>0</v>
      </c>
      <c r="AO115" s="883">
        <f t="shared" si="75"/>
        <v>0</v>
      </c>
      <c r="AP115" s="884">
        <f t="shared" si="76"/>
        <v>0</v>
      </c>
      <c r="AQ115" s="768">
        <f t="shared" si="77"/>
        <v>0</v>
      </c>
      <c r="AR115" s="883">
        <f t="shared" si="78"/>
        <v>0</v>
      </c>
      <c r="AS115" s="886">
        <f t="shared" si="79"/>
        <v>0</v>
      </c>
      <c r="AT115" s="888">
        <f t="shared" si="80"/>
        <v>0</v>
      </c>
      <c r="AU115" s="886">
        <f t="shared" si="81"/>
        <v>0</v>
      </c>
      <c r="AV115" s="886">
        <f t="shared" si="82"/>
        <v>0</v>
      </c>
      <c r="AW115" s="888">
        <f t="shared" si="83"/>
        <v>0</v>
      </c>
      <c r="AX115" s="886">
        <f t="shared" si="84"/>
        <v>0</v>
      </c>
      <c r="AY115" s="886">
        <f t="shared" si="85"/>
        <v>0</v>
      </c>
      <c r="AZ115" s="888">
        <f t="shared" si="86"/>
        <v>0</v>
      </c>
      <c r="BA115" s="884">
        <f t="shared" si="87"/>
        <v>0</v>
      </c>
      <c r="BB115" s="883">
        <f t="shared" si="88"/>
        <v>0</v>
      </c>
      <c r="BC115" s="884">
        <f t="shared" si="89"/>
        <v>0</v>
      </c>
      <c r="BD115" s="883">
        <f t="shared" si="90"/>
        <v>0</v>
      </c>
      <c r="BE115" s="886">
        <f t="shared" si="91"/>
        <v>0</v>
      </c>
      <c r="BF115" s="886">
        <f t="shared" si="92"/>
        <v>0</v>
      </c>
      <c r="BG115" s="888">
        <f t="shared" si="93"/>
        <v>0</v>
      </c>
      <c r="BH115" s="886">
        <f t="shared" si="94"/>
        <v>0</v>
      </c>
      <c r="BI115" s="886">
        <f t="shared" si="95"/>
        <v>0</v>
      </c>
      <c r="BJ115" s="890">
        <f t="shared" si="96"/>
        <v>0</v>
      </c>
      <c r="BK115" s="885">
        <f t="shared" si="97"/>
        <v>0</v>
      </c>
      <c r="BL115" s="885">
        <f t="shared" si="98"/>
        <v>0</v>
      </c>
      <c r="BM115" s="762"/>
      <c r="BN115" s="764"/>
      <c r="BO115" s="770"/>
      <c r="BP115" s="754"/>
      <c r="BQ115" s="753"/>
      <c r="BR115" s="770"/>
      <c r="BS115" s="768">
        <f t="shared" si="99"/>
        <v>0</v>
      </c>
      <c r="BT115" s="768">
        <f t="shared" si="100"/>
        <v>0</v>
      </c>
      <c r="BU115" s="771">
        <f t="shared" si="101"/>
        <v>0</v>
      </c>
      <c r="BV115" s="772"/>
      <c r="BW115" s="767"/>
      <c r="BX115" s="765"/>
      <c r="BY115" s="772"/>
      <c r="BZ115" s="767"/>
      <c r="CA115" s="765"/>
      <c r="CB115" s="772"/>
      <c r="CC115" s="767"/>
      <c r="CD115" s="794"/>
      <c r="CE115" s="773">
        <f t="shared" si="102"/>
        <v>0</v>
      </c>
      <c r="CF115" s="774">
        <f t="shared" si="103"/>
        <v>0</v>
      </c>
      <c r="CG115" s="775">
        <f t="shared" si="104"/>
        <v>0</v>
      </c>
      <c r="CH115" s="772"/>
      <c r="CI115" s="767"/>
      <c r="CJ115" s="794"/>
      <c r="CK115" s="874">
        <v>945</v>
      </c>
      <c r="CL115" s="778">
        <v>968</v>
      </c>
      <c r="CM115" s="764">
        <v>689</v>
      </c>
      <c r="CN115" s="764">
        <v>610</v>
      </c>
      <c r="CO115" s="767">
        <v>881</v>
      </c>
      <c r="CP115" s="794">
        <v>610</v>
      </c>
      <c r="CQ115" s="777">
        <v>397</v>
      </c>
      <c r="CR115" s="778">
        <v>397</v>
      </c>
      <c r="CS115" s="778">
        <v>332</v>
      </c>
      <c r="CT115" s="778">
        <v>353</v>
      </c>
      <c r="CU115" s="778">
        <v>369</v>
      </c>
      <c r="CV115" s="764">
        <v>299</v>
      </c>
      <c r="CW115" s="767">
        <v>420</v>
      </c>
      <c r="CX115" s="794">
        <v>360</v>
      </c>
      <c r="CY115" s="777">
        <v>6</v>
      </c>
      <c r="CZ115" s="778">
        <v>6</v>
      </c>
      <c r="DA115" s="778">
        <v>10</v>
      </c>
      <c r="DB115" s="778">
        <v>11</v>
      </c>
      <c r="DC115" s="778">
        <v>8</v>
      </c>
      <c r="DD115" s="767">
        <v>18</v>
      </c>
      <c r="DE115" s="767"/>
      <c r="DF115" s="794"/>
      <c r="DG115" s="892">
        <f t="shared" si="133"/>
        <v>391</v>
      </c>
      <c r="DH115" s="884">
        <f t="shared" si="105"/>
        <v>391</v>
      </c>
      <c r="DI115" s="883">
        <f t="shared" si="134"/>
        <v>391</v>
      </c>
      <c r="DJ115" s="884">
        <f t="shared" si="106"/>
        <v>391</v>
      </c>
      <c r="DK115" s="883">
        <f t="shared" si="135"/>
        <v>322</v>
      </c>
      <c r="DL115" s="884">
        <f t="shared" si="107"/>
        <v>322</v>
      </c>
      <c r="DM115" s="888">
        <f t="shared" si="136"/>
        <v>342</v>
      </c>
      <c r="DN115" s="886">
        <f t="shared" si="111"/>
        <v>342</v>
      </c>
      <c r="DO115" s="886">
        <f t="shared" si="108"/>
        <v>342</v>
      </c>
      <c r="DP115" s="888">
        <f t="shared" si="137"/>
        <v>361</v>
      </c>
      <c r="DQ115" s="886">
        <f t="shared" si="112"/>
        <v>361</v>
      </c>
      <c r="DR115" s="886">
        <f t="shared" si="109"/>
        <v>361</v>
      </c>
      <c r="DS115" s="888">
        <f t="shared" si="138"/>
        <v>281</v>
      </c>
      <c r="DT115" s="886">
        <f t="shared" si="113"/>
        <v>281</v>
      </c>
      <c r="DU115" s="886">
        <f t="shared" si="110"/>
        <v>281</v>
      </c>
      <c r="DV115" s="886">
        <f t="shared" si="114"/>
        <v>281</v>
      </c>
      <c r="DW115" s="888">
        <f t="shared" si="139"/>
        <v>420</v>
      </c>
      <c r="DX115" s="886">
        <f t="shared" si="115"/>
        <v>420</v>
      </c>
      <c r="DY115" s="886">
        <f t="shared" si="116"/>
        <v>420</v>
      </c>
      <c r="DZ115" s="954">
        <f t="shared" si="132"/>
        <v>360</v>
      </c>
      <c r="EA115" s="885">
        <f t="shared" si="117"/>
        <v>360</v>
      </c>
      <c r="EB115" s="885">
        <f t="shared" si="118"/>
        <v>360</v>
      </c>
      <c r="EC115" s="772">
        <v>200</v>
      </c>
      <c r="ED115" s="767">
        <v>220</v>
      </c>
      <c r="EE115" s="770">
        <v>194</v>
      </c>
      <c r="EF115" s="764">
        <v>18</v>
      </c>
      <c r="EG115" s="767">
        <v>30</v>
      </c>
      <c r="EH115" s="857">
        <v>33</v>
      </c>
      <c r="EI115" s="774">
        <f t="shared" si="119"/>
        <v>63</v>
      </c>
      <c r="EJ115" s="774">
        <f t="shared" si="120"/>
        <v>170</v>
      </c>
      <c r="EK115" s="775">
        <f t="shared" si="121"/>
        <v>133</v>
      </c>
      <c r="EL115" s="772">
        <v>147</v>
      </c>
      <c r="EM115" s="767">
        <v>121</v>
      </c>
      <c r="EN115" s="794">
        <v>135</v>
      </c>
      <c r="EO115" s="772">
        <v>31</v>
      </c>
      <c r="EP115" s="767">
        <v>24</v>
      </c>
      <c r="EQ115" s="794">
        <v>28</v>
      </c>
      <c r="ER115" s="772">
        <v>35</v>
      </c>
      <c r="ES115" s="767">
        <v>47</v>
      </c>
      <c r="ET115" s="794">
        <v>28</v>
      </c>
      <c r="EU115" s="774">
        <f t="shared" si="122"/>
        <v>129</v>
      </c>
      <c r="EV115" s="774">
        <f t="shared" si="123"/>
        <v>169</v>
      </c>
      <c r="EW115" s="775">
        <f t="shared" si="124"/>
        <v>90</v>
      </c>
      <c r="EX115" s="772">
        <v>206</v>
      </c>
      <c r="EY115" s="767">
        <v>209</v>
      </c>
      <c r="EZ115" s="794">
        <v>169</v>
      </c>
    </row>
    <row r="116" spans="1:156">
      <c r="A116" s="741" t="s">
        <v>26</v>
      </c>
      <c r="B116" s="742" t="s">
        <v>1123</v>
      </c>
      <c r="C116" s="930"/>
      <c r="D116" s="743">
        <v>135188</v>
      </c>
      <c r="E116" s="934">
        <v>9</v>
      </c>
      <c r="F116" s="762"/>
      <c r="G116" s="763"/>
      <c r="H116" s="763"/>
      <c r="I116" s="764"/>
      <c r="J116" s="764"/>
      <c r="K116" s="764"/>
      <c r="L116" s="765"/>
      <c r="M116" s="762"/>
      <c r="N116" s="763"/>
      <c r="O116" s="766"/>
      <c r="P116" s="766"/>
      <c r="Q116" s="766"/>
      <c r="R116" s="766"/>
      <c r="S116" s="766"/>
      <c r="T116" s="766"/>
      <c r="U116" s="763"/>
      <c r="V116" s="764"/>
      <c r="W116" s="767"/>
      <c r="X116" s="765"/>
      <c r="Y116" s="762"/>
      <c r="Z116" s="766"/>
      <c r="AA116" s="766"/>
      <c r="AB116" s="755"/>
      <c r="AC116" s="756"/>
      <c r="AD116" s="757"/>
      <c r="AE116" s="758"/>
      <c r="AF116" s="766"/>
      <c r="AG116" s="763"/>
      <c r="AH116" s="764"/>
      <c r="AI116" s="767"/>
      <c r="AJ116" s="765"/>
      <c r="AK116" s="892">
        <f t="shared" si="71"/>
        <v>0</v>
      </c>
      <c r="AL116" s="884">
        <f t="shared" si="72"/>
        <v>0</v>
      </c>
      <c r="AM116" s="883">
        <f t="shared" si="73"/>
        <v>0</v>
      </c>
      <c r="AN116" s="884">
        <f t="shared" si="74"/>
        <v>0</v>
      </c>
      <c r="AO116" s="883">
        <f t="shared" si="75"/>
        <v>0</v>
      </c>
      <c r="AP116" s="884">
        <f t="shared" si="76"/>
        <v>0</v>
      </c>
      <c r="AQ116" s="768">
        <f t="shared" si="77"/>
        <v>0</v>
      </c>
      <c r="AR116" s="883">
        <f t="shared" si="78"/>
        <v>0</v>
      </c>
      <c r="AS116" s="886">
        <f t="shared" si="79"/>
        <v>0</v>
      </c>
      <c r="AT116" s="888">
        <f t="shared" si="80"/>
        <v>0</v>
      </c>
      <c r="AU116" s="886">
        <f t="shared" si="81"/>
        <v>0</v>
      </c>
      <c r="AV116" s="886">
        <f t="shared" si="82"/>
        <v>0</v>
      </c>
      <c r="AW116" s="888">
        <f t="shared" si="83"/>
        <v>0</v>
      </c>
      <c r="AX116" s="886">
        <f t="shared" si="84"/>
        <v>0</v>
      </c>
      <c r="AY116" s="886">
        <f t="shared" si="85"/>
        <v>0</v>
      </c>
      <c r="AZ116" s="888">
        <f t="shared" si="86"/>
        <v>0</v>
      </c>
      <c r="BA116" s="884">
        <f t="shared" si="87"/>
        <v>0</v>
      </c>
      <c r="BB116" s="883">
        <f t="shared" si="88"/>
        <v>0</v>
      </c>
      <c r="BC116" s="884">
        <f t="shared" si="89"/>
        <v>0</v>
      </c>
      <c r="BD116" s="883">
        <f t="shared" si="90"/>
        <v>0</v>
      </c>
      <c r="BE116" s="886">
        <f t="shared" si="91"/>
        <v>0</v>
      </c>
      <c r="BF116" s="886">
        <f t="shared" si="92"/>
        <v>0</v>
      </c>
      <c r="BG116" s="888">
        <f t="shared" si="93"/>
        <v>0</v>
      </c>
      <c r="BH116" s="886">
        <f t="shared" si="94"/>
        <v>0</v>
      </c>
      <c r="BI116" s="886">
        <f t="shared" si="95"/>
        <v>0</v>
      </c>
      <c r="BJ116" s="890">
        <f t="shared" si="96"/>
        <v>0</v>
      </c>
      <c r="BK116" s="885">
        <f t="shared" si="97"/>
        <v>0</v>
      </c>
      <c r="BL116" s="885">
        <f t="shared" si="98"/>
        <v>0</v>
      </c>
      <c r="BM116" s="762"/>
      <c r="BN116" s="764"/>
      <c r="BO116" s="770"/>
      <c r="BP116" s="754"/>
      <c r="BQ116" s="753"/>
      <c r="BR116" s="770"/>
      <c r="BS116" s="768">
        <f t="shared" si="99"/>
        <v>0</v>
      </c>
      <c r="BT116" s="768">
        <f t="shared" si="100"/>
        <v>0</v>
      </c>
      <c r="BU116" s="771">
        <f t="shared" si="101"/>
        <v>0</v>
      </c>
      <c r="BV116" s="772"/>
      <c r="BW116" s="767"/>
      <c r="BX116" s="765"/>
      <c r="BY116" s="772"/>
      <c r="BZ116" s="767"/>
      <c r="CA116" s="765"/>
      <c r="CB116" s="772"/>
      <c r="CC116" s="767"/>
      <c r="CD116" s="794"/>
      <c r="CE116" s="773">
        <f t="shared" si="102"/>
        <v>0</v>
      </c>
      <c r="CF116" s="774">
        <f t="shared" si="103"/>
        <v>0</v>
      </c>
      <c r="CG116" s="775">
        <f t="shared" si="104"/>
        <v>0</v>
      </c>
      <c r="CH116" s="772"/>
      <c r="CI116" s="767"/>
      <c r="CJ116" s="794"/>
      <c r="CK116" s="874">
        <v>1345</v>
      </c>
      <c r="CL116" s="778">
        <v>1470</v>
      </c>
      <c r="CM116" s="764">
        <v>1258</v>
      </c>
      <c r="CN116" s="764">
        <v>1130</v>
      </c>
      <c r="CO116" s="767">
        <v>1258</v>
      </c>
      <c r="CP116" s="794">
        <v>1130</v>
      </c>
      <c r="CQ116" s="777">
        <v>371</v>
      </c>
      <c r="CR116" s="778">
        <v>437</v>
      </c>
      <c r="CS116" s="778">
        <v>408</v>
      </c>
      <c r="CT116" s="778">
        <v>390</v>
      </c>
      <c r="CU116" s="778">
        <v>536</v>
      </c>
      <c r="CV116" s="764">
        <v>526</v>
      </c>
      <c r="CW116" s="767">
        <v>583</v>
      </c>
      <c r="CX116" s="794">
        <v>602</v>
      </c>
      <c r="CY116" s="777">
        <v>3</v>
      </c>
      <c r="CZ116" s="778">
        <v>9</v>
      </c>
      <c r="DA116" s="778">
        <v>5</v>
      </c>
      <c r="DB116" s="778">
        <v>6</v>
      </c>
      <c r="DC116" s="778">
        <v>20</v>
      </c>
      <c r="DD116" s="767">
        <v>16</v>
      </c>
      <c r="DE116" s="767"/>
      <c r="DF116" s="794"/>
      <c r="DG116" s="892">
        <f t="shared" si="133"/>
        <v>368</v>
      </c>
      <c r="DH116" s="884">
        <f t="shared" si="105"/>
        <v>368</v>
      </c>
      <c r="DI116" s="883">
        <f t="shared" si="134"/>
        <v>428</v>
      </c>
      <c r="DJ116" s="884">
        <f t="shared" si="106"/>
        <v>428</v>
      </c>
      <c r="DK116" s="883">
        <f t="shared" si="135"/>
        <v>403</v>
      </c>
      <c r="DL116" s="884">
        <f t="shared" si="107"/>
        <v>403</v>
      </c>
      <c r="DM116" s="888">
        <f t="shared" si="136"/>
        <v>384</v>
      </c>
      <c r="DN116" s="886">
        <f t="shared" si="111"/>
        <v>384</v>
      </c>
      <c r="DO116" s="886">
        <f t="shared" si="108"/>
        <v>384</v>
      </c>
      <c r="DP116" s="888">
        <f t="shared" si="137"/>
        <v>516</v>
      </c>
      <c r="DQ116" s="886">
        <f t="shared" si="112"/>
        <v>516</v>
      </c>
      <c r="DR116" s="886">
        <f t="shared" si="109"/>
        <v>516</v>
      </c>
      <c r="DS116" s="888">
        <f t="shared" si="138"/>
        <v>510</v>
      </c>
      <c r="DT116" s="886">
        <f t="shared" si="113"/>
        <v>510</v>
      </c>
      <c r="DU116" s="886">
        <f t="shared" si="110"/>
        <v>510</v>
      </c>
      <c r="DV116" s="886">
        <f t="shared" si="114"/>
        <v>510</v>
      </c>
      <c r="DW116" s="888">
        <f t="shared" si="139"/>
        <v>583</v>
      </c>
      <c r="DX116" s="886">
        <f t="shared" si="115"/>
        <v>583</v>
      </c>
      <c r="DY116" s="886">
        <f t="shared" si="116"/>
        <v>583</v>
      </c>
      <c r="DZ116" s="954">
        <f t="shared" si="132"/>
        <v>602</v>
      </c>
      <c r="EA116" s="885">
        <f t="shared" si="117"/>
        <v>602</v>
      </c>
      <c r="EB116" s="885">
        <f t="shared" si="118"/>
        <v>602</v>
      </c>
      <c r="EC116" s="772">
        <v>357</v>
      </c>
      <c r="ED116" s="767">
        <v>362</v>
      </c>
      <c r="EE116" s="770">
        <v>384</v>
      </c>
      <c r="EF116" s="764">
        <v>53</v>
      </c>
      <c r="EG116" s="767">
        <v>45</v>
      </c>
      <c r="EH116" s="857">
        <v>63</v>
      </c>
      <c r="EI116" s="774">
        <f t="shared" si="119"/>
        <v>100</v>
      </c>
      <c r="EJ116" s="774">
        <f t="shared" si="120"/>
        <v>176</v>
      </c>
      <c r="EK116" s="775">
        <f t="shared" si="121"/>
        <v>155</v>
      </c>
      <c r="EL116" s="772">
        <v>131</v>
      </c>
      <c r="EM116" s="767">
        <v>178</v>
      </c>
      <c r="EN116" s="794">
        <v>203</v>
      </c>
      <c r="EO116" s="772">
        <v>42</v>
      </c>
      <c r="EP116" s="767">
        <v>43</v>
      </c>
      <c r="EQ116" s="794">
        <v>58</v>
      </c>
      <c r="ER116" s="772">
        <v>86</v>
      </c>
      <c r="ES116" s="767">
        <v>92</v>
      </c>
      <c r="ET116" s="794">
        <v>92</v>
      </c>
      <c r="EU116" s="774">
        <f t="shared" si="122"/>
        <v>125</v>
      </c>
      <c r="EV116" s="774">
        <f t="shared" si="123"/>
        <v>203</v>
      </c>
      <c r="EW116" s="775">
        <f t="shared" si="124"/>
        <v>157</v>
      </c>
      <c r="EX116" s="772">
        <v>166</v>
      </c>
      <c r="EY116" s="767">
        <v>170</v>
      </c>
      <c r="EZ116" s="794">
        <v>174</v>
      </c>
    </row>
    <row r="117" spans="1:156">
      <c r="A117" s="741" t="s">
        <v>26</v>
      </c>
      <c r="B117" s="742" t="s">
        <v>1136</v>
      </c>
      <c r="C117" s="930"/>
      <c r="D117" s="743">
        <v>137315</v>
      </c>
      <c r="E117" s="934">
        <v>9</v>
      </c>
      <c r="F117" s="762"/>
      <c r="G117" s="763"/>
      <c r="H117" s="763"/>
      <c r="I117" s="764"/>
      <c r="J117" s="764"/>
      <c r="K117" s="764"/>
      <c r="L117" s="765"/>
      <c r="M117" s="762"/>
      <c r="N117" s="763"/>
      <c r="O117" s="766"/>
      <c r="P117" s="766"/>
      <c r="Q117" s="766"/>
      <c r="R117" s="766"/>
      <c r="S117" s="766"/>
      <c r="T117" s="766"/>
      <c r="U117" s="763"/>
      <c r="V117" s="764"/>
      <c r="W117" s="767"/>
      <c r="X117" s="765"/>
      <c r="Y117" s="762"/>
      <c r="Z117" s="766"/>
      <c r="AA117" s="766"/>
      <c r="AB117" s="755"/>
      <c r="AC117" s="756"/>
      <c r="AD117" s="757"/>
      <c r="AE117" s="758"/>
      <c r="AF117" s="766"/>
      <c r="AG117" s="763"/>
      <c r="AH117" s="764"/>
      <c r="AI117" s="767"/>
      <c r="AJ117" s="765"/>
      <c r="AK117" s="892">
        <f t="shared" si="71"/>
        <v>0</v>
      </c>
      <c r="AL117" s="884">
        <f t="shared" si="72"/>
        <v>0</v>
      </c>
      <c r="AM117" s="883">
        <f t="shared" si="73"/>
        <v>0</v>
      </c>
      <c r="AN117" s="884">
        <f t="shared" si="74"/>
        <v>0</v>
      </c>
      <c r="AO117" s="883">
        <f t="shared" si="75"/>
        <v>0</v>
      </c>
      <c r="AP117" s="884">
        <f t="shared" si="76"/>
        <v>0</v>
      </c>
      <c r="AQ117" s="768">
        <f t="shared" si="77"/>
        <v>0</v>
      </c>
      <c r="AR117" s="883">
        <f t="shared" si="78"/>
        <v>0</v>
      </c>
      <c r="AS117" s="886">
        <f t="shared" si="79"/>
        <v>0</v>
      </c>
      <c r="AT117" s="888">
        <f t="shared" si="80"/>
        <v>0</v>
      </c>
      <c r="AU117" s="886">
        <f t="shared" si="81"/>
        <v>0</v>
      </c>
      <c r="AV117" s="886">
        <f t="shared" si="82"/>
        <v>0</v>
      </c>
      <c r="AW117" s="888">
        <f t="shared" si="83"/>
        <v>0</v>
      </c>
      <c r="AX117" s="886">
        <f t="shared" si="84"/>
        <v>0</v>
      </c>
      <c r="AY117" s="886">
        <f t="shared" si="85"/>
        <v>0</v>
      </c>
      <c r="AZ117" s="888">
        <f t="shared" si="86"/>
        <v>0</v>
      </c>
      <c r="BA117" s="884">
        <f t="shared" si="87"/>
        <v>0</v>
      </c>
      <c r="BB117" s="883">
        <f t="shared" si="88"/>
        <v>0</v>
      </c>
      <c r="BC117" s="884">
        <f t="shared" si="89"/>
        <v>0</v>
      </c>
      <c r="BD117" s="883">
        <f t="shared" si="90"/>
        <v>0</v>
      </c>
      <c r="BE117" s="886">
        <f t="shared" si="91"/>
        <v>0</v>
      </c>
      <c r="BF117" s="886">
        <f t="shared" si="92"/>
        <v>0</v>
      </c>
      <c r="BG117" s="888">
        <f t="shared" si="93"/>
        <v>0</v>
      </c>
      <c r="BH117" s="886">
        <f t="shared" si="94"/>
        <v>0</v>
      </c>
      <c r="BI117" s="886">
        <f t="shared" si="95"/>
        <v>0</v>
      </c>
      <c r="BJ117" s="890">
        <f t="shared" si="96"/>
        <v>0</v>
      </c>
      <c r="BK117" s="885">
        <f t="shared" si="97"/>
        <v>0</v>
      </c>
      <c r="BL117" s="885">
        <f t="shared" si="98"/>
        <v>0</v>
      </c>
      <c r="BM117" s="762"/>
      <c r="BN117" s="764"/>
      <c r="BO117" s="770"/>
      <c r="BP117" s="754"/>
      <c r="BQ117" s="753"/>
      <c r="BR117" s="770"/>
      <c r="BS117" s="768">
        <f t="shared" si="99"/>
        <v>0</v>
      </c>
      <c r="BT117" s="768">
        <f t="shared" si="100"/>
        <v>0</v>
      </c>
      <c r="BU117" s="771">
        <f t="shared" si="101"/>
        <v>0</v>
      </c>
      <c r="BV117" s="772"/>
      <c r="BW117" s="767"/>
      <c r="BX117" s="765"/>
      <c r="BY117" s="772"/>
      <c r="BZ117" s="767"/>
      <c r="CA117" s="765"/>
      <c r="CB117" s="772"/>
      <c r="CC117" s="767"/>
      <c r="CD117" s="794"/>
      <c r="CE117" s="773">
        <f t="shared" si="102"/>
        <v>0</v>
      </c>
      <c r="CF117" s="774">
        <f t="shared" si="103"/>
        <v>0</v>
      </c>
      <c r="CG117" s="775">
        <f t="shared" si="104"/>
        <v>0</v>
      </c>
      <c r="CH117" s="772"/>
      <c r="CI117" s="767"/>
      <c r="CJ117" s="794"/>
      <c r="CK117" s="874">
        <v>1019</v>
      </c>
      <c r="CL117" s="778">
        <v>1018</v>
      </c>
      <c r="CM117" s="764">
        <v>615</v>
      </c>
      <c r="CN117" s="764">
        <v>592</v>
      </c>
      <c r="CO117" s="767">
        <v>657</v>
      </c>
      <c r="CP117" s="794">
        <v>592</v>
      </c>
      <c r="CQ117" s="777">
        <v>358</v>
      </c>
      <c r="CR117" s="778">
        <v>277</v>
      </c>
      <c r="CS117" s="778">
        <v>202</v>
      </c>
      <c r="CT117" s="778">
        <v>276</v>
      </c>
      <c r="CU117" s="778">
        <v>353</v>
      </c>
      <c r="CV117" s="764">
        <v>352</v>
      </c>
      <c r="CW117" s="767">
        <v>383</v>
      </c>
      <c r="CX117" s="794">
        <v>335</v>
      </c>
      <c r="CY117" s="777">
        <v>3</v>
      </c>
      <c r="CZ117" s="778">
        <v>2</v>
      </c>
      <c r="DA117" s="778">
        <v>1</v>
      </c>
      <c r="DB117" s="778">
        <v>8</v>
      </c>
      <c r="DC117" s="778">
        <v>11</v>
      </c>
      <c r="DD117" s="767">
        <v>5</v>
      </c>
      <c r="DE117" s="767"/>
      <c r="DF117" s="794"/>
      <c r="DG117" s="892">
        <f t="shared" si="133"/>
        <v>355</v>
      </c>
      <c r="DH117" s="884">
        <f t="shared" si="105"/>
        <v>355</v>
      </c>
      <c r="DI117" s="883">
        <f t="shared" si="134"/>
        <v>275</v>
      </c>
      <c r="DJ117" s="884">
        <f t="shared" si="106"/>
        <v>275</v>
      </c>
      <c r="DK117" s="883">
        <f t="shared" si="135"/>
        <v>201</v>
      </c>
      <c r="DL117" s="884">
        <f t="shared" si="107"/>
        <v>201</v>
      </c>
      <c r="DM117" s="888">
        <f t="shared" si="136"/>
        <v>268</v>
      </c>
      <c r="DN117" s="886">
        <f t="shared" si="111"/>
        <v>268</v>
      </c>
      <c r="DO117" s="886">
        <f t="shared" si="108"/>
        <v>268</v>
      </c>
      <c r="DP117" s="888">
        <f t="shared" si="137"/>
        <v>342</v>
      </c>
      <c r="DQ117" s="886">
        <f t="shared" si="112"/>
        <v>342</v>
      </c>
      <c r="DR117" s="886">
        <f t="shared" si="109"/>
        <v>342</v>
      </c>
      <c r="DS117" s="888">
        <f t="shared" si="138"/>
        <v>347</v>
      </c>
      <c r="DT117" s="886">
        <f t="shared" si="113"/>
        <v>347</v>
      </c>
      <c r="DU117" s="886">
        <f t="shared" si="110"/>
        <v>347</v>
      </c>
      <c r="DV117" s="886">
        <f t="shared" si="114"/>
        <v>347</v>
      </c>
      <c r="DW117" s="888">
        <f t="shared" si="139"/>
        <v>383</v>
      </c>
      <c r="DX117" s="886">
        <f t="shared" si="115"/>
        <v>383</v>
      </c>
      <c r="DY117" s="886">
        <f t="shared" si="116"/>
        <v>383</v>
      </c>
      <c r="DZ117" s="954">
        <f t="shared" si="132"/>
        <v>335</v>
      </c>
      <c r="EA117" s="885">
        <f t="shared" si="117"/>
        <v>335</v>
      </c>
      <c r="EB117" s="885">
        <f t="shared" si="118"/>
        <v>335</v>
      </c>
      <c r="EC117" s="772">
        <v>211</v>
      </c>
      <c r="ED117" s="767">
        <v>224</v>
      </c>
      <c r="EE117" s="770">
        <v>200</v>
      </c>
      <c r="EF117" s="764">
        <v>31</v>
      </c>
      <c r="EG117" s="767">
        <v>28</v>
      </c>
      <c r="EH117" s="857">
        <v>31</v>
      </c>
      <c r="EI117" s="774">
        <f t="shared" si="119"/>
        <v>105</v>
      </c>
      <c r="EJ117" s="774">
        <f t="shared" si="120"/>
        <v>131</v>
      </c>
      <c r="EK117" s="775">
        <f t="shared" si="121"/>
        <v>104</v>
      </c>
      <c r="EL117" s="772">
        <v>117</v>
      </c>
      <c r="EM117" s="767">
        <v>158</v>
      </c>
      <c r="EN117" s="794">
        <v>133</v>
      </c>
      <c r="EO117" s="772">
        <v>21</v>
      </c>
      <c r="EP117" s="767">
        <v>24</v>
      </c>
      <c r="EQ117" s="794">
        <v>23</v>
      </c>
      <c r="ER117" s="772">
        <v>32</v>
      </c>
      <c r="ES117" s="767">
        <v>32</v>
      </c>
      <c r="ET117" s="794">
        <v>48</v>
      </c>
      <c r="EU117" s="774">
        <f t="shared" si="122"/>
        <v>98</v>
      </c>
      <c r="EV117" s="774">
        <f t="shared" si="123"/>
        <v>128</v>
      </c>
      <c r="EW117" s="775">
        <f t="shared" si="124"/>
        <v>143</v>
      </c>
      <c r="EX117" s="772">
        <v>171</v>
      </c>
      <c r="EY117" s="767">
        <v>148</v>
      </c>
      <c r="EZ117" s="794">
        <v>113</v>
      </c>
    </row>
    <row r="118" spans="1:156">
      <c r="A118" s="741" t="s">
        <v>26</v>
      </c>
      <c r="B118" s="744" t="s">
        <v>1132</v>
      </c>
      <c r="C118" s="931" t="s">
        <v>1254</v>
      </c>
      <c r="D118" s="743">
        <v>137281</v>
      </c>
      <c r="E118" s="934">
        <v>9</v>
      </c>
      <c r="F118" s="762"/>
      <c r="G118" s="763"/>
      <c r="H118" s="763"/>
      <c r="I118" s="764"/>
      <c r="J118" s="764"/>
      <c r="K118" s="764"/>
      <c r="L118" s="765"/>
      <c r="M118" s="762"/>
      <c r="N118" s="763"/>
      <c r="O118" s="766"/>
      <c r="P118" s="766"/>
      <c r="Q118" s="766"/>
      <c r="R118" s="766"/>
      <c r="S118" s="766"/>
      <c r="T118" s="766"/>
      <c r="U118" s="763"/>
      <c r="V118" s="764"/>
      <c r="W118" s="767"/>
      <c r="X118" s="765"/>
      <c r="Y118" s="762"/>
      <c r="Z118" s="766"/>
      <c r="AA118" s="766"/>
      <c r="AB118" s="755"/>
      <c r="AC118" s="756"/>
      <c r="AD118" s="757"/>
      <c r="AE118" s="758"/>
      <c r="AF118" s="766"/>
      <c r="AG118" s="763"/>
      <c r="AH118" s="764"/>
      <c r="AI118" s="767"/>
      <c r="AJ118" s="765"/>
      <c r="AK118" s="892">
        <f t="shared" si="71"/>
        <v>0</v>
      </c>
      <c r="AL118" s="884">
        <f t="shared" si="72"/>
        <v>0</v>
      </c>
      <c r="AM118" s="883">
        <f t="shared" si="73"/>
        <v>0</v>
      </c>
      <c r="AN118" s="884">
        <f t="shared" si="74"/>
        <v>0</v>
      </c>
      <c r="AO118" s="883">
        <f t="shared" si="75"/>
        <v>0</v>
      </c>
      <c r="AP118" s="884">
        <f t="shared" si="76"/>
        <v>0</v>
      </c>
      <c r="AQ118" s="768">
        <f t="shared" si="77"/>
        <v>0</v>
      </c>
      <c r="AR118" s="883">
        <f t="shared" si="78"/>
        <v>0</v>
      </c>
      <c r="AS118" s="886">
        <f t="shared" si="79"/>
        <v>0</v>
      </c>
      <c r="AT118" s="888">
        <f t="shared" si="80"/>
        <v>0</v>
      </c>
      <c r="AU118" s="886">
        <f t="shared" si="81"/>
        <v>0</v>
      </c>
      <c r="AV118" s="886">
        <f t="shared" si="82"/>
        <v>0</v>
      </c>
      <c r="AW118" s="888">
        <f t="shared" si="83"/>
        <v>0</v>
      </c>
      <c r="AX118" s="886">
        <f t="shared" si="84"/>
        <v>0</v>
      </c>
      <c r="AY118" s="886">
        <f t="shared" si="85"/>
        <v>0</v>
      </c>
      <c r="AZ118" s="888">
        <f t="shared" si="86"/>
        <v>0</v>
      </c>
      <c r="BA118" s="884">
        <f t="shared" si="87"/>
        <v>0</v>
      </c>
      <c r="BB118" s="883">
        <f t="shared" si="88"/>
        <v>0</v>
      </c>
      <c r="BC118" s="884">
        <f t="shared" si="89"/>
        <v>0</v>
      </c>
      <c r="BD118" s="883">
        <f t="shared" si="90"/>
        <v>0</v>
      </c>
      <c r="BE118" s="886">
        <f t="shared" si="91"/>
        <v>0</v>
      </c>
      <c r="BF118" s="886">
        <f t="shared" si="92"/>
        <v>0</v>
      </c>
      <c r="BG118" s="888">
        <f t="shared" si="93"/>
        <v>0</v>
      </c>
      <c r="BH118" s="886">
        <f t="shared" si="94"/>
        <v>0</v>
      </c>
      <c r="BI118" s="886">
        <f t="shared" si="95"/>
        <v>0</v>
      </c>
      <c r="BJ118" s="890">
        <f t="shared" si="96"/>
        <v>0</v>
      </c>
      <c r="BK118" s="885">
        <f t="shared" si="97"/>
        <v>0</v>
      </c>
      <c r="BL118" s="885">
        <f t="shared" si="98"/>
        <v>0</v>
      </c>
      <c r="BM118" s="762"/>
      <c r="BN118" s="764"/>
      <c r="BO118" s="770"/>
      <c r="BP118" s="754"/>
      <c r="BQ118" s="753"/>
      <c r="BR118" s="770"/>
      <c r="BS118" s="768">
        <f t="shared" si="99"/>
        <v>0</v>
      </c>
      <c r="BT118" s="768">
        <f t="shared" si="100"/>
        <v>0</v>
      </c>
      <c r="BU118" s="771">
        <f t="shared" si="101"/>
        <v>0</v>
      </c>
      <c r="BV118" s="772"/>
      <c r="BW118" s="767"/>
      <c r="BX118" s="765"/>
      <c r="BY118" s="772"/>
      <c r="BZ118" s="767"/>
      <c r="CA118" s="765"/>
      <c r="CB118" s="772"/>
      <c r="CC118" s="767"/>
      <c r="CD118" s="794"/>
      <c r="CE118" s="773">
        <f t="shared" si="102"/>
        <v>0</v>
      </c>
      <c r="CF118" s="774">
        <f t="shared" si="103"/>
        <v>0</v>
      </c>
      <c r="CG118" s="775">
        <f t="shared" si="104"/>
        <v>0</v>
      </c>
      <c r="CH118" s="772"/>
      <c r="CI118" s="767"/>
      <c r="CJ118" s="794"/>
      <c r="CK118" s="874">
        <v>2107</v>
      </c>
      <c r="CL118" s="778">
        <v>2234</v>
      </c>
      <c r="CM118" s="764">
        <v>1354</v>
      </c>
      <c r="CN118" s="764">
        <v>1500</v>
      </c>
      <c r="CO118" s="767">
        <v>1652</v>
      </c>
      <c r="CP118" s="794">
        <v>1500</v>
      </c>
      <c r="CQ118" s="777">
        <v>538</v>
      </c>
      <c r="CR118" s="778">
        <v>561</v>
      </c>
      <c r="CS118" s="778">
        <v>623</v>
      </c>
      <c r="CT118" s="778">
        <v>577</v>
      </c>
      <c r="CU118" s="778">
        <v>672</v>
      </c>
      <c r="CV118" s="764">
        <v>708</v>
      </c>
      <c r="CW118" s="767">
        <v>767</v>
      </c>
      <c r="CX118" s="794">
        <v>755</v>
      </c>
      <c r="CY118" s="777">
        <v>13</v>
      </c>
      <c r="CZ118" s="778">
        <v>14</v>
      </c>
      <c r="DA118" s="778">
        <v>26</v>
      </c>
      <c r="DB118" s="778">
        <v>25</v>
      </c>
      <c r="DC118" s="778">
        <v>14</v>
      </c>
      <c r="DD118" s="767">
        <v>20</v>
      </c>
      <c r="DE118" s="767"/>
      <c r="DF118" s="794"/>
      <c r="DG118" s="892">
        <f t="shared" si="133"/>
        <v>525</v>
      </c>
      <c r="DH118" s="884">
        <f t="shared" si="105"/>
        <v>525</v>
      </c>
      <c r="DI118" s="883">
        <f t="shared" si="134"/>
        <v>547</v>
      </c>
      <c r="DJ118" s="884">
        <f t="shared" si="106"/>
        <v>547</v>
      </c>
      <c r="DK118" s="883">
        <f t="shared" si="135"/>
        <v>597</v>
      </c>
      <c r="DL118" s="884">
        <f t="shared" si="107"/>
        <v>597</v>
      </c>
      <c r="DM118" s="888">
        <f t="shared" si="136"/>
        <v>552</v>
      </c>
      <c r="DN118" s="886">
        <f t="shared" si="111"/>
        <v>552</v>
      </c>
      <c r="DO118" s="886">
        <f t="shared" si="108"/>
        <v>552</v>
      </c>
      <c r="DP118" s="888">
        <f t="shared" si="137"/>
        <v>658</v>
      </c>
      <c r="DQ118" s="886">
        <f t="shared" si="112"/>
        <v>658</v>
      </c>
      <c r="DR118" s="886">
        <f t="shared" si="109"/>
        <v>658</v>
      </c>
      <c r="DS118" s="888">
        <f t="shared" si="138"/>
        <v>688</v>
      </c>
      <c r="DT118" s="886">
        <f t="shared" si="113"/>
        <v>688</v>
      </c>
      <c r="DU118" s="886">
        <f t="shared" si="110"/>
        <v>688</v>
      </c>
      <c r="DV118" s="886">
        <f t="shared" si="114"/>
        <v>688</v>
      </c>
      <c r="DW118" s="888">
        <f t="shared" si="139"/>
        <v>767</v>
      </c>
      <c r="DX118" s="886">
        <f t="shared" si="115"/>
        <v>767</v>
      </c>
      <c r="DY118" s="886">
        <f t="shared" si="116"/>
        <v>767</v>
      </c>
      <c r="DZ118" s="954">
        <f t="shared" si="132"/>
        <v>755</v>
      </c>
      <c r="EA118" s="885">
        <f t="shared" si="117"/>
        <v>755</v>
      </c>
      <c r="EB118" s="885">
        <f t="shared" si="118"/>
        <v>755</v>
      </c>
      <c r="EC118" s="772">
        <v>475</v>
      </c>
      <c r="ED118" s="767">
        <v>484</v>
      </c>
      <c r="EE118" s="770">
        <v>493</v>
      </c>
      <c r="EF118" s="764">
        <v>57</v>
      </c>
      <c r="EG118" s="767">
        <v>72</v>
      </c>
      <c r="EH118" s="857">
        <v>77</v>
      </c>
      <c r="EI118" s="774">
        <f t="shared" si="119"/>
        <v>156</v>
      </c>
      <c r="EJ118" s="774">
        <f t="shared" si="120"/>
        <v>211</v>
      </c>
      <c r="EK118" s="775">
        <f t="shared" si="121"/>
        <v>185</v>
      </c>
      <c r="EL118" s="772">
        <v>195</v>
      </c>
      <c r="EM118" s="767">
        <v>267</v>
      </c>
      <c r="EN118" s="794">
        <v>280</v>
      </c>
      <c r="EO118" s="772">
        <v>66</v>
      </c>
      <c r="EP118" s="767">
        <v>68</v>
      </c>
      <c r="EQ118" s="794">
        <v>76</v>
      </c>
      <c r="ER118" s="772">
        <v>116</v>
      </c>
      <c r="ES118" s="767">
        <v>124</v>
      </c>
      <c r="ET118" s="794">
        <v>86</v>
      </c>
      <c r="EU118" s="774">
        <f t="shared" si="122"/>
        <v>175</v>
      </c>
      <c r="EV118" s="774">
        <f t="shared" si="123"/>
        <v>199</v>
      </c>
      <c r="EW118" s="775">
        <f t="shared" si="124"/>
        <v>246</v>
      </c>
      <c r="EX118" s="772">
        <v>235</v>
      </c>
      <c r="EY118" s="767">
        <v>228</v>
      </c>
      <c r="EZ118" s="794">
        <v>261</v>
      </c>
    </row>
    <row r="119" spans="1:156">
      <c r="A119" s="741" t="s">
        <v>26</v>
      </c>
      <c r="B119" s="742" t="s">
        <v>1118</v>
      </c>
      <c r="C119" s="930"/>
      <c r="D119" s="743">
        <v>133960</v>
      </c>
      <c r="E119" s="934">
        <v>10</v>
      </c>
      <c r="F119" s="762"/>
      <c r="G119" s="763"/>
      <c r="H119" s="763"/>
      <c r="I119" s="764"/>
      <c r="J119" s="764"/>
      <c r="K119" s="764"/>
      <c r="L119" s="765"/>
      <c r="M119" s="762"/>
      <c r="N119" s="763"/>
      <c r="O119" s="766"/>
      <c r="P119" s="766"/>
      <c r="Q119" s="766"/>
      <c r="R119" s="766"/>
      <c r="S119" s="766"/>
      <c r="T119" s="766"/>
      <c r="U119" s="763"/>
      <c r="V119" s="764"/>
      <c r="W119" s="767"/>
      <c r="X119" s="765"/>
      <c r="Y119" s="762"/>
      <c r="Z119" s="766"/>
      <c r="AA119" s="766"/>
      <c r="AB119" s="755"/>
      <c r="AC119" s="756"/>
      <c r="AD119" s="757"/>
      <c r="AE119" s="758"/>
      <c r="AF119" s="766"/>
      <c r="AG119" s="763"/>
      <c r="AH119" s="764"/>
      <c r="AI119" s="767"/>
      <c r="AJ119" s="765"/>
      <c r="AK119" s="892">
        <f t="shared" si="71"/>
        <v>0</v>
      </c>
      <c r="AL119" s="884">
        <f t="shared" si="72"/>
        <v>0</v>
      </c>
      <c r="AM119" s="883">
        <f t="shared" si="73"/>
        <v>0</v>
      </c>
      <c r="AN119" s="884">
        <f t="shared" si="74"/>
        <v>0</v>
      </c>
      <c r="AO119" s="883">
        <f t="shared" si="75"/>
        <v>0</v>
      </c>
      <c r="AP119" s="884">
        <f t="shared" si="76"/>
        <v>0</v>
      </c>
      <c r="AQ119" s="768">
        <f t="shared" si="77"/>
        <v>0</v>
      </c>
      <c r="AR119" s="883">
        <f t="shared" si="78"/>
        <v>0</v>
      </c>
      <c r="AS119" s="886">
        <f t="shared" si="79"/>
        <v>0</v>
      </c>
      <c r="AT119" s="888">
        <f t="shared" si="80"/>
        <v>0</v>
      </c>
      <c r="AU119" s="886">
        <f t="shared" si="81"/>
        <v>0</v>
      </c>
      <c r="AV119" s="886">
        <f t="shared" si="82"/>
        <v>0</v>
      </c>
      <c r="AW119" s="888">
        <f t="shared" si="83"/>
        <v>0</v>
      </c>
      <c r="AX119" s="886">
        <f t="shared" si="84"/>
        <v>0</v>
      </c>
      <c r="AY119" s="886">
        <f t="shared" si="85"/>
        <v>0</v>
      </c>
      <c r="AZ119" s="888">
        <f t="shared" si="86"/>
        <v>0</v>
      </c>
      <c r="BA119" s="884">
        <f t="shared" si="87"/>
        <v>0</v>
      </c>
      <c r="BB119" s="883">
        <f t="shared" si="88"/>
        <v>0</v>
      </c>
      <c r="BC119" s="884">
        <f t="shared" si="89"/>
        <v>0</v>
      </c>
      <c r="BD119" s="883">
        <f t="shared" si="90"/>
        <v>0</v>
      </c>
      <c r="BE119" s="886">
        <f t="shared" si="91"/>
        <v>0</v>
      </c>
      <c r="BF119" s="886">
        <f t="shared" si="92"/>
        <v>0</v>
      </c>
      <c r="BG119" s="888">
        <f t="shared" si="93"/>
        <v>0</v>
      </c>
      <c r="BH119" s="886">
        <f t="shared" si="94"/>
        <v>0</v>
      </c>
      <c r="BI119" s="886">
        <f t="shared" si="95"/>
        <v>0</v>
      </c>
      <c r="BJ119" s="890">
        <f t="shared" si="96"/>
        <v>0</v>
      </c>
      <c r="BK119" s="885">
        <f t="shared" si="97"/>
        <v>0</v>
      </c>
      <c r="BL119" s="885">
        <f t="shared" si="98"/>
        <v>0</v>
      </c>
      <c r="BM119" s="762"/>
      <c r="BN119" s="764"/>
      <c r="BO119" s="770"/>
      <c r="BP119" s="754"/>
      <c r="BQ119" s="753"/>
      <c r="BR119" s="770"/>
      <c r="BS119" s="768">
        <f t="shared" si="99"/>
        <v>0</v>
      </c>
      <c r="BT119" s="768">
        <f t="shared" si="100"/>
        <v>0</v>
      </c>
      <c r="BU119" s="771">
        <f t="shared" si="101"/>
        <v>0</v>
      </c>
      <c r="BV119" s="772"/>
      <c r="BW119" s="767"/>
      <c r="BX119" s="765"/>
      <c r="BY119" s="772"/>
      <c r="BZ119" s="767"/>
      <c r="CA119" s="765"/>
      <c r="CB119" s="772"/>
      <c r="CC119" s="767"/>
      <c r="CD119" s="794"/>
      <c r="CE119" s="773">
        <f t="shared" si="102"/>
        <v>0</v>
      </c>
      <c r="CF119" s="774">
        <f t="shared" si="103"/>
        <v>0</v>
      </c>
      <c r="CG119" s="775">
        <f t="shared" si="104"/>
        <v>0</v>
      </c>
      <c r="CH119" s="772"/>
      <c r="CI119" s="767"/>
      <c r="CJ119" s="794"/>
      <c r="CK119" s="874">
        <v>430</v>
      </c>
      <c r="CL119" s="778">
        <v>335</v>
      </c>
      <c r="CM119" s="764">
        <v>300</v>
      </c>
      <c r="CN119" s="764">
        <v>361</v>
      </c>
      <c r="CO119" s="767">
        <v>440</v>
      </c>
      <c r="CP119" s="794">
        <v>361</v>
      </c>
      <c r="CQ119" s="777">
        <v>66</v>
      </c>
      <c r="CR119" s="778">
        <v>58</v>
      </c>
      <c r="CS119" s="778">
        <v>51</v>
      </c>
      <c r="CT119" s="778">
        <v>59</v>
      </c>
      <c r="CU119" s="778">
        <v>81</v>
      </c>
      <c r="CV119" s="764">
        <v>75</v>
      </c>
      <c r="CW119" s="767">
        <v>106</v>
      </c>
      <c r="CX119" s="794">
        <v>121</v>
      </c>
      <c r="CY119" s="777">
        <v>0</v>
      </c>
      <c r="CZ119" s="778">
        <v>0</v>
      </c>
      <c r="DA119" s="778">
        <v>1</v>
      </c>
      <c r="DB119" s="778">
        <v>1</v>
      </c>
      <c r="DC119" s="778">
        <v>2</v>
      </c>
      <c r="DD119" s="767">
        <v>3</v>
      </c>
      <c r="DE119" s="767"/>
      <c r="DF119" s="794"/>
      <c r="DG119" s="892">
        <f t="shared" si="133"/>
        <v>66</v>
      </c>
      <c r="DH119" s="884">
        <f t="shared" si="105"/>
        <v>66</v>
      </c>
      <c r="DI119" s="883">
        <f t="shared" si="134"/>
        <v>58</v>
      </c>
      <c r="DJ119" s="884">
        <f t="shared" si="106"/>
        <v>58</v>
      </c>
      <c r="DK119" s="883">
        <f t="shared" si="135"/>
        <v>50</v>
      </c>
      <c r="DL119" s="884">
        <f t="shared" si="107"/>
        <v>50</v>
      </c>
      <c r="DM119" s="888">
        <f t="shared" si="136"/>
        <v>58</v>
      </c>
      <c r="DN119" s="886">
        <f t="shared" si="111"/>
        <v>58</v>
      </c>
      <c r="DO119" s="886">
        <f t="shared" si="108"/>
        <v>58</v>
      </c>
      <c r="DP119" s="888">
        <f t="shared" si="137"/>
        <v>79</v>
      </c>
      <c r="DQ119" s="886">
        <f t="shared" si="112"/>
        <v>79</v>
      </c>
      <c r="DR119" s="886">
        <f t="shared" si="109"/>
        <v>79</v>
      </c>
      <c r="DS119" s="888">
        <f t="shared" si="138"/>
        <v>72</v>
      </c>
      <c r="DT119" s="886">
        <f t="shared" si="113"/>
        <v>72</v>
      </c>
      <c r="DU119" s="886">
        <f t="shared" si="110"/>
        <v>72</v>
      </c>
      <c r="DV119" s="886">
        <f t="shared" si="114"/>
        <v>72</v>
      </c>
      <c r="DW119" s="888">
        <f t="shared" si="139"/>
        <v>106</v>
      </c>
      <c r="DX119" s="886">
        <f t="shared" si="115"/>
        <v>106</v>
      </c>
      <c r="DY119" s="886">
        <f t="shared" si="116"/>
        <v>106</v>
      </c>
      <c r="DZ119" s="954">
        <f t="shared" si="132"/>
        <v>121</v>
      </c>
      <c r="EA119" s="885">
        <f t="shared" si="117"/>
        <v>121</v>
      </c>
      <c r="EB119" s="885">
        <f t="shared" si="118"/>
        <v>121</v>
      </c>
      <c r="EC119" s="772">
        <v>42</v>
      </c>
      <c r="ED119" s="767">
        <v>59</v>
      </c>
      <c r="EE119" s="770">
        <v>61</v>
      </c>
      <c r="EF119" s="764">
        <v>6</v>
      </c>
      <c r="EG119" s="767">
        <v>7</v>
      </c>
      <c r="EH119" s="857">
        <v>12</v>
      </c>
      <c r="EI119" s="774">
        <f t="shared" si="119"/>
        <v>24</v>
      </c>
      <c r="EJ119" s="774">
        <f t="shared" si="120"/>
        <v>40</v>
      </c>
      <c r="EK119" s="775">
        <f t="shared" si="121"/>
        <v>48</v>
      </c>
      <c r="EL119" s="772">
        <v>24</v>
      </c>
      <c r="EM119" s="767">
        <v>27</v>
      </c>
      <c r="EN119" s="794">
        <v>24</v>
      </c>
      <c r="EO119" s="772">
        <v>4</v>
      </c>
      <c r="EP119" s="767">
        <v>6</v>
      </c>
      <c r="EQ119" s="794">
        <v>4</v>
      </c>
      <c r="ER119" s="772">
        <v>9</v>
      </c>
      <c r="ES119" s="767">
        <v>10</v>
      </c>
      <c r="ET119" s="794">
        <v>5</v>
      </c>
      <c r="EU119" s="774">
        <f t="shared" si="122"/>
        <v>21</v>
      </c>
      <c r="EV119" s="774">
        <f t="shared" si="123"/>
        <v>36</v>
      </c>
      <c r="EW119" s="775">
        <f t="shared" si="124"/>
        <v>39</v>
      </c>
      <c r="EX119" s="772">
        <v>27</v>
      </c>
      <c r="EY119" s="767">
        <v>28</v>
      </c>
      <c r="EZ119" s="794">
        <v>24</v>
      </c>
    </row>
    <row r="120" spans="1:156">
      <c r="A120" s="741" t="s">
        <v>26</v>
      </c>
      <c r="B120" s="742" t="s">
        <v>1126</v>
      </c>
      <c r="C120" s="930"/>
      <c r="D120" s="743">
        <v>136145</v>
      </c>
      <c r="E120" s="934">
        <v>10</v>
      </c>
      <c r="F120" s="762"/>
      <c r="G120" s="763"/>
      <c r="H120" s="763"/>
      <c r="I120" s="764"/>
      <c r="J120" s="764"/>
      <c r="K120" s="764"/>
      <c r="L120" s="765"/>
      <c r="M120" s="762"/>
      <c r="N120" s="763"/>
      <c r="O120" s="766"/>
      <c r="P120" s="766"/>
      <c r="Q120" s="766"/>
      <c r="R120" s="766"/>
      <c r="S120" s="766"/>
      <c r="T120" s="766"/>
      <c r="U120" s="763"/>
      <c r="V120" s="764"/>
      <c r="W120" s="767"/>
      <c r="X120" s="765"/>
      <c r="Y120" s="762"/>
      <c r="Z120" s="766"/>
      <c r="AA120" s="766"/>
      <c r="AB120" s="755"/>
      <c r="AC120" s="756"/>
      <c r="AD120" s="757"/>
      <c r="AE120" s="758"/>
      <c r="AF120" s="766"/>
      <c r="AG120" s="763"/>
      <c r="AH120" s="764"/>
      <c r="AI120" s="767"/>
      <c r="AJ120" s="765"/>
      <c r="AK120" s="892">
        <f t="shared" si="71"/>
        <v>0</v>
      </c>
      <c r="AL120" s="884">
        <f t="shared" si="72"/>
        <v>0</v>
      </c>
      <c r="AM120" s="883">
        <f t="shared" si="73"/>
        <v>0</v>
      </c>
      <c r="AN120" s="884">
        <f t="shared" si="74"/>
        <v>0</v>
      </c>
      <c r="AO120" s="883">
        <f t="shared" si="75"/>
        <v>0</v>
      </c>
      <c r="AP120" s="884">
        <f t="shared" si="76"/>
        <v>0</v>
      </c>
      <c r="AQ120" s="768">
        <f t="shared" si="77"/>
        <v>0</v>
      </c>
      <c r="AR120" s="883">
        <f t="shared" si="78"/>
        <v>0</v>
      </c>
      <c r="AS120" s="886">
        <f t="shared" si="79"/>
        <v>0</v>
      </c>
      <c r="AT120" s="888">
        <f t="shared" si="80"/>
        <v>0</v>
      </c>
      <c r="AU120" s="886">
        <f t="shared" si="81"/>
        <v>0</v>
      </c>
      <c r="AV120" s="886">
        <f t="shared" si="82"/>
        <v>0</v>
      </c>
      <c r="AW120" s="888">
        <f t="shared" si="83"/>
        <v>0</v>
      </c>
      <c r="AX120" s="886">
        <f t="shared" si="84"/>
        <v>0</v>
      </c>
      <c r="AY120" s="886">
        <f t="shared" si="85"/>
        <v>0</v>
      </c>
      <c r="AZ120" s="888">
        <f t="shared" si="86"/>
        <v>0</v>
      </c>
      <c r="BA120" s="884">
        <f t="shared" si="87"/>
        <v>0</v>
      </c>
      <c r="BB120" s="883">
        <f t="shared" si="88"/>
        <v>0</v>
      </c>
      <c r="BC120" s="884">
        <f t="shared" si="89"/>
        <v>0</v>
      </c>
      <c r="BD120" s="883">
        <f t="shared" si="90"/>
        <v>0</v>
      </c>
      <c r="BE120" s="886">
        <f t="shared" si="91"/>
        <v>0</v>
      </c>
      <c r="BF120" s="886">
        <f t="shared" si="92"/>
        <v>0</v>
      </c>
      <c r="BG120" s="888">
        <f t="shared" si="93"/>
        <v>0</v>
      </c>
      <c r="BH120" s="886">
        <f t="shared" si="94"/>
        <v>0</v>
      </c>
      <c r="BI120" s="886">
        <f t="shared" si="95"/>
        <v>0</v>
      </c>
      <c r="BJ120" s="890">
        <f t="shared" si="96"/>
        <v>0</v>
      </c>
      <c r="BK120" s="885">
        <f t="shared" si="97"/>
        <v>0</v>
      </c>
      <c r="BL120" s="885">
        <f t="shared" si="98"/>
        <v>0</v>
      </c>
      <c r="BM120" s="762"/>
      <c r="BN120" s="764"/>
      <c r="BO120" s="770"/>
      <c r="BP120" s="754"/>
      <c r="BQ120" s="753"/>
      <c r="BR120" s="770"/>
      <c r="BS120" s="768">
        <f t="shared" si="99"/>
        <v>0</v>
      </c>
      <c r="BT120" s="768">
        <f t="shared" si="100"/>
        <v>0</v>
      </c>
      <c r="BU120" s="771">
        <f t="shared" si="101"/>
        <v>0</v>
      </c>
      <c r="BV120" s="772"/>
      <c r="BW120" s="767"/>
      <c r="BX120" s="765"/>
      <c r="BY120" s="772"/>
      <c r="BZ120" s="767"/>
      <c r="CA120" s="765"/>
      <c r="CB120" s="772"/>
      <c r="CC120" s="767"/>
      <c r="CD120" s="794"/>
      <c r="CE120" s="773">
        <f t="shared" si="102"/>
        <v>0</v>
      </c>
      <c r="CF120" s="774">
        <f t="shared" si="103"/>
        <v>0</v>
      </c>
      <c r="CG120" s="775">
        <f t="shared" si="104"/>
        <v>0</v>
      </c>
      <c r="CH120" s="772"/>
      <c r="CI120" s="767"/>
      <c r="CJ120" s="794"/>
      <c r="CK120" s="874">
        <v>513</v>
      </c>
      <c r="CL120" s="778">
        <v>566</v>
      </c>
      <c r="CM120" s="764">
        <v>334</v>
      </c>
      <c r="CN120" s="764">
        <v>210</v>
      </c>
      <c r="CO120" s="767">
        <v>280</v>
      </c>
      <c r="CP120" s="794">
        <v>210</v>
      </c>
      <c r="CQ120" s="777">
        <v>188</v>
      </c>
      <c r="CR120" s="778">
        <v>183</v>
      </c>
      <c r="CS120" s="778">
        <v>204</v>
      </c>
      <c r="CT120" s="778">
        <v>231</v>
      </c>
      <c r="CU120" s="778">
        <v>215</v>
      </c>
      <c r="CV120" s="764">
        <v>155</v>
      </c>
      <c r="CW120" s="767">
        <v>158</v>
      </c>
      <c r="CX120" s="794">
        <v>212</v>
      </c>
      <c r="CY120" s="777">
        <v>2</v>
      </c>
      <c r="CZ120" s="778">
        <v>1</v>
      </c>
      <c r="DA120" s="778">
        <v>7</v>
      </c>
      <c r="DB120" s="778">
        <v>4</v>
      </c>
      <c r="DC120" s="778">
        <v>3</v>
      </c>
      <c r="DD120" s="767">
        <v>5</v>
      </c>
      <c r="DE120" s="767"/>
      <c r="DF120" s="794"/>
      <c r="DG120" s="892">
        <f t="shared" si="133"/>
        <v>186</v>
      </c>
      <c r="DH120" s="884">
        <f t="shared" si="105"/>
        <v>186</v>
      </c>
      <c r="DI120" s="883">
        <f t="shared" si="134"/>
        <v>182</v>
      </c>
      <c r="DJ120" s="884">
        <f t="shared" si="106"/>
        <v>182</v>
      </c>
      <c r="DK120" s="883">
        <f t="shared" si="135"/>
        <v>197</v>
      </c>
      <c r="DL120" s="884">
        <f t="shared" si="107"/>
        <v>197</v>
      </c>
      <c r="DM120" s="888">
        <f t="shared" si="136"/>
        <v>227</v>
      </c>
      <c r="DN120" s="886">
        <f t="shared" si="111"/>
        <v>227</v>
      </c>
      <c r="DO120" s="886">
        <f t="shared" si="108"/>
        <v>227</v>
      </c>
      <c r="DP120" s="888">
        <f t="shared" si="137"/>
        <v>212</v>
      </c>
      <c r="DQ120" s="886">
        <f t="shared" si="112"/>
        <v>212</v>
      </c>
      <c r="DR120" s="886">
        <f t="shared" si="109"/>
        <v>212</v>
      </c>
      <c r="DS120" s="888">
        <f t="shared" si="138"/>
        <v>150</v>
      </c>
      <c r="DT120" s="886">
        <f t="shared" si="113"/>
        <v>150</v>
      </c>
      <c r="DU120" s="886">
        <f t="shared" si="110"/>
        <v>150</v>
      </c>
      <c r="DV120" s="886">
        <f t="shared" si="114"/>
        <v>150</v>
      </c>
      <c r="DW120" s="888">
        <f t="shared" si="139"/>
        <v>158</v>
      </c>
      <c r="DX120" s="886">
        <f t="shared" si="115"/>
        <v>158</v>
      </c>
      <c r="DY120" s="886">
        <f t="shared" si="116"/>
        <v>158</v>
      </c>
      <c r="DZ120" s="954">
        <f t="shared" si="132"/>
        <v>212</v>
      </c>
      <c r="EA120" s="885">
        <f t="shared" si="117"/>
        <v>212</v>
      </c>
      <c r="EB120" s="885">
        <f t="shared" si="118"/>
        <v>212</v>
      </c>
      <c r="EC120" s="772">
        <v>97</v>
      </c>
      <c r="ED120" s="767">
        <v>105</v>
      </c>
      <c r="EE120" s="770">
        <v>139</v>
      </c>
      <c r="EF120" s="764">
        <v>11</v>
      </c>
      <c r="EG120" s="767">
        <v>9</v>
      </c>
      <c r="EH120" s="857">
        <v>17</v>
      </c>
      <c r="EI120" s="774">
        <f t="shared" si="119"/>
        <v>42</v>
      </c>
      <c r="EJ120" s="774">
        <f t="shared" si="120"/>
        <v>44</v>
      </c>
      <c r="EK120" s="775">
        <f t="shared" si="121"/>
        <v>56</v>
      </c>
      <c r="EL120" s="772">
        <v>90</v>
      </c>
      <c r="EM120" s="767">
        <v>78</v>
      </c>
      <c r="EN120" s="794">
        <v>58</v>
      </c>
      <c r="EO120" s="772">
        <v>30</v>
      </c>
      <c r="EP120" s="767">
        <v>16</v>
      </c>
      <c r="EQ120" s="794">
        <v>13</v>
      </c>
      <c r="ER120" s="772">
        <v>33</v>
      </c>
      <c r="ES120" s="767">
        <v>42</v>
      </c>
      <c r="ET120" s="794">
        <v>28</v>
      </c>
      <c r="EU120" s="774">
        <f t="shared" si="122"/>
        <v>74</v>
      </c>
      <c r="EV120" s="774">
        <f t="shared" si="123"/>
        <v>76</v>
      </c>
      <c r="EW120" s="775">
        <f t="shared" si="124"/>
        <v>51</v>
      </c>
      <c r="EX120" s="772">
        <v>84</v>
      </c>
      <c r="EY120" s="767">
        <v>83</v>
      </c>
      <c r="EZ120" s="794">
        <v>96</v>
      </c>
    </row>
    <row r="121" spans="1:156">
      <c r="A121" s="565" t="s">
        <v>105</v>
      </c>
      <c r="B121" s="566" t="s">
        <v>530</v>
      </c>
      <c r="C121" s="811"/>
      <c r="D121" s="567">
        <v>139940</v>
      </c>
      <c r="E121" s="567">
        <v>1</v>
      </c>
      <c r="F121" s="762">
        <v>5107</v>
      </c>
      <c r="G121" s="763">
        <v>5433</v>
      </c>
      <c r="H121" s="763">
        <v>5087</v>
      </c>
      <c r="I121" s="764">
        <v>5654</v>
      </c>
      <c r="J121" s="764">
        <v>5887</v>
      </c>
      <c r="K121" s="764">
        <v>6278</v>
      </c>
      <c r="L121" s="765">
        <v>6075</v>
      </c>
      <c r="M121" s="762">
        <v>1772</v>
      </c>
      <c r="N121" s="763">
        <v>2062</v>
      </c>
      <c r="O121" s="766">
        <v>2136</v>
      </c>
      <c r="P121" s="766">
        <v>2474</v>
      </c>
      <c r="Q121" s="763">
        <v>1923</v>
      </c>
      <c r="R121" s="763">
        <v>2272</v>
      </c>
      <c r="S121" s="763">
        <v>2325</v>
      </c>
      <c r="T121" s="763">
        <v>2174</v>
      </c>
      <c r="U121" s="763">
        <v>2517</v>
      </c>
      <c r="V121" s="764">
        <v>2743</v>
      </c>
      <c r="W121" s="767">
        <v>2937</v>
      </c>
      <c r="X121" s="765">
        <v>2853</v>
      </c>
      <c r="Y121" s="762"/>
      <c r="Z121" s="763">
        <v>1</v>
      </c>
      <c r="AA121" s="763"/>
      <c r="AB121" s="763"/>
      <c r="AC121" s="764"/>
      <c r="AD121" s="767"/>
      <c r="AE121" s="763"/>
      <c r="AF121" s="763"/>
      <c r="AG121" s="763"/>
      <c r="AH121" s="764"/>
      <c r="AI121" s="767"/>
      <c r="AJ121" s="765"/>
      <c r="AK121" s="892">
        <f t="shared" si="71"/>
        <v>1772</v>
      </c>
      <c r="AL121" s="884">
        <f t="shared" si="72"/>
        <v>1772</v>
      </c>
      <c r="AM121" s="883">
        <f t="shared" si="73"/>
        <v>2061</v>
      </c>
      <c r="AN121" s="884">
        <f t="shared" si="74"/>
        <v>2061</v>
      </c>
      <c r="AO121" s="883">
        <f t="shared" si="75"/>
        <v>2136</v>
      </c>
      <c r="AP121" s="884">
        <f t="shared" si="76"/>
        <v>2136</v>
      </c>
      <c r="AQ121" s="768">
        <f t="shared" si="77"/>
        <v>2474</v>
      </c>
      <c r="AR121" s="883">
        <f t="shared" si="78"/>
        <v>1923</v>
      </c>
      <c r="AS121" s="886">
        <f t="shared" si="79"/>
        <v>1923</v>
      </c>
      <c r="AT121" s="888">
        <f t="shared" si="80"/>
        <v>2272</v>
      </c>
      <c r="AU121" s="886">
        <f t="shared" si="81"/>
        <v>2272</v>
      </c>
      <c r="AV121" s="886">
        <f t="shared" si="82"/>
        <v>2272</v>
      </c>
      <c r="AW121" s="888">
        <f t="shared" si="83"/>
        <v>2325</v>
      </c>
      <c r="AX121" s="886">
        <f t="shared" si="84"/>
        <v>2325</v>
      </c>
      <c r="AY121" s="886">
        <f t="shared" si="85"/>
        <v>2325</v>
      </c>
      <c r="AZ121" s="888">
        <f t="shared" si="86"/>
        <v>2174</v>
      </c>
      <c r="BA121" s="884">
        <f t="shared" si="87"/>
        <v>2174</v>
      </c>
      <c r="BB121" s="883">
        <f t="shared" si="88"/>
        <v>2517</v>
      </c>
      <c r="BC121" s="884">
        <f t="shared" si="89"/>
        <v>2517</v>
      </c>
      <c r="BD121" s="883">
        <f t="shared" si="90"/>
        <v>2743</v>
      </c>
      <c r="BE121" s="886">
        <f t="shared" si="91"/>
        <v>2743</v>
      </c>
      <c r="BF121" s="886">
        <f t="shared" si="92"/>
        <v>2743</v>
      </c>
      <c r="BG121" s="888">
        <f t="shared" si="93"/>
        <v>2937</v>
      </c>
      <c r="BH121" s="886">
        <f t="shared" si="94"/>
        <v>2937</v>
      </c>
      <c r="BI121" s="886">
        <f t="shared" si="95"/>
        <v>2937</v>
      </c>
      <c r="BJ121" s="890">
        <f t="shared" si="96"/>
        <v>2853</v>
      </c>
      <c r="BK121" s="885">
        <f t="shared" si="97"/>
        <v>2853</v>
      </c>
      <c r="BL121" s="885">
        <f t="shared" si="98"/>
        <v>2853</v>
      </c>
      <c r="BM121" s="762">
        <v>2279</v>
      </c>
      <c r="BN121" s="764">
        <v>2468</v>
      </c>
      <c r="BO121" s="770">
        <v>2372</v>
      </c>
      <c r="BP121" s="763">
        <v>167</v>
      </c>
      <c r="BQ121" s="764">
        <v>157</v>
      </c>
      <c r="BR121" s="770">
        <v>170</v>
      </c>
      <c r="BS121" s="768">
        <f t="shared" si="99"/>
        <v>297</v>
      </c>
      <c r="BT121" s="768">
        <f t="shared" si="100"/>
        <v>312</v>
      </c>
      <c r="BU121" s="771">
        <f t="shared" si="101"/>
        <v>311</v>
      </c>
      <c r="BV121" s="772">
        <v>956</v>
      </c>
      <c r="BW121" s="767">
        <v>1094</v>
      </c>
      <c r="BX121" s="765">
        <v>1098</v>
      </c>
      <c r="BY121" s="772">
        <v>214</v>
      </c>
      <c r="BZ121" s="767">
        <v>228</v>
      </c>
      <c r="CA121" s="765">
        <v>237</v>
      </c>
      <c r="CB121" s="772">
        <v>350</v>
      </c>
      <c r="CC121" s="767">
        <v>425</v>
      </c>
      <c r="CD121" s="765">
        <v>423</v>
      </c>
      <c r="CE121" s="773">
        <f t="shared" si="102"/>
        <v>403</v>
      </c>
      <c r="CF121" s="774">
        <f t="shared" si="103"/>
        <v>525</v>
      </c>
      <c r="CG121" s="775">
        <f t="shared" si="104"/>
        <v>567</v>
      </c>
      <c r="CH121" s="772">
        <v>843</v>
      </c>
      <c r="CI121" s="767">
        <v>1016</v>
      </c>
      <c r="CJ121" s="776">
        <v>1163</v>
      </c>
      <c r="CK121" s="874"/>
      <c r="CL121" s="778"/>
      <c r="CM121" s="764"/>
      <c r="CN121" s="764"/>
      <c r="CO121" s="767"/>
      <c r="CP121" s="780"/>
      <c r="CQ121" s="777"/>
      <c r="CR121" s="778"/>
      <c r="CS121" s="778"/>
      <c r="CT121" s="778"/>
      <c r="CU121" s="778"/>
      <c r="CV121" s="764"/>
      <c r="CW121" s="767"/>
      <c r="CX121" s="765"/>
      <c r="CY121" s="777"/>
      <c r="CZ121" s="778"/>
      <c r="DA121" s="778"/>
      <c r="DB121" s="778"/>
      <c r="DC121" s="778"/>
      <c r="DD121" s="767"/>
      <c r="DE121" s="767"/>
      <c r="DF121" s="765"/>
      <c r="DG121" s="892">
        <f t="shared" si="133"/>
        <v>0</v>
      </c>
      <c r="DH121" s="884">
        <f t="shared" si="105"/>
        <v>0</v>
      </c>
      <c r="DI121" s="883">
        <f t="shared" si="134"/>
        <v>0</v>
      </c>
      <c r="DJ121" s="884">
        <f t="shared" si="106"/>
        <v>0</v>
      </c>
      <c r="DK121" s="883">
        <f t="shared" si="135"/>
        <v>0</v>
      </c>
      <c r="DL121" s="884">
        <f t="shared" si="107"/>
        <v>0</v>
      </c>
      <c r="DM121" s="888">
        <f t="shared" si="136"/>
        <v>0</v>
      </c>
      <c r="DN121" s="886">
        <f t="shared" si="111"/>
        <v>0</v>
      </c>
      <c r="DO121" s="886">
        <f t="shared" si="108"/>
        <v>0</v>
      </c>
      <c r="DP121" s="888">
        <f t="shared" si="137"/>
        <v>0</v>
      </c>
      <c r="DQ121" s="886">
        <f t="shared" si="112"/>
        <v>0</v>
      </c>
      <c r="DR121" s="886">
        <f t="shared" si="109"/>
        <v>0</v>
      </c>
      <c r="DS121" s="888">
        <f t="shared" si="138"/>
        <v>0</v>
      </c>
      <c r="DT121" s="886">
        <f t="shared" si="113"/>
        <v>0</v>
      </c>
      <c r="DU121" s="886">
        <f t="shared" si="110"/>
        <v>0</v>
      </c>
      <c r="DV121" s="886">
        <f t="shared" si="114"/>
        <v>0</v>
      </c>
      <c r="DW121" s="888">
        <f t="shared" si="139"/>
        <v>0</v>
      </c>
      <c r="DX121" s="886">
        <f t="shared" si="115"/>
        <v>0</v>
      </c>
      <c r="DY121" s="886">
        <f t="shared" si="116"/>
        <v>0</v>
      </c>
      <c r="DZ121" s="954">
        <f t="shared" si="132"/>
        <v>0</v>
      </c>
      <c r="EA121" s="885">
        <f t="shared" si="117"/>
        <v>0</v>
      </c>
      <c r="EB121" s="885">
        <f t="shared" si="118"/>
        <v>0</v>
      </c>
      <c r="EC121" s="772"/>
      <c r="ED121" s="767"/>
      <c r="EE121" s="770"/>
      <c r="EF121" s="764"/>
      <c r="EG121" s="767"/>
      <c r="EH121" s="782"/>
      <c r="EI121" s="774">
        <f t="shared" si="119"/>
        <v>0</v>
      </c>
      <c r="EJ121" s="774">
        <f t="shared" si="120"/>
        <v>0</v>
      </c>
      <c r="EK121" s="775">
        <f t="shared" si="121"/>
        <v>0</v>
      </c>
      <c r="EL121" s="772"/>
      <c r="EM121" s="767"/>
      <c r="EN121" s="770"/>
      <c r="EO121" s="772"/>
      <c r="EP121" s="767"/>
      <c r="EQ121" s="782"/>
      <c r="ER121" s="772"/>
      <c r="ES121" s="767"/>
      <c r="ET121" s="770"/>
      <c r="EU121" s="774">
        <f t="shared" si="122"/>
        <v>0</v>
      </c>
      <c r="EV121" s="774">
        <f t="shared" si="123"/>
        <v>0</v>
      </c>
      <c r="EW121" s="775">
        <f t="shared" si="124"/>
        <v>0</v>
      </c>
      <c r="EX121" s="772"/>
      <c r="EY121" s="767"/>
      <c r="EZ121" s="770"/>
    </row>
    <row r="122" spans="1:156">
      <c r="A122" s="565" t="s">
        <v>105</v>
      </c>
      <c r="B122" s="566" t="s">
        <v>531</v>
      </c>
      <c r="C122" s="811"/>
      <c r="D122" s="567">
        <v>139959</v>
      </c>
      <c r="E122" s="567">
        <v>1</v>
      </c>
      <c r="F122" s="762">
        <v>6129</v>
      </c>
      <c r="G122" s="763">
        <v>6484</v>
      </c>
      <c r="H122" s="763">
        <v>6739</v>
      </c>
      <c r="I122" s="764">
        <v>6427</v>
      </c>
      <c r="J122" s="764">
        <v>6523</v>
      </c>
      <c r="K122" s="764">
        <v>6533</v>
      </c>
      <c r="L122" s="765">
        <v>6181</v>
      </c>
      <c r="M122" s="762">
        <v>4375</v>
      </c>
      <c r="N122" s="763">
        <v>4207</v>
      </c>
      <c r="O122" s="766">
        <v>4459</v>
      </c>
      <c r="P122" s="766">
        <v>4282</v>
      </c>
      <c r="Q122" s="763">
        <v>5157</v>
      </c>
      <c r="R122" s="763">
        <v>4500</v>
      </c>
      <c r="S122" s="763">
        <v>4673</v>
      </c>
      <c r="T122" s="763">
        <v>5062</v>
      </c>
      <c r="U122" s="763">
        <v>4677</v>
      </c>
      <c r="V122" s="764">
        <v>4781</v>
      </c>
      <c r="W122" s="767">
        <v>4676</v>
      </c>
      <c r="X122" s="765">
        <v>4667</v>
      </c>
      <c r="Y122" s="762"/>
      <c r="Z122" s="763"/>
      <c r="AA122" s="763"/>
      <c r="AB122" s="763"/>
      <c r="AC122" s="764"/>
      <c r="AD122" s="767"/>
      <c r="AE122" s="763"/>
      <c r="AF122" s="763"/>
      <c r="AG122" s="763"/>
      <c r="AH122" s="764"/>
      <c r="AI122" s="767"/>
      <c r="AJ122" s="765"/>
      <c r="AK122" s="892">
        <f t="shared" si="71"/>
        <v>4375</v>
      </c>
      <c r="AL122" s="884">
        <f t="shared" si="72"/>
        <v>4375</v>
      </c>
      <c r="AM122" s="883">
        <f t="shared" si="73"/>
        <v>4207</v>
      </c>
      <c r="AN122" s="884">
        <f t="shared" si="74"/>
        <v>4207</v>
      </c>
      <c r="AO122" s="883">
        <f t="shared" si="75"/>
        <v>4459</v>
      </c>
      <c r="AP122" s="884">
        <f t="shared" si="76"/>
        <v>4459</v>
      </c>
      <c r="AQ122" s="768">
        <f t="shared" si="77"/>
        <v>4282</v>
      </c>
      <c r="AR122" s="883">
        <f t="shared" si="78"/>
        <v>5157</v>
      </c>
      <c r="AS122" s="886">
        <f t="shared" si="79"/>
        <v>5157</v>
      </c>
      <c r="AT122" s="888">
        <f t="shared" si="80"/>
        <v>4500</v>
      </c>
      <c r="AU122" s="886">
        <f t="shared" si="81"/>
        <v>4500</v>
      </c>
      <c r="AV122" s="886">
        <f t="shared" si="82"/>
        <v>4500</v>
      </c>
      <c r="AW122" s="888">
        <f t="shared" si="83"/>
        <v>4673</v>
      </c>
      <c r="AX122" s="886">
        <f t="shared" si="84"/>
        <v>4673</v>
      </c>
      <c r="AY122" s="886">
        <f t="shared" si="85"/>
        <v>4673</v>
      </c>
      <c r="AZ122" s="888">
        <f t="shared" si="86"/>
        <v>5062</v>
      </c>
      <c r="BA122" s="884">
        <f t="shared" si="87"/>
        <v>5062</v>
      </c>
      <c r="BB122" s="883">
        <f t="shared" si="88"/>
        <v>4677</v>
      </c>
      <c r="BC122" s="884">
        <f t="shared" si="89"/>
        <v>4677</v>
      </c>
      <c r="BD122" s="883">
        <f t="shared" si="90"/>
        <v>4781</v>
      </c>
      <c r="BE122" s="886">
        <f t="shared" si="91"/>
        <v>4781</v>
      </c>
      <c r="BF122" s="886">
        <f t="shared" si="92"/>
        <v>4781</v>
      </c>
      <c r="BG122" s="888">
        <f t="shared" si="93"/>
        <v>4676</v>
      </c>
      <c r="BH122" s="886">
        <f t="shared" si="94"/>
        <v>4676</v>
      </c>
      <c r="BI122" s="886">
        <f t="shared" si="95"/>
        <v>4676</v>
      </c>
      <c r="BJ122" s="890">
        <f t="shared" si="96"/>
        <v>4667</v>
      </c>
      <c r="BK122" s="885">
        <f t="shared" si="97"/>
        <v>4667</v>
      </c>
      <c r="BL122" s="885">
        <f t="shared" si="98"/>
        <v>4667</v>
      </c>
      <c r="BM122" s="762">
        <v>4497</v>
      </c>
      <c r="BN122" s="764">
        <v>4399</v>
      </c>
      <c r="BO122" s="770">
        <v>4391</v>
      </c>
      <c r="BP122" s="763">
        <v>89</v>
      </c>
      <c r="BQ122" s="764">
        <v>122</v>
      </c>
      <c r="BR122" s="770">
        <v>100</v>
      </c>
      <c r="BS122" s="768">
        <f t="shared" si="99"/>
        <v>195</v>
      </c>
      <c r="BT122" s="768">
        <f t="shared" si="100"/>
        <v>155</v>
      </c>
      <c r="BU122" s="771">
        <f t="shared" si="101"/>
        <v>176</v>
      </c>
      <c r="BV122" s="772">
        <v>4065</v>
      </c>
      <c r="BW122" s="767">
        <v>3590</v>
      </c>
      <c r="BX122" s="765">
        <v>3795</v>
      </c>
      <c r="BY122" s="772">
        <v>386</v>
      </c>
      <c r="BZ122" s="767">
        <v>310</v>
      </c>
      <c r="CA122" s="765">
        <v>314</v>
      </c>
      <c r="CB122" s="772">
        <v>376</v>
      </c>
      <c r="CC122" s="767">
        <v>317</v>
      </c>
      <c r="CD122" s="765">
        <v>282</v>
      </c>
      <c r="CE122" s="773">
        <f t="shared" si="102"/>
        <v>330</v>
      </c>
      <c r="CF122" s="774">
        <f t="shared" si="103"/>
        <v>283</v>
      </c>
      <c r="CG122" s="775">
        <f t="shared" si="104"/>
        <v>282</v>
      </c>
      <c r="CH122" s="772">
        <v>3348</v>
      </c>
      <c r="CI122" s="767">
        <v>3268</v>
      </c>
      <c r="CJ122" s="776">
        <v>3553</v>
      </c>
      <c r="CK122" s="874"/>
      <c r="CL122" s="778"/>
      <c r="CM122" s="764"/>
      <c r="CN122" s="764"/>
      <c r="CO122" s="767"/>
      <c r="CP122" s="780"/>
      <c r="CQ122" s="777"/>
      <c r="CR122" s="778"/>
      <c r="CS122" s="778"/>
      <c r="CT122" s="778"/>
      <c r="CU122" s="778"/>
      <c r="CV122" s="764"/>
      <c r="CW122" s="767"/>
      <c r="CX122" s="765"/>
      <c r="CY122" s="777"/>
      <c r="CZ122" s="778"/>
      <c r="DA122" s="778"/>
      <c r="DB122" s="778"/>
      <c r="DC122" s="778"/>
      <c r="DD122" s="767"/>
      <c r="DE122" s="767"/>
      <c r="DF122" s="765"/>
      <c r="DG122" s="892">
        <f t="shared" si="133"/>
        <v>0</v>
      </c>
      <c r="DH122" s="884">
        <f t="shared" si="105"/>
        <v>0</v>
      </c>
      <c r="DI122" s="883">
        <f t="shared" si="134"/>
        <v>0</v>
      </c>
      <c r="DJ122" s="884">
        <f t="shared" si="106"/>
        <v>0</v>
      </c>
      <c r="DK122" s="883">
        <f t="shared" si="135"/>
        <v>0</v>
      </c>
      <c r="DL122" s="884">
        <f t="shared" si="107"/>
        <v>0</v>
      </c>
      <c r="DM122" s="888">
        <f t="shared" si="136"/>
        <v>0</v>
      </c>
      <c r="DN122" s="886">
        <f t="shared" si="111"/>
        <v>0</v>
      </c>
      <c r="DO122" s="886">
        <f t="shared" si="108"/>
        <v>0</v>
      </c>
      <c r="DP122" s="888">
        <f t="shared" si="137"/>
        <v>0</v>
      </c>
      <c r="DQ122" s="886">
        <f t="shared" si="112"/>
        <v>0</v>
      </c>
      <c r="DR122" s="886">
        <f t="shared" si="109"/>
        <v>0</v>
      </c>
      <c r="DS122" s="888">
        <f t="shared" si="138"/>
        <v>0</v>
      </c>
      <c r="DT122" s="886">
        <f t="shared" si="113"/>
        <v>0</v>
      </c>
      <c r="DU122" s="886">
        <f t="shared" si="110"/>
        <v>0</v>
      </c>
      <c r="DV122" s="886">
        <f t="shared" si="114"/>
        <v>0</v>
      </c>
      <c r="DW122" s="888">
        <f t="shared" si="139"/>
        <v>0</v>
      </c>
      <c r="DX122" s="886">
        <f t="shared" si="115"/>
        <v>0</v>
      </c>
      <c r="DY122" s="886">
        <f t="shared" si="116"/>
        <v>0</v>
      </c>
      <c r="DZ122" s="954">
        <f t="shared" si="132"/>
        <v>0</v>
      </c>
      <c r="EA122" s="885">
        <f t="shared" si="117"/>
        <v>0</v>
      </c>
      <c r="EB122" s="885">
        <f t="shared" si="118"/>
        <v>0</v>
      </c>
      <c r="EC122" s="772"/>
      <c r="ED122" s="767"/>
      <c r="EE122" s="770"/>
      <c r="EF122" s="764"/>
      <c r="EG122" s="767"/>
      <c r="EH122" s="782"/>
      <c r="EI122" s="774">
        <f t="shared" si="119"/>
        <v>0</v>
      </c>
      <c r="EJ122" s="774">
        <f t="shared" si="120"/>
        <v>0</v>
      </c>
      <c r="EK122" s="775">
        <f t="shared" si="121"/>
        <v>0</v>
      </c>
      <c r="EL122" s="772"/>
      <c r="EM122" s="767"/>
      <c r="EN122" s="770"/>
      <c r="EO122" s="772"/>
      <c r="EP122" s="767"/>
      <c r="EQ122" s="782"/>
      <c r="ER122" s="772"/>
      <c r="ES122" s="767"/>
      <c r="ET122" s="770"/>
      <c r="EU122" s="774">
        <f t="shared" si="122"/>
        <v>0</v>
      </c>
      <c r="EV122" s="774">
        <f t="shared" si="123"/>
        <v>0</v>
      </c>
      <c r="EW122" s="775">
        <f t="shared" si="124"/>
        <v>0</v>
      </c>
      <c r="EX122" s="772"/>
      <c r="EY122" s="767"/>
      <c r="EZ122" s="770"/>
    </row>
    <row r="123" spans="1:156">
      <c r="A123" s="565" t="s">
        <v>105</v>
      </c>
      <c r="B123" s="566" t="s">
        <v>532</v>
      </c>
      <c r="C123" s="811"/>
      <c r="D123" s="567">
        <v>139755</v>
      </c>
      <c r="E123" s="567">
        <v>2</v>
      </c>
      <c r="F123" s="762">
        <v>3262</v>
      </c>
      <c r="G123" s="763">
        <v>3086</v>
      </c>
      <c r="H123" s="763">
        <v>3513</v>
      </c>
      <c r="I123" s="764">
        <v>3256</v>
      </c>
      <c r="J123" s="764">
        <v>3474</v>
      </c>
      <c r="K123" s="764">
        <v>3637</v>
      </c>
      <c r="L123" s="765">
        <v>3694</v>
      </c>
      <c r="M123" s="762">
        <v>2329</v>
      </c>
      <c r="N123" s="763">
        <v>2244</v>
      </c>
      <c r="O123" s="766">
        <v>2230</v>
      </c>
      <c r="P123" s="766">
        <v>2283</v>
      </c>
      <c r="Q123" s="763">
        <v>2228</v>
      </c>
      <c r="R123" s="763">
        <v>2573</v>
      </c>
      <c r="S123" s="763">
        <v>2453</v>
      </c>
      <c r="T123" s="763">
        <v>2836</v>
      </c>
      <c r="U123" s="763">
        <v>2631</v>
      </c>
      <c r="V123" s="764">
        <v>2634</v>
      </c>
      <c r="W123" s="767">
        <v>2658</v>
      </c>
      <c r="X123" s="765">
        <v>2709</v>
      </c>
      <c r="Y123" s="762"/>
      <c r="Z123" s="763">
        <v>1</v>
      </c>
      <c r="AA123" s="763"/>
      <c r="AB123" s="763"/>
      <c r="AC123" s="764"/>
      <c r="AD123" s="767"/>
      <c r="AE123" s="763"/>
      <c r="AF123" s="763"/>
      <c r="AG123" s="763"/>
      <c r="AH123" s="764"/>
      <c r="AI123" s="767"/>
      <c r="AJ123" s="765"/>
      <c r="AK123" s="892">
        <f t="shared" si="71"/>
        <v>2329</v>
      </c>
      <c r="AL123" s="884">
        <f t="shared" si="72"/>
        <v>2329</v>
      </c>
      <c r="AM123" s="883">
        <f t="shared" si="73"/>
        <v>2243</v>
      </c>
      <c r="AN123" s="884">
        <f t="shared" si="74"/>
        <v>2243</v>
      </c>
      <c r="AO123" s="883">
        <f t="shared" si="75"/>
        <v>2230</v>
      </c>
      <c r="AP123" s="884">
        <f t="shared" si="76"/>
        <v>2230</v>
      </c>
      <c r="AQ123" s="768">
        <f t="shared" si="77"/>
        <v>2283</v>
      </c>
      <c r="AR123" s="883">
        <f t="shared" si="78"/>
        <v>2228</v>
      </c>
      <c r="AS123" s="886">
        <f t="shared" si="79"/>
        <v>2228</v>
      </c>
      <c r="AT123" s="888">
        <f t="shared" si="80"/>
        <v>2573</v>
      </c>
      <c r="AU123" s="886">
        <f t="shared" si="81"/>
        <v>2573</v>
      </c>
      <c r="AV123" s="886">
        <f t="shared" si="82"/>
        <v>2573</v>
      </c>
      <c r="AW123" s="888">
        <f t="shared" si="83"/>
        <v>2453</v>
      </c>
      <c r="AX123" s="886">
        <f t="shared" si="84"/>
        <v>2453</v>
      </c>
      <c r="AY123" s="886">
        <f t="shared" si="85"/>
        <v>2453</v>
      </c>
      <c r="AZ123" s="888">
        <f t="shared" si="86"/>
        <v>2836</v>
      </c>
      <c r="BA123" s="884">
        <f t="shared" si="87"/>
        <v>2836</v>
      </c>
      <c r="BB123" s="883">
        <f t="shared" si="88"/>
        <v>2631</v>
      </c>
      <c r="BC123" s="884">
        <f t="shared" si="89"/>
        <v>2631</v>
      </c>
      <c r="BD123" s="883">
        <f t="shared" si="90"/>
        <v>2634</v>
      </c>
      <c r="BE123" s="886">
        <f t="shared" si="91"/>
        <v>2634</v>
      </c>
      <c r="BF123" s="886">
        <f t="shared" si="92"/>
        <v>2634</v>
      </c>
      <c r="BG123" s="888">
        <f t="shared" si="93"/>
        <v>2658</v>
      </c>
      <c r="BH123" s="886">
        <f t="shared" si="94"/>
        <v>2658</v>
      </c>
      <c r="BI123" s="886">
        <f t="shared" si="95"/>
        <v>2658</v>
      </c>
      <c r="BJ123" s="890">
        <f t="shared" si="96"/>
        <v>2709</v>
      </c>
      <c r="BK123" s="885">
        <f t="shared" si="97"/>
        <v>2709</v>
      </c>
      <c r="BL123" s="885">
        <f t="shared" si="98"/>
        <v>2709</v>
      </c>
      <c r="BM123" s="762">
        <v>2451</v>
      </c>
      <c r="BN123" s="764">
        <v>2505</v>
      </c>
      <c r="BO123" s="770">
        <v>2570</v>
      </c>
      <c r="BP123" s="763">
        <v>37</v>
      </c>
      <c r="BQ123" s="764">
        <v>22</v>
      </c>
      <c r="BR123" s="770">
        <v>21</v>
      </c>
      <c r="BS123" s="768">
        <f t="shared" si="99"/>
        <v>146</v>
      </c>
      <c r="BT123" s="768">
        <f t="shared" si="100"/>
        <v>131</v>
      </c>
      <c r="BU123" s="771">
        <f t="shared" si="101"/>
        <v>118</v>
      </c>
      <c r="BV123" s="772">
        <v>1761</v>
      </c>
      <c r="BW123" s="767">
        <v>2046</v>
      </c>
      <c r="BX123" s="765">
        <v>1905</v>
      </c>
      <c r="BY123" s="772">
        <v>187</v>
      </c>
      <c r="BZ123" s="767">
        <v>225</v>
      </c>
      <c r="CA123" s="765">
        <v>199</v>
      </c>
      <c r="CB123" s="772">
        <v>174</v>
      </c>
      <c r="CC123" s="767">
        <v>168</v>
      </c>
      <c r="CD123" s="765">
        <v>157</v>
      </c>
      <c r="CE123" s="773">
        <f t="shared" si="102"/>
        <v>106</v>
      </c>
      <c r="CF123" s="774">
        <f t="shared" si="103"/>
        <v>134</v>
      </c>
      <c r="CG123" s="775">
        <f t="shared" si="104"/>
        <v>192</v>
      </c>
      <c r="CH123" s="772">
        <v>1828</v>
      </c>
      <c r="CI123" s="767">
        <v>1786</v>
      </c>
      <c r="CJ123" s="776">
        <v>1784</v>
      </c>
      <c r="CK123" s="874"/>
      <c r="CL123" s="778"/>
      <c r="CM123" s="764"/>
      <c r="CN123" s="764"/>
      <c r="CO123" s="767"/>
      <c r="CP123" s="780"/>
      <c r="CQ123" s="777"/>
      <c r="CR123" s="778"/>
      <c r="CS123" s="778"/>
      <c r="CT123" s="778"/>
      <c r="CU123" s="724"/>
      <c r="CV123" s="764"/>
      <c r="CW123" s="767"/>
      <c r="CX123" s="765"/>
      <c r="CY123" s="777"/>
      <c r="CZ123" s="778"/>
      <c r="DA123" s="778"/>
      <c r="DB123" s="778"/>
      <c r="DC123" s="778"/>
      <c r="DD123" s="767"/>
      <c r="DE123" s="767"/>
      <c r="DF123" s="765"/>
      <c r="DG123" s="892">
        <f t="shared" si="133"/>
        <v>0</v>
      </c>
      <c r="DH123" s="884">
        <f t="shared" si="105"/>
        <v>0</v>
      </c>
      <c r="DI123" s="883">
        <f t="shared" si="134"/>
        <v>0</v>
      </c>
      <c r="DJ123" s="884">
        <f t="shared" si="106"/>
        <v>0</v>
      </c>
      <c r="DK123" s="883">
        <f t="shared" si="135"/>
        <v>0</v>
      </c>
      <c r="DL123" s="884">
        <f t="shared" si="107"/>
        <v>0</v>
      </c>
      <c r="DM123" s="888">
        <f t="shared" si="136"/>
        <v>0</v>
      </c>
      <c r="DN123" s="886">
        <f t="shared" si="111"/>
        <v>0</v>
      </c>
      <c r="DO123" s="886">
        <f t="shared" si="108"/>
        <v>0</v>
      </c>
      <c r="DP123" s="888">
        <f t="shared" si="137"/>
        <v>0</v>
      </c>
      <c r="DQ123" s="886">
        <f t="shared" si="112"/>
        <v>0</v>
      </c>
      <c r="DR123" s="886">
        <f t="shared" si="109"/>
        <v>0</v>
      </c>
      <c r="DS123" s="888">
        <f t="shared" si="138"/>
        <v>0</v>
      </c>
      <c r="DT123" s="886">
        <f t="shared" si="113"/>
        <v>0</v>
      </c>
      <c r="DU123" s="886">
        <f t="shared" si="110"/>
        <v>0</v>
      </c>
      <c r="DV123" s="886">
        <f t="shared" si="114"/>
        <v>0</v>
      </c>
      <c r="DW123" s="888">
        <f t="shared" si="139"/>
        <v>0</v>
      </c>
      <c r="DX123" s="886">
        <f t="shared" si="115"/>
        <v>0</v>
      </c>
      <c r="DY123" s="886">
        <f t="shared" si="116"/>
        <v>0</v>
      </c>
      <c r="DZ123" s="954">
        <f t="shared" si="132"/>
        <v>0</v>
      </c>
      <c r="EA123" s="885">
        <f t="shared" si="117"/>
        <v>0</v>
      </c>
      <c r="EB123" s="885">
        <f t="shared" si="118"/>
        <v>0</v>
      </c>
      <c r="EC123" s="772"/>
      <c r="ED123" s="767"/>
      <c r="EE123" s="770"/>
      <c r="EF123" s="764"/>
      <c r="EG123" s="767"/>
      <c r="EH123" s="782"/>
      <c r="EI123" s="774">
        <f t="shared" si="119"/>
        <v>0</v>
      </c>
      <c r="EJ123" s="774">
        <f t="shared" si="120"/>
        <v>0</v>
      </c>
      <c r="EK123" s="775">
        <f t="shared" si="121"/>
        <v>0</v>
      </c>
      <c r="EL123" s="772"/>
      <c r="EM123" s="767"/>
      <c r="EN123" s="770"/>
      <c r="EO123" s="772"/>
      <c r="EP123" s="767"/>
      <c r="EQ123" s="782"/>
      <c r="ER123" s="772"/>
      <c r="ES123" s="767"/>
      <c r="ET123" s="770"/>
      <c r="EU123" s="774">
        <f t="shared" si="122"/>
        <v>0</v>
      </c>
      <c r="EV123" s="774">
        <f t="shared" si="123"/>
        <v>0</v>
      </c>
      <c r="EW123" s="775">
        <f t="shared" si="124"/>
        <v>0</v>
      </c>
      <c r="EX123" s="772"/>
      <c r="EY123" s="767"/>
      <c r="EZ123" s="770"/>
    </row>
    <row r="124" spans="1:156">
      <c r="A124" s="565" t="s">
        <v>105</v>
      </c>
      <c r="B124" s="566" t="s">
        <v>533</v>
      </c>
      <c r="C124" s="811"/>
      <c r="D124" s="567">
        <v>139931</v>
      </c>
      <c r="E124" s="567">
        <v>3</v>
      </c>
      <c r="F124" s="762">
        <v>4217</v>
      </c>
      <c r="G124" s="763">
        <v>4507</v>
      </c>
      <c r="H124" s="763">
        <v>4205</v>
      </c>
      <c r="I124" s="764">
        <v>4485</v>
      </c>
      <c r="J124" s="764">
        <v>4779</v>
      </c>
      <c r="K124" s="764">
        <v>5311</v>
      </c>
      <c r="L124" s="765">
        <v>5325</v>
      </c>
      <c r="M124" s="762">
        <v>3266</v>
      </c>
      <c r="N124" s="763">
        <v>2861</v>
      </c>
      <c r="O124" s="766">
        <v>2633</v>
      </c>
      <c r="P124" s="766">
        <v>2599</v>
      </c>
      <c r="Q124" s="763">
        <v>2735</v>
      </c>
      <c r="R124" s="763">
        <v>2983</v>
      </c>
      <c r="S124" s="763">
        <v>3125</v>
      </c>
      <c r="T124" s="763">
        <v>2732</v>
      </c>
      <c r="U124" s="763">
        <v>3029</v>
      </c>
      <c r="V124" s="764">
        <v>3108</v>
      </c>
      <c r="W124" s="767">
        <v>3492</v>
      </c>
      <c r="X124" s="765">
        <v>3597</v>
      </c>
      <c r="Y124" s="762"/>
      <c r="Z124" s="763">
        <v>2</v>
      </c>
      <c r="AA124" s="763"/>
      <c r="AB124" s="763"/>
      <c r="AC124" s="764"/>
      <c r="AD124" s="767"/>
      <c r="AE124" s="763"/>
      <c r="AF124" s="763"/>
      <c r="AG124" s="763"/>
      <c r="AH124" s="764"/>
      <c r="AI124" s="767"/>
      <c r="AJ124" s="765"/>
      <c r="AK124" s="892">
        <f t="shared" si="71"/>
        <v>3266</v>
      </c>
      <c r="AL124" s="884">
        <f t="shared" si="72"/>
        <v>3266</v>
      </c>
      <c r="AM124" s="883">
        <f t="shared" si="73"/>
        <v>2859</v>
      </c>
      <c r="AN124" s="884">
        <f t="shared" si="74"/>
        <v>2859</v>
      </c>
      <c r="AO124" s="883">
        <f t="shared" si="75"/>
        <v>2633</v>
      </c>
      <c r="AP124" s="884">
        <f t="shared" si="76"/>
        <v>2633</v>
      </c>
      <c r="AQ124" s="768">
        <f t="shared" si="77"/>
        <v>2599</v>
      </c>
      <c r="AR124" s="883">
        <f t="shared" si="78"/>
        <v>2735</v>
      </c>
      <c r="AS124" s="886">
        <f t="shared" si="79"/>
        <v>2735</v>
      </c>
      <c r="AT124" s="888">
        <f t="shared" si="80"/>
        <v>2983</v>
      </c>
      <c r="AU124" s="886">
        <f t="shared" si="81"/>
        <v>2983</v>
      </c>
      <c r="AV124" s="886">
        <f t="shared" si="82"/>
        <v>2983</v>
      </c>
      <c r="AW124" s="888">
        <f t="shared" si="83"/>
        <v>3125</v>
      </c>
      <c r="AX124" s="886">
        <f t="shared" si="84"/>
        <v>3125</v>
      </c>
      <c r="AY124" s="886">
        <f t="shared" si="85"/>
        <v>3125</v>
      </c>
      <c r="AZ124" s="888">
        <f t="shared" si="86"/>
        <v>2732</v>
      </c>
      <c r="BA124" s="884">
        <f t="shared" si="87"/>
        <v>2732</v>
      </c>
      <c r="BB124" s="883">
        <f t="shared" si="88"/>
        <v>3029</v>
      </c>
      <c r="BC124" s="884">
        <f t="shared" si="89"/>
        <v>3029</v>
      </c>
      <c r="BD124" s="883">
        <f t="shared" si="90"/>
        <v>3108</v>
      </c>
      <c r="BE124" s="886">
        <f t="shared" si="91"/>
        <v>3108</v>
      </c>
      <c r="BF124" s="886">
        <f t="shared" si="92"/>
        <v>3108</v>
      </c>
      <c r="BG124" s="888">
        <f t="shared" si="93"/>
        <v>3492</v>
      </c>
      <c r="BH124" s="886">
        <f t="shared" si="94"/>
        <v>3492</v>
      </c>
      <c r="BI124" s="886">
        <f t="shared" si="95"/>
        <v>3492</v>
      </c>
      <c r="BJ124" s="890">
        <f t="shared" si="96"/>
        <v>3597</v>
      </c>
      <c r="BK124" s="885">
        <f t="shared" si="97"/>
        <v>3597</v>
      </c>
      <c r="BL124" s="885">
        <f t="shared" si="98"/>
        <v>3597</v>
      </c>
      <c r="BM124" s="762">
        <v>2525</v>
      </c>
      <c r="BN124" s="764">
        <v>2779</v>
      </c>
      <c r="BO124" s="770">
        <v>2863</v>
      </c>
      <c r="BP124" s="763">
        <v>235</v>
      </c>
      <c r="BQ124" s="764">
        <v>281</v>
      </c>
      <c r="BR124" s="770">
        <v>305</v>
      </c>
      <c r="BS124" s="768">
        <f t="shared" si="99"/>
        <v>348</v>
      </c>
      <c r="BT124" s="768">
        <f t="shared" si="100"/>
        <v>432</v>
      </c>
      <c r="BU124" s="771">
        <f t="shared" si="101"/>
        <v>429</v>
      </c>
      <c r="BV124" s="772">
        <v>1295</v>
      </c>
      <c r="BW124" s="767">
        <v>1342</v>
      </c>
      <c r="BX124" s="765">
        <v>1457</v>
      </c>
      <c r="BY124" s="772">
        <v>191</v>
      </c>
      <c r="BZ124" s="767">
        <v>203</v>
      </c>
      <c r="CA124" s="765">
        <v>186</v>
      </c>
      <c r="CB124" s="772">
        <v>665</v>
      </c>
      <c r="CC124" s="767">
        <v>859</v>
      </c>
      <c r="CD124" s="765">
        <v>884</v>
      </c>
      <c r="CE124" s="773">
        <f t="shared" si="102"/>
        <v>584</v>
      </c>
      <c r="CF124" s="774">
        <f t="shared" si="103"/>
        <v>579</v>
      </c>
      <c r="CG124" s="775">
        <f t="shared" si="104"/>
        <v>598</v>
      </c>
      <c r="CH124" s="772">
        <v>1479</v>
      </c>
      <c r="CI124" s="767">
        <v>1345</v>
      </c>
      <c r="CJ124" s="776">
        <v>1312</v>
      </c>
      <c r="CK124" s="874"/>
      <c r="CL124" s="778"/>
      <c r="CM124" s="764"/>
      <c r="CN124" s="764"/>
      <c r="CO124" s="767"/>
      <c r="CP124" s="780"/>
      <c r="CQ124" s="777"/>
      <c r="CR124" s="778"/>
      <c r="CS124" s="778"/>
      <c r="CT124" s="778"/>
      <c r="CU124" s="724"/>
      <c r="CV124" s="764"/>
      <c r="CW124" s="767"/>
      <c r="CX124" s="765"/>
      <c r="CY124" s="777"/>
      <c r="CZ124" s="778"/>
      <c r="DA124" s="778"/>
      <c r="DB124" s="778"/>
      <c r="DC124" s="778"/>
      <c r="DD124" s="767"/>
      <c r="DE124" s="767"/>
      <c r="DF124" s="765"/>
      <c r="DG124" s="892">
        <f t="shared" si="133"/>
        <v>0</v>
      </c>
      <c r="DH124" s="884">
        <f t="shared" si="105"/>
        <v>0</v>
      </c>
      <c r="DI124" s="883">
        <f t="shared" si="134"/>
        <v>0</v>
      </c>
      <c r="DJ124" s="884">
        <f t="shared" si="106"/>
        <v>0</v>
      </c>
      <c r="DK124" s="883">
        <f t="shared" si="135"/>
        <v>0</v>
      </c>
      <c r="DL124" s="884">
        <f t="shared" si="107"/>
        <v>0</v>
      </c>
      <c r="DM124" s="888">
        <f t="shared" si="136"/>
        <v>0</v>
      </c>
      <c r="DN124" s="886">
        <f t="shared" si="111"/>
        <v>0</v>
      </c>
      <c r="DO124" s="886">
        <f t="shared" si="108"/>
        <v>0</v>
      </c>
      <c r="DP124" s="888">
        <f t="shared" si="137"/>
        <v>0</v>
      </c>
      <c r="DQ124" s="886">
        <f t="shared" si="112"/>
        <v>0</v>
      </c>
      <c r="DR124" s="886">
        <f t="shared" si="109"/>
        <v>0</v>
      </c>
      <c r="DS124" s="888">
        <f t="shared" si="138"/>
        <v>0</v>
      </c>
      <c r="DT124" s="886">
        <f t="shared" si="113"/>
        <v>0</v>
      </c>
      <c r="DU124" s="886">
        <f t="shared" si="110"/>
        <v>0</v>
      </c>
      <c r="DV124" s="886">
        <f t="shared" si="114"/>
        <v>0</v>
      </c>
      <c r="DW124" s="888">
        <f t="shared" si="139"/>
        <v>0</v>
      </c>
      <c r="DX124" s="886">
        <f t="shared" si="115"/>
        <v>0</v>
      </c>
      <c r="DY124" s="886">
        <f t="shared" si="116"/>
        <v>0</v>
      </c>
      <c r="DZ124" s="954">
        <f t="shared" si="132"/>
        <v>0</v>
      </c>
      <c r="EA124" s="885">
        <f t="shared" si="117"/>
        <v>0</v>
      </c>
      <c r="EB124" s="885">
        <f t="shared" si="118"/>
        <v>0</v>
      </c>
      <c r="EC124" s="772"/>
      <c r="ED124" s="767"/>
      <c r="EE124" s="770"/>
      <c r="EF124" s="764"/>
      <c r="EG124" s="767"/>
      <c r="EH124" s="782"/>
      <c r="EI124" s="774">
        <f t="shared" si="119"/>
        <v>0</v>
      </c>
      <c r="EJ124" s="774">
        <f t="shared" si="120"/>
        <v>0</v>
      </c>
      <c r="EK124" s="775">
        <f t="shared" si="121"/>
        <v>0</v>
      </c>
      <c r="EL124" s="772"/>
      <c r="EM124" s="767"/>
      <c r="EN124" s="770"/>
      <c r="EO124" s="772"/>
      <c r="EP124" s="767"/>
      <c r="EQ124" s="782"/>
      <c r="ER124" s="772"/>
      <c r="ES124" s="767"/>
      <c r="ET124" s="770"/>
      <c r="EU124" s="774">
        <f t="shared" si="122"/>
        <v>0</v>
      </c>
      <c r="EV124" s="774">
        <f t="shared" si="123"/>
        <v>0</v>
      </c>
      <c r="EW124" s="775">
        <f t="shared" si="124"/>
        <v>0</v>
      </c>
      <c r="EX124" s="772"/>
      <c r="EY124" s="767"/>
      <c r="EZ124" s="770"/>
    </row>
    <row r="125" spans="1:156">
      <c r="A125" s="565" t="s">
        <v>105</v>
      </c>
      <c r="B125" s="566" t="s">
        <v>534</v>
      </c>
      <c r="C125" s="811"/>
      <c r="D125" s="567">
        <v>141334</v>
      </c>
      <c r="E125" s="567">
        <v>3</v>
      </c>
      <c r="F125" s="762">
        <v>2573</v>
      </c>
      <c r="G125" s="763">
        <v>2488</v>
      </c>
      <c r="H125" s="763">
        <v>2564</v>
      </c>
      <c r="I125" s="764">
        <v>2709</v>
      </c>
      <c r="J125" s="764">
        <v>2874</v>
      </c>
      <c r="K125" s="764">
        <v>2891</v>
      </c>
      <c r="L125" s="765">
        <v>2733</v>
      </c>
      <c r="M125" s="762">
        <v>1604</v>
      </c>
      <c r="N125" s="763">
        <v>1661</v>
      </c>
      <c r="O125" s="766">
        <v>1551</v>
      </c>
      <c r="P125" s="766">
        <v>1621</v>
      </c>
      <c r="Q125" s="763">
        <v>1738</v>
      </c>
      <c r="R125" s="763">
        <v>1702</v>
      </c>
      <c r="S125" s="763">
        <v>1640</v>
      </c>
      <c r="T125" s="763">
        <v>1694</v>
      </c>
      <c r="U125" s="763">
        <v>1795</v>
      </c>
      <c r="V125" s="764">
        <v>2008</v>
      </c>
      <c r="W125" s="767">
        <v>1911</v>
      </c>
      <c r="X125" s="765">
        <v>1844</v>
      </c>
      <c r="Y125" s="762"/>
      <c r="Z125" s="763"/>
      <c r="AA125" s="763"/>
      <c r="AB125" s="763"/>
      <c r="AC125" s="764"/>
      <c r="AD125" s="767"/>
      <c r="AE125" s="763"/>
      <c r="AF125" s="763"/>
      <c r="AG125" s="763"/>
      <c r="AH125" s="764"/>
      <c r="AI125" s="767"/>
      <c r="AJ125" s="765"/>
      <c r="AK125" s="892">
        <f t="shared" si="71"/>
        <v>1604</v>
      </c>
      <c r="AL125" s="884">
        <f t="shared" si="72"/>
        <v>1604</v>
      </c>
      <c r="AM125" s="883">
        <f t="shared" si="73"/>
        <v>1661</v>
      </c>
      <c r="AN125" s="884">
        <f t="shared" si="74"/>
        <v>1661</v>
      </c>
      <c r="AO125" s="883">
        <f t="shared" si="75"/>
        <v>1551</v>
      </c>
      <c r="AP125" s="884">
        <f t="shared" si="76"/>
        <v>1551</v>
      </c>
      <c r="AQ125" s="768">
        <f t="shared" si="77"/>
        <v>1621</v>
      </c>
      <c r="AR125" s="883">
        <f t="shared" si="78"/>
        <v>1738</v>
      </c>
      <c r="AS125" s="886">
        <f t="shared" si="79"/>
        <v>1738</v>
      </c>
      <c r="AT125" s="888">
        <f t="shared" si="80"/>
        <v>1702</v>
      </c>
      <c r="AU125" s="886">
        <f t="shared" si="81"/>
        <v>1702</v>
      </c>
      <c r="AV125" s="886">
        <f t="shared" si="82"/>
        <v>1702</v>
      </c>
      <c r="AW125" s="888">
        <f t="shared" si="83"/>
        <v>1640</v>
      </c>
      <c r="AX125" s="886">
        <f t="shared" si="84"/>
        <v>1640</v>
      </c>
      <c r="AY125" s="886">
        <f t="shared" si="85"/>
        <v>1640</v>
      </c>
      <c r="AZ125" s="888">
        <f t="shared" si="86"/>
        <v>1694</v>
      </c>
      <c r="BA125" s="884">
        <f t="shared" si="87"/>
        <v>1694</v>
      </c>
      <c r="BB125" s="883">
        <f t="shared" si="88"/>
        <v>1795</v>
      </c>
      <c r="BC125" s="884">
        <f t="shared" si="89"/>
        <v>1795</v>
      </c>
      <c r="BD125" s="883">
        <f t="shared" si="90"/>
        <v>2008</v>
      </c>
      <c r="BE125" s="886">
        <f t="shared" si="91"/>
        <v>2008</v>
      </c>
      <c r="BF125" s="886">
        <f t="shared" si="92"/>
        <v>2008</v>
      </c>
      <c r="BG125" s="888">
        <f t="shared" si="93"/>
        <v>1911</v>
      </c>
      <c r="BH125" s="886">
        <f t="shared" si="94"/>
        <v>1911</v>
      </c>
      <c r="BI125" s="886">
        <f t="shared" si="95"/>
        <v>1911</v>
      </c>
      <c r="BJ125" s="890">
        <f t="shared" si="96"/>
        <v>1844</v>
      </c>
      <c r="BK125" s="885">
        <f t="shared" si="97"/>
        <v>1844</v>
      </c>
      <c r="BL125" s="885">
        <f t="shared" si="98"/>
        <v>1844</v>
      </c>
      <c r="BM125" s="762">
        <v>1476</v>
      </c>
      <c r="BN125" s="764">
        <v>1397</v>
      </c>
      <c r="BO125" s="770">
        <v>1361</v>
      </c>
      <c r="BP125" s="763">
        <v>147</v>
      </c>
      <c r="BQ125" s="764">
        <v>122</v>
      </c>
      <c r="BR125" s="770">
        <v>124</v>
      </c>
      <c r="BS125" s="768">
        <f t="shared" si="99"/>
        <v>385</v>
      </c>
      <c r="BT125" s="768">
        <f t="shared" si="100"/>
        <v>392</v>
      </c>
      <c r="BU125" s="771">
        <f t="shared" si="101"/>
        <v>359</v>
      </c>
      <c r="BV125" s="772">
        <v>635</v>
      </c>
      <c r="BW125" s="767">
        <v>595</v>
      </c>
      <c r="BX125" s="765">
        <v>643</v>
      </c>
      <c r="BY125" s="772">
        <v>133</v>
      </c>
      <c r="BZ125" s="767">
        <v>117</v>
      </c>
      <c r="CA125" s="765">
        <v>127</v>
      </c>
      <c r="CB125" s="772">
        <v>406</v>
      </c>
      <c r="CC125" s="767">
        <v>416</v>
      </c>
      <c r="CD125" s="765">
        <v>391</v>
      </c>
      <c r="CE125" s="773">
        <f t="shared" si="102"/>
        <v>564</v>
      </c>
      <c r="CF125" s="774">
        <f t="shared" si="103"/>
        <v>574</v>
      </c>
      <c r="CG125" s="775">
        <f t="shared" si="104"/>
        <v>479</v>
      </c>
      <c r="CH125" s="772">
        <v>574</v>
      </c>
      <c r="CI125" s="767">
        <v>646</v>
      </c>
      <c r="CJ125" s="776">
        <v>650</v>
      </c>
      <c r="CK125" s="874"/>
      <c r="CL125" s="778"/>
      <c r="CM125" s="764"/>
      <c r="CN125" s="764"/>
      <c r="CO125" s="767"/>
      <c r="CP125" s="780"/>
      <c r="CQ125" s="777"/>
      <c r="CR125" s="778"/>
      <c r="CS125" s="778"/>
      <c r="CT125" s="778"/>
      <c r="CU125" s="724"/>
      <c r="CV125" s="764"/>
      <c r="CW125" s="767"/>
      <c r="CX125" s="765"/>
      <c r="CY125" s="777"/>
      <c r="CZ125" s="778"/>
      <c r="DA125" s="778"/>
      <c r="DB125" s="778"/>
      <c r="DC125" s="778"/>
      <c r="DD125" s="767"/>
      <c r="DE125" s="767"/>
      <c r="DF125" s="765"/>
      <c r="DG125" s="892">
        <f t="shared" si="133"/>
        <v>0</v>
      </c>
      <c r="DH125" s="884">
        <f t="shared" si="105"/>
        <v>0</v>
      </c>
      <c r="DI125" s="883">
        <f t="shared" si="134"/>
        <v>0</v>
      </c>
      <c r="DJ125" s="884">
        <f t="shared" si="106"/>
        <v>0</v>
      </c>
      <c r="DK125" s="883">
        <f t="shared" si="135"/>
        <v>0</v>
      </c>
      <c r="DL125" s="884">
        <f t="shared" si="107"/>
        <v>0</v>
      </c>
      <c r="DM125" s="888">
        <f t="shared" si="136"/>
        <v>0</v>
      </c>
      <c r="DN125" s="886">
        <f t="shared" si="111"/>
        <v>0</v>
      </c>
      <c r="DO125" s="886">
        <f t="shared" si="108"/>
        <v>0</v>
      </c>
      <c r="DP125" s="888">
        <f t="shared" si="137"/>
        <v>0</v>
      </c>
      <c r="DQ125" s="886">
        <f t="shared" si="112"/>
        <v>0</v>
      </c>
      <c r="DR125" s="886">
        <f t="shared" si="109"/>
        <v>0</v>
      </c>
      <c r="DS125" s="888">
        <f t="shared" si="138"/>
        <v>0</v>
      </c>
      <c r="DT125" s="886">
        <f t="shared" si="113"/>
        <v>0</v>
      </c>
      <c r="DU125" s="886">
        <f t="shared" si="110"/>
        <v>0</v>
      </c>
      <c r="DV125" s="886">
        <f t="shared" si="114"/>
        <v>0</v>
      </c>
      <c r="DW125" s="888">
        <f t="shared" si="139"/>
        <v>0</v>
      </c>
      <c r="DX125" s="886">
        <f t="shared" si="115"/>
        <v>0</v>
      </c>
      <c r="DY125" s="886">
        <f t="shared" si="116"/>
        <v>0</v>
      </c>
      <c r="DZ125" s="954">
        <f t="shared" si="132"/>
        <v>0</v>
      </c>
      <c r="EA125" s="885">
        <f t="shared" si="117"/>
        <v>0</v>
      </c>
      <c r="EB125" s="885">
        <f t="shared" si="118"/>
        <v>0</v>
      </c>
      <c r="EC125" s="772"/>
      <c r="ED125" s="767"/>
      <c r="EE125" s="770"/>
      <c r="EF125" s="764"/>
      <c r="EG125" s="767"/>
      <c r="EH125" s="782"/>
      <c r="EI125" s="774">
        <f t="shared" si="119"/>
        <v>0</v>
      </c>
      <c r="EJ125" s="774">
        <f t="shared" si="120"/>
        <v>0</v>
      </c>
      <c r="EK125" s="775">
        <f t="shared" si="121"/>
        <v>0</v>
      </c>
      <c r="EL125" s="772"/>
      <c r="EM125" s="767"/>
      <c r="EN125" s="770"/>
      <c r="EO125" s="772"/>
      <c r="EP125" s="767"/>
      <c r="EQ125" s="782"/>
      <c r="ER125" s="772"/>
      <c r="ES125" s="767"/>
      <c r="ET125" s="770"/>
      <c r="EU125" s="774">
        <f t="shared" si="122"/>
        <v>0</v>
      </c>
      <c r="EV125" s="774">
        <f t="shared" si="123"/>
        <v>0</v>
      </c>
      <c r="EW125" s="775">
        <f t="shared" si="124"/>
        <v>0</v>
      </c>
      <c r="EX125" s="772"/>
      <c r="EY125" s="767"/>
      <c r="EZ125" s="770"/>
    </row>
    <row r="126" spans="1:156">
      <c r="A126" s="565" t="s">
        <v>105</v>
      </c>
      <c r="B126" s="566" t="s">
        <v>535</v>
      </c>
      <c r="C126" s="811"/>
      <c r="D126" s="567">
        <v>141264</v>
      </c>
      <c r="E126" s="567">
        <v>3</v>
      </c>
      <c r="F126" s="762">
        <v>2589</v>
      </c>
      <c r="G126" s="763">
        <v>2665</v>
      </c>
      <c r="H126" s="763">
        <v>2937</v>
      </c>
      <c r="I126" s="764">
        <v>2939</v>
      </c>
      <c r="J126" s="764">
        <v>2904</v>
      </c>
      <c r="K126" s="764">
        <v>3306</v>
      </c>
      <c r="L126" s="765">
        <v>3443</v>
      </c>
      <c r="M126" s="762">
        <v>1168</v>
      </c>
      <c r="N126" s="763">
        <v>1269</v>
      </c>
      <c r="O126" s="766">
        <v>1517</v>
      </c>
      <c r="P126" s="766">
        <v>1572</v>
      </c>
      <c r="Q126" s="763">
        <v>1744</v>
      </c>
      <c r="R126" s="763">
        <v>1676</v>
      </c>
      <c r="S126" s="763">
        <v>1763</v>
      </c>
      <c r="T126" s="763">
        <v>2001</v>
      </c>
      <c r="U126" s="763">
        <v>2016</v>
      </c>
      <c r="V126" s="764">
        <v>2100</v>
      </c>
      <c r="W126" s="767">
        <v>2403</v>
      </c>
      <c r="X126" s="765">
        <v>2517</v>
      </c>
      <c r="Y126" s="762"/>
      <c r="Z126" s="763"/>
      <c r="AA126" s="763"/>
      <c r="AB126" s="763"/>
      <c r="AC126" s="764"/>
      <c r="AD126" s="767"/>
      <c r="AE126" s="763"/>
      <c r="AF126" s="763"/>
      <c r="AG126" s="763"/>
      <c r="AH126" s="764"/>
      <c r="AI126" s="767"/>
      <c r="AJ126" s="765"/>
      <c r="AK126" s="892">
        <f t="shared" si="71"/>
        <v>1168</v>
      </c>
      <c r="AL126" s="884">
        <f t="shared" si="72"/>
        <v>1168</v>
      </c>
      <c r="AM126" s="883">
        <f t="shared" si="73"/>
        <v>1269</v>
      </c>
      <c r="AN126" s="884">
        <f t="shared" si="74"/>
        <v>1269</v>
      </c>
      <c r="AO126" s="883">
        <f t="shared" si="75"/>
        <v>1517</v>
      </c>
      <c r="AP126" s="884">
        <f t="shared" si="76"/>
        <v>1517</v>
      </c>
      <c r="AQ126" s="768">
        <f t="shared" si="77"/>
        <v>1572</v>
      </c>
      <c r="AR126" s="883">
        <f t="shared" si="78"/>
        <v>1744</v>
      </c>
      <c r="AS126" s="886">
        <f t="shared" si="79"/>
        <v>1744</v>
      </c>
      <c r="AT126" s="888">
        <f t="shared" si="80"/>
        <v>1676</v>
      </c>
      <c r="AU126" s="886">
        <f t="shared" si="81"/>
        <v>1676</v>
      </c>
      <c r="AV126" s="886">
        <f t="shared" si="82"/>
        <v>1676</v>
      </c>
      <c r="AW126" s="888">
        <f t="shared" si="83"/>
        <v>1763</v>
      </c>
      <c r="AX126" s="886">
        <f t="shared" si="84"/>
        <v>1763</v>
      </c>
      <c r="AY126" s="886">
        <f t="shared" si="85"/>
        <v>1763</v>
      </c>
      <c r="AZ126" s="888">
        <f t="shared" si="86"/>
        <v>2001</v>
      </c>
      <c r="BA126" s="884">
        <f t="shared" si="87"/>
        <v>2001</v>
      </c>
      <c r="BB126" s="883">
        <f t="shared" si="88"/>
        <v>2016</v>
      </c>
      <c r="BC126" s="884">
        <f t="shared" si="89"/>
        <v>2016</v>
      </c>
      <c r="BD126" s="883">
        <f t="shared" si="90"/>
        <v>2100</v>
      </c>
      <c r="BE126" s="886">
        <f t="shared" si="91"/>
        <v>2100</v>
      </c>
      <c r="BF126" s="886">
        <f t="shared" si="92"/>
        <v>2100</v>
      </c>
      <c r="BG126" s="888">
        <f t="shared" si="93"/>
        <v>2403</v>
      </c>
      <c r="BH126" s="886">
        <f t="shared" si="94"/>
        <v>2403</v>
      </c>
      <c r="BI126" s="886">
        <f t="shared" si="95"/>
        <v>2403</v>
      </c>
      <c r="BJ126" s="890">
        <f t="shared" si="96"/>
        <v>2517</v>
      </c>
      <c r="BK126" s="885">
        <f t="shared" si="97"/>
        <v>2517</v>
      </c>
      <c r="BL126" s="885">
        <f t="shared" si="98"/>
        <v>2517</v>
      </c>
      <c r="BM126" s="762">
        <v>1509</v>
      </c>
      <c r="BN126" s="764">
        <v>1636</v>
      </c>
      <c r="BO126" s="770">
        <v>1684</v>
      </c>
      <c r="BP126" s="763">
        <v>217</v>
      </c>
      <c r="BQ126" s="764">
        <v>309</v>
      </c>
      <c r="BR126" s="770">
        <v>318</v>
      </c>
      <c r="BS126" s="768">
        <f t="shared" si="99"/>
        <v>374</v>
      </c>
      <c r="BT126" s="768">
        <f t="shared" si="100"/>
        <v>458</v>
      </c>
      <c r="BU126" s="771">
        <f t="shared" si="101"/>
        <v>515</v>
      </c>
      <c r="BV126" s="772">
        <v>747</v>
      </c>
      <c r="BW126" s="767">
        <v>677</v>
      </c>
      <c r="BX126" s="765">
        <v>758</v>
      </c>
      <c r="BY126" s="772">
        <v>116</v>
      </c>
      <c r="BZ126" s="767">
        <v>105</v>
      </c>
      <c r="CA126" s="765">
        <v>114</v>
      </c>
      <c r="CB126" s="772">
        <v>462</v>
      </c>
      <c r="CC126" s="767">
        <v>476</v>
      </c>
      <c r="CD126" s="765">
        <v>498</v>
      </c>
      <c r="CE126" s="773">
        <f t="shared" si="102"/>
        <v>419</v>
      </c>
      <c r="CF126" s="774">
        <f t="shared" si="103"/>
        <v>418</v>
      </c>
      <c r="CG126" s="775">
        <f t="shared" si="104"/>
        <v>393</v>
      </c>
      <c r="CH126" s="772">
        <v>532</v>
      </c>
      <c r="CI126" s="767">
        <v>359</v>
      </c>
      <c r="CJ126" s="776">
        <v>693</v>
      </c>
      <c r="CK126" s="874"/>
      <c r="CL126" s="778"/>
      <c r="CM126" s="764"/>
      <c r="CN126" s="764"/>
      <c r="CO126" s="767"/>
      <c r="CP126" s="780"/>
      <c r="CQ126" s="777"/>
      <c r="CR126" s="778"/>
      <c r="CS126" s="778"/>
      <c r="CT126" s="778"/>
      <c r="CU126" s="724"/>
      <c r="CV126" s="764"/>
      <c r="CW126" s="767"/>
      <c r="CX126" s="765"/>
      <c r="CY126" s="777"/>
      <c r="CZ126" s="778"/>
      <c r="DA126" s="778"/>
      <c r="DB126" s="778"/>
      <c r="DC126" s="778"/>
      <c r="DD126" s="767"/>
      <c r="DE126" s="767"/>
      <c r="DF126" s="765"/>
      <c r="DG126" s="892">
        <f t="shared" si="133"/>
        <v>0</v>
      </c>
      <c r="DH126" s="884">
        <f t="shared" si="105"/>
        <v>0</v>
      </c>
      <c r="DI126" s="883">
        <f t="shared" si="134"/>
        <v>0</v>
      </c>
      <c r="DJ126" s="884">
        <f t="shared" si="106"/>
        <v>0</v>
      </c>
      <c r="DK126" s="883">
        <f t="shared" si="135"/>
        <v>0</v>
      </c>
      <c r="DL126" s="884">
        <f t="shared" si="107"/>
        <v>0</v>
      </c>
      <c r="DM126" s="888">
        <f t="shared" si="136"/>
        <v>0</v>
      </c>
      <c r="DN126" s="886">
        <f t="shared" si="111"/>
        <v>0</v>
      </c>
      <c r="DO126" s="886">
        <f t="shared" si="108"/>
        <v>0</v>
      </c>
      <c r="DP126" s="888">
        <f t="shared" si="137"/>
        <v>0</v>
      </c>
      <c r="DQ126" s="886">
        <f t="shared" si="112"/>
        <v>0</v>
      </c>
      <c r="DR126" s="886">
        <f t="shared" si="109"/>
        <v>0</v>
      </c>
      <c r="DS126" s="888">
        <f t="shared" si="138"/>
        <v>0</v>
      </c>
      <c r="DT126" s="886">
        <f t="shared" si="113"/>
        <v>0</v>
      </c>
      <c r="DU126" s="886">
        <f t="shared" si="110"/>
        <v>0</v>
      </c>
      <c r="DV126" s="886">
        <f t="shared" si="114"/>
        <v>0</v>
      </c>
      <c r="DW126" s="888">
        <f t="shared" si="139"/>
        <v>0</v>
      </c>
      <c r="DX126" s="886">
        <f t="shared" si="115"/>
        <v>0</v>
      </c>
      <c r="DY126" s="886">
        <f t="shared" si="116"/>
        <v>0</v>
      </c>
      <c r="DZ126" s="954">
        <f t="shared" si="132"/>
        <v>0</v>
      </c>
      <c r="EA126" s="885">
        <f t="shared" si="117"/>
        <v>0</v>
      </c>
      <c r="EB126" s="885">
        <f t="shared" si="118"/>
        <v>0</v>
      </c>
      <c r="EC126" s="772"/>
      <c r="ED126" s="767"/>
      <c r="EE126" s="770"/>
      <c r="EF126" s="764"/>
      <c r="EG126" s="767"/>
      <c r="EH126" s="782"/>
      <c r="EI126" s="774">
        <f t="shared" si="119"/>
        <v>0</v>
      </c>
      <c r="EJ126" s="774">
        <f t="shared" si="120"/>
        <v>0</v>
      </c>
      <c r="EK126" s="775">
        <f t="shared" si="121"/>
        <v>0</v>
      </c>
      <c r="EL126" s="772"/>
      <c r="EM126" s="767"/>
      <c r="EN126" s="770"/>
      <c r="EO126" s="772"/>
      <c r="EP126" s="767"/>
      <c r="EQ126" s="782"/>
      <c r="ER126" s="772"/>
      <c r="ES126" s="767"/>
      <c r="ET126" s="770"/>
      <c r="EU126" s="774">
        <f t="shared" si="122"/>
        <v>0</v>
      </c>
      <c r="EV126" s="774">
        <f t="shared" si="123"/>
        <v>0</v>
      </c>
      <c r="EW126" s="775">
        <f t="shared" si="124"/>
        <v>0</v>
      </c>
      <c r="EX126" s="772"/>
      <c r="EY126" s="767"/>
      <c r="EZ126" s="770"/>
    </row>
    <row r="127" spans="1:156">
      <c r="A127" s="565" t="s">
        <v>105</v>
      </c>
      <c r="B127" s="566" t="s">
        <v>536</v>
      </c>
      <c r="C127" s="811"/>
      <c r="D127" s="567">
        <v>138716</v>
      </c>
      <c r="E127" s="567">
        <v>4</v>
      </c>
      <c r="F127" s="762">
        <v>809</v>
      </c>
      <c r="G127" s="763">
        <v>854</v>
      </c>
      <c r="H127" s="763">
        <v>992</v>
      </c>
      <c r="I127" s="764">
        <v>908</v>
      </c>
      <c r="J127" s="764">
        <v>924</v>
      </c>
      <c r="K127" s="764">
        <v>1087</v>
      </c>
      <c r="L127" s="765">
        <v>1181</v>
      </c>
      <c r="M127" s="762">
        <v>648</v>
      </c>
      <c r="N127" s="763">
        <v>643</v>
      </c>
      <c r="O127" s="766">
        <v>420</v>
      </c>
      <c r="P127" s="766">
        <v>470</v>
      </c>
      <c r="Q127" s="763">
        <v>537</v>
      </c>
      <c r="R127" s="763">
        <v>602</v>
      </c>
      <c r="S127" s="763">
        <v>596</v>
      </c>
      <c r="T127" s="763">
        <v>702</v>
      </c>
      <c r="U127" s="763">
        <v>597</v>
      </c>
      <c r="V127" s="764">
        <v>626</v>
      </c>
      <c r="W127" s="767">
        <v>745</v>
      </c>
      <c r="X127" s="765">
        <v>883</v>
      </c>
      <c r="Y127" s="762"/>
      <c r="Z127" s="763"/>
      <c r="AA127" s="763"/>
      <c r="AB127" s="763"/>
      <c r="AC127" s="764"/>
      <c r="AD127" s="767"/>
      <c r="AE127" s="763"/>
      <c r="AF127" s="763"/>
      <c r="AG127" s="763"/>
      <c r="AH127" s="764"/>
      <c r="AI127" s="767"/>
      <c r="AJ127" s="765"/>
      <c r="AK127" s="892">
        <f t="shared" si="71"/>
        <v>648</v>
      </c>
      <c r="AL127" s="884">
        <f t="shared" si="72"/>
        <v>648</v>
      </c>
      <c r="AM127" s="883">
        <f t="shared" si="73"/>
        <v>643</v>
      </c>
      <c r="AN127" s="884">
        <f t="shared" si="74"/>
        <v>643</v>
      </c>
      <c r="AO127" s="883">
        <f t="shared" si="75"/>
        <v>420</v>
      </c>
      <c r="AP127" s="884">
        <f t="shared" si="76"/>
        <v>420</v>
      </c>
      <c r="AQ127" s="768">
        <f t="shared" si="77"/>
        <v>470</v>
      </c>
      <c r="AR127" s="883">
        <f t="shared" si="78"/>
        <v>537</v>
      </c>
      <c r="AS127" s="886">
        <f t="shared" si="79"/>
        <v>537</v>
      </c>
      <c r="AT127" s="888">
        <f t="shared" si="80"/>
        <v>602</v>
      </c>
      <c r="AU127" s="886">
        <f t="shared" si="81"/>
        <v>602</v>
      </c>
      <c r="AV127" s="886">
        <f t="shared" si="82"/>
        <v>602</v>
      </c>
      <c r="AW127" s="888">
        <f t="shared" si="83"/>
        <v>596</v>
      </c>
      <c r="AX127" s="886">
        <f t="shared" si="84"/>
        <v>596</v>
      </c>
      <c r="AY127" s="886">
        <f t="shared" si="85"/>
        <v>596</v>
      </c>
      <c r="AZ127" s="888">
        <f t="shared" si="86"/>
        <v>702</v>
      </c>
      <c r="BA127" s="884">
        <f t="shared" si="87"/>
        <v>702</v>
      </c>
      <c r="BB127" s="883">
        <f t="shared" si="88"/>
        <v>597</v>
      </c>
      <c r="BC127" s="884">
        <f t="shared" si="89"/>
        <v>597</v>
      </c>
      <c r="BD127" s="883">
        <f t="shared" si="90"/>
        <v>626</v>
      </c>
      <c r="BE127" s="886">
        <f t="shared" si="91"/>
        <v>626</v>
      </c>
      <c r="BF127" s="886">
        <f t="shared" si="92"/>
        <v>626</v>
      </c>
      <c r="BG127" s="888">
        <f t="shared" si="93"/>
        <v>745</v>
      </c>
      <c r="BH127" s="886">
        <f t="shared" si="94"/>
        <v>745</v>
      </c>
      <c r="BI127" s="886">
        <f t="shared" si="95"/>
        <v>745</v>
      </c>
      <c r="BJ127" s="890">
        <f t="shared" si="96"/>
        <v>883</v>
      </c>
      <c r="BK127" s="885">
        <f t="shared" si="97"/>
        <v>883</v>
      </c>
      <c r="BL127" s="885">
        <f t="shared" si="98"/>
        <v>883</v>
      </c>
      <c r="BM127" s="762">
        <v>481</v>
      </c>
      <c r="BN127" s="764">
        <v>53</v>
      </c>
      <c r="BO127" s="770">
        <v>575</v>
      </c>
      <c r="BP127" s="763">
        <v>45</v>
      </c>
      <c r="BQ127" s="764">
        <v>57</v>
      </c>
      <c r="BR127" s="770">
        <v>73</v>
      </c>
      <c r="BS127" s="768">
        <f t="shared" si="99"/>
        <v>100</v>
      </c>
      <c r="BT127" s="768">
        <f t="shared" si="100"/>
        <v>635</v>
      </c>
      <c r="BU127" s="771">
        <f t="shared" si="101"/>
        <v>235</v>
      </c>
      <c r="BV127" s="772">
        <v>225</v>
      </c>
      <c r="BW127" s="767">
        <v>270</v>
      </c>
      <c r="BX127" s="765">
        <v>242</v>
      </c>
      <c r="BY127" s="772">
        <v>65</v>
      </c>
      <c r="BZ127" s="767">
        <v>57</v>
      </c>
      <c r="CA127" s="765">
        <v>69</v>
      </c>
      <c r="CB127" s="772">
        <v>108</v>
      </c>
      <c r="CC127" s="767">
        <v>131</v>
      </c>
      <c r="CD127" s="765">
        <v>135</v>
      </c>
      <c r="CE127" s="773">
        <f t="shared" si="102"/>
        <v>139</v>
      </c>
      <c r="CF127" s="774">
        <f t="shared" si="103"/>
        <v>144</v>
      </c>
      <c r="CG127" s="775">
        <f t="shared" si="104"/>
        <v>150</v>
      </c>
      <c r="CH127" s="772">
        <v>320</v>
      </c>
      <c r="CI127" s="767">
        <v>310</v>
      </c>
      <c r="CJ127" s="776">
        <v>201</v>
      </c>
      <c r="CK127" s="874"/>
      <c r="CL127" s="778"/>
      <c r="CM127" s="764"/>
      <c r="CN127" s="764"/>
      <c r="CO127" s="767"/>
      <c r="CP127" s="780"/>
      <c r="CQ127" s="777"/>
      <c r="CR127" s="778"/>
      <c r="CS127" s="778"/>
      <c r="CT127" s="778"/>
      <c r="CU127" s="724"/>
      <c r="CV127" s="764"/>
      <c r="CW127" s="767"/>
      <c r="CX127" s="765"/>
      <c r="CY127" s="777"/>
      <c r="CZ127" s="778"/>
      <c r="DA127" s="778"/>
      <c r="DB127" s="778"/>
      <c r="DC127" s="778"/>
      <c r="DD127" s="767"/>
      <c r="DE127" s="767"/>
      <c r="DF127" s="765"/>
      <c r="DG127" s="892">
        <f t="shared" si="133"/>
        <v>0</v>
      </c>
      <c r="DH127" s="884">
        <f t="shared" si="105"/>
        <v>0</v>
      </c>
      <c r="DI127" s="883">
        <f t="shared" si="134"/>
        <v>0</v>
      </c>
      <c r="DJ127" s="884">
        <f t="shared" si="106"/>
        <v>0</v>
      </c>
      <c r="DK127" s="883">
        <f t="shared" si="135"/>
        <v>0</v>
      </c>
      <c r="DL127" s="884">
        <f t="shared" si="107"/>
        <v>0</v>
      </c>
      <c r="DM127" s="888">
        <f t="shared" si="136"/>
        <v>0</v>
      </c>
      <c r="DN127" s="886">
        <f t="shared" si="111"/>
        <v>0</v>
      </c>
      <c r="DO127" s="886">
        <f t="shared" si="108"/>
        <v>0</v>
      </c>
      <c r="DP127" s="888">
        <f t="shared" si="137"/>
        <v>0</v>
      </c>
      <c r="DQ127" s="886">
        <f t="shared" si="112"/>
        <v>0</v>
      </c>
      <c r="DR127" s="886">
        <f t="shared" si="109"/>
        <v>0</v>
      </c>
      <c r="DS127" s="888">
        <f t="shared" si="138"/>
        <v>0</v>
      </c>
      <c r="DT127" s="886">
        <f t="shared" si="113"/>
        <v>0</v>
      </c>
      <c r="DU127" s="886">
        <f t="shared" si="110"/>
        <v>0</v>
      </c>
      <c r="DV127" s="886">
        <f t="shared" si="114"/>
        <v>0</v>
      </c>
      <c r="DW127" s="888">
        <f t="shared" si="139"/>
        <v>0</v>
      </c>
      <c r="DX127" s="886">
        <f t="shared" si="115"/>
        <v>0</v>
      </c>
      <c r="DY127" s="886">
        <f t="shared" si="116"/>
        <v>0</v>
      </c>
      <c r="DZ127" s="954">
        <f t="shared" si="132"/>
        <v>0</v>
      </c>
      <c r="EA127" s="885">
        <f t="shared" si="117"/>
        <v>0</v>
      </c>
      <c r="EB127" s="885">
        <f t="shared" si="118"/>
        <v>0</v>
      </c>
      <c r="EC127" s="772"/>
      <c r="ED127" s="767"/>
      <c r="EE127" s="770"/>
      <c r="EF127" s="764"/>
      <c r="EG127" s="767"/>
      <c r="EH127" s="782"/>
      <c r="EI127" s="774">
        <f t="shared" si="119"/>
        <v>0</v>
      </c>
      <c r="EJ127" s="774">
        <f t="shared" si="120"/>
        <v>0</v>
      </c>
      <c r="EK127" s="775">
        <f t="shared" si="121"/>
        <v>0</v>
      </c>
      <c r="EL127" s="772"/>
      <c r="EM127" s="767"/>
      <c r="EN127" s="770"/>
      <c r="EO127" s="772"/>
      <c r="EP127" s="767"/>
      <c r="EQ127" s="782"/>
      <c r="ER127" s="772"/>
      <c r="ES127" s="767"/>
      <c r="ET127" s="770"/>
      <c r="EU127" s="774">
        <f t="shared" si="122"/>
        <v>0</v>
      </c>
      <c r="EV127" s="774">
        <f t="shared" si="123"/>
        <v>0</v>
      </c>
      <c r="EW127" s="775">
        <f t="shared" si="124"/>
        <v>0</v>
      </c>
      <c r="EX127" s="772"/>
      <c r="EY127" s="767"/>
      <c r="EZ127" s="770"/>
    </row>
    <row r="128" spans="1:156">
      <c r="A128" s="565" t="s">
        <v>105</v>
      </c>
      <c r="B128" s="566" t="s">
        <v>537</v>
      </c>
      <c r="C128" s="811"/>
      <c r="D128" s="567">
        <v>138789</v>
      </c>
      <c r="E128" s="567">
        <v>4</v>
      </c>
      <c r="F128" s="762">
        <v>1988</v>
      </c>
      <c r="G128" s="763">
        <v>1644</v>
      </c>
      <c r="H128" s="763">
        <v>1758</v>
      </c>
      <c r="I128" s="764">
        <v>1763</v>
      </c>
      <c r="J128" s="764">
        <v>1802</v>
      </c>
      <c r="K128" s="764">
        <v>2102</v>
      </c>
      <c r="L128" s="765">
        <v>2116</v>
      </c>
      <c r="M128" s="762">
        <v>593</v>
      </c>
      <c r="N128" s="763">
        <v>562</v>
      </c>
      <c r="O128" s="766">
        <v>538</v>
      </c>
      <c r="P128" s="766">
        <v>561</v>
      </c>
      <c r="Q128" s="763">
        <v>663</v>
      </c>
      <c r="R128" s="763">
        <v>771</v>
      </c>
      <c r="S128" s="763">
        <v>678</v>
      </c>
      <c r="T128" s="763">
        <v>722</v>
      </c>
      <c r="U128" s="763">
        <v>752</v>
      </c>
      <c r="V128" s="764">
        <v>808</v>
      </c>
      <c r="W128" s="767">
        <v>963</v>
      </c>
      <c r="X128" s="765">
        <v>1088</v>
      </c>
      <c r="Y128" s="762"/>
      <c r="Z128" s="763"/>
      <c r="AA128" s="763"/>
      <c r="AB128" s="763"/>
      <c r="AC128" s="764"/>
      <c r="AD128" s="767"/>
      <c r="AE128" s="763"/>
      <c r="AF128" s="763"/>
      <c r="AG128" s="763"/>
      <c r="AH128" s="764"/>
      <c r="AI128" s="767"/>
      <c r="AJ128" s="765"/>
      <c r="AK128" s="892">
        <f t="shared" si="71"/>
        <v>593</v>
      </c>
      <c r="AL128" s="884">
        <f t="shared" si="72"/>
        <v>593</v>
      </c>
      <c r="AM128" s="883">
        <f t="shared" si="73"/>
        <v>562</v>
      </c>
      <c r="AN128" s="884">
        <f t="shared" si="74"/>
        <v>562</v>
      </c>
      <c r="AO128" s="883">
        <f t="shared" si="75"/>
        <v>538</v>
      </c>
      <c r="AP128" s="884">
        <f t="shared" si="76"/>
        <v>538</v>
      </c>
      <c r="AQ128" s="768">
        <f t="shared" si="77"/>
        <v>561</v>
      </c>
      <c r="AR128" s="883">
        <f t="shared" si="78"/>
        <v>663</v>
      </c>
      <c r="AS128" s="886">
        <f t="shared" si="79"/>
        <v>663</v>
      </c>
      <c r="AT128" s="888">
        <f t="shared" si="80"/>
        <v>771</v>
      </c>
      <c r="AU128" s="886">
        <f t="shared" si="81"/>
        <v>771</v>
      </c>
      <c r="AV128" s="886">
        <f t="shared" si="82"/>
        <v>771</v>
      </c>
      <c r="AW128" s="888">
        <f t="shared" si="83"/>
        <v>678</v>
      </c>
      <c r="AX128" s="886">
        <f t="shared" si="84"/>
        <v>678</v>
      </c>
      <c r="AY128" s="886">
        <f t="shared" si="85"/>
        <v>678</v>
      </c>
      <c r="AZ128" s="888">
        <f t="shared" si="86"/>
        <v>722</v>
      </c>
      <c r="BA128" s="884">
        <f t="shared" si="87"/>
        <v>722</v>
      </c>
      <c r="BB128" s="883">
        <f t="shared" si="88"/>
        <v>752</v>
      </c>
      <c r="BC128" s="884">
        <f t="shared" si="89"/>
        <v>752</v>
      </c>
      <c r="BD128" s="883">
        <f t="shared" si="90"/>
        <v>808</v>
      </c>
      <c r="BE128" s="886">
        <f t="shared" si="91"/>
        <v>808</v>
      </c>
      <c r="BF128" s="886">
        <f t="shared" si="92"/>
        <v>808</v>
      </c>
      <c r="BG128" s="888">
        <f t="shared" si="93"/>
        <v>963</v>
      </c>
      <c r="BH128" s="886">
        <f t="shared" si="94"/>
        <v>963</v>
      </c>
      <c r="BI128" s="886">
        <f t="shared" si="95"/>
        <v>963</v>
      </c>
      <c r="BJ128" s="890">
        <f t="shared" si="96"/>
        <v>1088</v>
      </c>
      <c r="BK128" s="885">
        <f t="shared" si="97"/>
        <v>1088</v>
      </c>
      <c r="BL128" s="885">
        <f t="shared" si="98"/>
        <v>1088</v>
      </c>
      <c r="BM128" s="762">
        <v>570</v>
      </c>
      <c r="BN128" s="764">
        <v>692</v>
      </c>
      <c r="BO128" s="770">
        <v>711</v>
      </c>
      <c r="BP128" s="763">
        <v>58</v>
      </c>
      <c r="BQ128" s="764">
        <v>63</v>
      </c>
      <c r="BR128" s="770">
        <v>108</v>
      </c>
      <c r="BS128" s="768">
        <f t="shared" si="99"/>
        <v>180</v>
      </c>
      <c r="BT128" s="768">
        <f t="shared" si="100"/>
        <v>208</v>
      </c>
      <c r="BU128" s="771">
        <f t="shared" si="101"/>
        <v>269</v>
      </c>
      <c r="BV128" s="772">
        <v>198</v>
      </c>
      <c r="BW128" s="767">
        <v>217</v>
      </c>
      <c r="BX128" s="765">
        <v>215</v>
      </c>
      <c r="BY128" s="772">
        <v>72</v>
      </c>
      <c r="BZ128" s="767">
        <v>71</v>
      </c>
      <c r="CA128" s="765">
        <v>53</v>
      </c>
      <c r="CB128" s="772">
        <v>158</v>
      </c>
      <c r="CC128" s="767">
        <v>171</v>
      </c>
      <c r="CD128" s="765">
        <v>152</v>
      </c>
      <c r="CE128" s="773">
        <f t="shared" si="102"/>
        <v>235</v>
      </c>
      <c r="CF128" s="774">
        <f t="shared" si="103"/>
        <v>312</v>
      </c>
      <c r="CG128" s="775">
        <f t="shared" si="104"/>
        <v>258</v>
      </c>
      <c r="CH128" s="772">
        <v>175</v>
      </c>
      <c r="CI128" s="767">
        <v>158</v>
      </c>
      <c r="CJ128" s="776">
        <v>174</v>
      </c>
      <c r="CK128" s="874"/>
      <c r="CL128" s="778"/>
      <c r="CM128" s="764"/>
      <c r="CN128" s="764"/>
      <c r="CO128" s="767"/>
      <c r="CP128" s="780"/>
      <c r="CQ128" s="777"/>
      <c r="CR128" s="778"/>
      <c r="CS128" s="778"/>
      <c r="CT128" s="778"/>
      <c r="CU128" s="724"/>
      <c r="CV128" s="764"/>
      <c r="CW128" s="767"/>
      <c r="CX128" s="765"/>
      <c r="CY128" s="777"/>
      <c r="CZ128" s="778"/>
      <c r="DA128" s="778"/>
      <c r="DB128" s="778"/>
      <c r="DC128" s="778"/>
      <c r="DD128" s="767"/>
      <c r="DE128" s="767"/>
      <c r="DF128" s="765"/>
      <c r="DG128" s="892">
        <f t="shared" si="133"/>
        <v>0</v>
      </c>
      <c r="DH128" s="884">
        <f t="shared" si="105"/>
        <v>0</v>
      </c>
      <c r="DI128" s="883">
        <f t="shared" si="134"/>
        <v>0</v>
      </c>
      <c r="DJ128" s="884">
        <f t="shared" si="106"/>
        <v>0</v>
      </c>
      <c r="DK128" s="883">
        <f t="shared" si="135"/>
        <v>0</v>
      </c>
      <c r="DL128" s="884">
        <f t="shared" si="107"/>
        <v>0</v>
      </c>
      <c r="DM128" s="888">
        <f t="shared" si="136"/>
        <v>0</v>
      </c>
      <c r="DN128" s="886">
        <f t="shared" si="111"/>
        <v>0</v>
      </c>
      <c r="DO128" s="886">
        <f t="shared" si="108"/>
        <v>0</v>
      </c>
      <c r="DP128" s="888">
        <f t="shared" si="137"/>
        <v>0</v>
      </c>
      <c r="DQ128" s="886">
        <f t="shared" si="112"/>
        <v>0</v>
      </c>
      <c r="DR128" s="886">
        <f t="shared" si="109"/>
        <v>0</v>
      </c>
      <c r="DS128" s="888">
        <f t="shared" si="138"/>
        <v>0</v>
      </c>
      <c r="DT128" s="886">
        <f t="shared" si="113"/>
        <v>0</v>
      </c>
      <c r="DU128" s="886">
        <f t="shared" si="110"/>
        <v>0</v>
      </c>
      <c r="DV128" s="886">
        <f t="shared" si="114"/>
        <v>0</v>
      </c>
      <c r="DW128" s="888">
        <f t="shared" si="139"/>
        <v>0</v>
      </c>
      <c r="DX128" s="886">
        <f t="shared" si="115"/>
        <v>0</v>
      </c>
      <c r="DY128" s="886">
        <f t="shared" si="116"/>
        <v>0</v>
      </c>
      <c r="DZ128" s="954">
        <f t="shared" si="132"/>
        <v>0</v>
      </c>
      <c r="EA128" s="885">
        <f t="shared" si="117"/>
        <v>0</v>
      </c>
      <c r="EB128" s="885">
        <f t="shared" si="118"/>
        <v>0</v>
      </c>
      <c r="EC128" s="772"/>
      <c r="ED128" s="767"/>
      <c r="EE128" s="770"/>
      <c r="EF128" s="764"/>
      <c r="EG128" s="767"/>
      <c r="EH128" s="782"/>
      <c r="EI128" s="774">
        <f t="shared" si="119"/>
        <v>0</v>
      </c>
      <c r="EJ128" s="774">
        <f t="shared" si="120"/>
        <v>0</v>
      </c>
      <c r="EK128" s="775">
        <f t="shared" si="121"/>
        <v>0</v>
      </c>
      <c r="EL128" s="772"/>
      <c r="EM128" s="767"/>
      <c r="EN128" s="770"/>
      <c r="EO128" s="772"/>
      <c r="EP128" s="767"/>
      <c r="EQ128" s="782"/>
      <c r="ER128" s="772"/>
      <c r="ES128" s="767"/>
      <c r="ET128" s="770"/>
      <c r="EU128" s="774">
        <f t="shared" si="122"/>
        <v>0</v>
      </c>
      <c r="EV128" s="774">
        <f t="shared" si="123"/>
        <v>0</v>
      </c>
      <c r="EW128" s="775">
        <f t="shared" si="124"/>
        <v>0</v>
      </c>
      <c r="EX128" s="772"/>
      <c r="EY128" s="767"/>
      <c r="EZ128" s="770"/>
    </row>
    <row r="129" spans="1:156">
      <c r="A129" s="565" t="s">
        <v>105</v>
      </c>
      <c r="B129" s="566" t="s">
        <v>538</v>
      </c>
      <c r="C129" s="811"/>
      <c r="D129" s="567">
        <v>139366</v>
      </c>
      <c r="E129" s="567">
        <v>4</v>
      </c>
      <c r="F129" s="762">
        <v>1804</v>
      </c>
      <c r="G129" s="763">
        <v>1927</v>
      </c>
      <c r="H129" s="763">
        <v>1909</v>
      </c>
      <c r="I129" s="764">
        <v>1752</v>
      </c>
      <c r="J129" s="764">
        <v>2114</v>
      </c>
      <c r="K129" s="764">
        <v>2178</v>
      </c>
      <c r="L129" s="765">
        <v>2054</v>
      </c>
      <c r="M129" s="762">
        <v>682</v>
      </c>
      <c r="N129" s="763">
        <v>784</v>
      </c>
      <c r="O129" s="766">
        <v>778</v>
      </c>
      <c r="P129" s="766">
        <v>930</v>
      </c>
      <c r="Q129" s="763">
        <v>1048</v>
      </c>
      <c r="R129" s="763">
        <v>973</v>
      </c>
      <c r="S129" s="763">
        <v>1070</v>
      </c>
      <c r="T129" s="763">
        <v>1069</v>
      </c>
      <c r="U129" s="763">
        <v>966</v>
      </c>
      <c r="V129" s="764">
        <v>1103</v>
      </c>
      <c r="W129" s="767">
        <v>1216</v>
      </c>
      <c r="X129" s="765">
        <v>1135</v>
      </c>
      <c r="Y129" s="762">
        <v>17</v>
      </c>
      <c r="Z129" s="763">
        <v>32</v>
      </c>
      <c r="AA129" s="763"/>
      <c r="AB129" s="763"/>
      <c r="AC129" s="764"/>
      <c r="AD129" s="767"/>
      <c r="AE129" s="763"/>
      <c r="AF129" s="763"/>
      <c r="AG129" s="763"/>
      <c r="AH129" s="764"/>
      <c r="AI129" s="767"/>
      <c r="AJ129" s="765"/>
      <c r="AK129" s="892">
        <f t="shared" si="71"/>
        <v>665</v>
      </c>
      <c r="AL129" s="884">
        <f t="shared" si="72"/>
        <v>665</v>
      </c>
      <c r="AM129" s="883">
        <f t="shared" si="73"/>
        <v>752</v>
      </c>
      <c r="AN129" s="884">
        <f t="shared" si="74"/>
        <v>752</v>
      </c>
      <c r="AO129" s="883">
        <f t="shared" si="75"/>
        <v>778</v>
      </c>
      <c r="AP129" s="884">
        <f t="shared" si="76"/>
        <v>778</v>
      </c>
      <c r="AQ129" s="768">
        <f t="shared" si="77"/>
        <v>930</v>
      </c>
      <c r="AR129" s="883">
        <f t="shared" si="78"/>
        <v>1048</v>
      </c>
      <c r="AS129" s="886">
        <f t="shared" si="79"/>
        <v>1048</v>
      </c>
      <c r="AT129" s="888">
        <f t="shared" si="80"/>
        <v>973</v>
      </c>
      <c r="AU129" s="886">
        <f t="shared" si="81"/>
        <v>973</v>
      </c>
      <c r="AV129" s="886">
        <f t="shared" si="82"/>
        <v>973</v>
      </c>
      <c r="AW129" s="888">
        <f t="shared" si="83"/>
        <v>1070</v>
      </c>
      <c r="AX129" s="886">
        <f t="shared" si="84"/>
        <v>1070</v>
      </c>
      <c r="AY129" s="886">
        <f t="shared" si="85"/>
        <v>1070</v>
      </c>
      <c r="AZ129" s="888">
        <f t="shared" si="86"/>
        <v>1069</v>
      </c>
      <c r="BA129" s="884">
        <f t="shared" si="87"/>
        <v>1069</v>
      </c>
      <c r="BB129" s="883">
        <f t="shared" si="88"/>
        <v>966</v>
      </c>
      <c r="BC129" s="884">
        <f t="shared" si="89"/>
        <v>966</v>
      </c>
      <c r="BD129" s="883">
        <f t="shared" si="90"/>
        <v>1103</v>
      </c>
      <c r="BE129" s="886">
        <f t="shared" si="91"/>
        <v>1103</v>
      </c>
      <c r="BF129" s="886">
        <f t="shared" si="92"/>
        <v>1103</v>
      </c>
      <c r="BG129" s="888">
        <f t="shared" si="93"/>
        <v>1216</v>
      </c>
      <c r="BH129" s="886">
        <f t="shared" si="94"/>
        <v>1216</v>
      </c>
      <c r="BI129" s="886">
        <f t="shared" si="95"/>
        <v>1216</v>
      </c>
      <c r="BJ129" s="890">
        <f t="shared" si="96"/>
        <v>1135</v>
      </c>
      <c r="BK129" s="885">
        <f t="shared" si="97"/>
        <v>1135</v>
      </c>
      <c r="BL129" s="885">
        <f t="shared" si="98"/>
        <v>1135</v>
      </c>
      <c r="BM129" s="762">
        <v>713</v>
      </c>
      <c r="BN129" s="764">
        <v>834</v>
      </c>
      <c r="BO129" s="770">
        <v>777</v>
      </c>
      <c r="BP129" s="763">
        <v>50</v>
      </c>
      <c r="BQ129" s="764">
        <v>65</v>
      </c>
      <c r="BR129" s="770">
        <v>79</v>
      </c>
      <c r="BS129" s="768">
        <f t="shared" si="99"/>
        <v>340</v>
      </c>
      <c r="BT129" s="768">
        <f t="shared" si="100"/>
        <v>317</v>
      </c>
      <c r="BU129" s="771">
        <f t="shared" si="101"/>
        <v>279</v>
      </c>
      <c r="BV129" s="772">
        <v>341</v>
      </c>
      <c r="BW129" s="767">
        <v>320</v>
      </c>
      <c r="BX129" s="765">
        <v>326</v>
      </c>
      <c r="BY129" s="772">
        <v>99</v>
      </c>
      <c r="BZ129" s="767">
        <v>74</v>
      </c>
      <c r="CA129" s="765">
        <v>80</v>
      </c>
      <c r="CB129" s="772">
        <v>180</v>
      </c>
      <c r="CC129" s="767">
        <v>199</v>
      </c>
      <c r="CD129" s="765">
        <v>187</v>
      </c>
      <c r="CE129" s="773">
        <f t="shared" si="102"/>
        <v>428</v>
      </c>
      <c r="CF129" s="774">
        <f t="shared" si="103"/>
        <v>380</v>
      </c>
      <c r="CG129" s="775">
        <f t="shared" si="104"/>
        <v>477</v>
      </c>
      <c r="CH129" s="772">
        <v>232</v>
      </c>
      <c r="CI129" s="767">
        <v>317</v>
      </c>
      <c r="CJ129" s="776">
        <v>299</v>
      </c>
      <c r="CK129" s="874"/>
      <c r="CL129" s="778"/>
      <c r="CM129" s="764"/>
      <c r="CN129" s="764"/>
      <c r="CO129" s="767"/>
      <c r="CP129" s="780"/>
      <c r="CQ129" s="777"/>
      <c r="CR129" s="778"/>
      <c r="CS129" s="778"/>
      <c r="CT129" s="778"/>
      <c r="CU129" s="724"/>
      <c r="CV129" s="764"/>
      <c r="CW129" s="767"/>
      <c r="CX129" s="765"/>
      <c r="CY129" s="777"/>
      <c r="CZ129" s="778"/>
      <c r="DA129" s="778"/>
      <c r="DB129" s="778"/>
      <c r="DC129" s="778"/>
      <c r="DD129" s="767"/>
      <c r="DE129" s="767"/>
      <c r="DF129" s="765"/>
      <c r="DG129" s="892">
        <f t="shared" si="133"/>
        <v>0</v>
      </c>
      <c r="DH129" s="884">
        <f t="shared" si="105"/>
        <v>0</v>
      </c>
      <c r="DI129" s="883">
        <f t="shared" si="134"/>
        <v>0</v>
      </c>
      <c r="DJ129" s="884">
        <f t="shared" si="106"/>
        <v>0</v>
      </c>
      <c r="DK129" s="883">
        <f t="shared" si="135"/>
        <v>0</v>
      </c>
      <c r="DL129" s="884">
        <f t="shared" si="107"/>
        <v>0</v>
      </c>
      <c r="DM129" s="888">
        <f t="shared" si="136"/>
        <v>0</v>
      </c>
      <c r="DN129" s="886">
        <f t="shared" si="111"/>
        <v>0</v>
      </c>
      <c r="DO129" s="886">
        <f t="shared" si="108"/>
        <v>0</v>
      </c>
      <c r="DP129" s="888">
        <f t="shared" si="137"/>
        <v>0</v>
      </c>
      <c r="DQ129" s="886">
        <f t="shared" si="112"/>
        <v>0</v>
      </c>
      <c r="DR129" s="886">
        <f t="shared" si="109"/>
        <v>0</v>
      </c>
      <c r="DS129" s="888">
        <f t="shared" si="138"/>
        <v>0</v>
      </c>
      <c r="DT129" s="886">
        <f t="shared" si="113"/>
        <v>0</v>
      </c>
      <c r="DU129" s="886">
        <f t="shared" si="110"/>
        <v>0</v>
      </c>
      <c r="DV129" s="886">
        <f t="shared" si="114"/>
        <v>0</v>
      </c>
      <c r="DW129" s="888">
        <f t="shared" si="139"/>
        <v>0</v>
      </c>
      <c r="DX129" s="886">
        <f t="shared" si="115"/>
        <v>0</v>
      </c>
      <c r="DY129" s="886">
        <f t="shared" si="116"/>
        <v>0</v>
      </c>
      <c r="DZ129" s="954">
        <f t="shared" si="132"/>
        <v>0</v>
      </c>
      <c r="EA129" s="885">
        <f t="shared" si="117"/>
        <v>0</v>
      </c>
      <c r="EB129" s="885">
        <f t="shared" si="118"/>
        <v>0</v>
      </c>
      <c r="EC129" s="772"/>
      <c r="ED129" s="767"/>
      <c r="EE129" s="770"/>
      <c r="EF129" s="764"/>
      <c r="EG129" s="767"/>
      <c r="EH129" s="782"/>
      <c r="EI129" s="774">
        <f t="shared" si="119"/>
        <v>0</v>
      </c>
      <c r="EJ129" s="774">
        <f t="shared" si="120"/>
        <v>0</v>
      </c>
      <c r="EK129" s="775">
        <f t="shared" si="121"/>
        <v>0</v>
      </c>
      <c r="EL129" s="772"/>
      <c r="EM129" s="767"/>
      <c r="EN129" s="770"/>
      <c r="EO129" s="772"/>
      <c r="EP129" s="767"/>
      <c r="EQ129" s="782"/>
      <c r="ER129" s="772"/>
      <c r="ES129" s="767"/>
      <c r="ET129" s="770"/>
      <c r="EU129" s="774">
        <f t="shared" si="122"/>
        <v>0</v>
      </c>
      <c r="EV129" s="774">
        <f t="shared" si="123"/>
        <v>0</v>
      </c>
      <c r="EW129" s="775">
        <f t="shared" si="124"/>
        <v>0</v>
      </c>
      <c r="EX129" s="772"/>
      <c r="EY129" s="767"/>
      <c r="EZ129" s="770"/>
    </row>
    <row r="130" spans="1:156">
      <c r="A130" s="565" t="s">
        <v>105</v>
      </c>
      <c r="B130" s="566" t="s">
        <v>539</v>
      </c>
      <c r="C130" s="811"/>
      <c r="D130" s="567">
        <v>139861</v>
      </c>
      <c r="E130" s="567">
        <v>4</v>
      </c>
      <c r="F130" s="762">
        <v>1385</v>
      </c>
      <c r="G130" s="763">
        <v>1456</v>
      </c>
      <c r="H130" s="763">
        <v>1579</v>
      </c>
      <c r="I130" s="764">
        <v>1683</v>
      </c>
      <c r="J130" s="764">
        <v>1631</v>
      </c>
      <c r="K130" s="764">
        <v>1722</v>
      </c>
      <c r="L130" s="765">
        <v>1706</v>
      </c>
      <c r="M130" s="762">
        <v>787</v>
      </c>
      <c r="N130" s="763">
        <v>823</v>
      </c>
      <c r="O130" s="766">
        <v>879</v>
      </c>
      <c r="P130" s="766">
        <v>984</v>
      </c>
      <c r="Q130" s="763">
        <v>1027</v>
      </c>
      <c r="R130" s="763">
        <v>918</v>
      </c>
      <c r="S130" s="763">
        <v>1032</v>
      </c>
      <c r="T130" s="763">
        <v>1137</v>
      </c>
      <c r="U130" s="763">
        <v>1198</v>
      </c>
      <c r="V130" s="764">
        <v>1177</v>
      </c>
      <c r="W130" s="767">
        <v>1206</v>
      </c>
      <c r="X130" s="765">
        <v>1202</v>
      </c>
      <c r="Y130" s="762">
        <v>1</v>
      </c>
      <c r="Z130" s="763"/>
      <c r="AA130" s="763"/>
      <c r="AB130" s="763"/>
      <c r="AC130" s="764"/>
      <c r="AD130" s="767"/>
      <c r="AE130" s="763"/>
      <c r="AF130" s="763"/>
      <c r="AG130" s="763"/>
      <c r="AH130" s="764"/>
      <c r="AI130" s="767"/>
      <c r="AJ130" s="765"/>
      <c r="AK130" s="892">
        <f t="shared" si="71"/>
        <v>786</v>
      </c>
      <c r="AL130" s="884">
        <f t="shared" si="72"/>
        <v>786</v>
      </c>
      <c r="AM130" s="883">
        <f t="shared" si="73"/>
        <v>823</v>
      </c>
      <c r="AN130" s="884">
        <f t="shared" si="74"/>
        <v>823</v>
      </c>
      <c r="AO130" s="883">
        <f t="shared" si="75"/>
        <v>879</v>
      </c>
      <c r="AP130" s="884">
        <f t="shared" si="76"/>
        <v>879</v>
      </c>
      <c r="AQ130" s="768">
        <f t="shared" si="77"/>
        <v>984</v>
      </c>
      <c r="AR130" s="883">
        <f t="shared" si="78"/>
        <v>1027</v>
      </c>
      <c r="AS130" s="886">
        <f t="shared" si="79"/>
        <v>1027</v>
      </c>
      <c r="AT130" s="888">
        <f t="shared" si="80"/>
        <v>918</v>
      </c>
      <c r="AU130" s="886">
        <f t="shared" si="81"/>
        <v>918</v>
      </c>
      <c r="AV130" s="886">
        <f t="shared" si="82"/>
        <v>918</v>
      </c>
      <c r="AW130" s="888">
        <f t="shared" si="83"/>
        <v>1032</v>
      </c>
      <c r="AX130" s="886">
        <f t="shared" si="84"/>
        <v>1032</v>
      </c>
      <c r="AY130" s="886">
        <f t="shared" si="85"/>
        <v>1032</v>
      </c>
      <c r="AZ130" s="888">
        <f t="shared" si="86"/>
        <v>1137</v>
      </c>
      <c r="BA130" s="884">
        <f t="shared" si="87"/>
        <v>1137</v>
      </c>
      <c r="BB130" s="883">
        <f t="shared" si="88"/>
        <v>1198</v>
      </c>
      <c r="BC130" s="884">
        <f t="shared" si="89"/>
        <v>1198</v>
      </c>
      <c r="BD130" s="883">
        <f t="shared" si="90"/>
        <v>1177</v>
      </c>
      <c r="BE130" s="886">
        <f t="shared" si="91"/>
        <v>1177</v>
      </c>
      <c r="BF130" s="886">
        <f t="shared" si="92"/>
        <v>1177</v>
      </c>
      <c r="BG130" s="888">
        <f t="shared" si="93"/>
        <v>1206</v>
      </c>
      <c r="BH130" s="886">
        <f t="shared" si="94"/>
        <v>1206</v>
      </c>
      <c r="BI130" s="886">
        <f t="shared" si="95"/>
        <v>1206</v>
      </c>
      <c r="BJ130" s="890">
        <f t="shared" si="96"/>
        <v>1202</v>
      </c>
      <c r="BK130" s="885">
        <f t="shared" si="97"/>
        <v>1202</v>
      </c>
      <c r="BL130" s="885">
        <f t="shared" si="98"/>
        <v>1202</v>
      </c>
      <c r="BM130" s="762">
        <v>990</v>
      </c>
      <c r="BN130" s="764">
        <v>1031</v>
      </c>
      <c r="BO130" s="770">
        <v>999</v>
      </c>
      <c r="BP130" s="763">
        <v>125</v>
      </c>
      <c r="BQ130" s="764">
        <v>112</v>
      </c>
      <c r="BR130" s="770">
        <v>138</v>
      </c>
      <c r="BS130" s="768">
        <f t="shared" si="99"/>
        <v>62</v>
      </c>
      <c r="BT130" s="768">
        <f t="shared" si="100"/>
        <v>63</v>
      </c>
      <c r="BU130" s="771">
        <f t="shared" si="101"/>
        <v>65</v>
      </c>
      <c r="BV130" s="772">
        <v>498</v>
      </c>
      <c r="BW130" s="767">
        <v>546</v>
      </c>
      <c r="BX130" s="765">
        <v>570</v>
      </c>
      <c r="BY130" s="772">
        <v>51</v>
      </c>
      <c r="BZ130" s="767">
        <v>34</v>
      </c>
      <c r="CA130" s="765">
        <v>37</v>
      </c>
      <c r="CB130" s="772">
        <v>299</v>
      </c>
      <c r="CC130" s="767">
        <v>210</v>
      </c>
      <c r="CD130" s="765">
        <v>303</v>
      </c>
      <c r="CE130" s="773">
        <f t="shared" si="102"/>
        <v>179</v>
      </c>
      <c r="CF130" s="774">
        <f t="shared" si="103"/>
        <v>128</v>
      </c>
      <c r="CG130" s="775">
        <f t="shared" si="104"/>
        <v>122</v>
      </c>
      <c r="CH130" s="772">
        <v>366</v>
      </c>
      <c r="CI130" s="767">
        <v>375</v>
      </c>
      <c r="CJ130" s="776">
        <v>441</v>
      </c>
      <c r="CK130" s="874"/>
      <c r="CL130" s="778"/>
      <c r="CM130" s="764"/>
      <c r="CN130" s="764"/>
      <c r="CO130" s="767"/>
      <c r="CP130" s="780"/>
      <c r="CQ130" s="777"/>
      <c r="CR130" s="778"/>
      <c r="CS130" s="778"/>
      <c r="CT130" s="778"/>
      <c r="CU130" s="724"/>
      <c r="CV130" s="764"/>
      <c r="CW130" s="767"/>
      <c r="CX130" s="765"/>
      <c r="CY130" s="777"/>
      <c r="CZ130" s="778"/>
      <c r="DA130" s="778"/>
      <c r="DB130" s="778"/>
      <c r="DC130" s="778"/>
      <c r="DD130" s="767"/>
      <c r="DE130" s="767"/>
      <c r="DF130" s="765"/>
      <c r="DG130" s="892">
        <f t="shared" si="133"/>
        <v>0</v>
      </c>
      <c r="DH130" s="884">
        <f t="shared" si="105"/>
        <v>0</v>
      </c>
      <c r="DI130" s="883">
        <f t="shared" si="134"/>
        <v>0</v>
      </c>
      <c r="DJ130" s="884">
        <f t="shared" si="106"/>
        <v>0</v>
      </c>
      <c r="DK130" s="883">
        <f t="shared" si="135"/>
        <v>0</v>
      </c>
      <c r="DL130" s="884">
        <f t="shared" si="107"/>
        <v>0</v>
      </c>
      <c r="DM130" s="888">
        <f t="shared" si="136"/>
        <v>0</v>
      </c>
      <c r="DN130" s="886">
        <f t="shared" si="111"/>
        <v>0</v>
      </c>
      <c r="DO130" s="886">
        <f t="shared" si="108"/>
        <v>0</v>
      </c>
      <c r="DP130" s="888">
        <f t="shared" si="137"/>
        <v>0</v>
      </c>
      <c r="DQ130" s="886">
        <f t="shared" si="112"/>
        <v>0</v>
      </c>
      <c r="DR130" s="886">
        <f t="shared" si="109"/>
        <v>0</v>
      </c>
      <c r="DS130" s="888">
        <f t="shared" si="138"/>
        <v>0</v>
      </c>
      <c r="DT130" s="886">
        <f t="shared" si="113"/>
        <v>0</v>
      </c>
      <c r="DU130" s="886">
        <f t="shared" si="110"/>
        <v>0</v>
      </c>
      <c r="DV130" s="886">
        <f t="shared" si="114"/>
        <v>0</v>
      </c>
      <c r="DW130" s="888">
        <f t="shared" si="139"/>
        <v>0</v>
      </c>
      <c r="DX130" s="886">
        <f t="shared" si="115"/>
        <v>0</v>
      </c>
      <c r="DY130" s="886">
        <f t="shared" si="116"/>
        <v>0</v>
      </c>
      <c r="DZ130" s="954">
        <f t="shared" si="132"/>
        <v>0</v>
      </c>
      <c r="EA130" s="885">
        <f t="shared" si="117"/>
        <v>0</v>
      </c>
      <c r="EB130" s="885">
        <f t="shared" si="118"/>
        <v>0</v>
      </c>
      <c r="EC130" s="772"/>
      <c r="ED130" s="767"/>
      <c r="EE130" s="770"/>
      <c r="EF130" s="764"/>
      <c r="EG130" s="767"/>
      <c r="EH130" s="782"/>
      <c r="EI130" s="774">
        <f t="shared" si="119"/>
        <v>0</v>
      </c>
      <c r="EJ130" s="774">
        <f t="shared" si="120"/>
        <v>0</v>
      </c>
      <c r="EK130" s="775">
        <f t="shared" si="121"/>
        <v>0</v>
      </c>
      <c r="EL130" s="772"/>
      <c r="EM130" s="767"/>
      <c r="EN130" s="770"/>
      <c r="EO130" s="772"/>
      <c r="EP130" s="767"/>
      <c r="EQ130" s="782"/>
      <c r="ER130" s="772"/>
      <c r="ES130" s="767"/>
      <c r="ET130" s="770"/>
      <c r="EU130" s="774">
        <f t="shared" si="122"/>
        <v>0</v>
      </c>
      <c r="EV130" s="774">
        <f t="shared" si="123"/>
        <v>0</v>
      </c>
      <c r="EW130" s="775">
        <f t="shared" si="124"/>
        <v>0</v>
      </c>
      <c r="EX130" s="772"/>
      <c r="EY130" s="767"/>
      <c r="EZ130" s="770"/>
    </row>
    <row r="131" spans="1:156">
      <c r="A131" s="565" t="s">
        <v>105</v>
      </c>
      <c r="B131" s="566" t="s">
        <v>540</v>
      </c>
      <c r="C131" s="811" t="s">
        <v>620</v>
      </c>
      <c r="D131" s="567">
        <v>140164</v>
      </c>
      <c r="E131" s="567">
        <v>4</v>
      </c>
      <c r="F131" s="762">
        <v>4035</v>
      </c>
      <c r="G131" s="763">
        <v>4550</v>
      </c>
      <c r="H131" s="763">
        <v>4830</v>
      </c>
      <c r="I131" s="764">
        <v>4644</v>
      </c>
      <c r="J131" s="764">
        <v>5114</v>
      </c>
      <c r="K131" s="764">
        <v>5460</v>
      </c>
      <c r="L131" s="765">
        <v>5730</v>
      </c>
      <c r="M131" s="762">
        <v>1223</v>
      </c>
      <c r="N131" s="763">
        <v>1228</v>
      </c>
      <c r="O131" s="766">
        <v>1314</v>
      </c>
      <c r="P131" s="766">
        <v>1822</v>
      </c>
      <c r="Q131" s="763">
        <v>2074</v>
      </c>
      <c r="R131" s="763">
        <v>1658</v>
      </c>
      <c r="S131" s="763">
        <v>2083</v>
      </c>
      <c r="T131" s="763">
        <v>2411</v>
      </c>
      <c r="U131" s="763">
        <v>2330</v>
      </c>
      <c r="V131" s="764">
        <v>2639</v>
      </c>
      <c r="W131" s="767">
        <v>2723</v>
      </c>
      <c r="X131" s="765">
        <v>2895</v>
      </c>
      <c r="Y131" s="762"/>
      <c r="Z131" s="763"/>
      <c r="AA131" s="763"/>
      <c r="AB131" s="763"/>
      <c r="AC131" s="764"/>
      <c r="AD131" s="767"/>
      <c r="AE131" s="763"/>
      <c r="AF131" s="763"/>
      <c r="AG131" s="763"/>
      <c r="AH131" s="764"/>
      <c r="AI131" s="767"/>
      <c r="AJ131" s="765"/>
      <c r="AK131" s="892">
        <f t="shared" si="71"/>
        <v>1223</v>
      </c>
      <c r="AL131" s="884">
        <f t="shared" si="72"/>
        <v>1223</v>
      </c>
      <c r="AM131" s="883">
        <f t="shared" si="73"/>
        <v>1228</v>
      </c>
      <c r="AN131" s="884">
        <f t="shared" si="74"/>
        <v>1228</v>
      </c>
      <c r="AO131" s="883">
        <f t="shared" si="75"/>
        <v>1314</v>
      </c>
      <c r="AP131" s="884">
        <f t="shared" si="76"/>
        <v>1314</v>
      </c>
      <c r="AQ131" s="768">
        <f t="shared" si="77"/>
        <v>1822</v>
      </c>
      <c r="AR131" s="883">
        <f t="shared" si="78"/>
        <v>2074</v>
      </c>
      <c r="AS131" s="886">
        <f t="shared" si="79"/>
        <v>2074</v>
      </c>
      <c r="AT131" s="888">
        <f t="shared" si="80"/>
        <v>1658</v>
      </c>
      <c r="AU131" s="886">
        <f t="shared" si="81"/>
        <v>1658</v>
      </c>
      <c r="AV131" s="886">
        <f t="shared" si="82"/>
        <v>1658</v>
      </c>
      <c r="AW131" s="888">
        <f t="shared" si="83"/>
        <v>2083</v>
      </c>
      <c r="AX131" s="886">
        <f t="shared" si="84"/>
        <v>2083</v>
      </c>
      <c r="AY131" s="886">
        <f t="shared" si="85"/>
        <v>2083</v>
      </c>
      <c r="AZ131" s="888">
        <f t="shared" si="86"/>
        <v>2411</v>
      </c>
      <c r="BA131" s="884">
        <f t="shared" si="87"/>
        <v>2411</v>
      </c>
      <c r="BB131" s="883">
        <f t="shared" si="88"/>
        <v>2330</v>
      </c>
      <c r="BC131" s="884">
        <f t="shared" si="89"/>
        <v>2330</v>
      </c>
      <c r="BD131" s="883">
        <f t="shared" si="90"/>
        <v>2639</v>
      </c>
      <c r="BE131" s="886">
        <f t="shared" si="91"/>
        <v>2639</v>
      </c>
      <c r="BF131" s="886">
        <f t="shared" si="92"/>
        <v>2639</v>
      </c>
      <c r="BG131" s="888">
        <f t="shared" si="93"/>
        <v>2723</v>
      </c>
      <c r="BH131" s="886">
        <f t="shared" si="94"/>
        <v>2723</v>
      </c>
      <c r="BI131" s="886">
        <f t="shared" si="95"/>
        <v>2723</v>
      </c>
      <c r="BJ131" s="890">
        <f t="shared" si="96"/>
        <v>2895</v>
      </c>
      <c r="BK131" s="885">
        <f t="shared" si="97"/>
        <v>2895</v>
      </c>
      <c r="BL131" s="885">
        <f t="shared" si="98"/>
        <v>2895</v>
      </c>
      <c r="BM131" s="762">
        <v>1978</v>
      </c>
      <c r="BN131" s="764">
        <v>2097</v>
      </c>
      <c r="BO131" s="770">
        <v>2239</v>
      </c>
      <c r="BP131" s="763">
        <v>218</v>
      </c>
      <c r="BQ131" s="764">
        <v>192</v>
      </c>
      <c r="BR131" s="770">
        <v>220</v>
      </c>
      <c r="BS131" s="768">
        <f t="shared" si="99"/>
        <v>443</v>
      </c>
      <c r="BT131" s="768">
        <f t="shared" si="100"/>
        <v>434</v>
      </c>
      <c r="BU131" s="771">
        <f t="shared" si="101"/>
        <v>436</v>
      </c>
      <c r="BV131" s="772">
        <v>793</v>
      </c>
      <c r="BW131" s="767">
        <v>683</v>
      </c>
      <c r="BX131" s="765">
        <v>840</v>
      </c>
      <c r="BY131" s="772">
        <v>216</v>
      </c>
      <c r="BZ131" s="767">
        <v>171</v>
      </c>
      <c r="CA131" s="765">
        <v>189</v>
      </c>
      <c r="CB131" s="772">
        <v>384</v>
      </c>
      <c r="CC131" s="767">
        <v>289</v>
      </c>
      <c r="CD131" s="765">
        <v>426</v>
      </c>
      <c r="CE131" s="773">
        <f t="shared" si="102"/>
        <v>681</v>
      </c>
      <c r="CF131" s="774">
        <f t="shared" si="103"/>
        <v>515</v>
      </c>
      <c r="CG131" s="775">
        <f t="shared" si="104"/>
        <v>628</v>
      </c>
      <c r="CH131" s="772">
        <v>515</v>
      </c>
      <c r="CI131" s="767">
        <v>477</v>
      </c>
      <c r="CJ131" s="776">
        <v>559</v>
      </c>
      <c r="CK131" s="874"/>
      <c r="CL131" s="778"/>
      <c r="CM131" s="764"/>
      <c r="CN131" s="764"/>
      <c r="CO131" s="767"/>
      <c r="CP131" s="780"/>
      <c r="CQ131" s="777"/>
      <c r="CR131" s="778"/>
      <c r="CS131" s="778"/>
      <c r="CT131" s="778"/>
      <c r="CU131" s="724"/>
      <c r="CV131" s="764"/>
      <c r="CW131" s="767"/>
      <c r="CX131" s="765"/>
      <c r="CY131" s="777"/>
      <c r="CZ131" s="778"/>
      <c r="DA131" s="778"/>
      <c r="DB131" s="778"/>
      <c r="DC131" s="778"/>
      <c r="DD131" s="767"/>
      <c r="DE131" s="767"/>
      <c r="DF131" s="765"/>
      <c r="DG131" s="892">
        <f t="shared" si="133"/>
        <v>0</v>
      </c>
      <c r="DH131" s="884">
        <f t="shared" si="105"/>
        <v>0</v>
      </c>
      <c r="DI131" s="883">
        <f t="shared" si="134"/>
        <v>0</v>
      </c>
      <c r="DJ131" s="884">
        <f t="shared" si="106"/>
        <v>0</v>
      </c>
      <c r="DK131" s="883">
        <f t="shared" si="135"/>
        <v>0</v>
      </c>
      <c r="DL131" s="884">
        <f t="shared" si="107"/>
        <v>0</v>
      </c>
      <c r="DM131" s="888">
        <f t="shared" si="136"/>
        <v>0</v>
      </c>
      <c r="DN131" s="886">
        <f t="shared" si="111"/>
        <v>0</v>
      </c>
      <c r="DO131" s="886">
        <f t="shared" si="108"/>
        <v>0</v>
      </c>
      <c r="DP131" s="888">
        <f t="shared" si="137"/>
        <v>0</v>
      </c>
      <c r="DQ131" s="886">
        <f t="shared" si="112"/>
        <v>0</v>
      </c>
      <c r="DR131" s="886">
        <f t="shared" si="109"/>
        <v>0</v>
      </c>
      <c r="DS131" s="888">
        <f t="shared" si="138"/>
        <v>0</v>
      </c>
      <c r="DT131" s="886">
        <f t="shared" si="113"/>
        <v>0</v>
      </c>
      <c r="DU131" s="886">
        <f t="shared" si="110"/>
        <v>0</v>
      </c>
      <c r="DV131" s="886">
        <f t="shared" si="114"/>
        <v>0</v>
      </c>
      <c r="DW131" s="888">
        <f t="shared" si="139"/>
        <v>0</v>
      </c>
      <c r="DX131" s="886">
        <f t="shared" si="115"/>
        <v>0</v>
      </c>
      <c r="DY131" s="886">
        <f t="shared" si="116"/>
        <v>0</v>
      </c>
      <c r="DZ131" s="954">
        <f t="shared" si="132"/>
        <v>0</v>
      </c>
      <c r="EA131" s="885">
        <f t="shared" si="117"/>
        <v>0</v>
      </c>
      <c r="EB131" s="885">
        <f t="shared" si="118"/>
        <v>0</v>
      </c>
      <c r="EC131" s="772"/>
      <c r="ED131" s="767"/>
      <c r="EE131" s="770"/>
      <c r="EF131" s="764"/>
      <c r="EG131" s="767"/>
      <c r="EH131" s="782"/>
      <c r="EI131" s="774">
        <f t="shared" si="119"/>
        <v>0</v>
      </c>
      <c r="EJ131" s="774">
        <f t="shared" si="120"/>
        <v>0</v>
      </c>
      <c r="EK131" s="775">
        <f t="shared" si="121"/>
        <v>0</v>
      </c>
      <c r="EL131" s="772"/>
      <c r="EM131" s="767"/>
      <c r="EN131" s="770"/>
      <c r="EO131" s="772"/>
      <c r="EP131" s="767"/>
      <c r="EQ131" s="782"/>
      <c r="ER131" s="772"/>
      <c r="ES131" s="767"/>
      <c r="ET131" s="770"/>
      <c r="EU131" s="774">
        <f t="shared" si="122"/>
        <v>0</v>
      </c>
      <c r="EV131" s="774">
        <f t="shared" si="123"/>
        <v>0</v>
      </c>
      <c r="EW131" s="775">
        <f t="shared" si="124"/>
        <v>0</v>
      </c>
      <c r="EX131" s="772"/>
      <c r="EY131" s="767"/>
      <c r="EZ131" s="770"/>
    </row>
    <row r="132" spans="1:156">
      <c r="A132" s="565" t="s">
        <v>105</v>
      </c>
      <c r="B132" s="566" t="s">
        <v>541</v>
      </c>
      <c r="C132" s="811" t="s">
        <v>621</v>
      </c>
      <c r="D132" s="567">
        <v>138983</v>
      </c>
      <c r="E132" s="567">
        <v>5</v>
      </c>
      <c r="F132" s="762">
        <v>1587</v>
      </c>
      <c r="G132" s="763">
        <v>1663</v>
      </c>
      <c r="H132" s="763">
        <v>1666</v>
      </c>
      <c r="I132" s="764">
        <v>1539</v>
      </c>
      <c r="J132" s="764">
        <v>1509</v>
      </c>
      <c r="K132" s="764">
        <v>1738</v>
      </c>
      <c r="L132" s="765">
        <v>1619</v>
      </c>
      <c r="M132" s="762">
        <v>697</v>
      </c>
      <c r="N132" s="763">
        <v>657</v>
      </c>
      <c r="O132" s="766">
        <v>719</v>
      </c>
      <c r="P132" s="766">
        <v>696</v>
      </c>
      <c r="Q132" s="763">
        <v>717</v>
      </c>
      <c r="R132" s="763">
        <v>767</v>
      </c>
      <c r="S132" s="763">
        <v>844</v>
      </c>
      <c r="T132" s="763">
        <v>857</v>
      </c>
      <c r="U132" s="763">
        <v>804</v>
      </c>
      <c r="V132" s="764">
        <v>753</v>
      </c>
      <c r="W132" s="767">
        <v>1006</v>
      </c>
      <c r="X132" s="765">
        <v>932</v>
      </c>
      <c r="Y132" s="762"/>
      <c r="Z132" s="763"/>
      <c r="AA132" s="763"/>
      <c r="AB132" s="763"/>
      <c r="AC132" s="764"/>
      <c r="AD132" s="767"/>
      <c r="AE132" s="763"/>
      <c r="AF132" s="763"/>
      <c r="AG132" s="763"/>
      <c r="AH132" s="764"/>
      <c r="AI132" s="767"/>
      <c r="AJ132" s="765"/>
      <c r="AK132" s="892">
        <f t="shared" si="71"/>
        <v>697</v>
      </c>
      <c r="AL132" s="884">
        <f t="shared" si="72"/>
        <v>697</v>
      </c>
      <c r="AM132" s="883">
        <f t="shared" si="73"/>
        <v>657</v>
      </c>
      <c r="AN132" s="884">
        <f t="shared" si="74"/>
        <v>657</v>
      </c>
      <c r="AO132" s="883">
        <f t="shared" si="75"/>
        <v>719</v>
      </c>
      <c r="AP132" s="884">
        <f t="shared" si="76"/>
        <v>719</v>
      </c>
      <c r="AQ132" s="768">
        <f t="shared" si="77"/>
        <v>696</v>
      </c>
      <c r="AR132" s="883">
        <f t="shared" si="78"/>
        <v>717</v>
      </c>
      <c r="AS132" s="886">
        <f t="shared" si="79"/>
        <v>717</v>
      </c>
      <c r="AT132" s="888">
        <f t="shared" si="80"/>
        <v>767</v>
      </c>
      <c r="AU132" s="886">
        <f t="shared" si="81"/>
        <v>767</v>
      </c>
      <c r="AV132" s="886">
        <f t="shared" si="82"/>
        <v>767</v>
      </c>
      <c r="AW132" s="888">
        <f t="shared" si="83"/>
        <v>844</v>
      </c>
      <c r="AX132" s="886">
        <f t="shared" si="84"/>
        <v>844</v>
      </c>
      <c r="AY132" s="886">
        <f t="shared" si="85"/>
        <v>844</v>
      </c>
      <c r="AZ132" s="888">
        <f t="shared" si="86"/>
        <v>857</v>
      </c>
      <c r="BA132" s="884">
        <f t="shared" si="87"/>
        <v>857</v>
      </c>
      <c r="BB132" s="883">
        <f t="shared" si="88"/>
        <v>804</v>
      </c>
      <c r="BC132" s="884">
        <f t="shared" si="89"/>
        <v>804</v>
      </c>
      <c r="BD132" s="883">
        <f t="shared" si="90"/>
        <v>753</v>
      </c>
      <c r="BE132" s="886">
        <f t="shared" si="91"/>
        <v>753</v>
      </c>
      <c r="BF132" s="886">
        <f t="shared" si="92"/>
        <v>753</v>
      </c>
      <c r="BG132" s="888">
        <f t="shared" si="93"/>
        <v>1006</v>
      </c>
      <c r="BH132" s="886">
        <f t="shared" si="94"/>
        <v>1006</v>
      </c>
      <c r="BI132" s="886">
        <f t="shared" si="95"/>
        <v>1006</v>
      </c>
      <c r="BJ132" s="890">
        <f t="shared" si="96"/>
        <v>932</v>
      </c>
      <c r="BK132" s="885">
        <f t="shared" si="97"/>
        <v>932</v>
      </c>
      <c r="BL132" s="885">
        <f t="shared" si="98"/>
        <v>932</v>
      </c>
      <c r="BM132" s="762">
        <v>538</v>
      </c>
      <c r="BN132" s="764">
        <v>689</v>
      </c>
      <c r="BO132" s="770">
        <v>628</v>
      </c>
      <c r="BP132" s="763">
        <v>26</v>
      </c>
      <c r="BQ132" s="764">
        <v>34</v>
      </c>
      <c r="BR132" s="770">
        <v>47</v>
      </c>
      <c r="BS132" s="768">
        <f t="shared" si="99"/>
        <v>189</v>
      </c>
      <c r="BT132" s="768">
        <f t="shared" si="100"/>
        <v>283</v>
      </c>
      <c r="BU132" s="771">
        <f t="shared" si="101"/>
        <v>257</v>
      </c>
      <c r="BV132" s="772">
        <v>148</v>
      </c>
      <c r="BW132" s="767">
        <v>188</v>
      </c>
      <c r="BX132" s="765">
        <v>186</v>
      </c>
      <c r="BY132" s="772">
        <v>96</v>
      </c>
      <c r="BZ132" s="767">
        <v>74</v>
      </c>
      <c r="CA132" s="765">
        <v>91</v>
      </c>
      <c r="CB132" s="772">
        <v>100</v>
      </c>
      <c r="CC132" s="767">
        <v>102</v>
      </c>
      <c r="CD132" s="765">
        <v>141</v>
      </c>
      <c r="CE132" s="773">
        <f t="shared" si="102"/>
        <v>373</v>
      </c>
      <c r="CF132" s="774">
        <f t="shared" si="103"/>
        <v>403</v>
      </c>
      <c r="CG132" s="775">
        <f t="shared" si="104"/>
        <v>426</v>
      </c>
      <c r="CH132" s="772">
        <v>205</v>
      </c>
      <c r="CI132" s="767">
        <v>197</v>
      </c>
      <c r="CJ132" s="776">
        <v>216</v>
      </c>
      <c r="CK132" s="874"/>
      <c r="CL132" s="778"/>
      <c r="CM132" s="764"/>
      <c r="CN132" s="764"/>
      <c r="CO132" s="767"/>
      <c r="CP132" s="780"/>
      <c r="CQ132" s="777"/>
      <c r="CR132" s="778"/>
      <c r="CS132" s="778"/>
      <c r="CT132" s="778"/>
      <c r="CU132" s="724"/>
      <c r="CV132" s="764"/>
      <c r="CW132" s="767"/>
      <c r="CX132" s="765"/>
      <c r="CY132" s="777"/>
      <c r="CZ132" s="778"/>
      <c r="DA132" s="778"/>
      <c r="DB132" s="778"/>
      <c r="DC132" s="778"/>
      <c r="DD132" s="767"/>
      <c r="DE132" s="767"/>
      <c r="DF132" s="765"/>
      <c r="DG132" s="892">
        <f t="shared" si="133"/>
        <v>0</v>
      </c>
      <c r="DH132" s="884">
        <f t="shared" si="105"/>
        <v>0</v>
      </c>
      <c r="DI132" s="883">
        <f t="shared" si="134"/>
        <v>0</v>
      </c>
      <c r="DJ132" s="884">
        <f t="shared" si="106"/>
        <v>0</v>
      </c>
      <c r="DK132" s="883">
        <f t="shared" si="135"/>
        <v>0</v>
      </c>
      <c r="DL132" s="884">
        <f t="shared" si="107"/>
        <v>0</v>
      </c>
      <c r="DM132" s="888">
        <f t="shared" si="136"/>
        <v>0</v>
      </c>
      <c r="DN132" s="886">
        <f t="shared" si="111"/>
        <v>0</v>
      </c>
      <c r="DO132" s="886">
        <f t="shared" si="108"/>
        <v>0</v>
      </c>
      <c r="DP132" s="888">
        <f t="shared" si="137"/>
        <v>0</v>
      </c>
      <c r="DQ132" s="886">
        <f t="shared" si="112"/>
        <v>0</v>
      </c>
      <c r="DR132" s="886">
        <f t="shared" si="109"/>
        <v>0</v>
      </c>
      <c r="DS132" s="888">
        <f t="shared" si="138"/>
        <v>0</v>
      </c>
      <c r="DT132" s="886">
        <f t="shared" si="113"/>
        <v>0</v>
      </c>
      <c r="DU132" s="886">
        <f t="shared" si="110"/>
        <v>0</v>
      </c>
      <c r="DV132" s="886">
        <f t="shared" si="114"/>
        <v>0</v>
      </c>
      <c r="DW132" s="888">
        <f t="shared" si="139"/>
        <v>0</v>
      </c>
      <c r="DX132" s="886">
        <f t="shared" si="115"/>
        <v>0</v>
      </c>
      <c r="DY132" s="886">
        <f t="shared" si="116"/>
        <v>0</v>
      </c>
      <c r="DZ132" s="954">
        <f t="shared" si="132"/>
        <v>0</v>
      </c>
      <c r="EA132" s="885">
        <f t="shared" si="117"/>
        <v>0</v>
      </c>
      <c r="EB132" s="885">
        <f t="shared" si="118"/>
        <v>0</v>
      </c>
      <c r="EC132" s="772"/>
      <c r="ED132" s="767"/>
      <c r="EE132" s="770"/>
      <c r="EF132" s="764"/>
      <c r="EG132" s="767"/>
      <c r="EH132" s="782"/>
      <c r="EI132" s="774">
        <f t="shared" si="119"/>
        <v>0</v>
      </c>
      <c r="EJ132" s="774">
        <f t="shared" si="120"/>
        <v>0</v>
      </c>
      <c r="EK132" s="775">
        <f t="shared" si="121"/>
        <v>0</v>
      </c>
      <c r="EL132" s="772"/>
      <c r="EM132" s="767"/>
      <c r="EN132" s="770"/>
      <c r="EO132" s="772"/>
      <c r="EP132" s="767"/>
      <c r="EQ132" s="782"/>
      <c r="ER132" s="772"/>
      <c r="ES132" s="767"/>
      <c r="ET132" s="770"/>
      <c r="EU132" s="774">
        <f t="shared" si="122"/>
        <v>0</v>
      </c>
      <c r="EV132" s="774">
        <f t="shared" si="123"/>
        <v>0</v>
      </c>
      <c r="EW132" s="775">
        <f t="shared" si="124"/>
        <v>0</v>
      </c>
      <c r="EX132" s="772"/>
      <c r="EY132" s="767"/>
      <c r="EZ132" s="770"/>
    </row>
    <row r="133" spans="1:156">
      <c r="A133" s="565" t="s">
        <v>105</v>
      </c>
      <c r="B133" s="566" t="s">
        <v>546</v>
      </c>
      <c r="C133" s="812" t="s">
        <v>622</v>
      </c>
      <c r="D133" s="567">
        <v>139311</v>
      </c>
      <c r="E133" s="619">
        <v>5</v>
      </c>
      <c r="F133" s="762">
        <v>1778</v>
      </c>
      <c r="G133" s="763">
        <v>1909</v>
      </c>
      <c r="H133" s="763">
        <v>1712</v>
      </c>
      <c r="I133" s="764">
        <v>1562</v>
      </c>
      <c r="J133" s="764">
        <v>1556</v>
      </c>
      <c r="K133" s="764">
        <v>1790</v>
      </c>
      <c r="L133" s="765">
        <v>1731</v>
      </c>
      <c r="M133" s="762">
        <v>148</v>
      </c>
      <c r="N133" s="763">
        <v>163</v>
      </c>
      <c r="O133" s="766">
        <v>233</v>
      </c>
      <c r="P133" s="766">
        <v>253</v>
      </c>
      <c r="Q133" s="763">
        <v>276</v>
      </c>
      <c r="R133" s="763">
        <v>535</v>
      </c>
      <c r="S133" s="763">
        <v>561</v>
      </c>
      <c r="T133" s="763">
        <v>514</v>
      </c>
      <c r="U133" s="763">
        <v>420</v>
      </c>
      <c r="V133" s="764">
        <v>336</v>
      </c>
      <c r="W133" s="767">
        <v>342</v>
      </c>
      <c r="X133" s="765">
        <v>424</v>
      </c>
      <c r="Y133" s="762"/>
      <c r="Z133" s="763"/>
      <c r="AA133" s="763"/>
      <c r="AB133" s="763"/>
      <c r="AC133" s="764"/>
      <c r="AD133" s="767"/>
      <c r="AE133" s="763"/>
      <c r="AF133" s="763"/>
      <c r="AG133" s="763"/>
      <c r="AH133" s="764"/>
      <c r="AI133" s="767"/>
      <c r="AJ133" s="765"/>
      <c r="AK133" s="892">
        <f t="shared" si="71"/>
        <v>148</v>
      </c>
      <c r="AL133" s="884">
        <f t="shared" si="72"/>
        <v>148</v>
      </c>
      <c r="AM133" s="883">
        <f t="shared" si="73"/>
        <v>163</v>
      </c>
      <c r="AN133" s="884">
        <f t="shared" si="74"/>
        <v>163</v>
      </c>
      <c r="AO133" s="883">
        <f t="shared" si="75"/>
        <v>233</v>
      </c>
      <c r="AP133" s="884">
        <f t="shared" si="76"/>
        <v>233</v>
      </c>
      <c r="AQ133" s="768">
        <f t="shared" si="77"/>
        <v>253</v>
      </c>
      <c r="AR133" s="883">
        <f t="shared" si="78"/>
        <v>276</v>
      </c>
      <c r="AS133" s="886">
        <f t="shared" si="79"/>
        <v>276</v>
      </c>
      <c r="AT133" s="888">
        <f t="shared" si="80"/>
        <v>535</v>
      </c>
      <c r="AU133" s="886">
        <f t="shared" si="81"/>
        <v>535</v>
      </c>
      <c r="AV133" s="886">
        <f t="shared" si="82"/>
        <v>535</v>
      </c>
      <c r="AW133" s="888">
        <f t="shared" si="83"/>
        <v>561</v>
      </c>
      <c r="AX133" s="886">
        <f t="shared" si="84"/>
        <v>561</v>
      </c>
      <c r="AY133" s="886">
        <f t="shared" si="85"/>
        <v>561</v>
      </c>
      <c r="AZ133" s="888">
        <f t="shared" si="86"/>
        <v>514</v>
      </c>
      <c r="BA133" s="884">
        <f t="shared" si="87"/>
        <v>514</v>
      </c>
      <c r="BB133" s="883">
        <f t="shared" si="88"/>
        <v>420</v>
      </c>
      <c r="BC133" s="884">
        <f t="shared" si="89"/>
        <v>420</v>
      </c>
      <c r="BD133" s="883">
        <f t="shared" si="90"/>
        <v>336</v>
      </c>
      <c r="BE133" s="886">
        <f t="shared" si="91"/>
        <v>336</v>
      </c>
      <c r="BF133" s="886">
        <f t="shared" si="92"/>
        <v>336</v>
      </c>
      <c r="BG133" s="888">
        <f t="shared" si="93"/>
        <v>342</v>
      </c>
      <c r="BH133" s="886">
        <f t="shared" si="94"/>
        <v>342</v>
      </c>
      <c r="BI133" s="886">
        <f t="shared" si="95"/>
        <v>342</v>
      </c>
      <c r="BJ133" s="890">
        <f t="shared" si="96"/>
        <v>424</v>
      </c>
      <c r="BK133" s="885">
        <f t="shared" si="97"/>
        <v>424</v>
      </c>
      <c r="BL133" s="885">
        <f t="shared" si="98"/>
        <v>424</v>
      </c>
      <c r="BM133" s="762">
        <v>223</v>
      </c>
      <c r="BN133" s="764">
        <v>206</v>
      </c>
      <c r="BO133" s="770">
        <v>282</v>
      </c>
      <c r="BP133" s="763">
        <v>28</v>
      </c>
      <c r="BQ133" s="764">
        <v>29</v>
      </c>
      <c r="BR133" s="770">
        <v>31</v>
      </c>
      <c r="BS133" s="768">
        <f t="shared" si="99"/>
        <v>85</v>
      </c>
      <c r="BT133" s="768">
        <f t="shared" si="100"/>
        <v>107</v>
      </c>
      <c r="BU133" s="771">
        <f t="shared" si="101"/>
        <v>111</v>
      </c>
      <c r="BV133" s="772">
        <v>81</v>
      </c>
      <c r="BW133" s="767">
        <v>117</v>
      </c>
      <c r="BX133" s="765">
        <v>149</v>
      </c>
      <c r="BY133" s="772">
        <v>21</v>
      </c>
      <c r="BZ133" s="767">
        <v>22</v>
      </c>
      <c r="CA133" s="765">
        <v>34</v>
      </c>
      <c r="CB133" s="772">
        <v>73</v>
      </c>
      <c r="CC133" s="767">
        <v>170</v>
      </c>
      <c r="CD133" s="765">
        <v>148</v>
      </c>
      <c r="CE133" s="773">
        <f t="shared" si="102"/>
        <v>101</v>
      </c>
      <c r="CF133" s="774">
        <f t="shared" si="103"/>
        <v>226</v>
      </c>
      <c r="CG133" s="775">
        <f t="shared" si="104"/>
        <v>230</v>
      </c>
      <c r="CH133" s="772">
        <v>52</v>
      </c>
      <c r="CI133" s="767">
        <v>49</v>
      </c>
      <c r="CJ133" s="776">
        <v>65</v>
      </c>
      <c r="CK133" s="874"/>
      <c r="CL133" s="778"/>
      <c r="CM133" s="764"/>
      <c r="CN133" s="764"/>
      <c r="CO133" s="767"/>
      <c r="CP133" s="780"/>
      <c r="CQ133" s="777"/>
      <c r="CR133" s="778"/>
      <c r="CS133" s="778"/>
      <c r="CT133" s="778"/>
      <c r="CU133" s="778"/>
      <c r="CV133" s="764"/>
      <c r="CW133" s="767"/>
      <c r="CX133" s="765"/>
      <c r="CY133" s="777"/>
      <c r="CZ133" s="778"/>
      <c r="DA133" s="778"/>
      <c r="DB133" s="778"/>
      <c r="DC133" s="778"/>
      <c r="DD133" s="767"/>
      <c r="DE133" s="767"/>
      <c r="DF133" s="765"/>
      <c r="DG133" s="892">
        <f t="shared" si="133"/>
        <v>0</v>
      </c>
      <c r="DH133" s="884">
        <f t="shared" si="105"/>
        <v>0</v>
      </c>
      <c r="DI133" s="883">
        <f t="shared" si="134"/>
        <v>0</v>
      </c>
      <c r="DJ133" s="884">
        <f t="shared" si="106"/>
        <v>0</v>
      </c>
      <c r="DK133" s="883">
        <f t="shared" si="135"/>
        <v>0</v>
      </c>
      <c r="DL133" s="884">
        <f t="shared" si="107"/>
        <v>0</v>
      </c>
      <c r="DM133" s="888">
        <f t="shared" si="136"/>
        <v>0</v>
      </c>
      <c r="DN133" s="886">
        <f t="shared" si="111"/>
        <v>0</v>
      </c>
      <c r="DO133" s="886">
        <f t="shared" si="108"/>
        <v>0</v>
      </c>
      <c r="DP133" s="888">
        <f t="shared" si="137"/>
        <v>0</v>
      </c>
      <c r="DQ133" s="886">
        <f t="shared" si="112"/>
        <v>0</v>
      </c>
      <c r="DR133" s="886">
        <f t="shared" si="109"/>
        <v>0</v>
      </c>
      <c r="DS133" s="888">
        <f t="shared" si="138"/>
        <v>0</v>
      </c>
      <c r="DT133" s="886">
        <f t="shared" si="113"/>
        <v>0</v>
      </c>
      <c r="DU133" s="886">
        <f t="shared" si="110"/>
        <v>0</v>
      </c>
      <c r="DV133" s="886">
        <f t="shared" si="114"/>
        <v>0</v>
      </c>
      <c r="DW133" s="888">
        <f t="shared" si="139"/>
        <v>0</v>
      </c>
      <c r="DX133" s="886">
        <f t="shared" si="115"/>
        <v>0</v>
      </c>
      <c r="DY133" s="886">
        <f t="shared" si="116"/>
        <v>0</v>
      </c>
      <c r="DZ133" s="954">
        <f t="shared" si="132"/>
        <v>0</v>
      </c>
      <c r="EA133" s="885">
        <f t="shared" si="117"/>
        <v>0</v>
      </c>
      <c r="EB133" s="885">
        <f t="shared" si="118"/>
        <v>0</v>
      </c>
      <c r="EC133" s="772"/>
      <c r="ED133" s="767"/>
      <c r="EE133" s="770"/>
      <c r="EF133" s="764"/>
      <c r="EG133" s="767"/>
      <c r="EH133" s="782"/>
      <c r="EI133" s="774">
        <f t="shared" si="119"/>
        <v>0</v>
      </c>
      <c r="EJ133" s="774">
        <f t="shared" si="120"/>
        <v>0</v>
      </c>
      <c r="EK133" s="775">
        <f t="shared" si="121"/>
        <v>0</v>
      </c>
      <c r="EL133" s="772"/>
      <c r="EM133" s="767"/>
      <c r="EN133" s="770"/>
      <c r="EO133" s="772"/>
      <c r="EP133" s="767"/>
      <c r="EQ133" s="782"/>
      <c r="ER133" s="772"/>
      <c r="ES133" s="767"/>
      <c r="ET133" s="770"/>
      <c r="EU133" s="774">
        <f t="shared" si="122"/>
        <v>0</v>
      </c>
      <c r="EV133" s="774">
        <f t="shared" si="123"/>
        <v>0</v>
      </c>
      <c r="EW133" s="775">
        <f t="shared" si="124"/>
        <v>0</v>
      </c>
      <c r="EX133" s="772"/>
      <c r="EY133" s="767"/>
      <c r="EZ133" s="770"/>
    </row>
    <row r="134" spans="1:156">
      <c r="A134" s="565" t="s">
        <v>105</v>
      </c>
      <c r="B134" s="566" t="s">
        <v>542</v>
      </c>
      <c r="C134" s="811"/>
      <c r="D134" s="567">
        <v>139719</v>
      </c>
      <c r="E134" s="567">
        <v>5</v>
      </c>
      <c r="F134" s="762">
        <v>602</v>
      </c>
      <c r="G134" s="763">
        <v>426</v>
      </c>
      <c r="H134" s="763">
        <v>680</v>
      </c>
      <c r="I134" s="764">
        <v>845</v>
      </c>
      <c r="J134" s="764">
        <v>1213</v>
      </c>
      <c r="K134" s="764">
        <v>1244</v>
      </c>
      <c r="L134" s="765">
        <v>1093</v>
      </c>
      <c r="M134" s="762">
        <v>406</v>
      </c>
      <c r="N134" s="763">
        <v>344</v>
      </c>
      <c r="O134" s="766">
        <v>408</v>
      </c>
      <c r="P134" s="766">
        <v>370</v>
      </c>
      <c r="Q134" s="763">
        <v>487</v>
      </c>
      <c r="R134" s="763">
        <v>443</v>
      </c>
      <c r="S134" s="763">
        <v>312</v>
      </c>
      <c r="T134" s="763">
        <v>479</v>
      </c>
      <c r="U134" s="763">
        <v>707</v>
      </c>
      <c r="V134" s="764">
        <v>1074</v>
      </c>
      <c r="W134" s="767">
        <v>984</v>
      </c>
      <c r="X134" s="765">
        <v>840</v>
      </c>
      <c r="Y134" s="762"/>
      <c r="Z134" s="763"/>
      <c r="AA134" s="763"/>
      <c r="AB134" s="763"/>
      <c r="AC134" s="764"/>
      <c r="AD134" s="767"/>
      <c r="AE134" s="763"/>
      <c r="AF134" s="763"/>
      <c r="AG134" s="763"/>
      <c r="AH134" s="764"/>
      <c r="AI134" s="767"/>
      <c r="AJ134" s="765"/>
      <c r="AK134" s="892">
        <f t="shared" si="71"/>
        <v>406</v>
      </c>
      <c r="AL134" s="884">
        <f t="shared" si="72"/>
        <v>406</v>
      </c>
      <c r="AM134" s="883">
        <f t="shared" si="73"/>
        <v>344</v>
      </c>
      <c r="AN134" s="884">
        <f t="shared" si="74"/>
        <v>344</v>
      </c>
      <c r="AO134" s="883">
        <f t="shared" si="75"/>
        <v>408</v>
      </c>
      <c r="AP134" s="884">
        <f t="shared" si="76"/>
        <v>408</v>
      </c>
      <c r="AQ134" s="768">
        <f t="shared" si="77"/>
        <v>370</v>
      </c>
      <c r="AR134" s="883">
        <f t="shared" si="78"/>
        <v>487</v>
      </c>
      <c r="AS134" s="886">
        <f t="shared" si="79"/>
        <v>487</v>
      </c>
      <c r="AT134" s="888">
        <f t="shared" si="80"/>
        <v>443</v>
      </c>
      <c r="AU134" s="886">
        <f t="shared" si="81"/>
        <v>443</v>
      </c>
      <c r="AV134" s="886">
        <f t="shared" si="82"/>
        <v>443</v>
      </c>
      <c r="AW134" s="888">
        <f t="shared" si="83"/>
        <v>312</v>
      </c>
      <c r="AX134" s="886">
        <f t="shared" si="84"/>
        <v>312</v>
      </c>
      <c r="AY134" s="886">
        <f t="shared" si="85"/>
        <v>312</v>
      </c>
      <c r="AZ134" s="888">
        <f t="shared" si="86"/>
        <v>479</v>
      </c>
      <c r="BA134" s="884">
        <f t="shared" si="87"/>
        <v>479</v>
      </c>
      <c r="BB134" s="883">
        <f t="shared" si="88"/>
        <v>707</v>
      </c>
      <c r="BC134" s="884">
        <f t="shared" si="89"/>
        <v>707</v>
      </c>
      <c r="BD134" s="883">
        <f t="shared" si="90"/>
        <v>1074</v>
      </c>
      <c r="BE134" s="886">
        <f t="shared" si="91"/>
        <v>1074</v>
      </c>
      <c r="BF134" s="886">
        <f t="shared" si="92"/>
        <v>1074</v>
      </c>
      <c r="BG134" s="888">
        <f t="shared" si="93"/>
        <v>984</v>
      </c>
      <c r="BH134" s="886">
        <f t="shared" si="94"/>
        <v>984</v>
      </c>
      <c r="BI134" s="886">
        <f t="shared" si="95"/>
        <v>984</v>
      </c>
      <c r="BJ134" s="890">
        <f t="shared" si="96"/>
        <v>840</v>
      </c>
      <c r="BK134" s="885">
        <f t="shared" si="97"/>
        <v>840</v>
      </c>
      <c r="BL134" s="885">
        <f t="shared" si="98"/>
        <v>840</v>
      </c>
      <c r="BM134" s="762">
        <v>764</v>
      </c>
      <c r="BN134" s="764">
        <v>625</v>
      </c>
      <c r="BO134" s="770">
        <v>495</v>
      </c>
      <c r="BP134" s="763">
        <v>56</v>
      </c>
      <c r="BQ134" s="764">
        <v>63</v>
      </c>
      <c r="BR134" s="770">
        <v>56</v>
      </c>
      <c r="BS134" s="768">
        <f t="shared" si="99"/>
        <v>254</v>
      </c>
      <c r="BT134" s="768">
        <f t="shared" si="100"/>
        <v>296</v>
      </c>
      <c r="BU134" s="771">
        <f t="shared" si="101"/>
        <v>289</v>
      </c>
      <c r="BV134" s="772">
        <v>149</v>
      </c>
      <c r="BW134" s="767">
        <v>152</v>
      </c>
      <c r="BX134" s="765">
        <v>104</v>
      </c>
      <c r="BY134" s="772">
        <v>36</v>
      </c>
      <c r="BZ134" s="767">
        <v>29</v>
      </c>
      <c r="CA134" s="765">
        <v>21</v>
      </c>
      <c r="CB134" s="772">
        <v>117</v>
      </c>
      <c r="CC134" s="767">
        <v>98</v>
      </c>
      <c r="CD134" s="765">
        <v>61</v>
      </c>
      <c r="CE134" s="773">
        <f t="shared" si="102"/>
        <v>185</v>
      </c>
      <c r="CF134" s="774">
        <f t="shared" si="103"/>
        <v>164</v>
      </c>
      <c r="CG134" s="775">
        <f t="shared" si="104"/>
        <v>126</v>
      </c>
      <c r="CH134" s="772">
        <v>123</v>
      </c>
      <c r="CI134" s="767">
        <v>143</v>
      </c>
      <c r="CJ134" s="776">
        <v>150</v>
      </c>
      <c r="CK134" s="874"/>
      <c r="CL134" s="778"/>
      <c r="CM134" s="764"/>
      <c r="CN134" s="764"/>
      <c r="CO134" s="767"/>
      <c r="CP134" s="780"/>
      <c r="CQ134" s="777"/>
      <c r="CR134" s="778"/>
      <c r="CS134" s="778"/>
      <c r="CT134" s="778"/>
      <c r="CU134" s="724"/>
      <c r="CV134" s="764"/>
      <c r="CW134" s="767"/>
      <c r="CX134" s="765"/>
      <c r="CY134" s="777"/>
      <c r="CZ134" s="778"/>
      <c r="DA134" s="778"/>
      <c r="DB134" s="778"/>
      <c r="DC134" s="778"/>
      <c r="DD134" s="767"/>
      <c r="DE134" s="767"/>
      <c r="DF134" s="765"/>
      <c r="DG134" s="892">
        <f t="shared" si="133"/>
        <v>0</v>
      </c>
      <c r="DH134" s="884">
        <f t="shared" si="105"/>
        <v>0</v>
      </c>
      <c r="DI134" s="883">
        <f t="shared" si="134"/>
        <v>0</v>
      </c>
      <c r="DJ134" s="884">
        <f t="shared" si="106"/>
        <v>0</v>
      </c>
      <c r="DK134" s="883">
        <f t="shared" si="135"/>
        <v>0</v>
      </c>
      <c r="DL134" s="884">
        <f t="shared" si="107"/>
        <v>0</v>
      </c>
      <c r="DM134" s="888">
        <f t="shared" si="136"/>
        <v>0</v>
      </c>
      <c r="DN134" s="886">
        <f t="shared" si="111"/>
        <v>0</v>
      </c>
      <c r="DO134" s="886">
        <f t="shared" si="108"/>
        <v>0</v>
      </c>
      <c r="DP134" s="888">
        <f t="shared" si="137"/>
        <v>0</v>
      </c>
      <c r="DQ134" s="886">
        <f t="shared" si="112"/>
        <v>0</v>
      </c>
      <c r="DR134" s="886">
        <f t="shared" si="109"/>
        <v>0</v>
      </c>
      <c r="DS134" s="888">
        <f t="shared" si="138"/>
        <v>0</v>
      </c>
      <c r="DT134" s="886">
        <f t="shared" si="113"/>
        <v>0</v>
      </c>
      <c r="DU134" s="886">
        <f t="shared" si="110"/>
        <v>0</v>
      </c>
      <c r="DV134" s="886">
        <f t="shared" si="114"/>
        <v>0</v>
      </c>
      <c r="DW134" s="888">
        <f t="shared" si="139"/>
        <v>0</v>
      </c>
      <c r="DX134" s="886">
        <f t="shared" si="115"/>
        <v>0</v>
      </c>
      <c r="DY134" s="886">
        <f t="shared" si="116"/>
        <v>0</v>
      </c>
      <c r="DZ134" s="954">
        <f t="shared" si="132"/>
        <v>0</v>
      </c>
      <c r="EA134" s="885">
        <f t="shared" si="117"/>
        <v>0</v>
      </c>
      <c r="EB134" s="885">
        <f t="shared" si="118"/>
        <v>0</v>
      </c>
      <c r="EC134" s="772"/>
      <c r="ED134" s="767"/>
      <c r="EE134" s="770"/>
      <c r="EF134" s="764"/>
      <c r="EG134" s="767"/>
      <c r="EH134" s="782"/>
      <c r="EI134" s="774">
        <f t="shared" si="119"/>
        <v>0</v>
      </c>
      <c r="EJ134" s="774">
        <f t="shared" si="120"/>
        <v>0</v>
      </c>
      <c r="EK134" s="775">
        <f t="shared" si="121"/>
        <v>0</v>
      </c>
      <c r="EL134" s="772"/>
      <c r="EM134" s="767"/>
      <c r="EN134" s="770"/>
      <c r="EO134" s="772"/>
      <c r="EP134" s="767"/>
      <c r="EQ134" s="782"/>
      <c r="ER134" s="772"/>
      <c r="ES134" s="767"/>
      <c r="ET134" s="770"/>
      <c r="EU134" s="774">
        <f t="shared" si="122"/>
        <v>0</v>
      </c>
      <c r="EV134" s="774">
        <f t="shared" si="123"/>
        <v>0</v>
      </c>
      <c r="EW134" s="775">
        <f t="shared" si="124"/>
        <v>0</v>
      </c>
      <c r="EX134" s="772"/>
      <c r="EY134" s="767"/>
      <c r="EZ134" s="770"/>
    </row>
    <row r="135" spans="1:156">
      <c r="A135" s="565" t="s">
        <v>105</v>
      </c>
      <c r="B135" s="566" t="s">
        <v>543</v>
      </c>
      <c r="C135" s="811"/>
      <c r="D135" s="567">
        <v>139764</v>
      </c>
      <c r="E135" s="567">
        <v>5</v>
      </c>
      <c r="F135" s="762">
        <v>721</v>
      </c>
      <c r="G135" s="763">
        <v>751</v>
      </c>
      <c r="H135" s="763">
        <v>767</v>
      </c>
      <c r="I135" s="764">
        <v>740</v>
      </c>
      <c r="J135" s="764">
        <v>881</v>
      </c>
      <c r="K135" s="764">
        <v>972</v>
      </c>
      <c r="L135" s="765">
        <v>1006</v>
      </c>
      <c r="M135" s="762">
        <v>256</v>
      </c>
      <c r="N135" s="763">
        <v>306</v>
      </c>
      <c r="O135" s="766">
        <v>266</v>
      </c>
      <c r="P135" s="766">
        <v>330</v>
      </c>
      <c r="Q135" s="763">
        <v>323</v>
      </c>
      <c r="R135" s="763">
        <v>352</v>
      </c>
      <c r="S135" s="763">
        <v>357</v>
      </c>
      <c r="T135" s="763">
        <v>399</v>
      </c>
      <c r="U135" s="763">
        <v>388</v>
      </c>
      <c r="V135" s="764">
        <v>418</v>
      </c>
      <c r="W135" s="767">
        <v>435</v>
      </c>
      <c r="X135" s="765">
        <v>473</v>
      </c>
      <c r="Y135" s="762"/>
      <c r="Z135" s="763"/>
      <c r="AA135" s="763"/>
      <c r="AB135" s="763"/>
      <c r="AC135" s="764"/>
      <c r="AD135" s="767"/>
      <c r="AE135" s="763"/>
      <c r="AF135" s="763"/>
      <c r="AG135" s="763"/>
      <c r="AH135" s="764"/>
      <c r="AI135" s="767"/>
      <c r="AJ135" s="765"/>
      <c r="AK135" s="892">
        <f t="shared" ref="AK135:AK198" si="140">IF(M135&gt;0,M135-Y135, )</f>
        <v>256</v>
      </c>
      <c r="AL135" s="884">
        <f t="shared" ref="AL135:AL198" si="141">IF(CH135&gt;0,AK135,)</f>
        <v>256</v>
      </c>
      <c r="AM135" s="883">
        <f t="shared" ref="AM135:AM198" si="142">IF(N135&gt;0,N135-Z135, )</f>
        <v>306</v>
      </c>
      <c r="AN135" s="884">
        <f t="shared" ref="AN135:AN198" si="143">IF(CI135&gt;0,AM135,)</f>
        <v>306</v>
      </c>
      <c r="AO135" s="883">
        <f t="shared" ref="AO135:AO198" si="144">IF(O135&gt;0,O135-AA135, )</f>
        <v>266</v>
      </c>
      <c r="AP135" s="884">
        <f t="shared" ref="AP135:AP198" si="145">IF(CJ135&gt;0,AO135,)</f>
        <v>266</v>
      </c>
      <c r="AQ135" s="768">
        <f t="shared" ref="AQ135:AQ198" si="146">IF(P135&gt;0,P135-AB135, )</f>
        <v>330</v>
      </c>
      <c r="AR135" s="883">
        <f t="shared" ref="AR135:AR198" si="147">IF(Q135&gt;0,Q135-AC135, )</f>
        <v>323</v>
      </c>
      <c r="AS135" s="886">
        <f t="shared" ref="AS135:AS198" si="148">IF(BV135&gt;0,AR135,)</f>
        <v>323</v>
      </c>
      <c r="AT135" s="888">
        <f t="shared" ref="AT135:AT198" si="149">IF(R135&gt;0,R135-AD135, )</f>
        <v>352</v>
      </c>
      <c r="AU135" s="886">
        <f t="shared" ref="AU135:AU198" si="150">IF(F135&gt;0,AT135,)</f>
        <v>352</v>
      </c>
      <c r="AV135" s="886">
        <f t="shared" ref="AV135:AV198" si="151">IF(BW135&gt;0,AT135,)</f>
        <v>352</v>
      </c>
      <c r="AW135" s="888">
        <f t="shared" ref="AW135:AW198" si="152">IF(S135&gt;0,S135-AE135, )</f>
        <v>357</v>
      </c>
      <c r="AX135" s="886">
        <f t="shared" ref="AX135:AX198" si="153">IF(G135&gt;0,AW135,)</f>
        <v>357</v>
      </c>
      <c r="AY135" s="886">
        <f t="shared" ref="AY135:AY198" si="154">IF(BX135&gt;0,AW135,)</f>
        <v>357</v>
      </c>
      <c r="AZ135" s="888">
        <f t="shared" ref="AZ135:AZ198" si="155">IF(T135&gt;0,T135-AF135, )</f>
        <v>399</v>
      </c>
      <c r="BA135" s="884">
        <f t="shared" ref="BA135:BA198" si="156">IF(H135&gt;0,AZ135,)</f>
        <v>399</v>
      </c>
      <c r="BB135" s="883">
        <f t="shared" ref="BB135:BB198" si="157">IF(U135&gt;0,U135-AG135, )</f>
        <v>388</v>
      </c>
      <c r="BC135" s="884">
        <f t="shared" ref="BC135:BC198" si="158">IF(I135&gt;0,BB135,)</f>
        <v>388</v>
      </c>
      <c r="BD135" s="883">
        <f t="shared" ref="BD135:BD198" si="159">IF(V135&gt;0,V135-AH135, )</f>
        <v>418</v>
      </c>
      <c r="BE135" s="886">
        <f t="shared" ref="BE135:BE198" si="160">IF(J135&gt;0,BD135,)</f>
        <v>418</v>
      </c>
      <c r="BF135" s="886">
        <f t="shared" ref="BF135:BF198" si="161">IF(BM135&gt;0,BD135,0)</f>
        <v>418</v>
      </c>
      <c r="BG135" s="888">
        <f t="shared" ref="BG135:BG198" si="162">IF(W135&gt;0,W135-AI135, )</f>
        <v>435</v>
      </c>
      <c r="BH135" s="886">
        <f t="shared" ref="BH135:BH198" si="163">IF(K135&gt;0,BG135,)</f>
        <v>435</v>
      </c>
      <c r="BI135" s="886">
        <f t="shared" ref="BI135:BI198" si="164">IF(BN135&gt;0,BG135,)</f>
        <v>435</v>
      </c>
      <c r="BJ135" s="890">
        <f t="shared" ref="BJ135:BJ198" si="165">IF(X135&gt;0,X135-AJ135, )</f>
        <v>473</v>
      </c>
      <c r="BK135" s="885">
        <f t="shared" ref="BK135:BK198" si="166">IF(L135&gt;0,BJ135,)</f>
        <v>473</v>
      </c>
      <c r="BL135" s="885">
        <f t="shared" ref="BL135:BL198" si="167">IF(BO135&gt;0,BJ135,)</f>
        <v>473</v>
      </c>
      <c r="BM135" s="762">
        <v>288</v>
      </c>
      <c r="BN135" s="764">
        <v>289</v>
      </c>
      <c r="BO135" s="770">
        <v>306</v>
      </c>
      <c r="BP135" s="763">
        <v>36</v>
      </c>
      <c r="BQ135" s="764">
        <v>49</v>
      </c>
      <c r="BR135" s="770">
        <v>54</v>
      </c>
      <c r="BS135" s="768">
        <f t="shared" ref="BS135:BS198" si="168">IF(BF135=" "," ",(BF135-BM135-BP135))</f>
        <v>94</v>
      </c>
      <c r="BT135" s="768">
        <f t="shared" ref="BT135:BT198" si="169">IF(BI135=" "," ",(BI135-BN135-BQ135))</f>
        <v>97</v>
      </c>
      <c r="BU135" s="771">
        <f t="shared" ref="BU135:BU198" si="170">IF(BL135=" "," ",(BL135-BO135-BR135))</f>
        <v>113</v>
      </c>
      <c r="BV135" s="772">
        <v>113</v>
      </c>
      <c r="BW135" s="767">
        <v>108</v>
      </c>
      <c r="BX135" s="765">
        <v>107</v>
      </c>
      <c r="BY135" s="772">
        <v>20</v>
      </c>
      <c r="BZ135" s="767">
        <v>18</v>
      </c>
      <c r="CA135" s="765">
        <v>26</v>
      </c>
      <c r="CB135" s="772">
        <v>105</v>
      </c>
      <c r="CC135" s="767">
        <v>109</v>
      </c>
      <c r="CD135" s="765">
        <v>133</v>
      </c>
      <c r="CE135" s="773">
        <f t="shared" ref="CE135:CE198" si="171">IF(AS135=" ","",(AS135-SUM(BV135,BY135,CB135)))</f>
        <v>85</v>
      </c>
      <c r="CF135" s="774">
        <f t="shared" ref="CF135:CF198" si="172">IF(AV135=" ","",(AV135-SUM(BW135,BZ135,CC135)))</f>
        <v>117</v>
      </c>
      <c r="CG135" s="775">
        <f t="shared" ref="CG135:CG198" si="173">IF(AY135=" ","",(AY135-SUM(BX135,CA135,CD135)))</f>
        <v>91</v>
      </c>
      <c r="CH135" s="772">
        <v>89</v>
      </c>
      <c r="CI135" s="767">
        <v>133</v>
      </c>
      <c r="CJ135" s="776">
        <v>103</v>
      </c>
      <c r="CK135" s="874"/>
      <c r="CL135" s="778"/>
      <c r="CM135" s="764"/>
      <c r="CN135" s="764"/>
      <c r="CO135" s="767"/>
      <c r="CP135" s="780"/>
      <c r="CQ135" s="777"/>
      <c r="CR135" s="778"/>
      <c r="CS135" s="778"/>
      <c r="CT135" s="778"/>
      <c r="CU135" s="724"/>
      <c r="CV135" s="764"/>
      <c r="CW135" s="767"/>
      <c r="CX135" s="765"/>
      <c r="CY135" s="777"/>
      <c r="CZ135" s="778"/>
      <c r="DA135" s="778"/>
      <c r="DB135" s="778"/>
      <c r="DC135" s="778"/>
      <c r="DD135" s="767"/>
      <c r="DE135" s="767"/>
      <c r="DF135" s="765"/>
      <c r="DG135" s="892">
        <f t="shared" si="133"/>
        <v>0</v>
      </c>
      <c r="DH135" s="884">
        <f t="shared" ref="DH135:DH198" si="174">IF(EX135&gt;0,DG135,)</f>
        <v>0</v>
      </c>
      <c r="DI135" s="883">
        <f t="shared" si="134"/>
        <v>0</v>
      </c>
      <c r="DJ135" s="884">
        <f t="shared" ref="DJ135:DJ198" si="175">IF(EY135&gt;0,DI135,)</f>
        <v>0</v>
      </c>
      <c r="DK135" s="883">
        <f t="shared" si="135"/>
        <v>0</v>
      </c>
      <c r="DL135" s="884">
        <f t="shared" ref="DL135:DL198" si="176">IF(EZ135&gt;0,DK135,)</f>
        <v>0</v>
      </c>
      <c r="DM135" s="888">
        <f t="shared" si="136"/>
        <v>0</v>
      </c>
      <c r="DN135" s="886">
        <f t="shared" si="111"/>
        <v>0</v>
      </c>
      <c r="DO135" s="886">
        <f t="shared" ref="DO135:DO198" si="177">IF(EL135&gt;0,DM135,)</f>
        <v>0</v>
      </c>
      <c r="DP135" s="888">
        <f t="shared" si="137"/>
        <v>0</v>
      </c>
      <c r="DQ135" s="886">
        <f t="shared" si="112"/>
        <v>0</v>
      </c>
      <c r="DR135" s="886">
        <f t="shared" ref="DR135:DR198" si="178">IF(EM135&gt;0,DP135,)</f>
        <v>0</v>
      </c>
      <c r="DS135" s="888">
        <f t="shared" si="138"/>
        <v>0</v>
      </c>
      <c r="DT135" s="886">
        <f t="shared" si="113"/>
        <v>0</v>
      </c>
      <c r="DU135" s="886">
        <f t="shared" ref="DU135:DU198" si="179">IF(EN135&gt;0,DS135,)</f>
        <v>0</v>
      </c>
      <c r="DV135" s="886">
        <f t="shared" si="114"/>
        <v>0</v>
      </c>
      <c r="DW135" s="888">
        <f t="shared" si="139"/>
        <v>0</v>
      </c>
      <c r="DX135" s="886">
        <f t="shared" si="115"/>
        <v>0</v>
      </c>
      <c r="DY135" s="886">
        <f t="shared" si="116"/>
        <v>0</v>
      </c>
      <c r="DZ135" s="954">
        <f t="shared" si="132"/>
        <v>0</v>
      </c>
      <c r="EA135" s="885">
        <f t="shared" si="117"/>
        <v>0</v>
      </c>
      <c r="EB135" s="885">
        <f t="shared" si="118"/>
        <v>0</v>
      </c>
      <c r="EC135" s="772"/>
      <c r="ED135" s="767"/>
      <c r="EE135" s="770"/>
      <c r="EF135" s="764"/>
      <c r="EG135" s="767"/>
      <c r="EH135" s="782"/>
      <c r="EI135" s="774">
        <f t="shared" si="119"/>
        <v>0</v>
      </c>
      <c r="EJ135" s="774">
        <f t="shared" si="120"/>
        <v>0</v>
      </c>
      <c r="EK135" s="775">
        <f t="shared" si="121"/>
        <v>0</v>
      </c>
      <c r="EL135" s="772"/>
      <c r="EM135" s="767"/>
      <c r="EN135" s="770"/>
      <c r="EO135" s="772"/>
      <c r="EP135" s="767"/>
      <c r="EQ135" s="782"/>
      <c r="ER135" s="772"/>
      <c r="ES135" s="767"/>
      <c r="ET135" s="770"/>
      <c r="EU135" s="774">
        <f t="shared" si="122"/>
        <v>0</v>
      </c>
      <c r="EV135" s="774">
        <f t="shared" si="123"/>
        <v>0</v>
      </c>
      <c r="EW135" s="775">
        <f t="shared" si="124"/>
        <v>0</v>
      </c>
      <c r="EX135" s="772"/>
      <c r="EY135" s="767"/>
      <c r="EZ135" s="770"/>
    </row>
    <row r="136" spans="1:156">
      <c r="A136" s="565" t="s">
        <v>105</v>
      </c>
      <c r="B136" s="566" t="s">
        <v>544</v>
      </c>
      <c r="C136" s="811" t="s">
        <v>621</v>
      </c>
      <c r="D136" s="567">
        <v>140669</v>
      </c>
      <c r="E136" s="567">
        <v>5</v>
      </c>
      <c r="F136" s="762">
        <v>1184</v>
      </c>
      <c r="G136" s="763">
        <v>1277</v>
      </c>
      <c r="H136" s="763">
        <v>1369</v>
      </c>
      <c r="I136" s="764">
        <v>1347</v>
      </c>
      <c r="J136" s="764">
        <v>1447</v>
      </c>
      <c r="K136" s="764">
        <v>1447</v>
      </c>
      <c r="L136" s="765">
        <v>1616</v>
      </c>
      <c r="M136" s="762">
        <v>645</v>
      </c>
      <c r="N136" s="763">
        <v>604</v>
      </c>
      <c r="O136" s="766">
        <v>641</v>
      </c>
      <c r="P136" s="766">
        <v>655</v>
      </c>
      <c r="Q136" s="763">
        <v>677</v>
      </c>
      <c r="R136" s="763">
        <v>673</v>
      </c>
      <c r="S136" s="763">
        <v>695</v>
      </c>
      <c r="T136" s="763">
        <v>791</v>
      </c>
      <c r="U136" s="763">
        <v>759</v>
      </c>
      <c r="V136" s="764">
        <v>842</v>
      </c>
      <c r="W136" s="767">
        <v>813</v>
      </c>
      <c r="X136" s="765">
        <v>936</v>
      </c>
      <c r="Y136" s="762">
        <v>3</v>
      </c>
      <c r="Z136" s="763"/>
      <c r="AA136" s="763"/>
      <c r="AB136" s="763"/>
      <c r="AC136" s="764"/>
      <c r="AD136" s="767"/>
      <c r="AE136" s="763"/>
      <c r="AF136" s="763"/>
      <c r="AG136" s="763"/>
      <c r="AH136" s="764"/>
      <c r="AI136" s="767"/>
      <c r="AJ136" s="765"/>
      <c r="AK136" s="892">
        <f t="shared" si="140"/>
        <v>642</v>
      </c>
      <c r="AL136" s="884">
        <f t="shared" si="141"/>
        <v>642</v>
      </c>
      <c r="AM136" s="883">
        <f t="shared" si="142"/>
        <v>604</v>
      </c>
      <c r="AN136" s="884">
        <f t="shared" si="143"/>
        <v>604</v>
      </c>
      <c r="AO136" s="883">
        <f t="shared" si="144"/>
        <v>641</v>
      </c>
      <c r="AP136" s="884">
        <f t="shared" si="145"/>
        <v>641</v>
      </c>
      <c r="AQ136" s="768">
        <f t="shared" si="146"/>
        <v>655</v>
      </c>
      <c r="AR136" s="883">
        <f t="shared" si="147"/>
        <v>677</v>
      </c>
      <c r="AS136" s="886">
        <f t="shared" si="148"/>
        <v>677</v>
      </c>
      <c r="AT136" s="888">
        <f t="shared" si="149"/>
        <v>673</v>
      </c>
      <c r="AU136" s="886">
        <f t="shared" si="150"/>
        <v>673</v>
      </c>
      <c r="AV136" s="886">
        <f t="shared" si="151"/>
        <v>673</v>
      </c>
      <c r="AW136" s="888">
        <f t="shared" si="152"/>
        <v>695</v>
      </c>
      <c r="AX136" s="886">
        <f t="shared" si="153"/>
        <v>695</v>
      </c>
      <c r="AY136" s="886">
        <f t="shared" si="154"/>
        <v>695</v>
      </c>
      <c r="AZ136" s="888">
        <f t="shared" si="155"/>
        <v>791</v>
      </c>
      <c r="BA136" s="884">
        <f t="shared" si="156"/>
        <v>791</v>
      </c>
      <c r="BB136" s="883">
        <f t="shared" si="157"/>
        <v>759</v>
      </c>
      <c r="BC136" s="884">
        <f t="shared" si="158"/>
        <v>759</v>
      </c>
      <c r="BD136" s="883">
        <f t="shared" si="159"/>
        <v>842</v>
      </c>
      <c r="BE136" s="886">
        <f t="shared" si="160"/>
        <v>842</v>
      </c>
      <c r="BF136" s="886">
        <f t="shared" si="161"/>
        <v>842</v>
      </c>
      <c r="BG136" s="888">
        <f t="shared" si="162"/>
        <v>813</v>
      </c>
      <c r="BH136" s="886">
        <f t="shared" si="163"/>
        <v>813</v>
      </c>
      <c r="BI136" s="886">
        <f t="shared" si="164"/>
        <v>813</v>
      </c>
      <c r="BJ136" s="890">
        <f t="shared" si="165"/>
        <v>936</v>
      </c>
      <c r="BK136" s="885">
        <f t="shared" si="166"/>
        <v>936</v>
      </c>
      <c r="BL136" s="885">
        <f t="shared" si="167"/>
        <v>936</v>
      </c>
      <c r="BM136" s="762">
        <v>648</v>
      </c>
      <c r="BN136" s="764">
        <v>647</v>
      </c>
      <c r="BO136" s="770">
        <v>712</v>
      </c>
      <c r="BP136" s="763">
        <v>58</v>
      </c>
      <c r="BQ136" s="764">
        <v>51</v>
      </c>
      <c r="BR136" s="770">
        <v>76</v>
      </c>
      <c r="BS136" s="768">
        <f t="shared" si="168"/>
        <v>136</v>
      </c>
      <c r="BT136" s="768">
        <f t="shared" si="169"/>
        <v>115</v>
      </c>
      <c r="BU136" s="771">
        <f t="shared" si="170"/>
        <v>148</v>
      </c>
      <c r="BV136" s="772">
        <v>302</v>
      </c>
      <c r="BW136" s="767">
        <v>331</v>
      </c>
      <c r="BX136" s="765">
        <v>363</v>
      </c>
      <c r="BY136" s="772">
        <v>45</v>
      </c>
      <c r="BZ136" s="767">
        <v>52</v>
      </c>
      <c r="CA136" s="765">
        <v>38</v>
      </c>
      <c r="CB136" s="772">
        <v>171</v>
      </c>
      <c r="CC136" s="767">
        <v>142</v>
      </c>
      <c r="CD136" s="765">
        <v>127</v>
      </c>
      <c r="CE136" s="773">
        <f t="shared" si="171"/>
        <v>159</v>
      </c>
      <c r="CF136" s="774">
        <f t="shared" si="172"/>
        <v>148</v>
      </c>
      <c r="CG136" s="775">
        <f t="shared" si="173"/>
        <v>167</v>
      </c>
      <c r="CH136" s="772">
        <v>310</v>
      </c>
      <c r="CI136" s="767">
        <v>338</v>
      </c>
      <c r="CJ136" s="776">
        <v>321</v>
      </c>
      <c r="CK136" s="874"/>
      <c r="CL136" s="778"/>
      <c r="CM136" s="764"/>
      <c r="CN136" s="764"/>
      <c r="CO136" s="767"/>
      <c r="CP136" s="780"/>
      <c r="CQ136" s="777"/>
      <c r="CR136" s="778"/>
      <c r="CS136" s="778"/>
      <c r="CT136" s="778"/>
      <c r="CU136" s="724"/>
      <c r="CV136" s="764"/>
      <c r="CW136" s="767"/>
      <c r="CX136" s="765"/>
      <c r="CY136" s="777"/>
      <c r="CZ136" s="778"/>
      <c r="DA136" s="778"/>
      <c r="DB136" s="778"/>
      <c r="DC136" s="778"/>
      <c r="DD136" s="767"/>
      <c r="DE136" s="767"/>
      <c r="DF136" s="765"/>
      <c r="DG136" s="892">
        <f t="shared" si="133"/>
        <v>0</v>
      </c>
      <c r="DH136" s="884">
        <f t="shared" si="174"/>
        <v>0</v>
      </c>
      <c r="DI136" s="883">
        <f t="shared" si="134"/>
        <v>0</v>
      </c>
      <c r="DJ136" s="884">
        <f t="shared" si="175"/>
        <v>0</v>
      </c>
      <c r="DK136" s="883">
        <f t="shared" si="135"/>
        <v>0</v>
      </c>
      <c r="DL136" s="884">
        <f t="shared" si="176"/>
        <v>0</v>
      </c>
      <c r="DM136" s="888">
        <f t="shared" si="136"/>
        <v>0</v>
      </c>
      <c r="DN136" s="886">
        <f t="shared" ref="DN136:DN199" si="180">IF(CT136&gt;0,DM136,)</f>
        <v>0</v>
      </c>
      <c r="DO136" s="886">
        <f t="shared" si="177"/>
        <v>0</v>
      </c>
      <c r="DP136" s="888">
        <f t="shared" si="137"/>
        <v>0</v>
      </c>
      <c r="DQ136" s="886">
        <f t="shared" ref="DQ136:DQ199" si="181">IF(CU136&gt;0,DP136,)</f>
        <v>0</v>
      </c>
      <c r="DR136" s="886">
        <f t="shared" si="178"/>
        <v>0</v>
      </c>
      <c r="DS136" s="888">
        <f t="shared" si="138"/>
        <v>0</v>
      </c>
      <c r="DT136" s="886">
        <f t="shared" ref="DT136:DT199" si="182">IF(CV136&gt;0,DS136,)</f>
        <v>0</v>
      </c>
      <c r="DU136" s="886">
        <f t="shared" si="179"/>
        <v>0</v>
      </c>
      <c r="DV136" s="886">
        <f t="shared" ref="DV136:DV199" si="183">IF(EC136&gt;0,DS136,)</f>
        <v>0</v>
      </c>
      <c r="DW136" s="888">
        <f t="shared" si="139"/>
        <v>0</v>
      </c>
      <c r="DX136" s="886">
        <f t="shared" ref="DX136:DX199" si="184">IF(ED136&gt;0,DW136,)</f>
        <v>0</v>
      </c>
      <c r="DY136" s="886">
        <f t="shared" ref="DY136:DY199" si="185">IF(ED136&gt;0,DW136,)</f>
        <v>0</v>
      </c>
      <c r="DZ136" s="954">
        <f t="shared" si="132"/>
        <v>0</v>
      </c>
      <c r="EA136" s="885">
        <f t="shared" ref="EA136:EA199" si="186">IF(EE136&gt;0,DZ136,)</f>
        <v>0</v>
      </c>
      <c r="EB136" s="885">
        <f t="shared" ref="EB136:EB199" si="187">IF(EE136&gt;0,DZ136,)</f>
        <v>0</v>
      </c>
      <c r="EC136" s="772"/>
      <c r="ED136" s="767"/>
      <c r="EE136" s="770"/>
      <c r="EF136" s="764"/>
      <c r="EG136" s="767"/>
      <c r="EH136" s="782"/>
      <c r="EI136" s="774">
        <f t="shared" ref="EI136:EI199" si="188">IF(DT136="","",(DT136-EC136-EF136))</f>
        <v>0</v>
      </c>
      <c r="EJ136" s="774">
        <f t="shared" ref="EJ136:EJ199" si="189">IF(DX136="","",(DX136-ED136-EG136))</f>
        <v>0</v>
      </c>
      <c r="EK136" s="775">
        <f t="shared" ref="EK136:EK199" si="190">IF(EA136="","",(EA136-EE136-EH136))</f>
        <v>0</v>
      </c>
      <c r="EL136" s="772"/>
      <c r="EM136" s="767"/>
      <c r="EN136" s="770"/>
      <c r="EO136" s="772"/>
      <c r="EP136" s="767"/>
      <c r="EQ136" s="782"/>
      <c r="ER136" s="772"/>
      <c r="ES136" s="767"/>
      <c r="ET136" s="770"/>
      <c r="EU136" s="774">
        <f t="shared" ref="EU136:EU199" si="191">IF(DO136="","",(DO136-SUM(EL136,EO136,ER136)))</f>
        <v>0</v>
      </c>
      <c r="EV136" s="774">
        <f t="shared" ref="EV136:EV199" si="192">IF(DR136="","",(DR136-SUM(EM136,EP136,ES136)))</f>
        <v>0</v>
      </c>
      <c r="EW136" s="775">
        <f t="shared" ref="EW136:EW199" si="193">IF(DU136="","",(DU136-SUM(EN136,EQ136,ET136)))</f>
        <v>0</v>
      </c>
      <c r="EX136" s="772"/>
      <c r="EY136" s="767"/>
      <c r="EZ136" s="770"/>
    </row>
    <row r="137" spans="1:156">
      <c r="A137" s="565" t="s">
        <v>105</v>
      </c>
      <c r="B137" s="566" t="s">
        <v>545</v>
      </c>
      <c r="C137" s="811"/>
      <c r="D137" s="567">
        <v>140960</v>
      </c>
      <c r="E137" s="567">
        <v>5</v>
      </c>
      <c r="F137" s="762">
        <v>776</v>
      </c>
      <c r="G137" s="763">
        <v>1033</v>
      </c>
      <c r="H137" s="763">
        <v>892</v>
      </c>
      <c r="I137" s="764">
        <v>786</v>
      </c>
      <c r="J137" s="764">
        <v>1158</v>
      </c>
      <c r="K137" s="764">
        <v>1152</v>
      </c>
      <c r="L137" s="765">
        <v>1245</v>
      </c>
      <c r="M137" s="762">
        <v>281</v>
      </c>
      <c r="N137" s="763">
        <v>369</v>
      </c>
      <c r="O137" s="766">
        <v>440</v>
      </c>
      <c r="P137" s="766">
        <v>496</v>
      </c>
      <c r="Q137" s="763">
        <v>607</v>
      </c>
      <c r="R137" s="763">
        <v>568</v>
      </c>
      <c r="S137" s="763">
        <v>806</v>
      </c>
      <c r="T137" s="763">
        <v>697</v>
      </c>
      <c r="U137" s="763">
        <v>609</v>
      </c>
      <c r="V137" s="764">
        <v>905</v>
      </c>
      <c r="W137" s="767">
        <v>866</v>
      </c>
      <c r="X137" s="765">
        <v>953</v>
      </c>
      <c r="Y137" s="762"/>
      <c r="Z137" s="763"/>
      <c r="AA137" s="763"/>
      <c r="AB137" s="763"/>
      <c r="AC137" s="764"/>
      <c r="AD137" s="767"/>
      <c r="AE137" s="763"/>
      <c r="AF137" s="763"/>
      <c r="AG137" s="763"/>
      <c r="AH137" s="764"/>
      <c r="AI137" s="767"/>
      <c r="AJ137" s="765"/>
      <c r="AK137" s="892">
        <f t="shared" si="140"/>
        <v>281</v>
      </c>
      <c r="AL137" s="884">
        <f t="shared" si="141"/>
        <v>281</v>
      </c>
      <c r="AM137" s="883">
        <f t="shared" si="142"/>
        <v>369</v>
      </c>
      <c r="AN137" s="884">
        <f t="shared" si="143"/>
        <v>369</v>
      </c>
      <c r="AO137" s="883">
        <f t="shared" si="144"/>
        <v>440</v>
      </c>
      <c r="AP137" s="884">
        <f t="shared" si="145"/>
        <v>440</v>
      </c>
      <c r="AQ137" s="768">
        <f t="shared" si="146"/>
        <v>496</v>
      </c>
      <c r="AR137" s="883">
        <f t="shared" si="147"/>
        <v>607</v>
      </c>
      <c r="AS137" s="886">
        <f t="shared" si="148"/>
        <v>607</v>
      </c>
      <c r="AT137" s="888">
        <f t="shared" si="149"/>
        <v>568</v>
      </c>
      <c r="AU137" s="886">
        <f t="shared" si="150"/>
        <v>568</v>
      </c>
      <c r="AV137" s="886">
        <f t="shared" si="151"/>
        <v>568</v>
      </c>
      <c r="AW137" s="888">
        <f t="shared" si="152"/>
        <v>806</v>
      </c>
      <c r="AX137" s="886">
        <f t="shared" si="153"/>
        <v>806</v>
      </c>
      <c r="AY137" s="886">
        <f t="shared" si="154"/>
        <v>806</v>
      </c>
      <c r="AZ137" s="888">
        <f t="shared" si="155"/>
        <v>697</v>
      </c>
      <c r="BA137" s="884">
        <f t="shared" si="156"/>
        <v>697</v>
      </c>
      <c r="BB137" s="883">
        <f t="shared" si="157"/>
        <v>609</v>
      </c>
      <c r="BC137" s="884">
        <f t="shared" si="158"/>
        <v>609</v>
      </c>
      <c r="BD137" s="883">
        <f t="shared" si="159"/>
        <v>905</v>
      </c>
      <c r="BE137" s="886">
        <f t="shared" si="160"/>
        <v>905</v>
      </c>
      <c r="BF137" s="886">
        <f t="shared" si="161"/>
        <v>905</v>
      </c>
      <c r="BG137" s="888">
        <f t="shared" si="162"/>
        <v>866</v>
      </c>
      <c r="BH137" s="886">
        <f t="shared" si="163"/>
        <v>866</v>
      </c>
      <c r="BI137" s="886">
        <f t="shared" si="164"/>
        <v>866</v>
      </c>
      <c r="BJ137" s="890">
        <f t="shared" si="165"/>
        <v>953</v>
      </c>
      <c r="BK137" s="885">
        <f t="shared" si="166"/>
        <v>953</v>
      </c>
      <c r="BL137" s="885">
        <f t="shared" si="167"/>
        <v>953</v>
      </c>
      <c r="BM137" s="762">
        <v>651</v>
      </c>
      <c r="BN137" s="764">
        <v>621</v>
      </c>
      <c r="BO137" s="770">
        <v>673</v>
      </c>
      <c r="BP137" s="763">
        <v>63</v>
      </c>
      <c r="BQ137" s="764">
        <v>69</v>
      </c>
      <c r="BR137" s="770">
        <v>66</v>
      </c>
      <c r="BS137" s="768">
        <f t="shared" si="168"/>
        <v>191</v>
      </c>
      <c r="BT137" s="768">
        <f t="shared" si="169"/>
        <v>176</v>
      </c>
      <c r="BU137" s="771">
        <f t="shared" si="170"/>
        <v>214</v>
      </c>
      <c r="BV137" s="772">
        <v>177</v>
      </c>
      <c r="BW137" s="767">
        <v>197</v>
      </c>
      <c r="BX137" s="765">
        <v>243</v>
      </c>
      <c r="BY137" s="772">
        <v>44</v>
      </c>
      <c r="BZ137" s="767">
        <v>42</v>
      </c>
      <c r="CA137" s="765">
        <v>51</v>
      </c>
      <c r="CB137" s="772">
        <v>166</v>
      </c>
      <c r="CC137" s="767">
        <v>151</v>
      </c>
      <c r="CD137" s="765">
        <v>192</v>
      </c>
      <c r="CE137" s="773">
        <f t="shared" si="171"/>
        <v>220</v>
      </c>
      <c r="CF137" s="774">
        <f t="shared" si="172"/>
        <v>178</v>
      </c>
      <c r="CG137" s="775">
        <f t="shared" si="173"/>
        <v>320</v>
      </c>
      <c r="CH137" s="772">
        <v>97</v>
      </c>
      <c r="CI137" s="767">
        <v>131</v>
      </c>
      <c r="CJ137" s="776">
        <v>198</v>
      </c>
      <c r="CK137" s="874"/>
      <c r="CL137" s="778"/>
      <c r="CM137" s="764"/>
      <c r="CN137" s="764"/>
      <c r="CO137" s="767"/>
      <c r="CP137" s="780"/>
      <c r="CQ137" s="777"/>
      <c r="CR137" s="778"/>
      <c r="CS137" s="778"/>
      <c r="CT137" s="778"/>
      <c r="CU137" s="778"/>
      <c r="CV137" s="764"/>
      <c r="CW137" s="767"/>
      <c r="CX137" s="765"/>
      <c r="CY137" s="777"/>
      <c r="CZ137" s="778"/>
      <c r="DA137" s="778"/>
      <c r="DB137" s="778"/>
      <c r="DC137" s="778"/>
      <c r="DD137" s="767"/>
      <c r="DE137" s="767"/>
      <c r="DF137" s="765"/>
      <c r="DG137" s="892">
        <f t="shared" si="133"/>
        <v>0</v>
      </c>
      <c r="DH137" s="884">
        <f t="shared" si="174"/>
        <v>0</v>
      </c>
      <c r="DI137" s="883">
        <f t="shared" si="134"/>
        <v>0</v>
      </c>
      <c r="DJ137" s="884">
        <f t="shared" si="175"/>
        <v>0</v>
      </c>
      <c r="DK137" s="883">
        <f t="shared" si="135"/>
        <v>0</v>
      </c>
      <c r="DL137" s="884">
        <f t="shared" si="176"/>
        <v>0</v>
      </c>
      <c r="DM137" s="888">
        <f t="shared" si="136"/>
        <v>0</v>
      </c>
      <c r="DN137" s="886">
        <f t="shared" si="180"/>
        <v>0</v>
      </c>
      <c r="DO137" s="886">
        <f t="shared" si="177"/>
        <v>0</v>
      </c>
      <c r="DP137" s="888">
        <f t="shared" si="137"/>
        <v>0</v>
      </c>
      <c r="DQ137" s="886">
        <f t="shared" si="181"/>
        <v>0</v>
      </c>
      <c r="DR137" s="886">
        <f t="shared" si="178"/>
        <v>0</v>
      </c>
      <c r="DS137" s="888">
        <f t="shared" si="138"/>
        <v>0</v>
      </c>
      <c r="DT137" s="886">
        <f t="shared" si="182"/>
        <v>0</v>
      </c>
      <c r="DU137" s="886">
        <f t="shared" si="179"/>
        <v>0</v>
      </c>
      <c r="DV137" s="886">
        <f t="shared" si="183"/>
        <v>0</v>
      </c>
      <c r="DW137" s="888">
        <f t="shared" si="139"/>
        <v>0</v>
      </c>
      <c r="DX137" s="886">
        <f t="shared" si="184"/>
        <v>0</v>
      </c>
      <c r="DY137" s="886">
        <f t="shared" si="185"/>
        <v>0</v>
      </c>
      <c r="DZ137" s="954">
        <f t="shared" si="132"/>
        <v>0</v>
      </c>
      <c r="EA137" s="885">
        <f t="shared" si="186"/>
        <v>0</v>
      </c>
      <c r="EB137" s="885">
        <f t="shared" si="187"/>
        <v>0</v>
      </c>
      <c r="EC137" s="772"/>
      <c r="ED137" s="767"/>
      <c r="EE137" s="770"/>
      <c r="EF137" s="764"/>
      <c r="EG137" s="767"/>
      <c r="EH137" s="782"/>
      <c r="EI137" s="774">
        <f t="shared" si="188"/>
        <v>0</v>
      </c>
      <c r="EJ137" s="774">
        <f t="shared" si="189"/>
        <v>0</v>
      </c>
      <c r="EK137" s="775">
        <f t="shared" si="190"/>
        <v>0</v>
      </c>
      <c r="EL137" s="772"/>
      <c r="EM137" s="767"/>
      <c r="EN137" s="770"/>
      <c r="EO137" s="772"/>
      <c r="EP137" s="767"/>
      <c r="EQ137" s="782"/>
      <c r="ER137" s="772"/>
      <c r="ES137" s="767"/>
      <c r="ET137" s="770"/>
      <c r="EU137" s="774">
        <f t="shared" si="191"/>
        <v>0</v>
      </c>
      <c r="EV137" s="774">
        <f t="shared" si="192"/>
        <v>0</v>
      </c>
      <c r="EW137" s="775">
        <f t="shared" si="193"/>
        <v>0</v>
      </c>
      <c r="EX137" s="772"/>
      <c r="EY137" s="767"/>
      <c r="EZ137" s="770"/>
    </row>
    <row r="138" spans="1:156">
      <c r="A138" s="565" t="s">
        <v>105</v>
      </c>
      <c r="B138" s="566" t="s">
        <v>562</v>
      </c>
      <c r="C138" s="812" t="s">
        <v>623</v>
      </c>
      <c r="D138" s="567">
        <v>447689</v>
      </c>
      <c r="E138" s="619">
        <v>6</v>
      </c>
      <c r="F138" s="762"/>
      <c r="G138" s="763"/>
      <c r="H138" s="763">
        <v>118</v>
      </c>
      <c r="I138" s="764">
        <v>666</v>
      </c>
      <c r="J138" s="764">
        <v>911</v>
      </c>
      <c r="K138" s="764">
        <v>1633</v>
      </c>
      <c r="L138" s="765">
        <v>2954</v>
      </c>
      <c r="M138" s="762"/>
      <c r="N138" s="763"/>
      <c r="O138" s="766"/>
      <c r="P138" s="766"/>
      <c r="Q138" s="763"/>
      <c r="R138" s="763"/>
      <c r="S138" s="763"/>
      <c r="T138" s="763"/>
      <c r="U138" s="763">
        <v>295</v>
      </c>
      <c r="V138" s="764">
        <v>361</v>
      </c>
      <c r="W138" s="767">
        <v>708</v>
      </c>
      <c r="X138" s="765">
        <v>1615</v>
      </c>
      <c r="Y138" s="762"/>
      <c r="Z138" s="763"/>
      <c r="AA138" s="763"/>
      <c r="AB138" s="763"/>
      <c r="AC138" s="764"/>
      <c r="AD138" s="767"/>
      <c r="AE138" s="763"/>
      <c r="AF138" s="763"/>
      <c r="AG138" s="763"/>
      <c r="AH138" s="764"/>
      <c r="AI138" s="767"/>
      <c r="AJ138" s="765"/>
      <c r="AK138" s="892">
        <f t="shared" si="140"/>
        <v>0</v>
      </c>
      <c r="AL138" s="884">
        <f t="shared" si="141"/>
        <v>0</v>
      </c>
      <c r="AM138" s="883">
        <f t="shared" si="142"/>
        <v>0</v>
      </c>
      <c r="AN138" s="884">
        <f t="shared" si="143"/>
        <v>0</v>
      </c>
      <c r="AO138" s="883">
        <f t="shared" si="144"/>
        <v>0</v>
      </c>
      <c r="AP138" s="884">
        <f t="shared" si="145"/>
        <v>0</v>
      </c>
      <c r="AQ138" s="768">
        <f t="shared" si="146"/>
        <v>0</v>
      </c>
      <c r="AR138" s="883">
        <f t="shared" si="147"/>
        <v>0</v>
      </c>
      <c r="AS138" s="886">
        <f t="shared" si="148"/>
        <v>0</v>
      </c>
      <c r="AT138" s="888">
        <f t="shared" si="149"/>
        <v>0</v>
      </c>
      <c r="AU138" s="886">
        <f t="shared" si="150"/>
        <v>0</v>
      </c>
      <c r="AV138" s="886">
        <f t="shared" si="151"/>
        <v>0</v>
      </c>
      <c r="AW138" s="888">
        <f t="shared" si="152"/>
        <v>0</v>
      </c>
      <c r="AX138" s="886">
        <f t="shared" si="153"/>
        <v>0</v>
      </c>
      <c r="AY138" s="886">
        <f t="shared" si="154"/>
        <v>0</v>
      </c>
      <c r="AZ138" s="888">
        <f t="shared" si="155"/>
        <v>0</v>
      </c>
      <c r="BA138" s="884">
        <f t="shared" si="156"/>
        <v>0</v>
      </c>
      <c r="BB138" s="883">
        <f t="shared" si="157"/>
        <v>295</v>
      </c>
      <c r="BC138" s="884">
        <f t="shared" si="158"/>
        <v>295</v>
      </c>
      <c r="BD138" s="883">
        <f t="shared" si="159"/>
        <v>361</v>
      </c>
      <c r="BE138" s="886">
        <f t="shared" si="160"/>
        <v>361</v>
      </c>
      <c r="BF138" s="886">
        <f t="shared" si="161"/>
        <v>361</v>
      </c>
      <c r="BG138" s="888">
        <f t="shared" si="162"/>
        <v>708</v>
      </c>
      <c r="BH138" s="886">
        <f t="shared" si="163"/>
        <v>708</v>
      </c>
      <c r="BI138" s="886">
        <f t="shared" si="164"/>
        <v>708</v>
      </c>
      <c r="BJ138" s="890">
        <f t="shared" si="165"/>
        <v>1615</v>
      </c>
      <c r="BK138" s="885">
        <f t="shared" si="166"/>
        <v>1615</v>
      </c>
      <c r="BL138" s="885">
        <f t="shared" si="167"/>
        <v>1615</v>
      </c>
      <c r="BM138" s="762">
        <v>272</v>
      </c>
      <c r="BN138" s="764">
        <v>498</v>
      </c>
      <c r="BO138" s="770">
        <v>1094</v>
      </c>
      <c r="BP138" s="763">
        <v>25</v>
      </c>
      <c r="BQ138" s="764">
        <v>33</v>
      </c>
      <c r="BR138" s="770">
        <v>86</v>
      </c>
      <c r="BS138" s="768">
        <f t="shared" si="168"/>
        <v>64</v>
      </c>
      <c r="BT138" s="768">
        <f t="shared" si="169"/>
        <v>177</v>
      </c>
      <c r="BU138" s="771">
        <f t="shared" si="170"/>
        <v>435</v>
      </c>
      <c r="BV138" s="772"/>
      <c r="BW138" s="767"/>
      <c r="BX138" s="765"/>
      <c r="BY138" s="772"/>
      <c r="BZ138" s="767"/>
      <c r="CA138" s="765"/>
      <c r="CB138" s="772"/>
      <c r="CC138" s="767"/>
      <c r="CD138" s="765"/>
      <c r="CE138" s="773">
        <f t="shared" si="171"/>
        <v>0</v>
      </c>
      <c r="CF138" s="774">
        <f t="shared" si="172"/>
        <v>0</v>
      </c>
      <c r="CG138" s="775">
        <f t="shared" si="173"/>
        <v>0</v>
      </c>
      <c r="CH138" s="772"/>
      <c r="CI138" s="767"/>
      <c r="CJ138" s="776"/>
      <c r="CK138" s="874"/>
      <c r="CL138" s="778"/>
      <c r="CM138" s="764"/>
      <c r="CN138" s="764"/>
      <c r="CO138" s="764"/>
      <c r="CP138" s="780"/>
      <c r="CQ138" s="777"/>
      <c r="CR138" s="778"/>
      <c r="CS138" s="778"/>
      <c r="CT138" s="778"/>
      <c r="CU138" s="778"/>
      <c r="CV138" s="764"/>
      <c r="CW138" s="767"/>
      <c r="CX138" s="765"/>
      <c r="CY138" s="777"/>
      <c r="CZ138" s="778"/>
      <c r="DA138" s="778"/>
      <c r="DB138" s="778"/>
      <c r="DC138" s="778"/>
      <c r="DD138" s="767"/>
      <c r="DE138" s="767"/>
      <c r="DF138" s="765"/>
      <c r="DG138" s="892">
        <f t="shared" si="133"/>
        <v>0</v>
      </c>
      <c r="DH138" s="884">
        <f t="shared" si="174"/>
        <v>0</v>
      </c>
      <c r="DI138" s="883">
        <f t="shared" si="134"/>
        <v>0</v>
      </c>
      <c r="DJ138" s="884">
        <f t="shared" si="175"/>
        <v>0</v>
      </c>
      <c r="DK138" s="883">
        <f t="shared" si="135"/>
        <v>0</v>
      </c>
      <c r="DL138" s="884">
        <f t="shared" si="176"/>
        <v>0</v>
      </c>
      <c r="DM138" s="888">
        <f t="shared" si="136"/>
        <v>0</v>
      </c>
      <c r="DN138" s="886">
        <f t="shared" si="180"/>
        <v>0</v>
      </c>
      <c r="DO138" s="886">
        <f t="shared" si="177"/>
        <v>0</v>
      </c>
      <c r="DP138" s="888">
        <f t="shared" si="137"/>
        <v>0</v>
      </c>
      <c r="DQ138" s="886">
        <f t="shared" si="181"/>
        <v>0</v>
      </c>
      <c r="DR138" s="886">
        <f t="shared" si="178"/>
        <v>0</v>
      </c>
      <c r="DS138" s="888">
        <f t="shared" si="138"/>
        <v>0</v>
      </c>
      <c r="DT138" s="886">
        <f t="shared" si="182"/>
        <v>0</v>
      </c>
      <c r="DU138" s="886">
        <f t="shared" si="179"/>
        <v>0</v>
      </c>
      <c r="DV138" s="886">
        <f t="shared" si="183"/>
        <v>0</v>
      </c>
      <c r="DW138" s="888">
        <f t="shared" si="139"/>
        <v>0</v>
      </c>
      <c r="DX138" s="886">
        <f t="shared" si="184"/>
        <v>0</v>
      </c>
      <c r="DY138" s="886">
        <f t="shared" si="185"/>
        <v>0</v>
      </c>
      <c r="DZ138" s="954">
        <f t="shared" si="132"/>
        <v>0</v>
      </c>
      <c r="EA138" s="885">
        <f t="shared" si="186"/>
        <v>0</v>
      </c>
      <c r="EB138" s="885">
        <f t="shared" si="187"/>
        <v>0</v>
      </c>
      <c r="EC138" s="772"/>
      <c r="ED138" s="767"/>
      <c r="EE138" s="770"/>
      <c r="EF138" s="764"/>
      <c r="EG138" s="767"/>
      <c r="EH138" s="782"/>
      <c r="EI138" s="774">
        <f t="shared" si="188"/>
        <v>0</v>
      </c>
      <c r="EJ138" s="774">
        <f t="shared" si="189"/>
        <v>0</v>
      </c>
      <c r="EK138" s="775">
        <f t="shared" si="190"/>
        <v>0</v>
      </c>
      <c r="EL138" s="772"/>
      <c r="EM138" s="767"/>
      <c r="EN138" s="770"/>
      <c r="EO138" s="772"/>
      <c r="EP138" s="767"/>
      <c r="EQ138" s="782"/>
      <c r="ER138" s="772"/>
      <c r="ES138" s="767"/>
      <c r="ET138" s="770"/>
      <c r="EU138" s="774">
        <f t="shared" si="191"/>
        <v>0</v>
      </c>
      <c r="EV138" s="774">
        <f t="shared" si="192"/>
        <v>0</v>
      </c>
      <c r="EW138" s="775">
        <f t="shared" si="193"/>
        <v>0</v>
      </c>
      <c r="EX138" s="772"/>
      <c r="EY138" s="767"/>
      <c r="EZ138" s="770"/>
    </row>
    <row r="139" spans="1:156">
      <c r="A139" s="565" t="s">
        <v>105</v>
      </c>
      <c r="B139" s="566" t="s">
        <v>547</v>
      </c>
      <c r="C139" s="811"/>
      <c r="D139" s="567">
        <v>140322</v>
      </c>
      <c r="E139" s="567">
        <v>6</v>
      </c>
      <c r="F139" s="762">
        <v>1676</v>
      </c>
      <c r="G139" s="763">
        <v>1990</v>
      </c>
      <c r="H139" s="763">
        <v>1875</v>
      </c>
      <c r="I139" s="764">
        <v>1946</v>
      </c>
      <c r="J139" s="764">
        <v>1868</v>
      </c>
      <c r="K139" s="764">
        <v>1990</v>
      </c>
      <c r="L139" s="765">
        <v>1766</v>
      </c>
      <c r="M139" s="762">
        <v>18</v>
      </c>
      <c r="N139" s="763">
        <v>57</v>
      </c>
      <c r="O139" s="766">
        <v>69</v>
      </c>
      <c r="P139" s="766">
        <v>76</v>
      </c>
      <c r="Q139" s="763">
        <v>71</v>
      </c>
      <c r="R139" s="763">
        <v>68</v>
      </c>
      <c r="S139" s="763">
        <v>75</v>
      </c>
      <c r="T139" s="763">
        <v>46</v>
      </c>
      <c r="U139" s="763">
        <v>91</v>
      </c>
      <c r="V139" s="764">
        <v>129</v>
      </c>
      <c r="W139" s="767">
        <v>134</v>
      </c>
      <c r="X139" s="765">
        <v>148</v>
      </c>
      <c r="Y139" s="762"/>
      <c r="Z139" s="763"/>
      <c r="AA139" s="763"/>
      <c r="AB139" s="763"/>
      <c r="AC139" s="764"/>
      <c r="AD139" s="767"/>
      <c r="AE139" s="763"/>
      <c r="AF139" s="763"/>
      <c r="AG139" s="763"/>
      <c r="AH139" s="764"/>
      <c r="AI139" s="767"/>
      <c r="AJ139" s="765"/>
      <c r="AK139" s="892">
        <f t="shared" si="140"/>
        <v>18</v>
      </c>
      <c r="AL139" s="884">
        <f t="shared" si="141"/>
        <v>18</v>
      </c>
      <c r="AM139" s="883">
        <f t="shared" si="142"/>
        <v>57</v>
      </c>
      <c r="AN139" s="884">
        <f t="shared" si="143"/>
        <v>57</v>
      </c>
      <c r="AO139" s="883">
        <f t="shared" si="144"/>
        <v>69</v>
      </c>
      <c r="AP139" s="884">
        <f t="shared" si="145"/>
        <v>69</v>
      </c>
      <c r="AQ139" s="768">
        <f t="shared" si="146"/>
        <v>76</v>
      </c>
      <c r="AR139" s="883">
        <f t="shared" si="147"/>
        <v>71</v>
      </c>
      <c r="AS139" s="886">
        <f t="shared" si="148"/>
        <v>71</v>
      </c>
      <c r="AT139" s="888">
        <f t="shared" si="149"/>
        <v>68</v>
      </c>
      <c r="AU139" s="886">
        <f t="shared" si="150"/>
        <v>68</v>
      </c>
      <c r="AV139" s="886">
        <f t="shared" si="151"/>
        <v>68</v>
      </c>
      <c r="AW139" s="888">
        <f t="shared" si="152"/>
        <v>75</v>
      </c>
      <c r="AX139" s="886">
        <f t="shared" si="153"/>
        <v>75</v>
      </c>
      <c r="AY139" s="886">
        <f t="shared" si="154"/>
        <v>75</v>
      </c>
      <c r="AZ139" s="888">
        <f t="shared" si="155"/>
        <v>46</v>
      </c>
      <c r="BA139" s="884">
        <f t="shared" si="156"/>
        <v>46</v>
      </c>
      <c r="BB139" s="883">
        <f t="shared" si="157"/>
        <v>91</v>
      </c>
      <c r="BC139" s="884">
        <f t="shared" si="158"/>
        <v>91</v>
      </c>
      <c r="BD139" s="883">
        <f t="shared" si="159"/>
        <v>129</v>
      </c>
      <c r="BE139" s="886">
        <f t="shared" si="160"/>
        <v>129</v>
      </c>
      <c r="BF139" s="886">
        <f t="shared" si="161"/>
        <v>129</v>
      </c>
      <c r="BG139" s="888">
        <f t="shared" si="162"/>
        <v>134</v>
      </c>
      <c r="BH139" s="886">
        <f t="shared" si="163"/>
        <v>134</v>
      </c>
      <c r="BI139" s="886">
        <f t="shared" si="164"/>
        <v>134</v>
      </c>
      <c r="BJ139" s="890">
        <f t="shared" si="165"/>
        <v>148</v>
      </c>
      <c r="BK139" s="885">
        <f t="shared" si="166"/>
        <v>148</v>
      </c>
      <c r="BL139" s="885">
        <f t="shared" si="167"/>
        <v>148</v>
      </c>
      <c r="BM139" s="762">
        <v>72</v>
      </c>
      <c r="BN139" s="764">
        <v>89</v>
      </c>
      <c r="BO139" s="770">
        <v>110</v>
      </c>
      <c r="BP139" s="763">
        <v>12</v>
      </c>
      <c r="BQ139" s="764">
        <v>5</v>
      </c>
      <c r="BR139" s="770">
        <v>6</v>
      </c>
      <c r="BS139" s="768">
        <f t="shared" si="168"/>
        <v>45</v>
      </c>
      <c r="BT139" s="768">
        <f t="shared" si="169"/>
        <v>40</v>
      </c>
      <c r="BU139" s="771">
        <f t="shared" si="170"/>
        <v>32</v>
      </c>
      <c r="BV139" s="772">
        <v>9</v>
      </c>
      <c r="BW139" s="767">
        <v>11</v>
      </c>
      <c r="BX139" s="765">
        <v>17</v>
      </c>
      <c r="BY139" s="772">
        <v>6</v>
      </c>
      <c r="BZ139" s="767">
        <v>3</v>
      </c>
      <c r="CA139" s="765">
        <v>3</v>
      </c>
      <c r="CB139" s="772">
        <v>1</v>
      </c>
      <c r="CC139" s="767">
        <v>10</v>
      </c>
      <c r="CD139" s="765">
        <v>13</v>
      </c>
      <c r="CE139" s="773">
        <f t="shared" si="171"/>
        <v>55</v>
      </c>
      <c r="CF139" s="774">
        <f t="shared" si="172"/>
        <v>44</v>
      </c>
      <c r="CG139" s="775">
        <f t="shared" si="173"/>
        <v>42</v>
      </c>
      <c r="CH139" s="772">
        <v>7</v>
      </c>
      <c r="CI139" s="767">
        <v>14</v>
      </c>
      <c r="CJ139" s="776">
        <v>13</v>
      </c>
      <c r="CK139" s="874"/>
      <c r="CL139" s="778"/>
      <c r="CM139" s="764"/>
      <c r="CN139" s="764"/>
      <c r="CO139" s="767"/>
      <c r="CP139" s="780"/>
      <c r="CQ139" s="777"/>
      <c r="CR139" s="778"/>
      <c r="CS139" s="778"/>
      <c r="CT139" s="778"/>
      <c r="CU139" s="778"/>
      <c r="CV139" s="764"/>
      <c r="CW139" s="767"/>
      <c r="CX139" s="765"/>
      <c r="CY139" s="777"/>
      <c r="CZ139" s="778"/>
      <c r="DA139" s="778"/>
      <c r="DB139" s="778"/>
      <c r="DC139" s="778"/>
      <c r="DD139" s="767"/>
      <c r="DE139" s="767"/>
      <c r="DF139" s="765"/>
      <c r="DG139" s="892">
        <f t="shared" si="133"/>
        <v>0</v>
      </c>
      <c r="DH139" s="884">
        <f t="shared" si="174"/>
        <v>0</v>
      </c>
      <c r="DI139" s="883">
        <f t="shared" si="134"/>
        <v>0</v>
      </c>
      <c r="DJ139" s="884">
        <f t="shared" si="175"/>
        <v>0</v>
      </c>
      <c r="DK139" s="883">
        <f t="shared" si="135"/>
        <v>0</v>
      </c>
      <c r="DL139" s="884">
        <f t="shared" si="176"/>
        <v>0</v>
      </c>
      <c r="DM139" s="888">
        <f t="shared" si="136"/>
        <v>0</v>
      </c>
      <c r="DN139" s="886">
        <f t="shared" si="180"/>
        <v>0</v>
      </c>
      <c r="DO139" s="886">
        <f t="shared" si="177"/>
        <v>0</v>
      </c>
      <c r="DP139" s="888">
        <f t="shared" si="137"/>
        <v>0</v>
      </c>
      <c r="DQ139" s="886">
        <f t="shared" si="181"/>
        <v>0</v>
      </c>
      <c r="DR139" s="886">
        <f t="shared" si="178"/>
        <v>0</v>
      </c>
      <c r="DS139" s="888">
        <f t="shared" si="138"/>
        <v>0</v>
      </c>
      <c r="DT139" s="886">
        <f t="shared" si="182"/>
        <v>0</v>
      </c>
      <c r="DU139" s="886">
        <f t="shared" si="179"/>
        <v>0</v>
      </c>
      <c r="DV139" s="886">
        <f t="shared" si="183"/>
        <v>0</v>
      </c>
      <c r="DW139" s="888">
        <f t="shared" si="139"/>
        <v>0</v>
      </c>
      <c r="DX139" s="886">
        <f t="shared" si="184"/>
        <v>0</v>
      </c>
      <c r="DY139" s="886">
        <f t="shared" si="185"/>
        <v>0</v>
      </c>
      <c r="DZ139" s="954">
        <f t="shared" si="132"/>
        <v>0</v>
      </c>
      <c r="EA139" s="885">
        <f t="shared" si="186"/>
        <v>0</v>
      </c>
      <c r="EB139" s="885">
        <f t="shared" si="187"/>
        <v>0</v>
      </c>
      <c r="EC139" s="772"/>
      <c r="ED139" s="767"/>
      <c r="EE139" s="770"/>
      <c r="EF139" s="764"/>
      <c r="EG139" s="767"/>
      <c r="EH139" s="782"/>
      <c r="EI139" s="774">
        <f t="shared" si="188"/>
        <v>0</v>
      </c>
      <c r="EJ139" s="774">
        <f t="shared" si="189"/>
        <v>0</v>
      </c>
      <c r="EK139" s="775">
        <f t="shared" si="190"/>
        <v>0</v>
      </c>
      <c r="EL139" s="772"/>
      <c r="EM139" s="767"/>
      <c r="EN139" s="770"/>
      <c r="EO139" s="772"/>
      <c r="EP139" s="767"/>
      <c r="EQ139" s="782"/>
      <c r="ER139" s="772"/>
      <c r="ES139" s="767"/>
      <c r="ET139" s="770"/>
      <c r="EU139" s="774">
        <f t="shared" si="191"/>
        <v>0</v>
      </c>
      <c r="EV139" s="774">
        <f t="shared" si="192"/>
        <v>0</v>
      </c>
      <c r="EW139" s="775">
        <f t="shared" si="193"/>
        <v>0</v>
      </c>
      <c r="EX139" s="772"/>
      <c r="EY139" s="767"/>
      <c r="EZ139" s="770"/>
    </row>
    <row r="140" spans="1:156">
      <c r="A140" s="565" t="s">
        <v>105</v>
      </c>
      <c r="B140" s="566" t="s">
        <v>548</v>
      </c>
      <c r="C140" s="811"/>
      <c r="D140" s="567">
        <v>139463</v>
      </c>
      <c r="E140" s="567">
        <v>7</v>
      </c>
      <c r="F140" s="762">
        <v>1308</v>
      </c>
      <c r="G140" s="763">
        <v>1305</v>
      </c>
      <c r="H140" s="763">
        <v>1321</v>
      </c>
      <c r="I140" s="764">
        <v>1372</v>
      </c>
      <c r="J140" s="764">
        <v>1609</v>
      </c>
      <c r="K140" s="764">
        <v>1885</v>
      </c>
      <c r="L140" s="765">
        <v>1802</v>
      </c>
      <c r="M140" s="762">
        <v>4</v>
      </c>
      <c r="N140" s="763">
        <v>2</v>
      </c>
      <c r="O140" s="766">
        <v>11</v>
      </c>
      <c r="P140" s="766">
        <v>20</v>
      </c>
      <c r="Q140" s="763">
        <v>34</v>
      </c>
      <c r="R140" s="763">
        <v>40</v>
      </c>
      <c r="S140" s="763">
        <v>110</v>
      </c>
      <c r="T140" s="763">
        <v>134</v>
      </c>
      <c r="U140" s="763">
        <v>116</v>
      </c>
      <c r="V140" s="764">
        <v>196</v>
      </c>
      <c r="W140" s="767">
        <v>300</v>
      </c>
      <c r="X140" s="765">
        <v>350</v>
      </c>
      <c r="Y140" s="762"/>
      <c r="Z140" s="763"/>
      <c r="AA140" s="763"/>
      <c r="AB140" s="763"/>
      <c r="AC140" s="764"/>
      <c r="AD140" s="767"/>
      <c r="AE140" s="763"/>
      <c r="AF140" s="763"/>
      <c r="AG140" s="763"/>
      <c r="AH140" s="764"/>
      <c r="AI140" s="767"/>
      <c r="AJ140" s="765"/>
      <c r="AK140" s="892">
        <f t="shared" si="140"/>
        <v>4</v>
      </c>
      <c r="AL140" s="884">
        <f t="shared" si="141"/>
        <v>0</v>
      </c>
      <c r="AM140" s="883">
        <f t="shared" si="142"/>
        <v>2</v>
      </c>
      <c r="AN140" s="884">
        <f t="shared" si="143"/>
        <v>0</v>
      </c>
      <c r="AO140" s="883">
        <f t="shared" si="144"/>
        <v>11</v>
      </c>
      <c r="AP140" s="884">
        <f t="shared" si="145"/>
        <v>11</v>
      </c>
      <c r="AQ140" s="768">
        <f t="shared" si="146"/>
        <v>20</v>
      </c>
      <c r="AR140" s="883">
        <f t="shared" si="147"/>
        <v>34</v>
      </c>
      <c r="AS140" s="886">
        <f t="shared" si="148"/>
        <v>34</v>
      </c>
      <c r="AT140" s="888">
        <f t="shared" si="149"/>
        <v>40</v>
      </c>
      <c r="AU140" s="886">
        <f t="shared" si="150"/>
        <v>40</v>
      </c>
      <c r="AV140" s="886">
        <f t="shared" si="151"/>
        <v>40</v>
      </c>
      <c r="AW140" s="888">
        <f t="shared" si="152"/>
        <v>110</v>
      </c>
      <c r="AX140" s="886">
        <f t="shared" si="153"/>
        <v>110</v>
      </c>
      <c r="AY140" s="886">
        <f t="shared" si="154"/>
        <v>110</v>
      </c>
      <c r="AZ140" s="888">
        <f t="shared" si="155"/>
        <v>134</v>
      </c>
      <c r="BA140" s="884">
        <f t="shared" si="156"/>
        <v>134</v>
      </c>
      <c r="BB140" s="883">
        <f t="shared" si="157"/>
        <v>116</v>
      </c>
      <c r="BC140" s="884">
        <f t="shared" si="158"/>
        <v>116</v>
      </c>
      <c r="BD140" s="883">
        <f t="shared" si="159"/>
        <v>196</v>
      </c>
      <c r="BE140" s="886">
        <f t="shared" si="160"/>
        <v>196</v>
      </c>
      <c r="BF140" s="886">
        <f t="shared" si="161"/>
        <v>196</v>
      </c>
      <c r="BG140" s="888">
        <f t="shared" si="162"/>
        <v>300</v>
      </c>
      <c r="BH140" s="886">
        <f t="shared" si="163"/>
        <v>300</v>
      </c>
      <c r="BI140" s="886">
        <f t="shared" si="164"/>
        <v>300</v>
      </c>
      <c r="BJ140" s="890">
        <f t="shared" si="165"/>
        <v>350</v>
      </c>
      <c r="BK140" s="885">
        <f t="shared" si="166"/>
        <v>350</v>
      </c>
      <c r="BL140" s="885">
        <f t="shared" si="167"/>
        <v>350</v>
      </c>
      <c r="BM140" s="762">
        <v>133</v>
      </c>
      <c r="BN140" s="764">
        <v>211</v>
      </c>
      <c r="BO140" s="770">
        <v>227</v>
      </c>
      <c r="BP140" s="763">
        <v>6</v>
      </c>
      <c r="BQ140" s="764">
        <v>5</v>
      </c>
      <c r="BR140" s="770">
        <v>7</v>
      </c>
      <c r="BS140" s="768">
        <f t="shared" si="168"/>
        <v>57</v>
      </c>
      <c r="BT140" s="768">
        <f t="shared" si="169"/>
        <v>84</v>
      </c>
      <c r="BU140" s="771">
        <f t="shared" si="170"/>
        <v>116</v>
      </c>
      <c r="BV140" s="772">
        <v>8</v>
      </c>
      <c r="BW140" s="767">
        <v>4</v>
      </c>
      <c r="BX140" s="765">
        <v>18</v>
      </c>
      <c r="BY140" s="772">
        <v>4</v>
      </c>
      <c r="BZ140" s="767">
        <v>2</v>
      </c>
      <c r="CA140" s="765">
        <v>6</v>
      </c>
      <c r="CB140" s="772">
        <v>7</v>
      </c>
      <c r="CC140" s="767">
        <v>5</v>
      </c>
      <c r="CD140" s="765">
        <v>12</v>
      </c>
      <c r="CE140" s="773">
        <f t="shared" si="171"/>
        <v>15</v>
      </c>
      <c r="CF140" s="774">
        <f t="shared" si="172"/>
        <v>29</v>
      </c>
      <c r="CG140" s="775">
        <f t="shared" si="173"/>
        <v>74</v>
      </c>
      <c r="CH140" s="772">
        <v>0</v>
      </c>
      <c r="CI140" s="767">
        <v>0</v>
      </c>
      <c r="CJ140" s="776">
        <v>1</v>
      </c>
      <c r="CK140" s="874"/>
      <c r="CL140" s="778"/>
      <c r="CM140" s="764"/>
      <c r="CN140" s="764"/>
      <c r="CO140" s="767"/>
      <c r="CP140" s="776"/>
      <c r="CQ140" s="777"/>
      <c r="CR140" s="778"/>
      <c r="CS140" s="778"/>
      <c r="CT140" s="778"/>
      <c r="CU140" s="778"/>
      <c r="CV140" s="764"/>
      <c r="CW140" s="767"/>
      <c r="CX140" s="765"/>
      <c r="CY140" s="777"/>
      <c r="CZ140" s="778"/>
      <c r="DA140" s="778"/>
      <c r="DB140" s="778"/>
      <c r="DC140" s="778"/>
      <c r="DD140" s="767"/>
      <c r="DE140" s="767"/>
      <c r="DF140" s="765"/>
      <c r="DG140" s="892">
        <f t="shared" ref="DG140:DG171" si="194">IF(CQ140&gt;0,CQ140-CY140,)</f>
        <v>0</v>
      </c>
      <c r="DH140" s="884">
        <f t="shared" si="174"/>
        <v>0</v>
      </c>
      <c r="DI140" s="883">
        <f t="shared" ref="DI140:DI171" si="195">IF(CR140&gt;0,CR140-CZ140,)</f>
        <v>0</v>
      </c>
      <c r="DJ140" s="884">
        <f t="shared" si="175"/>
        <v>0</v>
      </c>
      <c r="DK140" s="883">
        <f t="shared" ref="DK140:DK171" si="196">IF(CS140&gt;0,CS140-DA140,)</f>
        <v>0</v>
      </c>
      <c r="DL140" s="884">
        <f t="shared" si="176"/>
        <v>0</v>
      </c>
      <c r="DM140" s="888">
        <f t="shared" ref="DM140:DM171" si="197">IF(CT140&gt;0,CT140-DB140,)</f>
        <v>0</v>
      </c>
      <c r="DN140" s="886">
        <f t="shared" si="180"/>
        <v>0</v>
      </c>
      <c r="DO140" s="886">
        <f t="shared" si="177"/>
        <v>0</v>
      </c>
      <c r="DP140" s="888">
        <f t="shared" ref="DP140:DP171" si="198">IF(CU140&gt;0,CU140-DC140,)</f>
        <v>0</v>
      </c>
      <c r="DQ140" s="886">
        <f t="shared" si="181"/>
        <v>0</v>
      </c>
      <c r="DR140" s="886">
        <f t="shared" si="178"/>
        <v>0</v>
      </c>
      <c r="DS140" s="888">
        <f t="shared" ref="DS140:DS171" si="199">IF(CV140&gt;0,CV140-DD140,)</f>
        <v>0</v>
      </c>
      <c r="DT140" s="886">
        <f t="shared" si="182"/>
        <v>0</v>
      </c>
      <c r="DU140" s="886">
        <f t="shared" si="179"/>
        <v>0</v>
      </c>
      <c r="DV140" s="886">
        <f t="shared" si="183"/>
        <v>0</v>
      </c>
      <c r="DW140" s="888">
        <f t="shared" ref="DW140:DW171" si="200">IF(CW140&gt;0,CW140-DE140,)</f>
        <v>0</v>
      </c>
      <c r="DX140" s="886">
        <f t="shared" si="184"/>
        <v>0</v>
      </c>
      <c r="DY140" s="886">
        <f t="shared" si="185"/>
        <v>0</v>
      </c>
      <c r="DZ140" s="954">
        <f t="shared" si="132"/>
        <v>0</v>
      </c>
      <c r="EA140" s="885">
        <f t="shared" si="186"/>
        <v>0</v>
      </c>
      <c r="EB140" s="885">
        <f t="shared" si="187"/>
        <v>0</v>
      </c>
      <c r="EC140" s="772"/>
      <c r="ED140" s="767"/>
      <c r="EE140" s="770"/>
      <c r="EF140" s="764"/>
      <c r="EG140" s="767"/>
      <c r="EH140" s="782"/>
      <c r="EI140" s="774">
        <f t="shared" si="188"/>
        <v>0</v>
      </c>
      <c r="EJ140" s="774">
        <f t="shared" si="189"/>
        <v>0</v>
      </c>
      <c r="EK140" s="775">
        <f t="shared" si="190"/>
        <v>0</v>
      </c>
      <c r="EL140" s="772"/>
      <c r="EM140" s="767"/>
      <c r="EN140" s="770"/>
      <c r="EO140" s="772"/>
      <c r="EP140" s="767"/>
      <c r="EQ140" s="770"/>
      <c r="ER140" s="772"/>
      <c r="ES140" s="767"/>
      <c r="ET140" s="770"/>
      <c r="EU140" s="774">
        <f t="shared" si="191"/>
        <v>0</v>
      </c>
      <c r="EV140" s="774">
        <f t="shared" si="192"/>
        <v>0</v>
      </c>
      <c r="EW140" s="775">
        <f t="shared" si="193"/>
        <v>0</v>
      </c>
      <c r="EX140" s="772"/>
      <c r="EY140" s="767"/>
      <c r="EZ140" s="770"/>
    </row>
    <row r="141" spans="1:156">
      <c r="A141" s="565" t="s">
        <v>105</v>
      </c>
      <c r="B141" s="568" t="s">
        <v>549</v>
      </c>
      <c r="C141" s="813"/>
      <c r="D141" s="569">
        <v>139773</v>
      </c>
      <c r="E141" s="570">
        <v>7</v>
      </c>
      <c r="F141" s="762"/>
      <c r="G141" s="763"/>
      <c r="H141" s="763"/>
      <c r="I141" s="764"/>
      <c r="J141" s="764"/>
      <c r="K141" s="764"/>
      <c r="L141" s="765"/>
      <c r="M141" s="762"/>
      <c r="N141" s="763"/>
      <c r="O141" s="766"/>
      <c r="P141" s="766"/>
      <c r="Q141" s="763"/>
      <c r="R141" s="763"/>
      <c r="S141" s="763"/>
      <c r="T141" s="763"/>
      <c r="U141" s="724"/>
      <c r="V141" s="764"/>
      <c r="W141" s="767"/>
      <c r="X141" s="765"/>
      <c r="Y141" s="762"/>
      <c r="Z141" s="763"/>
      <c r="AA141" s="763"/>
      <c r="AB141" s="724"/>
      <c r="AC141" s="764"/>
      <c r="AD141" s="767"/>
      <c r="AE141" s="763"/>
      <c r="AF141" s="763"/>
      <c r="AG141" s="724"/>
      <c r="AH141" s="764"/>
      <c r="AI141" s="767"/>
      <c r="AJ141" s="765"/>
      <c r="AK141" s="892">
        <f t="shared" si="140"/>
        <v>0</v>
      </c>
      <c r="AL141" s="884">
        <f t="shared" si="141"/>
        <v>0</v>
      </c>
      <c r="AM141" s="883">
        <f t="shared" si="142"/>
        <v>0</v>
      </c>
      <c r="AN141" s="884">
        <f t="shared" si="143"/>
        <v>0</v>
      </c>
      <c r="AO141" s="883">
        <f t="shared" si="144"/>
        <v>0</v>
      </c>
      <c r="AP141" s="884">
        <f t="shared" si="145"/>
        <v>0</v>
      </c>
      <c r="AQ141" s="768">
        <f t="shared" si="146"/>
        <v>0</v>
      </c>
      <c r="AR141" s="883">
        <f t="shared" si="147"/>
        <v>0</v>
      </c>
      <c r="AS141" s="886">
        <f t="shared" si="148"/>
        <v>0</v>
      </c>
      <c r="AT141" s="888">
        <f t="shared" si="149"/>
        <v>0</v>
      </c>
      <c r="AU141" s="886">
        <f t="shared" si="150"/>
        <v>0</v>
      </c>
      <c r="AV141" s="886">
        <f t="shared" si="151"/>
        <v>0</v>
      </c>
      <c r="AW141" s="888">
        <f t="shared" si="152"/>
        <v>0</v>
      </c>
      <c r="AX141" s="886">
        <f t="shared" si="153"/>
        <v>0</v>
      </c>
      <c r="AY141" s="886">
        <f t="shared" si="154"/>
        <v>0</v>
      </c>
      <c r="AZ141" s="888">
        <f t="shared" si="155"/>
        <v>0</v>
      </c>
      <c r="BA141" s="884">
        <f t="shared" si="156"/>
        <v>0</v>
      </c>
      <c r="BB141" s="883">
        <f t="shared" si="157"/>
        <v>0</v>
      </c>
      <c r="BC141" s="884">
        <f t="shared" si="158"/>
        <v>0</v>
      </c>
      <c r="BD141" s="883">
        <f t="shared" si="159"/>
        <v>0</v>
      </c>
      <c r="BE141" s="886">
        <f t="shared" si="160"/>
        <v>0</v>
      </c>
      <c r="BF141" s="886">
        <f t="shared" si="161"/>
        <v>0</v>
      </c>
      <c r="BG141" s="888">
        <f t="shared" si="162"/>
        <v>0</v>
      </c>
      <c r="BH141" s="886">
        <f t="shared" si="163"/>
        <v>0</v>
      </c>
      <c r="BI141" s="886">
        <f t="shared" si="164"/>
        <v>0</v>
      </c>
      <c r="BJ141" s="890">
        <f t="shared" si="165"/>
        <v>0</v>
      </c>
      <c r="BK141" s="885">
        <f t="shared" si="166"/>
        <v>0</v>
      </c>
      <c r="BL141" s="885">
        <f t="shared" si="167"/>
        <v>0</v>
      </c>
      <c r="BM141" s="762"/>
      <c r="BN141" s="764"/>
      <c r="BO141" s="770"/>
      <c r="BP141" s="763"/>
      <c r="BQ141" s="764"/>
      <c r="BR141" s="770"/>
      <c r="BS141" s="768">
        <f t="shared" si="168"/>
        <v>0</v>
      </c>
      <c r="BT141" s="768">
        <f t="shared" si="169"/>
        <v>0</v>
      </c>
      <c r="BU141" s="771">
        <f t="shared" si="170"/>
        <v>0</v>
      </c>
      <c r="BV141" s="772"/>
      <c r="BW141" s="767"/>
      <c r="BX141" s="765"/>
      <c r="BY141" s="772"/>
      <c r="BZ141" s="767"/>
      <c r="CA141" s="765"/>
      <c r="CB141" s="772"/>
      <c r="CC141" s="767"/>
      <c r="CD141" s="765"/>
      <c r="CE141" s="773">
        <f t="shared" si="171"/>
        <v>0</v>
      </c>
      <c r="CF141" s="774">
        <f t="shared" si="172"/>
        <v>0</v>
      </c>
      <c r="CG141" s="775">
        <f t="shared" si="173"/>
        <v>0</v>
      </c>
      <c r="CH141" s="772"/>
      <c r="CI141" s="767"/>
      <c r="CJ141" s="776"/>
      <c r="CK141" s="874">
        <v>2548</v>
      </c>
      <c r="CL141" s="778">
        <v>2872</v>
      </c>
      <c r="CM141" s="764">
        <v>3124</v>
      </c>
      <c r="CN141" s="764">
        <v>3434</v>
      </c>
      <c r="CO141" s="767">
        <v>3450</v>
      </c>
      <c r="CP141" s="776">
        <v>3402</v>
      </c>
      <c r="CQ141" s="777">
        <v>1189</v>
      </c>
      <c r="CR141" s="778">
        <v>1348</v>
      </c>
      <c r="CS141" s="778">
        <v>1417</v>
      </c>
      <c r="CT141" s="778">
        <v>1606</v>
      </c>
      <c r="CU141" s="763">
        <v>1890</v>
      </c>
      <c r="CV141" s="764">
        <v>2153</v>
      </c>
      <c r="CW141" s="767">
        <v>2182</v>
      </c>
      <c r="CX141" s="765">
        <v>2071</v>
      </c>
      <c r="CY141" s="777"/>
      <c r="CZ141" s="778"/>
      <c r="DA141" s="778"/>
      <c r="DB141" s="778"/>
      <c r="DC141" s="778"/>
      <c r="DD141" s="767"/>
      <c r="DE141" s="767"/>
      <c r="DF141" s="765"/>
      <c r="DG141" s="892">
        <f t="shared" si="194"/>
        <v>1189</v>
      </c>
      <c r="DH141" s="884">
        <f t="shared" si="174"/>
        <v>1189</v>
      </c>
      <c r="DI141" s="883">
        <f t="shared" si="195"/>
        <v>1348</v>
      </c>
      <c r="DJ141" s="884">
        <f t="shared" si="175"/>
        <v>1348</v>
      </c>
      <c r="DK141" s="883">
        <f t="shared" si="196"/>
        <v>1417</v>
      </c>
      <c r="DL141" s="884">
        <f t="shared" si="176"/>
        <v>1417</v>
      </c>
      <c r="DM141" s="888">
        <f t="shared" si="197"/>
        <v>1606</v>
      </c>
      <c r="DN141" s="886">
        <f t="shared" si="180"/>
        <v>1606</v>
      </c>
      <c r="DO141" s="886">
        <f t="shared" si="177"/>
        <v>1606</v>
      </c>
      <c r="DP141" s="888">
        <f t="shared" si="198"/>
        <v>1890</v>
      </c>
      <c r="DQ141" s="886">
        <f t="shared" si="181"/>
        <v>1890</v>
      </c>
      <c r="DR141" s="886">
        <f t="shared" si="178"/>
        <v>1890</v>
      </c>
      <c r="DS141" s="888">
        <f t="shared" si="199"/>
        <v>2153</v>
      </c>
      <c r="DT141" s="886">
        <f t="shared" si="182"/>
        <v>2153</v>
      </c>
      <c r="DU141" s="886">
        <f t="shared" si="179"/>
        <v>2153</v>
      </c>
      <c r="DV141" s="886">
        <f t="shared" si="183"/>
        <v>2153</v>
      </c>
      <c r="DW141" s="888">
        <f t="shared" si="200"/>
        <v>2182</v>
      </c>
      <c r="DX141" s="886">
        <f t="shared" si="184"/>
        <v>2182</v>
      </c>
      <c r="DY141" s="886">
        <f t="shared" si="185"/>
        <v>2182</v>
      </c>
      <c r="DZ141" s="954">
        <f t="shared" si="132"/>
        <v>2071</v>
      </c>
      <c r="EA141" s="885">
        <f t="shared" si="186"/>
        <v>2071</v>
      </c>
      <c r="EB141" s="885">
        <f t="shared" si="187"/>
        <v>2071</v>
      </c>
      <c r="EC141" s="772">
        <v>1351</v>
      </c>
      <c r="ED141" s="767">
        <v>1340</v>
      </c>
      <c r="EE141" s="770">
        <v>1196</v>
      </c>
      <c r="EF141" s="764">
        <v>190</v>
      </c>
      <c r="EG141" s="767">
        <v>156</v>
      </c>
      <c r="EH141" s="770">
        <v>149</v>
      </c>
      <c r="EI141" s="774">
        <f t="shared" si="188"/>
        <v>612</v>
      </c>
      <c r="EJ141" s="774">
        <f t="shared" si="189"/>
        <v>686</v>
      </c>
      <c r="EK141" s="775">
        <f t="shared" si="190"/>
        <v>726</v>
      </c>
      <c r="EL141" s="772">
        <v>167</v>
      </c>
      <c r="EM141" s="767">
        <v>221</v>
      </c>
      <c r="EN141" s="770">
        <v>214</v>
      </c>
      <c r="EO141" s="772">
        <v>281</v>
      </c>
      <c r="EP141" s="767">
        <v>282</v>
      </c>
      <c r="EQ141" s="770">
        <v>290</v>
      </c>
      <c r="ER141" s="772">
        <v>338</v>
      </c>
      <c r="ES141" s="767">
        <v>455</v>
      </c>
      <c r="ET141" s="770">
        <v>415</v>
      </c>
      <c r="EU141" s="774">
        <f t="shared" si="191"/>
        <v>820</v>
      </c>
      <c r="EV141" s="774">
        <f t="shared" si="192"/>
        <v>932</v>
      </c>
      <c r="EW141" s="775">
        <f t="shared" si="193"/>
        <v>1234</v>
      </c>
      <c r="EX141" s="772">
        <v>277</v>
      </c>
      <c r="EY141" s="767">
        <v>299</v>
      </c>
      <c r="EZ141" s="770">
        <v>312</v>
      </c>
    </row>
    <row r="142" spans="1:156">
      <c r="A142" s="565" t="s">
        <v>105</v>
      </c>
      <c r="B142" s="566" t="s">
        <v>556</v>
      </c>
      <c r="C142" s="812" t="s">
        <v>625</v>
      </c>
      <c r="D142" s="567">
        <v>139968</v>
      </c>
      <c r="E142" s="814">
        <v>7</v>
      </c>
      <c r="F142" s="762"/>
      <c r="G142" s="763"/>
      <c r="H142" s="763"/>
      <c r="I142" s="764"/>
      <c r="J142" s="764"/>
      <c r="K142" s="764"/>
      <c r="L142" s="765"/>
      <c r="M142" s="762"/>
      <c r="N142" s="763"/>
      <c r="O142" s="766"/>
      <c r="P142" s="766"/>
      <c r="Q142" s="763"/>
      <c r="R142" s="763"/>
      <c r="S142" s="763"/>
      <c r="T142" s="763"/>
      <c r="U142" s="724"/>
      <c r="V142" s="764"/>
      <c r="W142" s="767"/>
      <c r="X142" s="765"/>
      <c r="Y142" s="762"/>
      <c r="Z142" s="763"/>
      <c r="AA142" s="763"/>
      <c r="AB142" s="724"/>
      <c r="AC142" s="764"/>
      <c r="AD142" s="767"/>
      <c r="AE142" s="763"/>
      <c r="AF142" s="763"/>
      <c r="AG142" s="724"/>
      <c r="AH142" s="764"/>
      <c r="AI142" s="767"/>
      <c r="AJ142" s="765"/>
      <c r="AK142" s="892">
        <f t="shared" si="140"/>
        <v>0</v>
      </c>
      <c r="AL142" s="884">
        <f t="shared" si="141"/>
        <v>0</v>
      </c>
      <c r="AM142" s="883">
        <f t="shared" si="142"/>
        <v>0</v>
      </c>
      <c r="AN142" s="884">
        <f t="shared" si="143"/>
        <v>0</v>
      </c>
      <c r="AO142" s="883">
        <f t="shared" si="144"/>
        <v>0</v>
      </c>
      <c r="AP142" s="884">
        <f t="shared" si="145"/>
        <v>0</v>
      </c>
      <c r="AQ142" s="768">
        <f t="shared" si="146"/>
        <v>0</v>
      </c>
      <c r="AR142" s="883">
        <f t="shared" si="147"/>
        <v>0</v>
      </c>
      <c r="AS142" s="886">
        <f t="shared" si="148"/>
        <v>0</v>
      </c>
      <c r="AT142" s="888">
        <f t="shared" si="149"/>
        <v>0</v>
      </c>
      <c r="AU142" s="886">
        <f t="shared" si="150"/>
        <v>0</v>
      </c>
      <c r="AV142" s="886">
        <f t="shared" si="151"/>
        <v>0</v>
      </c>
      <c r="AW142" s="888">
        <f t="shared" si="152"/>
        <v>0</v>
      </c>
      <c r="AX142" s="886">
        <f t="shared" si="153"/>
        <v>0</v>
      </c>
      <c r="AY142" s="886">
        <f t="shared" si="154"/>
        <v>0</v>
      </c>
      <c r="AZ142" s="888">
        <f t="shared" si="155"/>
        <v>0</v>
      </c>
      <c r="BA142" s="884">
        <f t="shared" si="156"/>
        <v>0</v>
      </c>
      <c r="BB142" s="883">
        <f t="shared" si="157"/>
        <v>0</v>
      </c>
      <c r="BC142" s="884">
        <f t="shared" si="158"/>
        <v>0</v>
      </c>
      <c r="BD142" s="883">
        <f t="shared" si="159"/>
        <v>0</v>
      </c>
      <c r="BE142" s="886">
        <f t="shared" si="160"/>
        <v>0</v>
      </c>
      <c r="BF142" s="886">
        <f t="shared" si="161"/>
        <v>0</v>
      </c>
      <c r="BG142" s="888">
        <f t="shared" si="162"/>
        <v>0</v>
      </c>
      <c r="BH142" s="886">
        <f t="shared" si="163"/>
        <v>0</v>
      </c>
      <c r="BI142" s="886">
        <f t="shared" si="164"/>
        <v>0</v>
      </c>
      <c r="BJ142" s="890">
        <f t="shared" si="165"/>
        <v>0</v>
      </c>
      <c r="BK142" s="885">
        <f t="shared" si="166"/>
        <v>0</v>
      </c>
      <c r="BL142" s="885">
        <f t="shared" si="167"/>
        <v>0</v>
      </c>
      <c r="BM142" s="762"/>
      <c r="BN142" s="764"/>
      <c r="BO142" s="770"/>
      <c r="BP142" s="763"/>
      <c r="BQ142" s="764"/>
      <c r="BR142" s="770"/>
      <c r="BS142" s="768">
        <f t="shared" si="168"/>
        <v>0</v>
      </c>
      <c r="BT142" s="768">
        <f t="shared" si="169"/>
        <v>0</v>
      </c>
      <c r="BU142" s="771">
        <f t="shared" si="170"/>
        <v>0</v>
      </c>
      <c r="BV142" s="772"/>
      <c r="BW142" s="767"/>
      <c r="BX142" s="765"/>
      <c r="BY142" s="772"/>
      <c r="BZ142" s="767"/>
      <c r="CA142" s="765"/>
      <c r="CB142" s="772"/>
      <c r="CC142" s="767"/>
      <c r="CD142" s="765"/>
      <c r="CE142" s="773">
        <f t="shared" si="171"/>
        <v>0</v>
      </c>
      <c r="CF142" s="774">
        <f t="shared" si="172"/>
        <v>0</v>
      </c>
      <c r="CG142" s="775">
        <f t="shared" si="173"/>
        <v>0</v>
      </c>
      <c r="CH142" s="772"/>
      <c r="CI142" s="767"/>
      <c r="CJ142" s="776"/>
      <c r="CK142" s="874">
        <v>1559</v>
      </c>
      <c r="CL142" s="778">
        <v>1579</v>
      </c>
      <c r="CM142" s="764">
        <v>1551</v>
      </c>
      <c r="CN142" s="764">
        <v>1654</v>
      </c>
      <c r="CO142" s="767">
        <v>2043</v>
      </c>
      <c r="CP142" s="776">
        <v>2119</v>
      </c>
      <c r="CQ142" s="777">
        <v>1060</v>
      </c>
      <c r="CR142" s="778">
        <v>1009</v>
      </c>
      <c r="CS142" s="778">
        <v>1102</v>
      </c>
      <c r="CT142" s="778">
        <v>1127</v>
      </c>
      <c r="CU142" s="763">
        <v>1048</v>
      </c>
      <c r="CV142" s="764">
        <v>1158</v>
      </c>
      <c r="CW142" s="767">
        <v>1497</v>
      </c>
      <c r="CX142" s="765">
        <v>1594</v>
      </c>
      <c r="CY142" s="777"/>
      <c r="CZ142" s="778"/>
      <c r="DA142" s="778"/>
      <c r="DB142" s="778"/>
      <c r="DC142" s="778"/>
      <c r="DD142" s="767"/>
      <c r="DE142" s="767"/>
      <c r="DF142" s="765"/>
      <c r="DG142" s="892">
        <f t="shared" si="194"/>
        <v>1060</v>
      </c>
      <c r="DH142" s="884">
        <f t="shared" si="174"/>
        <v>1060</v>
      </c>
      <c r="DI142" s="883">
        <f t="shared" si="195"/>
        <v>1009</v>
      </c>
      <c r="DJ142" s="884">
        <f t="shared" si="175"/>
        <v>1009</v>
      </c>
      <c r="DK142" s="883">
        <f t="shared" si="196"/>
        <v>1102</v>
      </c>
      <c r="DL142" s="884">
        <f t="shared" si="176"/>
        <v>1102</v>
      </c>
      <c r="DM142" s="888">
        <f t="shared" si="197"/>
        <v>1127</v>
      </c>
      <c r="DN142" s="886">
        <f t="shared" si="180"/>
        <v>1127</v>
      </c>
      <c r="DO142" s="886">
        <f t="shared" si="177"/>
        <v>1127</v>
      </c>
      <c r="DP142" s="888">
        <f t="shared" si="198"/>
        <v>1048</v>
      </c>
      <c r="DQ142" s="886">
        <f t="shared" si="181"/>
        <v>1048</v>
      </c>
      <c r="DR142" s="886">
        <f t="shared" si="178"/>
        <v>1048</v>
      </c>
      <c r="DS142" s="888">
        <f t="shared" si="199"/>
        <v>1158</v>
      </c>
      <c r="DT142" s="886">
        <f t="shared" si="182"/>
        <v>1158</v>
      </c>
      <c r="DU142" s="886">
        <f t="shared" si="179"/>
        <v>1158</v>
      </c>
      <c r="DV142" s="886">
        <f t="shared" si="183"/>
        <v>1158</v>
      </c>
      <c r="DW142" s="888">
        <f t="shared" si="200"/>
        <v>1497</v>
      </c>
      <c r="DX142" s="886">
        <f t="shared" si="184"/>
        <v>1497</v>
      </c>
      <c r="DY142" s="886">
        <f t="shared" si="185"/>
        <v>1497</v>
      </c>
      <c r="DZ142" s="954">
        <f t="shared" si="132"/>
        <v>1594</v>
      </c>
      <c r="EA142" s="885">
        <f t="shared" si="186"/>
        <v>1594</v>
      </c>
      <c r="EB142" s="885">
        <f t="shared" si="187"/>
        <v>1594</v>
      </c>
      <c r="EC142" s="772">
        <v>660</v>
      </c>
      <c r="ED142" s="767">
        <v>786</v>
      </c>
      <c r="EE142" s="770">
        <v>736</v>
      </c>
      <c r="EF142" s="764">
        <v>76</v>
      </c>
      <c r="EG142" s="767">
        <v>126</v>
      </c>
      <c r="EH142" s="770">
        <v>110</v>
      </c>
      <c r="EI142" s="774">
        <f t="shared" si="188"/>
        <v>422</v>
      </c>
      <c r="EJ142" s="774">
        <f t="shared" si="189"/>
        <v>585</v>
      </c>
      <c r="EK142" s="775">
        <f t="shared" si="190"/>
        <v>748</v>
      </c>
      <c r="EL142" s="772">
        <v>147</v>
      </c>
      <c r="EM142" s="767">
        <v>127</v>
      </c>
      <c r="EN142" s="770">
        <v>132</v>
      </c>
      <c r="EO142" s="772">
        <v>122</v>
      </c>
      <c r="EP142" s="767">
        <v>134</v>
      </c>
      <c r="EQ142" s="770">
        <v>156</v>
      </c>
      <c r="ER142" s="772">
        <v>261</v>
      </c>
      <c r="ES142" s="767">
        <v>271</v>
      </c>
      <c r="ET142" s="770">
        <v>316</v>
      </c>
      <c r="EU142" s="774">
        <f t="shared" si="191"/>
        <v>597</v>
      </c>
      <c r="EV142" s="774">
        <f t="shared" si="192"/>
        <v>516</v>
      </c>
      <c r="EW142" s="775">
        <f t="shared" si="193"/>
        <v>554</v>
      </c>
      <c r="EX142" s="772">
        <v>261</v>
      </c>
      <c r="EY142" s="767">
        <v>212</v>
      </c>
      <c r="EZ142" s="770">
        <v>200</v>
      </c>
    </row>
    <row r="143" spans="1:156">
      <c r="A143" s="565" t="s">
        <v>105</v>
      </c>
      <c r="B143" s="566" t="s">
        <v>550</v>
      </c>
      <c r="C143" s="811"/>
      <c r="D143" s="567">
        <v>244437</v>
      </c>
      <c r="E143" s="567">
        <v>8</v>
      </c>
      <c r="F143" s="762"/>
      <c r="G143" s="763"/>
      <c r="H143" s="763"/>
      <c r="I143" s="764"/>
      <c r="J143" s="764"/>
      <c r="K143" s="764"/>
      <c r="L143" s="765"/>
      <c r="M143" s="762"/>
      <c r="N143" s="763"/>
      <c r="O143" s="766"/>
      <c r="P143" s="766"/>
      <c r="Q143" s="763"/>
      <c r="R143" s="763"/>
      <c r="S143" s="763"/>
      <c r="T143" s="763"/>
      <c r="U143" s="766"/>
      <c r="V143" s="764"/>
      <c r="W143" s="767"/>
      <c r="X143" s="765"/>
      <c r="Y143" s="762"/>
      <c r="Z143" s="763"/>
      <c r="AA143" s="763"/>
      <c r="AB143" s="766"/>
      <c r="AC143" s="764"/>
      <c r="AD143" s="767"/>
      <c r="AE143" s="763"/>
      <c r="AF143" s="763"/>
      <c r="AG143" s="766"/>
      <c r="AH143" s="764"/>
      <c r="AI143" s="767"/>
      <c r="AJ143" s="765"/>
      <c r="AK143" s="892">
        <f t="shared" si="140"/>
        <v>0</v>
      </c>
      <c r="AL143" s="884">
        <f t="shared" si="141"/>
        <v>0</v>
      </c>
      <c r="AM143" s="883">
        <f t="shared" si="142"/>
        <v>0</v>
      </c>
      <c r="AN143" s="884">
        <f t="shared" si="143"/>
        <v>0</v>
      </c>
      <c r="AO143" s="883">
        <f t="shared" si="144"/>
        <v>0</v>
      </c>
      <c r="AP143" s="884">
        <f t="shared" si="145"/>
        <v>0</v>
      </c>
      <c r="AQ143" s="768">
        <f t="shared" si="146"/>
        <v>0</v>
      </c>
      <c r="AR143" s="883">
        <f t="shared" si="147"/>
        <v>0</v>
      </c>
      <c r="AS143" s="886">
        <f t="shared" si="148"/>
        <v>0</v>
      </c>
      <c r="AT143" s="888">
        <f t="shared" si="149"/>
        <v>0</v>
      </c>
      <c r="AU143" s="886">
        <f t="shared" si="150"/>
        <v>0</v>
      </c>
      <c r="AV143" s="886">
        <f t="shared" si="151"/>
        <v>0</v>
      </c>
      <c r="AW143" s="888">
        <f t="shared" si="152"/>
        <v>0</v>
      </c>
      <c r="AX143" s="886">
        <f t="shared" si="153"/>
        <v>0</v>
      </c>
      <c r="AY143" s="886">
        <f t="shared" si="154"/>
        <v>0</v>
      </c>
      <c r="AZ143" s="888">
        <f t="shared" si="155"/>
        <v>0</v>
      </c>
      <c r="BA143" s="884">
        <f t="shared" si="156"/>
        <v>0</v>
      </c>
      <c r="BB143" s="883">
        <f t="shared" si="157"/>
        <v>0</v>
      </c>
      <c r="BC143" s="884">
        <f t="shared" si="158"/>
        <v>0</v>
      </c>
      <c r="BD143" s="883">
        <f t="shared" si="159"/>
        <v>0</v>
      </c>
      <c r="BE143" s="886">
        <f t="shared" si="160"/>
        <v>0</v>
      </c>
      <c r="BF143" s="886">
        <f t="shared" si="161"/>
        <v>0</v>
      </c>
      <c r="BG143" s="888">
        <f t="shared" si="162"/>
        <v>0</v>
      </c>
      <c r="BH143" s="886">
        <f t="shared" si="163"/>
        <v>0</v>
      </c>
      <c r="BI143" s="886">
        <f t="shared" si="164"/>
        <v>0</v>
      </c>
      <c r="BJ143" s="890">
        <f t="shared" si="165"/>
        <v>0</v>
      </c>
      <c r="BK143" s="885">
        <f t="shared" si="166"/>
        <v>0</v>
      </c>
      <c r="BL143" s="885">
        <f t="shared" si="167"/>
        <v>0</v>
      </c>
      <c r="BM143" s="762"/>
      <c r="BN143" s="764"/>
      <c r="BO143" s="770"/>
      <c r="BP143" s="763"/>
      <c r="BQ143" s="764"/>
      <c r="BR143" s="770"/>
      <c r="BS143" s="768">
        <f t="shared" si="168"/>
        <v>0</v>
      </c>
      <c r="BT143" s="768">
        <f t="shared" si="169"/>
        <v>0</v>
      </c>
      <c r="BU143" s="771">
        <f t="shared" si="170"/>
        <v>0</v>
      </c>
      <c r="BV143" s="772"/>
      <c r="BW143" s="767"/>
      <c r="BX143" s="765"/>
      <c r="BY143" s="772"/>
      <c r="BZ143" s="767"/>
      <c r="CA143" s="765"/>
      <c r="CB143" s="772"/>
      <c r="CC143" s="767"/>
      <c r="CD143" s="765"/>
      <c r="CE143" s="773">
        <f t="shared" si="171"/>
        <v>0</v>
      </c>
      <c r="CF143" s="774">
        <f t="shared" si="172"/>
        <v>0</v>
      </c>
      <c r="CG143" s="775">
        <f t="shared" si="173"/>
        <v>0</v>
      </c>
      <c r="CH143" s="772"/>
      <c r="CI143" s="767"/>
      <c r="CJ143" s="776"/>
      <c r="CK143" s="874">
        <v>7346</v>
      </c>
      <c r="CL143" s="778">
        <v>6706</v>
      </c>
      <c r="CM143" s="764">
        <v>7606</v>
      </c>
      <c r="CN143" s="764">
        <v>8729</v>
      </c>
      <c r="CO143" s="767">
        <v>8982</v>
      </c>
      <c r="CP143" s="776">
        <v>8595</v>
      </c>
      <c r="CQ143" s="777">
        <v>2158</v>
      </c>
      <c r="CR143" s="778">
        <v>2649</v>
      </c>
      <c r="CS143" s="778">
        <v>2612</v>
      </c>
      <c r="CT143" s="778">
        <v>2574</v>
      </c>
      <c r="CU143" s="763">
        <v>2559</v>
      </c>
      <c r="CV143" s="764">
        <v>3025</v>
      </c>
      <c r="CW143" s="767">
        <v>3353</v>
      </c>
      <c r="CX143" s="765">
        <v>3072</v>
      </c>
      <c r="CY143" s="777"/>
      <c r="CZ143" s="778"/>
      <c r="DA143" s="778"/>
      <c r="DB143" s="778"/>
      <c r="DC143" s="778"/>
      <c r="DD143" s="767"/>
      <c r="DE143" s="767"/>
      <c r="DF143" s="765"/>
      <c r="DG143" s="892">
        <f t="shared" si="194"/>
        <v>2158</v>
      </c>
      <c r="DH143" s="884">
        <f t="shared" si="174"/>
        <v>2158</v>
      </c>
      <c r="DI143" s="883">
        <f t="shared" si="195"/>
        <v>2649</v>
      </c>
      <c r="DJ143" s="884">
        <f t="shared" si="175"/>
        <v>2649</v>
      </c>
      <c r="DK143" s="883">
        <f t="shared" si="196"/>
        <v>2612</v>
      </c>
      <c r="DL143" s="884">
        <f t="shared" si="176"/>
        <v>2612</v>
      </c>
      <c r="DM143" s="888">
        <f t="shared" si="197"/>
        <v>2574</v>
      </c>
      <c r="DN143" s="886">
        <f t="shared" si="180"/>
        <v>2574</v>
      </c>
      <c r="DO143" s="886">
        <f t="shared" si="177"/>
        <v>2574</v>
      </c>
      <c r="DP143" s="888">
        <f t="shared" si="198"/>
        <v>2559</v>
      </c>
      <c r="DQ143" s="886">
        <f t="shared" si="181"/>
        <v>2559</v>
      </c>
      <c r="DR143" s="886">
        <f t="shared" si="178"/>
        <v>2559</v>
      </c>
      <c r="DS143" s="888">
        <f t="shared" si="199"/>
        <v>3025</v>
      </c>
      <c r="DT143" s="886">
        <f t="shared" si="182"/>
        <v>3025</v>
      </c>
      <c r="DU143" s="886">
        <f t="shared" si="179"/>
        <v>3025</v>
      </c>
      <c r="DV143" s="886">
        <f t="shared" si="183"/>
        <v>3025</v>
      </c>
      <c r="DW143" s="888">
        <f t="shared" si="200"/>
        <v>3353</v>
      </c>
      <c r="DX143" s="886">
        <f t="shared" si="184"/>
        <v>3353</v>
      </c>
      <c r="DY143" s="886">
        <f t="shared" si="185"/>
        <v>3353</v>
      </c>
      <c r="DZ143" s="954">
        <f t="shared" si="132"/>
        <v>3072</v>
      </c>
      <c r="EA143" s="885">
        <f t="shared" si="186"/>
        <v>3072</v>
      </c>
      <c r="EB143" s="885">
        <f t="shared" si="187"/>
        <v>3072</v>
      </c>
      <c r="EC143" s="772">
        <v>1896</v>
      </c>
      <c r="ED143" s="767">
        <v>1934</v>
      </c>
      <c r="EE143" s="770">
        <v>1852</v>
      </c>
      <c r="EF143" s="764">
        <v>127</v>
      </c>
      <c r="EG143" s="767">
        <v>152</v>
      </c>
      <c r="EH143" s="770">
        <v>121</v>
      </c>
      <c r="EI143" s="774">
        <f t="shared" si="188"/>
        <v>1002</v>
      </c>
      <c r="EJ143" s="774">
        <f t="shared" si="189"/>
        <v>1267</v>
      </c>
      <c r="EK143" s="775">
        <f t="shared" si="190"/>
        <v>1099</v>
      </c>
      <c r="EL143" s="772">
        <v>223</v>
      </c>
      <c r="EM143" s="767">
        <v>244</v>
      </c>
      <c r="EN143" s="770">
        <v>232</v>
      </c>
      <c r="EO143" s="772">
        <v>385</v>
      </c>
      <c r="EP143" s="767">
        <v>401</v>
      </c>
      <c r="EQ143" s="770">
        <v>516</v>
      </c>
      <c r="ER143" s="772">
        <v>510</v>
      </c>
      <c r="ES143" s="767">
        <v>448</v>
      </c>
      <c r="ET143" s="770">
        <v>521</v>
      </c>
      <c r="EU143" s="774">
        <f t="shared" si="191"/>
        <v>1456</v>
      </c>
      <c r="EV143" s="774">
        <f t="shared" si="192"/>
        <v>1466</v>
      </c>
      <c r="EW143" s="775">
        <f t="shared" si="193"/>
        <v>1756</v>
      </c>
      <c r="EX143" s="772">
        <v>395</v>
      </c>
      <c r="EY143" s="767">
        <v>436</v>
      </c>
      <c r="EZ143" s="770">
        <v>397</v>
      </c>
    </row>
    <row r="144" spans="1:156">
      <c r="A144" s="565" t="s">
        <v>105</v>
      </c>
      <c r="B144" s="566" t="s">
        <v>551</v>
      </c>
      <c r="C144" s="811" t="s">
        <v>624</v>
      </c>
      <c r="D144" s="567">
        <v>138558</v>
      </c>
      <c r="E144" s="567">
        <v>9</v>
      </c>
      <c r="F144" s="762"/>
      <c r="G144" s="763"/>
      <c r="H144" s="763"/>
      <c r="I144" s="764"/>
      <c r="J144" s="764"/>
      <c r="K144" s="764"/>
      <c r="L144" s="765"/>
      <c r="M144" s="762"/>
      <c r="N144" s="763"/>
      <c r="O144" s="766"/>
      <c r="P144" s="766"/>
      <c r="Q144" s="763"/>
      <c r="R144" s="763"/>
      <c r="S144" s="763"/>
      <c r="T144" s="763"/>
      <c r="U144" s="724"/>
      <c r="V144" s="764"/>
      <c r="W144" s="767"/>
      <c r="X144" s="765"/>
      <c r="Y144" s="762"/>
      <c r="Z144" s="763"/>
      <c r="AA144" s="763"/>
      <c r="AB144" s="724"/>
      <c r="AC144" s="764"/>
      <c r="AD144" s="767"/>
      <c r="AE144" s="763"/>
      <c r="AF144" s="763"/>
      <c r="AG144" s="724"/>
      <c r="AH144" s="764"/>
      <c r="AI144" s="767"/>
      <c r="AJ144" s="765"/>
      <c r="AK144" s="892">
        <f t="shared" si="140"/>
        <v>0</v>
      </c>
      <c r="AL144" s="884">
        <f t="shared" si="141"/>
        <v>0</v>
      </c>
      <c r="AM144" s="883">
        <f t="shared" si="142"/>
        <v>0</v>
      </c>
      <c r="AN144" s="884">
        <f t="shared" si="143"/>
        <v>0</v>
      </c>
      <c r="AO144" s="883">
        <f t="shared" si="144"/>
        <v>0</v>
      </c>
      <c r="AP144" s="884">
        <f t="shared" si="145"/>
        <v>0</v>
      </c>
      <c r="AQ144" s="768">
        <f t="shared" si="146"/>
        <v>0</v>
      </c>
      <c r="AR144" s="883">
        <f t="shared" si="147"/>
        <v>0</v>
      </c>
      <c r="AS144" s="886">
        <f t="shared" si="148"/>
        <v>0</v>
      </c>
      <c r="AT144" s="888">
        <f t="shared" si="149"/>
        <v>0</v>
      </c>
      <c r="AU144" s="886">
        <f t="shared" si="150"/>
        <v>0</v>
      </c>
      <c r="AV144" s="886">
        <f t="shared" si="151"/>
        <v>0</v>
      </c>
      <c r="AW144" s="888">
        <f t="shared" si="152"/>
        <v>0</v>
      </c>
      <c r="AX144" s="886">
        <f t="shared" si="153"/>
        <v>0</v>
      </c>
      <c r="AY144" s="886">
        <f t="shared" si="154"/>
        <v>0</v>
      </c>
      <c r="AZ144" s="888">
        <f t="shared" si="155"/>
        <v>0</v>
      </c>
      <c r="BA144" s="884">
        <f t="shared" si="156"/>
        <v>0</v>
      </c>
      <c r="BB144" s="883">
        <f t="shared" si="157"/>
        <v>0</v>
      </c>
      <c r="BC144" s="884">
        <f t="shared" si="158"/>
        <v>0</v>
      </c>
      <c r="BD144" s="883">
        <f t="shared" si="159"/>
        <v>0</v>
      </c>
      <c r="BE144" s="886">
        <f t="shared" si="160"/>
        <v>0</v>
      </c>
      <c r="BF144" s="886">
        <f t="shared" si="161"/>
        <v>0</v>
      </c>
      <c r="BG144" s="888">
        <f t="shared" si="162"/>
        <v>0</v>
      </c>
      <c r="BH144" s="886">
        <f t="shared" si="163"/>
        <v>0</v>
      </c>
      <c r="BI144" s="886">
        <f t="shared" si="164"/>
        <v>0</v>
      </c>
      <c r="BJ144" s="890">
        <f t="shared" si="165"/>
        <v>0</v>
      </c>
      <c r="BK144" s="885">
        <f t="shared" si="166"/>
        <v>0</v>
      </c>
      <c r="BL144" s="885">
        <f t="shared" si="167"/>
        <v>0</v>
      </c>
      <c r="BM144" s="762"/>
      <c r="BN144" s="764"/>
      <c r="BO144" s="770"/>
      <c r="BP144" s="763"/>
      <c r="BQ144" s="764"/>
      <c r="BR144" s="770"/>
      <c r="BS144" s="768">
        <f t="shared" si="168"/>
        <v>0</v>
      </c>
      <c r="BT144" s="768">
        <f t="shared" si="169"/>
        <v>0</v>
      </c>
      <c r="BU144" s="771">
        <f t="shared" si="170"/>
        <v>0</v>
      </c>
      <c r="BV144" s="772"/>
      <c r="BW144" s="767"/>
      <c r="BX144" s="765"/>
      <c r="BY144" s="772"/>
      <c r="BZ144" s="767"/>
      <c r="CA144" s="765"/>
      <c r="CB144" s="772"/>
      <c r="CC144" s="767"/>
      <c r="CD144" s="765"/>
      <c r="CE144" s="773">
        <f t="shared" si="171"/>
        <v>0</v>
      </c>
      <c r="CF144" s="774">
        <f t="shared" si="172"/>
        <v>0</v>
      </c>
      <c r="CG144" s="775">
        <f t="shared" si="173"/>
        <v>0</v>
      </c>
      <c r="CH144" s="772"/>
      <c r="CI144" s="767"/>
      <c r="CJ144" s="776"/>
      <c r="CK144" s="874">
        <v>1361</v>
      </c>
      <c r="CL144" s="778">
        <v>1499</v>
      </c>
      <c r="CM144" s="764">
        <v>1617</v>
      </c>
      <c r="CN144" s="764">
        <v>1505</v>
      </c>
      <c r="CO144" s="767">
        <v>1368</v>
      </c>
      <c r="CP144" s="776">
        <v>1458</v>
      </c>
      <c r="CQ144" s="777">
        <v>813</v>
      </c>
      <c r="CR144" s="778">
        <v>943</v>
      </c>
      <c r="CS144" s="778">
        <v>984</v>
      </c>
      <c r="CT144" s="778">
        <v>1145</v>
      </c>
      <c r="CU144" s="763">
        <v>1238</v>
      </c>
      <c r="CV144" s="764">
        <v>1168</v>
      </c>
      <c r="CW144" s="767">
        <v>1016</v>
      </c>
      <c r="CX144" s="765">
        <v>1114</v>
      </c>
      <c r="CY144" s="777"/>
      <c r="CZ144" s="778"/>
      <c r="DA144" s="778"/>
      <c r="DB144" s="778"/>
      <c r="DC144" s="778"/>
      <c r="DD144" s="767"/>
      <c r="DE144" s="767"/>
      <c r="DF144" s="765"/>
      <c r="DG144" s="892">
        <f t="shared" si="194"/>
        <v>813</v>
      </c>
      <c r="DH144" s="884">
        <f t="shared" si="174"/>
        <v>813</v>
      </c>
      <c r="DI144" s="883">
        <f t="shared" si="195"/>
        <v>943</v>
      </c>
      <c r="DJ144" s="884">
        <f t="shared" si="175"/>
        <v>943</v>
      </c>
      <c r="DK144" s="883">
        <f t="shared" si="196"/>
        <v>984</v>
      </c>
      <c r="DL144" s="884">
        <f t="shared" si="176"/>
        <v>984</v>
      </c>
      <c r="DM144" s="888">
        <f t="shared" si="197"/>
        <v>1145</v>
      </c>
      <c r="DN144" s="886">
        <f t="shared" si="180"/>
        <v>1145</v>
      </c>
      <c r="DO144" s="886">
        <f t="shared" si="177"/>
        <v>1145</v>
      </c>
      <c r="DP144" s="888">
        <f t="shared" si="198"/>
        <v>1238</v>
      </c>
      <c r="DQ144" s="886">
        <f t="shared" si="181"/>
        <v>1238</v>
      </c>
      <c r="DR144" s="886">
        <f t="shared" si="178"/>
        <v>1238</v>
      </c>
      <c r="DS144" s="888">
        <f t="shared" si="199"/>
        <v>1168</v>
      </c>
      <c r="DT144" s="886">
        <f t="shared" si="182"/>
        <v>1168</v>
      </c>
      <c r="DU144" s="886">
        <f t="shared" si="179"/>
        <v>1168</v>
      </c>
      <c r="DV144" s="886">
        <f t="shared" si="183"/>
        <v>1168</v>
      </c>
      <c r="DW144" s="888">
        <f t="shared" si="200"/>
        <v>1016</v>
      </c>
      <c r="DX144" s="886">
        <f t="shared" si="184"/>
        <v>1016</v>
      </c>
      <c r="DY144" s="886">
        <f t="shared" si="185"/>
        <v>1016</v>
      </c>
      <c r="DZ144" s="954">
        <f t="shared" si="132"/>
        <v>1114</v>
      </c>
      <c r="EA144" s="885">
        <f t="shared" si="186"/>
        <v>1114</v>
      </c>
      <c r="EB144" s="885">
        <f t="shared" si="187"/>
        <v>1114</v>
      </c>
      <c r="EC144" s="772">
        <v>651</v>
      </c>
      <c r="ED144" s="767">
        <v>542</v>
      </c>
      <c r="EE144" s="770">
        <v>590</v>
      </c>
      <c r="EF144" s="764">
        <v>107</v>
      </c>
      <c r="EG144" s="767">
        <v>74</v>
      </c>
      <c r="EH144" s="770">
        <v>83</v>
      </c>
      <c r="EI144" s="774">
        <f t="shared" si="188"/>
        <v>410</v>
      </c>
      <c r="EJ144" s="774">
        <f t="shared" si="189"/>
        <v>400</v>
      </c>
      <c r="EK144" s="775">
        <f t="shared" si="190"/>
        <v>441</v>
      </c>
      <c r="EL144" s="772">
        <v>181</v>
      </c>
      <c r="EM144" s="767">
        <v>164</v>
      </c>
      <c r="EN144" s="770">
        <v>163</v>
      </c>
      <c r="EO144" s="772">
        <v>130</v>
      </c>
      <c r="EP144" s="767">
        <v>124</v>
      </c>
      <c r="EQ144" s="770">
        <v>130</v>
      </c>
      <c r="ER144" s="772">
        <v>229</v>
      </c>
      <c r="ES144" s="767">
        <v>254</v>
      </c>
      <c r="ET144" s="770">
        <v>268</v>
      </c>
      <c r="EU144" s="774">
        <f t="shared" si="191"/>
        <v>605</v>
      </c>
      <c r="EV144" s="774">
        <f t="shared" si="192"/>
        <v>696</v>
      </c>
      <c r="EW144" s="775">
        <f t="shared" si="193"/>
        <v>607</v>
      </c>
      <c r="EX144" s="772">
        <v>227</v>
      </c>
      <c r="EY144" s="767">
        <v>258</v>
      </c>
      <c r="EZ144" s="770">
        <v>275</v>
      </c>
    </row>
    <row r="145" spans="1:156">
      <c r="A145" s="565" t="s">
        <v>105</v>
      </c>
      <c r="B145" s="566" t="s">
        <v>558</v>
      </c>
      <c r="C145" s="812" t="s">
        <v>626</v>
      </c>
      <c r="D145" s="567">
        <v>138901</v>
      </c>
      <c r="E145" s="814">
        <v>9</v>
      </c>
      <c r="F145" s="762"/>
      <c r="G145" s="763"/>
      <c r="H145" s="763"/>
      <c r="I145" s="764"/>
      <c r="J145" s="764"/>
      <c r="K145" s="764"/>
      <c r="L145" s="765"/>
      <c r="M145" s="762"/>
      <c r="N145" s="763"/>
      <c r="O145" s="766"/>
      <c r="P145" s="766"/>
      <c r="Q145" s="763"/>
      <c r="R145" s="763"/>
      <c r="S145" s="763"/>
      <c r="T145" s="763"/>
      <c r="U145" s="724"/>
      <c r="V145" s="764"/>
      <c r="W145" s="767"/>
      <c r="X145" s="765"/>
      <c r="Y145" s="762"/>
      <c r="Z145" s="763"/>
      <c r="AA145" s="763"/>
      <c r="AB145" s="724"/>
      <c r="AC145" s="764"/>
      <c r="AD145" s="767"/>
      <c r="AE145" s="763"/>
      <c r="AF145" s="763"/>
      <c r="AG145" s="724"/>
      <c r="AH145" s="764"/>
      <c r="AI145" s="767"/>
      <c r="AJ145" s="765"/>
      <c r="AK145" s="892">
        <f t="shared" si="140"/>
        <v>0</v>
      </c>
      <c r="AL145" s="884">
        <f t="shared" si="141"/>
        <v>0</v>
      </c>
      <c r="AM145" s="883">
        <f t="shared" si="142"/>
        <v>0</v>
      </c>
      <c r="AN145" s="884">
        <f t="shared" si="143"/>
        <v>0</v>
      </c>
      <c r="AO145" s="883">
        <f t="shared" si="144"/>
        <v>0</v>
      </c>
      <c r="AP145" s="884">
        <f t="shared" si="145"/>
        <v>0</v>
      </c>
      <c r="AQ145" s="768">
        <f t="shared" si="146"/>
        <v>0</v>
      </c>
      <c r="AR145" s="883">
        <f t="shared" si="147"/>
        <v>0</v>
      </c>
      <c r="AS145" s="886">
        <f t="shared" si="148"/>
        <v>0</v>
      </c>
      <c r="AT145" s="888">
        <f t="shared" si="149"/>
        <v>0</v>
      </c>
      <c r="AU145" s="886">
        <f t="shared" si="150"/>
        <v>0</v>
      </c>
      <c r="AV145" s="886">
        <f t="shared" si="151"/>
        <v>0</v>
      </c>
      <c r="AW145" s="888">
        <f t="shared" si="152"/>
        <v>0</v>
      </c>
      <c r="AX145" s="886">
        <f t="shared" si="153"/>
        <v>0</v>
      </c>
      <c r="AY145" s="886">
        <f t="shared" si="154"/>
        <v>0</v>
      </c>
      <c r="AZ145" s="888">
        <f t="shared" si="155"/>
        <v>0</v>
      </c>
      <c r="BA145" s="884">
        <f t="shared" si="156"/>
        <v>0</v>
      </c>
      <c r="BB145" s="883">
        <f t="shared" si="157"/>
        <v>0</v>
      </c>
      <c r="BC145" s="884">
        <f t="shared" si="158"/>
        <v>0</v>
      </c>
      <c r="BD145" s="883">
        <f t="shared" si="159"/>
        <v>0</v>
      </c>
      <c r="BE145" s="886">
        <f t="shared" si="160"/>
        <v>0</v>
      </c>
      <c r="BF145" s="886">
        <f t="shared" si="161"/>
        <v>0</v>
      </c>
      <c r="BG145" s="888">
        <f t="shared" si="162"/>
        <v>0</v>
      </c>
      <c r="BH145" s="886">
        <f t="shared" si="163"/>
        <v>0</v>
      </c>
      <c r="BI145" s="886">
        <f t="shared" si="164"/>
        <v>0</v>
      </c>
      <c r="BJ145" s="890">
        <f t="shared" si="165"/>
        <v>0</v>
      </c>
      <c r="BK145" s="885">
        <f t="shared" si="166"/>
        <v>0</v>
      </c>
      <c r="BL145" s="885">
        <f t="shared" si="167"/>
        <v>0</v>
      </c>
      <c r="BM145" s="762"/>
      <c r="BN145" s="764"/>
      <c r="BO145" s="770"/>
      <c r="BP145" s="763"/>
      <c r="BQ145" s="764"/>
      <c r="BR145" s="770"/>
      <c r="BS145" s="768">
        <f t="shared" si="168"/>
        <v>0</v>
      </c>
      <c r="BT145" s="768">
        <f t="shared" si="169"/>
        <v>0</v>
      </c>
      <c r="BU145" s="771">
        <f t="shared" si="170"/>
        <v>0</v>
      </c>
      <c r="BV145" s="772"/>
      <c r="BW145" s="767"/>
      <c r="BX145" s="765"/>
      <c r="BY145" s="772"/>
      <c r="BZ145" s="767"/>
      <c r="CA145" s="765"/>
      <c r="CB145" s="772"/>
      <c r="CC145" s="767"/>
      <c r="CD145" s="765"/>
      <c r="CE145" s="773">
        <f t="shared" si="171"/>
        <v>0</v>
      </c>
      <c r="CF145" s="774">
        <f t="shared" si="172"/>
        <v>0</v>
      </c>
      <c r="CG145" s="775">
        <f t="shared" si="173"/>
        <v>0</v>
      </c>
      <c r="CH145" s="772"/>
      <c r="CI145" s="767"/>
      <c r="CJ145" s="776"/>
      <c r="CK145" s="874">
        <v>558</v>
      </c>
      <c r="CL145" s="778">
        <v>549</v>
      </c>
      <c r="CM145" s="764">
        <v>682</v>
      </c>
      <c r="CN145" s="764">
        <v>822</v>
      </c>
      <c r="CO145" s="767">
        <v>1081</v>
      </c>
      <c r="CP145" s="776">
        <v>1276</v>
      </c>
      <c r="CQ145" s="777">
        <v>237</v>
      </c>
      <c r="CR145" s="778">
        <v>225</v>
      </c>
      <c r="CS145" s="778">
        <v>229</v>
      </c>
      <c r="CT145" s="778">
        <v>226</v>
      </c>
      <c r="CU145" s="763">
        <v>263</v>
      </c>
      <c r="CV145" s="764">
        <v>319</v>
      </c>
      <c r="CW145" s="571">
        <v>418</v>
      </c>
      <c r="CX145" s="765">
        <v>473</v>
      </c>
      <c r="CY145" s="777"/>
      <c r="CZ145" s="778"/>
      <c r="DA145" s="778"/>
      <c r="DB145" s="778"/>
      <c r="DC145" s="778"/>
      <c r="DD145" s="767"/>
      <c r="DE145" s="767"/>
      <c r="DF145" s="765"/>
      <c r="DG145" s="892">
        <f t="shared" si="194"/>
        <v>237</v>
      </c>
      <c r="DH145" s="884">
        <f t="shared" si="174"/>
        <v>237</v>
      </c>
      <c r="DI145" s="883">
        <f t="shared" si="195"/>
        <v>225</v>
      </c>
      <c r="DJ145" s="884">
        <f t="shared" si="175"/>
        <v>225</v>
      </c>
      <c r="DK145" s="883">
        <f t="shared" si="196"/>
        <v>229</v>
      </c>
      <c r="DL145" s="884">
        <f t="shared" si="176"/>
        <v>229</v>
      </c>
      <c r="DM145" s="888">
        <f t="shared" si="197"/>
        <v>226</v>
      </c>
      <c r="DN145" s="886">
        <f t="shared" si="180"/>
        <v>226</v>
      </c>
      <c r="DO145" s="886">
        <f t="shared" si="177"/>
        <v>226</v>
      </c>
      <c r="DP145" s="888">
        <f t="shared" si="198"/>
        <v>263</v>
      </c>
      <c r="DQ145" s="886">
        <f t="shared" si="181"/>
        <v>263</v>
      </c>
      <c r="DR145" s="886">
        <f t="shared" si="178"/>
        <v>263</v>
      </c>
      <c r="DS145" s="888">
        <f t="shared" si="199"/>
        <v>319</v>
      </c>
      <c r="DT145" s="886">
        <f t="shared" si="182"/>
        <v>319</v>
      </c>
      <c r="DU145" s="886">
        <f t="shared" si="179"/>
        <v>319</v>
      </c>
      <c r="DV145" s="886">
        <f t="shared" si="183"/>
        <v>319</v>
      </c>
      <c r="DW145" s="888">
        <f t="shared" si="200"/>
        <v>418</v>
      </c>
      <c r="DX145" s="886">
        <f t="shared" si="184"/>
        <v>418</v>
      </c>
      <c r="DY145" s="886">
        <f t="shared" si="185"/>
        <v>418</v>
      </c>
      <c r="DZ145" s="954">
        <f t="shared" si="132"/>
        <v>473</v>
      </c>
      <c r="EA145" s="885">
        <f t="shared" si="186"/>
        <v>473</v>
      </c>
      <c r="EB145" s="885">
        <f t="shared" si="187"/>
        <v>473</v>
      </c>
      <c r="EC145" s="772">
        <v>185</v>
      </c>
      <c r="ED145" s="767">
        <v>218</v>
      </c>
      <c r="EE145" s="770">
        <v>157</v>
      </c>
      <c r="EF145" s="764">
        <v>8</v>
      </c>
      <c r="EG145" s="767">
        <v>11</v>
      </c>
      <c r="EH145" s="770">
        <v>19</v>
      </c>
      <c r="EI145" s="774">
        <f t="shared" si="188"/>
        <v>126</v>
      </c>
      <c r="EJ145" s="774">
        <f t="shared" si="189"/>
        <v>189</v>
      </c>
      <c r="EK145" s="775">
        <f t="shared" si="190"/>
        <v>297</v>
      </c>
      <c r="EL145" s="772">
        <v>21</v>
      </c>
      <c r="EM145" s="767">
        <v>23</v>
      </c>
      <c r="EN145" s="770">
        <v>40</v>
      </c>
      <c r="EO145" s="772">
        <v>26</v>
      </c>
      <c r="EP145" s="767">
        <v>30</v>
      </c>
      <c r="EQ145" s="770">
        <v>36</v>
      </c>
      <c r="ER145" s="772">
        <v>19</v>
      </c>
      <c r="ES145" s="767">
        <v>28</v>
      </c>
      <c r="ET145" s="770">
        <v>26</v>
      </c>
      <c r="EU145" s="774">
        <f t="shared" si="191"/>
        <v>160</v>
      </c>
      <c r="EV145" s="774">
        <f t="shared" si="192"/>
        <v>182</v>
      </c>
      <c r="EW145" s="775">
        <f t="shared" si="193"/>
        <v>217</v>
      </c>
      <c r="EX145" s="772">
        <v>49</v>
      </c>
      <c r="EY145" s="767">
        <v>34</v>
      </c>
      <c r="EZ145" s="770">
        <v>37</v>
      </c>
    </row>
    <row r="146" spans="1:156">
      <c r="A146" s="565" t="s">
        <v>105</v>
      </c>
      <c r="B146" s="566" t="s">
        <v>552</v>
      </c>
      <c r="C146" s="811"/>
      <c r="D146" s="567">
        <v>139010</v>
      </c>
      <c r="E146" s="567">
        <v>9</v>
      </c>
      <c r="F146" s="762"/>
      <c r="G146" s="763"/>
      <c r="H146" s="763"/>
      <c r="I146" s="764"/>
      <c r="J146" s="764"/>
      <c r="K146" s="764"/>
      <c r="L146" s="765"/>
      <c r="M146" s="762"/>
      <c r="N146" s="763"/>
      <c r="O146" s="766"/>
      <c r="P146" s="766"/>
      <c r="Q146" s="763"/>
      <c r="R146" s="763"/>
      <c r="S146" s="763"/>
      <c r="T146" s="763"/>
      <c r="U146" s="724"/>
      <c r="V146" s="764"/>
      <c r="W146" s="767"/>
      <c r="X146" s="765"/>
      <c r="Y146" s="762"/>
      <c r="Z146" s="763"/>
      <c r="AA146" s="763"/>
      <c r="AB146" s="724"/>
      <c r="AC146" s="764"/>
      <c r="AD146" s="767"/>
      <c r="AE146" s="763"/>
      <c r="AF146" s="763"/>
      <c r="AG146" s="724"/>
      <c r="AH146" s="764"/>
      <c r="AI146" s="767"/>
      <c r="AJ146" s="765"/>
      <c r="AK146" s="892">
        <f t="shared" si="140"/>
        <v>0</v>
      </c>
      <c r="AL146" s="884">
        <f t="shared" si="141"/>
        <v>0</v>
      </c>
      <c r="AM146" s="883">
        <f t="shared" si="142"/>
        <v>0</v>
      </c>
      <c r="AN146" s="884">
        <f t="shared" si="143"/>
        <v>0</v>
      </c>
      <c r="AO146" s="883">
        <f t="shared" si="144"/>
        <v>0</v>
      </c>
      <c r="AP146" s="884">
        <f t="shared" si="145"/>
        <v>0</v>
      </c>
      <c r="AQ146" s="768">
        <f t="shared" si="146"/>
        <v>0</v>
      </c>
      <c r="AR146" s="883">
        <f t="shared" si="147"/>
        <v>0</v>
      </c>
      <c r="AS146" s="886">
        <f t="shared" si="148"/>
        <v>0</v>
      </c>
      <c r="AT146" s="888">
        <f t="shared" si="149"/>
        <v>0</v>
      </c>
      <c r="AU146" s="886">
        <f t="shared" si="150"/>
        <v>0</v>
      </c>
      <c r="AV146" s="886">
        <f t="shared" si="151"/>
        <v>0</v>
      </c>
      <c r="AW146" s="888">
        <f t="shared" si="152"/>
        <v>0</v>
      </c>
      <c r="AX146" s="886">
        <f t="shared" si="153"/>
        <v>0</v>
      </c>
      <c r="AY146" s="886">
        <f t="shared" si="154"/>
        <v>0</v>
      </c>
      <c r="AZ146" s="888">
        <f t="shared" si="155"/>
        <v>0</v>
      </c>
      <c r="BA146" s="884">
        <f t="shared" si="156"/>
        <v>0</v>
      </c>
      <c r="BB146" s="883">
        <f t="shared" si="157"/>
        <v>0</v>
      </c>
      <c r="BC146" s="884">
        <f t="shared" si="158"/>
        <v>0</v>
      </c>
      <c r="BD146" s="883">
        <f t="shared" si="159"/>
        <v>0</v>
      </c>
      <c r="BE146" s="886">
        <f t="shared" si="160"/>
        <v>0</v>
      </c>
      <c r="BF146" s="886">
        <f t="shared" si="161"/>
        <v>0</v>
      </c>
      <c r="BG146" s="888">
        <f t="shared" si="162"/>
        <v>0</v>
      </c>
      <c r="BH146" s="886">
        <f t="shared" si="163"/>
        <v>0</v>
      </c>
      <c r="BI146" s="886">
        <f t="shared" si="164"/>
        <v>0</v>
      </c>
      <c r="BJ146" s="890">
        <f t="shared" si="165"/>
        <v>0</v>
      </c>
      <c r="BK146" s="885">
        <f t="shared" si="166"/>
        <v>0</v>
      </c>
      <c r="BL146" s="885">
        <f t="shared" si="167"/>
        <v>0</v>
      </c>
      <c r="BM146" s="762"/>
      <c r="BN146" s="764"/>
      <c r="BO146" s="770"/>
      <c r="BP146" s="763"/>
      <c r="BQ146" s="764"/>
      <c r="BR146" s="770"/>
      <c r="BS146" s="768">
        <f t="shared" si="168"/>
        <v>0</v>
      </c>
      <c r="BT146" s="768">
        <f t="shared" si="169"/>
        <v>0</v>
      </c>
      <c r="BU146" s="771">
        <f t="shared" si="170"/>
        <v>0</v>
      </c>
      <c r="BV146" s="772"/>
      <c r="BW146" s="767"/>
      <c r="BX146" s="765"/>
      <c r="BY146" s="772"/>
      <c r="BZ146" s="767"/>
      <c r="CA146" s="765"/>
      <c r="CB146" s="772"/>
      <c r="CC146" s="767"/>
      <c r="CD146" s="765"/>
      <c r="CE146" s="773">
        <f t="shared" si="171"/>
        <v>0</v>
      </c>
      <c r="CF146" s="774">
        <f t="shared" si="172"/>
        <v>0</v>
      </c>
      <c r="CG146" s="775">
        <f t="shared" si="173"/>
        <v>0</v>
      </c>
      <c r="CH146" s="772"/>
      <c r="CI146" s="767"/>
      <c r="CJ146" s="776"/>
      <c r="CK146" s="874">
        <v>803</v>
      </c>
      <c r="CL146" s="778">
        <v>1067</v>
      </c>
      <c r="CM146" s="764">
        <v>919</v>
      </c>
      <c r="CN146" s="764">
        <v>1071</v>
      </c>
      <c r="CO146" s="767">
        <v>1087</v>
      </c>
      <c r="CP146" s="776">
        <v>1181</v>
      </c>
      <c r="CQ146" s="777">
        <v>243</v>
      </c>
      <c r="CR146" s="778">
        <v>283</v>
      </c>
      <c r="CS146" s="778">
        <v>295</v>
      </c>
      <c r="CT146" s="778">
        <v>220</v>
      </c>
      <c r="CU146" s="763">
        <v>340</v>
      </c>
      <c r="CV146" s="764">
        <v>397</v>
      </c>
      <c r="CW146" s="767">
        <v>523</v>
      </c>
      <c r="CX146" s="765">
        <v>567</v>
      </c>
      <c r="CY146" s="777"/>
      <c r="CZ146" s="778"/>
      <c r="DA146" s="778"/>
      <c r="DB146" s="778"/>
      <c r="DC146" s="778"/>
      <c r="DD146" s="767"/>
      <c r="DE146" s="767"/>
      <c r="DF146" s="765"/>
      <c r="DG146" s="892">
        <f t="shared" si="194"/>
        <v>243</v>
      </c>
      <c r="DH146" s="884">
        <f t="shared" si="174"/>
        <v>243</v>
      </c>
      <c r="DI146" s="883">
        <f t="shared" si="195"/>
        <v>283</v>
      </c>
      <c r="DJ146" s="884">
        <f t="shared" si="175"/>
        <v>283</v>
      </c>
      <c r="DK146" s="883">
        <f t="shared" si="196"/>
        <v>295</v>
      </c>
      <c r="DL146" s="884">
        <f t="shared" si="176"/>
        <v>295</v>
      </c>
      <c r="DM146" s="888">
        <f t="shared" si="197"/>
        <v>220</v>
      </c>
      <c r="DN146" s="886">
        <f t="shared" si="180"/>
        <v>220</v>
      </c>
      <c r="DO146" s="886">
        <f t="shared" si="177"/>
        <v>220</v>
      </c>
      <c r="DP146" s="888">
        <f t="shared" si="198"/>
        <v>340</v>
      </c>
      <c r="DQ146" s="886">
        <f t="shared" si="181"/>
        <v>340</v>
      </c>
      <c r="DR146" s="886">
        <f t="shared" si="178"/>
        <v>340</v>
      </c>
      <c r="DS146" s="888">
        <f t="shared" si="199"/>
        <v>397</v>
      </c>
      <c r="DT146" s="886">
        <f t="shared" si="182"/>
        <v>397</v>
      </c>
      <c r="DU146" s="886">
        <f t="shared" si="179"/>
        <v>397</v>
      </c>
      <c r="DV146" s="886">
        <f t="shared" si="183"/>
        <v>397</v>
      </c>
      <c r="DW146" s="888">
        <f t="shared" si="200"/>
        <v>523</v>
      </c>
      <c r="DX146" s="886">
        <f t="shared" si="184"/>
        <v>523</v>
      </c>
      <c r="DY146" s="886">
        <f t="shared" si="185"/>
        <v>523</v>
      </c>
      <c r="DZ146" s="954">
        <f t="shared" si="132"/>
        <v>567</v>
      </c>
      <c r="EA146" s="885">
        <f t="shared" si="186"/>
        <v>567</v>
      </c>
      <c r="EB146" s="885">
        <f t="shared" si="187"/>
        <v>567</v>
      </c>
      <c r="EC146" s="772">
        <v>253</v>
      </c>
      <c r="ED146" s="767">
        <v>297</v>
      </c>
      <c r="EE146" s="770">
        <v>305</v>
      </c>
      <c r="EF146" s="764">
        <v>19</v>
      </c>
      <c r="EG146" s="767">
        <v>14</v>
      </c>
      <c r="EH146" s="770">
        <v>7</v>
      </c>
      <c r="EI146" s="774">
        <f t="shared" si="188"/>
        <v>125</v>
      </c>
      <c r="EJ146" s="774">
        <f t="shared" si="189"/>
        <v>212</v>
      </c>
      <c r="EK146" s="775">
        <f t="shared" si="190"/>
        <v>255</v>
      </c>
      <c r="EL146" s="772">
        <v>33</v>
      </c>
      <c r="EM146" s="571">
        <v>35</v>
      </c>
      <c r="EN146" s="770">
        <v>32</v>
      </c>
      <c r="EO146" s="772">
        <v>56</v>
      </c>
      <c r="EP146" s="767">
        <v>65</v>
      </c>
      <c r="EQ146" s="770">
        <v>81</v>
      </c>
      <c r="ER146" s="772">
        <v>29</v>
      </c>
      <c r="ES146" s="767">
        <v>41</v>
      </c>
      <c r="ET146" s="770">
        <v>48</v>
      </c>
      <c r="EU146" s="774">
        <f t="shared" si="191"/>
        <v>102</v>
      </c>
      <c r="EV146" s="774">
        <f t="shared" si="192"/>
        <v>199</v>
      </c>
      <c r="EW146" s="775">
        <f t="shared" si="193"/>
        <v>236</v>
      </c>
      <c r="EX146" s="772">
        <v>77</v>
      </c>
      <c r="EY146" s="767">
        <v>49</v>
      </c>
      <c r="EZ146" s="770">
        <v>45</v>
      </c>
    </row>
    <row r="147" spans="1:156">
      <c r="A147" s="565" t="s">
        <v>105</v>
      </c>
      <c r="B147" s="572" t="s">
        <v>553</v>
      </c>
      <c r="C147" s="811" t="s">
        <v>624</v>
      </c>
      <c r="D147" s="569">
        <v>139250</v>
      </c>
      <c r="E147" s="570">
        <v>9</v>
      </c>
      <c r="F147" s="762"/>
      <c r="G147" s="763"/>
      <c r="H147" s="763"/>
      <c r="I147" s="764"/>
      <c r="J147" s="764"/>
      <c r="K147" s="764"/>
      <c r="L147" s="765"/>
      <c r="M147" s="762"/>
      <c r="N147" s="763"/>
      <c r="O147" s="766"/>
      <c r="P147" s="766"/>
      <c r="Q147" s="763"/>
      <c r="R147" s="763"/>
      <c r="S147" s="763"/>
      <c r="T147" s="763"/>
      <c r="U147" s="724"/>
      <c r="V147" s="764"/>
      <c r="W147" s="767"/>
      <c r="X147" s="765"/>
      <c r="Y147" s="762"/>
      <c r="Z147" s="763"/>
      <c r="AA147" s="763"/>
      <c r="AB147" s="724"/>
      <c r="AC147" s="764"/>
      <c r="AD147" s="767"/>
      <c r="AE147" s="763"/>
      <c r="AF147" s="763"/>
      <c r="AG147" s="724"/>
      <c r="AH147" s="764"/>
      <c r="AI147" s="767"/>
      <c r="AJ147" s="765"/>
      <c r="AK147" s="892">
        <f t="shared" si="140"/>
        <v>0</v>
      </c>
      <c r="AL147" s="884">
        <f t="shared" si="141"/>
        <v>0</v>
      </c>
      <c r="AM147" s="883">
        <f t="shared" si="142"/>
        <v>0</v>
      </c>
      <c r="AN147" s="884">
        <f t="shared" si="143"/>
        <v>0</v>
      </c>
      <c r="AO147" s="883">
        <f t="shared" si="144"/>
        <v>0</v>
      </c>
      <c r="AP147" s="884">
        <f t="shared" si="145"/>
        <v>0</v>
      </c>
      <c r="AQ147" s="768">
        <f t="shared" si="146"/>
        <v>0</v>
      </c>
      <c r="AR147" s="883">
        <f t="shared" si="147"/>
        <v>0</v>
      </c>
      <c r="AS147" s="886">
        <f t="shared" si="148"/>
        <v>0</v>
      </c>
      <c r="AT147" s="888">
        <f t="shared" si="149"/>
        <v>0</v>
      </c>
      <c r="AU147" s="886">
        <f t="shared" si="150"/>
        <v>0</v>
      </c>
      <c r="AV147" s="886">
        <f t="shared" si="151"/>
        <v>0</v>
      </c>
      <c r="AW147" s="888">
        <f t="shared" si="152"/>
        <v>0</v>
      </c>
      <c r="AX147" s="886">
        <f t="shared" si="153"/>
        <v>0</v>
      </c>
      <c r="AY147" s="886">
        <f t="shared" si="154"/>
        <v>0</v>
      </c>
      <c r="AZ147" s="888">
        <f t="shared" si="155"/>
        <v>0</v>
      </c>
      <c r="BA147" s="884">
        <f t="shared" si="156"/>
        <v>0</v>
      </c>
      <c r="BB147" s="883">
        <f t="shared" si="157"/>
        <v>0</v>
      </c>
      <c r="BC147" s="884">
        <f t="shared" si="158"/>
        <v>0</v>
      </c>
      <c r="BD147" s="883">
        <f t="shared" si="159"/>
        <v>0</v>
      </c>
      <c r="BE147" s="886">
        <f t="shared" si="160"/>
        <v>0</v>
      </c>
      <c r="BF147" s="886">
        <f t="shared" si="161"/>
        <v>0</v>
      </c>
      <c r="BG147" s="888">
        <f t="shared" si="162"/>
        <v>0</v>
      </c>
      <c r="BH147" s="886">
        <f t="shared" si="163"/>
        <v>0</v>
      </c>
      <c r="BI147" s="886">
        <f t="shared" si="164"/>
        <v>0</v>
      </c>
      <c r="BJ147" s="890">
        <f t="shared" si="165"/>
        <v>0</v>
      </c>
      <c r="BK147" s="885">
        <f t="shared" si="166"/>
        <v>0</v>
      </c>
      <c r="BL147" s="885">
        <f t="shared" si="167"/>
        <v>0</v>
      </c>
      <c r="BM147" s="762"/>
      <c r="BN147" s="764"/>
      <c r="BO147" s="770"/>
      <c r="BP147" s="763"/>
      <c r="BQ147" s="764"/>
      <c r="BR147" s="770"/>
      <c r="BS147" s="768">
        <f t="shared" si="168"/>
        <v>0</v>
      </c>
      <c r="BT147" s="768">
        <f t="shared" si="169"/>
        <v>0</v>
      </c>
      <c r="BU147" s="771">
        <f t="shared" si="170"/>
        <v>0</v>
      </c>
      <c r="BV147" s="772"/>
      <c r="BW147" s="767"/>
      <c r="BX147" s="765"/>
      <c r="BY147" s="772"/>
      <c r="BZ147" s="767"/>
      <c r="CA147" s="765"/>
      <c r="CB147" s="772"/>
      <c r="CC147" s="767"/>
      <c r="CD147" s="765"/>
      <c r="CE147" s="773">
        <f t="shared" si="171"/>
        <v>0</v>
      </c>
      <c r="CF147" s="774">
        <f t="shared" si="172"/>
        <v>0</v>
      </c>
      <c r="CG147" s="775">
        <f t="shared" si="173"/>
        <v>0</v>
      </c>
      <c r="CH147" s="772"/>
      <c r="CI147" s="767"/>
      <c r="CJ147" s="776"/>
      <c r="CK147" s="874">
        <v>1047</v>
      </c>
      <c r="CL147" s="778">
        <v>1057</v>
      </c>
      <c r="CM147" s="764">
        <v>968</v>
      </c>
      <c r="CN147" s="764">
        <v>1049</v>
      </c>
      <c r="CO147" s="767">
        <v>1187</v>
      </c>
      <c r="CP147" s="776">
        <v>1157</v>
      </c>
      <c r="CQ147" s="777">
        <v>379</v>
      </c>
      <c r="CR147" s="778">
        <v>368</v>
      </c>
      <c r="CS147" s="778">
        <v>381</v>
      </c>
      <c r="CT147" s="778">
        <v>374</v>
      </c>
      <c r="CU147" s="763">
        <v>399</v>
      </c>
      <c r="CV147" s="764">
        <v>433</v>
      </c>
      <c r="CW147" s="767">
        <v>551</v>
      </c>
      <c r="CX147" s="765">
        <v>625</v>
      </c>
      <c r="CY147" s="777"/>
      <c r="CZ147" s="778"/>
      <c r="DA147" s="778"/>
      <c r="DB147" s="778"/>
      <c r="DC147" s="778"/>
      <c r="DD147" s="767"/>
      <c r="DE147" s="767"/>
      <c r="DF147" s="765"/>
      <c r="DG147" s="892">
        <f t="shared" si="194"/>
        <v>379</v>
      </c>
      <c r="DH147" s="884">
        <f t="shared" si="174"/>
        <v>379</v>
      </c>
      <c r="DI147" s="883">
        <f t="shared" si="195"/>
        <v>368</v>
      </c>
      <c r="DJ147" s="884">
        <f t="shared" si="175"/>
        <v>368</v>
      </c>
      <c r="DK147" s="883">
        <f t="shared" si="196"/>
        <v>381</v>
      </c>
      <c r="DL147" s="884">
        <f t="shared" si="176"/>
        <v>381</v>
      </c>
      <c r="DM147" s="888">
        <f t="shared" si="197"/>
        <v>374</v>
      </c>
      <c r="DN147" s="886">
        <f t="shared" si="180"/>
        <v>374</v>
      </c>
      <c r="DO147" s="886">
        <f t="shared" si="177"/>
        <v>374</v>
      </c>
      <c r="DP147" s="888">
        <f t="shared" si="198"/>
        <v>399</v>
      </c>
      <c r="DQ147" s="886">
        <f t="shared" si="181"/>
        <v>399</v>
      </c>
      <c r="DR147" s="886">
        <f t="shared" si="178"/>
        <v>399</v>
      </c>
      <c r="DS147" s="888">
        <f t="shared" si="199"/>
        <v>433</v>
      </c>
      <c r="DT147" s="886">
        <f t="shared" si="182"/>
        <v>433</v>
      </c>
      <c r="DU147" s="886">
        <f t="shared" si="179"/>
        <v>433</v>
      </c>
      <c r="DV147" s="886">
        <f t="shared" si="183"/>
        <v>433</v>
      </c>
      <c r="DW147" s="888">
        <f t="shared" si="200"/>
        <v>551</v>
      </c>
      <c r="DX147" s="886">
        <f t="shared" si="184"/>
        <v>551</v>
      </c>
      <c r="DY147" s="886">
        <f t="shared" si="185"/>
        <v>551</v>
      </c>
      <c r="DZ147" s="954">
        <f t="shared" si="132"/>
        <v>625</v>
      </c>
      <c r="EA147" s="885">
        <f t="shared" si="186"/>
        <v>625</v>
      </c>
      <c r="EB147" s="885">
        <f t="shared" si="187"/>
        <v>625</v>
      </c>
      <c r="EC147" s="772">
        <v>265</v>
      </c>
      <c r="ED147" s="767">
        <v>316</v>
      </c>
      <c r="EE147" s="770">
        <v>290</v>
      </c>
      <c r="EF147" s="764">
        <v>20</v>
      </c>
      <c r="EG147" s="767">
        <v>27</v>
      </c>
      <c r="EH147" s="770">
        <v>22</v>
      </c>
      <c r="EI147" s="774">
        <f t="shared" si="188"/>
        <v>148</v>
      </c>
      <c r="EJ147" s="774">
        <f t="shared" si="189"/>
        <v>208</v>
      </c>
      <c r="EK147" s="775">
        <f t="shared" si="190"/>
        <v>313</v>
      </c>
      <c r="EL147" s="772">
        <v>54</v>
      </c>
      <c r="EM147" s="767">
        <v>52</v>
      </c>
      <c r="EN147" s="770">
        <v>40</v>
      </c>
      <c r="EO147" s="772">
        <v>68</v>
      </c>
      <c r="EP147" s="767">
        <v>81</v>
      </c>
      <c r="EQ147" s="770">
        <v>98</v>
      </c>
      <c r="ER147" s="772">
        <v>37</v>
      </c>
      <c r="ES147" s="767">
        <v>71</v>
      </c>
      <c r="ET147" s="770">
        <v>62</v>
      </c>
      <c r="EU147" s="774">
        <f t="shared" si="191"/>
        <v>215</v>
      </c>
      <c r="EV147" s="774">
        <f t="shared" si="192"/>
        <v>195</v>
      </c>
      <c r="EW147" s="775">
        <f t="shared" si="193"/>
        <v>233</v>
      </c>
      <c r="EX147" s="772">
        <v>100</v>
      </c>
      <c r="EY147" s="767">
        <v>96</v>
      </c>
      <c r="EZ147" s="770">
        <v>92</v>
      </c>
    </row>
    <row r="148" spans="1:156">
      <c r="A148" s="565" t="s">
        <v>105</v>
      </c>
      <c r="B148" s="572" t="s">
        <v>554</v>
      </c>
      <c r="C148" s="811"/>
      <c r="D148" s="567">
        <v>138691</v>
      </c>
      <c r="E148" s="567">
        <v>9</v>
      </c>
      <c r="F148" s="762"/>
      <c r="G148" s="763"/>
      <c r="H148" s="763"/>
      <c r="I148" s="764"/>
      <c r="J148" s="764"/>
      <c r="K148" s="764"/>
      <c r="L148" s="765"/>
      <c r="M148" s="762"/>
      <c r="N148" s="763"/>
      <c r="O148" s="766"/>
      <c r="P148" s="766"/>
      <c r="Q148" s="763"/>
      <c r="R148" s="763"/>
      <c r="S148" s="763"/>
      <c r="T148" s="763"/>
      <c r="U148" s="724"/>
      <c r="V148" s="764"/>
      <c r="W148" s="767"/>
      <c r="X148" s="765"/>
      <c r="Y148" s="762"/>
      <c r="Z148" s="763"/>
      <c r="AA148" s="763"/>
      <c r="AB148" s="724"/>
      <c r="AC148" s="764"/>
      <c r="AD148" s="767"/>
      <c r="AE148" s="763"/>
      <c r="AF148" s="763"/>
      <c r="AG148" s="724"/>
      <c r="AH148" s="764"/>
      <c r="AI148" s="767"/>
      <c r="AJ148" s="765"/>
      <c r="AK148" s="892">
        <f t="shared" si="140"/>
        <v>0</v>
      </c>
      <c r="AL148" s="884">
        <f t="shared" si="141"/>
        <v>0</v>
      </c>
      <c r="AM148" s="883">
        <f t="shared" si="142"/>
        <v>0</v>
      </c>
      <c r="AN148" s="884">
        <f t="shared" si="143"/>
        <v>0</v>
      </c>
      <c r="AO148" s="883">
        <f t="shared" si="144"/>
        <v>0</v>
      </c>
      <c r="AP148" s="884">
        <f t="shared" si="145"/>
        <v>0</v>
      </c>
      <c r="AQ148" s="768">
        <f t="shared" si="146"/>
        <v>0</v>
      </c>
      <c r="AR148" s="883">
        <f t="shared" si="147"/>
        <v>0</v>
      </c>
      <c r="AS148" s="886">
        <f t="shared" si="148"/>
        <v>0</v>
      </c>
      <c r="AT148" s="888">
        <f t="shared" si="149"/>
        <v>0</v>
      </c>
      <c r="AU148" s="886">
        <f t="shared" si="150"/>
        <v>0</v>
      </c>
      <c r="AV148" s="886">
        <f t="shared" si="151"/>
        <v>0</v>
      </c>
      <c r="AW148" s="888">
        <f t="shared" si="152"/>
        <v>0</v>
      </c>
      <c r="AX148" s="886">
        <f t="shared" si="153"/>
        <v>0</v>
      </c>
      <c r="AY148" s="886">
        <f t="shared" si="154"/>
        <v>0</v>
      </c>
      <c r="AZ148" s="888">
        <f t="shared" si="155"/>
        <v>0</v>
      </c>
      <c r="BA148" s="884">
        <f t="shared" si="156"/>
        <v>0</v>
      </c>
      <c r="BB148" s="883">
        <f t="shared" si="157"/>
        <v>0</v>
      </c>
      <c r="BC148" s="884">
        <f t="shared" si="158"/>
        <v>0</v>
      </c>
      <c r="BD148" s="883">
        <f t="shared" si="159"/>
        <v>0</v>
      </c>
      <c r="BE148" s="886">
        <f t="shared" si="160"/>
        <v>0</v>
      </c>
      <c r="BF148" s="886">
        <f t="shared" si="161"/>
        <v>0</v>
      </c>
      <c r="BG148" s="888">
        <f t="shared" si="162"/>
        <v>0</v>
      </c>
      <c r="BH148" s="886">
        <f t="shared" si="163"/>
        <v>0</v>
      </c>
      <c r="BI148" s="886">
        <f t="shared" si="164"/>
        <v>0</v>
      </c>
      <c r="BJ148" s="890">
        <f t="shared" si="165"/>
        <v>0</v>
      </c>
      <c r="BK148" s="885">
        <f t="shared" si="166"/>
        <v>0</v>
      </c>
      <c r="BL148" s="885">
        <f t="shared" si="167"/>
        <v>0</v>
      </c>
      <c r="BM148" s="762"/>
      <c r="BN148" s="764"/>
      <c r="BO148" s="770"/>
      <c r="BP148" s="763"/>
      <c r="BQ148" s="764"/>
      <c r="BR148" s="770"/>
      <c r="BS148" s="768">
        <f t="shared" si="168"/>
        <v>0</v>
      </c>
      <c r="BT148" s="768">
        <f t="shared" si="169"/>
        <v>0</v>
      </c>
      <c r="BU148" s="771">
        <f t="shared" si="170"/>
        <v>0</v>
      </c>
      <c r="BV148" s="772"/>
      <c r="BW148" s="767"/>
      <c r="BX148" s="765"/>
      <c r="BY148" s="772"/>
      <c r="BZ148" s="767"/>
      <c r="CA148" s="765"/>
      <c r="CB148" s="772"/>
      <c r="CC148" s="767"/>
      <c r="CD148" s="765"/>
      <c r="CE148" s="773">
        <f t="shared" si="171"/>
        <v>0</v>
      </c>
      <c r="CF148" s="774">
        <f t="shared" si="172"/>
        <v>0</v>
      </c>
      <c r="CG148" s="775">
        <f t="shared" si="173"/>
        <v>0</v>
      </c>
      <c r="CH148" s="772"/>
      <c r="CI148" s="767"/>
      <c r="CJ148" s="776"/>
      <c r="CK148" s="874">
        <v>1769</v>
      </c>
      <c r="CL148" s="778">
        <v>1755</v>
      </c>
      <c r="CM148" s="764">
        <v>1790</v>
      </c>
      <c r="CN148" s="764">
        <v>2010</v>
      </c>
      <c r="CO148" s="767">
        <v>2486</v>
      </c>
      <c r="CP148" s="776">
        <v>2278</v>
      </c>
      <c r="CQ148" s="777">
        <v>674</v>
      </c>
      <c r="CR148" s="778">
        <v>729</v>
      </c>
      <c r="CS148" s="778">
        <v>835</v>
      </c>
      <c r="CT148" s="778">
        <v>750</v>
      </c>
      <c r="CU148" s="763">
        <v>825</v>
      </c>
      <c r="CV148" s="764">
        <v>904</v>
      </c>
      <c r="CW148" s="767">
        <v>1117</v>
      </c>
      <c r="CX148" s="765">
        <v>1040</v>
      </c>
      <c r="CY148" s="777"/>
      <c r="CZ148" s="778"/>
      <c r="DA148" s="778"/>
      <c r="DB148" s="778"/>
      <c r="DC148" s="778"/>
      <c r="DD148" s="767"/>
      <c r="DE148" s="767"/>
      <c r="DF148" s="765"/>
      <c r="DG148" s="892">
        <f t="shared" si="194"/>
        <v>674</v>
      </c>
      <c r="DH148" s="884">
        <f t="shared" si="174"/>
        <v>674</v>
      </c>
      <c r="DI148" s="883">
        <f t="shared" si="195"/>
        <v>729</v>
      </c>
      <c r="DJ148" s="884">
        <f t="shared" si="175"/>
        <v>729</v>
      </c>
      <c r="DK148" s="883">
        <f t="shared" si="196"/>
        <v>835</v>
      </c>
      <c r="DL148" s="884">
        <f t="shared" si="176"/>
        <v>835</v>
      </c>
      <c r="DM148" s="888">
        <f t="shared" si="197"/>
        <v>750</v>
      </c>
      <c r="DN148" s="886">
        <f t="shared" si="180"/>
        <v>750</v>
      </c>
      <c r="DO148" s="886">
        <f t="shared" si="177"/>
        <v>750</v>
      </c>
      <c r="DP148" s="888">
        <f t="shared" si="198"/>
        <v>825</v>
      </c>
      <c r="DQ148" s="886">
        <f t="shared" si="181"/>
        <v>825</v>
      </c>
      <c r="DR148" s="886">
        <f t="shared" si="178"/>
        <v>825</v>
      </c>
      <c r="DS148" s="888">
        <f t="shared" si="199"/>
        <v>904</v>
      </c>
      <c r="DT148" s="886">
        <f t="shared" si="182"/>
        <v>904</v>
      </c>
      <c r="DU148" s="886">
        <f t="shared" si="179"/>
        <v>904</v>
      </c>
      <c r="DV148" s="886">
        <f t="shared" si="183"/>
        <v>904</v>
      </c>
      <c r="DW148" s="888">
        <f t="shared" si="200"/>
        <v>1117</v>
      </c>
      <c r="DX148" s="886">
        <f t="shared" si="184"/>
        <v>1117</v>
      </c>
      <c r="DY148" s="886">
        <f t="shared" si="185"/>
        <v>1117</v>
      </c>
      <c r="DZ148" s="954">
        <f t="shared" si="132"/>
        <v>1040</v>
      </c>
      <c r="EA148" s="885">
        <f t="shared" si="186"/>
        <v>1040</v>
      </c>
      <c r="EB148" s="885">
        <f t="shared" si="187"/>
        <v>1040</v>
      </c>
      <c r="EC148" s="772">
        <v>478</v>
      </c>
      <c r="ED148" s="767">
        <v>499</v>
      </c>
      <c r="EE148" s="770">
        <v>527</v>
      </c>
      <c r="EF148" s="764">
        <v>48</v>
      </c>
      <c r="EG148" s="767">
        <v>53</v>
      </c>
      <c r="EH148" s="770">
        <v>67</v>
      </c>
      <c r="EI148" s="774">
        <f t="shared" si="188"/>
        <v>378</v>
      </c>
      <c r="EJ148" s="774">
        <f t="shared" si="189"/>
        <v>565</v>
      </c>
      <c r="EK148" s="775">
        <f t="shared" si="190"/>
        <v>446</v>
      </c>
      <c r="EL148" s="772">
        <v>73</v>
      </c>
      <c r="EM148" s="767">
        <v>82</v>
      </c>
      <c r="EN148" s="770">
        <v>122</v>
      </c>
      <c r="EO148" s="772">
        <v>96</v>
      </c>
      <c r="EP148" s="767">
        <v>96</v>
      </c>
      <c r="EQ148" s="770">
        <v>84</v>
      </c>
      <c r="ER148" s="772">
        <v>117</v>
      </c>
      <c r="ES148" s="767">
        <v>126</v>
      </c>
      <c r="ET148" s="770">
        <v>137</v>
      </c>
      <c r="EU148" s="774">
        <f t="shared" si="191"/>
        <v>464</v>
      </c>
      <c r="EV148" s="774">
        <f t="shared" si="192"/>
        <v>521</v>
      </c>
      <c r="EW148" s="775">
        <f t="shared" si="193"/>
        <v>561</v>
      </c>
      <c r="EX148" s="772">
        <v>179</v>
      </c>
      <c r="EY148" s="767">
        <v>153</v>
      </c>
      <c r="EZ148" s="770">
        <v>129</v>
      </c>
    </row>
    <row r="149" spans="1:156">
      <c r="A149" s="565" t="s">
        <v>105</v>
      </c>
      <c r="B149" s="566" t="s">
        <v>559</v>
      </c>
      <c r="C149" s="812" t="s">
        <v>626</v>
      </c>
      <c r="D149" s="567">
        <v>139621</v>
      </c>
      <c r="E149" s="814">
        <v>9</v>
      </c>
      <c r="F149" s="762"/>
      <c r="G149" s="763"/>
      <c r="H149" s="763"/>
      <c r="I149" s="764"/>
      <c r="J149" s="764"/>
      <c r="K149" s="764"/>
      <c r="L149" s="765"/>
      <c r="M149" s="762"/>
      <c r="N149" s="763"/>
      <c r="O149" s="766"/>
      <c r="P149" s="766"/>
      <c r="Q149" s="763"/>
      <c r="R149" s="763"/>
      <c r="S149" s="763"/>
      <c r="T149" s="763"/>
      <c r="U149" s="724"/>
      <c r="V149" s="764"/>
      <c r="W149" s="767"/>
      <c r="X149" s="765"/>
      <c r="Y149" s="762"/>
      <c r="Z149" s="763"/>
      <c r="AA149" s="763"/>
      <c r="AB149" s="724"/>
      <c r="AC149" s="764"/>
      <c r="AD149" s="767"/>
      <c r="AE149" s="763"/>
      <c r="AF149" s="763"/>
      <c r="AG149" s="724"/>
      <c r="AH149" s="764"/>
      <c r="AI149" s="767"/>
      <c r="AJ149" s="765"/>
      <c r="AK149" s="892">
        <f t="shared" si="140"/>
        <v>0</v>
      </c>
      <c r="AL149" s="884">
        <f t="shared" si="141"/>
        <v>0</v>
      </c>
      <c r="AM149" s="883">
        <f t="shared" si="142"/>
        <v>0</v>
      </c>
      <c r="AN149" s="884">
        <f t="shared" si="143"/>
        <v>0</v>
      </c>
      <c r="AO149" s="883">
        <f t="shared" si="144"/>
        <v>0</v>
      </c>
      <c r="AP149" s="884">
        <f t="shared" si="145"/>
        <v>0</v>
      </c>
      <c r="AQ149" s="768">
        <f t="shared" si="146"/>
        <v>0</v>
      </c>
      <c r="AR149" s="883">
        <f t="shared" si="147"/>
        <v>0</v>
      </c>
      <c r="AS149" s="886">
        <f t="shared" si="148"/>
        <v>0</v>
      </c>
      <c r="AT149" s="888">
        <f t="shared" si="149"/>
        <v>0</v>
      </c>
      <c r="AU149" s="886">
        <f t="shared" si="150"/>
        <v>0</v>
      </c>
      <c r="AV149" s="886">
        <f t="shared" si="151"/>
        <v>0</v>
      </c>
      <c r="AW149" s="888">
        <f t="shared" si="152"/>
        <v>0</v>
      </c>
      <c r="AX149" s="886">
        <f t="shared" si="153"/>
        <v>0</v>
      </c>
      <c r="AY149" s="886">
        <f t="shared" si="154"/>
        <v>0</v>
      </c>
      <c r="AZ149" s="888">
        <f t="shared" si="155"/>
        <v>0</v>
      </c>
      <c r="BA149" s="884">
        <f t="shared" si="156"/>
        <v>0</v>
      </c>
      <c r="BB149" s="883">
        <f t="shared" si="157"/>
        <v>0</v>
      </c>
      <c r="BC149" s="884">
        <f t="shared" si="158"/>
        <v>0</v>
      </c>
      <c r="BD149" s="883">
        <f t="shared" si="159"/>
        <v>0</v>
      </c>
      <c r="BE149" s="886">
        <f t="shared" si="160"/>
        <v>0</v>
      </c>
      <c r="BF149" s="886">
        <f t="shared" si="161"/>
        <v>0</v>
      </c>
      <c r="BG149" s="888">
        <f t="shared" si="162"/>
        <v>0</v>
      </c>
      <c r="BH149" s="886">
        <f t="shared" si="163"/>
        <v>0</v>
      </c>
      <c r="BI149" s="886">
        <f t="shared" si="164"/>
        <v>0</v>
      </c>
      <c r="BJ149" s="890">
        <f t="shared" si="165"/>
        <v>0</v>
      </c>
      <c r="BK149" s="885">
        <f t="shared" si="166"/>
        <v>0</v>
      </c>
      <c r="BL149" s="885">
        <f t="shared" si="167"/>
        <v>0</v>
      </c>
      <c r="BM149" s="762"/>
      <c r="BN149" s="764"/>
      <c r="BO149" s="770"/>
      <c r="BP149" s="763"/>
      <c r="BQ149" s="764"/>
      <c r="BR149" s="770"/>
      <c r="BS149" s="768">
        <f t="shared" si="168"/>
        <v>0</v>
      </c>
      <c r="BT149" s="768">
        <f t="shared" si="169"/>
        <v>0</v>
      </c>
      <c r="BU149" s="771">
        <f t="shared" si="170"/>
        <v>0</v>
      </c>
      <c r="BV149" s="772"/>
      <c r="BW149" s="767"/>
      <c r="BX149" s="765"/>
      <c r="BY149" s="772"/>
      <c r="BZ149" s="767"/>
      <c r="CA149" s="765"/>
      <c r="CB149" s="772"/>
      <c r="CC149" s="767"/>
      <c r="CD149" s="765"/>
      <c r="CE149" s="773">
        <f t="shared" si="171"/>
        <v>0</v>
      </c>
      <c r="CF149" s="774">
        <f t="shared" si="172"/>
        <v>0</v>
      </c>
      <c r="CG149" s="775">
        <f t="shared" si="173"/>
        <v>0</v>
      </c>
      <c r="CH149" s="772"/>
      <c r="CI149" s="767"/>
      <c r="CJ149" s="776"/>
      <c r="CK149" s="874">
        <v>747</v>
      </c>
      <c r="CL149" s="778">
        <v>843</v>
      </c>
      <c r="CM149" s="764">
        <v>1029</v>
      </c>
      <c r="CN149" s="764">
        <v>1311</v>
      </c>
      <c r="CO149" s="767">
        <v>1352</v>
      </c>
      <c r="CP149" s="776">
        <v>1419</v>
      </c>
      <c r="CQ149" s="777">
        <v>417</v>
      </c>
      <c r="CR149" s="778">
        <v>385</v>
      </c>
      <c r="CS149" s="778">
        <v>547</v>
      </c>
      <c r="CT149" s="778">
        <v>604</v>
      </c>
      <c r="CU149" s="763">
        <v>723</v>
      </c>
      <c r="CV149" s="764">
        <v>979</v>
      </c>
      <c r="CW149" s="767">
        <v>990</v>
      </c>
      <c r="CX149" s="765">
        <v>1074</v>
      </c>
      <c r="CY149" s="777"/>
      <c r="CZ149" s="778"/>
      <c r="DA149" s="778"/>
      <c r="DB149" s="778"/>
      <c r="DC149" s="778"/>
      <c r="DD149" s="767"/>
      <c r="DE149" s="767"/>
      <c r="DF149" s="765"/>
      <c r="DG149" s="892">
        <f t="shared" si="194"/>
        <v>417</v>
      </c>
      <c r="DH149" s="884">
        <f t="shared" si="174"/>
        <v>417</v>
      </c>
      <c r="DI149" s="883">
        <f t="shared" si="195"/>
        <v>385</v>
      </c>
      <c r="DJ149" s="884">
        <f t="shared" si="175"/>
        <v>385</v>
      </c>
      <c r="DK149" s="883">
        <f t="shared" si="196"/>
        <v>547</v>
      </c>
      <c r="DL149" s="884">
        <f t="shared" si="176"/>
        <v>547</v>
      </c>
      <c r="DM149" s="888">
        <f t="shared" si="197"/>
        <v>604</v>
      </c>
      <c r="DN149" s="886">
        <f t="shared" si="180"/>
        <v>604</v>
      </c>
      <c r="DO149" s="886">
        <f t="shared" si="177"/>
        <v>604</v>
      </c>
      <c r="DP149" s="888">
        <f t="shared" si="198"/>
        <v>723</v>
      </c>
      <c r="DQ149" s="886">
        <f t="shared" si="181"/>
        <v>723</v>
      </c>
      <c r="DR149" s="886">
        <f t="shared" si="178"/>
        <v>723</v>
      </c>
      <c r="DS149" s="888">
        <f t="shared" si="199"/>
        <v>979</v>
      </c>
      <c r="DT149" s="886">
        <f t="shared" si="182"/>
        <v>979</v>
      </c>
      <c r="DU149" s="886">
        <f t="shared" si="179"/>
        <v>979</v>
      </c>
      <c r="DV149" s="886">
        <f t="shared" si="183"/>
        <v>979</v>
      </c>
      <c r="DW149" s="888">
        <f t="shared" si="200"/>
        <v>990</v>
      </c>
      <c r="DX149" s="886">
        <f t="shared" si="184"/>
        <v>990</v>
      </c>
      <c r="DY149" s="886">
        <f t="shared" si="185"/>
        <v>990</v>
      </c>
      <c r="DZ149" s="954">
        <f t="shared" si="132"/>
        <v>1074</v>
      </c>
      <c r="EA149" s="885">
        <f t="shared" si="186"/>
        <v>1074</v>
      </c>
      <c r="EB149" s="885">
        <f t="shared" si="187"/>
        <v>1074</v>
      </c>
      <c r="EC149" s="772">
        <v>514</v>
      </c>
      <c r="ED149" s="767">
        <v>585</v>
      </c>
      <c r="EE149" s="770">
        <v>587</v>
      </c>
      <c r="EF149" s="764">
        <v>91</v>
      </c>
      <c r="EG149" s="767">
        <v>81</v>
      </c>
      <c r="EH149" s="770">
        <v>93</v>
      </c>
      <c r="EI149" s="774">
        <f t="shared" si="188"/>
        <v>374</v>
      </c>
      <c r="EJ149" s="774">
        <f t="shared" si="189"/>
        <v>324</v>
      </c>
      <c r="EK149" s="775">
        <f t="shared" si="190"/>
        <v>394</v>
      </c>
      <c r="EL149" s="772">
        <v>43</v>
      </c>
      <c r="EM149" s="767">
        <v>61</v>
      </c>
      <c r="EN149" s="770">
        <v>55</v>
      </c>
      <c r="EO149" s="772">
        <v>38</v>
      </c>
      <c r="EP149" s="767">
        <v>50</v>
      </c>
      <c r="EQ149" s="770">
        <v>53</v>
      </c>
      <c r="ER149" s="772">
        <v>205</v>
      </c>
      <c r="ES149" s="767">
        <v>261</v>
      </c>
      <c r="ET149" s="770">
        <v>292</v>
      </c>
      <c r="EU149" s="774">
        <f t="shared" si="191"/>
        <v>318</v>
      </c>
      <c r="EV149" s="774">
        <f t="shared" si="192"/>
        <v>351</v>
      </c>
      <c r="EW149" s="775">
        <f t="shared" si="193"/>
        <v>579</v>
      </c>
      <c r="EX149" s="772">
        <v>52</v>
      </c>
      <c r="EY149" s="767">
        <v>49</v>
      </c>
      <c r="EZ149" s="770">
        <v>57</v>
      </c>
    </row>
    <row r="150" spans="1:156">
      <c r="A150" s="565" t="s">
        <v>105</v>
      </c>
      <c r="B150" s="573" t="s">
        <v>555</v>
      </c>
      <c r="C150" s="811"/>
      <c r="D150" s="569">
        <v>139700</v>
      </c>
      <c r="E150" s="570">
        <v>9</v>
      </c>
      <c r="F150" s="762"/>
      <c r="G150" s="763"/>
      <c r="H150" s="763"/>
      <c r="I150" s="764"/>
      <c r="J150" s="764"/>
      <c r="K150" s="764"/>
      <c r="L150" s="765"/>
      <c r="M150" s="762"/>
      <c r="N150" s="763"/>
      <c r="O150" s="766"/>
      <c r="P150" s="766"/>
      <c r="Q150" s="763"/>
      <c r="R150" s="763"/>
      <c r="S150" s="763"/>
      <c r="T150" s="763"/>
      <c r="U150" s="724"/>
      <c r="V150" s="764"/>
      <c r="W150" s="767"/>
      <c r="X150" s="765"/>
      <c r="Y150" s="762"/>
      <c r="Z150" s="763"/>
      <c r="AA150" s="763"/>
      <c r="AB150" s="724"/>
      <c r="AC150" s="764"/>
      <c r="AD150" s="767"/>
      <c r="AE150" s="763"/>
      <c r="AF150" s="763"/>
      <c r="AG150" s="724"/>
      <c r="AH150" s="764"/>
      <c r="AI150" s="767"/>
      <c r="AJ150" s="765"/>
      <c r="AK150" s="892">
        <f t="shared" si="140"/>
        <v>0</v>
      </c>
      <c r="AL150" s="884">
        <f t="shared" si="141"/>
        <v>0</v>
      </c>
      <c r="AM150" s="883">
        <f t="shared" si="142"/>
        <v>0</v>
      </c>
      <c r="AN150" s="884">
        <f t="shared" si="143"/>
        <v>0</v>
      </c>
      <c r="AO150" s="883">
        <f t="shared" si="144"/>
        <v>0</v>
      </c>
      <c r="AP150" s="884">
        <f t="shared" si="145"/>
        <v>0</v>
      </c>
      <c r="AQ150" s="768">
        <f t="shared" si="146"/>
        <v>0</v>
      </c>
      <c r="AR150" s="883">
        <f t="shared" si="147"/>
        <v>0</v>
      </c>
      <c r="AS150" s="886">
        <f t="shared" si="148"/>
        <v>0</v>
      </c>
      <c r="AT150" s="888">
        <f t="shared" si="149"/>
        <v>0</v>
      </c>
      <c r="AU150" s="886">
        <f t="shared" si="150"/>
        <v>0</v>
      </c>
      <c r="AV150" s="886">
        <f t="shared" si="151"/>
        <v>0</v>
      </c>
      <c r="AW150" s="888">
        <f t="shared" si="152"/>
        <v>0</v>
      </c>
      <c r="AX150" s="886">
        <f t="shared" si="153"/>
        <v>0</v>
      </c>
      <c r="AY150" s="886">
        <f t="shared" si="154"/>
        <v>0</v>
      </c>
      <c r="AZ150" s="888">
        <f t="shared" si="155"/>
        <v>0</v>
      </c>
      <c r="BA150" s="884">
        <f t="shared" si="156"/>
        <v>0</v>
      </c>
      <c r="BB150" s="883">
        <f t="shared" si="157"/>
        <v>0</v>
      </c>
      <c r="BC150" s="884">
        <f t="shared" si="158"/>
        <v>0</v>
      </c>
      <c r="BD150" s="883">
        <f t="shared" si="159"/>
        <v>0</v>
      </c>
      <c r="BE150" s="886">
        <f t="shared" si="160"/>
        <v>0</v>
      </c>
      <c r="BF150" s="886">
        <f t="shared" si="161"/>
        <v>0</v>
      </c>
      <c r="BG150" s="888">
        <f t="shared" si="162"/>
        <v>0</v>
      </c>
      <c r="BH150" s="886">
        <f t="shared" si="163"/>
        <v>0</v>
      </c>
      <c r="BI150" s="886">
        <f t="shared" si="164"/>
        <v>0</v>
      </c>
      <c r="BJ150" s="890">
        <f t="shared" si="165"/>
        <v>0</v>
      </c>
      <c r="BK150" s="885">
        <f t="shared" si="166"/>
        <v>0</v>
      </c>
      <c r="BL150" s="885">
        <f t="shared" si="167"/>
        <v>0</v>
      </c>
      <c r="BM150" s="762"/>
      <c r="BN150" s="764"/>
      <c r="BO150" s="770"/>
      <c r="BP150" s="763"/>
      <c r="BQ150" s="764"/>
      <c r="BR150" s="770"/>
      <c r="BS150" s="768">
        <f t="shared" si="168"/>
        <v>0</v>
      </c>
      <c r="BT150" s="768">
        <f t="shared" si="169"/>
        <v>0</v>
      </c>
      <c r="BU150" s="771">
        <f t="shared" si="170"/>
        <v>0</v>
      </c>
      <c r="BV150" s="772"/>
      <c r="BW150" s="767"/>
      <c r="BX150" s="765"/>
      <c r="BY150" s="772"/>
      <c r="BZ150" s="767"/>
      <c r="CA150" s="765"/>
      <c r="CB150" s="772"/>
      <c r="CC150" s="767"/>
      <c r="CD150" s="765"/>
      <c r="CE150" s="773">
        <f t="shared" si="171"/>
        <v>0</v>
      </c>
      <c r="CF150" s="774">
        <f t="shared" si="172"/>
        <v>0</v>
      </c>
      <c r="CG150" s="775">
        <f t="shared" si="173"/>
        <v>0</v>
      </c>
      <c r="CH150" s="772"/>
      <c r="CI150" s="767"/>
      <c r="CJ150" s="776"/>
      <c r="CK150" s="874">
        <v>1530</v>
      </c>
      <c r="CL150" s="778">
        <v>1501</v>
      </c>
      <c r="CM150" s="764">
        <v>1805</v>
      </c>
      <c r="CN150" s="764">
        <v>1873</v>
      </c>
      <c r="CO150" s="767">
        <v>1969</v>
      </c>
      <c r="CP150" s="776">
        <v>1918</v>
      </c>
      <c r="CQ150" s="777">
        <v>577</v>
      </c>
      <c r="CR150" s="778">
        <v>714</v>
      </c>
      <c r="CS150" s="778">
        <v>833</v>
      </c>
      <c r="CT150" s="778">
        <v>924</v>
      </c>
      <c r="CU150" s="763">
        <v>1084</v>
      </c>
      <c r="CV150" s="764">
        <v>1101</v>
      </c>
      <c r="CW150" s="767">
        <v>1124</v>
      </c>
      <c r="CX150" s="765">
        <v>1125</v>
      </c>
      <c r="CY150" s="777"/>
      <c r="CZ150" s="778"/>
      <c r="DA150" s="778"/>
      <c r="DB150" s="778"/>
      <c r="DC150" s="778"/>
      <c r="DD150" s="767"/>
      <c r="DE150" s="767"/>
      <c r="DF150" s="765"/>
      <c r="DG150" s="892">
        <f t="shared" si="194"/>
        <v>577</v>
      </c>
      <c r="DH150" s="884">
        <f t="shared" si="174"/>
        <v>577</v>
      </c>
      <c r="DI150" s="883">
        <f t="shared" si="195"/>
        <v>714</v>
      </c>
      <c r="DJ150" s="884">
        <f t="shared" si="175"/>
        <v>714</v>
      </c>
      <c r="DK150" s="883">
        <f t="shared" si="196"/>
        <v>833</v>
      </c>
      <c r="DL150" s="884">
        <f t="shared" si="176"/>
        <v>833</v>
      </c>
      <c r="DM150" s="888">
        <f t="shared" si="197"/>
        <v>924</v>
      </c>
      <c r="DN150" s="886">
        <f t="shared" si="180"/>
        <v>924</v>
      </c>
      <c r="DO150" s="886">
        <f t="shared" si="177"/>
        <v>924</v>
      </c>
      <c r="DP150" s="888">
        <f t="shared" si="198"/>
        <v>1084</v>
      </c>
      <c r="DQ150" s="886">
        <f t="shared" si="181"/>
        <v>1084</v>
      </c>
      <c r="DR150" s="886">
        <f t="shared" si="178"/>
        <v>1084</v>
      </c>
      <c r="DS150" s="888">
        <f t="shared" si="199"/>
        <v>1101</v>
      </c>
      <c r="DT150" s="886">
        <f t="shared" si="182"/>
        <v>1101</v>
      </c>
      <c r="DU150" s="886">
        <f t="shared" si="179"/>
        <v>1101</v>
      </c>
      <c r="DV150" s="886">
        <f t="shared" si="183"/>
        <v>1101</v>
      </c>
      <c r="DW150" s="888">
        <f t="shared" si="200"/>
        <v>1124</v>
      </c>
      <c r="DX150" s="886">
        <f t="shared" si="184"/>
        <v>1124</v>
      </c>
      <c r="DY150" s="886">
        <f t="shared" si="185"/>
        <v>1124</v>
      </c>
      <c r="DZ150" s="954">
        <f t="shared" si="132"/>
        <v>1125</v>
      </c>
      <c r="EA150" s="885">
        <f t="shared" si="186"/>
        <v>1125</v>
      </c>
      <c r="EB150" s="885">
        <f t="shared" si="187"/>
        <v>1125</v>
      </c>
      <c r="EC150" s="772">
        <v>625</v>
      </c>
      <c r="ED150" s="767">
        <v>677</v>
      </c>
      <c r="EE150" s="770">
        <v>704</v>
      </c>
      <c r="EF150" s="764">
        <v>103</v>
      </c>
      <c r="EG150" s="767">
        <v>41</v>
      </c>
      <c r="EH150" s="770">
        <v>44</v>
      </c>
      <c r="EI150" s="774">
        <f t="shared" si="188"/>
        <v>373</v>
      </c>
      <c r="EJ150" s="774">
        <f t="shared" si="189"/>
        <v>406</v>
      </c>
      <c r="EK150" s="775">
        <f t="shared" si="190"/>
        <v>377</v>
      </c>
      <c r="EL150" s="772">
        <v>76</v>
      </c>
      <c r="EM150" s="767">
        <v>93</v>
      </c>
      <c r="EN150" s="770">
        <v>75</v>
      </c>
      <c r="EO150" s="772">
        <v>102</v>
      </c>
      <c r="EP150" s="767">
        <v>135</v>
      </c>
      <c r="EQ150" s="770">
        <v>138</v>
      </c>
      <c r="ER150" s="772">
        <v>248</v>
      </c>
      <c r="ES150" s="767">
        <v>274</v>
      </c>
      <c r="ET150" s="770">
        <v>261</v>
      </c>
      <c r="EU150" s="774">
        <f t="shared" si="191"/>
        <v>498</v>
      </c>
      <c r="EV150" s="774">
        <f t="shared" si="192"/>
        <v>582</v>
      </c>
      <c r="EW150" s="775">
        <f t="shared" si="193"/>
        <v>627</v>
      </c>
      <c r="EX150" s="772">
        <v>101</v>
      </c>
      <c r="EY150" s="767">
        <v>134</v>
      </c>
      <c r="EZ150" s="770">
        <v>130</v>
      </c>
    </row>
    <row r="151" spans="1:156">
      <c r="A151" s="565" t="s">
        <v>105</v>
      </c>
      <c r="B151" s="573" t="s">
        <v>557</v>
      </c>
      <c r="C151" s="811" t="s">
        <v>624</v>
      </c>
      <c r="D151" s="567">
        <v>140483</v>
      </c>
      <c r="E151" s="567">
        <v>9</v>
      </c>
      <c r="F151" s="762"/>
      <c r="G151" s="763"/>
      <c r="H151" s="763"/>
      <c r="I151" s="764"/>
      <c r="J151" s="764"/>
      <c r="K151" s="764"/>
      <c r="L151" s="765"/>
      <c r="M151" s="762"/>
      <c r="N151" s="763"/>
      <c r="O151" s="766"/>
      <c r="P151" s="766"/>
      <c r="Q151" s="763"/>
      <c r="R151" s="763"/>
      <c r="S151" s="763"/>
      <c r="T151" s="763"/>
      <c r="U151" s="766"/>
      <c r="V151" s="764"/>
      <c r="W151" s="767"/>
      <c r="X151" s="765"/>
      <c r="Y151" s="762"/>
      <c r="Z151" s="763"/>
      <c r="AA151" s="763"/>
      <c r="AB151" s="766"/>
      <c r="AC151" s="764"/>
      <c r="AD151" s="767"/>
      <c r="AE151" s="763"/>
      <c r="AF151" s="763"/>
      <c r="AG151" s="766"/>
      <c r="AH151" s="764"/>
      <c r="AI151" s="767"/>
      <c r="AJ151" s="765"/>
      <c r="AK151" s="892">
        <f t="shared" si="140"/>
        <v>0</v>
      </c>
      <c r="AL151" s="884">
        <f t="shared" si="141"/>
        <v>0</v>
      </c>
      <c r="AM151" s="883">
        <f t="shared" si="142"/>
        <v>0</v>
      </c>
      <c r="AN151" s="884">
        <f t="shared" si="143"/>
        <v>0</v>
      </c>
      <c r="AO151" s="883">
        <f t="shared" si="144"/>
        <v>0</v>
      </c>
      <c r="AP151" s="884">
        <f t="shared" si="145"/>
        <v>0</v>
      </c>
      <c r="AQ151" s="768">
        <f t="shared" si="146"/>
        <v>0</v>
      </c>
      <c r="AR151" s="883">
        <f t="shared" si="147"/>
        <v>0</v>
      </c>
      <c r="AS151" s="886">
        <f t="shared" si="148"/>
        <v>0</v>
      </c>
      <c r="AT151" s="888">
        <f t="shared" si="149"/>
        <v>0</v>
      </c>
      <c r="AU151" s="886">
        <f t="shared" si="150"/>
        <v>0</v>
      </c>
      <c r="AV151" s="886">
        <f t="shared" si="151"/>
        <v>0</v>
      </c>
      <c r="AW151" s="888">
        <f t="shared" si="152"/>
        <v>0</v>
      </c>
      <c r="AX151" s="886">
        <f t="shared" si="153"/>
        <v>0</v>
      </c>
      <c r="AY151" s="886">
        <f t="shared" si="154"/>
        <v>0</v>
      </c>
      <c r="AZ151" s="888">
        <f t="shared" si="155"/>
        <v>0</v>
      </c>
      <c r="BA151" s="884">
        <f t="shared" si="156"/>
        <v>0</v>
      </c>
      <c r="BB151" s="883">
        <f t="shared" si="157"/>
        <v>0</v>
      </c>
      <c r="BC151" s="884">
        <f t="shared" si="158"/>
        <v>0</v>
      </c>
      <c r="BD151" s="883">
        <f t="shared" si="159"/>
        <v>0</v>
      </c>
      <c r="BE151" s="886">
        <f t="shared" si="160"/>
        <v>0</v>
      </c>
      <c r="BF151" s="886">
        <f t="shared" si="161"/>
        <v>0</v>
      </c>
      <c r="BG151" s="888">
        <f t="shared" si="162"/>
        <v>0</v>
      </c>
      <c r="BH151" s="886">
        <f t="shared" si="163"/>
        <v>0</v>
      </c>
      <c r="BI151" s="886">
        <f t="shared" si="164"/>
        <v>0</v>
      </c>
      <c r="BJ151" s="890">
        <f t="shared" si="165"/>
        <v>0</v>
      </c>
      <c r="BK151" s="885">
        <f t="shared" si="166"/>
        <v>0</v>
      </c>
      <c r="BL151" s="885">
        <f t="shared" si="167"/>
        <v>0</v>
      </c>
      <c r="BM151" s="762"/>
      <c r="BN151" s="764"/>
      <c r="BO151" s="770"/>
      <c r="BP151" s="763"/>
      <c r="BQ151" s="764"/>
      <c r="BR151" s="770"/>
      <c r="BS151" s="768">
        <f t="shared" si="168"/>
        <v>0</v>
      </c>
      <c r="BT151" s="768">
        <f t="shared" si="169"/>
        <v>0</v>
      </c>
      <c r="BU151" s="771">
        <f t="shared" si="170"/>
        <v>0</v>
      </c>
      <c r="BV151" s="772"/>
      <c r="BW151" s="767"/>
      <c r="BX151" s="765"/>
      <c r="BY151" s="772"/>
      <c r="BZ151" s="767"/>
      <c r="CA151" s="765"/>
      <c r="CB151" s="772"/>
      <c r="CC151" s="767"/>
      <c r="CD151" s="765"/>
      <c r="CE151" s="773">
        <f t="shared" si="171"/>
        <v>0</v>
      </c>
      <c r="CF151" s="774">
        <f t="shared" si="172"/>
        <v>0</v>
      </c>
      <c r="CG151" s="775">
        <f t="shared" si="173"/>
        <v>0</v>
      </c>
      <c r="CH151" s="772"/>
      <c r="CI151" s="767"/>
      <c r="CJ151" s="776"/>
      <c r="CK151" s="874">
        <v>1155</v>
      </c>
      <c r="CL151" s="778">
        <v>1464</v>
      </c>
      <c r="CM151" s="764">
        <v>1509</v>
      </c>
      <c r="CN151" s="764">
        <v>1526</v>
      </c>
      <c r="CO151" s="767">
        <v>1646</v>
      </c>
      <c r="CP151" s="776">
        <v>1437</v>
      </c>
      <c r="CQ151" s="777">
        <v>654</v>
      </c>
      <c r="CR151" s="778">
        <v>662</v>
      </c>
      <c r="CS151" s="778">
        <v>784</v>
      </c>
      <c r="CT151" s="778">
        <v>980</v>
      </c>
      <c r="CU151" s="763">
        <v>973</v>
      </c>
      <c r="CV151" s="764">
        <v>1005</v>
      </c>
      <c r="CW151" s="767">
        <v>1082</v>
      </c>
      <c r="CX151" s="765">
        <v>953</v>
      </c>
      <c r="CY151" s="777"/>
      <c r="CZ151" s="778"/>
      <c r="DA151" s="778"/>
      <c r="DB151" s="778"/>
      <c r="DC151" s="778"/>
      <c r="DD151" s="767"/>
      <c r="DE151" s="767"/>
      <c r="DF151" s="765"/>
      <c r="DG151" s="892">
        <f t="shared" si="194"/>
        <v>654</v>
      </c>
      <c r="DH151" s="884">
        <f t="shared" si="174"/>
        <v>654</v>
      </c>
      <c r="DI151" s="883">
        <f t="shared" si="195"/>
        <v>662</v>
      </c>
      <c r="DJ151" s="884">
        <f t="shared" si="175"/>
        <v>662</v>
      </c>
      <c r="DK151" s="883">
        <f t="shared" si="196"/>
        <v>784</v>
      </c>
      <c r="DL151" s="884">
        <f t="shared" si="176"/>
        <v>784</v>
      </c>
      <c r="DM151" s="888">
        <f t="shared" si="197"/>
        <v>980</v>
      </c>
      <c r="DN151" s="886">
        <f t="shared" si="180"/>
        <v>980</v>
      </c>
      <c r="DO151" s="886">
        <f t="shared" si="177"/>
        <v>980</v>
      </c>
      <c r="DP151" s="888">
        <f t="shared" si="198"/>
        <v>973</v>
      </c>
      <c r="DQ151" s="886">
        <f t="shared" si="181"/>
        <v>973</v>
      </c>
      <c r="DR151" s="886">
        <f t="shared" si="178"/>
        <v>973</v>
      </c>
      <c r="DS151" s="888">
        <f t="shared" si="199"/>
        <v>1005</v>
      </c>
      <c r="DT151" s="886">
        <f t="shared" si="182"/>
        <v>1005</v>
      </c>
      <c r="DU151" s="886">
        <f t="shared" si="179"/>
        <v>1005</v>
      </c>
      <c r="DV151" s="886">
        <f t="shared" si="183"/>
        <v>1005</v>
      </c>
      <c r="DW151" s="888">
        <f t="shared" si="200"/>
        <v>1082</v>
      </c>
      <c r="DX151" s="886">
        <f t="shared" si="184"/>
        <v>1082</v>
      </c>
      <c r="DY151" s="886">
        <f t="shared" si="185"/>
        <v>1082</v>
      </c>
      <c r="DZ151" s="954">
        <f t="shared" si="132"/>
        <v>953</v>
      </c>
      <c r="EA151" s="885">
        <f t="shared" si="186"/>
        <v>953</v>
      </c>
      <c r="EB151" s="885">
        <f t="shared" si="187"/>
        <v>953</v>
      </c>
      <c r="EC151" s="772">
        <v>540</v>
      </c>
      <c r="ED151" s="767">
        <v>574</v>
      </c>
      <c r="EE151" s="770">
        <v>552</v>
      </c>
      <c r="EF151" s="764">
        <v>86</v>
      </c>
      <c r="EG151" s="767">
        <v>67</v>
      </c>
      <c r="EH151" s="770">
        <v>51</v>
      </c>
      <c r="EI151" s="774">
        <f t="shared" si="188"/>
        <v>379</v>
      </c>
      <c r="EJ151" s="774">
        <f t="shared" si="189"/>
        <v>441</v>
      </c>
      <c r="EK151" s="775">
        <f t="shared" si="190"/>
        <v>350</v>
      </c>
      <c r="EL151" s="772">
        <v>114</v>
      </c>
      <c r="EM151" s="767">
        <v>90</v>
      </c>
      <c r="EN151" s="770">
        <v>121</v>
      </c>
      <c r="EO151" s="772">
        <v>68</v>
      </c>
      <c r="EP151" s="767">
        <v>72</v>
      </c>
      <c r="EQ151" s="770">
        <v>80</v>
      </c>
      <c r="ER151" s="772">
        <v>297</v>
      </c>
      <c r="ES151" s="767">
        <v>233</v>
      </c>
      <c r="ET151" s="770">
        <v>254</v>
      </c>
      <c r="EU151" s="774">
        <f t="shared" si="191"/>
        <v>501</v>
      </c>
      <c r="EV151" s="774">
        <f t="shared" si="192"/>
        <v>578</v>
      </c>
      <c r="EW151" s="775">
        <f t="shared" si="193"/>
        <v>550</v>
      </c>
      <c r="EX151" s="772">
        <v>154</v>
      </c>
      <c r="EY151" s="767">
        <v>126</v>
      </c>
      <c r="EZ151" s="770">
        <v>131</v>
      </c>
    </row>
    <row r="152" spans="1:156">
      <c r="A152" s="574" t="s">
        <v>105</v>
      </c>
      <c r="B152" s="566" t="s">
        <v>560</v>
      </c>
      <c r="C152" s="811"/>
      <c r="D152" s="567">
        <v>140997</v>
      </c>
      <c r="E152" s="567">
        <v>10</v>
      </c>
      <c r="F152" s="762"/>
      <c r="G152" s="763"/>
      <c r="H152" s="763"/>
      <c r="I152" s="764"/>
      <c r="J152" s="764"/>
      <c r="K152" s="764"/>
      <c r="L152" s="765"/>
      <c r="M152" s="762"/>
      <c r="N152" s="763"/>
      <c r="O152" s="766"/>
      <c r="P152" s="766"/>
      <c r="Q152" s="763"/>
      <c r="R152" s="763"/>
      <c r="S152" s="763"/>
      <c r="T152" s="763"/>
      <c r="U152" s="763"/>
      <c r="V152" s="764"/>
      <c r="W152" s="767"/>
      <c r="X152" s="765"/>
      <c r="Y152" s="762"/>
      <c r="Z152" s="763"/>
      <c r="AA152" s="763"/>
      <c r="AB152" s="763"/>
      <c r="AC152" s="764"/>
      <c r="AD152" s="767"/>
      <c r="AE152" s="763"/>
      <c r="AF152" s="763"/>
      <c r="AG152" s="763"/>
      <c r="AH152" s="764"/>
      <c r="AI152" s="767"/>
      <c r="AJ152" s="765"/>
      <c r="AK152" s="892">
        <f t="shared" si="140"/>
        <v>0</v>
      </c>
      <c r="AL152" s="884">
        <f t="shared" si="141"/>
        <v>0</v>
      </c>
      <c r="AM152" s="883">
        <f t="shared" si="142"/>
        <v>0</v>
      </c>
      <c r="AN152" s="884">
        <f t="shared" si="143"/>
        <v>0</v>
      </c>
      <c r="AO152" s="883">
        <f t="shared" si="144"/>
        <v>0</v>
      </c>
      <c r="AP152" s="884">
        <f t="shared" si="145"/>
        <v>0</v>
      </c>
      <c r="AQ152" s="768">
        <f t="shared" si="146"/>
        <v>0</v>
      </c>
      <c r="AR152" s="883">
        <f t="shared" si="147"/>
        <v>0</v>
      </c>
      <c r="AS152" s="886">
        <f t="shared" si="148"/>
        <v>0</v>
      </c>
      <c r="AT152" s="888">
        <f t="shared" si="149"/>
        <v>0</v>
      </c>
      <c r="AU152" s="886">
        <f t="shared" si="150"/>
        <v>0</v>
      </c>
      <c r="AV152" s="886">
        <f t="shared" si="151"/>
        <v>0</v>
      </c>
      <c r="AW152" s="888">
        <f t="shared" si="152"/>
        <v>0</v>
      </c>
      <c r="AX152" s="886">
        <f t="shared" si="153"/>
        <v>0</v>
      </c>
      <c r="AY152" s="886">
        <f t="shared" si="154"/>
        <v>0</v>
      </c>
      <c r="AZ152" s="888">
        <f t="shared" si="155"/>
        <v>0</v>
      </c>
      <c r="BA152" s="884">
        <f t="shared" si="156"/>
        <v>0</v>
      </c>
      <c r="BB152" s="883">
        <f t="shared" si="157"/>
        <v>0</v>
      </c>
      <c r="BC152" s="884">
        <f t="shared" si="158"/>
        <v>0</v>
      </c>
      <c r="BD152" s="883">
        <f t="shared" si="159"/>
        <v>0</v>
      </c>
      <c r="BE152" s="886">
        <f t="shared" si="160"/>
        <v>0</v>
      </c>
      <c r="BF152" s="886">
        <f t="shared" si="161"/>
        <v>0</v>
      </c>
      <c r="BG152" s="888">
        <f t="shared" si="162"/>
        <v>0</v>
      </c>
      <c r="BH152" s="886">
        <f t="shared" si="163"/>
        <v>0</v>
      </c>
      <c r="BI152" s="886">
        <f t="shared" si="164"/>
        <v>0</v>
      </c>
      <c r="BJ152" s="890">
        <f t="shared" si="165"/>
        <v>0</v>
      </c>
      <c r="BK152" s="885">
        <f t="shared" si="166"/>
        <v>0</v>
      </c>
      <c r="BL152" s="885">
        <f t="shared" si="167"/>
        <v>0</v>
      </c>
      <c r="BM152" s="762"/>
      <c r="BN152" s="764"/>
      <c r="BO152" s="770"/>
      <c r="BP152" s="763"/>
      <c r="BQ152" s="764"/>
      <c r="BR152" s="770"/>
      <c r="BS152" s="768">
        <f t="shared" si="168"/>
        <v>0</v>
      </c>
      <c r="BT152" s="768">
        <f t="shared" si="169"/>
        <v>0</v>
      </c>
      <c r="BU152" s="771">
        <f t="shared" si="170"/>
        <v>0</v>
      </c>
      <c r="BV152" s="772"/>
      <c r="BW152" s="767"/>
      <c r="BX152" s="765"/>
      <c r="BY152" s="772"/>
      <c r="BZ152" s="767"/>
      <c r="CA152" s="765"/>
      <c r="CB152" s="772"/>
      <c r="CC152" s="767"/>
      <c r="CD152" s="765"/>
      <c r="CE152" s="773">
        <f t="shared" si="171"/>
        <v>0</v>
      </c>
      <c r="CF152" s="774">
        <f t="shared" si="172"/>
        <v>0</v>
      </c>
      <c r="CG152" s="775">
        <f t="shared" si="173"/>
        <v>0</v>
      </c>
      <c r="CH152" s="772"/>
      <c r="CI152" s="767"/>
      <c r="CJ152" s="776"/>
      <c r="CK152" s="874">
        <v>660</v>
      </c>
      <c r="CL152" s="778">
        <v>670</v>
      </c>
      <c r="CM152" s="764">
        <v>838</v>
      </c>
      <c r="CN152" s="764">
        <v>861</v>
      </c>
      <c r="CO152" s="767">
        <v>965</v>
      </c>
      <c r="CP152" s="776">
        <v>1113</v>
      </c>
      <c r="CQ152" s="777">
        <v>312</v>
      </c>
      <c r="CR152" s="778">
        <v>349</v>
      </c>
      <c r="CS152" s="778">
        <v>491</v>
      </c>
      <c r="CT152" s="778">
        <v>501</v>
      </c>
      <c r="CU152" s="778">
        <v>611</v>
      </c>
      <c r="CV152" s="764">
        <v>639</v>
      </c>
      <c r="CW152" s="767">
        <v>743</v>
      </c>
      <c r="CX152" s="765">
        <v>838</v>
      </c>
      <c r="CY152" s="777"/>
      <c r="CZ152" s="778"/>
      <c r="DA152" s="778"/>
      <c r="DB152" s="778"/>
      <c r="DC152" s="778"/>
      <c r="DD152" s="767"/>
      <c r="DE152" s="767"/>
      <c r="DF152" s="765"/>
      <c r="DG152" s="892">
        <f t="shared" si="194"/>
        <v>312</v>
      </c>
      <c r="DH152" s="884">
        <f t="shared" si="174"/>
        <v>312</v>
      </c>
      <c r="DI152" s="883">
        <f t="shared" si="195"/>
        <v>349</v>
      </c>
      <c r="DJ152" s="884">
        <f t="shared" si="175"/>
        <v>349</v>
      </c>
      <c r="DK152" s="883">
        <f t="shared" si="196"/>
        <v>491</v>
      </c>
      <c r="DL152" s="884">
        <f t="shared" si="176"/>
        <v>491</v>
      </c>
      <c r="DM152" s="888">
        <f t="shared" si="197"/>
        <v>501</v>
      </c>
      <c r="DN152" s="886">
        <f t="shared" si="180"/>
        <v>501</v>
      </c>
      <c r="DO152" s="886">
        <f t="shared" si="177"/>
        <v>501</v>
      </c>
      <c r="DP152" s="888">
        <f t="shared" si="198"/>
        <v>611</v>
      </c>
      <c r="DQ152" s="886">
        <f t="shared" si="181"/>
        <v>611</v>
      </c>
      <c r="DR152" s="886">
        <f t="shared" si="178"/>
        <v>611</v>
      </c>
      <c r="DS152" s="888">
        <f t="shared" si="199"/>
        <v>639</v>
      </c>
      <c r="DT152" s="886">
        <f t="shared" si="182"/>
        <v>639</v>
      </c>
      <c r="DU152" s="886">
        <f t="shared" si="179"/>
        <v>639</v>
      </c>
      <c r="DV152" s="886">
        <f t="shared" si="183"/>
        <v>639</v>
      </c>
      <c r="DW152" s="888">
        <f t="shared" si="200"/>
        <v>743</v>
      </c>
      <c r="DX152" s="886">
        <f t="shared" si="184"/>
        <v>743</v>
      </c>
      <c r="DY152" s="886">
        <f t="shared" si="185"/>
        <v>743</v>
      </c>
      <c r="DZ152" s="954">
        <f t="shared" si="132"/>
        <v>838</v>
      </c>
      <c r="EA152" s="885">
        <f t="shared" si="186"/>
        <v>838</v>
      </c>
      <c r="EB152" s="885">
        <f t="shared" si="187"/>
        <v>838</v>
      </c>
      <c r="EC152" s="772">
        <v>329</v>
      </c>
      <c r="ED152" s="767">
        <v>356</v>
      </c>
      <c r="EE152" s="770">
        <v>387</v>
      </c>
      <c r="EF152" s="764">
        <v>65</v>
      </c>
      <c r="EG152" s="767">
        <v>91</v>
      </c>
      <c r="EH152" s="770">
        <v>82</v>
      </c>
      <c r="EI152" s="774">
        <f t="shared" si="188"/>
        <v>245</v>
      </c>
      <c r="EJ152" s="774">
        <f t="shared" si="189"/>
        <v>296</v>
      </c>
      <c r="EK152" s="775">
        <f t="shared" si="190"/>
        <v>369</v>
      </c>
      <c r="EL152" s="772">
        <v>67</v>
      </c>
      <c r="EM152" s="767">
        <v>75</v>
      </c>
      <c r="EN152" s="770">
        <v>86</v>
      </c>
      <c r="EO152" s="772">
        <v>30</v>
      </c>
      <c r="EP152" s="767">
        <v>27</v>
      </c>
      <c r="EQ152" s="770">
        <v>27</v>
      </c>
      <c r="ER152" s="772">
        <v>142</v>
      </c>
      <c r="ES152" s="767">
        <v>161</v>
      </c>
      <c r="ET152" s="770">
        <v>181</v>
      </c>
      <c r="EU152" s="774">
        <f t="shared" si="191"/>
        <v>262</v>
      </c>
      <c r="EV152" s="774">
        <f t="shared" si="192"/>
        <v>348</v>
      </c>
      <c r="EW152" s="775">
        <f t="shared" si="193"/>
        <v>345</v>
      </c>
      <c r="EX152" s="772">
        <v>94</v>
      </c>
      <c r="EY152" s="767">
        <v>86</v>
      </c>
      <c r="EZ152" s="770">
        <v>106</v>
      </c>
    </row>
    <row r="153" spans="1:156">
      <c r="A153" s="565" t="s">
        <v>105</v>
      </c>
      <c r="B153" s="566" t="s">
        <v>561</v>
      </c>
      <c r="C153" s="811"/>
      <c r="D153" s="567">
        <v>141307</v>
      </c>
      <c r="E153" s="567">
        <v>10</v>
      </c>
      <c r="F153" s="762"/>
      <c r="G153" s="763"/>
      <c r="H153" s="763"/>
      <c r="I153" s="764"/>
      <c r="J153" s="764"/>
      <c r="K153" s="764"/>
      <c r="L153" s="765"/>
      <c r="M153" s="762"/>
      <c r="N153" s="763"/>
      <c r="O153" s="766"/>
      <c r="P153" s="766"/>
      <c r="Q153" s="763"/>
      <c r="R153" s="763"/>
      <c r="S153" s="763"/>
      <c r="T153" s="763"/>
      <c r="U153" s="763"/>
      <c r="V153" s="764"/>
      <c r="W153" s="767"/>
      <c r="X153" s="765"/>
      <c r="Y153" s="762"/>
      <c r="Z153" s="763"/>
      <c r="AA153" s="763"/>
      <c r="AB153" s="763"/>
      <c r="AC153" s="764"/>
      <c r="AD153" s="767"/>
      <c r="AE153" s="763"/>
      <c r="AF153" s="763"/>
      <c r="AG153" s="763"/>
      <c r="AH153" s="764"/>
      <c r="AI153" s="767"/>
      <c r="AJ153" s="765"/>
      <c r="AK153" s="892">
        <f t="shared" si="140"/>
        <v>0</v>
      </c>
      <c r="AL153" s="884">
        <f t="shared" si="141"/>
        <v>0</v>
      </c>
      <c r="AM153" s="883">
        <f t="shared" si="142"/>
        <v>0</v>
      </c>
      <c r="AN153" s="884">
        <f t="shared" si="143"/>
        <v>0</v>
      </c>
      <c r="AO153" s="883">
        <f t="shared" si="144"/>
        <v>0</v>
      </c>
      <c r="AP153" s="884">
        <f t="shared" si="145"/>
        <v>0</v>
      </c>
      <c r="AQ153" s="768">
        <f t="shared" si="146"/>
        <v>0</v>
      </c>
      <c r="AR153" s="883">
        <f t="shared" si="147"/>
        <v>0</v>
      </c>
      <c r="AS153" s="886">
        <f t="shared" si="148"/>
        <v>0</v>
      </c>
      <c r="AT153" s="888">
        <f t="shared" si="149"/>
        <v>0</v>
      </c>
      <c r="AU153" s="886">
        <f t="shared" si="150"/>
        <v>0</v>
      </c>
      <c r="AV153" s="886">
        <f t="shared" si="151"/>
        <v>0</v>
      </c>
      <c r="AW153" s="888">
        <f t="shared" si="152"/>
        <v>0</v>
      </c>
      <c r="AX153" s="886">
        <f t="shared" si="153"/>
        <v>0</v>
      </c>
      <c r="AY153" s="886">
        <f t="shared" si="154"/>
        <v>0</v>
      </c>
      <c r="AZ153" s="888">
        <f t="shared" si="155"/>
        <v>0</v>
      </c>
      <c r="BA153" s="884">
        <f t="shared" si="156"/>
        <v>0</v>
      </c>
      <c r="BB153" s="883">
        <f t="shared" si="157"/>
        <v>0</v>
      </c>
      <c r="BC153" s="884">
        <f t="shared" si="158"/>
        <v>0</v>
      </c>
      <c r="BD153" s="883">
        <f t="shared" si="159"/>
        <v>0</v>
      </c>
      <c r="BE153" s="886">
        <f t="shared" si="160"/>
        <v>0</v>
      </c>
      <c r="BF153" s="886">
        <f t="shared" si="161"/>
        <v>0</v>
      </c>
      <c r="BG153" s="888">
        <f t="shared" si="162"/>
        <v>0</v>
      </c>
      <c r="BH153" s="886">
        <f t="shared" si="163"/>
        <v>0</v>
      </c>
      <c r="BI153" s="886">
        <f t="shared" si="164"/>
        <v>0</v>
      </c>
      <c r="BJ153" s="890">
        <f t="shared" si="165"/>
        <v>0</v>
      </c>
      <c r="BK153" s="885">
        <f t="shared" si="166"/>
        <v>0</v>
      </c>
      <c r="BL153" s="885">
        <f t="shared" si="167"/>
        <v>0</v>
      </c>
      <c r="BM153" s="762"/>
      <c r="BN153" s="764"/>
      <c r="BO153" s="770"/>
      <c r="BP153" s="763"/>
      <c r="BQ153" s="764"/>
      <c r="BR153" s="770"/>
      <c r="BS153" s="768">
        <f t="shared" si="168"/>
        <v>0</v>
      </c>
      <c r="BT153" s="768">
        <f t="shared" si="169"/>
        <v>0</v>
      </c>
      <c r="BU153" s="771">
        <f t="shared" si="170"/>
        <v>0</v>
      </c>
      <c r="BV153" s="772"/>
      <c r="BW153" s="767"/>
      <c r="BX153" s="765"/>
      <c r="BY153" s="772"/>
      <c r="BZ153" s="767"/>
      <c r="CA153" s="765"/>
      <c r="CB153" s="772"/>
      <c r="CC153" s="767"/>
      <c r="CD153" s="765"/>
      <c r="CE153" s="773">
        <f t="shared" si="171"/>
        <v>0</v>
      </c>
      <c r="CF153" s="774">
        <f t="shared" si="172"/>
        <v>0</v>
      </c>
      <c r="CG153" s="775">
        <f t="shared" si="173"/>
        <v>0</v>
      </c>
      <c r="CH153" s="772"/>
      <c r="CI153" s="767"/>
      <c r="CJ153" s="776"/>
      <c r="CK153" s="874">
        <v>406</v>
      </c>
      <c r="CL153" s="778">
        <v>459</v>
      </c>
      <c r="CM153" s="764">
        <v>446</v>
      </c>
      <c r="CN153" s="764">
        <v>406</v>
      </c>
      <c r="CO153" s="767">
        <v>591</v>
      </c>
      <c r="CP153" s="776">
        <v>541</v>
      </c>
      <c r="CQ153" s="777">
        <v>187</v>
      </c>
      <c r="CR153" s="778">
        <v>144</v>
      </c>
      <c r="CS153" s="778">
        <v>157</v>
      </c>
      <c r="CT153" s="778">
        <v>183</v>
      </c>
      <c r="CU153" s="778">
        <v>178</v>
      </c>
      <c r="CV153" s="764">
        <v>179</v>
      </c>
      <c r="CW153" s="767">
        <v>267</v>
      </c>
      <c r="CX153" s="765">
        <v>250</v>
      </c>
      <c r="CY153" s="777"/>
      <c r="CZ153" s="778"/>
      <c r="DA153" s="778"/>
      <c r="DB153" s="778"/>
      <c r="DC153" s="778"/>
      <c r="DD153" s="767"/>
      <c r="DE153" s="767"/>
      <c r="DF153" s="765"/>
      <c r="DG153" s="892">
        <f t="shared" si="194"/>
        <v>187</v>
      </c>
      <c r="DH153" s="884">
        <f t="shared" si="174"/>
        <v>187</v>
      </c>
      <c r="DI153" s="883">
        <f t="shared" si="195"/>
        <v>144</v>
      </c>
      <c r="DJ153" s="884">
        <f t="shared" si="175"/>
        <v>144</v>
      </c>
      <c r="DK153" s="883">
        <f t="shared" si="196"/>
        <v>157</v>
      </c>
      <c r="DL153" s="884">
        <f t="shared" si="176"/>
        <v>157</v>
      </c>
      <c r="DM153" s="888">
        <f t="shared" si="197"/>
        <v>183</v>
      </c>
      <c r="DN153" s="886">
        <f t="shared" si="180"/>
        <v>183</v>
      </c>
      <c r="DO153" s="886">
        <f t="shared" si="177"/>
        <v>183</v>
      </c>
      <c r="DP153" s="888">
        <f t="shared" si="198"/>
        <v>178</v>
      </c>
      <c r="DQ153" s="886">
        <f t="shared" si="181"/>
        <v>178</v>
      </c>
      <c r="DR153" s="886">
        <f t="shared" si="178"/>
        <v>178</v>
      </c>
      <c r="DS153" s="888">
        <f t="shared" si="199"/>
        <v>179</v>
      </c>
      <c r="DT153" s="886">
        <f t="shared" si="182"/>
        <v>179</v>
      </c>
      <c r="DU153" s="886">
        <f t="shared" si="179"/>
        <v>179</v>
      </c>
      <c r="DV153" s="886">
        <f t="shared" si="183"/>
        <v>179</v>
      </c>
      <c r="DW153" s="888">
        <f t="shared" si="200"/>
        <v>267</v>
      </c>
      <c r="DX153" s="886">
        <f t="shared" si="184"/>
        <v>267</v>
      </c>
      <c r="DY153" s="886">
        <f t="shared" si="185"/>
        <v>267</v>
      </c>
      <c r="DZ153" s="954">
        <f t="shared" si="132"/>
        <v>250</v>
      </c>
      <c r="EA153" s="885">
        <f t="shared" si="186"/>
        <v>250</v>
      </c>
      <c r="EB153" s="885">
        <f t="shared" si="187"/>
        <v>250</v>
      </c>
      <c r="EC153" s="772">
        <v>97</v>
      </c>
      <c r="ED153" s="767">
        <v>144</v>
      </c>
      <c r="EE153" s="575">
        <v>124</v>
      </c>
      <c r="EF153" s="764">
        <v>14</v>
      </c>
      <c r="EG153" s="767">
        <v>26</v>
      </c>
      <c r="EH153" s="575">
        <v>22</v>
      </c>
      <c r="EI153" s="774">
        <f t="shared" si="188"/>
        <v>68</v>
      </c>
      <c r="EJ153" s="774">
        <f t="shared" si="189"/>
        <v>97</v>
      </c>
      <c r="EK153" s="775">
        <f t="shared" si="190"/>
        <v>104</v>
      </c>
      <c r="EL153" s="772">
        <v>23</v>
      </c>
      <c r="EM153" s="767">
        <v>35</v>
      </c>
      <c r="EN153" s="765">
        <v>31</v>
      </c>
      <c r="EO153" s="772">
        <v>16</v>
      </c>
      <c r="EP153" s="767">
        <v>22</v>
      </c>
      <c r="EQ153" s="765">
        <v>10</v>
      </c>
      <c r="ER153" s="772">
        <v>55</v>
      </c>
      <c r="ES153" s="767">
        <v>48</v>
      </c>
      <c r="ET153" s="765">
        <v>43</v>
      </c>
      <c r="EU153" s="774">
        <f t="shared" si="191"/>
        <v>89</v>
      </c>
      <c r="EV153" s="774">
        <f t="shared" si="192"/>
        <v>73</v>
      </c>
      <c r="EW153" s="775">
        <f t="shared" si="193"/>
        <v>95</v>
      </c>
      <c r="EX153" s="772">
        <v>53</v>
      </c>
      <c r="EY153" s="767">
        <v>43</v>
      </c>
      <c r="EZ153" s="575">
        <v>41</v>
      </c>
    </row>
    <row r="154" spans="1:156">
      <c r="A154" s="578" t="s">
        <v>105</v>
      </c>
      <c r="B154" s="579" t="s">
        <v>563</v>
      </c>
      <c r="C154" s="815"/>
      <c r="D154" s="580">
        <v>138682</v>
      </c>
      <c r="E154" s="581">
        <v>12</v>
      </c>
      <c r="F154" s="762"/>
      <c r="G154" s="763"/>
      <c r="H154" s="763"/>
      <c r="I154" s="764"/>
      <c r="J154" s="764"/>
      <c r="K154" s="764"/>
      <c r="L154" s="765"/>
      <c r="M154" s="762"/>
      <c r="N154" s="763"/>
      <c r="O154" s="766"/>
      <c r="P154" s="766"/>
      <c r="Q154" s="763"/>
      <c r="R154" s="763"/>
      <c r="S154" s="763"/>
      <c r="T154" s="763"/>
      <c r="U154" s="763"/>
      <c r="V154" s="764"/>
      <c r="W154" s="767"/>
      <c r="X154" s="765"/>
      <c r="Y154" s="762"/>
      <c r="Z154" s="763"/>
      <c r="AA154" s="763"/>
      <c r="AB154" s="763"/>
      <c r="AC154" s="764"/>
      <c r="AD154" s="767"/>
      <c r="AE154" s="763"/>
      <c r="AF154" s="763"/>
      <c r="AG154" s="763"/>
      <c r="AH154" s="764"/>
      <c r="AI154" s="767"/>
      <c r="AJ154" s="765"/>
      <c r="AK154" s="892">
        <f t="shared" si="140"/>
        <v>0</v>
      </c>
      <c r="AL154" s="884">
        <f t="shared" si="141"/>
        <v>0</v>
      </c>
      <c r="AM154" s="883">
        <f t="shared" si="142"/>
        <v>0</v>
      </c>
      <c r="AN154" s="884">
        <f t="shared" si="143"/>
        <v>0</v>
      </c>
      <c r="AO154" s="883">
        <f t="shared" si="144"/>
        <v>0</v>
      </c>
      <c r="AP154" s="884">
        <f t="shared" si="145"/>
        <v>0</v>
      </c>
      <c r="AQ154" s="768">
        <f t="shared" si="146"/>
        <v>0</v>
      </c>
      <c r="AR154" s="883">
        <f t="shared" si="147"/>
        <v>0</v>
      </c>
      <c r="AS154" s="886">
        <f t="shared" si="148"/>
        <v>0</v>
      </c>
      <c r="AT154" s="888">
        <f t="shared" si="149"/>
        <v>0</v>
      </c>
      <c r="AU154" s="886">
        <f t="shared" si="150"/>
        <v>0</v>
      </c>
      <c r="AV154" s="886">
        <f t="shared" si="151"/>
        <v>0</v>
      </c>
      <c r="AW154" s="888">
        <f t="shared" si="152"/>
        <v>0</v>
      </c>
      <c r="AX154" s="886">
        <f t="shared" si="153"/>
        <v>0</v>
      </c>
      <c r="AY154" s="886">
        <f t="shared" si="154"/>
        <v>0</v>
      </c>
      <c r="AZ154" s="888">
        <f t="shared" si="155"/>
        <v>0</v>
      </c>
      <c r="BA154" s="884">
        <f t="shared" si="156"/>
        <v>0</v>
      </c>
      <c r="BB154" s="883">
        <f t="shared" si="157"/>
        <v>0</v>
      </c>
      <c r="BC154" s="884">
        <f t="shared" si="158"/>
        <v>0</v>
      </c>
      <c r="BD154" s="883">
        <f t="shared" si="159"/>
        <v>0</v>
      </c>
      <c r="BE154" s="886">
        <f t="shared" si="160"/>
        <v>0</v>
      </c>
      <c r="BF154" s="886">
        <f t="shared" si="161"/>
        <v>0</v>
      </c>
      <c r="BG154" s="888">
        <f t="shared" si="162"/>
        <v>0</v>
      </c>
      <c r="BH154" s="886">
        <f t="shared" si="163"/>
        <v>0</v>
      </c>
      <c r="BI154" s="886">
        <f t="shared" si="164"/>
        <v>0</v>
      </c>
      <c r="BJ154" s="890">
        <f t="shared" si="165"/>
        <v>0</v>
      </c>
      <c r="BK154" s="885">
        <f t="shared" si="166"/>
        <v>0</v>
      </c>
      <c r="BL154" s="885">
        <f t="shared" si="167"/>
        <v>0</v>
      </c>
      <c r="BM154" s="762"/>
      <c r="BN154" s="764"/>
      <c r="BO154" s="770"/>
      <c r="BP154" s="763"/>
      <c r="BQ154" s="764"/>
      <c r="BR154" s="770"/>
      <c r="BS154" s="768">
        <f t="shared" si="168"/>
        <v>0</v>
      </c>
      <c r="BT154" s="768">
        <f t="shared" si="169"/>
        <v>0</v>
      </c>
      <c r="BU154" s="771">
        <f t="shared" si="170"/>
        <v>0</v>
      </c>
      <c r="BV154" s="772"/>
      <c r="BW154" s="767"/>
      <c r="BX154" s="765"/>
      <c r="BY154" s="772"/>
      <c r="BZ154" s="767"/>
      <c r="CA154" s="765"/>
      <c r="CB154" s="772"/>
      <c r="CC154" s="767"/>
      <c r="CD154" s="765"/>
      <c r="CE154" s="773">
        <f t="shared" si="171"/>
        <v>0</v>
      </c>
      <c r="CF154" s="774">
        <f t="shared" si="172"/>
        <v>0</v>
      </c>
      <c r="CG154" s="775">
        <f t="shared" si="173"/>
        <v>0</v>
      </c>
      <c r="CH154" s="772"/>
      <c r="CI154" s="767"/>
      <c r="CJ154" s="776"/>
      <c r="CK154" s="874">
        <v>653</v>
      </c>
      <c r="CL154" s="778">
        <v>599</v>
      </c>
      <c r="CM154" s="764">
        <v>681</v>
      </c>
      <c r="CN154" s="764">
        <v>787</v>
      </c>
      <c r="CO154" s="582">
        <v>1308</v>
      </c>
      <c r="CP154" s="583">
        <v>1059</v>
      </c>
      <c r="CQ154" s="777">
        <v>340</v>
      </c>
      <c r="CR154" s="778">
        <v>308</v>
      </c>
      <c r="CS154" s="778">
        <v>303</v>
      </c>
      <c r="CT154" s="778">
        <v>247</v>
      </c>
      <c r="CU154" s="778">
        <v>362</v>
      </c>
      <c r="CV154" s="764">
        <v>349</v>
      </c>
      <c r="CW154" s="584">
        <v>658</v>
      </c>
      <c r="CX154" s="583">
        <v>553</v>
      </c>
      <c r="CY154" s="777"/>
      <c r="CZ154" s="778"/>
      <c r="DA154" s="778"/>
      <c r="DB154" s="778"/>
      <c r="DC154" s="778"/>
      <c r="DD154" s="767"/>
      <c r="DE154" s="767"/>
      <c r="DF154" s="765"/>
      <c r="DG154" s="892">
        <f t="shared" si="194"/>
        <v>340</v>
      </c>
      <c r="DH154" s="884">
        <f t="shared" si="174"/>
        <v>340</v>
      </c>
      <c r="DI154" s="883">
        <f t="shared" si="195"/>
        <v>308</v>
      </c>
      <c r="DJ154" s="884">
        <f t="shared" si="175"/>
        <v>308</v>
      </c>
      <c r="DK154" s="883">
        <f t="shared" si="196"/>
        <v>303</v>
      </c>
      <c r="DL154" s="884">
        <f t="shared" si="176"/>
        <v>303</v>
      </c>
      <c r="DM154" s="888">
        <f t="shared" si="197"/>
        <v>247</v>
      </c>
      <c r="DN154" s="886">
        <f t="shared" si="180"/>
        <v>247</v>
      </c>
      <c r="DO154" s="886">
        <f t="shared" si="177"/>
        <v>247</v>
      </c>
      <c r="DP154" s="888">
        <f t="shared" si="198"/>
        <v>362</v>
      </c>
      <c r="DQ154" s="886">
        <f t="shared" si="181"/>
        <v>362</v>
      </c>
      <c r="DR154" s="886">
        <f t="shared" si="178"/>
        <v>362</v>
      </c>
      <c r="DS154" s="888">
        <f t="shared" si="199"/>
        <v>349</v>
      </c>
      <c r="DT154" s="886">
        <f t="shared" si="182"/>
        <v>349</v>
      </c>
      <c r="DU154" s="886">
        <f t="shared" si="179"/>
        <v>349</v>
      </c>
      <c r="DV154" s="886">
        <f t="shared" si="183"/>
        <v>349</v>
      </c>
      <c r="DW154" s="888">
        <f t="shared" si="200"/>
        <v>658</v>
      </c>
      <c r="DX154" s="886">
        <f t="shared" si="184"/>
        <v>658</v>
      </c>
      <c r="DY154" s="886">
        <f t="shared" si="185"/>
        <v>658</v>
      </c>
      <c r="DZ154" s="954">
        <f t="shared" si="132"/>
        <v>553</v>
      </c>
      <c r="EA154" s="885">
        <f t="shared" si="186"/>
        <v>553</v>
      </c>
      <c r="EB154" s="885">
        <f t="shared" si="187"/>
        <v>553</v>
      </c>
      <c r="EC154" s="772">
        <v>210</v>
      </c>
      <c r="ED154" s="779">
        <v>389</v>
      </c>
      <c r="EE154" s="583">
        <v>332</v>
      </c>
      <c r="EF154" s="764">
        <v>7</v>
      </c>
      <c r="EG154" s="585">
        <v>9</v>
      </c>
      <c r="EH154" s="583">
        <v>4</v>
      </c>
      <c r="EI154" s="774">
        <f t="shared" si="188"/>
        <v>132</v>
      </c>
      <c r="EJ154" s="774">
        <f t="shared" si="189"/>
        <v>260</v>
      </c>
      <c r="EK154" s="775">
        <f t="shared" si="190"/>
        <v>217</v>
      </c>
      <c r="EL154" s="772">
        <v>118</v>
      </c>
      <c r="EM154" s="767">
        <v>153</v>
      </c>
      <c r="EN154" s="583">
        <v>152</v>
      </c>
      <c r="EO154" s="772">
        <v>21</v>
      </c>
      <c r="EP154" s="586">
        <v>23</v>
      </c>
      <c r="EQ154" s="583">
        <v>30</v>
      </c>
      <c r="ER154" s="772">
        <v>4</v>
      </c>
      <c r="ES154" s="587">
        <v>14</v>
      </c>
      <c r="ET154" s="583">
        <v>18</v>
      </c>
      <c r="EU154" s="774">
        <f t="shared" si="191"/>
        <v>104</v>
      </c>
      <c r="EV154" s="774">
        <f t="shared" si="192"/>
        <v>172</v>
      </c>
      <c r="EW154" s="775">
        <f t="shared" si="193"/>
        <v>149</v>
      </c>
      <c r="EX154" s="772">
        <v>169</v>
      </c>
      <c r="EY154" s="767">
        <v>135</v>
      </c>
      <c r="EZ154" s="583">
        <v>152</v>
      </c>
    </row>
    <row r="155" spans="1:156">
      <c r="A155" s="783" t="s">
        <v>105</v>
      </c>
      <c r="B155" s="588" t="s">
        <v>564</v>
      </c>
      <c r="C155" s="816"/>
      <c r="D155" s="784">
        <v>366447</v>
      </c>
      <c r="E155" s="581">
        <v>12</v>
      </c>
      <c r="F155" s="762"/>
      <c r="G155" s="763"/>
      <c r="H155" s="763"/>
      <c r="I155" s="764"/>
      <c r="J155" s="764"/>
      <c r="K155" s="764"/>
      <c r="L155" s="765"/>
      <c r="M155" s="762"/>
      <c r="N155" s="763"/>
      <c r="O155" s="766"/>
      <c r="P155" s="766"/>
      <c r="Q155" s="763"/>
      <c r="R155" s="763"/>
      <c r="S155" s="763"/>
      <c r="T155" s="763"/>
      <c r="U155" s="763"/>
      <c r="V155" s="764"/>
      <c r="W155" s="767"/>
      <c r="X155" s="765"/>
      <c r="Y155" s="762"/>
      <c r="Z155" s="763"/>
      <c r="AA155" s="763"/>
      <c r="AB155" s="763"/>
      <c r="AC155" s="764"/>
      <c r="AD155" s="767"/>
      <c r="AE155" s="763"/>
      <c r="AF155" s="763"/>
      <c r="AG155" s="763"/>
      <c r="AH155" s="764"/>
      <c r="AI155" s="767"/>
      <c r="AJ155" s="765"/>
      <c r="AK155" s="892">
        <f t="shared" si="140"/>
        <v>0</v>
      </c>
      <c r="AL155" s="884">
        <f t="shared" si="141"/>
        <v>0</v>
      </c>
      <c r="AM155" s="883">
        <f t="shared" si="142"/>
        <v>0</v>
      </c>
      <c r="AN155" s="884">
        <f t="shared" si="143"/>
        <v>0</v>
      </c>
      <c r="AO155" s="883">
        <f t="shared" si="144"/>
        <v>0</v>
      </c>
      <c r="AP155" s="884">
        <f t="shared" si="145"/>
        <v>0</v>
      </c>
      <c r="AQ155" s="768">
        <f t="shared" si="146"/>
        <v>0</v>
      </c>
      <c r="AR155" s="883">
        <f t="shared" si="147"/>
        <v>0</v>
      </c>
      <c r="AS155" s="886">
        <f t="shared" si="148"/>
        <v>0</v>
      </c>
      <c r="AT155" s="888">
        <f t="shared" si="149"/>
        <v>0</v>
      </c>
      <c r="AU155" s="886">
        <f t="shared" si="150"/>
        <v>0</v>
      </c>
      <c r="AV155" s="886">
        <f t="shared" si="151"/>
        <v>0</v>
      </c>
      <c r="AW155" s="888">
        <f t="shared" si="152"/>
        <v>0</v>
      </c>
      <c r="AX155" s="886">
        <f t="shared" si="153"/>
        <v>0</v>
      </c>
      <c r="AY155" s="886">
        <f t="shared" si="154"/>
        <v>0</v>
      </c>
      <c r="AZ155" s="888">
        <f t="shared" si="155"/>
        <v>0</v>
      </c>
      <c r="BA155" s="884">
        <f t="shared" si="156"/>
        <v>0</v>
      </c>
      <c r="BB155" s="883">
        <f t="shared" si="157"/>
        <v>0</v>
      </c>
      <c r="BC155" s="884">
        <f t="shared" si="158"/>
        <v>0</v>
      </c>
      <c r="BD155" s="883">
        <f t="shared" si="159"/>
        <v>0</v>
      </c>
      <c r="BE155" s="886">
        <f t="shared" si="160"/>
        <v>0</v>
      </c>
      <c r="BF155" s="886">
        <f t="shared" si="161"/>
        <v>0</v>
      </c>
      <c r="BG155" s="888">
        <f t="shared" si="162"/>
        <v>0</v>
      </c>
      <c r="BH155" s="886">
        <f t="shared" si="163"/>
        <v>0</v>
      </c>
      <c r="BI155" s="886">
        <f t="shared" si="164"/>
        <v>0</v>
      </c>
      <c r="BJ155" s="890">
        <f t="shared" si="165"/>
        <v>0</v>
      </c>
      <c r="BK155" s="885">
        <f t="shared" si="166"/>
        <v>0</v>
      </c>
      <c r="BL155" s="885">
        <f t="shared" si="167"/>
        <v>0</v>
      </c>
      <c r="BM155" s="762"/>
      <c r="BN155" s="764"/>
      <c r="BO155" s="770"/>
      <c r="BP155" s="763"/>
      <c r="BQ155" s="764"/>
      <c r="BR155" s="770"/>
      <c r="BS155" s="768">
        <f t="shared" si="168"/>
        <v>0</v>
      </c>
      <c r="BT155" s="768">
        <f t="shared" si="169"/>
        <v>0</v>
      </c>
      <c r="BU155" s="771">
        <f t="shared" si="170"/>
        <v>0</v>
      </c>
      <c r="BV155" s="772"/>
      <c r="BW155" s="767"/>
      <c r="BX155" s="765"/>
      <c r="BY155" s="772"/>
      <c r="BZ155" s="767"/>
      <c r="CA155" s="765"/>
      <c r="CB155" s="772"/>
      <c r="CC155" s="767"/>
      <c r="CD155" s="765"/>
      <c r="CE155" s="773">
        <f t="shared" si="171"/>
        <v>0</v>
      </c>
      <c r="CF155" s="774">
        <f t="shared" si="172"/>
        <v>0</v>
      </c>
      <c r="CG155" s="775">
        <f t="shared" si="173"/>
        <v>0</v>
      </c>
      <c r="CH155" s="772"/>
      <c r="CI155" s="767"/>
      <c r="CJ155" s="776"/>
      <c r="CK155" s="874">
        <v>275</v>
      </c>
      <c r="CL155" s="778">
        <v>375</v>
      </c>
      <c r="CM155" s="764">
        <v>299</v>
      </c>
      <c r="CN155" s="764">
        <v>340</v>
      </c>
      <c r="CO155" s="582">
        <v>629</v>
      </c>
      <c r="CP155" s="583">
        <v>590</v>
      </c>
      <c r="CQ155" s="777">
        <v>156</v>
      </c>
      <c r="CR155" s="778">
        <v>124</v>
      </c>
      <c r="CS155" s="778">
        <v>97</v>
      </c>
      <c r="CT155" s="778">
        <v>135</v>
      </c>
      <c r="CU155" s="778">
        <v>91</v>
      </c>
      <c r="CV155" s="764">
        <v>96</v>
      </c>
      <c r="CW155" s="584">
        <v>189</v>
      </c>
      <c r="CX155" s="583">
        <v>157</v>
      </c>
      <c r="CY155" s="777"/>
      <c r="CZ155" s="778"/>
      <c r="DA155" s="778"/>
      <c r="DB155" s="778"/>
      <c r="DC155" s="778"/>
      <c r="DD155" s="767"/>
      <c r="DE155" s="767"/>
      <c r="DF155" s="765"/>
      <c r="DG155" s="892">
        <f t="shared" si="194"/>
        <v>156</v>
      </c>
      <c r="DH155" s="884">
        <f t="shared" si="174"/>
        <v>156</v>
      </c>
      <c r="DI155" s="883">
        <f t="shared" si="195"/>
        <v>124</v>
      </c>
      <c r="DJ155" s="884">
        <f t="shared" si="175"/>
        <v>124</v>
      </c>
      <c r="DK155" s="883">
        <f t="shared" si="196"/>
        <v>97</v>
      </c>
      <c r="DL155" s="884">
        <f t="shared" si="176"/>
        <v>97</v>
      </c>
      <c r="DM155" s="888">
        <f t="shared" si="197"/>
        <v>135</v>
      </c>
      <c r="DN155" s="886">
        <f t="shared" si="180"/>
        <v>135</v>
      </c>
      <c r="DO155" s="886">
        <f t="shared" si="177"/>
        <v>135</v>
      </c>
      <c r="DP155" s="888">
        <f t="shared" si="198"/>
        <v>91</v>
      </c>
      <c r="DQ155" s="886">
        <f t="shared" si="181"/>
        <v>91</v>
      </c>
      <c r="DR155" s="886">
        <f t="shared" si="178"/>
        <v>91</v>
      </c>
      <c r="DS155" s="888">
        <f t="shared" si="199"/>
        <v>96</v>
      </c>
      <c r="DT155" s="886">
        <f t="shared" si="182"/>
        <v>96</v>
      </c>
      <c r="DU155" s="886">
        <f t="shared" si="179"/>
        <v>96</v>
      </c>
      <c r="DV155" s="886">
        <f t="shared" si="183"/>
        <v>96</v>
      </c>
      <c r="DW155" s="888">
        <f t="shared" si="200"/>
        <v>189</v>
      </c>
      <c r="DX155" s="886">
        <f t="shared" si="184"/>
        <v>189</v>
      </c>
      <c r="DY155" s="886">
        <f t="shared" si="185"/>
        <v>189</v>
      </c>
      <c r="DZ155" s="954">
        <f t="shared" si="132"/>
        <v>157</v>
      </c>
      <c r="EA155" s="885">
        <f t="shared" si="186"/>
        <v>157</v>
      </c>
      <c r="EB155" s="885">
        <f t="shared" si="187"/>
        <v>157</v>
      </c>
      <c r="EC155" s="772">
        <v>67</v>
      </c>
      <c r="ED155" s="779">
        <v>112</v>
      </c>
      <c r="EE155" s="583">
        <v>103</v>
      </c>
      <c r="EF155" s="764">
        <v>1</v>
      </c>
      <c r="EG155" s="585">
        <v>2</v>
      </c>
      <c r="EH155" s="583">
        <v>2</v>
      </c>
      <c r="EI155" s="774">
        <f t="shared" si="188"/>
        <v>28</v>
      </c>
      <c r="EJ155" s="774">
        <f t="shared" si="189"/>
        <v>75</v>
      </c>
      <c r="EK155" s="775">
        <f t="shared" si="190"/>
        <v>52</v>
      </c>
      <c r="EL155" s="772">
        <v>77</v>
      </c>
      <c r="EM155" s="767">
        <v>51</v>
      </c>
      <c r="EN155" s="583">
        <v>59</v>
      </c>
      <c r="EO155" s="772">
        <v>7</v>
      </c>
      <c r="EP155" s="586">
        <v>15</v>
      </c>
      <c r="EQ155" s="583">
        <v>30</v>
      </c>
      <c r="ER155" s="772">
        <v>5</v>
      </c>
      <c r="ES155" s="587">
        <v>3</v>
      </c>
      <c r="ET155" s="583">
        <v>2</v>
      </c>
      <c r="EU155" s="774">
        <f t="shared" si="191"/>
        <v>46</v>
      </c>
      <c r="EV155" s="774">
        <f t="shared" si="192"/>
        <v>22</v>
      </c>
      <c r="EW155" s="775">
        <f t="shared" si="193"/>
        <v>5</v>
      </c>
      <c r="EX155" s="772">
        <v>102</v>
      </c>
      <c r="EY155" s="767">
        <v>74</v>
      </c>
      <c r="EZ155" s="583">
        <v>65</v>
      </c>
    </row>
    <row r="156" spans="1:156">
      <c r="A156" s="589" t="s">
        <v>105</v>
      </c>
      <c r="B156" s="579" t="s">
        <v>565</v>
      </c>
      <c r="C156" s="815"/>
      <c r="D156" s="580">
        <v>246813</v>
      </c>
      <c r="E156" s="581">
        <v>12</v>
      </c>
      <c r="F156" s="762"/>
      <c r="G156" s="763"/>
      <c r="H156" s="763"/>
      <c r="I156" s="764"/>
      <c r="J156" s="764"/>
      <c r="K156" s="764"/>
      <c r="L156" s="765"/>
      <c r="M156" s="762"/>
      <c r="N156" s="763"/>
      <c r="O156" s="766"/>
      <c r="P156" s="766"/>
      <c r="Q156" s="763"/>
      <c r="R156" s="763"/>
      <c r="S156" s="763"/>
      <c r="T156" s="763"/>
      <c r="U156" s="763"/>
      <c r="V156" s="764"/>
      <c r="W156" s="767"/>
      <c r="X156" s="765"/>
      <c r="Y156" s="762"/>
      <c r="Z156" s="763"/>
      <c r="AA156" s="763"/>
      <c r="AB156" s="763"/>
      <c r="AC156" s="764"/>
      <c r="AD156" s="767"/>
      <c r="AE156" s="763"/>
      <c r="AF156" s="763"/>
      <c r="AG156" s="763"/>
      <c r="AH156" s="764"/>
      <c r="AI156" s="767"/>
      <c r="AJ156" s="765"/>
      <c r="AK156" s="892">
        <f t="shared" si="140"/>
        <v>0</v>
      </c>
      <c r="AL156" s="884">
        <f t="shared" si="141"/>
        <v>0</v>
      </c>
      <c r="AM156" s="883">
        <f t="shared" si="142"/>
        <v>0</v>
      </c>
      <c r="AN156" s="884">
        <f t="shared" si="143"/>
        <v>0</v>
      </c>
      <c r="AO156" s="883">
        <f t="shared" si="144"/>
        <v>0</v>
      </c>
      <c r="AP156" s="884">
        <f t="shared" si="145"/>
        <v>0</v>
      </c>
      <c r="AQ156" s="768">
        <f t="shared" si="146"/>
        <v>0</v>
      </c>
      <c r="AR156" s="883">
        <f t="shared" si="147"/>
        <v>0</v>
      </c>
      <c r="AS156" s="886">
        <f t="shared" si="148"/>
        <v>0</v>
      </c>
      <c r="AT156" s="888">
        <f t="shared" si="149"/>
        <v>0</v>
      </c>
      <c r="AU156" s="886">
        <f t="shared" si="150"/>
        <v>0</v>
      </c>
      <c r="AV156" s="886">
        <f t="shared" si="151"/>
        <v>0</v>
      </c>
      <c r="AW156" s="888">
        <f t="shared" si="152"/>
        <v>0</v>
      </c>
      <c r="AX156" s="886">
        <f t="shared" si="153"/>
        <v>0</v>
      </c>
      <c r="AY156" s="886">
        <f t="shared" si="154"/>
        <v>0</v>
      </c>
      <c r="AZ156" s="888">
        <f t="shared" si="155"/>
        <v>0</v>
      </c>
      <c r="BA156" s="884">
        <f t="shared" si="156"/>
        <v>0</v>
      </c>
      <c r="BB156" s="883">
        <f t="shared" si="157"/>
        <v>0</v>
      </c>
      <c r="BC156" s="884">
        <f t="shared" si="158"/>
        <v>0</v>
      </c>
      <c r="BD156" s="883">
        <f t="shared" si="159"/>
        <v>0</v>
      </c>
      <c r="BE156" s="886">
        <f t="shared" si="160"/>
        <v>0</v>
      </c>
      <c r="BF156" s="886">
        <f t="shared" si="161"/>
        <v>0</v>
      </c>
      <c r="BG156" s="888">
        <f t="shared" si="162"/>
        <v>0</v>
      </c>
      <c r="BH156" s="886">
        <f t="shared" si="163"/>
        <v>0</v>
      </c>
      <c r="BI156" s="886">
        <f t="shared" si="164"/>
        <v>0</v>
      </c>
      <c r="BJ156" s="890">
        <f t="shared" si="165"/>
        <v>0</v>
      </c>
      <c r="BK156" s="885">
        <f t="shared" si="166"/>
        <v>0</v>
      </c>
      <c r="BL156" s="885">
        <f t="shared" si="167"/>
        <v>0</v>
      </c>
      <c r="BM156" s="762"/>
      <c r="BN156" s="764"/>
      <c r="BO156" s="770"/>
      <c r="BP156" s="763"/>
      <c r="BQ156" s="764"/>
      <c r="BR156" s="770"/>
      <c r="BS156" s="768">
        <f t="shared" si="168"/>
        <v>0</v>
      </c>
      <c r="BT156" s="768">
        <f t="shared" si="169"/>
        <v>0</v>
      </c>
      <c r="BU156" s="771">
        <f t="shared" si="170"/>
        <v>0</v>
      </c>
      <c r="BV156" s="772"/>
      <c r="BW156" s="767"/>
      <c r="BX156" s="765"/>
      <c r="BY156" s="772"/>
      <c r="BZ156" s="767"/>
      <c r="CA156" s="765"/>
      <c r="CB156" s="772"/>
      <c r="CC156" s="767"/>
      <c r="CD156" s="765"/>
      <c r="CE156" s="773">
        <f t="shared" si="171"/>
        <v>0</v>
      </c>
      <c r="CF156" s="774">
        <f t="shared" si="172"/>
        <v>0</v>
      </c>
      <c r="CG156" s="775">
        <f t="shared" si="173"/>
        <v>0</v>
      </c>
      <c r="CH156" s="772"/>
      <c r="CI156" s="767"/>
      <c r="CJ156" s="776"/>
      <c r="CK156" s="874">
        <v>778</v>
      </c>
      <c r="CL156" s="778">
        <v>791</v>
      </c>
      <c r="CM156" s="764">
        <v>947</v>
      </c>
      <c r="CN156" s="764">
        <v>1115</v>
      </c>
      <c r="CO156" s="582">
        <v>1645</v>
      </c>
      <c r="CP156" s="583">
        <v>1694</v>
      </c>
      <c r="CQ156" s="777">
        <v>208</v>
      </c>
      <c r="CR156" s="778">
        <v>213</v>
      </c>
      <c r="CS156" s="778">
        <v>250</v>
      </c>
      <c r="CT156" s="778">
        <v>300</v>
      </c>
      <c r="CU156" s="778">
        <v>386</v>
      </c>
      <c r="CV156" s="764">
        <v>347</v>
      </c>
      <c r="CW156" s="584">
        <v>477</v>
      </c>
      <c r="CX156" s="583">
        <v>445</v>
      </c>
      <c r="CY156" s="777"/>
      <c r="CZ156" s="778"/>
      <c r="DA156" s="778"/>
      <c r="DB156" s="778"/>
      <c r="DC156" s="778"/>
      <c r="DD156" s="767"/>
      <c r="DE156" s="767"/>
      <c r="DF156" s="765"/>
      <c r="DG156" s="892">
        <f t="shared" si="194"/>
        <v>208</v>
      </c>
      <c r="DH156" s="884">
        <f t="shared" si="174"/>
        <v>208</v>
      </c>
      <c r="DI156" s="883">
        <f t="shared" si="195"/>
        <v>213</v>
      </c>
      <c r="DJ156" s="884">
        <f t="shared" si="175"/>
        <v>213</v>
      </c>
      <c r="DK156" s="883">
        <f t="shared" si="196"/>
        <v>250</v>
      </c>
      <c r="DL156" s="884">
        <f t="shared" si="176"/>
        <v>250</v>
      </c>
      <c r="DM156" s="888">
        <f t="shared" si="197"/>
        <v>300</v>
      </c>
      <c r="DN156" s="886">
        <f t="shared" si="180"/>
        <v>300</v>
      </c>
      <c r="DO156" s="886">
        <f t="shared" si="177"/>
        <v>300</v>
      </c>
      <c r="DP156" s="888">
        <f t="shared" si="198"/>
        <v>386</v>
      </c>
      <c r="DQ156" s="886">
        <f t="shared" si="181"/>
        <v>386</v>
      </c>
      <c r="DR156" s="886">
        <f t="shared" si="178"/>
        <v>386</v>
      </c>
      <c r="DS156" s="888">
        <f t="shared" si="199"/>
        <v>347</v>
      </c>
      <c r="DT156" s="886">
        <f t="shared" si="182"/>
        <v>347</v>
      </c>
      <c r="DU156" s="886">
        <f t="shared" si="179"/>
        <v>347</v>
      </c>
      <c r="DV156" s="886">
        <f t="shared" si="183"/>
        <v>347</v>
      </c>
      <c r="DW156" s="888">
        <f t="shared" si="200"/>
        <v>477</v>
      </c>
      <c r="DX156" s="886">
        <f t="shared" si="184"/>
        <v>477</v>
      </c>
      <c r="DY156" s="886">
        <f t="shared" si="185"/>
        <v>477</v>
      </c>
      <c r="DZ156" s="954">
        <f t="shared" si="132"/>
        <v>445</v>
      </c>
      <c r="EA156" s="885">
        <f t="shared" si="186"/>
        <v>445</v>
      </c>
      <c r="EB156" s="885">
        <f t="shared" si="187"/>
        <v>445</v>
      </c>
      <c r="EC156" s="772">
        <v>182</v>
      </c>
      <c r="ED156" s="779">
        <v>273</v>
      </c>
      <c r="EE156" s="583">
        <v>251</v>
      </c>
      <c r="EF156" s="764">
        <v>6</v>
      </c>
      <c r="EG156" s="585">
        <v>9</v>
      </c>
      <c r="EH156" s="583">
        <v>10</v>
      </c>
      <c r="EI156" s="774">
        <f t="shared" si="188"/>
        <v>159</v>
      </c>
      <c r="EJ156" s="774">
        <f t="shared" si="189"/>
        <v>195</v>
      </c>
      <c r="EK156" s="775">
        <f t="shared" si="190"/>
        <v>184</v>
      </c>
      <c r="EL156" s="772">
        <v>90</v>
      </c>
      <c r="EM156" s="767">
        <v>117</v>
      </c>
      <c r="EN156" s="583">
        <v>75</v>
      </c>
      <c r="EO156" s="772">
        <v>47</v>
      </c>
      <c r="EP156" s="586">
        <v>104</v>
      </c>
      <c r="EQ156" s="583">
        <v>170</v>
      </c>
      <c r="ER156" s="772">
        <v>16</v>
      </c>
      <c r="ES156" s="587">
        <v>19</v>
      </c>
      <c r="ET156" s="583">
        <v>13</v>
      </c>
      <c r="EU156" s="774">
        <f t="shared" si="191"/>
        <v>147</v>
      </c>
      <c r="EV156" s="774">
        <f t="shared" si="192"/>
        <v>146</v>
      </c>
      <c r="EW156" s="775">
        <f t="shared" si="193"/>
        <v>89</v>
      </c>
      <c r="EX156" s="772">
        <v>71</v>
      </c>
      <c r="EY156" s="767">
        <v>71</v>
      </c>
      <c r="EZ156" s="583">
        <v>101</v>
      </c>
    </row>
    <row r="157" spans="1:156">
      <c r="A157" s="589" t="s">
        <v>105</v>
      </c>
      <c r="B157" s="579" t="s">
        <v>566</v>
      </c>
      <c r="C157" s="815"/>
      <c r="D157" s="580">
        <v>138840</v>
      </c>
      <c r="E157" s="581">
        <v>12</v>
      </c>
      <c r="F157" s="762"/>
      <c r="G157" s="763"/>
      <c r="H157" s="763"/>
      <c r="I157" s="764"/>
      <c r="J157" s="764"/>
      <c r="K157" s="764"/>
      <c r="L157" s="765"/>
      <c r="M157" s="762"/>
      <c r="N157" s="763"/>
      <c r="O157" s="766"/>
      <c r="P157" s="766"/>
      <c r="Q157" s="763"/>
      <c r="R157" s="763"/>
      <c r="S157" s="763"/>
      <c r="T157" s="763"/>
      <c r="U157" s="763"/>
      <c r="V157" s="764"/>
      <c r="W157" s="767"/>
      <c r="X157" s="765"/>
      <c r="Y157" s="762"/>
      <c r="Z157" s="763"/>
      <c r="AA157" s="763"/>
      <c r="AB157" s="763"/>
      <c r="AC157" s="764"/>
      <c r="AD157" s="767"/>
      <c r="AE157" s="763"/>
      <c r="AF157" s="763"/>
      <c r="AG157" s="763"/>
      <c r="AH157" s="764"/>
      <c r="AI157" s="767"/>
      <c r="AJ157" s="765"/>
      <c r="AK157" s="892">
        <f t="shared" si="140"/>
        <v>0</v>
      </c>
      <c r="AL157" s="884">
        <f t="shared" si="141"/>
        <v>0</v>
      </c>
      <c r="AM157" s="883">
        <f t="shared" si="142"/>
        <v>0</v>
      </c>
      <c r="AN157" s="884">
        <f t="shared" si="143"/>
        <v>0</v>
      </c>
      <c r="AO157" s="883">
        <f t="shared" si="144"/>
        <v>0</v>
      </c>
      <c r="AP157" s="884">
        <f t="shared" si="145"/>
        <v>0</v>
      </c>
      <c r="AQ157" s="768">
        <f t="shared" si="146"/>
        <v>0</v>
      </c>
      <c r="AR157" s="883">
        <f t="shared" si="147"/>
        <v>0</v>
      </c>
      <c r="AS157" s="886">
        <f t="shared" si="148"/>
        <v>0</v>
      </c>
      <c r="AT157" s="888">
        <f t="shared" si="149"/>
        <v>0</v>
      </c>
      <c r="AU157" s="886">
        <f t="shared" si="150"/>
        <v>0</v>
      </c>
      <c r="AV157" s="886">
        <f t="shared" si="151"/>
        <v>0</v>
      </c>
      <c r="AW157" s="888">
        <f t="shared" si="152"/>
        <v>0</v>
      </c>
      <c r="AX157" s="886">
        <f t="shared" si="153"/>
        <v>0</v>
      </c>
      <c r="AY157" s="886">
        <f t="shared" si="154"/>
        <v>0</v>
      </c>
      <c r="AZ157" s="888">
        <f t="shared" si="155"/>
        <v>0</v>
      </c>
      <c r="BA157" s="884">
        <f t="shared" si="156"/>
        <v>0</v>
      </c>
      <c r="BB157" s="883">
        <f t="shared" si="157"/>
        <v>0</v>
      </c>
      <c r="BC157" s="884">
        <f t="shared" si="158"/>
        <v>0</v>
      </c>
      <c r="BD157" s="883">
        <f t="shared" si="159"/>
        <v>0</v>
      </c>
      <c r="BE157" s="886">
        <f t="shared" si="160"/>
        <v>0</v>
      </c>
      <c r="BF157" s="886">
        <f t="shared" si="161"/>
        <v>0</v>
      </c>
      <c r="BG157" s="888">
        <f t="shared" si="162"/>
        <v>0</v>
      </c>
      <c r="BH157" s="886">
        <f t="shared" si="163"/>
        <v>0</v>
      </c>
      <c r="BI157" s="886">
        <f t="shared" si="164"/>
        <v>0</v>
      </c>
      <c r="BJ157" s="890">
        <f t="shared" si="165"/>
        <v>0</v>
      </c>
      <c r="BK157" s="885">
        <f t="shared" si="166"/>
        <v>0</v>
      </c>
      <c r="BL157" s="885">
        <f t="shared" si="167"/>
        <v>0</v>
      </c>
      <c r="BM157" s="762"/>
      <c r="BN157" s="764"/>
      <c r="BO157" s="770"/>
      <c r="BP157" s="763"/>
      <c r="BQ157" s="764"/>
      <c r="BR157" s="770"/>
      <c r="BS157" s="768">
        <f t="shared" si="168"/>
        <v>0</v>
      </c>
      <c r="BT157" s="768">
        <f t="shared" si="169"/>
        <v>0</v>
      </c>
      <c r="BU157" s="771">
        <f t="shared" si="170"/>
        <v>0</v>
      </c>
      <c r="BV157" s="772"/>
      <c r="BW157" s="767"/>
      <c r="BX157" s="765"/>
      <c r="BY157" s="772"/>
      <c r="BZ157" s="767"/>
      <c r="CA157" s="765"/>
      <c r="CB157" s="772"/>
      <c r="CC157" s="767"/>
      <c r="CD157" s="765"/>
      <c r="CE157" s="773">
        <f t="shared" si="171"/>
        <v>0</v>
      </c>
      <c r="CF157" s="774">
        <f t="shared" si="172"/>
        <v>0</v>
      </c>
      <c r="CG157" s="775">
        <f t="shared" si="173"/>
        <v>0</v>
      </c>
      <c r="CH157" s="772"/>
      <c r="CI157" s="767"/>
      <c r="CJ157" s="776"/>
      <c r="CK157" s="874">
        <v>949</v>
      </c>
      <c r="CL157" s="778">
        <v>870</v>
      </c>
      <c r="CM157" s="764">
        <v>1021</v>
      </c>
      <c r="CN157" s="764">
        <v>1021</v>
      </c>
      <c r="CO157" s="582">
        <v>1751</v>
      </c>
      <c r="CP157" s="583">
        <v>1619</v>
      </c>
      <c r="CQ157" s="777">
        <v>437</v>
      </c>
      <c r="CR157" s="778">
        <v>327</v>
      </c>
      <c r="CS157" s="778">
        <v>291</v>
      </c>
      <c r="CT157" s="778">
        <v>329</v>
      </c>
      <c r="CU157" s="778">
        <v>404</v>
      </c>
      <c r="CV157" s="764">
        <v>395</v>
      </c>
      <c r="CW157" s="582">
        <v>579</v>
      </c>
      <c r="CX157" s="583">
        <v>488</v>
      </c>
      <c r="CY157" s="777"/>
      <c r="CZ157" s="778"/>
      <c r="DA157" s="778"/>
      <c r="DB157" s="778"/>
      <c r="DC157" s="778"/>
      <c r="DD157" s="767"/>
      <c r="DE157" s="767"/>
      <c r="DF157" s="765"/>
      <c r="DG157" s="892">
        <f t="shared" si="194"/>
        <v>437</v>
      </c>
      <c r="DH157" s="884">
        <f t="shared" si="174"/>
        <v>437</v>
      </c>
      <c r="DI157" s="883">
        <f t="shared" si="195"/>
        <v>327</v>
      </c>
      <c r="DJ157" s="884">
        <f t="shared" si="175"/>
        <v>327</v>
      </c>
      <c r="DK157" s="883">
        <f t="shared" si="196"/>
        <v>291</v>
      </c>
      <c r="DL157" s="884">
        <f t="shared" si="176"/>
        <v>291</v>
      </c>
      <c r="DM157" s="888">
        <f t="shared" si="197"/>
        <v>329</v>
      </c>
      <c r="DN157" s="886">
        <f t="shared" si="180"/>
        <v>329</v>
      </c>
      <c r="DO157" s="886">
        <f t="shared" si="177"/>
        <v>329</v>
      </c>
      <c r="DP157" s="888">
        <f t="shared" si="198"/>
        <v>404</v>
      </c>
      <c r="DQ157" s="886">
        <f t="shared" si="181"/>
        <v>404</v>
      </c>
      <c r="DR157" s="886">
        <f t="shared" si="178"/>
        <v>404</v>
      </c>
      <c r="DS157" s="888">
        <f t="shared" si="199"/>
        <v>395</v>
      </c>
      <c r="DT157" s="886">
        <f t="shared" si="182"/>
        <v>395</v>
      </c>
      <c r="DU157" s="886">
        <f t="shared" si="179"/>
        <v>395</v>
      </c>
      <c r="DV157" s="886">
        <f t="shared" si="183"/>
        <v>395</v>
      </c>
      <c r="DW157" s="888">
        <f t="shared" si="200"/>
        <v>579</v>
      </c>
      <c r="DX157" s="886">
        <f t="shared" si="184"/>
        <v>579</v>
      </c>
      <c r="DY157" s="886">
        <f t="shared" si="185"/>
        <v>579</v>
      </c>
      <c r="DZ157" s="954">
        <f t="shared" si="132"/>
        <v>488</v>
      </c>
      <c r="EA157" s="885">
        <f t="shared" si="186"/>
        <v>488</v>
      </c>
      <c r="EB157" s="885">
        <f t="shared" si="187"/>
        <v>488</v>
      </c>
      <c r="EC157" s="772">
        <v>224</v>
      </c>
      <c r="ED157" s="779">
        <v>308</v>
      </c>
      <c r="EE157" s="583">
        <v>246</v>
      </c>
      <c r="EF157" s="764">
        <v>6</v>
      </c>
      <c r="EG157" s="585">
        <v>9</v>
      </c>
      <c r="EH157" s="583">
        <v>4</v>
      </c>
      <c r="EI157" s="774">
        <f t="shared" si="188"/>
        <v>165</v>
      </c>
      <c r="EJ157" s="774">
        <f t="shared" si="189"/>
        <v>262</v>
      </c>
      <c r="EK157" s="775">
        <f t="shared" si="190"/>
        <v>238</v>
      </c>
      <c r="EL157" s="772">
        <v>72</v>
      </c>
      <c r="EM157" s="767">
        <v>125</v>
      </c>
      <c r="EN157" s="583">
        <v>123</v>
      </c>
      <c r="EO157" s="772">
        <v>36</v>
      </c>
      <c r="EP157" s="586">
        <v>31</v>
      </c>
      <c r="EQ157" s="583">
        <v>31</v>
      </c>
      <c r="ER157" s="772">
        <v>12</v>
      </c>
      <c r="ES157" s="587">
        <v>11</v>
      </c>
      <c r="ET157" s="583">
        <v>19</v>
      </c>
      <c r="EU157" s="774">
        <f t="shared" si="191"/>
        <v>209</v>
      </c>
      <c r="EV157" s="774">
        <f t="shared" si="192"/>
        <v>237</v>
      </c>
      <c r="EW157" s="775">
        <f t="shared" si="193"/>
        <v>222</v>
      </c>
      <c r="EX157" s="772">
        <v>137</v>
      </c>
      <c r="EY157" s="767">
        <v>113</v>
      </c>
      <c r="EZ157" s="583">
        <v>104</v>
      </c>
    </row>
    <row r="158" spans="1:156">
      <c r="A158" s="578" t="s">
        <v>105</v>
      </c>
      <c r="B158" s="579" t="s">
        <v>567</v>
      </c>
      <c r="C158" s="815"/>
      <c r="D158" s="580">
        <v>138956</v>
      </c>
      <c r="E158" s="581">
        <v>12</v>
      </c>
      <c r="F158" s="762"/>
      <c r="G158" s="763"/>
      <c r="H158" s="763"/>
      <c r="I158" s="764"/>
      <c r="J158" s="764"/>
      <c r="K158" s="764"/>
      <c r="L158" s="765"/>
      <c r="M158" s="762"/>
      <c r="N158" s="763"/>
      <c r="O158" s="766"/>
      <c r="P158" s="766"/>
      <c r="Q158" s="763"/>
      <c r="R158" s="763"/>
      <c r="S158" s="763"/>
      <c r="T158" s="763"/>
      <c r="U158" s="763"/>
      <c r="V158" s="764"/>
      <c r="W158" s="767"/>
      <c r="X158" s="765"/>
      <c r="Y158" s="762"/>
      <c r="Z158" s="763"/>
      <c r="AA158" s="763"/>
      <c r="AB158" s="763"/>
      <c r="AC158" s="764"/>
      <c r="AD158" s="767"/>
      <c r="AE158" s="763"/>
      <c r="AF158" s="763"/>
      <c r="AG158" s="763"/>
      <c r="AH158" s="764"/>
      <c r="AI158" s="767"/>
      <c r="AJ158" s="765"/>
      <c r="AK158" s="892">
        <f t="shared" si="140"/>
        <v>0</v>
      </c>
      <c r="AL158" s="884">
        <f t="shared" si="141"/>
        <v>0</v>
      </c>
      <c r="AM158" s="883">
        <f t="shared" si="142"/>
        <v>0</v>
      </c>
      <c r="AN158" s="884">
        <f t="shared" si="143"/>
        <v>0</v>
      </c>
      <c r="AO158" s="883">
        <f t="shared" si="144"/>
        <v>0</v>
      </c>
      <c r="AP158" s="884">
        <f t="shared" si="145"/>
        <v>0</v>
      </c>
      <c r="AQ158" s="768">
        <f t="shared" si="146"/>
        <v>0</v>
      </c>
      <c r="AR158" s="883">
        <f t="shared" si="147"/>
        <v>0</v>
      </c>
      <c r="AS158" s="886">
        <f t="shared" si="148"/>
        <v>0</v>
      </c>
      <c r="AT158" s="888">
        <f t="shared" si="149"/>
        <v>0</v>
      </c>
      <c r="AU158" s="886">
        <f t="shared" si="150"/>
        <v>0</v>
      </c>
      <c r="AV158" s="886">
        <f t="shared" si="151"/>
        <v>0</v>
      </c>
      <c r="AW158" s="888">
        <f t="shared" si="152"/>
        <v>0</v>
      </c>
      <c r="AX158" s="886">
        <f t="shared" si="153"/>
        <v>0</v>
      </c>
      <c r="AY158" s="886">
        <f t="shared" si="154"/>
        <v>0</v>
      </c>
      <c r="AZ158" s="888">
        <f t="shared" si="155"/>
        <v>0</v>
      </c>
      <c r="BA158" s="884">
        <f t="shared" si="156"/>
        <v>0</v>
      </c>
      <c r="BB158" s="883">
        <f t="shared" si="157"/>
        <v>0</v>
      </c>
      <c r="BC158" s="884">
        <f t="shared" si="158"/>
        <v>0</v>
      </c>
      <c r="BD158" s="883">
        <f t="shared" si="159"/>
        <v>0</v>
      </c>
      <c r="BE158" s="886">
        <f t="shared" si="160"/>
        <v>0</v>
      </c>
      <c r="BF158" s="886">
        <f t="shared" si="161"/>
        <v>0</v>
      </c>
      <c r="BG158" s="888">
        <f t="shared" si="162"/>
        <v>0</v>
      </c>
      <c r="BH158" s="886">
        <f t="shared" si="163"/>
        <v>0</v>
      </c>
      <c r="BI158" s="886">
        <f t="shared" si="164"/>
        <v>0</v>
      </c>
      <c r="BJ158" s="890">
        <f t="shared" si="165"/>
        <v>0</v>
      </c>
      <c r="BK158" s="885">
        <f t="shared" si="166"/>
        <v>0</v>
      </c>
      <c r="BL158" s="885">
        <f t="shared" si="167"/>
        <v>0</v>
      </c>
      <c r="BM158" s="762"/>
      <c r="BN158" s="764"/>
      <c r="BO158" s="770"/>
      <c r="BP158" s="763"/>
      <c r="BQ158" s="764"/>
      <c r="BR158" s="770"/>
      <c r="BS158" s="768">
        <f t="shared" si="168"/>
        <v>0</v>
      </c>
      <c r="BT158" s="768">
        <f t="shared" si="169"/>
        <v>0</v>
      </c>
      <c r="BU158" s="771">
        <f t="shared" si="170"/>
        <v>0</v>
      </c>
      <c r="BV158" s="772"/>
      <c r="BW158" s="767"/>
      <c r="BX158" s="765"/>
      <c r="BY158" s="772"/>
      <c r="BZ158" s="767"/>
      <c r="CA158" s="765"/>
      <c r="CB158" s="772"/>
      <c r="CC158" s="767"/>
      <c r="CD158" s="765"/>
      <c r="CE158" s="773">
        <f t="shared" si="171"/>
        <v>0</v>
      </c>
      <c r="CF158" s="774">
        <f t="shared" si="172"/>
        <v>0</v>
      </c>
      <c r="CG158" s="775">
        <f t="shared" si="173"/>
        <v>0</v>
      </c>
      <c r="CH158" s="772"/>
      <c r="CI158" s="767"/>
      <c r="CJ158" s="776"/>
      <c r="CK158" s="874">
        <v>1048</v>
      </c>
      <c r="CL158" s="778">
        <v>1059</v>
      </c>
      <c r="CM158" s="764">
        <v>1033</v>
      </c>
      <c r="CN158" s="764">
        <v>1237</v>
      </c>
      <c r="CO158" s="582">
        <v>1546</v>
      </c>
      <c r="CP158" s="583">
        <v>1175</v>
      </c>
      <c r="CQ158" s="777">
        <v>445</v>
      </c>
      <c r="CR158" s="778">
        <v>485</v>
      </c>
      <c r="CS158" s="778">
        <v>459</v>
      </c>
      <c r="CT158" s="778">
        <v>542</v>
      </c>
      <c r="CU158" s="778">
        <v>523</v>
      </c>
      <c r="CV158" s="764">
        <v>548</v>
      </c>
      <c r="CW158" s="582">
        <v>508</v>
      </c>
      <c r="CX158" s="583">
        <v>626</v>
      </c>
      <c r="CY158" s="777"/>
      <c r="CZ158" s="778"/>
      <c r="DA158" s="778"/>
      <c r="DB158" s="778"/>
      <c r="DC158" s="778"/>
      <c r="DD158" s="767"/>
      <c r="DE158" s="767"/>
      <c r="DF158" s="765"/>
      <c r="DG158" s="892">
        <f t="shared" si="194"/>
        <v>445</v>
      </c>
      <c r="DH158" s="884">
        <f t="shared" si="174"/>
        <v>445</v>
      </c>
      <c r="DI158" s="883">
        <f t="shared" si="195"/>
        <v>485</v>
      </c>
      <c r="DJ158" s="884">
        <f t="shared" si="175"/>
        <v>485</v>
      </c>
      <c r="DK158" s="883">
        <f t="shared" si="196"/>
        <v>459</v>
      </c>
      <c r="DL158" s="884">
        <f t="shared" si="176"/>
        <v>459</v>
      </c>
      <c r="DM158" s="888">
        <f t="shared" si="197"/>
        <v>542</v>
      </c>
      <c r="DN158" s="886">
        <f t="shared" si="180"/>
        <v>542</v>
      </c>
      <c r="DO158" s="886">
        <f t="shared" si="177"/>
        <v>542</v>
      </c>
      <c r="DP158" s="888">
        <f t="shared" si="198"/>
        <v>523</v>
      </c>
      <c r="DQ158" s="886">
        <f t="shared" si="181"/>
        <v>523</v>
      </c>
      <c r="DR158" s="886">
        <f t="shared" si="178"/>
        <v>523</v>
      </c>
      <c r="DS158" s="888">
        <f t="shared" si="199"/>
        <v>548</v>
      </c>
      <c r="DT158" s="886">
        <f t="shared" si="182"/>
        <v>548</v>
      </c>
      <c r="DU158" s="886">
        <f t="shared" si="179"/>
        <v>548</v>
      </c>
      <c r="DV158" s="886">
        <f t="shared" si="183"/>
        <v>548</v>
      </c>
      <c r="DW158" s="888">
        <f t="shared" si="200"/>
        <v>508</v>
      </c>
      <c r="DX158" s="886">
        <f t="shared" si="184"/>
        <v>508</v>
      </c>
      <c r="DY158" s="886">
        <f t="shared" si="185"/>
        <v>508</v>
      </c>
      <c r="DZ158" s="954">
        <f t="shared" si="132"/>
        <v>626</v>
      </c>
      <c r="EA158" s="885">
        <f t="shared" si="186"/>
        <v>626</v>
      </c>
      <c r="EB158" s="885">
        <f t="shared" si="187"/>
        <v>626</v>
      </c>
      <c r="EC158" s="772">
        <v>289</v>
      </c>
      <c r="ED158" s="779">
        <v>255</v>
      </c>
      <c r="EE158" s="583">
        <v>308</v>
      </c>
      <c r="EF158" s="764">
        <v>6</v>
      </c>
      <c r="EG158" s="585">
        <v>1</v>
      </c>
      <c r="EH158" s="583">
        <v>2</v>
      </c>
      <c r="EI158" s="774">
        <f t="shared" si="188"/>
        <v>253</v>
      </c>
      <c r="EJ158" s="774">
        <f t="shared" si="189"/>
        <v>252</v>
      </c>
      <c r="EK158" s="775">
        <f t="shared" si="190"/>
        <v>316</v>
      </c>
      <c r="EL158" s="772">
        <v>238</v>
      </c>
      <c r="EM158" s="767">
        <v>228</v>
      </c>
      <c r="EN158" s="583">
        <v>202</v>
      </c>
      <c r="EO158" s="772">
        <v>86</v>
      </c>
      <c r="EP158" s="586">
        <v>76</v>
      </c>
      <c r="EQ158" s="583">
        <v>86</v>
      </c>
      <c r="ER158" s="772">
        <v>8</v>
      </c>
      <c r="ES158" s="587">
        <v>9</v>
      </c>
      <c r="ET158" s="583">
        <v>12</v>
      </c>
      <c r="EU158" s="774">
        <f t="shared" si="191"/>
        <v>210</v>
      </c>
      <c r="EV158" s="774">
        <f t="shared" si="192"/>
        <v>210</v>
      </c>
      <c r="EW158" s="775">
        <f t="shared" si="193"/>
        <v>248</v>
      </c>
      <c r="EX158" s="772">
        <v>233</v>
      </c>
      <c r="EY158" s="767">
        <v>250</v>
      </c>
      <c r="EZ158" s="583">
        <v>190</v>
      </c>
    </row>
    <row r="159" spans="1:156">
      <c r="A159" s="578" t="s">
        <v>105</v>
      </c>
      <c r="B159" s="579" t="s">
        <v>568</v>
      </c>
      <c r="C159" s="815"/>
      <c r="D159" s="580">
        <v>140304</v>
      </c>
      <c r="E159" s="581">
        <v>12</v>
      </c>
      <c r="F159" s="762"/>
      <c r="G159" s="763"/>
      <c r="H159" s="763"/>
      <c r="I159" s="764"/>
      <c r="J159" s="764"/>
      <c r="K159" s="764"/>
      <c r="L159" s="765"/>
      <c r="M159" s="762"/>
      <c r="N159" s="763"/>
      <c r="O159" s="766"/>
      <c r="P159" s="766"/>
      <c r="Q159" s="763"/>
      <c r="R159" s="763"/>
      <c r="S159" s="763"/>
      <c r="T159" s="763"/>
      <c r="U159" s="763"/>
      <c r="V159" s="764"/>
      <c r="W159" s="767"/>
      <c r="X159" s="765"/>
      <c r="Y159" s="762"/>
      <c r="Z159" s="763"/>
      <c r="AA159" s="763"/>
      <c r="AB159" s="763"/>
      <c r="AC159" s="764"/>
      <c r="AD159" s="767"/>
      <c r="AE159" s="763"/>
      <c r="AF159" s="763"/>
      <c r="AG159" s="763"/>
      <c r="AH159" s="764"/>
      <c r="AI159" s="767"/>
      <c r="AJ159" s="765"/>
      <c r="AK159" s="892">
        <f t="shared" si="140"/>
        <v>0</v>
      </c>
      <c r="AL159" s="884">
        <f t="shared" si="141"/>
        <v>0</v>
      </c>
      <c r="AM159" s="883">
        <f t="shared" si="142"/>
        <v>0</v>
      </c>
      <c r="AN159" s="884">
        <f t="shared" si="143"/>
        <v>0</v>
      </c>
      <c r="AO159" s="883">
        <f t="shared" si="144"/>
        <v>0</v>
      </c>
      <c r="AP159" s="884">
        <f t="shared" si="145"/>
        <v>0</v>
      </c>
      <c r="AQ159" s="768">
        <f t="shared" si="146"/>
        <v>0</v>
      </c>
      <c r="AR159" s="883">
        <f t="shared" si="147"/>
        <v>0</v>
      </c>
      <c r="AS159" s="886">
        <f t="shared" si="148"/>
        <v>0</v>
      </c>
      <c r="AT159" s="888">
        <f t="shared" si="149"/>
        <v>0</v>
      </c>
      <c r="AU159" s="886">
        <f t="shared" si="150"/>
        <v>0</v>
      </c>
      <c r="AV159" s="886">
        <f t="shared" si="151"/>
        <v>0</v>
      </c>
      <c r="AW159" s="888">
        <f t="shared" si="152"/>
        <v>0</v>
      </c>
      <c r="AX159" s="886">
        <f t="shared" si="153"/>
        <v>0</v>
      </c>
      <c r="AY159" s="886">
        <f t="shared" si="154"/>
        <v>0</v>
      </c>
      <c r="AZ159" s="888">
        <f t="shared" si="155"/>
        <v>0</v>
      </c>
      <c r="BA159" s="884">
        <f t="shared" si="156"/>
        <v>0</v>
      </c>
      <c r="BB159" s="883">
        <f t="shared" si="157"/>
        <v>0</v>
      </c>
      <c r="BC159" s="884">
        <f t="shared" si="158"/>
        <v>0</v>
      </c>
      <c r="BD159" s="883">
        <f t="shared" si="159"/>
        <v>0</v>
      </c>
      <c r="BE159" s="886">
        <f t="shared" si="160"/>
        <v>0</v>
      </c>
      <c r="BF159" s="886">
        <f t="shared" si="161"/>
        <v>0</v>
      </c>
      <c r="BG159" s="888">
        <f t="shared" si="162"/>
        <v>0</v>
      </c>
      <c r="BH159" s="886">
        <f t="shared" si="163"/>
        <v>0</v>
      </c>
      <c r="BI159" s="886">
        <f t="shared" si="164"/>
        <v>0</v>
      </c>
      <c r="BJ159" s="890">
        <f t="shared" si="165"/>
        <v>0</v>
      </c>
      <c r="BK159" s="885">
        <f t="shared" si="166"/>
        <v>0</v>
      </c>
      <c r="BL159" s="885">
        <f t="shared" si="167"/>
        <v>0</v>
      </c>
      <c r="BM159" s="762"/>
      <c r="BN159" s="764"/>
      <c r="BO159" s="770"/>
      <c r="BP159" s="763"/>
      <c r="BQ159" s="764"/>
      <c r="BR159" s="770"/>
      <c r="BS159" s="768">
        <f t="shared" si="168"/>
        <v>0</v>
      </c>
      <c r="BT159" s="768">
        <f t="shared" si="169"/>
        <v>0</v>
      </c>
      <c r="BU159" s="771">
        <f t="shared" si="170"/>
        <v>0</v>
      </c>
      <c r="BV159" s="772"/>
      <c r="BW159" s="767"/>
      <c r="BX159" s="765"/>
      <c r="BY159" s="772"/>
      <c r="BZ159" s="767"/>
      <c r="CA159" s="765"/>
      <c r="CB159" s="772"/>
      <c r="CC159" s="767"/>
      <c r="CD159" s="765"/>
      <c r="CE159" s="773">
        <f t="shared" si="171"/>
        <v>0</v>
      </c>
      <c r="CF159" s="774">
        <f t="shared" si="172"/>
        <v>0</v>
      </c>
      <c r="CG159" s="775">
        <f t="shared" si="173"/>
        <v>0</v>
      </c>
      <c r="CH159" s="772"/>
      <c r="CI159" s="767"/>
      <c r="CJ159" s="776"/>
      <c r="CK159" s="874">
        <v>1142</v>
      </c>
      <c r="CL159" s="778">
        <v>854</v>
      </c>
      <c r="CM159" s="764">
        <v>936</v>
      </c>
      <c r="CN159" s="764">
        <v>1199</v>
      </c>
      <c r="CO159" s="582">
        <v>1662</v>
      </c>
      <c r="CP159" s="583">
        <v>1777</v>
      </c>
      <c r="CQ159" s="777">
        <v>597</v>
      </c>
      <c r="CR159" s="778">
        <v>546</v>
      </c>
      <c r="CS159" s="778">
        <v>626</v>
      </c>
      <c r="CT159" s="778">
        <v>432</v>
      </c>
      <c r="CU159" s="778">
        <v>436</v>
      </c>
      <c r="CV159" s="764">
        <v>579</v>
      </c>
      <c r="CW159" s="582">
        <v>941</v>
      </c>
      <c r="CX159" s="583">
        <v>1099</v>
      </c>
      <c r="CY159" s="777"/>
      <c r="CZ159" s="778"/>
      <c r="DA159" s="778"/>
      <c r="DB159" s="778"/>
      <c r="DC159" s="778"/>
      <c r="DD159" s="767"/>
      <c r="DE159" s="767"/>
      <c r="DF159" s="765"/>
      <c r="DG159" s="892">
        <f t="shared" si="194"/>
        <v>597</v>
      </c>
      <c r="DH159" s="884">
        <f t="shared" si="174"/>
        <v>597</v>
      </c>
      <c r="DI159" s="883">
        <f t="shared" si="195"/>
        <v>546</v>
      </c>
      <c r="DJ159" s="884">
        <f t="shared" si="175"/>
        <v>546</v>
      </c>
      <c r="DK159" s="883">
        <f t="shared" si="196"/>
        <v>626</v>
      </c>
      <c r="DL159" s="884">
        <f t="shared" si="176"/>
        <v>626</v>
      </c>
      <c r="DM159" s="888">
        <f t="shared" si="197"/>
        <v>432</v>
      </c>
      <c r="DN159" s="886">
        <f t="shared" si="180"/>
        <v>432</v>
      </c>
      <c r="DO159" s="886">
        <f t="shared" si="177"/>
        <v>432</v>
      </c>
      <c r="DP159" s="888">
        <f t="shared" si="198"/>
        <v>436</v>
      </c>
      <c r="DQ159" s="886">
        <f t="shared" si="181"/>
        <v>436</v>
      </c>
      <c r="DR159" s="886">
        <f t="shared" si="178"/>
        <v>436</v>
      </c>
      <c r="DS159" s="888">
        <f t="shared" si="199"/>
        <v>579</v>
      </c>
      <c r="DT159" s="886">
        <f t="shared" si="182"/>
        <v>579</v>
      </c>
      <c r="DU159" s="886">
        <f t="shared" si="179"/>
        <v>579</v>
      </c>
      <c r="DV159" s="886">
        <f t="shared" si="183"/>
        <v>579</v>
      </c>
      <c r="DW159" s="888">
        <f t="shared" si="200"/>
        <v>941</v>
      </c>
      <c r="DX159" s="886">
        <f t="shared" si="184"/>
        <v>941</v>
      </c>
      <c r="DY159" s="886">
        <f t="shared" si="185"/>
        <v>941</v>
      </c>
      <c r="DZ159" s="954">
        <f t="shared" si="132"/>
        <v>1099</v>
      </c>
      <c r="EA159" s="885">
        <f t="shared" si="186"/>
        <v>1099</v>
      </c>
      <c r="EB159" s="885">
        <f t="shared" si="187"/>
        <v>1099</v>
      </c>
      <c r="EC159" s="772">
        <v>294</v>
      </c>
      <c r="ED159" s="779">
        <v>520</v>
      </c>
      <c r="EE159" s="583">
        <v>479</v>
      </c>
      <c r="EF159" s="764">
        <v>5</v>
      </c>
      <c r="EG159" s="585">
        <v>4</v>
      </c>
      <c r="EH159" s="583">
        <v>19</v>
      </c>
      <c r="EI159" s="774">
        <f t="shared" si="188"/>
        <v>280</v>
      </c>
      <c r="EJ159" s="774">
        <f t="shared" si="189"/>
        <v>417</v>
      </c>
      <c r="EK159" s="775">
        <f t="shared" si="190"/>
        <v>601</v>
      </c>
      <c r="EL159" s="772">
        <v>116</v>
      </c>
      <c r="EM159" s="767">
        <v>109</v>
      </c>
      <c r="EN159" s="583">
        <v>120</v>
      </c>
      <c r="EO159" s="772">
        <v>68</v>
      </c>
      <c r="EP159" s="586">
        <v>82</v>
      </c>
      <c r="EQ159" s="583">
        <v>53</v>
      </c>
      <c r="ER159" s="772">
        <v>14</v>
      </c>
      <c r="ES159" s="587">
        <v>15</v>
      </c>
      <c r="ET159" s="583">
        <v>18</v>
      </c>
      <c r="EU159" s="774">
        <f t="shared" si="191"/>
        <v>234</v>
      </c>
      <c r="EV159" s="774">
        <f t="shared" si="192"/>
        <v>230</v>
      </c>
      <c r="EW159" s="775">
        <f t="shared" si="193"/>
        <v>388</v>
      </c>
      <c r="EX159" s="772">
        <v>130</v>
      </c>
      <c r="EY159" s="767">
        <v>141</v>
      </c>
      <c r="EZ159" s="583">
        <v>132</v>
      </c>
    </row>
    <row r="160" spans="1:156">
      <c r="A160" s="578" t="s">
        <v>105</v>
      </c>
      <c r="B160" s="760" t="s">
        <v>569</v>
      </c>
      <c r="C160" s="817"/>
      <c r="D160" s="580">
        <v>140331</v>
      </c>
      <c r="E160" s="581">
        <v>12</v>
      </c>
      <c r="F160" s="762"/>
      <c r="G160" s="763"/>
      <c r="H160" s="763"/>
      <c r="I160" s="764"/>
      <c r="J160" s="764"/>
      <c r="K160" s="764"/>
      <c r="L160" s="765"/>
      <c r="M160" s="762"/>
      <c r="N160" s="763"/>
      <c r="O160" s="766"/>
      <c r="P160" s="766"/>
      <c r="Q160" s="763"/>
      <c r="R160" s="763"/>
      <c r="S160" s="763"/>
      <c r="T160" s="763"/>
      <c r="U160" s="763"/>
      <c r="V160" s="764"/>
      <c r="W160" s="767"/>
      <c r="X160" s="765"/>
      <c r="Y160" s="762"/>
      <c r="Z160" s="763"/>
      <c r="AA160" s="763"/>
      <c r="AB160" s="763"/>
      <c r="AC160" s="764"/>
      <c r="AD160" s="767"/>
      <c r="AE160" s="763"/>
      <c r="AF160" s="763"/>
      <c r="AG160" s="763"/>
      <c r="AH160" s="764"/>
      <c r="AI160" s="767"/>
      <c r="AJ160" s="765"/>
      <c r="AK160" s="892">
        <f t="shared" si="140"/>
        <v>0</v>
      </c>
      <c r="AL160" s="884">
        <f t="shared" si="141"/>
        <v>0</v>
      </c>
      <c r="AM160" s="883">
        <f t="shared" si="142"/>
        <v>0</v>
      </c>
      <c r="AN160" s="884">
        <f t="shared" si="143"/>
        <v>0</v>
      </c>
      <c r="AO160" s="883">
        <f t="shared" si="144"/>
        <v>0</v>
      </c>
      <c r="AP160" s="884">
        <f t="shared" si="145"/>
        <v>0</v>
      </c>
      <c r="AQ160" s="768">
        <f t="shared" si="146"/>
        <v>0</v>
      </c>
      <c r="AR160" s="883">
        <f t="shared" si="147"/>
        <v>0</v>
      </c>
      <c r="AS160" s="886">
        <f t="shared" si="148"/>
        <v>0</v>
      </c>
      <c r="AT160" s="888">
        <f t="shared" si="149"/>
        <v>0</v>
      </c>
      <c r="AU160" s="886">
        <f t="shared" si="150"/>
        <v>0</v>
      </c>
      <c r="AV160" s="886">
        <f t="shared" si="151"/>
        <v>0</v>
      </c>
      <c r="AW160" s="888">
        <f t="shared" si="152"/>
        <v>0</v>
      </c>
      <c r="AX160" s="886">
        <f t="shared" si="153"/>
        <v>0</v>
      </c>
      <c r="AY160" s="886">
        <f t="shared" si="154"/>
        <v>0</v>
      </c>
      <c r="AZ160" s="888">
        <f t="shared" si="155"/>
        <v>0</v>
      </c>
      <c r="BA160" s="884">
        <f t="shared" si="156"/>
        <v>0</v>
      </c>
      <c r="BB160" s="883">
        <f t="shared" si="157"/>
        <v>0</v>
      </c>
      <c r="BC160" s="884">
        <f t="shared" si="158"/>
        <v>0</v>
      </c>
      <c r="BD160" s="883">
        <f t="shared" si="159"/>
        <v>0</v>
      </c>
      <c r="BE160" s="886">
        <f t="shared" si="160"/>
        <v>0</v>
      </c>
      <c r="BF160" s="886">
        <f t="shared" si="161"/>
        <v>0</v>
      </c>
      <c r="BG160" s="888">
        <f t="shared" si="162"/>
        <v>0</v>
      </c>
      <c r="BH160" s="886">
        <f t="shared" si="163"/>
        <v>0</v>
      </c>
      <c r="BI160" s="886">
        <f t="shared" si="164"/>
        <v>0</v>
      </c>
      <c r="BJ160" s="890">
        <f t="shared" si="165"/>
        <v>0</v>
      </c>
      <c r="BK160" s="885">
        <f t="shared" si="166"/>
        <v>0</v>
      </c>
      <c r="BL160" s="885">
        <f t="shared" si="167"/>
        <v>0</v>
      </c>
      <c r="BM160" s="762"/>
      <c r="BN160" s="764"/>
      <c r="BO160" s="770"/>
      <c r="BP160" s="763"/>
      <c r="BQ160" s="764"/>
      <c r="BR160" s="770"/>
      <c r="BS160" s="768">
        <f t="shared" si="168"/>
        <v>0</v>
      </c>
      <c r="BT160" s="768">
        <f t="shared" si="169"/>
        <v>0</v>
      </c>
      <c r="BU160" s="771">
        <f t="shared" si="170"/>
        <v>0</v>
      </c>
      <c r="BV160" s="772"/>
      <c r="BW160" s="767"/>
      <c r="BX160" s="765"/>
      <c r="BY160" s="772"/>
      <c r="BZ160" s="767"/>
      <c r="CA160" s="765"/>
      <c r="CB160" s="772"/>
      <c r="CC160" s="767"/>
      <c r="CD160" s="765"/>
      <c r="CE160" s="773">
        <f t="shared" si="171"/>
        <v>0</v>
      </c>
      <c r="CF160" s="774">
        <f t="shared" si="172"/>
        <v>0</v>
      </c>
      <c r="CG160" s="775">
        <f t="shared" si="173"/>
        <v>0</v>
      </c>
      <c r="CH160" s="772"/>
      <c r="CI160" s="767"/>
      <c r="CJ160" s="776"/>
      <c r="CK160" s="874">
        <v>3874</v>
      </c>
      <c r="CL160" s="778">
        <v>3586</v>
      </c>
      <c r="CM160" s="764">
        <v>3856</v>
      </c>
      <c r="CN160" s="764">
        <v>3218</v>
      </c>
      <c r="CO160" s="582">
        <v>2932</v>
      </c>
      <c r="CP160" s="583">
        <v>2932</v>
      </c>
      <c r="CQ160" s="777">
        <v>871</v>
      </c>
      <c r="CR160" s="778">
        <v>865</v>
      </c>
      <c r="CS160" s="778">
        <v>941</v>
      </c>
      <c r="CT160" s="778">
        <v>923</v>
      </c>
      <c r="CU160" s="778">
        <v>1022</v>
      </c>
      <c r="CV160" s="764">
        <v>1222</v>
      </c>
      <c r="CW160" s="584">
        <v>1187</v>
      </c>
      <c r="CX160" s="583">
        <v>1520</v>
      </c>
      <c r="CY160" s="777"/>
      <c r="CZ160" s="778"/>
      <c r="DA160" s="778"/>
      <c r="DB160" s="778"/>
      <c r="DC160" s="778"/>
      <c r="DD160" s="767"/>
      <c r="DE160" s="767"/>
      <c r="DF160" s="765"/>
      <c r="DG160" s="892">
        <f t="shared" si="194"/>
        <v>871</v>
      </c>
      <c r="DH160" s="884">
        <f t="shared" si="174"/>
        <v>871</v>
      </c>
      <c r="DI160" s="883">
        <f t="shared" si="195"/>
        <v>865</v>
      </c>
      <c r="DJ160" s="884">
        <f t="shared" si="175"/>
        <v>865</v>
      </c>
      <c r="DK160" s="883">
        <f t="shared" si="196"/>
        <v>941</v>
      </c>
      <c r="DL160" s="884">
        <f t="shared" si="176"/>
        <v>941</v>
      </c>
      <c r="DM160" s="888">
        <f t="shared" si="197"/>
        <v>923</v>
      </c>
      <c r="DN160" s="886">
        <f t="shared" si="180"/>
        <v>923</v>
      </c>
      <c r="DO160" s="886">
        <f t="shared" si="177"/>
        <v>923</v>
      </c>
      <c r="DP160" s="888">
        <f t="shared" si="198"/>
        <v>1022</v>
      </c>
      <c r="DQ160" s="886">
        <f t="shared" si="181"/>
        <v>1022</v>
      </c>
      <c r="DR160" s="886">
        <f t="shared" si="178"/>
        <v>1022</v>
      </c>
      <c r="DS160" s="888">
        <f t="shared" si="199"/>
        <v>1222</v>
      </c>
      <c r="DT160" s="886">
        <f t="shared" si="182"/>
        <v>1222</v>
      </c>
      <c r="DU160" s="886">
        <f t="shared" si="179"/>
        <v>1222</v>
      </c>
      <c r="DV160" s="886">
        <f t="shared" si="183"/>
        <v>1222</v>
      </c>
      <c r="DW160" s="888">
        <f t="shared" si="200"/>
        <v>1187</v>
      </c>
      <c r="DX160" s="886">
        <f t="shared" si="184"/>
        <v>1187</v>
      </c>
      <c r="DY160" s="886">
        <f t="shared" si="185"/>
        <v>1187</v>
      </c>
      <c r="DZ160" s="954">
        <f t="shared" si="132"/>
        <v>1520</v>
      </c>
      <c r="EA160" s="885">
        <f t="shared" si="186"/>
        <v>1520</v>
      </c>
      <c r="EB160" s="885">
        <f t="shared" si="187"/>
        <v>1520</v>
      </c>
      <c r="EC160" s="772">
        <v>489</v>
      </c>
      <c r="ED160" s="779">
        <v>605</v>
      </c>
      <c r="EE160" s="583">
        <v>748</v>
      </c>
      <c r="EF160" s="764">
        <v>9</v>
      </c>
      <c r="EG160" s="585">
        <v>12</v>
      </c>
      <c r="EH160" s="583">
        <v>20</v>
      </c>
      <c r="EI160" s="774">
        <f t="shared" si="188"/>
        <v>724</v>
      </c>
      <c r="EJ160" s="774">
        <f t="shared" si="189"/>
        <v>570</v>
      </c>
      <c r="EK160" s="775">
        <f t="shared" si="190"/>
        <v>752</v>
      </c>
      <c r="EL160" s="772">
        <v>171</v>
      </c>
      <c r="EM160" s="767">
        <v>187</v>
      </c>
      <c r="EN160" s="583">
        <v>230</v>
      </c>
      <c r="EO160" s="772">
        <v>49</v>
      </c>
      <c r="EP160" s="586">
        <v>321</v>
      </c>
      <c r="EQ160" s="583">
        <v>403</v>
      </c>
      <c r="ER160" s="772">
        <v>61</v>
      </c>
      <c r="ES160" s="587">
        <v>55</v>
      </c>
      <c r="ET160" s="583">
        <v>74</v>
      </c>
      <c r="EU160" s="774">
        <f t="shared" si="191"/>
        <v>642</v>
      </c>
      <c r="EV160" s="774">
        <f t="shared" si="192"/>
        <v>459</v>
      </c>
      <c r="EW160" s="775">
        <f t="shared" si="193"/>
        <v>515</v>
      </c>
      <c r="EX160" s="772">
        <v>239</v>
      </c>
      <c r="EY160" s="767">
        <v>237</v>
      </c>
      <c r="EZ160" s="583">
        <v>267</v>
      </c>
    </row>
    <row r="161" spans="1:156">
      <c r="A161" s="589" t="s">
        <v>105</v>
      </c>
      <c r="B161" s="590" t="s">
        <v>570</v>
      </c>
      <c r="C161" s="818"/>
      <c r="D161" s="580">
        <v>139357</v>
      </c>
      <c r="E161" s="581">
        <v>12</v>
      </c>
      <c r="F161" s="762"/>
      <c r="G161" s="763"/>
      <c r="H161" s="763"/>
      <c r="I161" s="764"/>
      <c r="J161" s="764"/>
      <c r="K161" s="764"/>
      <c r="L161" s="765"/>
      <c r="M161" s="762"/>
      <c r="N161" s="763"/>
      <c r="O161" s="766"/>
      <c r="P161" s="766"/>
      <c r="Q161" s="763"/>
      <c r="R161" s="763"/>
      <c r="S161" s="763"/>
      <c r="T161" s="763"/>
      <c r="U161" s="763"/>
      <c r="V161" s="764"/>
      <c r="W161" s="767"/>
      <c r="X161" s="765"/>
      <c r="Y161" s="762"/>
      <c r="Z161" s="763"/>
      <c r="AA161" s="763"/>
      <c r="AB161" s="763"/>
      <c r="AC161" s="764"/>
      <c r="AD161" s="767"/>
      <c r="AE161" s="763"/>
      <c r="AF161" s="763"/>
      <c r="AG161" s="763"/>
      <c r="AH161" s="764"/>
      <c r="AI161" s="767"/>
      <c r="AJ161" s="765"/>
      <c r="AK161" s="892">
        <f t="shared" si="140"/>
        <v>0</v>
      </c>
      <c r="AL161" s="884">
        <f t="shared" si="141"/>
        <v>0</v>
      </c>
      <c r="AM161" s="883">
        <f t="shared" si="142"/>
        <v>0</v>
      </c>
      <c r="AN161" s="884">
        <f t="shared" si="143"/>
        <v>0</v>
      </c>
      <c r="AO161" s="883">
        <f t="shared" si="144"/>
        <v>0</v>
      </c>
      <c r="AP161" s="884">
        <f t="shared" si="145"/>
        <v>0</v>
      </c>
      <c r="AQ161" s="768">
        <f t="shared" si="146"/>
        <v>0</v>
      </c>
      <c r="AR161" s="883">
        <f t="shared" si="147"/>
        <v>0</v>
      </c>
      <c r="AS161" s="886">
        <f t="shared" si="148"/>
        <v>0</v>
      </c>
      <c r="AT161" s="888">
        <f t="shared" si="149"/>
        <v>0</v>
      </c>
      <c r="AU161" s="886">
        <f t="shared" si="150"/>
        <v>0</v>
      </c>
      <c r="AV161" s="886">
        <f t="shared" si="151"/>
        <v>0</v>
      </c>
      <c r="AW161" s="888">
        <f t="shared" si="152"/>
        <v>0</v>
      </c>
      <c r="AX161" s="886">
        <f t="shared" si="153"/>
        <v>0</v>
      </c>
      <c r="AY161" s="886">
        <f t="shared" si="154"/>
        <v>0</v>
      </c>
      <c r="AZ161" s="888">
        <f t="shared" si="155"/>
        <v>0</v>
      </c>
      <c r="BA161" s="884">
        <f t="shared" si="156"/>
        <v>0</v>
      </c>
      <c r="BB161" s="883">
        <f t="shared" si="157"/>
        <v>0</v>
      </c>
      <c r="BC161" s="884">
        <f t="shared" si="158"/>
        <v>0</v>
      </c>
      <c r="BD161" s="883">
        <f t="shared" si="159"/>
        <v>0</v>
      </c>
      <c r="BE161" s="886">
        <f t="shared" si="160"/>
        <v>0</v>
      </c>
      <c r="BF161" s="886">
        <f t="shared" si="161"/>
        <v>0</v>
      </c>
      <c r="BG161" s="888">
        <f t="shared" si="162"/>
        <v>0</v>
      </c>
      <c r="BH161" s="886">
        <f t="shared" si="163"/>
        <v>0</v>
      </c>
      <c r="BI161" s="886">
        <f t="shared" si="164"/>
        <v>0</v>
      </c>
      <c r="BJ161" s="890">
        <f t="shared" si="165"/>
        <v>0</v>
      </c>
      <c r="BK161" s="885">
        <f t="shared" si="166"/>
        <v>0</v>
      </c>
      <c r="BL161" s="885">
        <f t="shared" si="167"/>
        <v>0</v>
      </c>
      <c r="BM161" s="762"/>
      <c r="BN161" s="764"/>
      <c r="BO161" s="770"/>
      <c r="BP161" s="763"/>
      <c r="BQ161" s="764"/>
      <c r="BR161" s="770"/>
      <c r="BS161" s="768">
        <f t="shared" si="168"/>
        <v>0</v>
      </c>
      <c r="BT161" s="768">
        <f t="shared" si="169"/>
        <v>0</v>
      </c>
      <c r="BU161" s="771">
        <f t="shared" si="170"/>
        <v>0</v>
      </c>
      <c r="BV161" s="772"/>
      <c r="BW161" s="767"/>
      <c r="BX161" s="765"/>
      <c r="BY161" s="772"/>
      <c r="BZ161" s="767"/>
      <c r="CA161" s="765"/>
      <c r="CB161" s="772"/>
      <c r="CC161" s="767"/>
      <c r="CD161" s="765"/>
      <c r="CE161" s="773">
        <f t="shared" si="171"/>
        <v>0</v>
      </c>
      <c r="CF161" s="774">
        <f t="shared" si="172"/>
        <v>0</v>
      </c>
      <c r="CG161" s="775">
        <f t="shared" si="173"/>
        <v>0</v>
      </c>
      <c r="CH161" s="772"/>
      <c r="CI161" s="767"/>
      <c r="CJ161" s="776"/>
      <c r="CK161" s="874">
        <v>926</v>
      </c>
      <c r="CL161" s="778">
        <v>798</v>
      </c>
      <c r="CM161" s="764">
        <v>818</v>
      </c>
      <c r="CN161" s="764">
        <v>721</v>
      </c>
      <c r="CO161" s="582">
        <v>927</v>
      </c>
      <c r="CP161" s="583">
        <v>883</v>
      </c>
      <c r="CQ161" s="777">
        <v>431</v>
      </c>
      <c r="CR161" s="778">
        <v>511</v>
      </c>
      <c r="CS161" s="778">
        <v>426</v>
      </c>
      <c r="CT161" s="778">
        <v>293</v>
      </c>
      <c r="CU161" s="778">
        <v>355</v>
      </c>
      <c r="CV161" s="764">
        <v>369</v>
      </c>
      <c r="CW161" s="582">
        <v>478</v>
      </c>
      <c r="CX161" s="583">
        <v>467</v>
      </c>
      <c r="CY161" s="777"/>
      <c r="CZ161" s="778"/>
      <c r="DA161" s="778"/>
      <c r="DB161" s="778"/>
      <c r="DC161" s="778"/>
      <c r="DD161" s="767"/>
      <c r="DE161" s="767"/>
      <c r="DF161" s="765"/>
      <c r="DG161" s="892">
        <f t="shared" si="194"/>
        <v>431</v>
      </c>
      <c r="DH161" s="884">
        <f t="shared" si="174"/>
        <v>431</v>
      </c>
      <c r="DI161" s="883">
        <f t="shared" si="195"/>
        <v>511</v>
      </c>
      <c r="DJ161" s="884">
        <f t="shared" si="175"/>
        <v>511</v>
      </c>
      <c r="DK161" s="883">
        <f t="shared" si="196"/>
        <v>426</v>
      </c>
      <c r="DL161" s="884">
        <f t="shared" si="176"/>
        <v>426</v>
      </c>
      <c r="DM161" s="888">
        <f t="shared" si="197"/>
        <v>293</v>
      </c>
      <c r="DN161" s="886">
        <f t="shared" si="180"/>
        <v>293</v>
      </c>
      <c r="DO161" s="886">
        <f t="shared" si="177"/>
        <v>293</v>
      </c>
      <c r="DP161" s="888">
        <f t="shared" si="198"/>
        <v>355</v>
      </c>
      <c r="DQ161" s="886">
        <f t="shared" si="181"/>
        <v>355</v>
      </c>
      <c r="DR161" s="886">
        <f t="shared" si="178"/>
        <v>355</v>
      </c>
      <c r="DS161" s="888">
        <f t="shared" si="199"/>
        <v>369</v>
      </c>
      <c r="DT161" s="886">
        <f t="shared" si="182"/>
        <v>369</v>
      </c>
      <c r="DU161" s="886">
        <f t="shared" si="179"/>
        <v>369</v>
      </c>
      <c r="DV161" s="886">
        <f t="shared" si="183"/>
        <v>369</v>
      </c>
      <c r="DW161" s="888">
        <f t="shared" si="200"/>
        <v>478</v>
      </c>
      <c r="DX161" s="886">
        <f t="shared" si="184"/>
        <v>478</v>
      </c>
      <c r="DY161" s="886">
        <f t="shared" si="185"/>
        <v>478</v>
      </c>
      <c r="DZ161" s="954">
        <f t="shared" si="132"/>
        <v>467</v>
      </c>
      <c r="EA161" s="885">
        <f t="shared" si="186"/>
        <v>467</v>
      </c>
      <c r="EB161" s="885">
        <f t="shared" si="187"/>
        <v>467</v>
      </c>
      <c r="EC161" s="772">
        <v>193</v>
      </c>
      <c r="ED161" s="779">
        <v>201</v>
      </c>
      <c r="EE161" s="583">
        <v>217</v>
      </c>
      <c r="EF161" s="764">
        <v>3</v>
      </c>
      <c r="EG161" s="585">
        <v>5</v>
      </c>
      <c r="EH161" s="583">
        <v>10</v>
      </c>
      <c r="EI161" s="774">
        <f t="shared" si="188"/>
        <v>173</v>
      </c>
      <c r="EJ161" s="774">
        <f t="shared" si="189"/>
        <v>272</v>
      </c>
      <c r="EK161" s="775">
        <f t="shared" si="190"/>
        <v>240</v>
      </c>
      <c r="EL161" s="772">
        <v>57</v>
      </c>
      <c r="EM161" s="767">
        <v>67</v>
      </c>
      <c r="EN161" s="583">
        <v>70</v>
      </c>
      <c r="EO161" s="772">
        <v>51</v>
      </c>
      <c r="EP161" s="586">
        <v>169</v>
      </c>
      <c r="EQ161" s="583">
        <v>209</v>
      </c>
      <c r="ER161" s="772">
        <v>14</v>
      </c>
      <c r="ES161" s="587">
        <v>10</v>
      </c>
      <c r="ET161" s="583">
        <v>10</v>
      </c>
      <c r="EU161" s="774">
        <f t="shared" si="191"/>
        <v>171</v>
      </c>
      <c r="EV161" s="774">
        <f t="shared" si="192"/>
        <v>109</v>
      </c>
      <c r="EW161" s="775">
        <f t="shared" si="193"/>
        <v>80</v>
      </c>
      <c r="EX161" s="772">
        <v>174</v>
      </c>
      <c r="EY161" s="767">
        <v>152</v>
      </c>
      <c r="EZ161" s="583">
        <v>143</v>
      </c>
    </row>
    <row r="162" spans="1:156">
      <c r="A162" s="578" t="s">
        <v>105</v>
      </c>
      <c r="B162" s="760" t="s">
        <v>571</v>
      </c>
      <c r="C162" s="817"/>
      <c r="D162" s="580">
        <v>139384</v>
      </c>
      <c r="E162" s="581">
        <v>12</v>
      </c>
      <c r="F162" s="762"/>
      <c r="G162" s="763"/>
      <c r="H162" s="763"/>
      <c r="I162" s="764"/>
      <c r="J162" s="764"/>
      <c r="K162" s="764"/>
      <c r="L162" s="765"/>
      <c r="M162" s="762"/>
      <c r="N162" s="763"/>
      <c r="O162" s="766"/>
      <c r="P162" s="766"/>
      <c r="Q162" s="763"/>
      <c r="R162" s="763"/>
      <c r="S162" s="763"/>
      <c r="T162" s="763"/>
      <c r="U162" s="763"/>
      <c r="V162" s="764"/>
      <c r="W162" s="767"/>
      <c r="X162" s="765"/>
      <c r="Y162" s="762"/>
      <c r="Z162" s="763"/>
      <c r="AA162" s="763"/>
      <c r="AB162" s="763"/>
      <c r="AC162" s="764"/>
      <c r="AD162" s="767"/>
      <c r="AE162" s="763"/>
      <c r="AF162" s="763"/>
      <c r="AG162" s="763"/>
      <c r="AH162" s="764"/>
      <c r="AI162" s="767"/>
      <c r="AJ162" s="765"/>
      <c r="AK162" s="892">
        <f t="shared" si="140"/>
        <v>0</v>
      </c>
      <c r="AL162" s="884">
        <f t="shared" si="141"/>
        <v>0</v>
      </c>
      <c r="AM162" s="883">
        <f t="shared" si="142"/>
        <v>0</v>
      </c>
      <c r="AN162" s="884">
        <f t="shared" si="143"/>
        <v>0</v>
      </c>
      <c r="AO162" s="883">
        <f t="shared" si="144"/>
        <v>0</v>
      </c>
      <c r="AP162" s="884">
        <f t="shared" si="145"/>
        <v>0</v>
      </c>
      <c r="AQ162" s="768">
        <f t="shared" si="146"/>
        <v>0</v>
      </c>
      <c r="AR162" s="883">
        <f t="shared" si="147"/>
        <v>0</v>
      </c>
      <c r="AS162" s="886">
        <f t="shared" si="148"/>
        <v>0</v>
      </c>
      <c r="AT162" s="888">
        <f t="shared" si="149"/>
        <v>0</v>
      </c>
      <c r="AU162" s="886">
        <f t="shared" si="150"/>
        <v>0</v>
      </c>
      <c r="AV162" s="886">
        <f t="shared" si="151"/>
        <v>0</v>
      </c>
      <c r="AW162" s="888">
        <f t="shared" si="152"/>
        <v>0</v>
      </c>
      <c r="AX162" s="886">
        <f t="shared" si="153"/>
        <v>0</v>
      </c>
      <c r="AY162" s="886">
        <f t="shared" si="154"/>
        <v>0</v>
      </c>
      <c r="AZ162" s="888">
        <f t="shared" si="155"/>
        <v>0</v>
      </c>
      <c r="BA162" s="884">
        <f t="shared" si="156"/>
        <v>0</v>
      </c>
      <c r="BB162" s="883">
        <f t="shared" si="157"/>
        <v>0</v>
      </c>
      <c r="BC162" s="884">
        <f t="shared" si="158"/>
        <v>0</v>
      </c>
      <c r="BD162" s="883">
        <f t="shared" si="159"/>
        <v>0</v>
      </c>
      <c r="BE162" s="886">
        <f t="shared" si="160"/>
        <v>0</v>
      </c>
      <c r="BF162" s="886">
        <f t="shared" si="161"/>
        <v>0</v>
      </c>
      <c r="BG162" s="888">
        <f t="shared" si="162"/>
        <v>0</v>
      </c>
      <c r="BH162" s="886">
        <f t="shared" si="163"/>
        <v>0</v>
      </c>
      <c r="BI162" s="886">
        <f t="shared" si="164"/>
        <v>0</v>
      </c>
      <c r="BJ162" s="890">
        <f t="shared" si="165"/>
        <v>0</v>
      </c>
      <c r="BK162" s="885">
        <f t="shared" si="166"/>
        <v>0</v>
      </c>
      <c r="BL162" s="885">
        <f t="shared" si="167"/>
        <v>0</v>
      </c>
      <c r="BM162" s="762"/>
      <c r="BN162" s="764"/>
      <c r="BO162" s="770"/>
      <c r="BP162" s="763"/>
      <c r="BQ162" s="764"/>
      <c r="BR162" s="770"/>
      <c r="BS162" s="768">
        <f t="shared" si="168"/>
        <v>0</v>
      </c>
      <c r="BT162" s="768">
        <f t="shared" si="169"/>
        <v>0</v>
      </c>
      <c r="BU162" s="771">
        <f t="shared" si="170"/>
        <v>0</v>
      </c>
      <c r="BV162" s="772"/>
      <c r="BW162" s="767"/>
      <c r="BX162" s="765"/>
      <c r="BY162" s="772"/>
      <c r="BZ162" s="767"/>
      <c r="CA162" s="765"/>
      <c r="CB162" s="772"/>
      <c r="CC162" s="767"/>
      <c r="CD162" s="765"/>
      <c r="CE162" s="773">
        <f t="shared" si="171"/>
        <v>0</v>
      </c>
      <c r="CF162" s="774">
        <f t="shared" si="172"/>
        <v>0</v>
      </c>
      <c r="CG162" s="775">
        <f t="shared" si="173"/>
        <v>0</v>
      </c>
      <c r="CH162" s="772"/>
      <c r="CI162" s="767"/>
      <c r="CJ162" s="776"/>
      <c r="CK162" s="874">
        <v>1402</v>
      </c>
      <c r="CL162" s="778">
        <v>1335</v>
      </c>
      <c r="CM162" s="764">
        <v>1360</v>
      </c>
      <c r="CN162" s="764">
        <v>1806</v>
      </c>
      <c r="CO162" s="582">
        <v>1538</v>
      </c>
      <c r="CP162" s="583">
        <v>1501</v>
      </c>
      <c r="CQ162" s="777">
        <v>437</v>
      </c>
      <c r="CR162" s="778">
        <v>501</v>
      </c>
      <c r="CS162" s="778">
        <v>530</v>
      </c>
      <c r="CT162" s="778">
        <v>527</v>
      </c>
      <c r="CU162" s="778">
        <v>589</v>
      </c>
      <c r="CV162" s="764">
        <v>596</v>
      </c>
      <c r="CW162" s="582">
        <v>811</v>
      </c>
      <c r="CX162" s="583">
        <v>849</v>
      </c>
      <c r="CY162" s="777"/>
      <c r="CZ162" s="778"/>
      <c r="DA162" s="778"/>
      <c r="DB162" s="778"/>
      <c r="DC162" s="778"/>
      <c r="DD162" s="767"/>
      <c r="DE162" s="767"/>
      <c r="DF162" s="765"/>
      <c r="DG162" s="892">
        <f t="shared" si="194"/>
        <v>437</v>
      </c>
      <c r="DH162" s="884">
        <f t="shared" si="174"/>
        <v>437</v>
      </c>
      <c r="DI162" s="883">
        <f t="shared" si="195"/>
        <v>501</v>
      </c>
      <c r="DJ162" s="884">
        <f t="shared" si="175"/>
        <v>501</v>
      </c>
      <c r="DK162" s="883">
        <f t="shared" si="196"/>
        <v>530</v>
      </c>
      <c r="DL162" s="884">
        <f t="shared" si="176"/>
        <v>530</v>
      </c>
      <c r="DM162" s="888">
        <f t="shared" si="197"/>
        <v>527</v>
      </c>
      <c r="DN162" s="886">
        <f t="shared" si="180"/>
        <v>527</v>
      </c>
      <c r="DO162" s="886">
        <f t="shared" si="177"/>
        <v>527</v>
      </c>
      <c r="DP162" s="888">
        <f t="shared" si="198"/>
        <v>589</v>
      </c>
      <c r="DQ162" s="886">
        <f t="shared" si="181"/>
        <v>589</v>
      </c>
      <c r="DR162" s="886">
        <f t="shared" si="178"/>
        <v>589</v>
      </c>
      <c r="DS162" s="888">
        <f t="shared" si="199"/>
        <v>596</v>
      </c>
      <c r="DT162" s="886">
        <f t="shared" si="182"/>
        <v>596</v>
      </c>
      <c r="DU162" s="886">
        <f t="shared" si="179"/>
        <v>596</v>
      </c>
      <c r="DV162" s="886">
        <f t="shared" si="183"/>
        <v>596</v>
      </c>
      <c r="DW162" s="888">
        <f t="shared" si="200"/>
        <v>811</v>
      </c>
      <c r="DX162" s="886">
        <f t="shared" si="184"/>
        <v>811</v>
      </c>
      <c r="DY162" s="886">
        <f t="shared" si="185"/>
        <v>811</v>
      </c>
      <c r="DZ162" s="954">
        <f t="shared" si="132"/>
        <v>849</v>
      </c>
      <c r="EA162" s="885">
        <f t="shared" si="186"/>
        <v>849</v>
      </c>
      <c r="EB162" s="885">
        <f t="shared" si="187"/>
        <v>849</v>
      </c>
      <c r="EC162" s="772">
        <v>277</v>
      </c>
      <c r="ED162" s="779">
        <v>460</v>
      </c>
      <c r="EE162" s="583">
        <v>414</v>
      </c>
      <c r="EF162" s="764">
        <v>6</v>
      </c>
      <c r="EG162" s="585">
        <v>3</v>
      </c>
      <c r="EH162" s="583">
        <v>4</v>
      </c>
      <c r="EI162" s="774">
        <f t="shared" si="188"/>
        <v>313</v>
      </c>
      <c r="EJ162" s="774">
        <f t="shared" si="189"/>
        <v>348</v>
      </c>
      <c r="EK162" s="775">
        <f t="shared" si="190"/>
        <v>431</v>
      </c>
      <c r="EL162" s="772">
        <v>182</v>
      </c>
      <c r="EM162" s="767">
        <v>167</v>
      </c>
      <c r="EN162" s="583">
        <v>187</v>
      </c>
      <c r="EO162" s="772">
        <v>37</v>
      </c>
      <c r="EP162" s="586">
        <v>196</v>
      </c>
      <c r="EQ162" s="583">
        <v>242</v>
      </c>
      <c r="ER162" s="772">
        <v>23</v>
      </c>
      <c r="ES162" s="587">
        <v>20</v>
      </c>
      <c r="ET162" s="583">
        <v>9</v>
      </c>
      <c r="EU162" s="774">
        <f t="shared" si="191"/>
        <v>285</v>
      </c>
      <c r="EV162" s="774">
        <f t="shared" si="192"/>
        <v>206</v>
      </c>
      <c r="EW162" s="775">
        <f t="shared" si="193"/>
        <v>158</v>
      </c>
      <c r="EX162" s="772">
        <v>174</v>
      </c>
      <c r="EY162" s="767">
        <v>224</v>
      </c>
      <c r="EZ162" s="583">
        <v>206</v>
      </c>
    </row>
    <row r="163" spans="1:156">
      <c r="A163" s="591" t="s">
        <v>105</v>
      </c>
      <c r="B163" s="595" t="s">
        <v>627</v>
      </c>
      <c r="C163" s="819" t="s">
        <v>628</v>
      </c>
      <c r="D163" s="592">
        <v>244446</v>
      </c>
      <c r="E163" s="593">
        <v>12</v>
      </c>
      <c r="F163" s="762"/>
      <c r="G163" s="763"/>
      <c r="H163" s="763"/>
      <c r="I163" s="764"/>
      <c r="J163" s="764"/>
      <c r="K163" s="764"/>
      <c r="L163" s="765"/>
      <c r="M163" s="762"/>
      <c r="N163" s="763"/>
      <c r="O163" s="766"/>
      <c r="P163" s="766"/>
      <c r="Q163" s="763"/>
      <c r="R163" s="763"/>
      <c r="S163" s="763"/>
      <c r="T163" s="763"/>
      <c r="U163" s="763"/>
      <c r="V163" s="764"/>
      <c r="W163" s="767"/>
      <c r="X163" s="765"/>
      <c r="Y163" s="762"/>
      <c r="Z163" s="763"/>
      <c r="AA163" s="763"/>
      <c r="AB163" s="763"/>
      <c r="AC163" s="764"/>
      <c r="AD163" s="767"/>
      <c r="AE163" s="763"/>
      <c r="AF163" s="763"/>
      <c r="AG163" s="763"/>
      <c r="AH163" s="764"/>
      <c r="AI163" s="767"/>
      <c r="AJ163" s="765"/>
      <c r="AK163" s="892">
        <f t="shared" si="140"/>
        <v>0</v>
      </c>
      <c r="AL163" s="884">
        <f t="shared" si="141"/>
        <v>0</v>
      </c>
      <c r="AM163" s="883">
        <f t="shared" si="142"/>
        <v>0</v>
      </c>
      <c r="AN163" s="884">
        <f t="shared" si="143"/>
        <v>0</v>
      </c>
      <c r="AO163" s="883">
        <f t="shared" si="144"/>
        <v>0</v>
      </c>
      <c r="AP163" s="884">
        <f t="shared" si="145"/>
        <v>0</v>
      </c>
      <c r="AQ163" s="768">
        <f t="shared" si="146"/>
        <v>0</v>
      </c>
      <c r="AR163" s="883">
        <f t="shared" si="147"/>
        <v>0</v>
      </c>
      <c r="AS163" s="886">
        <f t="shared" si="148"/>
        <v>0</v>
      </c>
      <c r="AT163" s="888">
        <f t="shared" si="149"/>
        <v>0</v>
      </c>
      <c r="AU163" s="886">
        <f t="shared" si="150"/>
        <v>0</v>
      </c>
      <c r="AV163" s="886">
        <f t="shared" si="151"/>
        <v>0</v>
      </c>
      <c r="AW163" s="888">
        <f t="shared" si="152"/>
        <v>0</v>
      </c>
      <c r="AX163" s="886">
        <f t="shared" si="153"/>
        <v>0</v>
      </c>
      <c r="AY163" s="886">
        <f t="shared" si="154"/>
        <v>0</v>
      </c>
      <c r="AZ163" s="888">
        <f t="shared" si="155"/>
        <v>0</v>
      </c>
      <c r="BA163" s="884">
        <f t="shared" si="156"/>
        <v>0</v>
      </c>
      <c r="BB163" s="883">
        <f t="shared" si="157"/>
        <v>0</v>
      </c>
      <c r="BC163" s="884">
        <f t="shared" si="158"/>
        <v>0</v>
      </c>
      <c r="BD163" s="883">
        <f t="shared" si="159"/>
        <v>0</v>
      </c>
      <c r="BE163" s="886">
        <f t="shared" si="160"/>
        <v>0</v>
      </c>
      <c r="BF163" s="886">
        <f t="shared" si="161"/>
        <v>0</v>
      </c>
      <c r="BG163" s="888">
        <f t="shared" si="162"/>
        <v>0</v>
      </c>
      <c r="BH163" s="886">
        <f t="shared" si="163"/>
        <v>0</v>
      </c>
      <c r="BI163" s="886">
        <f t="shared" si="164"/>
        <v>0</v>
      </c>
      <c r="BJ163" s="890">
        <f t="shared" si="165"/>
        <v>0</v>
      </c>
      <c r="BK163" s="885">
        <f t="shared" si="166"/>
        <v>0</v>
      </c>
      <c r="BL163" s="885">
        <f t="shared" si="167"/>
        <v>0</v>
      </c>
      <c r="BM163" s="762"/>
      <c r="BN163" s="764"/>
      <c r="BO163" s="770"/>
      <c r="BP163" s="763"/>
      <c r="BQ163" s="764"/>
      <c r="BR163" s="770"/>
      <c r="BS163" s="768">
        <f t="shared" si="168"/>
        <v>0</v>
      </c>
      <c r="BT163" s="768">
        <f t="shared" si="169"/>
        <v>0</v>
      </c>
      <c r="BU163" s="771">
        <f t="shared" si="170"/>
        <v>0</v>
      </c>
      <c r="BV163" s="772"/>
      <c r="BW163" s="767"/>
      <c r="BX163" s="765"/>
      <c r="BY163" s="772"/>
      <c r="BZ163" s="767"/>
      <c r="CA163" s="765"/>
      <c r="CB163" s="772"/>
      <c r="CC163" s="767"/>
      <c r="CD163" s="765"/>
      <c r="CE163" s="773">
        <f t="shared" si="171"/>
        <v>0</v>
      </c>
      <c r="CF163" s="774">
        <f t="shared" si="172"/>
        <v>0</v>
      </c>
      <c r="CG163" s="775">
        <f t="shared" si="173"/>
        <v>0</v>
      </c>
      <c r="CH163" s="772"/>
      <c r="CI163" s="767"/>
      <c r="CJ163" s="776"/>
      <c r="CK163" s="874">
        <v>689</v>
      </c>
      <c r="CL163" s="778">
        <v>739</v>
      </c>
      <c r="CM163" s="764">
        <v>749</v>
      </c>
      <c r="CN163" s="764">
        <v>937</v>
      </c>
      <c r="CO163" s="582">
        <v>994</v>
      </c>
      <c r="CP163" s="583">
        <v>888</v>
      </c>
      <c r="CQ163" s="777">
        <v>368</v>
      </c>
      <c r="CR163" s="778">
        <v>434</v>
      </c>
      <c r="CS163" s="778">
        <v>321</v>
      </c>
      <c r="CT163" s="778">
        <v>341</v>
      </c>
      <c r="CU163" s="778">
        <v>327</v>
      </c>
      <c r="CV163" s="764">
        <v>350</v>
      </c>
      <c r="CW163" s="582">
        <v>472</v>
      </c>
      <c r="CX163" s="583">
        <v>385</v>
      </c>
      <c r="CY163" s="777"/>
      <c r="CZ163" s="778"/>
      <c r="DA163" s="778"/>
      <c r="DB163" s="778"/>
      <c r="DC163" s="778"/>
      <c r="DD163" s="767"/>
      <c r="DE163" s="767"/>
      <c r="DF163" s="765"/>
      <c r="DG163" s="892">
        <f t="shared" si="194"/>
        <v>368</v>
      </c>
      <c r="DH163" s="884">
        <f t="shared" si="174"/>
        <v>368</v>
      </c>
      <c r="DI163" s="883">
        <f t="shared" si="195"/>
        <v>434</v>
      </c>
      <c r="DJ163" s="884">
        <f t="shared" si="175"/>
        <v>434</v>
      </c>
      <c r="DK163" s="883">
        <f t="shared" si="196"/>
        <v>321</v>
      </c>
      <c r="DL163" s="884">
        <f t="shared" si="176"/>
        <v>321</v>
      </c>
      <c r="DM163" s="888">
        <f t="shared" si="197"/>
        <v>341</v>
      </c>
      <c r="DN163" s="886">
        <f t="shared" si="180"/>
        <v>341</v>
      </c>
      <c r="DO163" s="886">
        <f t="shared" si="177"/>
        <v>341</v>
      </c>
      <c r="DP163" s="888">
        <f t="shared" si="198"/>
        <v>327</v>
      </c>
      <c r="DQ163" s="886">
        <f t="shared" si="181"/>
        <v>327</v>
      </c>
      <c r="DR163" s="886">
        <f t="shared" si="178"/>
        <v>327</v>
      </c>
      <c r="DS163" s="888">
        <f t="shared" si="199"/>
        <v>350</v>
      </c>
      <c r="DT163" s="886">
        <f t="shared" si="182"/>
        <v>350</v>
      </c>
      <c r="DU163" s="886">
        <f t="shared" si="179"/>
        <v>350</v>
      </c>
      <c r="DV163" s="886">
        <f t="shared" si="183"/>
        <v>350</v>
      </c>
      <c r="DW163" s="888">
        <f t="shared" si="200"/>
        <v>472</v>
      </c>
      <c r="DX163" s="886">
        <f t="shared" si="184"/>
        <v>472</v>
      </c>
      <c r="DY163" s="886">
        <f t="shared" si="185"/>
        <v>472</v>
      </c>
      <c r="DZ163" s="954">
        <f t="shared" si="132"/>
        <v>385</v>
      </c>
      <c r="EA163" s="885">
        <f t="shared" si="186"/>
        <v>385</v>
      </c>
      <c r="EB163" s="885">
        <f t="shared" si="187"/>
        <v>385</v>
      </c>
      <c r="EC163" s="772">
        <v>184</v>
      </c>
      <c r="ED163" s="779">
        <v>220</v>
      </c>
      <c r="EE163" s="583">
        <v>180</v>
      </c>
      <c r="EF163" s="764">
        <v>4</v>
      </c>
      <c r="EG163" s="585">
        <v>9</v>
      </c>
      <c r="EH163" s="583">
        <v>5</v>
      </c>
      <c r="EI163" s="774">
        <f t="shared" si="188"/>
        <v>162</v>
      </c>
      <c r="EJ163" s="774">
        <f t="shared" si="189"/>
        <v>243</v>
      </c>
      <c r="EK163" s="775">
        <f t="shared" si="190"/>
        <v>200</v>
      </c>
      <c r="EL163" s="772">
        <v>104</v>
      </c>
      <c r="EM163" s="767">
        <v>106</v>
      </c>
      <c r="EN163" s="583">
        <v>94</v>
      </c>
      <c r="EO163" s="772">
        <v>36</v>
      </c>
      <c r="EP163" s="586">
        <v>26</v>
      </c>
      <c r="EQ163" s="583">
        <v>49</v>
      </c>
      <c r="ER163" s="772">
        <v>16</v>
      </c>
      <c r="ES163" s="587">
        <v>8</v>
      </c>
      <c r="ET163" s="583">
        <v>16</v>
      </c>
      <c r="EU163" s="774">
        <f t="shared" si="191"/>
        <v>185</v>
      </c>
      <c r="EV163" s="774">
        <f t="shared" si="192"/>
        <v>187</v>
      </c>
      <c r="EW163" s="775">
        <f t="shared" si="193"/>
        <v>191</v>
      </c>
      <c r="EX163" s="772">
        <v>100</v>
      </c>
      <c r="EY163" s="767">
        <v>117</v>
      </c>
      <c r="EZ163" s="583">
        <v>92</v>
      </c>
    </row>
    <row r="164" spans="1:156">
      <c r="A164" s="589" t="s">
        <v>105</v>
      </c>
      <c r="B164" s="579" t="s">
        <v>572</v>
      </c>
      <c r="C164" s="815"/>
      <c r="D164" s="580">
        <v>140012</v>
      </c>
      <c r="E164" s="581">
        <v>12</v>
      </c>
      <c r="F164" s="762"/>
      <c r="G164" s="763"/>
      <c r="H164" s="763"/>
      <c r="I164" s="764"/>
      <c r="J164" s="764"/>
      <c r="K164" s="764"/>
      <c r="L164" s="765"/>
      <c r="M164" s="762"/>
      <c r="N164" s="763"/>
      <c r="O164" s="766"/>
      <c r="P164" s="766"/>
      <c r="Q164" s="763"/>
      <c r="R164" s="763"/>
      <c r="S164" s="763"/>
      <c r="T164" s="763"/>
      <c r="U164" s="763"/>
      <c r="V164" s="764"/>
      <c r="W164" s="767"/>
      <c r="X164" s="765"/>
      <c r="Y164" s="762"/>
      <c r="Z164" s="763"/>
      <c r="AA164" s="763"/>
      <c r="AB164" s="763"/>
      <c r="AC164" s="764"/>
      <c r="AD164" s="767"/>
      <c r="AE164" s="763"/>
      <c r="AF164" s="763"/>
      <c r="AG164" s="763"/>
      <c r="AH164" s="764"/>
      <c r="AI164" s="767"/>
      <c r="AJ164" s="765"/>
      <c r="AK164" s="892">
        <f t="shared" si="140"/>
        <v>0</v>
      </c>
      <c r="AL164" s="884">
        <f t="shared" si="141"/>
        <v>0</v>
      </c>
      <c r="AM164" s="883">
        <f t="shared" si="142"/>
        <v>0</v>
      </c>
      <c r="AN164" s="884">
        <f t="shared" si="143"/>
        <v>0</v>
      </c>
      <c r="AO164" s="883">
        <f t="shared" si="144"/>
        <v>0</v>
      </c>
      <c r="AP164" s="884">
        <f t="shared" si="145"/>
        <v>0</v>
      </c>
      <c r="AQ164" s="768">
        <f t="shared" si="146"/>
        <v>0</v>
      </c>
      <c r="AR164" s="883">
        <f t="shared" si="147"/>
        <v>0</v>
      </c>
      <c r="AS164" s="886">
        <f t="shared" si="148"/>
        <v>0</v>
      </c>
      <c r="AT164" s="888">
        <f t="shared" si="149"/>
        <v>0</v>
      </c>
      <c r="AU164" s="886">
        <f t="shared" si="150"/>
        <v>0</v>
      </c>
      <c r="AV164" s="886">
        <f t="shared" si="151"/>
        <v>0</v>
      </c>
      <c r="AW164" s="888">
        <f t="shared" si="152"/>
        <v>0</v>
      </c>
      <c r="AX164" s="886">
        <f t="shared" si="153"/>
        <v>0</v>
      </c>
      <c r="AY164" s="886">
        <f t="shared" si="154"/>
        <v>0</v>
      </c>
      <c r="AZ164" s="888">
        <f t="shared" si="155"/>
        <v>0</v>
      </c>
      <c r="BA164" s="884">
        <f t="shared" si="156"/>
        <v>0</v>
      </c>
      <c r="BB164" s="883">
        <f t="shared" si="157"/>
        <v>0</v>
      </c>
      <c r="BC164" s="884">
        <f t="shared" si="158"/>
        <v>0</v>
      </c>
      <c r="BD164" s="883">
        <f t="shared" si="159"/>
        <v>0</v>
      </c>
      <c r="BE164" s="886">
        <f t="shared" si="160"/>
        <v>0</v>
      </c>
      <c r="BF164" s="886">
        <f t="shared" si="161"/>
        <v>0</v>
      </c>
      <c r="BG164" s="888">
        <f t="shared" si="162"/>
        <v>0</v>
      </c>
      <c r="BH164" s="886">
        <f t="shared" si="163"/>
        <v>0</v>
      </c>
      <c r="BI164" s="886">
        <f t="shared" si="164"/>
        <v>0</v>
      </c>
      <c r="BJ164" s="890">
        <f t="shared" si="165"/>
        <v>0</v>
      </c>
      <c r="BK164" s="885">
        <f t="shared" si="166"/>
        <v>0</v>
      </c>
      <c r="BL164" s="885">
        <f t="shared" si="167"/>
        <v>0</v>
      </c>
      <c r="BM164" s="762"/>
      <c r="BN164" s="764"/>
      <c r="BO164" s="770"/>
      <c r="BP164" s="763"/>
      <c r="BQ164" s="764"/>
      <c r="BR164" s="770"/>
      <c r="BS164" s="768">
        <f t="shared" si="168"/>
        <v>0</v>
      </c>
      <c r="BT164" s="768">
        <f t="shared" si="169"/>
        <v>0</v>
      </c>
      <c r="BU164" s="771">
        <f t="shared" si="170"/>
        <v>0</v>
      </c>
      <c r="BV164" s="772"/>
      <c r="BW164" s="767"/>
      <c r="BX164" s="765"/>
      <c r="BY164" s="772"/>
      <c r="BZ164" s="767"/>
      <c r="CA164" s="765"/>
      <c r="CB164" s="772"/>
      <c r="CC164" s="767"/>
      <c r="CD164" s="765"/>
      <c r="CE164" s="773">
        <f t="shared" si="171"/>
        <v>0</v>
      </c>
      <c r="CF164" s="774">
        <f t="shared" si="172"/>
        <v>0</v>
      </c>
      <c r="CG164" s="775">
        <f t="shared" si="173"/>
        <v>0</v>
      </c>
      <c r="CH164" s="772"/>
      <c r="CI164" s="767"/>
      <c r="CJ164" s="776"/>
      <c r="CK164" s="874">
        <v>632</v>
      </c>
      <c r="CL164" s="778">
        <v>729</v>
      </c>
      <c r="CM164" s="764">
        <v>898</v>
      </c>
      <c r="CN164" s="764">
        <v>1109</v>
      </c>
      <c r="CO164" s="582">
        <v>1455</v>
      </c>
      <c r="CP164" s="583">
        <v>1165</v>
      </c>
      <c r="CQ164" s="777">
        <v>288</v>
      </c>
      <c r="CR164" s="778">
        <v>317</v>
      </c>
      <c r="CS164" s="778">
        <v>266</v>
      </c>
      <c r="CT164" s="778">
        <v>365</v>
      </c>
      <c r="CU164" s="778">
        <v>514</v>
      </c>
      <c r="CV164" s="764">
        <v>563</v>
      </c>
      <c r="CW164" s="582">
        <v>677</v>
      </c>
      <c r="CX164" s="583">
        <v>554</v>
      </c>
      <c r="CY164" s="777"/>
      <c r="CZ164" s="778"/>
      <c r="DA164" s="778"/>
      <c r="DB164" s="778"/>
      <c r="DC164" s="778"/>
      <c r="DD164" s="767"/>
      <c r="DE164" s="767"/>
      <c r="DF164" s="765"/>
      <c r="DG164" s="892">
        <f t="shared" si="194"/>
        <v>288</v>
      </c>
      <c r="DH164" s="884">
        <f t="shared" si="174"/>
        <v>288</v>
      </c>
      <c r="DI164" s="883">
        <f t="shared" si="195"/>
        <v>317</v>
      </c>
      <c r="DJ164" s="884">
        <f t="shared" si="175"/>
        <v>317</v>
      </c>
      <c r="DK164" s="883">
        <f t="shared" si="196"/>
        <v>266</v>
      </c>
      <c r="DL164" s="884">
        <f t="shared" si="176"/>
        <v>266</v>
      </c>
      <c r="DM164" s="888">
        <f t="shared" si="197"/>
        <v>365</v>
      </c>
      <c r="DN164" s="886">
        <f t="shared" si="180"/>
        <v>365</v>
      </c>
      <c r="DO164" s="886">
        <f t="shared" si="177"/>
        <v>365</v>
      </c>
      <c r="DP164" s="888">
        <f t="shared" si="198"/>
        <v>514</v>
      </c>
      <c r="DQ164" s="886">
        <f t="shared" si="181"/>
        <v>514</v>
      </c>
      <c r="DR164" s="886">
        <f t="shared" si="178"/>
        <v>514</v>
      </c>
      <c r="DS164" s="888">
        <f t="shared" si="199"/>
        <v>563</v>
      </c>
      <c r="DT164" s="886">
        <f t="shared" si="182"/>
        <v>563</v>
      </c>
      <c r="DU164" s="886">
        <f t="shared" si="179"/>
        <v>563</v>
      </c>
      <c r="DV164" s="886">
        <f t="shared" si="183"/>
        <v>563</v>
      </c>
      <c r="DW164" s="888">
        <f t="shared" si="200"/>
        <v>677</v>
      </c>
      <c r="DX164" s="886">
        <f t="shared" si="184"/>
        <v>677</v>
      </c>
      <c r="DY164" s="886">
        <f t="shared" si="185"/>
        <v>677</v>
      </c>
      <c r="DZ164" s="954">
        <f t="shared" si="132"/>
        <v>554</v>
      </c>
      <c r="EA164" s="885">
        <f t="shared" si="186"/>
        <v>554</v>
      </c>
      <c r="EB164" s="885">
        <f t="shared" si="187"/>
        <v>554</v>
      </c>
      <c r="EC164" s="772">
        <v>291</v>
      </c>
      <c r="ED164" s="779">
        <v>371</v>
      </c>
      <c r="EE164" s="583">
        <v>285</v>
      </c>
      <c r="EF164" s="764">
        <v>7</v>
      </c>
      <c r="EG164" s="585">
        <v>4</v>
      </c>
      <c r="EH164" s="583">
        <v>7</v>
      </c>
      <c r="EI164" s="774">
        <f t="shared" si="188"/>
        <v>265</v>
      </c>
      <c r="EJ164" s="774">
        <f t="shared" si="189"/>
        <v>302</v>
      </c>
      <c r="EK164" s="775">
        <f t="shared" si="190"/>
        <v>262</v>
      </c>
      <c r="EL164" s="772">
        <v>96</v>
      </c>
      <c r="EM164" s="767">
        <v>161</v>
      </c>
      <c r="EN164" s="583">
        <v>148</v>
      </c>
      <c r="EO164" s="772">
        <v>44</v>
      </c>
      <c r="EP164" s="586">
        <v>137</v>
      </c>
      <c r="EQ164" s="583">
        <v>177</v>
      </c>
      <c r="ER164" s="772">
        <v>13</v>
      </c>
      <c r="ES164" s="587">
        <v>13</v>
      </c>
      <c r="ET164" s="583">
        <v>16</v>
      </c>
      <c r="EU164" s="774">
        <f t="shared" si="191"/>
        <v>212</v>
      </c>
      <c r="EV164" s="774">
        <f t="shared" si="192"/>
        <v>203</v>
      </c>
      <c r="EW164" s="775">
        <f t="shared" si="193"/>
        <v>222</v>
      </c>
      <c r="EX164" s="772">
        <v>66</v>
      </c>
      <c r="EY164" s="767">
        <v>99</v>
      </c>
      <c r="EZ164" s="583">
        <v>92</v>
      </c>
    </row>
    <row r="165" spans="1:156">
      <c r="A165" s="589" t="s">
        <v>105</v>
      </c>
      <c r="B165" s="579" t="s">
        <v>573</v>
      </c>
      <c r="C165" s="815"/>
      <c r="D165" s="580">
        <v>140243</v>
      </c>
      <c r="E165" s="581">
        <v>12</v>
      </c>
      <c r="F165" s="762"/>
      <c r="G165" s="763"/>
      <c r="H165" s="763"/>
      <c r="I165" s="764"/>
      <c r="J165" s="764"/>
      <c r="K165" s="764"/>
      <c r="L165" s="765"/>
      <c r="M165" s="762"/>
      <c r="N165" s="763"/>
      <c r="O165" s="766"/>
      <c r="P165" s="766"/>
      <c r="Q165" s="763"/>
      <c r="R165" s="763"/>
      <c r="S165" s="763"/>
      <c r="T165" s="763"/>
      <c r="U165" s="763"/>
      <c r="V165" s="764"/>
      <c r="W165" s="767"/>
      <c r="X165" s="765"/>
      <c r="Y165" s="762"/>
      <c r="Z165" s="763"/>
      <c r="AA165" s="763"/>
      <c r="AB165" s="763"/>
      <c r="AC165" s="764"/>
      <c r="AD165" s="767"/>
      <c r="AE165" s="763"/>
      <c r="AF165" s="763"/>
      <c r="AG165" s="763"/>
      <c r="AH165" s="764"/>
      <c r="AI165" s="767"/>
      <c r="AJ165" s="765"/>
      <c r="AK165" s="892">
        <f t="shared" si="140"/>
        <v>0</v>
      </c>
      <c r="AL165" s="884">
        <f t="shared" si="141"/>
        <v>0</v>
      </c>
      <c r="AM165" s="883">
        <f t="shared" si="142"/>
        <v>0</v>
      </c>
      <c r="AN165" s="884">
        <f t="shared" si="143"/>
        <v>0</v>
      </c>
      <c r="AO165" s="883">
        <f t="shared" si="144"/>
        <v>0</v>
      </c>
      <c r="AP165" s="884">
        <f t="shared" si="145"/>
        <v>0</v>
      </c>
      <c r="AQ165" s="768">
        <f t="shared" si="146"/>
        <v>0</v>
      </c>
      <c r="AR165" s="883">
        <f t="shared" si="147"/>
        <v>0</v>
      </c>
      <c r="AS165" s="886">
        <f t="shared" si="148"/>
        <v>0</v>
      </c>
      <c r="AT165" s="888">
        <f t="shared" si="149"/>
        <v>0</v>
      </c>
      <c r="AU165" s="886">
        <f t="shared" si="150"/>
        <v>0</v>
      </c>
      <c r="AV165" s="886">
        <f t="shared" si="151"/>
        <v>0</v>
      </c>
      <c r="AW165" s="888">
        <f t="shared" si="152"/>
        <v>0</v>
      </c>
      <c r="AX165" s="886">
        <f t="shared" si="153"/>
        <v>0</v>
      </c>
      <c r="AY165" s="886">
        <f t="shared" si="154"/>
        <v>0</v>
      </c>
      <c r="AZ165" s="888">
        <f t="shared" si="155"/>
        <v>0</v>
      </c>
      <c r="BA165" s="884">
        <f t="shared" si="156"/>
        <v>0</v>
      </c>
      <c r="BB165" s="883">
        <f t="shared" si="157"/>
        <v>0</v>
      </c>
      <c r="BC165" s="884">
        <f t="shared" si="158"/>
        <v>0</v>
      </c>
      <c r="BD165" s="883">
        <f t="shared" si="159"/>
        <v>0</v>
      </c>
      <c r="BE165" s="886">
        <f t="shared" si="160"/>
        <v>0</v>
      </c>
      <c r="BF165" s="886">
        <f t="shared" si="161"/>
        <v>0</v>
      </c>
      <c r="BG165" s="888">
        <f t="shared" si="162"/>
        <v>0</v>
      </c>
      <c r="BH165" s="886">
        <f t="shared" si="163"/>
        <v>0</v>
      </c>
      <c r="BI165" s="886">
        <f t="shared" si="164"/>
        <v>0</v>
      </c>
      <c r="BJ165" s="890">
        <f t="shared" si="165"/>
        <v>0</v>
      </c>
      <c r="BK165" s="885">
        <f t="shared" si="166"/>
        <v>0</v>
      </c>
      <c r="BL165" s="885">
        <f t="shared" si="167"/>
        <v>0</v>
      </c>
      <c r="BM165" s="762"/>
      <c r="BN165" s="764"/>
      <c r="BO165" s="770"/>
      <c r="BP165" s="763"/>
      <c r="BQ165" s="764"/>
      <c r="BR165" s="770"/>
      <c r="BS165" s="768">
        <f t="shared" si="168"/>
        <v>0</v>
      </c>
      <c r="BT165" s="768">
        <f t="shared" si="169"/>
        <v>0</v>
      </c>
      <c r="BU165" s="771">
        <f t="shared" si="170"/>
        <v>0</v>
      </c>
      <c r="BV165" s="772"/>
      <c r="BW165" s="767"/>
      <c r="BX165" s="765"/>
      <c r="BY165" s="772"/>
      <c r="BZ165" s="767"/>
      <c r="CA165" s="765"/>
      <c r="CB165" s="772"/>
      <c r="CC165" s="767"/>
      <c r="CD165" s="765"/>
      <c r="CE165" s="773">
        <f t="shared" si="171"/>
        <v>0</v>
      </c>
      <c r="CF165" s="774">
        <f t="shared" si="172"/>
        <v>0</v>
      </c>
      <c r="CG165" s="775">
        <f t="shared" si="173"/>
        <v>0</v>
      </c>
      <c r="CH165" s="772"/>
      <c r="CI165" s="767"/>
      <c r="CJ165" s="776"/>
      <c r="CK165" s="874">
        <v>1285</v>
      </c>
      <c r="CL165" s="778">
        <v>1190</v>
      </c>
      <c r="CM165" s="764">
        <v>1292</v>
      </c>
      <c r="CN165" s="764">
        <v>1011</v>
      </c>
      <c r="CO165" s="582">
        <v>1202</v>
      </c>
      <c r="CP165" s="583">
        <v>902</v>
      </c>
      <c r="CQ165" s="777">
        <v>349</v>
      </c>
      <c r="CR165" s="778">
        <v>364</v>
      </c>
      <c r="CS165" s="778">
        <v>384</v>
      </c>
      <c r="CT165" s="778">
        <v>321</v>
      </c>
      <c r="CU165" s="778">
        <v>385</v>
      </c>
      <c r="CV165" s="764">
        <v>391</v>
      </c>
      <c r="CW165" s="582">
        <v>575</v>
      </c>
      <c r="CX165" s="583">
        <v>424</v>
      </c>
      <c r="CY165" s="777"/>
      <c r="CZ165" s="778"/>
      <c r="DA165" s="778"/>
      <c r="DB165" s="778"/>
      <c r="DC165" s="778"/>
      <c r="DD165" s="767"/>
      <c r="DE165" s="767"/>
      <c r="DF165" s="765"/>
      <c r="DG165" s="892">
        <f t="shared" si="194"/>
        <v>349</v>
      </c>
      <c r="DH165" s="884">
        <f t="shared" si="174"/>
        <v>349</v>
      </c>
      <c r="DI165" s="883">
        <f t="shared" si="195"/>
        <v>364</v>
      </c>
      <c r="DJ165" s="884">
        <f t="shared" si="175"/>
        <v>364</v>
      </c>
      <c r="DK165" s="883">
        <f t="shared" si="196"/>
        <v>384</v>
      </c>
      <c r="DL165" s="884">
        <f t="shared" si="176"/>
        <v>384</v>
      </c>
      <c r="DM165" s="888">
        <f t="shared" si="197"/>
        <v>321</v>
      </c>
      <c r="DN165" s="886">
        <f t="shared" si="180"/>
        <v>321</v>
      </c>
      <c r="DO165" s="886">
        <f t="shared" si="177"/>
        <v>321</v>
      </c>
      <c r="DP165" s="888">
        <f t="shared" si="198"/>
        <v>385</v>
      </c>
      <c r="DQ165" s="886">
        <f t="shared" si="181"/>
        <v>385</v>
      </c>
      <c r="DR165" s="886">
        <f t="shared" si="178"/>
        <v>385</v>
      </c>
      <c r="DS165" s="888">
        <f t="shared" si="199"/>
        <v>391</v>
      </c>
      <c r="DT165" s="886">
        <f t="shared" si="182"/>
        <v>391</v>
      </c>
      <c r="DU165" s="886">
        <f t="shared" si="179"/>
        <v>391</v>
      </c>
      <c r="DV165" s="886">
        <f t="shared" si="183"/>
        <v>391</v>
      </c>
      <c r="DW165" s="888">
        <f t="shared" si="200"/>
        <v>575</v>
      </c>
      <c r="DX165" s="886">
        <f t="shared" si="184"/>
        <v>575</v>
      </c>
      <c r="DY165" s="886">
        <f t="shared" si="185"/>
        <v>575</v>
      </c>
      <c r="DZ165" s="954">
        <f t="shared" si="132"/>
        <v>424</v>
      </c>
      <c r="EA165" s="885">
        <f t="shared" si="186"/>
        <v>424</v>
      </c>
      <c r="EB165" s="885">
        <f t="shared" si="187"/>
        <v>424</v>
      </c>
      <c r="EC165" s="772">
        <v>234</v>
      </c>
      <c r="ED165" s="779">
        <v>346</v>
      </c>
      <c r="EE165" s="583">
        <v>217</v>
      </c>
      <c r="EF165" s="764">
        <v>8</v>
      </c>
      <c r="EG165" s="585">
        <v>6</v>
      </c>
      <c r="EH165" s="583">
        <v>5</v>
      </c>
      <c r="EI165" s="774">
        <f t="shared" si="188"/>
        <v>149</v>
      </c>
      <c r="EJ165" s="774">
        <f t="shared" si="189"/>
        <v>223</v>
      </c>
      <c r="EK165" s="775">
        <f t="shared" si="190"/>
        <v>202</v>
      </c>
      <c r="EL165" s="772">
        <v>108</v>
      </c>
      <c r="EM165" s="767">
        <v>121</v>
      </c>
      <c r="EN165" s="583">
        <v>155</v>
      </c>
      <c r="EO165" s="772">
        <v>42</v>
      </c>
      <c r="EP165" s="586">
        <v>111</v>
      </c>
      <c r="EQ165" s="583">
        <v>142</v>
      </c>
      <c r="ER165" s="772">
        <v>14</v>
      </c>
      <c r="ES165" s="587">
        <v>21</v>
      </c>
      <c r="ET165" s="583">
        <v>20</v>
      </c>
      <c r="EU165" s="774">
        <f t="shared" si="191"/>
        <v>157</v>
      </c>
      <c r="EV165" s="774">
        <f t="shared" si="192"/>
        <v>132</v>
      </c>
      <c r="EW165" s="775">
        <f t="shared" si="193"/>
        <v>74</v>
      </c>
      <c r="EX165" s="772">
        <v>144</v>
      </c>
      <c r="EY165" s="767">
        <v>149</v>
      </c>
      <c r="EZ165" s="583">
        <v>175</v>
      </c>
    </row>
    <row r="166" spans="1:156">
      <c r="A166" s="589" t="s">
        <v>105</v>
      </c>
      <c r="B166" s="579" t="s">
        <v>574</v>
      </c>
      <c r="C166" s="815"/>
      <c r="D166" s="580">
        <v>140085</v>
      </c>
      <c r="E166" s="581">
        <v>12</v>
      </c>
      <c r="F166" s="762"/>
      <c r="G166" s="763"/>
      <c r="H166" s="763"/>
      <c r="I166" s="764"/>
      <c r="J166" s="764"/>
      <c r="K166" s="764"/>
      <c r="L166" s="765"/>
      <c r="M166" s="762"/>
      <c r="N166" s="763"/>
      <c r="O166" s="766"/>
      <c r="P166" s="766"/>
      <c r="Q166" s="763"/>
      <c r="R166" s="763"/>
      <c r="S166" s="763"/>
      <c r="T166" s="763"/>
      <c r="U166" s="763"/>
      <c r="V166" s="764"/>
      <c r="W166" s="767"/>
      <c r="X166" s="765"/>
      <c r="Y166" s="762"/>
      <c r="Z166" s="763"/>
      <c r="AA166" s="763"/>
      <c r="AB166" s="763"/>
      <c r="AC166" s="764"/>
      <c r="AD166" s="767"/>
      <c r="AE166" s="763"/>
      <c r="AF166" s="763"/>
      <c r="AG166" s="763"/>
      <c r="AH166" s="764"/>
      <c r="AI166" s="767"/>
      <c r="AJ166" s="765"/>
      <c r="AK166" s="892">
        <f t="shared" si="140"/>
        <v>0</v>
      </c>
      <c r="AL166" s="884">
        <f t="shared" si="141"/>
        <v>0</v>
      </c>
      <c r="AM166" s="883">
        <f t="shared" si="142"/>
        <v>0</v>
      </c>
      <c r="AN166" s="884">
        <f t="shared" si="143"/>
        <v>0</v>
      </c>
      <c r="AO166" s="883">
        <f t="shared" si="144"/>
        <v>0</v>
      </c>
      <c r="AP166" s="884">
        <f t="shared" si="145"/>
        <v>0</v>
      </c>
      <c r="AQ166" s="768">
        <f t="shared" si="146"/>
        <v>0</v>
      </c>
      <c r="AR166" s="883">
        <f t="shared" si="147"/>
        <v>0</v>
      </c>
      <c r="AS166" s="886">
        <f t="shared" si="148"/>
        <v>0</v>
      </c>
      <c r="AT166" s="888">
        <f t="shared" si="149"/>
        <v>0</v>
      </c>
      <c r="AU166" s="886">
        <f t="shared" si="150"/>
        <v>0</v>
      </c>
      <c r="AV166" s="886">
        <f t="shared" si="151"/>
        <v>0</v>
      </c>
      <c r="AW166" s="888">
        <f t="shared" si="152"/>
        <v>0</v>
      </c>
      <c r="AX166" s="886">
        <f t="shared" si="153"/>
        <v>0</v>
      </c>
      <c r="AY166" s="886">
        <f t="shared" si="154"/>
        <v>0</v>
      </c>
      <c r="AZ166" s="888">
        <f t="shared" si="155"/>
        <v>0</v>
      </c>
      <c r="BA166" s="884">
        <f t="shared" si="156"/>
        <v>0</v>
      </c>
      <c r="BB166" s="883">
        <f t="shared" si="157"/>
        <v>0</v>
      </c>
      <c r="BC166" s="884">
        <f t="shared" si="158"/>
        <v>0</v>
      </c>
      <c r="BD166" s="883">
        <f t="shared" si="159"/>
        <v>0</v>
      </c>
      <c r="BE166" s="886">
        <f t="shared" si="160"/>
        <v>0</v>
      </c>
      <c r="BF166" s="886">
        <f t="shared" si="161"/>
        <v>0</v>
      </c>
      <c r="BG166" s="888">
        <f t="shared" si="162"/>
        <v>0</v>
      </c>
      <c r="BH166" s="886">
        <f t="shared" si="163"/>
        <v>0</v>
      </c>
      <c r="BI166" s="886">
        <f t="shared" si="164"/>
        <v>0</v>
      </c>
      <c r="BJ166" s="890">
        <f t="shared" si="165"/>
        <v>0</v>
      </c>
      <c r="BK166" s="885">
        <f t="shared" si="166"/>
        <v>0</v>
      </c>
      <c r="BL166" s="885">
        <f t="shared" si="167"/>
        <v>0</v>
      </c>
      <c r="BM166" s="762"/>
      <c r="BN166" s="764"/>
      <c r="BO166" s="770"/>
      <c r="BP166" s="763"/>
      <c r="BQ166" s="764"/>
      <c r="BR166" s="770"/>
      <c r="BS166" s="768">
        <f t="shared" si="168"/>
        <v>0</v>
      </c>
      <c r="BT166" s="768">
        <f t="shared" si="169"/>
        <v>0</v>
      </c>
      <c r="BU166" s="771">
        <f t="shared" si="170"/>
        <v>0</v>
      </c>
      <c r="BV166" s="772"/>
      <c r="BW166" s="767"/>
      <c r="BX166" s="765"/>
      <c r="BY166" s="772"/>
      <c r="BZ166" s="767"/>
      <c r="CA166" s="765"/>
      <c r="CB166" s="772"/>
      <c r="CC166" s="767"/>
      <c r="CD166" s="765"/>
      <c r="CE166" s="773">
        <f t="shared" si="171"/>
        <v>0</v>
      </c>
      <c r="CF166" s="774">
        <f t="shared" si="172"/>
        <v>0</v>
      </c>
      <c r="CG166" s="775">
        <f t="shared" si="173"/>
        <v>0</v>
      </c>
      <c r="CH166" s="772"/>
      <c r="CI166" s="767"/>
      <c r="CJ166" s="776"/>
      <c r="CK166" s="874">
        <v>960</v>
      </c>
      <c r="CL166" s="778">
        <v>1047</v>
      </c>
      <c r="CM166" s="764">
        <v>1126</v>
      </c>
      <c r="CN166" s="764">
        <v>1215</v>
      </c>
      <c r="CO166" s="582">
        <v>1287</v>
      </c>
      <c r="CP166" s="583">
        <v>1577</v>
      </c>
      <c r="CQ166" s="777">
        <v>496</v>
      </c>
      <c r="CR166" s="778">
        <v>447</v>
      </c>
      <c r="CS166" s="778">
        <v>360</v>
      </c>
      <c r="CT166" s="778">
        <v>505</v>
      </c>
      <c r="CU166" s="778">
        <v>616</v>
      </c>
      <c r="CV166" s="764">
        <v>466</v>
      </c>
      <c r="CW166" s="582">
        <v>670</v>
      </c>
      <c r="CX166" s="583">
        <v>968</v>
      </c>
      <c r="CY166" s="777"/>
      <c r="CZ166" s="778"/>
      <c r="DA166" s="778"/>
      <c r="DB166" s="778"/>
      <c r="DC166" s="778"/>
      <c r="DD166" s="767"/>
      <c r="DE166" s="767"/>
      <c r="DF166" s="765"/>
      <c r="DG166" s="892">
        <f t="shared" si="194"/>
        <v>496</v>
      </c>
      <c r="DH166" s="884">
        <f t="shared" si="174"/>
        <v>496</v>
      </c>
      <c r="DI166" s="883">
        <f t="shared" si="195"/>
        <v>447</v>
      </c>
      <c r="DJ166" s="884">
        <f t="shared" si="175"/>
        <v>447</v>
      </c>
      <c r="DK166" s="883">
        <f t="shared" si="196"/>
        <v>360</v>
      </c>
      <c r="DL166" s="884">
        <f t="shared" si="176"/>
        <v>360</v>
      </c>
      <c r="DM166" s="888">
        <f t="shared" si="197"/>
        <v>505</v>
      </c>
      <c r="DN166" s="886">
        <f t="shared" si="180"/>
        <v>505</v>
      </c>
      <c r="DO166" s="886">
        <f t="shared" si="177"/>
        <v>505</v>
      </c>
      <c r="DP166" s="888">
        <f t="shared" si="198"/>
        <v>616</v>
      </c>
      <c r="DQ166" s="886">
        <f t="shared" si="181"/>
        <v>616</v>
      </c>
      <c r="DR166" s="886">
        <f t="shared" si="178"/>
        <v>616</v>
      </c>
      <c r="DS166" s="888">
        <f t="shared" si="199"/>
        <v>466</v>
      </c>
      <c r="DT166" s="886">
        <f t="shared" si="182"/>
        <v>466</v>
      </c>
      <c r="DU166" s="886">
        <f t="shared" si="179"/>
        <v>466</v>
      </c>
      <c r="DV166" s="886">
        <f t="shared" si="183"/>
        <v>466</v>
      </c>
      <c r="DW166" s="888">
        <f t="shared" si="200"/>
        <v>670</v>
      </c>
      <c r="DX166" s="886">
        <f t="shared" si="184"/>
        <v>670</v>
      </c>
      <c r="DY166" s="886">
        <f t="shared" si="185"/>
        <v>670</v>
      </c>
      <c r="DZ166" s="954">
        <f t="shared" si="132"/>
        <v>968</v>
      </c>
      <c r="EA166" s="885">
        <f t="shared" si="186"/>
        <v>968</v>
      </c>
      <c r="EB166" s="885">
        <f t="shared" si="187"/>
        <v>968</v>
      </c>
      <c r="EC166" s="772">
        <v>250</v>
      </c>
      <c r="ED166" s="779">
        <v>342</v>
      </c>
      <c r="EE166" s="583">
        <v>621</v>
      </c>
      <c r="EF166" s="764">
        <v>8</v>
      </c>
      <c r="EG166" s="585">
        <v>21</v>
      </c>
      <c r="EH166" s="583">
        <v>10</v>
      </c>
      <c r="EI166" s="774">
        <f t="shared" si="188"/>
        <v>208</v>
      </c>
      <c r="EJ166" s="774">
        <f t="shared" si="189"/>
        <v>307</v>
      </c>
      <c r="EK166" s="775">
        <f t="shared" si="190"/>
        <v>337</v>
      </c>
      <c r="EL166" s="772">
        <v>226</v>
      </c>
      <c r="EM166" s="767">
        <v>338</v>
      </c>
      <c r="EN166" s="583">
        <v>194</v>
      </c>
      <c r="EO166" s="772">
        <v>33</v>
      </c>
      <c r="EP166" s="586">
        <v>74</v>
      </c>
      <c r="EQ166" s="583">
        <v>177</v>
      </c>
      <c r="ER166" s="772">
        <v>18</v>
      </c>
      <c r="ES166" s="587">
        <v>25</v>
      </c>
      <c r="ET166" s="583">
        <v>22</v>
      </c>
      <c r="EU166" s="774">
        <f t="shared" si="191"/>
        <v>228</v>
      </c>
      <c r="EV166" s="774">
        <f t="shared" si="192"/>
        <v>179</v>
      </c>
      <c r="EW166" s="775">
        <f t="shared" si="193"/>
        <v>73</v>
      </c>
      <c r="EX166" s="772">
        <v>230</v>
      </c>
      <c r="EY166" s="767">
        <v>221</v>
      </c>
      <c r="EZ166" s="583">
        <v>155</v>
      </c>
    </row>
    <row r="167" spans="1:156">
      <c r="A167" s="589" t="s">
        <v>105</v>
      </c>
      <c r="B167" s="579" t="s">
        <v>575</v>
      </c>
      <c r="C167" s="815"/>
      <c r="D167" s="580">
        <v>140599</v>
      </c>
      <c r="E167" s="581">
        <v>12</v>
      </c>
      <c r="F167" s="762"/>
      <c r="G167" s="763"/>
      <c r="H167" s="763"/>
      <c r="I167" s="764"/>
      <c r="J167" s="764"/>
      <c r="K167" s="764"/>
      <c r="L167" s="765"/>
      <c r="M167" s="762"/>
      <c r="N167" s="763"/>
      <c r="O167" s="766"/>
      <c r="P167" s="766"/>
      <c r="Q167" s="763"/>
      <c r="R167" s="763"/>
      <c r="S167" s="763"/>
      <c r="T167" s="763"/>
      <c r="U167" s="763"/>
      <c r="V167" s="764"/>
      <c r="W167" s="767"/>
      <c r="X167" s="765"/>
      <c r="Y167" s="762"/>
      <c r="Z167" s="763"/>
      <c r="AA167" s="763"/>
      <c r="AB167" s="763"/>
      <c r="AC167" s="764"/>
      <c r="AD167" s="767"/>
      <c r="AE167" s="763"/>
      <c r="AF167" s="763"/>
      <c r="AG167" s="763"/>
      <c r="AH167" s="764"/>
      <c r="AI167" s="767"/>
      <c r="AJ167" s="765"/>
      <c r="AK167" s="892">
        <f t="shared" si="140"/>
        <v>0</v>
      </c>
      <c r="AL167" s="884">
        <f t="shared" si="141"/>
        <v>0</v>
      </c>
      <c r="AM167" s="883">
        <f t="shared" si="142"/>
        <v>0</v>
      </c>
      <c r="AN167" s="884">
        <f t="shared" si="143"/>
        <v>0</v>
      </c>
      <c r="AO167" s="883">
        <f t="shared" si="144"/>
        <v>0</v>
      </c>
      <c r="AP167" s="884">
        <f t="shared" si="145"/>
        <v>0</v>
      </c>
      <c r="AQ167" s="768">
        <f t="shared" si="146"/>
        <v>0</v>
      </c>
      <c r="AR167" s="883">
        <f t="shared" si="147"/>
        <v>0</v>
      </c>
      <c r="AS167" s="886">
        <f t="shared" si="148"/>
        <v>0</v>
      </c>
      <c r="AT167" s="888">
        <f t="shared" si="149"/>
        <v>0</v>
      </c>
      <c r="AU167" s="886">
        <f t="shared" si="150"/>
        <v>0</v>
      </c>
      <c r="AV167" s="886">
        <f t="shared" si="151"/>
        <v>0</v>
      </c>
      <c r="AW167" s="888">
        <f t="shared" si="152"/>
        <v>0</v>
      </c>
      <c r="AX167" s="886">
        <f t="shared" si="153"/>
        <v>0</v>
      </c>
      <c r="AY167" s="886">
        <f t="shared" si="154"/>
        <v>0</v>
      </c>
      <c r="AZ167" s="888">
        <f t="shared" si="155"/>
        <v>0</v>
      </c>
      <c r="BA167" s="884">
        <f t="shared" si="156"/>
        <v>0</v>
      </c>
      <c r="BB167" s="883">
        <f t="shared" si="157"/>
        <v>0</v>
      </c>
      <c r="BC167" s="884">
        <f t="shared" si="158"/>
        <v>0</v>
      </c>
      <c r="BD167" s="883">
        <f t="shared" si="159"/>
        <v>0</v>
      </c>
      <c r="BE167" s="886">
        <f t="shared" si="160"/>
        <v>0</v>
      </c>
      <c r="BF167" s="886">
        <f t="shared" si="161"/>
        <v>0</v>
      </c>
      <c r="BG167" s="888">
        <f t="shared" si="162"/>
        <v>0</v>
      </c>
      <c r="BH167" s="886">
        <f t="shared" si="163"/>
        <v>0</v>
      </c>
      <c r="BI167" s="886">
        <f t="shared" si="164"/>
        <v>0</v>
      </c>
      <c r="BJ167" s="890">
        <f t="shared" si="165"/>
        <v>0</v>
      </c>
      <c r="BK167" s="885">
        <f t="shared" si="166"/>
        <v>0</v>
      </c>
      <c r="BL167" s="885">
        <f t="shared" si="167"/>
        <v>0</v>
      </c>
      <c r="BM167" s="762"/>
      <c r="BN167" s="764"/>
      <c r="BO167" s="770"/>
      <c r="BP167" s="763"/>
      <c r="BQ167" s="764"/>
      <c r="BR167" s="770"/>
      <c r="BS167" s="768">
        <f t="shared" si="168"/>
        <v>0</v>
      </c>
      <c r="BT167" s="768">
        <f t="shared" si="169"/>
        <v>0</v>
      </c>
      <c r="BU167" s="771">
        <f t="shared" si="170"/>
        <v>0</v>
      </c>
      <c r="BV167" s="772"/>
      <c r="BW167" s="767"/>
      <c r="BX167" s="765"/>
      <c r="BY167" s="772"/>
      <c r="BZ167" s="767"/>
      <c r="CA167" s="765"/>
      <c r="CB167" s="772"/>
      <c r="CC167" s="767"/>
      <c r="CD167" s="765"/>
      <c r="CE167" s="773">
        <f t="shared" si="171"/>
        <v>0</v>
      </c>
      <c r="CF167" s="774">
        <f t="shared" si="172"/>
        <v>0</v>
      </c>
      <c r="CG167" s="775">
        <f t="shared" si="173"/>
        <v>0</v>
      </c>
      <c r="CH167" s="772"/>
      <c r="CI167" s="767"/>
      <c r="CJ167" s="776"/>
      <c r="CK167" s="874">
        <v>775</v>
      </c>
      <c r="CL167" s="778">
        <v>834</v>
      </c>
      <c r="CM167" s="764">
        <v>921</v>
      </c>
      <c r="CN167" s="764">
        <v>982</v>
      </c>
      <c r="CO167" s="582">
        <v>898</v>
      </c>
      <c r="CP167" s="583">
        <v>972</v>
      </c>
      <c r="CQ167" s="777">
        <v>266</v>
      </c>
      <c r="CR167" s="778">
        <v>277</v>
      </c>
      <c r="CS167" s="778">
        <v>238</v>
      </c>
      <c r="CT167" s="778">
        <v>254</v>
      </c>
      <c r="CU167" s="778">
        <v>272</v>
      </c>
      <c r="CV167" s="764">
        <v>302</v>
      </c>
      <c r="CW167" s="582">
        <v>323</v>
      </c>
      <c r="CX167" s="583">
        <v>298</v>
      </c>
      <c r="CY167" s="777"/>
      <c r="CZ167" s="778"/>
      <c r="DA167" s="778"/>
      <c r="DB167" s="778"/>
      <c r="DC167" s="778"/>
      <c r="DD167" s="767"/>
      <c r="DE167" s="767"/>
      <c r="DF167" s="765"/>
      <c r="DG167" s="892">
        <f t="shared" si="194"/>
        <v>266</v>
      </c>
      <c r="DH167" s="884">
        <f t="shared" si="174"/>
        <v>266</v>
      </c>
      <c r="DI167" s="883">
        <f t="shared" si="195"/>
        <v>277</v>
      </c>
      <c r="DJ167" s="884">
        <f t="shared" si="175"/>
        <v>277</v>
      </c>
      <c r="DK167" s="883">
        <f t="shared" si="196"/>
        <v>238</v>
      </c>
      <c r="DL167" s="884">
        <f t="shared" si="176"/>
        <v>238</v>
      </c>
      <c r="DM167" s="888">
        <f t="shared" si="197"/>
        <v>254</v>
      </c>
      <c r="DN167" s="886">
        <f t="shared" si="180"/>
        <v>254</v>
      </c>
      <c r="DO167" s="886">
        <f t="shared" si="177"/>
        <v>254</v>
      </c>
      <c r="DP167" s="888">
        <f t="shared" si="198"/>
        <v>272</v>
      </c>
      <c r="DQ167" s="886">
        <f t="shared" si="181"/>
        <v>272</v>
      </c>
      <c r="DR167" s="886">
        <f t="shared" si="178"/>
        <v>272</v>
      </c>
      <c r="DS167" s="888">
        <f t="shared" si="199"/>
        <v>302</v>
      </c>
      <c r="DT167" s="886">
        <f t="shared" si="182"/>
        <v>302</v>
      </c>
      <c r="DU167" s="886">
        <f t="shared" si="179"/>
        <v>302</v>
      </c>
      <c r="DV167" s="886">
        <f t="shared" si="183"/>
        <v>302</v>
      </c>
      <c r="DW167" s="888">
        <f t="shared" si="200"/>
        <v>323</v>
      </c>
      <c r="DX167" s="886">
        <f t="shared" si="184"/>
        <v>323</v>
      </c>
      <c r="DY167" s="886">
        <f t="shared" si="185"/>
        <v>323</v>
      </c>
      <c r="DZ167" s="954">
        <f t="shared" si="132"/>
        <v>298</v>
      </c>
      <c r="EA167" s="885">
        <f t="shared" si="186"/>
        <v>298</v>
      </c>
      <c r="EB167" s="885">
        <f t="shared" si="187"/>
        <v>298</v>
      </c>
      <c r="EC167" s="772">
        <v>164</v>
      </c>
      <c r="ED167" s="779">
        <v>178</v>
      </c>
      <c r="EE167" s="583">
        <v>157</v>
      </c>
      <c r="EF167" s="764">
        <v>5</v>
      </c>
      <c r="EG167" s="585">
        <v>7</v>
      </c>
      <c r="EH167" s="583">
        <v>4</v>
      </c>
      <c r="EI167" s="774">
        <f t="shared" si="188"/>
        <v>133</v>
      </c>
      <c r="EJ167" s="774">
        <f t="shared" si="189"/>
        <v>138</v>
      </c>
      <c r="EK167" s="775">
        <f t="shared" si="190"/>
        <v>137</v>
      </c>
      <c r="EL167" s="772">
        <v>113</v>
      </c>
      <c r="EM167" s="767">
        <v>118</v>
      </c>
      <c r="EN167" s="583">
        <v>123</v>
      </c>
      <c r="EO167" s="772">
        <v>17</v>
      </c>
      <c r="EP167" s="586">
        <v>42</v>
      </c>
      <c r="EQ167" s="583">
        <v>53</v>
      </c>
      <c r="ER167" s="772">
        <v>13</v>
      </c>
      <c r="ES167" s="587">
        <v>8</v>
      </c>
      <c r="ET167" s="583">
        <v>21</v>
      </c>
      <c r="EU167" s="774">
        <f t="shared" si="191"/>
        <v>111</v>
      </c>
      <c r="EV167" s="774">
        <f t="shared" si="192"/>
        <v>104</v>
      </c>
      <c r="EW167" s="775">
        <f t="shared" si="193"/>
        <v>105</v>
      </c>
      <c r="EX167" s="772">
        <v>122</v>
      </c>
      <c r="EY167" s="767">
        <v>123</v>
      </c>
      <c r="EZ167" s="583">
        <v>122</v>
      </c>
    </row>
    <row r="168" spans="1:156">
      <c r="A168" s="589" t="s">
        <v>105</v>
      </c>
      <c r="B168" s="579" t="s">
        <v>576</v>
      </c>
      <c r="C168" s="815"/>
      <c r="D168" s="580">
        <v>140678</v>
      </c>
      <c r="E168" s="581">
        <v>12</v>
      </c>
      <c r="F168" s="762"/>
      <c r="G168" s="763"/>
      <c r="H168" s="763"/>
      <c r="I168" s="764"/>
      <c r="J168" s="764"/>
      <c r="K168" s="764"/>
      <c r="L168" s="765"/>
      <c r="M168" s="762"/>
      <c r="N168" s="763"/>
      <c r="O168" s="766"/>
      <c r="P168" s="766"/>
      <c r="Q168" s="763"/>
      <c r="R168" s="763"/>
      <c r="S168" s="763"/>
      <c r="T168" s="763"/>
      <c r="U168" s="763"/>
      <c r="V168" s="764"/>
      <c r="W168" s="767"/>
      <c r="X168" s="765"/>
      <c r="Y168" s="762"/>
      <c r="Z168" s="763"/>
      <c r="AA168" s="763"/>
      <c r="AB168" s="763"/>
      <c r="AC168" s="764"/>
      <c r="AD168" s="767"/>
      <c r="AE168" s="763"/>
      <c r="AF168" s="763"/>
      <c r="AG168" s="763"/>
      <c r="AH168" s="764"/>
      <c r="AI168" s="767"/>
      <c r="AJ168" s="765"/>
      <c r="AK168" s="892">
        <f t="shared" si="140"/>
        <v>0</v>
      </c>
      <c r="AL168" s="884">
        <f t="shared" si="141"/>
        <v>0</v>
      </c>
      <c r="AM168" s="883">
        <f t="shared" si="142"/>
        <v>0</v>
      </c>
      <c r="AN168" s="884">
        <f t="shared" si="143"/>
        <v>0</v>
      </c>
      <c r="AO168" s="883">
        <f t="shared" si="144"/>
        <v>0</v>
      </c>
      <c r="AP168" s="884">
        <f t="shared" si="145"/>
        <v>0</v>
      </c>
      <c r="AQ168" s="768">
        <f t="shared" si="146"/>
        <v>0</v>
      </c>
      <c r="AR168" s="883">
        <f t="shared" si="147"/>
        <v>0</v>
      </c>
      <c r="AS168" s="886">
        <f t="shared" si="148"/>
        <v>0</v>
      </c>
      <c r="AT168" s="888">
        <f t="shared" si="149"/>
        <v>0</v>
      </c>
      <c r="AU168" s="886">
        <f t="shared" si="150"/>
        <v>0</v>
      </c>
      <c r="AV168" s="886">
        <f t="shared" si="151"/>
        <v>0</v>
      </c>
      <c r="AW168" s="888">
        <f t="shared" si="152"/>
        <v>0</v>
      </c>
      <c r="AX168" s="886">
        <f t="shared" si="153"/>
        <v>0</v>
      </c>
      <c r="AY168" s="886">
        <f t="shared" si="154"/>
        <v>0</v>
      </c>
      <c r="AZ168" s="888">
        <f t="shared" si="155"/>
        <v>0</v>
      </c>
      <c r="BA168" s="884">
        <f t="shared" si="156"/>
        <v>0</v>
      </c>
      <c r="BB168" s="883">
        <f t="shared" si="157"/>
        <v>0</v>
      </c>
      <c r="BC168" s="884">
        <f t="shared" si="158"/>
        <v>0</v>
      </c>
      <c r="BD168" s="883">
        <f t="shared" si="159"/>
        <v>0</v>
      </c>
      <c r="BE168" s="886">
        <f t="shared" si="160"/>
        <v>0</v>
      </c>
      <c r="BF168" s="886">
        <f t="shared" si="161"/>
        <v>0</v>
      </c>
      <c r="BG168" s="888">
        <f t="shared" si="162"/>
        <v>0</v>
      </c>
      <c r="BH168" s="886">
        <f t="shared" si="163"/>
        <v>0</v>
      </c>
      <c r="BI168" s="886">
        <f t="shared" si="164"/>
        <v>0</v>
      </c>
      <c r="BJ168" s="890">
        <f t="shared" si="165"/>
        <v>0</v>
      </c>
      <c r="BK168" s="885">
        <f t="shared" si="166"/>
        <v>0</v>
      </c>
      <c r="BL168" s="885">
        <f t="shared" si="167"/>
        <v>0</v>
      </c>
      <c r="BM168" s="762"/>
      <c r="BN168" s="764"/>
      <c r="BO168" s="770"/>
      <c r="BP168" s="763"/>
      <c r="BQ168" s="764"/>
      <c r="BR168" s="770"/>
      <c r="BS168" s="768">
        <f t="shared" si="168"/>
        <v>0</v>
      </c>
      <c r="BT168" s="768">
        <f t="shared" si="169"/>
        <v>0</v>
      </c>
      <c r="BU168" s="771">
        <f t="shared" si="170"/>
        <v>0</v>
      </c>
      <c r="BV168" s="772"/>
      <c r="BW168" s="767"/>
      <c r="BX168" s="765"/>
      <c r="BY168" s="772"/>
      <c r="BZ168" s="767"/>
      <c r="CA168" s="765"/>
      <c r="CB168" s="772"/>
      <c r="CC168" s="767"/>
      <c r="CD168" s="765"/>
      <c r="CE168" s="773">
        <f t="shared" si="171"/>
        <v>0</v>
      </c>
      <c r="CF168" s="774">
        <f t="shared" si="172"/>
        <v>0</v>
      </c>
      <c r="CG168" s="775">
        <f t="shared" si="173"/>
        <v>0</v>
      </c>
      <c r="CH168" s="772"/>
      <c r="CI168" s="767"/>
      <c r="CJ168" s="776"/>
      <c r="CK168" s="874">
        <v>569</v>
      </c>
      <c r="CL168" s="778">
        <v>578</v>
      </c>
      <c r="CM168" s="764">
        <v>606</v>
      </c>
      <c r="CN168" s="764">
        <v>639</v>
      </c>
      <c r="CO168" s="582">
        <v>910</v>
      </c>
      <c r="CP168" s="583">
        <v>736</v>
      </c>
      <c r="CQ168" s="777">
        <v>388</v>
      </c>
      <c r="CR168" s="778">
        <v>337</v>
      </c>
      <c r="CS168" s="778">
        <v>349</v>
      </c>
      <c r="CT168" s="778">
        <v>386</v>
      </c>
      <c r="CU168" s="778">
        <v>389</v>
      </c>
      <c r="CV168" s="764">
        <v>428</v>
      </c>
      <c r="CW168" s="582">
        <v>635</v>
      </c>
      <c r="CX168" s="583">
        <v>562</v>
      </c>
      <c r="CY168" s="777"/>
      <c r="CZ168" s="778"/>
      <c r="DA168" s="778"/>
      <c r="DB168" s="778"/>
      <c r="DC168" s="778"/>
      <c r="DD168" s="767"/>
      <c r="DE168" s="767"/>
      <c r="DF168" s="765"/>
      <c r="DG168" s="892">
        <f t="shared" si="194"/>
        <v>388</v>
      </c>
      <c r="DH168" s="884">
        <f t="shared" si="174"/>
        <v>388</v>
      </c>
      <c r="DI168" s="883">
        <f t="shared" si="195"/>
        <v>337</v>
      </c>
      <c r="DJ168" s="884">
        <f t="shared" si="175"/>
        <v>337</v>
      </c>
      <c r="DK168" s="883">
        <f t="shared" si="196"/>
        <v>349</v>
      </c>
      <c r="DL168" s="884">
        <f t="shared" si="176"/>
        <v>349</v>
      </c>
      <c r="DM168" s="888">
        <f t="shared" si="197"/>
        <v>386</v>
      </c>
      <c r="DN168" s="886">
        <f t="shared" si="180"/>
        <v>386</v>
      </c>
      <c r="DO168" s="886">
        <f t="shared" si="177"/>
        <v>386</v>
      </c>
      <c r="DP168" s="888">
        <f t="shared" si="198"/>
        <v>389</v>
      </c>
      <c r="DQ168" s="886">
        <f t="shared" si="181"/>
        <v>389</v>
      </c>
      <c r="DR168" s="886">
        <f t="shared" si="178"/>
        <v>389</v>
      </c>
      <c r="DS168" s="888">
        <f t="shared" si="199"/>
        <v>428</v>
      </c>
      <c r="DT168" s="886">
        <f t="shared" si="182"/>
        <v>428</v>
      </c>
      <c r="DU168" s="886">
        <f t="shared" si="179"/>
        <v>428</v>
      </c>
      <c r="DV168" s="886">
        <f t="shared" si="183"/>
        <v>428</v>
      </c>
      <c r="DW168" s="888">
        <f t="shared" si="200"/>
        <v>635</v>
      </c>
      <c r="DX168" s="886">
        <f t="shared" si="184"/>
        <v>635</v>
      </c>
      <c r="DY168" s="886">
        <f t="shared" si="185"/>
        <v>635</v>
      </c>
      <c r="DZ168" s="954">
        <f t="shared" si="132"/>
        <v>562</v>
      </c>
      <c r="EA168" s="885">
        <f t="shared" si="186"/>
        <v>562</v>
      </c>
      <c r="EB168" s="885">
        <f t="shared" si="187"/>
        <v>562</v>
      </c>
      <c r="EC168" s="772">
        <v>261</v>
      </c>
      <c r="ED168" s="779">
        <v>351</v>
      </c>
      <c r="EE168" s="583">
        <v>298</v>
      </c>
      <c r="EF168" s="764">
        <v>5</v>
      </c>
      <c r="EG168" s="585">
        <v>12</v>
      </c>
      <c r="EH168" s="583">
        <v>7</v>
      </c>
      <c r="EI168" s="774">
        <f t="shared" si="188"/>
        <v>162</v>
      </c>
      <c r="EJ168" s="774">
        <f t="shared" si="189"/>
        <v>272</v>
      </c>
      <c r="EK168" s="775">
        <f t="shared" si="190"/>
        <v>257</v>
      </c>
      <c r="EL168" s="772">
        <v>200</v>
      </c>
      <c r="EM168" s="767">
        <v>172</v>
      </c>
      <c r="EN168" s="583">
        <v>168</v>
      </c>
      <c r="EO168" s="772">
        <v>30</v>
      </c>
      <c r="EP168" s="586">
        <v>63</v>
      </c>
      <c r="EQ168" s="583">
        <v>116</v>
      </c>
      <c r="ER168" s="772">
        <v>20</v>
      </c>
      <c r="ES168" s="587">
        <v>25</v>
      </c>
      <c r="ET168" s="583">
        <v>18</v>
      </c>
      <c r="EU168" s="774">
        <f t="shared" si="191"/>
        <v>136</v>
      </c>
      <c r="EV168" s="774">
        <f t="shared" si="192"/>
        <v>129</v>
      </c>
      <c r="EW168" s="775">
        <f t="shared" si="193"/>
        <v>126</v>
      </c>
      <c r="EX168" s="772">
        <v>191</v>
      </c>
      <c r="EY168" s="767">
        <v>171</v>
      </c>
      <c r="EZ168" s="583">
        <v>166</v>
      </c>
    </row>
    <row r="169" spans="1:156">
      <c r="A169" s="589" t="s">
        <v>105</v>
      </c>
      <c r="B169" s="579" t="s">
        <v>577</v>
      </c>
      <c r="C169" s="815"/>
      <c r="D169" s="580">
        <v>366465</v>
      </c>
      <c r="E169" s="581">
        <v>12</v>
      </c>
      <c r="F169" s="762"/>
      <c r="G169" s="763"/>
      <c r="H169" s="763"/>
      <c r="I169" s="764"/>
      <c r="J169" s="764"/>
      <c r="K169" s="764"/>
      <c r="L169" s="765"/>
      <c r="M169" s="762"/>
      <c r="N169" s="763"/>
      <c r="O169" s="766"/>
      <c r="P169" s="766"/>
      <c r="Q169" s="763"/>
      <c r="R169" s="763"/>
      <c r="S169" s="763"/>
      <c r="T169" s="763"/>
      <c r="U169" s="763"/>
      <c r="V169" s="764"/>
      <c r="W169" s="767"/>
      <c r="X169" s="765"/>
      <c r="Y169" s="762"/>
      <c r="Z169" s="763"/>
      <c r="AA169" s="763"/>
      <c r="AB169" s="763"/>
      <c r="AC169" s="764"/>
      <c r="AD169" s="767"/>
      <c r="AE169" s="763"/>
      <c r="AF169" s="763"/>
      <c r="AG169" s="763"/>
      <c r="AH169" s="764"/>
      <c r="AI169" s="767"/>
      <c r="AJ169" s="765"/>
      <c r="AK169" s="892">
        <f t="shared" si="140"/>
        <v>0</v>
      </c>
      <c r="AL169" s="884">
        <f t="shared" si="141"/>
        <v>0</v>
      </c>
      <c r="AM169" s="883">
        <f t="shared" si="142"/>
        <v>0</v>
      </c>
      <c r="AN169" s="884">
        <f t="shared" si="143"/>
        <v>0</v>
      </c>
      <c r="AO169" s="883">
        <f t="shared" si="144"/>
        <v>0</v>
      </c>
      <c r="AP169" s="884">
        <f t="shared" si="145"/>
        <v>0</v>
      </c>
      <c r="AQ169" s="768">
        <f t="shared" si="146"/>
        <v>0</v>
      </c>
      <c r="AR169" s="883">
        <f t="shared" si="147"/>
        <v>0</v>
      </c>
      <c r="AS169" s="886">
        <f t="shared" si="148"/>
        <v>0</v>
      </c>
      <c r="AT169" s="888">
        <f t="shared" si="149"/>
        <v>0</v>
      </c>
      <c r="AU169" s="886">
        <f t="shared" si="150"/>
        <v>0</v>
      </c>
      <c r="AV169" s="886">
        <f t="shared" si="151"/>
        <v>0</v>
      </c>
      <c r="AW169" s="888">
        <f t="shared" si="152"/>
        <v>0</v>
      </c>
      <c r="AX169" s="886">
        <f t="shared" si="153"/>
        <v>0</v>
      </c>
      <c r="AY169" s="886">
        <f t="shared" si="154"/>
        <v>0</v>
      </c>
      <c r="AZ169" s="888">
        <f t="shared" si="155"/>
        <v>0</v>
      </c>
      <c r="BA169" s="884">
        <f t="shared" si="156"/>
        <v>0</v>
      </c>
      <c r="BB169" s="883">
        <f t="shared" si="157"/>
        <v>0</v>
      </c>
      <c r="BC169" s="884">
        <f t="shared" si="158"/>
        <v>0</v>
      </c>
      <c r="BD169" s="883">
        <f t="shared" si="159"/>
        <v>0</v>
      </c>
      <c r="BE169" s="886">
        <f t="shared" si="160"/>
        <v>0</v>
      </c>
      <c r="BF169" s="886">
        <f t="shared" si="161"/>
        <v>0</v>
      </c>
      <c r="BG169" s="888">
        <f t="shared" si="162"/>
        <v>0</v>
      </c>
      <c r="BH169" s="886">
        <f t="shared" si="163"/>
        <v>0</v>
      </c>
      <c r="BI169" s="886">
        <f t="shared" si="164"/>
        <v>0</v>
      </c>
      <c r="BJ169" s="890">
        <f t="shared" si="165"/>
        <v>0</v>
      </c>
      <c r="BK169" s="885">
        <f t="shared" si="166"/>
        <v>0</v>
      </c>
      <c r="BL169" s="885">
        <f t="shared" si="167"/>
        <v>0</v>
      </c>
      <c r="BM169" s="762"/>
      <c r="BN169" s="764"/>
      <c r="BO169" s="770"/>
      <c r="BP169" s="763"/>
      <c r="BQ169" s="764"/>
      <c r="BR169" s="770"/>
      <c r="BS169" s="768">
        <f t="shared" si="168"/>
        <v>0</v>
      </c>
      <c r="BT169" s="768">
        <f t="shared" si="169"/>
        <v>0</v>
      </c>
      <c r="BU169" s="771">
        <f t="shared" si="170"/>
        <v>0</v>
      </c>
      <c r="BV169" s="772"/>
      <c r="BW169" s="767"/>
      <c r="BX169" s="765"/>
      <c r="BY169" s="772"/>
      <c r="BZ169" s="767"/>
      <c r="CA169" s="765"/>
      <c r="CB169" s="772"/>
      <c r="CC169" s="767"/>
      <c r="CD169" s="765"/>
      <c r="CE169" s="773">
        <f t="shared" si="171"/>
        <v>0</v>
      </c>
      <c r="CF169" s="774">
        <f t="shared" si="172"/>
        <v>0</v>
      </c>
      <c r="CG169" s="775">
        <f t="shared" si="173"/>
        <v>0</v>
      </c>
      <c r="CH169" s="772"/>
      <c r="CI169" s="767"/>
      <c r="CJ169" s="776"/>
      <c r="CK169" s="874">
        <v>465</v>
      </c>
      <c r="CL169" s="778">
        <v>472</v>
      </c>
      <c r="CM169" s="764">
        <v>400</v>
      </c>
      <c r="CN169" s="764">
        <v>442</v>
      </c>
      <c r="CO169" s="582">
        <v>629</v>
      </c>
      <c r="CP169" s="583">
        <v>677</v>
      </c>
      <c r="CQ169" s="777">
        <v>254</v>
      </c>
      <c r="CR169" s="778">
        <v>276</v>
      </c>
      <c r="CS169" s="778">
        <v>245</v>
      </c>
      <c r="CT169" s="778">
        <v>224</v>
      </c>
      <c r="CU169" s="778">
        <v>193</v>
      </c>
      <c r="CV169" s="764">
        <v>194</v>
      </c>
      <c r="CW169" s="582">
        <v>294</v>
      </c>
      <c r="CX169" s="583">
        <v>373</v>
      </c>
      <c r="CY169" s="777"/>
      <c r="CZ169" s="778"/>
      <c r="DA169" s="778"/>
      <c r="DB169" s="778"/>
      <c r="DC169" s="778"/>
      <c r="DD169" s="767"/>
      <c r="DE169" s="767"/>
      <c r="DF169" s="765"/>
      <c r="DG169" s="892">
        <f t="shared" si="194"/>
        <v>254</v>
      </c>
      <c r="DH169" s="884">
        <f t="shared" si="174"/>
        <v>254</v>
      </c>
      <c r="DI169" s="883">
        <f t="shared" si="195"/>
        <v>276</v>
      </c>
      <c r="DJ169" s="884">
        <f t="shared" si="175"/>
        <v>276</v>
      </c>
      <c r="DK169" s="883">
        <f t="shared" si="196"/>
        <v>245</v>
      </c>
      <c r="DL169" s="884">
        <f t="shared" si="176"/>
        <v>245</v>
      </c>
      <c r="DM169" s="888">
        <f t="shared" si="197"/>
        <v>224</v>
      </c>
      <c r="DN169" s="886">
        <f t="shared" si="180"/>
        <v>224</v>
      </c>
      <c r="DO169" s="886">
        <f t="shared" si="177"/>
        <v>224</v>
      </c>
      <c r="DP169" s="888">
        <f t="shared" si="198"/>
        <v>193</v>
      </c>
      <c r="DQ169" s="886">
        <f t="shared" si="181"/>
        <v>193</v>
      </c>
      <c r="DR169" s="886">
        <f t="shared" si="178"/>
        <v>193</v>
      </c>
      <c r="DS169" s="888">
        <f t="shared" si="199"/>
        <v>194</v>
      </c>
      <c r="DT169" s="886">
        <f t="shared" si="182"/>
        <v>194</v>
      </c>
      <c r="DU169" s="886">
        <f t="shared" si="179"/>
        <v>194</v>
      </c>
      <c r="DV169" s="886">
        <f t="shared" si="183"/>
        <v>194</v>
      </c>
      <c r="DW169" s="888">
        <f t="shared" si="200"/>
        <v>294</v>
      </c>
      <c r="DX169" s="886">
        <f t="shared" si="184"/>
        <v>294</v>
      </c>
      <c r="DY169" s="886">
        <f t="shared" si="185"/>
        <v>294</v>
      </c>
      <c r="DZ169" s="954">
        <f t="shared" si="132"/>
        <v>373</v>
      </c>
      <c r="EA169" s="885">
        <f t="shared" si="186"/>
        <v>373</v>
      </c>
      <c r="EB169" s="885">
        <f t="shared" si="187"/>
        <v>373</v>
      </c>
      <c r="EC169" s="772">
        <v>109</v>
      </c>
      <c r="ED169" s="779">
        <v>161</v>
      </c>
      <c r="EE169" s="583">
        <v>189</v>
      </c>
      <c r="EF169" s="764">
        <v>4</v>
      </c>
      <c r="EG169" s="585">
        <v>5</v>
      </c>
      <c r="EH169" s="583">
        <v>4</v>
      </c>
      <c r="EI169" s="774">
        <f t="shared" si="188"/>
        <v>81</v>
      </c>
      <c r="EJ169" s="774">
        <f t="shared" si="189"/>
        <v>128</v>
      </c>
      <c r="EK169" s="775">
        <f t="shared" si="190"/>
        <v>180</v>
      </c>
      <c r="EL169" s="772">
        <v>83</v>
      </c>
      <c r="EM169" s="767">
        <v>77</v>
      </c>
      <c r="EN169" s="583">
        <v>70</v>
      </c>
      <c r="EO169" s="772">
        <v>26</v>
      </c>
      <c r="EP169" s="586">
        <v>56</v>
      </c>
      <c r="EQ169" s="583">
        <v>43</v>
      </c>
      <c r="ER169" s="772">
        <v>11</v>
      </c>
      <c r="ES169" s="587">
        <v>13</v>
      </c>
      <c r="ET169" s="583">
        <v>7</v>
      </c>
      <c r="EU169" s="774">
        <f t="shared" si="191"/>
        <v>104</v>
      </c>
      <c r="EV169" s="774">
        <f t="shared" si="192"/>
        <v>47</v>
      </c>
      <c r="EW169" s="775">
        <f t="shared" si="193"/>
        <v>74</v>
      </c>
      <c r="EX169" s="772">
        <v>109</v>
      </c>
      <c r="EY169" s="767">
        <v>114</v>
      </c>
      <c r="EZ169" s="583">
        <v>105</v>
      </c>
    </row>
    <row r="170" spans="1:156">
      <c r="A170" s="589" t="s">
        <v>105</v>
      </c>
      <c r="B170" s="579" t="s">
        <v>578</v>
      </c>
      <c r="C170" s="815"/>
      <c r="D170" s="580">
        <v>248776</v>
      </c>
      <c r="E170" s="581">
        <v>12</v>
      </c>
      <c r="F170" s="762"/>
      <c r="G170" s="763"/>
      <c r="H170" s="763"/>
      <c r="I170" s="764"/>
      <c r="J170" s="764"/>
      <c r="K170" s="764"/>
      <c r="L170" s="765"/>
      <c r="M170" s="762"/>
      <c r="N170" s="763"/>
      <c r="O170" s="766"/>
      <c r="P170" s="766"/>
      <c r="Q170" s="763"/>
      <c r="R170" s="763"/>
      <c r="S170" s="763"/>
      <c r="T170" s="763"/>
      <c r="U170" s="763"/>
      <c r="V170" s="764"/>
      <c r="W170" s="767"/>
      <c r="X170" s="765"/>
      <c r="Y170" s="762"/>
      <c r="Z170" s="763"/>
      <c r="AA170" s="763"/>
      <c r="AB170" s="763"/>
      <c r="AC170" s="764"/>
      <c r="AD170" s="767"/>
      <c r="AE170" s="763"/>
      <c r="AF170" s="763"/>
      <c r="AG170" s="763"/>
      <c r="AH170" s="764"/>
      <c r="AI170" s="767"/>
      <c r="AJ170" s="765"/>
      <c r="AK170" s="892">
        <f t="shared" si="140"/>
        <v>0</v>
      </c>
      <c r="AL170" s="884">
        <f t="shared" si="141"/>
        <v>0</v>
      </c>
      <c r="AM170" s="883">
        <f t="shared" si="142"/>
        <v>0</v>
      </c>
      <c r="AN170" s="884">
        <f t="shared" si="143"/>
        <v>0</v>
      </c>
      <c r="AO170" s="883">
        <f t="shared" si="144"/>
        <v>0</v>
      </c>
      <c r="AP170" s="884">
        <f t="shared" si="145"/>
        <v>0</v>
      </c>
      <c r="AQ170" s="768">
        <f t="shared" si="146"/>
        <v>0</v>
      </c>
      <c r="AR170" s="883">
        <f t="shared" si="147"/>
        <v>0</v>
      </c>
      <c r="AS170" s="886">
        <f t="shared" si="148"/>
        <v>0</v>
      </c>
      <c r="AT170" s="888">
        <f t="shared" si="149"/>
        <v>0</v>
      </c>
      <c r="AU170" s="886">
        <f t="shared" si="150"/>
        <v>0</v>
      </c>
      <c r="AV170" s="886">
        <f t="shared" si="151"/>
        <v>0</v>
      </c>
      <c r="AW170" s="888">
        <f t="shared" si="152"/>
        <v>0</v>
      </c>
      <c r="AX170" s="886">
        <f t="shared" si="153"/>
        <v>0</v>
      </c>
      <c r="AY170" s="886">
        <f t="shared" si="154"/>
        <v>0</v>
      </c>
      <c r="AZ170" s="888">
        <f t="shared" si="155"/>
        <v>0</v>
      </c>
      <c r="BA170" s="884">
        <f t="shared" si="156"/>
        <v>0</v>
      </c>
      <c r="BB170" s="883">
        <f t="shared" si="157"/>
        <v>0</v>
      </c>
      <c r="BC170" s="884">
        <f t="shared" si="158"/>
        <v>0</v>
      </c>
      <c r="BD170" s="883">
        <f t="shared" si="159"/>
        <v>0</v>
      </c>
      <c r="BE170" s="886">
        <f t="shared" si="160"/>
        <v>0</v>
      </c>
      <c r="BF170" s="886">
        <f t="shared" si="161"/>
        <v>0</v>
      </c>
      <c r="BG170" s="888">
        <f t="shared" si="162"/>
        <v>0</v>
      </c>
      <c r="BH170" s="886">
        <f t="shared" si="163"/>
        <v>0</v>
      </c>
      <c r="BI170" s="886">
        <f t="shared" si="164"/>
        <v>0</v>
      </c>
      <c r="BJ170" s="890">
        <f t="shared" si="165"/>
        <v>0</v>
      </c>
      <c r="BK170" s="885">
        <f t="shared" si="166"/>
        <v>0</v>
      </c>
      <c r="BL170" s="885">
        <f t="shared" si="167"/>
        <v>0</v>
      </c>
      <c r="BM170" s="762"/>
      <c r="BN170" s="764"/>
      <c r="BO170" s="770"/>
      <c r="BP170" s="763"/>
      <c r="BQ170" s="764"/>
      <c r="BR170" s="770"/>
      <c r="BS170" s="768">
        <f t="shared" si="168"/>
        <v>0</v>
      </c>
      <c r="BT170" s="768">
        <f t="shared" si="169"/>
        <v>0</v>
      </c>
      <c r="BU170" s="771">
        <f t="shared" si="170"/>
        <v>0</v>
      </c>
      <c r="BV170" s="772"/>
      <c r="BW170" s="767"/>
      <c r="BX170" s="765"/>
      <c r="BY170" s="772"/>
      <c r="BZ170" s="767"/>
      <c r="CA170" s="765"/>
      <c r="CB170" s="772"/>
      <c r="CC170" s="767"/>
      <c r="CD170" s="765"/>
      <c r="CE170" s="773">
        <f t="shared" si="171"/>
        <v>0</v>
      </c>
      <c r="CF170" s="774">
        <f t="shared" si="172"/>
        <v>0</v>
      </c>
      <c r="CG170" s="775">
        <f t="shared" si="173"/>
        <v>0</v>
      </c>
      <c r="CH170" s="772"/>
      <c r="CI170" s="767"/>
      <c r="CJ170" s="776"/>
      <c r="CK170" s="874">
        <v>585</v>
      </c>
      <c r="CL170" s="778">
        <v>479</v>
      </c>
      <c r="CM170" s="764">
        <v>603</v>
      </c>
      <c r="CN170" s="764">
        <v>547</v>
      </c>
      <c r="CO170" s="582">
        <v>621</v>
      </c>
      <c r="CP170" s="583">
        <v>450</v>
      </c>
      <c r="CQ170" s="777">
        <v>96</v>
      </c>
      <c r="CR170" s="778">
        <v>183</v>
      </c>
      <c r="CS170" s="778">
        <v>130</v>
      </c>
      <c r="CT170" s="778">
        <v>104</v>
      </c>
      <c r="CU170" s="778">
        <v>122</v>
      </c>
      <c r="CV170" s="764">
        <v>82</v>
      </c>
      <c r="CW170" s="582">
        <v>199</v>
      </c>
      <c r="CX170" s="583">
        <v>169</v>
      </c>
      <c r="CY170" s="777"/>
      <c r="CZ170" s="778"/>
      <c r="DA170" s="778"/>
      <c r="DB170" s="778"/>
      <c r="DC170" s="778"/>
      <c r="DD170" s="767"/>
      <c r="DE170" s="767"/>
      <c r="DF170" s="765"/>
      <c r="DG170" s="892">
        <f t="shared" si="194"/>
        <v>96</v>
      </c>
      <c r="DH170" s="884">
        <f t="shared" si="174"/>
        <v>96</v>
      </c>
      <c r="DI170" s="883">
        <f t="shared" si="195"/>
        <v>183</v>
      </c>
      <c r="DJ170" s="884">
        <f t="shared" si="175"/>
        <v>183</v>
      </c>
      <c r="DK170" s="883">
        <f t="shared" si="196"/>
        <v>130</v>
      </c>
      <c r="DL170" s="884">
        <f t="shared" si="176"/>
        <v>130</v>
      </c>
      <c r="DM170" s="888">
        <f t="shared" si="197"/>
        <v>104</v>
      </c>
      <c r="DN170" s="886">
        <f t="shared" si="180"/>
        <v>104</v>
      </c>
      <c r="DO170" s="886">
        <f t="shared" si="177"/>
        <v>104</v>
      </c>
      <c r="DP170" s="888">
        <f t="shared" si="198"/>
        <v>122</v>
      </c>
      <c r="DQ170" s="886">
        <f t="shared" si="181"/>
        <v>122</v>
      </c>
      <c r="DR170" s="886">
        <f t="shared" si="178"/>
        <v>122</v>
      </c>
      <c r="DS170" s="888">
        <f t="shared" si="199"/>
        <v>82</v>
      </c>
      <c r="DT170" s="886">
        <f t="shared" si="182"/>
        <v>82</v>
      </c>
      <c r="DU170" s="886">
        <f t="shared" si="179"/>
        <v>82</v>
      </c>
      <c r="DV170" s="886">
        <f t="shared" si="183"/>
        <v>82</v>
      </c>
      <c r="DW170" s="888">
        <f t="shared" si="200"/>
        <v>199</v>
      </c>
      <c r="DX170" s="886">
        <f t="shared" si="184"/>
        <v>199</v>
      </c>
      <c r="DY170" s="886">
        <f t="shared" si="185"/>
        <v>199</v>
      </c>
      <c r="DZ170" s="954">
        <f t="shared" si="132"/>
        <v>169</v>
      </c>
      <c r="EA170" s="885">
        <f t="shared" si="186"/>
        <v>169</v>
      </c>
      <c r="EB170" s="885">
        <f t="shared" si="187"/>
        <v>169</v>
      </c>
      <c r="EC170" s="772">
        <v>42</v>
      </c>
      <c r="ED170" s="779">
        <v>95</v>
      </c>
      <c r="EE170" s="583">
        <v>79</v>
      </c>
      <c r="EF170" s="764">
        <v>0</v>
      </c>
      <c r="EG170" s="585">
        <v>3</v>
      </c>
      <c r="EH170" s="583">
        <v>0</v>
      </c>
      <c r="EI170" s="774">
        <f t="shared" si="188"/>
        <v>40</v>
      </c>
      <c r="EJ170" s="774">
        <f t="shared" si="189"/>
        <v>101</v>
      </c>
      <c r="EK170" s="775">
        <f t="shared" si="190"/>
        <v>90</v>
      </c>
      <c r="EL170" s="772">
        <v>41</v>
      </c>
      <c r="EM170" s="767">
        <v>54</v>
      </c>
      <c r="EN170" s="583">
        <v>37</v>
      </c>
      <c r="EO170" s="772">
        <v>16</v>
      </c>
      <c r="EP170" s="586">
        <v>40</v>
      </c>
      <c r="EQ170" s="583">
        <v>42</v>
      </c>
      <c r="ER170" s="772">
        <v>3</v>
      </c>
      <c r="ES170" s="587">
        <v>6</v>
      </c>
      <c r="ET170" s="583">
        <v>4</v>
      </c>
      <c r="EU170" s="774">
        <f t="shared" si="191"/>
        <v>44</v>
      </c>
      <c r="EV170" s="774">
        <f t="shared" si="192"/>
        <v>22</v>
      </c>
      <c r="EW170" s="775">
        <f t="shared" si="193"/>
        <v>-1</v>
      </c>
      <c r="EX170" s="772">
        <v>64</v>
      </c>
      <c r="EY170" s="767">
        <v>116</v>
      </c>
      <c r="EZ170" s="583">
        <v>54</v>
      </c>
    </row>
    <row r="171" spans="1:156">
      <c r="A171" s="589" t="s">
        <v>105</v>
      </c>
      <c r="B171" s="579" t="s">
        <v>579</v>
      </c>
      <c r="C171" s="815"/>
      <c r="D171" s="580">
        <v>140942</v>
      </c>
      <c r="E171" s="581">
        <v>12</v>
      </c>
      <c r="F171" s="762"/>
      <c r="G171" s="763"/>
      <c r="H171" s="763"/>
      <c r="I171" s="764"/>
      <c r="J171" s="764"/>
      <c r="K171" s="764"/>
      <c r="L171" s="765"/>
      <c r="M171" s="762"/>
      <c r="N171" s="763"/>
      <c r="O171" s="766"/>
      <c r="P171" s="766"/>
      <c r="Q171" s="763"/>
      <c r="R171" s="763"/>
      <c r="S171" s="763"/>
      <c r="T171" s="763"/>
      <c r="U171" s="763"/>
      <c r="V171" s="764"/>
      <c r="W171" s="767"/>
      <c r="X171" s="765"/>
      <c r="Y171" s="762"/>
      <c r="Z171" s="763"/>
      <c r="AA171" s="763"/>
      <c r="AB171" s="763"/>
      <c r="AC171" s="764"/>
      <c r="AD171" s="767"/>
      <c r="AE171" s="763"/>
      <c r="AF171" s="763"/>
      <c r="AG171" s="763"/>
      <c r="AH171" s="764"/>
      <c r="AI171" s="767"/>
      <c r="AJ171" s="765"/>
      <c r="AK171" s="892">
        <f t="shared" si="140"/>
        <v>0</v>
      </c>
      <c r="AL171" s="884">
        <f t="shared" si="141"/>
        <v>0</v>
      </c>
      <c r="AM171" s="883">
        <f t="shared" si="142"/>
        <v>0</v>
      </c>
      <c r="AN171" s="884">
        <f t="shared" si="143"/>
        <v>0</v>
      </c>
      <c r="AO171" s="883">
        <f t="shared" si="144"/>
        <v>0</v>
      </c>
      <c r="AP171" s="884">
        <f t="shared" si="145"/>
        <v>0</v>
      </c>
      <c r="AQ171" s="768">
        <f t="shared" si="146"/>
        <v>0</v>
      </c>
      <c r="AR171" s="883">
        <f t="shared" si="147"/>
        <v>0</v>
      </c>
      <c r="AS171" s="886">
        <f t="shared" si="148"/>
        <v>0</v>
      </c>
      <c r="AT171" s="888">
        <f t="shared" si="149"/>
        <v>0</v>
      </c>
      <c r="AU171" s="886">
        <f t="shared" si="150"/>
        <v>0</v>
      </c>
      <c r="AV171" s="886">
        <f t="shared" si="151"/>
        <v>0</v>
      </c>
      <c r="AW171" s="888">
        <f t="shared" si="152"/>
        <v>0</v>
      </c>
      <c r="AX171" s="886">
        <f t="shared" si="153"/>
        <v>0</v>
      </c>
      <c r="AY171" s="886">
        <f t="shared" si="154"/>
        <v>0</v>
      </c>
      <c r="AZ171" s="888">
        <f t="shared" si="155"/>
        <v>0</v>
      </c>
      <c r="BA171" s="884">
        <f t="shared" si="156"/>
        <v>0</v>
      </c>
      <c r="BB171" s="883">
        <f t="shared" si="157"/>
        <v>0</v>
      </c>
      <c r="BC171" s="884">
        <f t="shared" si="158"/>
        <v>0</v>
      </c>
      <c r="BD171" s="883">
        <f t="shared" si="159"/>
        <v>0</v>
      </c>
      <c r="BE171" s="886">
        <f t="shared" si="160"/>
        <v>0</v>
      </c>
      <c r="BF171" s="886">
        <f t="shared" si="161"/>
        <v>0</v>
      </c>
      <c r="BG171" s="888">
        <f t="shared" si="162"/>
        <v>0</v>
      </c>
      <c r="BH171" s="886">
        <f t="shared" si="163"/>
        <v>0</v>
      </c>
      <c r="BI171" s="886">
        <f t="shared" si="164"/>
        <v>0</v>
      </c>
      <c r="BJ171" s="890">
        <f t="shared" si="165"/>
        <v>0</v>
      </c>
      <c r="BK171" s="885">
        <f t="shared" si="166"/>
        <v>0</v>
      </c>
      <c r="BL171" s="885">
        <f t="shared" si="167"/>
        <v>0</v>
      </c>
      <c r="BM171" s="762"/>
      <c r="BN171" s="764"/>
      <c r="BO171" s="770"/>
      <c r="BP171" s="763"/>
      <c r="BQ171" s="764"/>
      <c r="BR171" s="770"/>
      <c r="BS171" s="768">
        <f t="shared" si="168"/>
        <v>0</v>
      </c>
      <c r="BT171" s="768">
        <f t="shared" si="169"/>
        <v>0</v>
      </c>
      <c r="BU171" s="771">
        <f t="shared" si="170"/>
        <v>0</v>
      </c>
      <c r="BV171" s="772"/>
      <c r="BW171" s="767"/>
      <c r="BX171" s="765"/>
      <c r="BY171" s="772"/>
      <c r="BZ171" s="767"/>
      <c r="CA171" s="765"/>
      <c r="CB171" s="772"/>
      <c r="CC171" s="767"/>
      <c r="CD171" s="765"/>
      <c r="CE171" s="773">
        <f t="shared" si="171"/>
        <v>0</v>
      </c>
      <c r="CF171" s="774">
        <f t="shared" si="172"/>
        <v>0</v>
      </c>
      <c r="CG171" s="775">
        <f t="shared" si="173"/>
        <v>0</v>
      </c>
      <c r="CH171" s="772"/>
      <c r="CI171" s="767"/>
      <c r="CJ171" s="776"/>
      <c r="CK171" s="874">
        <v>1105</v>
      </c>
      <c r="CL171" s="778">
        <v>1202</v>
      </c>
      <c r="CM171" s="764">
        <v>1252</v>
      </c>
      <c r="CN171" s="764">
        <v>1503</v>
      </c>
      <c r="CO171" s="582">
        <v>1982</v>
      </c>
      <c r="CP171" s="583">
        <v>1519</v>
      </c>
      <c r="CQ171" s="777">
        <v>445</v>
      </c>
      <c r="CR171" s="778">
        <v>419</v>
      </c>
      <c r="CS171" s="778">
        <v>427</v>
      </c>
      <c r="CT171" s="778">
        <v>475</v>
      </c>
      <c r="CU171" s="778">
        <v>486</v>
      </c>
      <c r="CV171" s="764">
        <v>538</v>
      </c>
      <c r="CW171" s="582">
        <v>647</v>
      </c>
      <c r="CX171" s="583">
        <v>551</v>
      </c>
      <c r="CY171" s="777"/>
      <c r="CZ171" s="778"/>
      <c r="DA171" s="778"/>
      <c r="DB171" s="778"/>
      <c r="DC171" s="778"/>
      <c r="DD171" s="767"/>
      <c r="DE171" s="767"/>
      <c r="DF171" s="765"/>
      <c r="DG171" s="892">
        <f t="shared" si="194"/>
        <v>445</v>
      </c>
      <c r="DH171" s="884">
        <f t="shared" si="174"/>
        <v>445</v>
      </c>
      <c r="DI171" s="883">
        <f t="shared" si="195"/>
        <v>419</v>
      </c>
      <c r="DJ171" s="884">
        <f t="shared" si="175"/>
        <v>419</v>
      </c>
      <c r="DK171" s="883">
        <f t="shared" si="196"/>
        <v>427</v>
      </c>
      <c r="DL171" s="884">
        <f t="shared" si="176"/>
        <v>427</v>
      </c>
      <c r="DM171" s="888">
        <f t="shared" si="197"/>
        <v>475</v>
      </c>
      <c r="DN171" s="886">
        <f t="shared" si="180"/>
        <v>475</v>
      </c>
      <c r="DO171" s="886">
        <f t="shared" si="177"/>
        <v>475</v>
      </c>
      <c r="DP171" s="888">
        <f t="shared" si="198"/>
        <v>486</v>
      </c>
      <c r="DQ171" s="886">
        <f t="shared" si="181"/>
        <v>486</v>
      </c>
      <c r="DR171" s="886">
        <f t="shared" si="178"/>
        <v>486</v>
      </c>
      <c r="DS171" s="888">
        <f t="shared" si="199"/>
        <v>538</v>
      </c>
      <c r="DT171" s="886">
        <f t="shared" si="182"/>
        <v>538</v>
      </c>
      <c r="DU171" s="886">
        <f t="shared" si="179"/>
        <v>538</v>
      </c>
      <c r="DV171" s="886">
        <f t="shared" si="183"/>
        <v>538</v>
      </c>
      <c r="DW171" s="888">
        <f t="shared" si="200"/>
        <v>647</v>
      </c>
      <c r="DX171" s="886">
        <f t="shared" si="184"/>
        <v>647</v>
      </c>
      <c r="DY171" s="886">
        <f t="shared" si="185"/>
        <v>647</v>
      </c>
      <c r="DZ171" s="954">
        <f t="shared" ref="DZ171:DZ234" si="201">IF(CX171&gt;0,CX171-DF171,)</f>
        <v>551</v>
      </c>
      <c r="EA171" s="885">
        <f t="shared" si="186"/>
        <v>551</v>
      </c>
      <c r="EB171" s="885">
        <f t="shared" si="187"/>
        <v>551</v>
      </c>
      <c r="EC171" s="772">
        <v>284</v>
      </c>
      <c r="ED171" s="779">
        <v>317</v>
      </c>
      <c r="EE171" s="583">
        <v>231</v>
      </c>
      <c r="EF171" s="764">
        <v>8</v>
      </c>
      <c r="EG171" s="585">
        <v>8</v>
      </c>
      <c r="EH171" s="583">
        <v>5</v>
      </c>
      <c r="EI171" s="774">
        <f t="shared" si="188"/>
        <v>246</v>
      </c>
      <c r="EJ171" s="774">
        <f t="shared" si="189"/>
        <v>322</v>
      </c>
      <c r="EK171" s="775">
        <f t="shared" si="190"/>
        <v>315</v>
      </c>
      <c r="EL171" s="772">
        <v>133</v>
      </c>
      <c r="EM171" s="767">
        <v>154</v>
      </c>
      <c r="EN171" s="583">
        <v>181</v>
      </c>
      <c r="EO171" s="772">
        <v>50</v>
      </c>
      <c r="EP171" s="586">
        <v>104</v>
      </c>
      <c r="EQ171" s="583">
        <v>204</v>
      </c>
      <c r="ER171" s="772">
        <v>12</v>
      </c>
      <c r="ES171" s="587">
        <v>15</v>
      </c>
      <c r="ET171" s="583">
        <v>16</v>
      </c>
      <c r="EU171" s="774">
        <f t="shared" si="191"/>
        <v>280</v>
      </c>
      <c r="EV171" s="774">
        <f t="shared" si="192"/>
        <v>213</v>
      </c>
      <c r="EW171" s="775">
        <f t="shared" si="193"/>
        <v>137</v>
      </c>
      <c r="EX171" s="772">
        <v>152</v>
      </c>
      <c r="EY171" s="767">
        <v>138</v>
      </c>
      <c r="EZ171" s="583">
        <v>142</v>
      </c>
    </row>
    <row r="172" spans="1:156">
      <c r="A172" s="589" t="s">
        <v>105</v>
      </c>
      <c r="B172" s="579" t="s">
        <v>580</v>
      </c>
      <c r="C172" s="815"/>
      <c r="D172" s="580">
        <v>141006</v>
      </c>
      <c r="E172" s="581">
        <v>12</v>
      </c>
      <c r="F172" s="762"/>
      <c r="G172" s="763"/>
      <c r="H172" s="763"/>
      <c r="I172" s="764"/>
      <c r="J172" s="764"/>
      <c r="K172" s="764"/>
      <c r="L172" s="765"/>
      <c r="M172" s="762"/>
      <c r="N172" s="763"/>
      <c r="O172" s="766"/>
      <c r="P172" s="766"/>
      <c r="Q172" s="763"/>
      <c r="R172" s="763"/>
      <c r="S172" s="763"/>
      <c r="T172" s="763"/>
      <c r="U172" s="763"/>
      <c r="V172" s="764"/>
      <c r="W172" s="767"/>
      <c r="X172" s="765"/>
      <c r="Y172" s="762"/>
      <c r="Z172" s="763"/>
      <c r="AA172" s="763"/>
      <c r="AB172" s="763"/>
      <c r="AC172" s="764"/>
      <c r="AD172" s="767"/>
      <c r="AE172" s="763"/>
      <c r="AF172" s="763"/>
      <c r="AG172" s="763"/>
      <c r="AH172" s="764"/>
      <c r="AI172" s="767"/>
      <c r="AJ172" s="765"/>
      <c r="AK172" s="892">
        <f t="shared" si="140"/>
        <v>0</v>
      </c>
      <c r="AL172" s="884">
        <f t="shared" si="141"/>
        <v>0</v>
      </c>
      <c r="AM172" s="883">
        <f t="shared" si="142"/>
        <v>0</v>
      </c>
      <c r="AN172" s="884">
        <f t="shared" si="143"/>
        <v>0</v>
      </c>
      <c r="AO172" s="883">
        <f t="shared" si="144"/>
        <v>0</v>
      </c>
      <c r="AP172" s="884">
        <f t="shared" si="145"/>
        <v>0</v>
      </c>
      <c r="AQ172" s="768">
        <f t="shared" si="146"/>
        <v>0</v>
      </c>
      <c r="AR172" s="883">
        <f t="shared" si="147"/>
        <v>0</v>
      </c>
      <c r="AS172" s="886">
        <f t="shared" si="148"/>
        <v>0</v>
      </c>
      <c r="AT172" s="888">
        <f t="shared" si="149"/>
        <v>0</v>
      </c>
      <c r="AU172" s="886">
        <f t="shared" si="150"/>
        <v>0</v>
      </c>
      <c r="AV172" s="886">
        <f t="shared" si="151"/>
        <v>0</v>
      </c>
      <c r="AW172" s="888">
        <f t="shared" si="152"/>
        <v>0</v>
      </c>
      <c r="AX172" s="886">
        <f t="shared" si="153"/>
        <v>0</v>
      </c>
      <c r="AY172" s="886">
        <f t="shared" si="154"/>
        <v>0</v>
      </c>
      <c r="AZ172" s="888">
        <f t="shared" si="155"/>
        <v>0</v>
      </c>
      <c r="BA172" s="884">
        <f t="shared" si="156"/>
        <v>0</v>
      </c>
      <c r="BB172" s="883">
        <f t="shared" si="157"/>
        <v>0</v>
      </c>
      <c r="BC172" s="884">
        <f t="shared" si="158"/>
        <v>0</v>
      </c>
      <c r="BD172" s="883">
        <f t="shared" si="159"/>
        <v>0</v>
      </c>
      <c r="BE172" s="886">
        <f t="shared" si="160"/>
        <v>0</v>
      </c>
      <c r="BF172" s="886">
        <f t="shared" si="161"/>
        <v>0</v>
      </c>
      <c r="BG172" s="888">
        <f t="shared" si="162"/>
        <v>0</v>
      </c>
      <c r="BH172" s="886">
        <f t="shared" si="163"/>
        <v>0</v>
      </c>
      <c r="BI172" s="886">
        <f t="shared" si="164"/>
        <v>0</v>
      </c>
      <c r="BJ172" s="890">
        <f t="shared" si="165"/>
        <v>0</v>
      </c>
      <c r="BK172" s="885">
        <f t="shared" si="166"/>
        <v>0</v>
      </c>
      <c r="BL172" s="885">
        <f t="shared" si="167"/>
        <v>0</v>
      </c>
      <c r="BM172" s="762"/>
      <c r="BN172" s="764"/>
      <c r="BO172" s="770"/>
      <c r="BP172" s="763"/>
      <c r="BQ172" s="764"/>
      <c r="BR172" s="770"/>
      <c r="BS172" s="768">
        <f t="shared" si="168"/>
        <v>0</v>
      </c>
      <c r="BT172" s="768">
        <f t="shared" si="169"/>
        <v>0</v>
      </c>
      <c r="BU172" s="771">
        <f t="shared" si="170"/>
        <v>0</v>
      </c>
      <c r="BV172" s="772"/>
      <c r="BW172" s="767"/>
      <c r="BX172" s="765"/>
      <c r="BY172" s="772"/>
      <c r="BZ172" s="767"/>
      <c r="CA172" s="765"/>
      <c r="CB172" s="772"/>
      <c r="CC172" s="767"/>
      <c r="CD172" s="765"/>
      <c r="CE172" s="773">
        <f t="shared" si="171"/>
        <v>0</v>
      </c>
      <c r="CF172" s="774">
        <f t="shared" si="172"/>
        <v>0</v>
      </c>
      <c r="CG172" s="775">
        <f t="shared" si="173"/>
        <v>0</v>
      </c>
      <c r="CH172" s="772"/>
      <c r="CI172" s="767"/>
      <c r="CJ172" s="776"/>
      <c r="CK172" s="874">
        <v>564</v>
      </c>
      <c r="CL172" s="778">
        <v>605</v>
      </c>
      <c r="CM172" s="764">
        <v>649</v>
      </c>
      <c r="CN172" s="764">
        <v>793</v>
      </c>
      <c r="CO172" s="582">
        <v>900</v>
      </c>
      <c r="CP172" s="583">
        <v>870</v>
      </c>
      <c r="CQ172" s="777">
        <v>190</v>
      </c>
      <c r="CR172" s="778">
        <v>251</v>
      </c>
      <c r="CS172" s="778">
        <v>314</v>
      </c>
      <c r="CT172" s="778">
        <v>270</v>
      </c>
      <c r="CU172" s="778">
        <v>314</v>
      </c>
      <c r="CV172" s="764">
        <v>437</v>
      </c>
      <c r="CW172" s="582">
        <v>585</v>
      </c>
      <c r="CX172" s="583">
        <v>530</v>
      </c>
      <c r="CY172" s="777"/>
      <c r="CZ172" s="778"/>
      <c r="DA172" s="778"/>
      <c r="DB172" s="778"/>
      <c r="DC172" s="778"/>
      <c r="DD172" s="767"/>
      <c r="DE172" s="767"/>
      <c r="DF172" s="765"/>
      <c r="DG172" s="892">
        <f t="shared" ref="DG172:DG203" si="202">IF(CQ172&gt;0,CQ172-CY172,)</f>
        <v>190</v>
      </c>
      <c r="DH172" s="884">
        <f t="shared" si="174"/>
        <v>190</v>
      </c>
      <c r="DI172" s="883">
        <f t="shared" ref="DI172:DI203" si="203">IF(CR172&gt;0,CR172-CZ172,)</f>
        <v>251</v>
      </c>
      <c r="DJ172" s="884">
        <f t="shared" si="175"/>
        <v>251</v>
      </c>
      <c r="DK172" s="883">
        <f t="shared" ref="DK172:DK203" si="204">IF(CS172&gt;0,CS172-DA172,)</f>
        <v>314</v>
      </c>
      <c r="DL172" s="884">
        <f t="shared" si="176"/>
        <v>314</v>
      </c>
      <c r="DM172" s="888">
        <f t="shared" ref="DM172:DM203" si="205">IF(CT172&gt;0,CT172-DB172,)</f>
        <v>270</v>
      </c>
      <c r="DN172" s="886">
        <f t="shared" si="180"/>
        <v>270</v>
      </c>
      <c r="DO172" s="886">
        <f t="shared" si="177"/>
        <v>270</v>
      </c>
      <c r="DP172" s="888">
        <f t="shared" ref="DP172:DP203" si="206">IF(CU172&gt;0,CU172-DC172,)</f>
        <v>314</v>
      </c>
      <c r="DQ172" s="886">
        <f t="shared" si="181"/>
        <v>314</v>
      </c>
      <c r="DR172" s="886">
        <f t="shared" si="178"/>
        <v>314</v>
      </c>
      <c r="DS172" s="888">
        <f t="shared" ref="DS172:DS203" si="207">IF(CV172&gt;0,CV172-DD172,)</f>
        <v>437</v>
      </c>
      <c r="DT172" s="886">
        <f t="shared" si="182"/>
        <v>437</v>
      </c>
      <c r="DU172" s="886">
        <f t="shared" si="179"/>
        <v>437</v>
      </c>
      <c r="DV172" s="886">
        <f t="shared" si="183"/>
        <v>437</v>
      </c>
      <c r="DW172" s="888">
        <f t="shared" ref="DW172:DW203" si="208">IF(CW172&gt;0,CW172-DE172,)</f>
        <v>585</v>
      </c>
      <c r="DX172" s="886">
        <f t="shared" si="184"/>
        <v>585</v>
      </c>
      <c r="DY172" s="886">
        <f t="shared" si="185"/>
        <v>585</v>
      </c>
      <c r="DZ172" s="954">
        <f t="shared" si="201"/>
        <v>530</v>
      </c>
      <c r="EA172" s="885">
        <f t="shared" si="186"/>
        <v>530</v>
      </c>
      <c r="EB172" s="885">
        <f t="shared" si="187"/>
        <v>530</v>
      </c>
      <c r="EC172" s="772">
        <v>228</v>
      </c>
      <c r="ED172" s="779">
        <v>305</v>
      </c>
      <c r="EE172" s="583">
        <v>252</v>
      </c>
      <c r="EF172" s="764">
        <v>14</v>
      </c>
      <c r="EG172" s="585">
        <v>9</v>
      </c>
      <c r="EH172" s="583">
        <v>10</v>
      </c>
      <c r="EI172" s="774">
        <f t="shared" si="188"/>
        <v>195</v>
      </c>
      <c r="EJ172" s="774">
        <f t="shared" si="189"/>
        <v>271</v>
      </c>
      <c r="EK172" s="775">
        <f t="shared" si="190"/>
        <v>268</v>
      </c>
      <c r="EL172" s="772">
        <v>104</v>
      </c>
      <c r="EM172" s="767">
        <v>129</v>
      </c>
      <c r="EN172" s="583">
        <v>166</v>
      </c>
      <c r="EO172" s="772">
        <v>26</v>
      </c>
      <c r="EP172" s="586">
        <v>26</v>
      </c>
      <c r="EQ172" s="583">
        <v>39</v>
      </c>
      <c r="ER172" s="772">
        <v>25</v>
      </c>
      <c r="ES172" s="587">
        <v>27</v>
      </c>
      <c r="ET172" s="583">
        <v>41</v>
      </c>
      <c r="EU172" s="774">
        <f t="shared" si="191"/>
        <v>115</v>
      </c>
      <c r="EV172" s="774">
        <f t="shared" si="192"/>
        <v>132</v>
      </c>
      <c r="EW172" s="775">
        <f t="shared" si="193"/>
        <v>191</v>
      </c>
      <c r="EX172" s="772">
        <v>78</v>
      </c>
      <c r="EY172" s="767">
        <v>101</v>
      </c>
      <c r="EZ172" s="583">
        <v>137</v>
      </c>
    </row>
    <row r="173" spans="1:156">
      <c r="A173" s="589" t="s">
        <v>105</v>
      </c>
      <c r="B173" s="760" t="s">
        <v>581</v>
      </c>
      <c r="C173" s="817"/>
      <c r="D173" s="580">
        <v>368911</v>
      </c>
      <c r="E173" s="581">
        <v>12</v>
      </c>
      <c r="F173" s="762"/>
      <c r="G173" s="763"/>
      <c r="H173" s="763"/>
      <c r="I173" s="764"/>
      <c r="J173" s="764"/>
      <c r="K173" s="764"/>
      <c r="L173" s="765"/>
      <c r="M173" s="762"/>
      <c r="N173" s="763"/>
      <c r="O173" s="766"/>
      <c r="P173" s="766"/>
      <c r="Q173" s="763"/>
      <c r="R173" s="763"/>
      <c r="S173" s="763"/>
      <c r="T173" s="763"/>
      <c r="U173" s="763"/>
      <c r="V173" s="764"/>
      <c r="W173" s="767"/>
      <c r="X173" s="765"/>
      <c r="Y173" s="762"/>
      <c r="Z173" s="763"/>
      <c r="AA173" s="763"/>
      <c r="AB173" s="763"/>
      <c r="AC173" s="764"/>
      <c r="AD173" s="767"/>
      <c r="AE173" s="763"/>
      <c r="AF173" s="763"/>
      <c r="AG173" s="763"/>
      <c r="AH173" s="764"/>
      <c r="AI173" s="767"/>
      <c r="AJ173" s="765"/>
      <c r="AK173" s="892">
        <f t="shared" si="140"/>
        <v>0</v>
      </c>
      <c r="AL173" s="884">
        <f t="shared" si="141"/>
        <v>0</v>
      </c>
      <c r="AM173" s="883">
        <f t="shared" si="142"/>
        <v>0</v>
      </c>
      <c r="AN173" s="884">
        <f t="shared" si="143"/>
        <v>0</v>
      </c>
      <c r="AO173" s="883">
        <f t="shared" si="144"/>
        <v>0</v>
      </c>
      <c r="AP173" s="884">
        <f t="shared" si="145"/>
        <v>0</v>
      </c>
      <c r="AQ173" s="768">
        <f t="shared" si="146"/>
        <v>0</v>
      </c>
      <c r="AR173" s="883">
        <f t="shared" si="147"/>
        <v>0</v>
      </c>
      <c r="AS173" s="886">
        <f t="shared" si="148"/>
        <v>0</v>
      </c>
      <c r="AT173" s="888">
        <f t="shared" si="149"/>
        <v>0</v>
      </c>
      <c r="AU173" s="886">
        <f t="shared" si="150"/>
        <v>0</v>
      </c>
      <c r="AV173" s="886">
        <f t="shared" si="151"/>
        <v>0</v>
      </c>
      <c r="AW173" s="888">
        <f t="shared" si="152"/>
        <v>0</v>
      </c>
      <c r="AX173" s="886">
        <f t="shared" si="153"/>
        <v>0</v>
      </c>
      <c r="AY173" s="886">
        <f t="shared" si="154"/>
        <v>0</v>
      </c>
      <c r="AZ173" s="888">
        <f t="shared" si="155"/>
        <v>0</v>
      </c>
      <c r="BA173" s="884">
        <f t="shared" si="156"/>
        <v>0</v>
      </c>
      <c r="BB173" s="883">
        <f t="shared" si="157"/>
        <v>0</v>
      </c>
      <c r="BC173" s="884">
        <f t="shared" si="158"/>
        <v>0</v>
      </c>
      <c r="BD173" s="883">
        <f t="shared" si="159"/>
        <v>0</v>
      </c>
      <c r="BE173" s="886">
        <f t="shared" si="160"/>
        <v>0</v>
      </c>
      <c r="BF173" s="886">
        <f t="shared" si="161"/>
        <v>0</v>
      </c>
      <c r="BG173" s="888">
        <f t="shared" si="162"/>
        <v>0</v>
      </c>
      <c r="BH173" s="886">
        <f t="shared" si="163"/>
        <v>0</v>
      </c>
      <c r="BI173" s="886">
        <f t="shared" si="164"/>
        <v>0</v>
      </c>
      <c r="BJ173" s="890">
        <f t="shared" si="165"/>
        <v>0</v>
      </c>
      <c r="BK173" s="885">
        <f t="shared" si="166"/>
        <v>0</v>
      </c>
      <c r="BL173" s="885">
        <f t="shared" si="167"/>
        <v>0</v>
      </c>
      <c r="BM173" s="762"/>
      <c r="BN173" s="764"/>
      <c r="BO173" s="770"/>
      <c r="BP173" s="763"/>
      <c r="BQ173" s="764"/>
      <c r="BR173" s="770"/>
      <c r="BS173" s="768">
        <f t="shared" si="168"/>
        <v>0</v>
      </c>
      <c r="BT173" s="768">
        <f t="shared" si="169"/>
        <v>0</v>
      </c>
      <c r="BU173" s="771">
        <f t="shared" si="170"/>
        <v>0</v>
      </c>
      <c r="BV173" s="772"/>
      <c r="BW173" s="767"/>
      <c r="BX173" s="765"/>
      <c r="BY173" s="772"/>
      <c r="BZ173" s="767"/>
      <c r="CA173" s="765"/>
      <c r="CB173" s="772"/>
      <c r="CC173" s="767"/>
      <c r="CD173" s="765"/>
      <c r="CE173" s="773">
        <f t="shared" si="171"/>
        <v>0</v>
      </c>
      <c r="CF173" s="774">
        <f t="shared" si="172"/>
        <v>0</v>
      </c>
      <c r="CG173" s="775">
        <f t="shared" si="173"/>
        <v>0</v>
      </c>
      <c r="CH173" s="772"/>
      <c r="CI173" s="767"/>
      <c r="CJ173" s="776"/>
      <c r="CK173" s="874">
        <v>520</v>
      </c>
      <c r="CL173" s="778">
        <v>529</v>
      </c>
      <c r="CM173" s="764">
        <v>482</v>
      </c>
      <c r="CN173" s="764">
        <v>594</v>
      </c>
      <c r="CO173" s="582">
        <v>480</v>
      </c>
      <c r="CP173" s="583">
        <v>502</v>
      </c>
      <c r="CQ173" s="777">
        <v>197</v>
      </c>
      <c r="CR173" s="778">
        <v>202</v>
      </c>
      <c r="CS173" s="778">
        <v>197</v>
      </c>
      <c r="CT173" s="778">
        <v>173</v>
      </c>
      <c r="CU173" s="778">
        <v>161</v>
      </c>
      <c r="CV173" s="764">
        <v>182</v>
      </c>
      <c r="CW173" s="582">
        <v>143</v>
      </c>
      <c r="CX173" s="583">
        <v>196</v>
      </c>
      <c r="CY173" s="777"/>
      <c r="CZ173" s="778"/>
      <c r="DA173" s="778"/>
      <c r="DB173" s="778"/>
      <c r="DC173" s="778"/>
      <c r="DD173" s="767"/>
      <c r="DE173" s="767"/>
      <c r="DF173" s="765"/>
      <c r="DG173" s="892">
        <f t="shared" si="202"/>
        <v>197</v>
      </c>
      <c r="DH173" s="884">
        <f t="shared" si="174"/>
        <v>197</v>
      </c>
      <c r="DI173" s="883">
        <f t="shared" si="203"/>
        <v>202</v>
      </c>
      <c r="DJ173" s="884">
        <f t="shared" si="175"/>
        <v>202</v>
      </c>
      <c r="DK173" s="883">
        <f t="shared" si="204"/>
        <v>197</v>
      </c>
      <c r="DL173" s="884">
        <f t="shared" si="176"/>
        <v>197</v>
      </c>
      <c r="DM173" s="888">
        <f t="shared" si="205"/>
        <v>173</v>
      </c>
      <c r="DN173" s="886">
        <f t="shared" si="180"/>
        <v>173</v>
      </c>
      <c r="DO173" s="886">
        <f t="shared" si="177"/>
        <v>173</v>
      </c>
      <c r="DP173" s="888">
        <f t="shared" si="206"/>
        <v>161</v>
      </c>
      <c r="DQ173" s="886">
        <f t="shared" si="181"/>
        <v>161</v>
      </c>
      <c r="DR173" s="886">
        <f t="shared" si="178"/>
        <v>161</v>
      </c>
      <c r="DS173" s="888">
        <f t="shared" si="207"/>
        <v>182</v>
      </c>
      <c r="DT173" s="886">
        <f t="shared" si="182"/>
        <v>182</v>
      </c>
      <c r="DU173" s="886">
        <f t="shared" si="179"/>
        <v>182</v>
      </c>
      <c r="DV173" s="886">
        <f t="shared" si="183"/>
        <v>182</v>
      </c>
      <c r="DW173" s="888">
        <f t="shared" si="208"/>
        <v>143</v>
      </c>
      <c r="DX173" s="886">
        <f t="shared" si="184"/>
        <v>143</v>
      </c>
      <c r="DY173" s="886">
        <f t="shared" si="185"/>
        <v>143</v>
      </c>
      <c r="DZ173" s="954">
        <f t="shared" si="201"/>
        <v>196</v>
      </c>
      <c r="EA173" s="885">
        <f t="shared" si="186"/>
        <v>196</v>
      </c>
      <c r="EB173" s="885">
        <f t="shared" si="187"/>
        <v>196</v>
      </c>
      <c r="EC173" s="772">
        <v>83</v>
      </c>
      <c r="ED173" s="779">
        <v>81</v>
      </c>
      <c r="EE173" s="583">
        <v>109</v>
      </c>
      <c r="EF173" s="764">
        <v>4</v>
      </c>
      <c r="EG173" s="585">
        <v>7</v>
      </c>
      <c r="EH173" s="583">
        <v>6</v>
      </c>
      <c r="EI173" s="774">
        <f t="shared" si="188"/>
        <v>95</v>
      </c>
      <c r="EJ173" s="774">
        <f t="shared" si="189"/>
        <v>55</v>
      </c>
      <c r="EK173" s="775">
        <f t="shared" si="190"/>
        <v>81</v>
      </c>
      <c r="EL173" s="772">
        <v>69</v>
      </c>
      <c r="EM173" s="767">
        <v>57</v>
      </c>
      <c r="EN173" s="583">
        <v>73</v>
      </c>
      <c r="EO173" s="772"/>
      <c r="EP173" s="586">
        <v>31</v>
      </c>
      <c r="EQ173" s="583">
        <v>59</v>
      </c>
      <c r="ER173" s="772">
        <v>10</v>
      </c>
      <c r="ES173" s="587">
        <v>16</v>
      </c>
      <c r="ET173" s="583">
        <v>14</v>
      </c>
      <c r="EU173" s="774">
        <f t="shared" si="191"/>
        <v>94</v>
      </c>
      <c r="EV173" s="774">
        <f t="shared" si="192"/>
        <v>57</v>
      </c>
      <c r="EW173" s="775">
        <f t="shared" si="193"/>
        <v>36</v>
      </c>
      <c r="EX173" s="772">
        <v>79</v>
      </c>
      <c r="EY173" s="767">
        <v>81</v>
      </c>
      <c r="EZ173" s="583">
        <v>83</v>
      </c>
    </row>
    <row r="174" spans="1:156">
      <c r="A174" s="578" t="s">
        <v>105</v>
      </c>
      <c r="B174" s="588" t="s">
        <v>582</v>
      </c>
      <c r="C174" s="816"/>
      <c r="D174" s="761">
        <v>139986</v>
      </c>
      <c r="E174" s="581">
        <v>12</v>
      </c>
      <c r="F174" s="762"/>
      <c r="G174" s="763"/>
      <c r="H174" s="763"/>
      <c r="I174" s="764"/>
      <c r="J174" s="764"/>
      <c r="K174" s="764"/>
      <c r="L174" s="765"/>
      <c r="M174" s="762"/>
      <c r="N174" s="763"/>
      <c r="O174" s="766"/>
      <c r="P174" s="766"/>
      <c r="Q174" s="763"/>
      <c r="R174" s="763"/>
      <c r="S174" s="763"/>
      <c r="T174" s="763"/>
      <c r="U174" s="763"/>
      <c r="V174" s="764"/>
      <c r="W174" s="767"/>
      <c r="X174" s="765"/>
      <c r="Y174" s="762"/>
      <c r="Z174" s="763"/>
      <c r="AA174" s="763"/>
      <c r="AB174" s="763"/>
      <c r="AC174" s="764"/>
      <c r="AD174" s="767"/>
      <c r="AE174" s="763"/>
      <c r="AF174" s="763"/>
      <c r="AG174" s="763"/>
      <c r="AH174" s="764"/>
      <c r="AI174" s="767"/>
      <c r="AJ174" s="765"/>
      <c r="AK174" s="892">
        <f t="shared" si="140"/>
        <v>0</v>
      </c>
      <c r="AL174" s="884">
        <f t="shared" si="141"/>
        <v>0</v>
      </c>
      <c r="AM174" s="883">
        <f t="shared" si="142"/>
        <v>0</v>
      </c>
      <c r="AN174" s="884">
        <f t="shared" si="143"/>
        <v>0</v>
      </c>
      <c r="AO174" s="883">
        <f t="shared" si="144"/>
        <v>0</v>
      </c>
      <c r="AP174" s="884">
        <f t="shared" si="145"/>
        <v>0</v>
      </c>
      <c r="AQ174" s="768">
        <f t="shared" si="146"/>
        <v>0</v>
      </c>
      <c r="AR174" s="883">
        <f t="shared" si="147"/>
        <v>0</v>
      </c>
      <c r="AS174" s="886">
        <f t="shared" si="148"/>
        <v>0</v>
      </c>
      <c r="AT174" s="888">
        <f t="shared" si="149"/>
        <v>0</v>
      </c>
      <c r="AU174" s="886">
        <f t="shared" si="150"/>
        <v>0</v>
      </c>
      <c r="AV174" s="886">
        <f t="shared" si="151"/>
        <v>0</v>
      </c>
      <c r="AW174" s="888">
        <f t="shared" si="152"/>
        <v>0</v>
      </c>
      <c r="AX174" s="886">
        <f t="shared" si="153"/>
        <v>0</v>
      </c>
      <c r="AY174" s="886">
        <f t="shared" si="154"/>
        <v>0</v>
      </c>
      <c r="AZ174" s="888">
        <f t="shared" si="155"/>
        <v>0</v>
      </c>
      <c r="BA174" s="884">
        <f t="shared" si="156"/>
        <v>0</v>
      </c>
      <c r="BB174" s="883">
        <f t="shared" si="157"/>
        <v>0</v>
      </c>
      <c r="BC174" s="884">
        <f t="shared" si="158"/>
        <v>0</v>
      </c>
      <c r="BD174" s="883">
        <f t="shared" si="159"/>
        <v>0</v>
      </c>
      <c r="BE174" s="886">
        <f t="shared" si="160"/>
        <v>0</v>
      </c>
      <c r="BF174" s="886">
        <f t="shared" si="161"/>
        <v>0</v>
      </c>
      <c r="BG174" s="888">
        <f t="shared" si="162"/>
        <v>0</v>
      </c>
      <c r="BH174" s="886">
        <f t="shared" si="163"/>
        <v>0</v>
      </c>
      <c r="BI174" s="886">
        <f t="shared" si="164"/>
        <v>0</v>
      </c>
      <c r="BJ174" s="890">
        <f t="shared" si="165"/>
        <v>0</v>
      </c>
      <c r="BK174" s="885">
        <f t="shared" si="166"/>
        <v>0</v>
      </c>
      <c r="BL174" s="885">
        <f t="shared" si="167"/>
        <v>0</v>
      </c>
      <c r="BM174" s="762"/>
      <c r="BN174" s="764"/>
      <c r="BO174" s="770"/>
      <c r="BP174" s="763"/>
      <c r="BQ174" s="764"/>
      <c r="BR174" s="770"/>
      <c r="BS174" s="768">
        <f t="shared" si="168"/>
        <v>0</v>
      </c>
      <c r="BT174" s="768">
        <f t="shared" si="169"/>
        <v>0</v>
      </c>
      <c r="BU174" s="771">
        <f t="shared" si="170"/>
        <v>0</v>
      </c>
      <c r="BV174" s="772"/>
      <c r="BW174" s="767"/>
      <c r="BX174" s="765"/>
      <c r="BY174" s="772"/>
      <c r="BZ174" s="767"/>
      <c r="CA174" s="765"/>
      <c r="CB174" s="772"/>
      <c r="CC174" s="767"/>
      <c r="CD174" s="765"/>
      <c r="CE174" s="773">
        <f t="shared" si="171"/>
        <v>0</v>
      </c>
      <c r="CF174" s="774">
        <f t="shared" si="172"/>
        <v>0</v>
      </c>
      <c r="CG174" s="775">
        <f t="shared" si="173"/>
        <v>0</v>
      </c>
      <c r="CH174" s="772"/>
      <c r="CI174" s="767"/>
      <c r="CJ174" s="776"/>
      <c r="CK174" s="874">
        <v>1084</v>
      </c>
      <c r="CL174" s="778">
        <v>1134</v>
      </c>
      <c r="CM174" s="764">
        <v>1131</v>
      </c>
      <c r="CN174" s="764">
        <v>1387</v>
      </c>
      <c r="CO174" s="582">
        <v>1623</v>
      </c>
      <c r="CP174" s="583">
        <v>1319</v>
      </c>
      <c r="CQ174" s="777">
        <v>387</v>
      </c>
      <c r="CR174" s="778">
        <v>453</v>
      </c>
      <c r="CS174" s="778">
        <v>511</v>
      </c>
      <c r="CT174" s="778">
        <v>443</v>
      </c>
      <c r="CU174" s="778">
        <v>475</v>
      </c>
      <c r="CV174" s="764">
        <v>619</v>
      </c>
      <c r="CW174" s="582">
        <v>849</v>
      </c>
      <c r="CX174" s="583">
        <v>719</v>
      </c>
      <c r="CY174" s="777"/>
      <c r="CZ174" s="778"/>
      <c r="DA174" s="778"/>
      <c r="DB174" s="778"/>
      <c r="DC174" s="778"/>
      <c r="DD174" s="767"/>
      <c r="DE174" s="767"/>
      <c r="DF174" s="765"/>
      <c r="DG174" s="892">
        <f t="shared" si="202"/>
        <v>387</v>
      </c>
      <c r="DH174" s="884">
        <f t="shared" si="174"/>
        <v>387</v>
      </c>
      <c r="DI174" s="883">
        <f t="shared" si="203"/>
        <v>453</v>
      </c>
      <c r="DJ174" s="884">
        <f t="shared" si="175"/>
        <v>453</v>
      </c>
      <c r="DK174" s="883">
        <f t="shared" si="204"/>
        <v>511</v>
      </c>
      <c r="DL174" s="884">
        <f t="shared" si="176"/>
        <v>511</v>
      </c>
      <c r="DM174" s="888">
        <f t="shared" si="205"/>
        <v>443</v>
      </c>
      <c r="DN174" s="886">
        <f t="shared" si="180"/>
        <v>443</v>
      </c>
      <c r="DO174" s="886">
        <f t="shared" si="177"/>
        <v>443</v>
      </c>
      <c r="DP174" s="888">
        <f t="shared" si="206"/>
        <v>475</v>
      </c>
      <c r="DQ174" s="886">
        <f t="shared" si="181"/>
        <v>475</v>
      </c>
      <c r="DR174" s="886">
        <f t="shared" si="178"/>
        <v>475</v>
      </c>
      <c r="DS174" s="888">
        <f t="shared" si="207"/>
        <v>619</v>
      </c>
      <c r="DT174" s="886">
        <f t="shared" si="182"/>
        <v>619</v>
      </c>
      <c r="DU174" s="886">
        <f t="shared" si="179"/>
        <v>619</v>
      </c>
      <c r="DV174" s="886">
        <f t="shared" si="183"/>
        <v>619</v>
      </c>
      <c r="DW174" s="888">
        <f t="shared" si="208"/>
        <v>849</v>
      </c>
      <c r="DX174" s="886">
        <f t="shared" si="184"/>
        <v>849</v>
      </c>
      <c r="DY174" s="886">
        <f t="shared" si="185"/>
        <v>849</v>
      </c>
      <c r="DZ174" s="954">
        <f t="shared" si="201"/>
        <v>719</v>
      </c>
      <c r="EA174" s="885">
        <f t="shared" si="186"/>
        <v>719</v>
      </c>
      <c r="EB174" s="885">
        <f t="shared" si="187"/>
        <v>719</v>
      </c>
      <c r="EC174" s="772">
        <v>311</v>
      </c>
      <c r="ED174" s="779">
        <v>469</v>
      </c>
      <c r="EE174" s="583">
        <v>380</v>
      </c>
      <c r="EF174" s="764">
        <v>18</v>
      </c>
      <c r="EG174" s="585">
        <v>6</v>
      </c>
      <c r="EH174" s="583">
        <v>6</v>
      </c>
      <c r="EI174" s="774">
        <f t="shared" si="188"/>
        <v>290</v>
      </c>
      <c r="EJ174" s="774">
        <f t="shared" si="189"/>
        <v>374</v>
      </c>
      <c r="EK174" s="775">
        <f t="shared" si="190"/>
        <v>333</v>
      </c>
      <c r="EL174" s="772">
        <v>173</v>
      </c>
      <c r="EM174" s="767">
        <v>229</v>
      </c>
      <c r="EN174" s="583">
        <v>214</v>
      </c>
      <c r="EO174" s="772">
        <v>26</v>
      </c>
      <c r="EP174" s="586">
        <v>152</v>
      </c>
      <c r="EQ174" s="583">
        <v>263</v>
      </c>
      <c r="ER174" s="772">
        <v>35</v>
      </c>
      <c r="ES174" s="587">
        <v>27</v>
      </c>
      <c r="ET174" s="583">
        <v>29</v>
      </c>
      <c r="EU174" s="774">
        <f t="shared" si="191"/>
        <v>209</v>
      </c>
      <c r="EV174" s="774">
        <f t="shared" si="192"/>
        <v>67</v>
      </c>
      <c r="EW174" s="775">
        <f t="shared" si="193"/>
        <v>113</v>
      </c>
      <c r="EX174" s="772">
        <v>157</v>
      </c>
      <c r="EY174" s="767">
        <v>209</v>
      </c>
      <c r="EZ174" s="583">
        <v>245</v>
      </c>
    </row>
    <row r="175" spans="1:156">
      <c r="A175" s="578" t="s">
        <v>105</v>
      </c>
      <c r="B175" s="760" t="s">
        <v>583</v>
      </c>
      <c r="C175" s="817"/>
      <c r="D175" s="580">
        <v>141158</v>
      </c>
      <c r="E175" s="581">
        <v>12</v>
      </c>
      <c r="F175" s="762"/>
      <c r="G175" s="763"/>
      <c r="H175" s="763"/>
      <c r="I175" s="764"/>
      <c r="J175" s="764"/>
      <c r="K175" s="764"/>
      <c r="L175" s="765"/>
      <c r="M175" s="762"/>
      <c r="N175" s="763"/>
      <c r="O175" s="766"/>
      <c r="P175" s="766"/>
      <c r="Q175" s="763"/>
      <c r="R175" s="763"/>
      <c r="S175" s="763"/>
      <c r="T175" s="763"/>
      <c r="U175" s="763"/>
      <c r="V175" s="764"/>
      <c r="W175" s="767"/>
      <c r="X175" s="765"/>
      <c r="Y175" s="762"/>
      <c r="Z175" s="763"/>
      <c r="AA175" s="763"/>
      <c r="AB175" s="763"/>
      <c r="AC175" s="764"/>
      <c r="AD175" s="767"/>
      <c r="AE175" s="763"/>
      <c r="AF175" s="763"/>
      <c r="AG175" s="763"/>
      <c r="AH175" s="764"/>
      <c r="AI175" s="767"/>
      <c r="AJ175" s="765"/>
      <c r="AK175" s="892">
        <f t="shared" si="140"/>
        <v>0</v>
      </c>
      <c r="AL175" s="884">
        <f t="shared" si="141"/>
        <v>0</v>
      </c>
      <c r="AM175" s="883">
        <f t="shared" si="142"/>
        <v>0</v>
      </c>
      <c r="AN175" s="884">
        <f t="shared" si="143"/>
        <v>0</v>
      </c>
      <c r="AO175" s="883">
        <f t="shared" si="144"/>
        <v>0</v>
      </c>
      <c r="AP175" s="884">
        <f t="shared" si="145"/>
        <v>0</v>
      </c>
      <c r="AQ175" s="768">
        <f t="shared" si="146"/>
        <v>0</v>
      </c>
      <c r="AR175" s="883">
        <f t="shared" si="147"/>
        <v>0</v>
      </c>
      <c r="AS175" s="886">
        <f t="shared" si="148"/>
        <v>0</v>
      </c>
      <c r="AT175" s="888">
        <f t="shared" si="149"/>
        <v>0</v>
      </c>
      <c r="AU175" s="886">
        <f t="shared" si="150"/>
        <v>0</v>
      </c>
      <c r="AV175" s="886">
        <f t="shared" si="151"/>
        <v>0</v>
      </c>
      <c r="AW175" s="888">
        <f t="shared" si="152"/>
        <v>0</v>
      </c>
      <c r="AX175" s="886">
        <f t="shared" si="153"/>
        <v>0</v>
      </c>
      <c r="AY175" s="886">
        <f t="shared" si="154"/>
        <v>0</v>
      </c>
      <c r="AZ175" s="888">
        <f t="shared" si="155"/>
        <v>0</v>
      </c>
      <c r="BA175" s="884">
        <f t="shared" si="156"/>
        <v>0</v>
      </c>
      <c r="BB175" s="883">
        <f t="shared" si="157"/>
        <v>0</v>
      </c>
      <c r="BC175" s="884">
        <f t="shared" si="158"/>
        <v>0</v>
      </c>
      <c r="BD175" s="883">
        <f t="shared" si="159"/>
        <v>0</v>
      </c>
      <c r="BE175" s="886">
        <f t="shared" si="160"/>
        <v>0</v>
      </c>
      <c r="BF175" s="886">
        <f t="shared" si="161"/>
        <v>0</v>
      </c>
      <c r="BG175" s="888">
        <f t="shared" si="162"/>
        <v>0</v>
      </c>
      <c r="BH175" s="886">
        <f t="shared" si="163"/>
        <v>0</v>
      </c>
      <c r="BI175" s="886">
        <f t="shared" si="164"/>
        <v>0</v>
      </c>
      <c r="BJ175" s="890">
        <f t="shared" si="165"/>
        <v>0</v>
      </c>
      <c r="BK175" s="885">
        <f t="shared" si="166"/>
        <v>0</v>
      </c>
      <c r="BL175" s="885">
        <f t="shared" si="167"/>
        <v>0</v>
      </c>
      <c r="BM175" s="762"/>
      <c r="BN175" s="764"/>
      <c r="BO175" s="770"/>
      <c r="BP175" s="763"/>
      <c r="BQ175" s="764"/>
      <c r="BR175" s="770"/>
      <c r="BS175" s="768">
        <f t="shared" si="168"/>
        <v>0</v>
      </c>
      <c r="BT175" s="768">
        <f t="shared" si="169"/>
        <v>0</v>
      </c>
      <c r="BU175" s="771">
        <f t="shared" si="170"/>
        <v>0</v>
      </c>
      <c r="BV175" s="772"/>
      <c r="BW175" s="767"/>
      <c r="BX175" s="765"/>
      <c r="BY175" s="772"/>
      <c r="BZ175" s="767"/>
      <c r="CA175" s="765"/>
      <c r="CB175" s="772"/>
      <c r="CC175" s="767"/>
      <c r="CD175" s="765"/>
      <c r="CE175" s="773">
        <f t="shared" si="171"/>
        <v>0</v>
      </c>
      <c r="CF175" s="774">
        <f t="shared" si="172"/>
        <v>0</v>
      </c>
      <c r="CG175" s="775">
        <f t="shared" si="173"/>
        <v>0</v>
      </c>
      <c r="CH175" s="772"/>
      <c r="CI175" s="767"/>
      <c r="CJ175" s="776"/>
      <c r="CK175" s="874">
        <v>401</v>
      </c>
      <c r="CL175" s="778">
        <v>478</v>
      </c>
      <c r="CM175" s="764">
        <v>454</v>
      </c>
      <c r="CN175" s="764">
        <v>544</v>
      </c>
      <c r="CO175" s="582">
        <v>488</v>
      </c>
      <c r="CP175" s="583">
        <v>498</v>
      </c>
      <c r="CQ175" s="777">
        <v>97</v>
      </c>
      <c r="CR175" s="778">
        <v>172</v>
      </c>
      <c r="CS175" s="778">
        <v>133</v>
      </c>
      <c r="CT175" s="778">
        <v>147</v>
      </c>
      <c r="CU175" s="778">
        <v>90</v>
      </c>
      <c r="CV175" s="764">
        <v>122</v>
      </c>
      <c r="CW175" s="582">
        <v>161</v>
      </c>
      <c r="CX175" s="583">
        <v>131</v>
      </c>
      <c r="CY175" s="777"/>
      <c r="CZ175" s="778"/>
      <c r="DA175" s="778"/>
      <c r="DB175" s="778"/>
      <c r="DC175" s="778"/>
      <c r="DD175" s="767"/>
      <c r="DE175" s="767"/>
      <c r="DF175" s="765"/>
      <c r="DG175" s="892">
        <f t="shared" si="202"/>
        <v>97</v>
      </c>
      <c r="DH175" s="884">
        <f t="shared" si="174"/>
        <v>97</v>
      </c>
      <c r="DI175" s="883">
        <f t="shared" si="203"/>
        <v>172</v>
      </c>
      <c r="DJ175" s="884">
        <f t="shared" si="175"/>
        <v>172</v>
      </c>
      <c r="DK175" s="883">
        <f t="shared" si="204"/>
        <v>133</v>
      </c>
      <c r="DL175" s="884">
        <f t="shared" si="176"/>
        <v>133</v>
      </c>
      <c r="DM175" s="888">
        <f t="shared" si="205"/>
        <v>147</v>
      </c>
      <c r="DN175" s="886">
        <f t="shared" si="180"/>
        <v>147</v>
      </c>
      <c r="DO175" s="886">
        <f t="shared" si="177"/>
        <v>147</v>
      </c>
      <c r="DP175" s="888">
        <f t="shared" si="206"/>
        <v>90</v>
      </c>
      <c r="DQ175" s="886">
        <f t="shared" si="181"/>
        <v>90</v>
      </c>
      <c r="DR175" s="886">
        <f t="shared" si="178"/>
        <v>90</v>
      </c>
      <c r="DS175" s="888">
        <f t="shared" si="207"/>
        <v>122</v>
      </c>
      <c r="DT175" s="886">
        <f t="shared" si="182"/>
        <v>122</v>
      </c>
      <c r="DU175" s="886">
        <f t="shared" si="179"/>
        <v>122</v>
      </c>
      <c r="DV175" s="886">
        <f t="shared" si="183"/>
        <v>122</v>
      </c>
      <c r="DW175" s="888">
        <f t="shared" si="208"/>
        <v>161</v>
      </c>
      <c r="DX175" s="886">
        <f t="shared" si="184"/>
        <v>161</v>
      </c>
      <c r="DY175" s="886">
        <f t="shared" si="185"/>
        <v>161</v>
      </c>
      <c r="DZ175" s="954">
        <f t="shared" si="201"/>
        <v>131</v>
      </c>
      <c r="EA175" s="885">
        <f t="shared" si="186"/>
        <v>131</v>
      </c>
      <c r="EB175" s="885">
        <f t="shared" si="187"/>
        <v>131</v>
      </c>
      <c r="EC175" s="772">
        <v>65</v>
      </c>
      <c r="ED175" s="779">
        <v>85</v>
      </c>
      <c r="EE175" s="583">
        <v>75</v>
      </c>
      <c r="EF175" s="772">
        <v>4</v>
      </c>
      <c r="EG175" s="585">
        <v>8</v>
      </c>
      <c r="EH175" s="583">
        <v>6</v>
      </c>
      <c r="EI175" s="774">
        <f t="shared" si="188"/>
        <v>53</v>
      </c>
      <c r="EJ175" s="774">
        <f t="shared" si="189"/>
        <v>68</v>
      </c>
      <c r="EK175" s="775">
        <f t="shared" si="190"/>
        <v>50</v>
      </c>
      <c r="EL175" s="772">
        <v>44</v>
      </c>
      <c r="EM175" s="767">
        <v>28</v>
      </c>
      <c r="EN175" s="583">
        <v>45</v>
      </c>
      <c r="EO175" s="772">
        <v>24</v>
      </c>
      <c r="EP175" s="586">
        <v>35</v>
      </c>
      <c r="EQ175" s="583">
        <v>46</v>
      </c>
      <c r="ER175" s="772">
        <v>10</v>
      </c>
      <c r="ES175" s="587">
        <v>6</v>
      </c>
      <c r="ET175" s="583">
        <v>13</v>
      </c>
      <c r="EU175" s="774">
        <f t="shared" si="191"/>
        <v>69</v>
      </c>
      <c r="EV175" s="774">
        <f t="shared" si="192"/>
        <v>21</v>
      </c>
      <c r="EW175" s="775">
        <f t="shared" si="193"/>
        <v>18</v>
      </c>
      <c r="EX175" s="772">
        <v>47</v>
      </c>
      <c r="EY175" s="767">
        <v>62</v>
      </c>
      <c r="EZ175" s="583">
        <v>61</v>
      </c>
    </row>
    <row r="176" spans="1:156">
      <c r="A176" s="578" t="s">
        <v>105</v>
      </c>
      <c r="B176" s="760" t="s">
        <v>584</v>
      </c>
      <c r="C176" s="817"/>
      <c r="D176" s="580">
        <v>139278</v>
      </c>
      <c r="E176" s="581">
        <v>12</v>
      </c>
      <c r="F176" s="762"/>
      <c r="G176" s="763"/>
      <c r="H176" s="763"/>
      <c r="I176" s="764"/>
      <c r="J176" s="764"/>
      <c r="K176" s="764"/>
      <c r="L176" s="765"/>
      <c r="M176" s="762"/>
      <c r="N176" s="763"/>
      <c r="O176" s="766"/>
      <c r="P176" s="766"/>
      <c r="Q176" s="763"/>
      <c r="R176" s="763"/>
      <c r="S176" s="763"/>
      <c r="T176" s="763"/>
      <c r="U176" s="763"/>
      <c r="V176" s="764"/>
      <c r="W176" s="767"/>
      <c r="X176" s="765"/>
      <c r="Y176" s="762"/>
      <c r="Z176" s="763"/>
      <c r="AA176" s="763"/>
      <c r="AB176" s="763"/>
      <c r="AC176" s="764"/>
      <c r="AD176" s="767"/>
      <c r="AE176" s="763"/>
      <c r="AF176" s="763"/>
      <c r="AG176" s="763"/>
      <c r="AH176" s="764"/>
      <c r="AI176" s="767"/>
      <c r="AJ176" s="765"/>
      <c r="AK176" s="892">
        <f t="shared" si="140"/>
        <v>0</v>
      </c>
      <c r="AL176" s="884">
        <f t="shared" si="141"/>
        <v>0</v>
      </c>
      <c r="AM176" s="883">
        <f t="shared" si="142"/>
        <v>0</v>
      </c>
      <c r="AN176" s="884">
        <f t="shared" si="143"/>
        <v>0</v>
      </c>
      <c r="AO176" s="883">
        <f t="shared" si="144"/>
        <v>0</v>
      </c>
      <c r="AP176" s="884">
        <f t="shared" si="145"/>
        <v>0</v>
      </c>
      <c r="AQ176" s="768">
        <f t="shared" si="146"/>
        <v>0</v>
      </c>
      <c r="AR176" s="883">
        <f t="shared" si="147"/>
        <v>0</v>
      </c>
      <c r="AS176" s="886">
        <f t="shared" si="148"/>
        <v>0</v>
      </c>
      <c r="AT176" s="888">
        <f t="shared" si="149"/>
        <v>0</v>
      </c>
      <c r="AU176" s="886">
        <f t="shared" si="150"/>
        <v>0</v>
      </c>
      <c r="AV176" s="886">
        <f t="shared" si="151"/>
        <v>0</v>
      </c>
      <c r="AW176" s="888">
        <f t="shared" si="152"/>
        <v>0</v>
      </c>
      <c r="AX176" s="886">
        <f t="shared" si="153"/>
        <v>0</v>
      </c>
      <c r="AY176" s="886">
        <f t="shared" si="154"/>
        <v>0</v>
      </c>
      <c r="AZ176" s="888">
        <f t="shared" si="155"/>
        <v>0</v>
      </c>
      <c r="BA176" s="884">
        <f t="shared" si="156"/>
        <v>0</v>
      </c>
      <c r="BB176" s="883">
        <f t="shared" si="157"/>
        <v>0</v>
      </c>
      <c r="BC176" s="884">
        <f t="shared" si="158"/>
        <v>0</v>
      </c>
      <c r="BD176" s="883">
        <f t="shared" si="159"/>
        <v>0</v>
      </c>
      <c r="BE176" s="886">
        <f t="shared" si="160"/>
        <v>0</v>
      </c>
      <c r="BF176" s="886">
        <f t="shared" si="161"/>
        <v>0</v>
      </c>
      <c r="BG176" s="888">
        <f t="shared" si="162"/>
        <v>0</v>
      </c>
      <c r="BH176" s="886">
        <f t="shared" si="163"/>
        <v>0</v>
      </c>
      <c r="BI176" s="886">
        <f t="shared" si="164"/>
        <v>0</v>
      </c>
      <c r="BJ176" s="890">
        <f t="shared" si="165"/>
        <v>0</v>
      </c>
      <c r="BK176" s="885">
        <f t="shared" si="166"/>
        <v>0</v>
      </c>
      <c r="BL176" s="885">
        <f t="shared" si="167"/>
        <v>0</v>
      </c>
      <c r="BM176" s="762"/>
      <c r="BN176" s="764"/>
      <c r="BO176" s="770"/>
      <c r="BP176" s="763"/>
      <c r="BQ176" s="764"/>
      <c r="BR176" s="770"/>
      <c r="BS176" s="768">
        <f t="shared" si="168"/>
        <v>0</v>
      </c>
      <c r="BT176" s="768">
        <f t="shared" si="169"/>
        <v>0</v>
      </c>
      <c r="BU176" s="771">
        <f t="shared" si="170"/>
        <v>0</v>
      </c>
      <c r="BV176" s="772"/>
      <c r="BW176" s="767"/>
      <c r="BX176" s="765"/>
      <c r="BY176" s="772"/>
      <c r="BZ176" s="767"/>
      <c r="CA176" s="765"/>
      <c r="CB176" s="772"/>
      <c r="CC176" s="767"/>
      <c r="CD176" s="765"/>
      <c r="CE176" s="773">
        <f t="shared" si="171"/>
        <v>0</v>
      </c>
      <c r="CF176" s="774">
        <f t="shared" si="172"/>
        <v>0</v>
      </c>
      <c r="CG176" s="775">
        <f t="shared" si="173"/>
        <v>0</v>
      </c>
      <c r="CH176" s="772"/>
      <c r="CI176" s="767"/>
      <c r="CJ176" s="776"/>
      <c r="CK176" s="874">
        <v>1337</v>
      </c>
      <c r="CL176" s="778">
        <v>1273</v>
      </c>
      <c r="CM176" s="764">
        <v>1639</v>
      </c>
      <c r="CN176" s="764">
        <v>1809</v>
      </c>
      <c r="CO176" s="582">
        <v>2093</v>
      </c>
      <c r="CP176" s="583">
        <v>2173</v>
      </c>
      <c r="CQ176" s="777">
        <v>434</v>
      </c>
      <c r="CR176" s="778">
        <v>454</v>
      </c>
      <c r="CS176" s="778">
        <v>460</v>
      </c>
      <c r="CT176" s="778">
        <v>459</v>
      </c>
      <c r="CU176" s="778">
        <v>584</v>
      </c>
      <c r="CV176" s="764">
        <v>658</v>
      </c>
      <c r="CW176" s="582">
        <v>795</v>
      </c>
      <c r="CX176" s="583">
        <v>911</v>
      </c>
      <c r="CY176" s="777"/>
      <c r="CZ176" s="778"/>
      <c r="DA176" s="778"/>
      <c r="DB176" s="778"/>
      <c r="DC176" s="778"/>
      <c r="DD176" s="767"/>
      <c r="DE176" s="767"/>
      <c r="DF176" s="765"/>
      <c r="DG176" s="892">
        <f t="shared" si="202"/>
        <v>434</v>
      </c>
      <c r="DH176" s="884">
        <f t="shared" si="174"/>
        <v>434</v>
      </c>
      <c r="DI176" s="883">
        <f t="shared" si="203"/>
        <v>454</v>
      </c>
      <c r="DJ176" s="884">
        <f t="shared" si="175"/>
        <v>454</v>
      </c>
      <c r="DK176" s="883">
        <f t="shared" si="204"/>
        <v>460</v>
      </c>
      <c r="DL176" s="884">
        <f t="shared" si="176"/>
        <v>460</v>
      </c>
      <c r="DM176" s="888">
        <f t="shared" si="205"/>
        <v>459</v>
      </c>
      <c r="DN176" s="886">
        <f t="shared" si="180"/>
        <v>459</v>
      </c>
      <c r="DO176" s="886">
        <f t="shared" si="177"/>
        <v>459</v>
      </c>
      <c r="DP176" s="888">
        <f t="shared" si="206"/>
        <v>584</v>
      </c>
      <c r="DQ176" s="886">
        <f t="shared" si="181"/>
        <v>584</v>
      </c>
      <c r="DR176" s="886">
        <f t="shared" si="178"/>
        <v>584</v>
      </c>
      <c r="DS176" s="888">
        <f t="shared" si="207"/>
        <v>658</v>
      </c>
      <c r="DT176" s="886">
        <f t="shared" si="182"/>
        <v>658</v>
      </c>
      <c r="DU176" s="886">
        <f t="shared" si="179"/>
        <v>658</v>
      </c>
      <c r="DV176" s="886">
        <f t="shared" si="183"/>
        <v>658</v>
      </c>
      <c r="DW176" s="888">
        <f t="shared" si="208"/>
        <v>795</v>
      </c>
      <c r="DX176" s="886">
        <f t="shared" si="184"/>
        <v>795</v>
      </c>
      <c r="DY176" s="886">
        <f t="shared" si="185"/>
        <v>795</v>
      </c>
      <c r="DZ176" s="954">
        <f t="shared" si="201"/>
        <v>911</v>
      </c>
      <c r="EA176" s="885">
        <f t="shared" si="186"/>
        <v>911</v>
      </c>
      <c r="EB176" s="885">
        <f t="shared" si="187"/>
        <v>911</v>
      </c>
      <c r="EC176" s="772">
        <v>313</v>
      </c>
      <c r="ED176" s="779">
        <v>407</v>
      </c>
      <c r="EE176" s="583">
        <v>477</v>
      </c>
      <c r="EF176" s="772">
        <v>11</v>
      </c>
      <c r="EG176" s="585">
        <v>7</v>
      </c>
      <c r="EH176" s="583">
        <v>12</v>
      </c>
      <c r="EI176" s="774">
        <f t="shared" si="188"/>
        <v>334</v>
      </c>
      <c r="EJ176" s="774">
        <f t="shared" si="189"/>
        <v>381</v>
      </c>
      <c r="EK176" s="775">
        <f t="shared" si="190"/>
        <v>422</v>
      </c>
      <c r="EL176" s="772">
        <v>149</v>
      </c>
      <c r="EM176" s="767">
        <v>185</v>
      </c>
      <c r="EN176" s="583">
        <v>160</v>
      </c>
      <c r="EO176" s="772">
        <v>50</v>
      </c>
      <c r="EP176" s="586">
        <v>269</v>
      </c>
      <c r="EQ176" s="583">
        <v>416</v>
      </c>
      <c r="ER176" s="772">
        <v>27</v>
      </c>
      <c r="ES176" s="587">
        <v>28</v>
      </c>
      <c r="ET176" s="583">
        <v>22</v>
      </c>
      <c r="EU176" s="774">
        <f t="shared" si="191"/>
        <v>233</v>
      </c>
      <c r="EV176" s="774">
        <f t="shared" si="192"/>
        <v>102</v>
      </c>
      <c r="EW176" s="775">
        <f t="shared" si="193"/>
        <v>60</v>
      </c>
      <c r="EX176" s="772">
        <v>170</v>
      </c>
      <c r="EY176" s="767">
        <v>176</v>
      </c>
      <c r="EZ176" s="583">
        <v>188</v>
      </c>
    </row>
    <row r="177" spans="1:156">
      <c r="A177" s="578" t="s">
        <v>105</v>
      </c>
      <c r="B177" s="588" t="s">
        <v>585</v>
      </c>
      <c r="C177" s="816"/>
      <c r="D177" s="761">
        <v>141255</v>
      </c>
      <c r="E177" s="581">
        <v>12</v>
      </c>
      <c r="F177" s="762"/>
      <c r="G177" s="763"/>
      <c r="H177" s="763"/>
      <c r="I177" s="764"/>
      <c r="J177" s="764"/>
      <c r="K177" s="764"/>
      <c r="L177" s="765"/>
      <c r="M177" s="762"/>
      <c r="N177" s="763"/>
      <c r="O177" s="766"/>
      <c r="P177" s="766"/>
      <c r="Q177" s="763"/>
      <c r="R177" s="763"/>
      <c r="S177" s="763"/>
      <c r="T177" s="763"/>
      <c r="U177" s="763"/>
      <c r="V177" s="764"/>
      <c r="W177" s="767"/>
      <c r="X177" s="765"/>
      <c r="Y177" s="762"/>
      <c r="Z177" s="763"/>
      <c r="AA177" s="763"/>
      <c r="AB177" s="763"/>
      <c r="AC177" s="764"/>
      <c r="AD177" s="767"/>
      <c r="AE177" s="763"/>
      <c r="AF177" s="763"/>
      <c r="AG177" s="763"/>
      <c r="AH177" s="764"/>
      <c r="AI177" s="767"/>
      <c r="AJ177" s="765"/>
      <c r="AK177" s="892">
        <f t="shared" si="140"/>
        <v>0</v>
      </c>
      <c r="AL177" s="884">
        <f t="shared" si="141"/>
        <v>0</v>
      </c>
      <c r="AM177" s="883">
        <f t="shared" si="142"/>
        <v>0</v>
      </c>
      <c r="AN177" s="884">
        <f t="shared" si="143"/>
        <v>0</v>
      </c>
      <c r="AO177" s="883">
        <f t="shared" si="144"/>
        <v>0</v>
      </c>
      <c r="AP177" s="884">
        <f t="shared" si="145"/>
        <v>0</v>
      </c>
      <c r="AQ177" s="768">
        <f t="shared" si="146"/>
        <v>0</v>
      </c>
      <c r="AR177" s="883">
        <f t="shared" si="147"/>
        <v>0</v>
      </c>
      <c r="AS177" s="886">
        <f t="shared" si="148"/>
        <v>0</v>
      </c>
      <c r="AT177" s="888">
        <f t="shared" si="149"/>
        <v>0</v>
      </c>
      <c r="AU177" s="886">
        <f t="shared" si="150"/>
        <v>0</v>
      </c>
      <c r="AV177" s="886">
        <f t="shared" si="151"/>
        <v>0</v>
      </c>
      <c r="AW177" s="888">
        <f t="shared" si="152"/>
        <v>0</v>
      </c>
      <c r="AX177" s="886">
        <f t="shared" si="153"/>
        <v>0</v>
      </c>
      <c r="AY177" s="886">
        <f t="shared" si="154"/>
        <v>0</v>
      </c>
      <c r="AZ177" s="888">
        <f t="shared" si="155"/>
        <v>0</v>
      </c>
      <c r="BA177" s="884">
        <f t="shared" si="156"/>
        <v>0</v>
      </c>
      <c r="BB177" s="883">
        <f t="shared" si="157"/>
        <v>0</v>
      </c>
      <c r="BC177" s="884">
        <f t="shared" si="158"/>
        <v>0</v>
      </c>
      <c r="BD177" s="883">
        <f t="shared" si="159"/>
        <v>0</v>
      </c>
      <c r="BE177" s="886">
        <f t="shared" si="160"/>
        <v>0</v>
      </c>
      <c r="BF177" s="886">
        <f t="shared" si="161"/>
        <v>0</v>
      </c>
      <c r="BG177" s="888">
        <f t="shared" si="162"/>
        <v>0</v>
      </c>
      <c r="BH177" s="886">
        <f t="shared" si="163"/>
        <v>0</v>
      </c>
      <c r="BI177" s="886">
        <f t="shared" si="164"/>
        <v>0</v>
      </c>
      <c r="BJ177" s="890">
        <f t="shared" si="165"/>
        <v>0</v>
      </c>
      <c r="BK177" s="885">
        <f t="shared" si="166"/>
        <v>0</v>
      </c>
      <c r="BL177" s="885">
        <f t="shared" si="167"/>
        <v>0</v>
      </c>
      <c r="BM177" s="762"/>
      <c r="BN177" s="764"/>
      <c r="BO177" s="770"/>
      <c r="BP177" s="763"/>
      <c r="BQ177" s="764"/>
      <c r="BR177" s="770"/>
      <c r="BS177" s="768">
        <f t="shared" si="168"/>
        <v>0</v>
      </c>
      <c r="BT177" s="768">
        <f t="shared" si="169"/>
        <v>0</v>
      </c>
      <c r="BU177" s="771">
        <f t="shared" si="170"/>
        <v>0</v>
      </c>
      <c r="BV177" s="772"/>
      <c r="BW177" s="767"/>
      <c r="BX177" s="765"/>
      <c r="BY177" s="772"/>
      <c r="BZ177" s="767"/>
      <c r="CA177" s="765"/>
      <c r="CB177" s="772"/>
      <c r="CC177" s="767"/>
      <c r="CD177" s="765"/>
      <c r="CE177" s="773">
        <f t="shared" si="171"/>
        <v>0</v>
      </c>
      <c r="CF177" s="774">
        <f t="shared" si="172"/>
        <v>0</v>
      </c>
      <c r="CG177" s="775">
        <f t="shared" si="173"/>
        <v>0</v>
      </c>
      <c r="CH177" s="772"/>
      <c r="CI177" s="767"/>
      <c r="CJ177" s="776"/>
      <c r="CK177" s="874">
        <v>1738</v>
      </c>
      <c r="CL177" s="778">
        <v>1751</v>
      </c>
      <c r="CM177" s="764">
        <v>2093</v>
      </c>
      <c r="CN177" s="764">
        <v>2353</v>
      </c>
      <c r="CO177" s="582">
        <v>1811</v>
      </c>
      <c r="CP177" s="583">
        <v>1207</v>
      </c>
      <c r="CQ177" s="777">
        <v>531</v>
      </c>
      <c r="CR177" s="778">
        <v>626</v>
      </c>
      <c r="CS177" s="778">
        <v>593</v>
      </c>
      <c r="CT177" s="778">
        <v>606</v>
      </c>
      <c r="CU177" s="778">
        <v>674</v>
      </c>
      <c r="CV177" s="764">
        <v>780</v>
      </c>
      <c r="CW177" s="582">
        <v>782</v>
      </c>
      <c r="CX177" s="583">
        <v>613</v>
      </c>
      <c r="CY177" s="777"/>
      <c r="CZ177" s="778"/>
      <c r="DA177" s="778"/>
      <c r="DB177" s="778"/>
      <c r="DC177" s="778"/>
      <c r="DD177" s="767"/>
      <c r="DE177" s="767"/>
      <c r="DF177" s="765"/>
      <c r="DG177" s="892">
        <f t="shared" si="202"/>
        <v>531</v>
      </c>
      <c r="DH177" s="884">
        <f t="shared" si="174"/>
        <v>531</v>
      </c>
      <c r="DI177" s="883">
        <f t="shared" si="203"/>
        <v>626</v>
      </c>
      <c r="DJ177" s="884">
        <f t="shared" si="175"/>
        <v>626</v>
      </c>
      <c r="DK177" s="883">
        <f t="shared" si="204"/>
        <v>593</v>
      </c>
      <c r="DL177" s="884">
        <f t="shared" si="176"/>
        <v>593</v>
      </c>
      <c r="DM177" s="888">
        <f t="shared" si="205"/>
        <v>606</v>
      </c>
      <c r="DN177" s="886">
        <f t="shared" si="180"/>
        <v>606</v>
      </c>
      <c r="DO177" s="886">
        <f t="shared" si="177"/>
        <v>606</v>
      </c>
      <c r="DP177" s="888">
        <f t="shared" si="206"/>
        <v>674</v>
      </c>
      <c r="DQ177" s="886">
        <f t="shared" si="181"/>
        <v>674</v>
      </c>
      <c r="DR177" s="886">
        <f t="shared" si="178"/>
        <v>674</v>
      </c>
      <c r="DS177" s="888">
        <f t="shared" si="207"/>
        <v>780</v>
      </c>
      <c r="DT177" s="886">
        <f t="shared" si="182"/>
        <v>780</v>
      </c>
      <c r="DU177" s="886">
        <f t="shared" si="179"/>
        <v>780</v>
      </c>
      <c r="DV177" s="886">
        <f t="shared" si="183"/>
        <v>780</v>
      </c>
      <c r="DW177" s="888">
        <f t="shared" si="208"/>
        <v>782</v>
      </c>
      <c r="DX177" s="886">
        <f t="shared" si="184"/>
        <v>782</v>
      </c>
      <c r="DY177" s="886">
        <f t="shared" si="185"/>
        <v>782</v>
      </c>
      <c r="DZ177" s="954">
        <f t="shared" si="201"/>
        <v>613</v>
      </c>
      <c r="EA177" s="885">
        <f t="shared" si="186"/>
        <v>613</v>
      </c>
      <c r="EB177" s="885">
        <f t="shared" si="187"/>
        <v>613</v>
      </c>
      <c r="EC177" s="772">
        <v>378</v>
      </c>
      <c r="ED177" s="779">
        <v>423</v>
      </c>
      <c r="EE177" s="583">
        <v>294</v>
      </c>
      <c r="EF177" s="772">
        <v>15</v>
      </c>
      <c r="EG177" s="585">
        <v>11</v>
      </c>
      <c r="EH177" s="583">
        <v>7</v>
      </c>
      <c r="EI177" s="774">
        <f t="shared" si="188"/>
        <v>387</v>
      </c>
      <c r="EJ177" s="774">
        <f t="shared" si="189"/>
        <v>348</v>
      </c>
      <c r="EK177" s="775">
        <f t="shared" si="190"/>
        <v>312</v>
      </c>
      <c r="EL177" s="772">
        <v>193</v>
      </c>
      <c r="EM177" s="767">
        <v>156</v>
      </c>
      <c r="EN177" s="583">
        <v>171</v>
      </c>
      <c r="EO177" s="772">
        <v>74</v>
      </c>
      <c r="EP177" s="586">
        <v>136</v>
      </c>
      <c r="EQ177" s="583">
        <v>140</v>
      </c>
      <c r="ER177" s="772">
        <v>37</v>
      </c>
      <c r="ES177" s="587">
        <v>16</v>
      </c>
      <c r="ET177" s="583">
        <v>22</v>
      </c>
      <c r="EU177" s="774">
        <f t="shared" si="191"/>
        <v>302</v>
      </c>
      <c r="EV177" s="774">
        <f t="shared" si="192"/>
        <v>366</v>
      </c>
      <c r="EW177" s="775">
        <f t="shared" si="193"/>
        <v>447</v>
      </c>
      <c r="EX177" s="772">
        <v>217</v>
      </c>
      <c r="EY177" s="767">
        <v>194</v>
      </c>
      <c r="EZ177" s="583">
        <v>156</v>
      </c>
    </row>
    <row r="178" spans="1:156">
      <c r="A178" s="594" t="s">
        <v>105</v>
      </c>
      <c r="B178" s="595" t="s">
        <v>586</v>
      </c>
      <c r="C178" s="819" t="s">
        <v>587</v>
      </c>
      <c r="D178" s="596">
        <v>420431</v>
      </c>
      <c r="E178" s="581">
        <v>12</v>
      </c>
      <c r="F178" s="762"/>
      <c r="G178" s="763"/>
      <c r="H178" s="763"/>
      <c r="I178" s="764"/>
      <c r="J178" s="764"/>
      <c r="K178" s="764"/>
      <c r="L178" s="765"/>
      <c r="M178" s="762"/>
      <c r="N178" s="763"/>
      <c r="O178" s="766"/>
      <c r="P178" s="766"/>
      <c r="Q178" s="763"/>
      <c r="R178" s="763"/>
      <c r="S178" s="763"/>
      <c r="T178" s="763"/>
      <c r="U178" s="763"/>
      <c r="V178" s="764"/>
      <c r="W178" s="767"/>
      <c r="X178" s="765"/>
      <c r="Y178" s="762"/>
      <c r="Z178" s="763"/>
      <c r="AA178" s="763"/>
      <c r="AB178" s="763"/>
      <c r="AC178" s="764"/>
      <c r="AD178" s="767"/>
      <c r="AE178" s="763"/>
      <c r="AF178" s="763"/>
      <c r="AG178" s="763"/>
      <c r="AH178" s="764"/>
      <c r="AI178" s="767"/>
      <c r="AJ178" s="765"/>
      <c r="AK178" s="892">
        <f t="shared" si="140"/>
        <v>0</v>
      </c>
      <c r="AL178" s="884">
        <f t="shared" si="141"/>
        <v>0</v>
      </c>
      <c r="AM178" s="883">
        <f t="shared" si="142"/>
        <v>0</v>
      </c>
      <c r="AN178" s="884">
        <f t="shared" si="143"/>
        <v>0</v>
      </c>
      <c r="AO178" s="883">
        <f t="shared" si="144"/>
        <v>0</v>
      </c>
      <c r="AP178" s="884">
        <f t="shared" si="145"/>
        <v>0</v>
      </c>
      <c r="AQ178" s="768">
        <f t="shared" si="146"/>
        <v>0</v>
      </c>
      <c r="AR178" s="883">
        <f t="shared" si="147"/>
        <v>0</v>
      </c>
      <c r="AS178" s="886">
        <f t="shared" si="148"/>
        <v>0</v>
      </c>
      <c r="AT178" s="888">
        <f t="shared" si="149"/>
        <v>0</v>
      </c>
      <c r="AU178" s="886">
        <f t="shared" si="150"/>
        <v>0</v>
      </c>
      <c r="AV178" s="886">
        <f t="shared" si="151"/>
        <v>0</v>
      </c>
      <c r="AW178" s="888">
        <f t="shared" si="152"/>
        <v>0</v>
      </c>
      <c r="AX178" s="886">
        <f t="shared" si="153"/>
        <v>0</v>
      </c>
      <c r="AY178" s="886">
        <f t="shared" si="154"/>
        <v>0</v>
      </c>
      <c r="AZ178" s="888">
        <f t="shared" si="155"/>
        <v>0</v>
      </c>
      <c r="BA178" s="884">
        <f t="shared" si="156"/>
        <v>0</v>
      </c>
      <c r="BB178" s="883">
        <f t="shared" si="157"/>
        <v>0</v>
      </c>
      <c r="BC178" s="884">
        <f t="shared" si="158"/>
        <v>0</v>
      </c>
      <c r="BD178" s="883">
        <f t="shared" si="159"/>
        <v>0</v>
      </c>
      <c r="BE178" s="886">
        <f t="shared" si="160"/>
        <v>0</v>
      </c>
      <c r="BF178" s="886">
        <f t="shared" si="161"/>
        <v>0</v>
      </c>
      <c r="BG178" s="888">
        <f t="shared" si="162"/>
        <v>0</v>
      </c>
      <c r="BH178" s="886">
        <f t="shared" si="163"/>
        <v>0</v>
      </c>
      <c r="BI178" s="886">
        <f t="shared" si="164"/>
        <v>0</v>
      </c>
      <c r="BJ178" s="890">
        <f t="shared" si="165"/>
        <v>0</v>
      </c>
      <c r="BK178" s="885">
        <f t="shared" si="166"/>
        <v>0</v>
      </c>
      <c r="BL178" s="885">
        <f t="shared" si="167"/>
        <v>0</v>
      </c>
      <c r="BM178" s="762"/>
      <c r="BN178" s="764"/>
      <c r="BO178" s="770"/>
      <c r="BP178" s="763"/>
      <c r="BQ178" s="764"/>
      <c r="BR178" s="770"/>
      <c r="BS178" s="768">
        <f t="shared" si="168"/>
        <v>0</v>
      </c>
      <c r="BT178" s="768">
        <f t="shared" si="169"/>
        <v>0</v>
      </c>
      <c r="BU178" s="771">
        <f t="shared" si="170"/>
        <v>0</v>
      </c>
      <c r="BV178" s="772"/>
      <c r="BW178" s="767"/>
      <c r="BX178" s="765"/>
      <c r="BY178" s="772"/>
      <c r="BZ178" s="767"/>
      <c r="CA178" s="765"/>
      <c r="CB178" s="772"/>
      <c r="CC178" s="767"/>
      <c r="CD178" s="765"/>
      <c r="CE178" s="773">
        <f t="shared" si="171"/>
        <v>0</v>
      </c>
      <c r="CF178" s="774">
        <f t="shared" si="172"/>
        <v>0</v>
      </c>
      <c r="CG178" s="775">
        <f t="shared" si="173"/>
        <v>0</v>
      </c>
      <c r="CH178" s="772"/>
      <c r="CI178" s="767"/>
      <c r="CJ178" s="776"/>
      <c r="CK178" s="874">
        <f>801+321</f>
        <v>1122</v>
      </c>
      <c r="CL178" s="778">
        <f>667+307</f>
        <v>974</v>
      </c>
      <c r="CM178" s="778">
        <f>666+361</f>
        <v>1027</v>
      </c>
      <c r="CN178" s="778">
        <f>659+425</f>
        <v>1084</v>
      </c>
      <c r="CO178" s="778">
        <f>630+515</f>
        <v>1145</v>
      </c>
      <c r="CP178" s="583">
        <v>929</v>
      </c>
      <c r="CQ178" s="777">
        <f>147+81</f>
        <v>228</v>
      </c>
      <c r="CR178" s="778">
        <f>177+134</f>
        <v>311</v>
      </c>
      <c r="CS178" s="778">
        <f>180+92</f>
        <v>272</v>
      </c>
      <c r="CT178" s="778">
        <f>165+100</f>
        <v>265</v>
      </c>
      <c r="CU178" s="778">
        <f>149+85</f>
        <v>234</v>
      </c>
      <c r="CV178" s="764">
        <f>240+81</f>
        <v>321</v>
      </c>
      <c r="CW178" s="582">
        <f>214+161</f>
        <v>375</v>
      </c>
      <c r="CX178" s="583">
        <v>284</v>
      </c>
      <c r="CY178" s="777"/>
      <c r="CZ178" s="778"/>
      <c r="DA178" s="778"/>
      <c r="DB178" s="778"/>
      <c r="DC178" s="778"/>
      <c r="DD178" s="767"/>
      <c r="DE178" s="767"/>
      <c r="DF178" s="765"/>
      <c r="DG178" s="892">
        <f t="shared" si="202"/>
        <v>228</v>
      </c>
      <c r="DH178" s="884">
        <f t="shared" si="174"/>
        <v>228</v>
      </c>
      <c r="DI178" s="883">
        <f t="shared" si="203"/>
        <v>311</v>
      </c>
      <c r="DJ178" s="884">
        <f t="shared" si="175"/>
        <v>311</v>
      </c>
      <c r="DK178" s="883">
        <f t="shared" si="204"/>
        <v>272</v>
      </c>
      <c r="DL178" s="884">
        <f t="shared" si="176"/>
        <v>272</v>
      </c>
      <c r="DM178" s="888">
        <f t="shared" si="205"/>
        <v>265</v>
      </c>
      <c r="DN178" s="886">
        <f t="shared" si="180"/>
        <v>265</v>
      </c>
      <c r="DO178" s="886">
        <f t="shared" si="177"/>
        <v>265</v>
      </c>
      <c r="DP178" s="888">
        <f t="shared" si="206"/>
        <v>234</v>
      </c>
      <c r="DQ178" s="886">
        <f t="shared" si="181"/>
        <v>234</v>
      </c>
      <c r="DR178" s="886">
        <f t="shared" si="178"/>
        <v>234</v>
      </c>
      <c r="DS178" s="888">
        <f t="shared" si="207"/>
        <v>321</v>
      </c>
      <c r="DT178" s="886">
        <f t="shared" si="182"/>
        <v>321</v>
      </c>
      <c r="DU178" s="886">
        <f t="shared" si="179"/>
        <v>321</v>
      </c>
      <c r="DV178" s="886">
        <f t="shared" si="183"/>
        <v>321</v>
      </c>
      <c r="DW178" s="888">
        <f t="shared" si="208"/>
        <v>375</v>
      </c>
      <c r="DX178" s="886">
        <f t="shared" si="184"/>
        <v>375</v>
      </c>
      <c r="DY178" s="886">
        <f t="shared" si="185"/>
        <v>375</v>
      </c>
      <c r="DZ178" s="954">
        <f t="shared" si="201"/>
        <v>284</v>
      </c>
      <c r="EA178" s="885">
        <f t="shared" si="186"/>
        <v>284</v>
      </c>
      <c r="EB178" s="885">
        <f t="shared" si="187"/>
        <v>284</v>
      </c>
      <c r="EC178" s="772">
        <f>100+53</f>
        <v>153</v>
      </c>
      <c r="ED178" s="764">
        <f>117+105</f>
        <v>222</v>
      </c>
      <c r="EE178" s="854">
        <v>143</v>
      </c>
      <c r="EF178" s="772">
        <f>2+0</f>
        <v>2</v>
      </c>
      <c r="EG178" s="764">
        <f>2+0</f>
        <v>2</v>
      </c>
      <c r="EH178" s="854">
        <v>1</v>
      </c>
      <c r="EI178" s="774">
        <f t="shared" si="188"/>
        <v>166</v>
      </c>
      <c r="EJ178" s="774">
        <f t="shared" si="189"/>
        <v>151</v>
      </c>
      <c r="EK178" s="775">
        <f t="shared" si="190"/>
        <v>140</v>
      </c>
      <c r="EL178" s="772">
        <f>64+58</f>
        <v>122</v>
      </c>
      <c r="EM178" s="764">
        <f>58+49</f>
        <v>107</v>
      </c>
      <c r="EN178" s="583">
        <v>108</v>
      </c>
      <c r="EO178" s="772">
        <f>21+12</f>
        <v>33</v>
      </c>
      <c r="EP178" s="764">
        <f>43+25</f>
        <v>68</v>
      </c>
      <c r="EQ178" s="583">
        <v>109</v>
      </c>
      <c r="ER178" s="772">
        <f>10+4</f>
        <v>14</v>
      </c>
      <c r="ES178" s="764">
        <f>7+6</f>
        <v>13</v>
      </c>
      <c r="ET178" s="583">
        <v>7</v>
      </c>
      <c r="EU178" s="774">
        <f t="shared" si="191"/>
        <v>96</v>
      </c>
      <c r="EV178" s="774">
        <f t="shared" si="192"/>
        <v>46</v>
      </c>
      <c r="EW178" s="775">
        <f t="shared" si="193"/>
        <v>97</v>
      </c>
      <c r="EX178" s="772">
        <f>68+34</f>
        <v>102</v>
      </c>
      <c r="EY178" s="764">
        <f>65+52</f>
        <v>117</v>
      </c>
      <c r="EZ178" s="854">
        <v>146</v>
      </c>
    </row>
    <row r="179" spans="1:156">
      <c r="A179" s="679" t="s">
        <v>87</v>
      </c>
      <c r="B179" s="680" t="s">
        <v>929</v>
      </c>
      <c r="C179" s="820"/>
      <c r="D179" s="681">
        <v>157085</v>
      </c>
      <c r="E179" s="419">
        <v>1</v>
      </c>
      <c r="F179" s="762">
        <v>5204</v>
      </c>
      <c r="G179" s="763">
        <v>5087</v>
      </c>
      <c r="H179" s="763">
        <v>5392</v>
      </c>
      <c r="I179" s="764">
        <v>4694</v>
      </c>
      <c r="J179" s="764">
        <v>5067</v>
      </c>
      <c r="K179" s="764">
        <v>5209</v>
      </c>
      <c r="L179" s="765">
        <v>5478</v>
      </c>
      <c r="M179" s="762">
        <v>2650</v>
      </c>
      <c r="N179" s="763">
        <v>2909</v>
      </c>
      <c r="O179" s="766">
        <v>3035</v>
      </c>
      <c r="P179" s="766">
        <v>3658</v>
      </c>
      <c r="Q179" s="763">
        <v>3628</v>
      </c>
      <c r="R179" s="763">
        <v>3897</v>
      </c>
      <c r="S179" s="763">
        <v>3771</v>
      </c>
      <c r="T179" s="763">
        <v>4020</v>
      </c>
      <c r="U179" s="763">
        <v>3681</v>
      </c>
      <c r="V179" s="764">
        <v>3987</v>
      </c>
      <c r="W179" s="767">
        <v>3992</v>
      </c>
      <c r="X179" s="765">
        <v>4192</v>
      </c>
      <c r="Y179" s="762"/>
      <c r="Z179" s="763"/>
      <c r="AA179" s="763"/>
      <c r="AB179" s="763"/>
      <c r="AC179" s="764"/>
      <c r="AD179" s="767"/>
      <c r="AE179" s="763"/>
      <c r="AF179" s="763"/>
      <c r="AG179" s="763"/>
      <c r="AH179" s="764"/>
      <c r="AI179" s="767"/>
      <c r="AJ179" s="765"/>
      <c r="AK179" s="892">
        <f t="shared" si="140"/>
        <v>2650</v>
      </c>
      <c r="AL179" s="884">
        <f t="shared" si="141"/>
        <v>2650</v>
      </c>
      <c r="AM179" s="883">
        <f t="shared" si="142"/>
        <v>2909</v>
      </c>
      <c r="AN179" s="884">
        <f t="shared" si="143"/>
        <v>2909</v>
      </c>
      <c r="AO179" s="883">
        <f t="shared" si="144"/>
        <v>3035</v>
      </c>
      <c r="AP179" s="884">
        <f t="shared" si="145"/>
        <v>3035</v>
      </c>
      <c r="AQ179" s="768">
        <f t="shared" si="146"/>
        <v>3658</v>
      </c>
      <c r="AR179" s="883">
        <f t="shared" si="147"/>
        <v>3628</v>
      </c>
      <c r="AS179" s="886">
        <f t="shared" si="148"/>
        <v>3628</v>
      </c>
      <c r="AT179" s="888">
        <f t="shared" si="149"/>
        <v>3897</v>
      </c>
      <c r="AU179" s="886">
        <f t="shared" si="150"/>
        <v>3897</v>
      </c>
      <c r="AV179" s="886">
        <f t="shared" si="151"/>
        <v>3897</v>
      </c>
      <c r="AW179" s="888">
        <f t="shared" si="152"/>
        <v>3771</v>
      </c>
      <c r="AX179" s="886">
        <f t="shared" si="153"/>
        <v>3771</v>
      </c>
      <c r="AY179" s="886">
        <f t="shared" si="154"/>
        <v>3771</v>
      </c>
      <c r="AZ179" s="888">
        <f t="shared" si="155"/>
        <v>4020</v>
      </c>
      <c r="BA179" s="884">
        <f t="shared" si="156"/>
        <v>4020</v>
      </c>
      <c r="BB179" s="883">
        <f t="shared" si="157"/>
        <v>3681</v>
      </c>
      <c r="BC179" s="884">
        <f t="shared" si="158"/>
        <v>3681</v>
      </c>
      <c r="BD179" s="883">
        <f t="shared" si="159"/>
        <v>3987</v>
      </c>
      <c r="BE179" s="886">
        <f t="shared" si="160"/>
        <v>3987</v>
      </c>
      <c r="BF179" s="886">
        <f t="shared" si="161"/>
        <v>3987</v>
      </c>
      <c r="BG179" s="888">
        <f t="shared" si="162"/>
        <v>3992</v>
      </c>
      <c r="BH179" s="886">
        <f t="shared" si="163"/>
        <v>3992</v>
      </c>
      <c r="BI179" s="886">
        <f t="shared" si="164"/>
        <v>3992</v>
      </c>
      <c r="BJ179" s="890">
        <f t="shared" si="165"/>
        <v>4192</v>
      </c>
      <c r="BK179" s="885">
        <f t="shared" si="166"/>
        <v>4192</v>
      </c>
      <c r="BL179" s="885">
        <f t="shared" si="167"/>
        <v>4192</v>
      </c>
      <c r="BM179" s="762">
        <v>3214</v>
      </c>
      <c r="BN179" s="764">
        <v>3258</v>
      </c>
      <c r="BO179" s="770">
        <v>3405</v>
      </c>
      <c r="BP179" s="763">
        <v>293</v>
      </c>
      <c r="BQ179" s="764">
        <v>350</v>
      </c>
      <c r="BR179" s="770">
        <v>321</v>
      </c>
      <c r="BS179" s="768">
        <f t="shared" si="168"/>
        <v>480</v>
      </c>
      <c r="BT179" s="768">
        <f t="shared" si="169"/>
        <v>384</v>
      </c>
      <c r="BU179" s="771">
        <f t="shared" si="170"/>
        <v>466</v>
      </c>
      <c r="BV179" s="772">
        <v>2206</v>
      </c>
      <c r="BW179" s="767">
        <v>2310</v>
      </c>
      <c r="BX179" s="765">
        <v>2327</v>
      </c>
      <c r="BY179" s="772">
        <v>141</v>
      </c>
      <c r="BZ179" s="767">
        <v>171</v>
      </c>
      <c r="CA179" s="765">
        <v>119</v>
      </c>
      <c r="CB179" s="772">
        <v>593</v>
      </c>
      <c r="CC179" s="767">
        <v>752</v>
      </c>
      <c r="CD179" s="765">
        <v>676</v>
      </c>
      <c r="CE179" s="773">
        <f t="shared" si="171"/>
        <v>688</v>
      </c>
      <c r="CF179" s="774">
        <f t="shared" si="172"/>
        <v>664</v>
      </c>
      <c r="CG179" s="775">
        <f t="shared" si="173"/>
        <v>649</v>
      </c>
      <c r="CH179" s="772">
        <v>1763</v>
      </c>
      <c r="CI179" s="767">
        <v>1070</v>
      </c>
      <c r="CJ179" s="776">
        <v>1146</v>
      </c>
      <c r="CK179" s="874"/>
      <c r="CL179" s="778"/>
      <c r="CM179" s="764"/>
      <c r="CN179" s="764"/>
      <c r="CO179" s="582"/>
      <c r="CP179" s="597"/>
      <c r="CQ179" s="777"/>
      <c r="CR179" s="778"/>
      <c r="CS179" s="778"/>
      <c r="CT179" s="778"/>
      <c r="CU179" s="778"/>
      <c r="CV179" s="764"/>
      <c r="CW179" s="582"/>
      <c r="CX179" s="597"/>
      <c r="CY179" s="777"/>
      <c r="CZ179" s="778"/>
      <c r="DA179" s="778"/>
      <c r="DB179" s="778"/>
      <c r="DC179" s="778"/>
      <c r="DD179" s="767"/>
      <c r="DE179" s="767"/>
      <c r="DF179" s="765"/>
      <c r="DG179" s="892">
        <f t="shared" si="202"/>
        <v>0</v>
      </c>
      <c r="DH179" s="884">
        <f t="shared" si="174"/>
        <v>0</v>
      </c>
      <c r="DI179" s="883">
        <f t="shared" si="203"/>
        <v>0</v>
      </c>
      <c r="DJ179" s="884">
        <f t="shared" si="175"/>
        <v>0</v>
      </c>
      <c r="DK179" s="883">
        <f t="shared" si="204"/>
        <v>0</v>
      </c>
      <c r="DL179" s="884">
        <f t="shared" si="176"/>
        <v>0</v>
      </c>
      <c r="DM179" s="888">
        <f t="shared" si="205"/>
        <v>0</v>
      </c>
      <c r="DN179" s="886">
        <f t="shared" si="180"/>
        <v>0</v>
      </c>
      <c r="DO179" s="886">
        <f t="shared" si="177"/>
        <v>0</v>
      </c>
      <c r="DP179" s="888">
        <f t="shared" si="206"/>
        <v>0</v>
      </c>
      <c r="DQ179" s="886">
        <f t="shared" si="181"/>
        <v>0</v>
      </c>
      <c r="DR179" s="886">
        <f t="shared" si="178"/>
        <v>0</v>
      </c>
      <c r="DS179" s="888">
        <f t="shared" si="207"/>
        <v>0</v>
      </c>
      <c r="DT179" s="886">
        <f t="shared" si="182"/>
        <v>0</v>
      </c>
      <c r="DU179" s="886">
        <f t="shared" si="179"/>
        <v>0</v>
      </c>
      <c r="DV179" s="886">
        <f t="shared" si="183"/>
        <v>0</v>
      </c>
      <c r="DW179" s="888">
        <f t="shared" si="208"/>
        <v>0</v>
      </c>
      <c r="DX179" s="886">
        <f t="shared" si="184"/>
        <v>0</v>
      </c>
      <c r="DY179" s="886">
        <f t="shared" si="185"/>
        <v>0</v>
      </c>
      <c r="DZ179" s="954">
        <f t="shared" si="201"/>
        <v>0</v>
      </c>
      <c r="EA179" s="885">
        <f t="shared" si="186"/>
        <v>0</v>
      </c>
      <c r="EB179" s="885">
        <f t="shared" si="187"/>
        <v>0</v>
      </c>
      <c r="EC179" s="772"/>
      <c r="ED179" s="779"/>
      <c r="EE179" s="682"/>
      <c r="EF179" s="764"/>
      <c r="EG179" s="585"/>
      <c r="EH179" s="682"/>
      <c r="EI179" s="774">
        <f t="shared" si="188"/>
        <v>0</v>
      </c>
      <c r="EJ179" s="774">
        <f t="shared" si="189"/>
        <v>0</v>
      </c>
      <c r="EK179" s="775">
        <f t="shared" si="190"/>
        <v>0</v>
      </c>
      <c r="EL179" s="772"/>
      <c r="EM179" s="767"/>
      <c r="EN179" s="597"/>
      <c r="EO179" s="772"/>
      <c r="EP179" s="586"/>
      <c r="EQ179" s="597"/>
      <c r="ER179" s="772"/>
      <c r="ES179" s="587"/>
      <c r="ET179" s="770"/>
      <c r="EU179" s="774">
        <f t="shared" si="191"/>
        <v>0</v>
      </c>
      <c r="EV179" s="774">
        <f t="shared" si="192"/>
        <v>0</v>
      </c>
      <c r="EW179" s="775">
        <f t="shared" si="193"/>
        <v>0</v>
      </c>
      <c r="EX179" s="772"/>
      <c r="EY179" s="767"/>
      <c r="EZ179" s="770"/>
    </row>
    <row r="180" spans="1:156">
      <c r="A180" s="679" t="s">
        <v>87</v>
      </c>
      <c r="B180" s="680" t="s">
        <v>930</v>
      </c>
      <c r="C180" s="820"/>
      <c r="D180" s="681">
        <v>157289</v>
      </c>
      <c r="E180" s="419">
        <v>1</v>
      </c>
      <c r="F180" s="762">
        <v>3339</v>
      </c>
      <c r="G180" s="763">
        <v>3355</v>
      </c>
      <c r="H180" s="763">
        <v>3408</v>
      </c>
      <c r="I180" s="764">
        <v>3603</v>
      </c>
      <c r="J180" s="764">
        <v>3593</v>
      </c>
      <c r="K180" s="764">
        <v>3546</v>
      </c>
      <c r="L180" s="765">
        <v>3617</v>
      </c>
      <c r="M180" s="762">
        <v>2253</v>
      </c>
      <c r="N180" s="763">
        <v>2203</v>
      </c>
      <c r="O180" s="766">
        <v>2151</v>
      </c>
      <c r="P180" s="766">
        <v>1424</v>
      </c>
      <c r="Q180" s="763">
        <v>1493</v>
      </c>
      <c r="R180" s="763">
        <v>2268</v>
      </c>
      <c r="S180" s="763">
        <v>2236</v>
      </c>
      <c r="T180" s="763">
        <v>2342</v>
      </c>
      <c r="U180" s="763">
        <v>2498</v>
      </c>
      <c r="V180" s="764">
        <v>2506</v>
      </c>
      <c r="W180" s="767">
        <v>2395</v>
      </c>
      <c r="X180" s="765">
        <v>2469</v>
      </c>
      <c r="Y180" s="762"/>
      <c r="Z180" s="763"/>
      <c r="AA180" s="763"/>
      <c r="AB180" s="763"/>
      <c r="AC180" s="764"/>
      <c r="AD180" s="767"/>
      <c r="AE180" s="763"/>
      <c r="AF180" s="763"/>
      <c r="AG180" s="763"/>
      <c r="AH180" s="764"/>
      <c r="AI180" s="767"/>
      <c r="AJ180" s="765"/>
      <c r="AK180" s="892">
        <f t="shared" si="140"/>
        <v>2253</v>
      </c>
      <c r="AL180" s="884">
        <f t="shared" si="141"/>
        <v>2253</v>
      </c>
      <c r="AM180" s="883">
        <f t="shared" si="142"/>
        <v>2203</v>
      </c>
      <c r="AN180" s="884">
        <f t="shared" si="143"/>
        <v>2203</v>
      </c>
      <c r="AO180" s="883">
        <f t="shared" si="144"/>
        <v>2151</v>
      </c>
      <c r="AP180" s="884">
        <f t="shared" si="145"/>
        <v>2151</v>
      </c>
      <c r="AQ180" s="768">
        <f t="shared" si="146"/>
        <v>1424</v>
      </c>
      <c r="AR180" s="883">
        <f t="shared" si="147"/>
        <v>1493</v>
      </c>
      <c r="AS180" s="886">
        <f t="shared" si="148"/>
        <v>1493</v>
      </c>
      <c r="AT180" s="888">
        <f t="shared" si="149"/>
        <v>2268</v>
      </c>
      <c r="AU180" s="886">
        <f t="shared" si="150"/>
        <v>2268</v>
      </c>
      <c r="AV180" s="886">
        <f t="shared" si="151"/>
        <v>2268</v>
      </c>
      <c r="AW180" s="888">
        <f t="shared" si="152"/>
        <v>2236</v>
      </c>
      <c r="AX180" s="886">
        <f t="shared" si="153"/>
        <v>2236</v>
      </c>
      <c r="AY180" s="886">
        <f t="shared" si="154"/>
        <v>2236</v>
      </c>
      <c r="AZ180" s="888">
        <f t="shared" si="155"/>
        <v>2342</v>
      </c>
      <c r="BA180" s="884">
        <f t="shared" si="156"/>
        <v>2342</v>
      </c>
      <c r="BB180" s="883">
        <f t="shared" si="157"/>
        <v>2498</v>
      </c>
      <c r="BC180" s="884">
        <f t="shared" si="158"/>
        <v>2498</v>
      </c>
      <c r="BD180" s="883">
        <f t="shared" si="159"/>
        <v>2506</v>
      </c>
      <c r="BE180" s="886">
        <f t="shared" si="160"/>
        <v>2506</v>
      </c>
      <c r="BF180" s="886">
        <f t="shared" si="161"/>
        <v>2506</v>
      </c>
      <c r="BG180" s="888">
        <f t="shared" si="162"/>
        <v>2395</v>
      </c>
      <c r="BH180" s="886">
        <f t="shared" si="163"/>
        <v>2395</v>
      </c>
      <c r="BI180" s="886">
        <f t="shared" si="164"/>
        <v>2395</v>
      </c>
      <c r="BJ180" s="890">
        <f t="shared" si="165"/>
        <v>2469</v>
      </c>
      <c r="BK180" s="885">
        <f t="shared" si="166"/>
        <v>2469</v>
      </c>
      <c r="BL180" s="885">
        <f t="shared" si="167"/>
        <v>2469</v>
      </c>
      <c r="BM180" s="762">
        <v>1980</v>
      </c>
      <c r="BN180" s="764">
        <v>1876</v>
      </c>
      <c r="BO180" s="770">
        <v>1931</v>
      </c>
      <c r="BP180" s="763">
        <v>192</v>
      </c>
      <c r="BQ180" s="764">
        <v>175</v>
      </c>
      <c r="BR180" s="770">
        <v>184</v>
      </c>
      <c r="BS180" s="768">
        <f t="shared" si="168"/>
        <v>334</v>
      </c>
      <c r="BT180" s="768">
        <f t="shared" si="169"/>
        <v>344</v>
      </c>
      <c r="BU180" s="771">
        <f t="shared" si="170"/>
        <v>354</v>
      </c>
      <c r="BV180" s="772">
        <v>740</v>
      </c>
      <c r="BW180" s="767">
        <v>1109</v>
      </c>
      <c r="BX180" s="765">
        <v>1133</v>
      </c>
      <c r="BY180" s="772">
        <v>100</v>
      </c>
      <c r="BZ180" s="767">
        <v>153</v>
      </c>
      <c r="CA180" s="765">
        <v>128</v>
      </c>
      <c r="CB180" s="772">
        <v>155</v>
      </c>
      <c r="CC180" s="767">
        <v>311</v>
      </c>
      <c r="CD180" s="765">
        <v>295</v>
      </c>
      <c r="CE180" s="773">
        <f t="shared" si="171"/>
        <v>498</v>
      </c>
      <c r="CF180" s="774">
        <f t="shared" si="172"/>
        <v>695</v>
      </c>
      <c r="CG180" s="775">
        <f t="shared" si="173"/>
        <v>680</v>
      </c>
      <c r="CH180" s="772">
        <v>965</v>
      </c>
      <c r="CI180" s="767">
        <v>731</v>
      </c>
      <c r="CJ180" s="776">
        <v>749</v>
      </c>
      <c r="CK180" s="874"/>
      <c r="CL180" s="778"/>
      <c r="CM180" s="764"/>
      <c r="CN180" s="764"/>
      <c r="CO180" s="582"/>
      <c r="CP180" s="597"/>
      <c r="CQ180" s="777"/>
      <c r="CR180" s="778"/>
      <c r="CS180" s="778"/>
      <c r="CT180" s="778"/>
      <c r="CU180" s="778"/>
      <c r="CV180" s="764"/>
      <c r="CW180" s="582"/>
      <c r="CX180" s="597"/>
      <c r="CY180" s="777"/>
      <c r="CZ180" s="778"/>
      <c r="DA180" s="778"/>
      <c r="DB180" s="778"/>
      <c r="DC180" s="778"/>
      <c r="DD180" s="767"/>
      <c r="DE180" s="767"/>
      <c r="DF180" s="765"/>
      <c r="DG180" s="892">
        <f t="shared" si="202"/>
        <v>0</v>
      </c>
      <c r="DH180" s="884">
        <f t="shared" si="174"/>
        <v>0</v>
      </c>
      <c r="DI180" s="883">
        <f t="shared" si="203"/>
        <v>0</v>
      </c>
      <c r="DJ180" s="884">
        <f t="shared" si="175"/>
        <v>0</v>
      </c>
      <c r="DK180" s="883">
        <f t="shared" si="204"/>
        <v>0</v>
      </c>
      <c r="DL180" s="884">
        <f t="shared" si="176"/>
        <v>0</v>
      </c>
      <c r="DM180" s="888">
        <f t="shared" si="205"/>
        <v>0</v>
      </c>
      <c r="DN180" s="886">
        <f t="shared" si="180"/>
        <v>0</v>
      </c>
      <c r="DO180" s="886">
        <f t="shared" si="177"/>
        <v>0</v>
      </c>
      <c r="DP180" s="888">
        <f t="shared" si="206"/>
        <v>0</v>
      </c>
      <c r="DQ180" s="886">
        <f t="shared" si="181"/>
        <v>0</v>
      </c>
      <c r="DR180" s="886">
        <f t="shared" si="178"/>
        <v>0</v>
      </c>
      <c r="DS180" s="888">
        <f t="shared" si="207"/>
        <v>0</v>
      </c>
      <c r="DT180" s="886">
        <f t="shared" si="182"/>
        <v>0</v>
      </c>
      <c r="DU180" s="886">
        <f t="shared" si="179"/>
        <v>0</v>
      </c>
      <c r="DV180" s="886">
        <f t="shared" si="183"/>
        <v>0</v>
      </c>
      <c r="DW180" s="888">
        <f t="shared" si="208"/>
        <v>0</v>
      </c>
      <c r="DX180" s="886">
        <f t="shared" si="184"/>
        <v>0</v>
      </c>
      <c r="DY180" s="886">
        <f t="shared" si="185"/>
        <v>0</v>
      </c>
      <c r="DZ180" s="954">
        <f t="shared" si="201"/>
        <v>0</v>
      </c>
      <c r="EA180" s="885">
        <f t="shared" si="186"/>
        <v>0</v>
      </c>
      <c r="EB180" s="885">
        <f t="shared" si="187"/>
        <v>0</v>
      </c>
      <c r="EC180" s="772"/>
      <c r="ED180" s="779"/>
      <c r="EE180" s="682"/>
      <c r="EF180" s="764"/>
      <c r="EG180" s="585"/>
      <c r="EH180" s="682"/>
      <c r="EI180" s="774">
        <f t="shared" si="188"/>
        <v>0</v>
      </c>
      <c r="EJ180" s="774">
        <f t="shared" si="189"/>
        <v>0</v>
      </c>
      <c r="EK180" s="775">
        <f t="shared" si="190"/>
        <v>0</v>
      </c>
      <c r="EL180" s="772"/>
      <c r="EM180" s="767"/>
      <c r="EN180" s="597"/>
      <c r="EO180" s="772"/>
      <c r="EP180" s="586"/>
      <c r="EQ180" s="597"/>
      <c r="ER180" s="772"/>
      <c r="ES180" s="587"/>
      <c r="ET180" s="770"/>
      <c r="EU180" s="774">
        <f t="shared" si="191"/>
        <v>0</v>
      </c>
      <c r="EV180" s="774">
        <f t="shared" si="192"/>
        <v>0</v>
      </c>
      <c r="EW180" s="775">
        <f t="shared" si="193"/>
        <v>0</v>
      </c>
      <c r="EX180" s="772"/>
      <c r="EY180" s="767"/>
      <c r="EZ180" s="770"/>
    </row>
    <row r="181" spans="1:156">
      <c r="A181" s="679" t="s">
        <v>87</v>
      </c>
      <c r="B181" s="680" t="s">
        <v>931</v>
      </c>
      <c r="C181" s="820"/>
      <c r="D181" s="681">
        <v>156620</v>
      </c>
      <c r="E181" s="419">
        <v>3</v>
      </c>
      <c r="F181" s="762">
        <v>3573</v>
      </c>
      <c r="G181" s="763">
        <v>3518</v>
      </c>
      <c r="H181" s="763">
        <v>3448</v>
      </c>
      <c r="I181" s="764">
        <v>3567</v>
      </c>
      <c r="J181" s="764">
        <v>3593</v>
      </c>
      <c r="K181" s="764">
        <v>3723</v>
      </c>
      <c r="L181" s="765">
        <v>3816</v>
      </c>
      <c r="M181" s="762">
        <v>1777</v>
      </c>
      <c r="N181" s="763">
        <v>1757</v>
      </c>
      <c r="O181" s="766">
        <v>1703</v>
      </c>
      <c r="P181" s="766">
        <v>1932</v>
      </c>
      <c r="Q181" s="763">
        <v>1189</v>
      </c>
      <c r="R181" s="763">
        <v>1301</v>
      </c>
      <c r="S181" s="763">
        <v>1301</v>
      </c>
      <c r="T181" s="763">
        <v>1365</v>
      </c>
      <c r="U181" s="763">
        <v>1362</v>
      </c>
      <c r="V181" s="764">
        <v>1509</v>
      </c>
      <c r="W181" s="767">
        <v>2108</v>
      </c>
      <c r="X181" s="765">
        <v>2067</v>
      </c>
      <c r="Y181" s="762"/>
      <c r="Z181" s="763"/>
      <c r="AA181" s="763"/>
      <c r="AB181" s="763"/>
      <c r="AC181" s="764"/>
      <c r="AD181" s="767"/>
      <c r="AE181" s="763"/>
      <c r="AF181" s="763"/>
      <c r="AG181" s="763"/>
      <c r="AH181" s="764"/>
      <c r="AI181" s="767"/>
      <c r="AJ181" s="765"/>
      <c r="AK181" s="892">
        <f t="shared" si="140"/>
        <v>1777</v>
      </c>
      <c r="AL181" s="884">
        <f t="shared" si="141"/>
        <v>1777</v>
      </c>
      <c r="AM181" s="883">
        <f t="shared" si="142"/>
        <v>1757</v>
      </c>
      <c r="AN181" s="884">
        <f t="shared" si="143"/>
        <v>1757</v>
      </c>
      <c r="AO181" s="883">
        <f t="shared" si="144"/>
        <v>1703</v>
      </c>
      <c r="AP181" s="884">
        <f t="shared" si="145"/>
        <v>1703</v>
      </c>
      <c r="AQ181" s="768">
        <f t="shared" si="146"/>
        <v>1932</v>
      </c>
      <c r="AR181" s="883">
        <f t="shared" si="147"/>
        <v>1189</v>
      </c>
      <c r="AS181" s="886">
        <f t="shared" si="148"/>
        <v>1189</v>
      </c>
      <c r="AT181" s="888">
        <f t="shared" si="149"/>
        <v>1301</v>
      </c>
      <c r="AU181" s="886">
        <f t="shared" si="150"/>
        <v>1301</v>
      </c>
      <c r="AV181" s="886">
        <f t="shared" si="151"/>
        <v>1301</v>
      </c>
      <c r="AW181" s="888">
        <f t="shared" si="152"/>
        <v>1301</v>
      </c>
      <c r="AX181" s="886">
        <f t="shared" si="153"/>
        <v>1301</v>
      </c>
      <c r="AY181" s="886">
        <f t="shared" si="154"/>
        <v>1301</v>
      </c>
      <c r="AZ181" s="888">
        <f t="shared" si="155"/>
        <v>1365</v>
      </c>
      <c r="BA181" s="884">
        <f t="shared" si="156"/>
        <v>1365</v>
      </c>
      <c r="BB181" s="883">
        <f t="shared" si="157"/>
        <v>1362</v>
      </c>
      <c r="BC181" s="884">
        <f t="shared" si="158"/>
        <v>1362</v>
      </c>
      <c r="BD181" s="883">
        <f t="shared" si="159"/>
        <v>1509</v>
      </c>
      <c r="BE181" s="886">
        <f t="shared" si="160"/>
        <v>1509</v>
      </c>
      <c r="BF181" s="886">
        <f t="shared" si="161"/>
        <v>1509</v>
      </c>
      <c r="BG181" s="888">
        <f t="shared" si="162"/>
        <v>2108</v>
      </c>
      <c r="BH181" s="886">
        <f t="shared" si="163"/>
        <v>2108</v>
      </c>
      <c r="BI181" s="886">
        <f t="shared" si="164"/>
        <v>2108</v>
      </c>
      <c r="BJ181" s="890">
        <f t="shared" si="165"/>
        <v>2067</v>
      </c>
      <c r="BK181" s="885">
        <f t="shared" si="166"/>
        <v>2067</v>
      </c>
      <c r="BL181" s="885">
        <f t="shared" si="167"/>
        <v>2067</v>
      </c>
      <c r="BM181" s="762">
        <v>1104</v>
      </c>
      <c r="BN181" s="764">
        <v>1487</v>
      </c>
      <c r="BO181" s="770">
        <v>1409</v>
      </c>
      <c r="BP181" s="763">
        <v>105</v>
      </c>
      <c r="BQ181" s="764">
        <v>186</v>
      </c>
      <c r="BR181" s="770">
        <v>205</v>
      </c>
      <c r="BS181" s="768">
        <f t="shared" si="168"/>
        <v>300</v>
      </c>
      <c r="BT181" s="768">
        <f t="shared" si="169"/>
        <v>435</v>
      </c>
      <c r="BU181" s="771">
        <f t="shared" si="170"/>
        <v>453</v>
      </c>
      <c r="BV181" s="772">
        <v>559</v>
      </c>
      <c r="BW181" s="767">
        <v>629</v>
      </c>
      <c r="BX181" s="765">
        <v>592</v>
      </c>
      <c r="BY181" s="772">
        <v>61</v>
      </c>
      <c r="BZ181" s="767">
        <v>64</v>
      </c>
      <c r="CA181" s="765">
        <v>66</v>
      </c>
      <c r="CB181" s="772">
        <v>146</v>
      </c>
      <c r="CC181" s="767">
        <v>159</v>
      </c>
      <c r="CD181" s="765">
        <v>176</v>
      </c>
      <c r="CE181" s="773">
        <f t="shared" si="171"/>
        <v>423</v>
      </c>
      <c r="CF181" s="774">
        <f t="shared" si="172"/>
        <v>449</v>
      </c>
      <c r="CG181" s="775">
        <f t="shared" si="173"/>
        <v>467</v>
      </c>
      <c r="CH181" s="772">
        <v>770</v>
      </c>
      <c r="CI181" s="767">
        <v>514</v>
      </c>
      <c r="CJ181" s="776">
        <v>528</v>
      </c>
      <c r="CK181" s="874"/>
      <c r="CL181" s="778"/>
      <c r="CM181" s="764"/>
      <c r="CN181" s="764"/>
      <c r="CO181" s="582"/>
      <c r="CP181" s="597"/>
      <c r="CQ181" s="777"/>
      <c r="CR181" s="778"/>
      <c r="CS181" s="778"/>
      <c r="CT181" s="778"/>
      <c r="CU181" s="778"/>
      <c r="CV181" s="764"/>
      <c r="CW181" s="582"/>
      <c r="CX181" s="597"/>
      <c r="CY181" s="777"/>
      <c r="CZ181" s="778"/>
      <c r="DA181" s="778"/>
      <c r="DB181" s="778"/>
      <c r="DC181" s="778"/>
      <c r="DD181" s="767"/>
      <c r="DE181" s="767"/>
      <c r="DF181" s="765"/>
      <c r="DG181" s="892">
        <f t="shared" si="202"/>
        <v>0</v>
      </c>
      <c r="DH181" s="884">
        <f t="shared" si="174"/>
        <v>0</v>
      </c>
      <c r="DI181" s="883">
        <f t="shared" si="203"/>
        <v>0</v>
      </c>
      <c r="DJ181" s="884">
        <f t="shared" si="175"/>
        <v>0</v>
      </c>
      <c r="DK181" s="883">
        <f t="shared" si="204"/>
        <v>0</v>
      </c>
      <c r="DL181" s="884">
        <f t="shared" si="176"/>
        <v>0</v>
      </c>
      <c r="DM181" s="888">
        <f t="shared" si="205"/>
        <v>0</v>
      </c>
      <c r="DN181" s="886">
        <f t="shared" si="180"/>
        <v>0</v>
      </c>
      <c r="DO181" s="886">
        <f t="shared" si="177"/>
        <v>0</v>
      </c>
      <c r="DP181" s="888">
        <f t="shared" si="206"/>
        <v>0</v>
      </c>
      <c r="DQ181" s="886">
        <f t="shared" si="181"/>
        <v>0</v>
      </c>
      <c r="DR181" s="886">
        <f t="shared" si="178"/>
        <v>0</v>
      </c>
      <c r="DS181" s="888">
        <f t="shared" si="207"/>
        <v>0</v>
      </c>
      <c r="DT181" s="886">
        <f t="shared" si="182"/>
        <v>0</v>
      </c>
      <c r="DU181" s="886">
        <f t="shared" si="179"/>
        <v>0</v>
      </c>
      <c r="DV181" s="886">
        <f t="shared" si="183"/>
        <v>0</v>
      </c>
      <c r="DW181" s="888">
        <f t="shared" si="208"/>
        <v>0</v>
      </c>
      <c r="DX181" s="886">
        <f t="shared" si="184"/>
        <v>0</v>
      </c>
      <c r="DY181" s="886">
        <f t="shared" si="185"/>
        <v>0</v>
      </c>
      <c r="DZ181" s="954">
        <f t="shared" si="201"/>
        <v>0</v>
      </c>
      <c r="EA181" s="885">
        <f t="shared" si="186"/>
        <v>0</v>
      </c>
      <c r="EB181" s="885">
        <f t="shared" si="187"/>
        <v>0</v>
      </c>
      <c r="EC181" s="772"/>
      <c r="ED181" s="779"/>
      <c r="EE181" s="682"/>
      <c r="EF181" s="764"/>
      <c r="EG181" s="585"/>
      <c r="EH181" s="682"/>
      <c r="EI181" s="774">
        <f t="shared" si="188"/>
        <v>0</v>
      </c>
      <c r="EJ181" s="774">
        <f t="shared" si="189"/>
        <v>0</v>
      </c>
      <c r="EK181" s="775">
        <f t="shared" si="190"/>
        <v>0</v>
      </c>
      <c r="EL181" s="772"/>
      <c r="EM181" s="767"/>
      <c r="EN181" s="597"/>
      <c r="EO181" s="772"/>
      <c r="EP181" s="586"/>
      <c r="EQ181" s="597"/>
      <c r="ER181" s="772"/>
      <c r="ES181" s="587"/>
      <c r="ET181" s="770"/>
      <c r="EU181" s="774">
        <f t="shared" si="191"/>
        <v>0</v>
      </c>
      <c r="EV181" s="774">
        <f t="shared" si="192"/>
        <v>0</v>
      </c>
      <c r="EW181" s="775">
        <f t="shared" si="193"/>
        <v>0</v>
      </c>
      <c r="EX181" s="772"/>
      <c r="EY181" s="767"/>
      <c r="EZ181" s="770"/>
    </row>
    <row r="182" spans="1:156">
      <c r="A182" s="679" t="s">
        <v>87</v>
      </c>
      <c r="B182" s="680" t="s">
        <v>932</v>
      </c>
      <c r="C182" s="821"/>
      <c r="D182" s="681">
        <v>157386</v>
      </c>
      <c r="E182" s="419">
        <v>3</v>
      </c>
      <c r="F182" s="762">
        <v>1839</v>
      </c>
      <c r="G182" s="763">
        <v>1729</v>
      </c>
      <c r="H182" s="763">
        <v>1817</v>
      </c>
      <c r="I182" s="764">
        <v>1862</v>
      </c>
      <c r="J182" s="764">
        <v>1872</v>
      </c>
      <c r="K182" s="764">
        <v>1675</v>
      </c>
      <c r="L182" s="765">
        <v>1610</v>
      </c>
      <c r="M182" s="762">
        <v>867</v>
      </c>
      <c r="N182" s="763">
        <v>872</v>
      </c>
      <c r="O182" s="766">
        <v>1204</v>
      </c>
      <c r="P182" s="766">
        <v>1112</v>
      </c>
      <c r="Q182" s="763">
        <v>1084</v>
      </c>
      <c r="R182" s="763">
        <v>938</v>
      </c>
      <c r="S182" s="763">
        <v>991</v>
      </c>
      <c r="T182" s="763">
        <v>1028</v>
      </c>
      <c r="U182" s="763">
        <v>1121</v>
      </c>
      <c r="V182" s="764">
        <v>969</v>
      </c>
      <c r="W182" s="767">
        <v>1048</v>
      </c>
      <c r="X182" s="765">
        <v>1021</v>
      </c>
      <c r="Y182" s="762"/>
      <c r="Z182" s="763"/>
      <c r="AA182" s="763"/>
      <c r="AB182" s="763"/>
      <c r="AC182" s="764"/>
      <c r="AD182" s="767"/>
      <c r="AE182" s="763"/>
      <c r="AF182" s="763"/>
      <c r="AG182" s="763"/>
      <c r="AH182" s="764"/>
      <c r="AI182" s="767"/>
      <c r="AJ182" s="765"/>
      <c r="AK182" s="892">
        <f t="shared" si="140"/>
        <v>867</v>
      </c>
      <c r="AL182" s="884">
        <f t="shared" si="141"/>
        <v>867</v>
      </c>
      <c r="AM182" s="883">
        <f t="shared" si="142"/>
        <v>872</v>
      </c>
      <c r="AN182" s="884">
        <f t="shared" si="143"/>
        <v>872</v>
      </c>
      <c r="AO182" s="883">
        <f t="shared" si="144"/>
        <v>1204</v>
      </c>
      <c r="AP182" s="884">
        <f t="shared" si="145"/>
        <v>1204</v>
      </c>
      <c r="AQ182" s="768">
        <f t="shared" si="146"/>
        <v>1112</v>
      </c>
      <c r="AR182" s="883">
        <f t="shared" si="147"/>
        <v>1084</v>
      </c>
      <c r="AS182" s="886">
        <f t="shared" si="148"/>
        <v>1084</v>
      </c>
      <c r="AT182" s="888">
        <f t="shared" si="149"/>
        <v>938</v>
      </c>
      <c r="AU182" s="886">
        <f t="shared" si="150"/>
        <v>938</v>
      </c>
      <c r="AV182" s="886">
        <f t="shared" si="151"/>
        <v>938</v>
      </c>
      <c r="AW182" s="888">
        <f t="shared" si="152"/>
        <v>991</v>
      </c>
      <c r="AX182" s="886">
        <f t="shared" si="153"/>
        <v>991</v>
      </c>
      <c r="AY182" s="886">
        <f t="shared" si="154"/>
        <v>991</v>
      </c>
      <c r="AZ182" s="888">
        <f t="shared" si="155"/>
        <v>1028</v>
      </c>
      <c r="BA182" s="884">
        <f t="shared" si="156"/>
        <v>1028</v>
      </c>
      <c r="BB182" s="883">
        <f t="shared" si="157"/>
        <v>1121</v>
      </c>
      <c r="BC182" s="884">
        <f t="shared" si="158"/>
        <v>1121</v>
      </c>
      <c r="BD182" s="883">
        <f t="shared" si="159"/>
        <v>969</v>
      </c>
      <c r="BE182" s="886">
        <f t="shared" si="160"/>
        <v>969</v>
      </c>
      <c r="BF182" s="886">
        <f t="shared" si="161"/>
        <v>969</v>
      </c>
      <c r="BG182" s="888">
        <f t="shared" si="162"/>
        <v>1048</v>
      </c>
      <c r="BH182" s="886">
        <f t="shared" si="163"/>
        <v>1048</v>
      </c>
      <c r="BI182" s="886">
        <f t="shared" si="164"/>
        <v>1048</v>
      </c>
      <c r="BJ182" s="890">
        <f t="shared" si="165"/>
        <v>1021</v>
      </c>
      <c r="BK182" s="885">
        <f t="shared" si="166"/>
        <v>1021</v>
      </c>
      <c r="BL182" s="885">
        <f t="shared" si="167"/>
        <v>1021</v>
      </c>
      <c r="BM182" s="762">
        <v>755</v>
      </c>
      <c r="BN182" s="764">
        <v>722</v>
      </c>
      <c r="BO182" s="770">
        <v>762</v>
      </c>
      <c r="BP182" s="763">
        <v>73</v>
      </c>
      <c r="BQ182" s="764">
        <v>91</v>
      </c>
      <c r="BR182" s="770">
        <v>69</v>
      </c>
      <c r="BS182" s="768">
        <f t="shared" si="168"/>
        <v>141</v>
      </c>
      <c r="BT182" s="768">
        <f t="shared" si="169"/>
        <v>235</v>
      </c>
      <c r="BU182" s="771">
        <f t="shared" si="170"/>
        <v>190</v>
      </c>
      <c r="BV182" s="772">
        <v>436</v>
      </c>
      <c r="BW182" s="767">
        <v>313</v>
      </c>
      <c r="BX182" s="765">
        <v>397</v>
      </c>
      <c r="BY182" s="772">
        <v>54</v>
      </c>
      <c r="BZ182" s="767">
        <v>67</v>
      </c>
      <c r="CA182" s="765">
        <v>54</v>
      </c>
      <c r="CB182" s="772">
        <v>129</v>
      </c>
      <c r="CC182" s="767">
        <v>148</v>
      </c>
      <c r="CD182" s="765">
        <v>160</v>
      </c>
      <c r="CE182" s="773">
        <f t="shared" si="171"/>
        <v>465</v>
      </c>
      <c r="CF182" s="774">
        <f t="shared" si="172"/>
        <v>410</v>
      </c>
      <c r="CG182" s="775">
        <f t="shared" si="173"/>
        <v>380</v>
      </c>
      <c r="CH182" s="772">
        <v>410</v>
      </c>
      <c r="CI182" s="767">
        <v>263</v>
      </c>
      <c r="CJ182" s="776">
        <v>361</v>
      </c>
      <c r="CK182" s="874"/>
      <c r="CL182" s="778"/>
      <c r="CM182" s="764"/>
      <c r="CN182" s="764"/>
      <c r="CO182" s="767"/>
      <c r="CP182" s="780"/>
      <c r="CQ182" s="777"/>
      <c r="CR182" s="778"/>
      <c r="CS182" s="778"/>
      <c r="CT182" s="778"/>
      <c r="CU182" s="778"/>
      <c r="CV182" s="764"/>
      <c r="CW182" s="767"/>
      <c r="CX182" s="765"/>
      <c r="CY182" s="777"/>
      <c r="CZ182" s="778"/>
      <c r="DA182" s="778"/>
      <c r="DB182" s="778"/>
      <c r="DC182" s="778"/>
      <c r="DD182" s="767"/>
      <c r="DE182" s="767"/>
      <c r="DF182" s="765"/>
      <c r="DG182" s="892">
        <f t="shared" si="202"/>
        <v>0</v>
      </c>
      <c r="DH182" s="884">
        <f t="shared" si="174"/>
        <v>0</v>
      </c>
      <c r="DI182" s="883">
        <f t="shared" si="203"/>
        <v>0</v>
      </c>
      <c r="DJ182" s="884">
        <f t="shared" si="175"/>
        <v>0</v>
      </c>
      <c r="DK182" s="883">
        <f t="shared" si="204"/>
        <v>0</v>
      </c>
      <c r="DL182" s="884">
        <f t="shared" si="176"/>
        <v>0</v>
      </c>
      <c r="DM182" s="888">
        <f t="shared" si="205"/>
        <v>0</v>
      </c>
      <c r="DN182" s="886">
        <f t="shared" si="180"/>
        <v>0</v>
      </c>
      <c r="DO182" s="886">
        <f t="shared" si="177"/>
        <v>0</v>
      </c>
      <c r="DP182" s="888">
        <f t="shared" si="206"/>
        <v>0</v>
      </c>
      <c r="DQ182" s="886">
        <f t="shared" si="181"/>
        <v>0</v>
      </c>
      <c r="DR182" s="886">
        <f t="shared" si="178"/>
        <v>0</v>
      </c>
      <c r="DS182" s="888">
        <f t="shared" si="207"/>
        <v>0</v>
      </c>
      <c r="DT182" s="886">
        <f t="shared" si="182"/>
        <v>0</v>
      </c>
      <c r="DU182" s="886">
        <f t="shared" si="179"/>
        <v>0</v>
      </c>
      <c r="DV182" s="886">
        <f t="shared" si="183"/>
        <v>0</v>
      </c>
      <c r="DW182" s="888">
        <f t="shared" si="208"/>
        <v>0</v>
      </c>
      <c r="DX182" s="886">
        <f t="shared" si="184"/>
        <v>0</v>
      </c>
      <c r="DY182" s="886">
        <f t="shared" si="185"/>
        <v>0</v>
      </c>
      <c r="DZ182" s="954">
        <f t="shared" si="201"/>
        <v>0</v>
      </c>
      <c r="EA182" s="885">
        <f t="shared" si="186"/>
        <v>0</v>
      </c>
      <c r="EB182" s="885">
        <f t="shared" si="187"/>
        <v>0</v>
      </c>
      <c r="EC182" s="772"/>
      <c r="ED182" s="767"/>
      <c r="EE182" s="575"/>
      <c r="EF182" s="764"/>
      <c r="EG182" s="767"/>
      <c r="EH182" s="576"/>
      <c r="EI182" s="774">
        <f t="shared" si="188"/>
        <v>0</v>
      </c>
      <c r="EJ182" s="774">
        <f t="shared" si="189"/>
        <v>0</v>
      </c>
      <c r="EK182" s="775">
        <f t="shared" si="190"/>
        <v>0</v>
      </c>
      <c r="EL182" s="772"/>
      <c r="EM182" s="767"/>
      <c r="EN182" s="765"/>
      <c r="EO182" s="772"/>
      <c r="EP182" s="767"/>
      <c r="EQ182" s="577"/>
      <c r="ER182" s="772"/>
      <c r="ES182" s="767"/>
      <c r="ET182" s="770"/>
      <c r="EU182" s="774">
        <f t="shared" si="191"/>
        <v>0</v>
      </c>
      <c r="EV182" s="774">
        <f t="shared" si="192"/>
        <v>0</v>
      </c>
      <c r="EW182" s="775">
        <f t="shared" si="193"/>
        <v>0</v>
      </c>
      <c r="EX182" s="772"/>
      <c r="EY182" s="767"/>
      <c r="EZ182" s="770"/>
    </row>
    <row r="183" spans="1:156">
      <c r="A183" s="679" t="s">
        <v>87</v>
      </c>
      <c r="B183" s="680" t="s">
        <v>933</v>
      </c>
      <c r="C183" s="820"/>
      <c r="D183" s="681">
        <v>157401</v>
      </c>
      <c r="E183" s="419">
        <v>3</v>
      </c>
      <c r="F183" s="762">
        <v>2347</v>
      </c>
      <c r="G183" s="763">
        <v>2321</v>
      </c>
      <c r="H183" s="763">
        <v>2268</v>
      </c>
      <c r="I183" s="764">
        <v>2113</v>
      </c>
      <c r="J183" s="764">
        <v>2107</v>
      </c>
      <c r="K183" s="764">
        <v>1916</v>
      </c>
      <c r="L183" s="765">
        <v>1937</v>
      </c>
      <c r="M183" s="762">
        <v>889</v>
      </c>
      <c r="N183" s="763">
        <v>874</v>
      </c>
      <c r="O183" s="766">
        <v>1002</v>
      </c>
      <c r="P183" s="766">
        <v>988</v>
      </c>
      <c r="Q183" s="763">
        <v>1429</v>
      </c>
      <c r="R183" s="763">
        <v>1350</v>
      </c>
      <c r="S183" s="763">
        <v>1370</v>
      </c>
      <c r="T183" s="763">
        <v>1325</v>
      </c>
      <c r="U183" s="763">
        <v>1318</v>
      </c>
      <c r="V183" s="764">
        <v>1450</v>
      </c>
      <c r="W183" s="767">
        <v>1314</v>
      </c>
      <c r="X183" s="765">
        <v>1310</v>
      </c>
      <c r="Y183" s="762"/>
      <c r="Z183" s="763"/>
      <c r="AA183" s="763"/>
      <c r="AB183" s="763"/>
      <c r="AC183" s="764"/>
      <c r="AD183" s="767"/>
      <c r="AE183" s="763"/>
      <c r="AF183" s="763"/>
      <c r="AG183" s="763"/>
      <c r="AH183" s="764"/>
      <c r="AI183" s="767"/>
      <c r="AJ183" s="765"/>
      <c r="AK183" s="892">
        <f t="shared" si="140"/>
        <v>889</v>
      </c>
      <c r="AL183" s="884">
        <f t="shared" si="141"/>
        <v>889</v>
      </c>
      <c r="AM183" s="883">
        <f t="shared" si="142"/>
        <v>874</v>
      </c>
      <c r="AN183" s="884">
        <f t="shared" si="143"/>
        <v>874</v>
      </c>
      <c r="AO183" s="883">
        <f t="shared" si="144"/>
        <v>1002</v>
      </c>
      <c r="AP183" s="884">
        <f t="shared" si="145"/>
        <v>1002</v>
      </c>
      <c r="AQ183" s="768">
        <f t="shared" si="146"/>
        <v>988</v>
      </c>
      <c r="AR183" s="883">
        <f t="shared" si="147"/>
        <v>1429</v>
      </c>
      <c r="AS183" s="886">
        <f t="shared" si="148"/>
        <v>1429</v>
      </c>
      <c r="AT183" s="888">
        <f t="shared" si="149"/>
        <v>1350</v>
      </c>
      <c r="AU183" s="886">
        <f t="shared" si="150"/>
        <v>1350</v>
      </c>
      <c r="AV183" s="886">
        <f t="shared" si="151"/>
        <v>1350</v>
      </c>
      <c r="AW183" s="888">
        <f t="shared" si="152"/>
        <v>1370</v>
      </c>
      <c r="AX183" s="886">
        <f t="shared" si="153"/>
        <v>1370</v>
      </c>
      <c r="AY183" s="886">
        <f t="shared" si="154"/>
        <v>1370</v>
      </c>
      <c r="AZ183" s="888">
        <f t="shared" si="155"/>
        <v>1325</v>
      </c>
      <c r="BA183" s="884">
        <f t="shared" si="156"/>
        <v>1325</v>
      </c>
      <c r="BB183" s="883">
        <f t="shared" si="157"/>
        <v>1318</v>
      </c>
      <c r="BC183" s="884">
        <f t="shared" si="158"/>
        <v>1318</v>
      </c>
      <c r="BD183" s="883">
        <f t="shared" si="159"/>
        <v>1450</v>
      </c>
      <c r="BE183" s="886">
        <f t="shared" si="160"/>
        <v>1450</v>
      </c>
      <c r="BF183" s="886">
        <f t="shared" si="161"/>
        <v>1450</v>
      </c>
      <c r="BG183" s="888">
        <f t="shared" si="162"/>
        <v>1314</v>
      </c>
      <c r="BH183" s="886">
        <f t="shared" si="163"/>
        <v>1314</v>
      </c>
      <c r="BI183" s="886">
        <f t="shared" si="164"/>
        <v>1314</v>
      </c>
      <c r="BJ183" s="890">
        <f t="shared" si="165"/>
        <v>1310</v>
      </c>
      <c r="BK183" s="885">
        <f t="shared" si="166"/>
        <v>1310</v>
      </c>
      <c r="BL183" s="885">
        <f t="shared" si="167"/>
        <v>1310</v>
      </c>
      <c r="BM183" s="762">
        <v>1072</v>
      </c>
      <c r="BN183" s="764">
        <v>929</v>
      </c>
      <c r="BO183" s="770">
        <v>963</v>
      </c>
      <c r="BP183" s="763">
        <v>121</v>
      </c>
      <c r="BQ183" s="764">
        <v>102</v>
      </c>
      <c r="BR183" s="770">
        <v>95</v>
      </c>
      <c r="BS183" s="768">
        <f t="shared" si="168"/>
        <v>257</v>
      </c>
      <c r="BT183" s="768">
        <f t="shared" si="169"/>
        <v>283</v>
      </c>
      <c r="BU183" s="771">
        <f t="shared" si="170"/>
        <v>252</v>
      </c>
      <c r="BV183" s="772">
        <v>708</v>
      </c>
      <c r="BW183" s="767">
        <v>725</v>
      </c>
      <c r="BX183" s="765">
        <v>722</v>
      </c>
      <c r="BY183" s="772">
        <v>69</v>
      </c>
      <c r="BZ183" s="767">
        <v>61</v>
      </c>
      <c r="CA183" s="765">
        <v>56</v>
      </c>
      <c r="CB183" s="772">
        <v>115</v>
      </c>
      <c r="CC183" s="767">
        <v>153</v>
      </c>
      <c r="CD183" s="765">
        <v>152</v>
      </c>
      <c r="CE183" s="773">
        <f t="shared" si="171"/>
        <v>537</v>
      </c>
      <c r="CF183" s="774">
        <f t="shared" si="172"/>
        <v>411</v>
      </c>
      <c r="CG183" s="775">
        <f t="shared" si="173"/>
        <v>440</v>
      </c>
      <c r="CH183" s="772">
        <v>540</v>
      </c>
      <c r="CI183" s="767">
        <v>347</v>
      </c>
      <c r="CJ183" s="776">
        <v>355</v>
      </c>
      <c r="CK183" s="874"/>
      <c r="CL183" s="778"/>
      <c r="CM183" s="764"/>
      <c r="CN183" s="764"/>
      <c r="CO183" s="582"/>
      <c r="CP183" s="597"/>
      <c r="CQ183" s="777"/>
      <c r="CR183" s="778"/>
      <c r="CS183" s="778"/>
      <c r="CT183" s="778"/>
      <c r="CU183" s="778"/>
      <c r="CV183" s="764"/>
      <c r="CW183" s="582"/>
      <c r="CX183" s="879"/>
      <c r="CY183" s="777"/>
      <c r="CZ183" s="778"/>
      <c r="DA183" s="778"/>
      <c r="DB183" s="778"/>
      <c r="DC183" s="778"/>
      <c r="DD183" s="767"/>
      <c r="DE183" s="767"/>
      <c r="DF183" s="765"/>
      <c r="DG183" s="892">
        <f t="shared" si="202"/>
        <v>0</v>
      </c>
      <c r="DH183" s="884">
        <f t="shared" si="174"/>
        <v>0</v>
      </c>
      <c r="DI183" s="883">
        <f t="shared" si="203"/>
        <v>0</v>
      </c>
      <c r="DJ183" s="884">
        <f t="shared" si="175"/>
        <v>0</v>
      </c>
      <c r="DK183" s="883">
        <f t="shared" si="204"/>
        <v>0</v>
      </c>
      <c r="DL183" s="884">
        <f t="shared" si="176"/>
        <v>0</v>
      </c>
      <c r="DM183" s="888">
        <f t="shared" si="205"/>
        <v>0</v>
      </c>
      <c r="DN183" s="886">
        <f t="shared" si="180"/>
        <v>0</v>
      </c>
      <c r="DO183" s="886">
        <f t="shared" si="177"/>
        <v>0</v>
      </c>
      <c r="DP183" s="888">
        <f t="shared" si="206"/>
        <v>0</v>
      </c>
      <c r="DQ183" s="886">
        <f t="shared" si="181"/>
        <v>0</v>
      </c>
      <c r="DR183" s="886">
        <f t="shared" si="178"/>
        <v>0</v>
      </c>
      <c r="DS183" s="888">
        <f t="shared" si="207"/>
        <v>0</v>
      </c>
      <c r="DT183" s="886">
        <f t="shared" si="182"/>
        <v>0</v>
      </c>
      <c r="DU183" s="886">
        <f t="shared" si="179"/>
        <v>0</v>
      </c>
      <c r="DV183" s="886">
        <f t="shared" si="183"/>
        <v>0</v>
      </c>
      <c r="DW183" s="888">
        <f t="shared" si="208"/>
        <v>0</v>
      </c>
      <c r="DX183" s="886">
        <f t="shared" si="184"/>
        <v>0</v>
      </c>
      <c r="DY183" s="886">
        <f t="shared" si="185"/>
        <v>0</v>
      </c>
      <c r="DZ183" s="954">
        <f t="shared" si="201"/>
        <v>0</v>
      </c>
      <c r="EA183" s="885">
        <f t="shared" si="186"/>
        <v>0</v>
      </c>
      <c r="EB183" s="885">
        <f t="shared" si="187"/>
        <v>0</v>
      </c>
      <c r="EC183" s="772"/>
      <c r="ED183" s="779"/>
      <c r="EE183" s="683"/>
      <c r="EF183" s="764"/>
      <c r="EG183" s="585"/>
      <c r="EH183" s="683"/>
      <c r="EI183" s="774">
        <f t="shared" si="188"/>
        <v>0</v>
      </c>
      <c r="EJ183" s="774">
        <f t="shared" si="189"/>
        <v>0</v>
      </c>
      <c r="EK183" s="775">
        <f t="shared" si="190"/>
        <v>0</v>
      </c>
      <c r="EL183" s="772"/>
      <c r="EM183" s="767"/>
      <c r="EN183" s="683"/>
      <c r="EO183" s="772"/>
      <c r="EP183" s="586"/>
      <c r="EQ183" s="683"/>
      <c r="ER183" s="772"/>
      <c r="ES183" s="587"/>
      <c r="ET183" s="770"/>
      <c r="EU183" s="774">
        <f t="shared" si="191"/>
        <v>0</v>
      </c>
      <c r="EV183" s="774">
        <f t="shared" si="192"/>
        <v>0</v>
      </c>
      <c r="EW183" s="775">
        <f t="shared" si="193"/>
        <v>0</v>
      </c>
      <c r="EX183" s="772"/>
      <c r="EY183" s="767"/>
      <c r="EZ183" s="770"/>
    </row>
    <row r="184" spans="1:156">
      <c r="A184" s="679" t="s">
        <v>87</v>
      </c>
      <c r="B184" s="680" t="s">
        <v>934</v>
      </c>
      <c r="C184" s="820"/>
      <c r="D184" s="681">
        <v>157951</v>
      </c>
      <c r="E184" s="419">
        <v>3</v>
      </c>
      <c r="F184" s="762">
        <v>3788</v>
      </c>
      <c r="G184" s="763">
        <v>3948</v>
      </c>
      <c r="H184" s="763">
        <v>4015</v>
      </c>
      <c r="I184" s="764">
        <v>3886</v>
      </c>
      <c r="J184" s="764">
        <v>4066</v>
      </c>
      <c r="K184" s="764">
        <v>4274</v>
      </c>
      <c r="L184" s="765">
        <v>4193</v>
      </c>
      <c r="M184" s="762">
        <v>2077</v>
      </c>
      <c r="N184" s="763">
        <v>2050</v>
      </c>
      <c r="O184" s="766">
        <v>2130</v>
      </c>
      <c r="P184" s="766">
        <v>2482</v>
      </c>
      <c r="Q184" s="763">
        <v>2423</v>
      </c>
      <c r="R184" s="763">
        <v>2170</v>
      </c>
      <c r="S184" s="763">
        <v>2289</v>
      </c>
      <c r="T184" s="763">
        <v>2404</v>
      </c>
      <c r="U184" s="763">
        <v>2392</v>
      </c>
      <c r="V184" s="764">
        <v>2521</v>
      </c>
      <c r="W184" s="767">
        <v>2500</v>
      </c>
      <c r="X184" s="765">
        <v>2413</v>
      </c>
      <c r="Y184" s="762"/>
      <c r="Z184" s="763"/>
      <c r="AA184" s="763"/>
      <c r="AB184" s="763"/>
      <c r="AC184" s="764"/>
      <c r="AD184" s="767"/>
      <c r="AE184" s="763"/>
      <c r="AF184" s="763"/>
      <c r="AG184" s="763"/>
      <c r="AH184" s="764"/>
      <c r="AI184" s="767"/>
      <c r="AJ184" s="765"/>
      <c r="AK184" s="892">
        <f t="shared" si="140"/>
        <v>2077</v>
      </c>
      <c r="AL184" s="884">
        <f t="shared" si="141"/>
        <v>2077</v>
      </c>
      <c r="AM184" s="883">
        <f t="shared" si="142"/>
        <v>2050</v>
      </c>
      <c r="AN184" s="884">
        <f t="shared" si="143"/>
        <v>2050</v>
      </c>
      <c r="AO184" s="883">
        <f t="shared" si="144"/>
        <v>2130</v>
      </c>
      <c r="AP184" s="884">
        <f t="shared" si="145"/>
        <v>2130</v>
      </c>
      <c r="AQ184" s="768">
        <f t="shared" si="146"/>
        <v>2482</v>
      </c>
      <c r="AR184" s="883">
        <f t="shared" si="147"/>
        <v>2423</v>
      </c>
      <c r="AS184" s="886">
        <f t="shared" si="148"/>
        <v>2423</v>
      </c>
      <c r="AT184" s="888">
        <f t="shared" si="149"/>
        <v>2170</v>
      </c>
      <c r="AU184" s="886">
        <f t="shared" si="150"/>
        <v>2170</v>
      </c>
      <c r="AV184" s="886">
        <f t="shared" si="151"/>
        <v>2170</v>
      </c>
      <c r="AW184" s="888">
        <f t="shared" si="152"/>
        <v>2289</v>
      </c>
      <c r="AX184" s="886">
        <f t="shared" si="153"/>
        <v>2289</v>
      </c>
      <c r="AY184" s="886">
        <f t="shared" si="154"/>
        <v>2289</v>
      </c>
      <c r="AZ184" s="888">
        <f t="shared" si="155"/>
        <v>2404</v>
      </c>
      <c r="BA184" s="884">
        <f t="shared" si="156"/>
        <v>2404</v>
      </c>
      <c r="BB184" s="883">
        <f t="shared" si="157"/>
        <v>2392</v>
      </c>
      <c r="BC184" s="884">
        <f t="shared" si="158"/>
        <v>2392</v>
      </c>
      <c r="BD184" s="883">
        <f t="shared" si="159"/>
        <v>2521</v>
      </c>
      <c r="BE184" s="886">
        <f t="shared" si="160"/>
        <v>2521</v>
      </c>
      <c r="BF184" s="886">
        <f t="shared" si="161"/>
        <v>2521</v>
      </c>
      <c r="BG184" s="888">
        <f t="shared" si="162"/>
        <v>2500</v>
      </c>
      <c r="BH184" s="886">
        <f t="shared" si="163"/>
        <v>2500</v>
      </c>
      <c r="BI184" s="886">
        <f t="shared" si="164"/>
        <v>2500</v>
      </c>
      <c r="BJ184" s="890">
        <f t="shared" si="165"/>
        <v>2413</v>
      </c>
      <c r="BK184" s="885">
        <f t="shared" si="166"/>
        <v>2413</v>
      </c>
      <c r="BL184" s="885">
        <f t="shared" si="167"/>
        <v>2413</v>
      </c>
      <c r="BM184" s="762">
        <v>1893</v>
      </c>
      <c r="BN184" s="764">
        <v>1878</v>
      </c>
      <c r="BO184" s="770">
        <v>1787</v>
      </c>
      <c r="BP184" s="763">
        <v>209</v>
      </c>
      <c r="BQ184" s="764">
        <v>216</v>
      </c>
      <c r="BR184" s="770">
        <v>226</v>
      </c>
      <c r="BS184" s="768">
        <f t="shared" si="168"/>
        <v>419</v>
      </c>
      <c r="BT184" s="768">
        <f t="shared" si="169"/>
        <v>406</v>
      </c>
      <c r="BU184" s="771">
        <f t="shared" si="170"/>
        <v>400</v>
      </c>
      <c r="BV184" s="772">
        <v>1191</v>
      </c>
      <c r="BW184" s="767">
        <v>1053</v>
      </c>
      <c r="BX184" s="765">
        <v>1130</v>
      </c>
      <c r="BY184" s="772">
        <v>121</v>
      </c>
      <c r="BZ184" s="767">
        <v>125</v>
      </c>
      <c r="CA184" s="765">
        <v>109</v>
      </c>
      <c r="CB184" s="772">
        <v>238</v>
      </c>
      <c r="CC184" s="767">
        <v>313</v>
      </c>
      <c r="CD184" s="765">
        <v>375</v>
      </c>
      <c r="CE184" s="773">
        <f t="shared" si="171"/>
        <v>873</v>
      </c>
      <c r="CF184" s="774">
        <f t="shared" si="172"/>
        <v>679</v>
      </c>
      <c r="CG184" s="775">
        <f t="shared" si="173"/>
        <v>675</v>
      </c>
      <c r="CH184" s="772">
        <v>1069</v>
      </c>
      <c r="CI184" s="767">
        <v>702</v>
      </c>
      <c r="CJ184" s="776">
        <v>752</v>
      </c>
      <c r="CK184" s="874"/>
      <c r="CL184" s="778"/>
      <c r="CM184" s="764"/>
      <c r="CN184" s="764"/>
      <c r="CO184" s="767"/>
      <c r="CP184" s="780"/>
      <c r="CQ184" s="777"/>
      <c r="CR184" s="778"/>
      <c r="CS184" s="778"/>
      <c r="CT184" s="778"/>
      <c r="CU184" s="778"/>
      <c r="CV184" s="764"/>
      <c r="CW184" s="767"/>
      <c r="CX184" s="765"/>
      <c r="CY184" s="777"/>
      <c r="CZ184" s="778"/>
      <c r="DA184" s="778"/>
      <c r="DB184" s="778"/>
      <c r="DC184" s="778"/>
      <c r="DD184" s="767"/>
      <c r="DE184" s="767"/>
      <c r="DF184" s="765"/>
      <c r="DG184" s="892">
        <f t="shared" si="202"/>
        <v>0</v>
      </c>
      <c r="DH184" s="884">
        <f t="shared" si="174"/>
        <v>0</v>
      </c>
      <c r="DI184" s="883">
        <f t="shared" si="203"/>
        <v>0</v>
      </c>
      <c r="DJ184" s="884">
        <f t="shared" si="175"/>
        <v>0</v>
      </c>
      <c r="DK184" s="883">
        <f t="shared" si="204"/>
        <v>0</v>
      </c>
      <c r="DL184" s="884">
        <f t="shared" si="176"/>
        <v>0</v>
      </c>
      <c r="DM184" s="888">
        <f t="shared" si="205"/>
        <v>0</v>
      </c>
      <c r="DN184" s="886">
        <f t="shared" si="180"/>
        <v>0</v>
      </c>
      <c r="DO184" s="886">
        <f t="shared" si="177"/>
        <v>0</v>
      </c>
      <c r="DP184" s="888">
        <f t="shared" si="206"/>
        <v>0</v>
      </c>
      <c r="DQ184" s="886">
        <f t="shared" si="181"/>
        <v>0</v>
      </c>
      <c r="DR184" s="886">
        <f t="shared" si="178"/>
        <v>0</v>
      </c>
      <c r="DS184" s="888">
        <f t="shared" si="207"/>
        <v>0</v>
      </c>
      <c r="DT184" s="886">
        <f t="shared" si="182"/>
        <v>0</v>
      </c>
      <c r="DU184" s="886">
        <f t="shared" si="179"/>
        <v>0</v>
      </c>
      <c r="DV184" s="886">
        <f t="shared" si="183"/>
        <v>0</v>
      </c>
      <c r="DW184" s="888">
        <f t="shared" si="208"/>
        <v>0</v>
      </c>
      <c r="DX184" s="886">
        <f t="shared" si="184"/>
        <v>0</v>
      </c>
      <c r="DY184" s="886">
        <f t="shared" si="185"/>
        <v>0</v>
      </c>
      <c r="DZ184" s="954">
        <f t="shared" si="201"/>
        <v>0</v>
      </c>
      <c r="EA184" s="885">
        <f t="shared" si="186"/>
        <v>0</v>
      </c>
      <c r="EB184" s="885">
        <f t="shared" si="187"/>
        <v>0</v>
      </c>
      <c r="EC184" s="772"/>
      <c r="ED184" s="767"/>
      <c r="EE184" s="770"/>
      <c r="EF184" s="764"/>
      <c r="EG184" s="767"/>
      <c r="EH184" s="782"/>
      <c r="EI184" s="774">
        <f t="shared" si="188"/>
        <v>0</v>
      </c>
      <c r="EJ184" s="774">
        <f t="shared" si="189"/>
        <v>0</v>
      </c>
      <c r="EK184" s="775">
        <f t="shared" si="190"/>
        <v>0</v>
      </c>
      <c r="EL184" s="772"/>
      <c r="EM184" s="767"/>
      <c r="EN184" s="770"/>
      <c r="EO184" s="772"/>
      <c r="EP184" s="767"/>
      <c r="EQ184" s="782"/>
      <c r="ER184" s="772"/>
      <c r="ES184" s="767"/>
      <c r="ET184" s="770"/>
      <c r="EU184" s="774">
        <f t="shared" si="191"/>
        <v>0</v>
      </c>
      <c r="EV184" s="774">
        <f t="shared" si="192"/>
        <v>0</v>
      </c>
      <c r="EW184" s="775">
        <f t="shared" si="193"/>
        <v>0</v>
      </c>
      <c r="EX184" s="772"/>
      <c r="EY184" s="767"/>
      <c r="EZ184" s="770"/>
    </row>
    <row r="185" spans="1:156">
      <c r="A185" s="679" t="s">
        <v>87</v>
      </c>
      <c r="B185" s="680" t="s">
        <v>935</v>
      </c>
      <c r="C185" s="821"/>
      <c r="D185" s="681">
        <v>157058</v>
      </c>
      <c r="E185" s="419">
        <v>4</v>
      </c>
      <c r="F185" s="762">
        <v>460</v>
      </c>
      <c r="G185" s="763">
        <v>530</v>
      </c>
      <c r="H185" s="763">
        <v>706</v>
      </c>
      <c r="I185" s="764">
        <v>893</v>
      </c>
      <c r="J185" s="764">
        <v>828</v>
      </c>
      <c r="K185" s="764">
        <v>662</v>
      </c>
      <c r="L185" s="765">
        <v>725</v>
      </c>
      <c r="M185" s="762">
        <v>324</v>
      </c>
      <c r="N185" s="763">
        <v>306</v>
      </c>
      <c r="O185" s="766">
        <v>336</v>
      </c>
      <c r="P185" s="766">
        <v>227</v>
      </c>
      <c r="Q185" s="763">
        <v>198</v>
      </c>
      <c r="R185" s="763">
        <v>215</v>
      </c>
      <c r="S185" s="763">
        <v>243</v>
      </c>
      <c r="T185" s="763">
        <v>329</v>
      </c>
      <c r="U185" s="763">
        <v>394</v>
      </c>
      <c r="V185" s="764">
        <v>390</v>
      </c>
      <c r="W185" s="767">
        <v>270</v>
      </c>
      <c r="X185" s="765">
        <v>311</v>
      </c>
      <c r="Y185" s="762"/>
      <c r="Z185" s="763"/>
      <c r="AA185" s="763"/>
      <c r="AB185" s="763"/>
      <c r="AC185" s="764"/>
      <c r="AD185" s="767"/>
      <c r="AE185" s="763"/>
      <c r="AF185" s="763"/>
      <c r="AG185" s="763"/>
      <c r="AH185" s="764"/>
      <c r="AI185" s="767"/>
      <c r="AJ185" s="765"/>
      <c r="AK185" s="892">
        <f t="shared" si="140"/>
        <v>324</v>
      </c>
      <c r="AL185" s="884">
        <f t="shared" si="141"/>
        <v>324</v>
      </c>
      <c r="AM185" s="883">
        <f t="shared" si="142"/>
        <v>306</v>
      </c>
      <c r="AN185" s="884">
        <f t="shared" si="143"/>
        <v>306</v>
      </c>
      <c r="AO185" s="883">
        <f t="shared" si="144"/>
        <v>336</v>
      </c>
      <c r="AP185" s="884">
        <f t="shared" si="145"/>
        <v>336</v>
      </c>
      <c r="AQ185" s="768">
        <f t="shared" si="146"/>
        <v>227</v>
      </c>
      <c r="AR185" s="883">
        <f t="shared" si="147"/>
        <v>198</v>
      </c>
      <c r="AS185" s="886">
        <f t="shared" si="148"/>
        <v>198</v>
      </c>
      <c r="AT185" s="888">
        <f t="shared" si="149"/>
        <v>215</v>
      </c>
      <c r="AU185" s="886">
        <f t="shared" si="150"/>
        <v>215</v>
      </c>
      <c r="AV185" s="886">
        <f t="shared" si="151"/>
        <v>215</v>
      </c>
      <c r="AW185" s="888">
        <f t="shared" si="152"/>
        <v>243</v>
      </c>
      <c r="AX185" s="886">
        <f t="shared" si="153"/>
        <v>243</v>
      </c>
      <c r="AY185" s="886">
        <f t="shared" si="154"/>
        <v>243</v>
      </c>
      <c r="AZ185" s="888">
        <f t="shared" si="155"/>
        <v>329</v>
      </c>
      <c r="BA185" s="884">
        <f t="shared" si="156"/>
        <v>329</v>
      </c>
      <c r="BB185" s="883">
        <f t="shared" si="157"/>
        <v>394</v>
      </c>
      <c r="BC185" s="884">
        <f t="shared" si="158"/>
        <v>394</v>
      </c>
      <c r="BD185" s="883">
        <f t="shared" si="159"/>
        <v>390</v>
      </c>
      <c r="BE185" s="886">
        <f t="shared" si="160"/>
        <v>390</v>
      </c>
      <c r="BF185" s="886">
        <f t="shared" si="161"/>
        <v>390</v>
      </c>
      <c r="BG185" s="888">
        <f t="shared" si="162"/>
        <v>270</v>
      </c>
      <c r="BH185" s="886">
        <f t="shared" si="163"/>
        <v>270</v>
      </c>
      <c r="BI185" s="886">
        <f t="shared" si="164"/>
        <v>270</v>
      </c>
      <c r="BJ185" s="890">
        <f t="shared" si="165"/>
        <v>311</v>
      </c>
      <c r="BK185" s="885">
        <f t="shared" si="166"/>
        <v>311</v>
      </c>
      <c r="BL185" s="885">
        <f t="shared" si="167"/>
        <v>311</v>
      </c>
      <c r="BM185" s="762">
        <v>211</v>
      </c>
      <c r="BN185" s="764">
        <v>149</v>
      </c>
      <c r="BO185" s="770">
        <v>171</v>
      </c>
      <c r="BP185" s="763">
        <v>18</v>
      </c>
      <c r="BQ185" s="764">
        <v>11</v>
      </c>
      <c r="BR185" s="770">
        <v>18</v>
      </c>
      <c r="BS185" s="768">
        <f t="shared" si="168"/>
        <v>161</v>
      </c>
      <c r="BT185" s="768">
        <f t="shared" si="169"/>
        <v>110</v>
      </c>
      <c r="BU185" s="771">
        <f t="shared" si="170"/>
        <v>122</v>
      </c>
      <c r="BV185" s="772">
        <v>45</v>
      </c>
      <c r="BW185" s="767">
        <v>61</v>
      </c>
      <c r="BX185" s="765">
        <v>51</v>
      </c>
      <c r="BY185" s="772">
        <v>12</v>
      </c>
      <c r="BZ185" s="767">
        <v>16</v>
      </c>
      <c r="CA185" s="765">
        <v>15</v>
      </c>
      <c r="CB185" s="772">
        <v>17</v>
      </c>
      <c r="CC185" s="767">
        <v>16</v>
      </c>
      <c r="CD185" s="765">
        <v>40</v>
      </c>
      <c r="CE185" s="773">
        <f t="shared" si="171"/>
        <v>124</v>
      </c>
      <c r="CF185" s="774">
        <f t="shared" si="172"/>
        <v>122</v>
      </c>
      <c r="CG185" s="775">
        <f t="shared" si="173"/>
        <v>137</v>
      </c>
      <c r="CH185" s="772">
        <v>118</v>
      </c>
      <c r="CI185" s="767">
        <v>57</v>
      </c>
      <c r="CJ185" s="776">
        <v>69</v>
      </c>
      <c r="CK185" s="874"/>
      <c r="CL185" s="778"/>
      <c r="CM185" s="764"/>
      <c r="CN185" s="764"/>
      <c r="CO185" s="767"/>
      <c r="CP185" s="780"/>
      <c r="CQ185" s="777"/>
      <c r="CR185" s="778"/>
      <c r="CS185" s="778"/>
      <c r="CT185" s="778"/>
      <c r="CU185" s="778"/>
      <c r="CV185" s="764"/>
      <c r="CW185" s="767"/>
      <c r="CX185" s="765"/>
      <c r="CY185" s="777"/>
      <c r="CZ185" s="778"/>
      <c r="DA185" s="778"/>
      <c r="DB185" s="778"/>
      <c r="DC185" s="778"/>
      <c r="DD185" s="767"/>
      <c r="DE185" s="767"/>
      <c r="DF185" s="765"/>
      <c r="DG185" s="892">
        <f t="shared" si="202"/>
        <v>0</v>
      </c>
      <c r="DH185" s="884">
        <f t="shared" si="174"/>
        <v>0</v>
      </c>
      <c r="DI185" s="883">
        <f t="shared" si="203"/>
        <v>0</v>
      </c>
      <c r="DJ185" s="884">
        <f t="shared" si="175"/>
        <v>0</v>
      </c>
      <c r="DK185" s="883">
        <f t="shared" si="204"/>
        <v>0</v>
      </c>
      <c r="DL185" s="884">
        <f t="shared" si="176"/>
        <v>0</v>
      </c>
      <c r="DM185" s="888">
        <f t="shared" si="205"/>
        <v>0</v>
      </c>
      <c r="DN185" s="886">
        <f t="shared" si="180"/>
        <v>0</v>
      </c>
      <c r="DO185" s="886">
        <f t="shared" si="177"/>
        <v>0</v>
      </c>
      <c r="DP185" s="888">
        <f t="shared" si="206"/>
        <v>0</v>
      </c>
      <c r="DQ185" s="886">
        <f t="shared" si="181"/>
        <v>0</v>
      </c>
      <c r="DR185" s="886">
        <f t="shared" si="178"/>
        <v>0</v>
      </c>
      <c r="DS185" s="888">
        <f t="shared" si="207"/>
        <v>0</v>
      </c>
      <c r="DT185" s="886">
        <f t="shared" si="182"/>
        <v>0</v>
      </c>
      <c r="DU185" s="886">
        <f t="shared" si="179"/>
        <v>0</v>
      </c>
      <c r="DV185" s="886">
        <f t="shared" si="183"/>
        <v>0</v>
      </c>
      <c r="DW185" s="888">
        <f t="shared" si="208"/>
        <v>0</v>
      </c>
      <c r="DX185" s="886">
        <f t="shared" si="184"/>
        <v>0</v>
      </c>
      <c r="DY185" s="886">
        <f t="shared" si="185"/>
        <v>0</v>
      </c>
      <c r="DZ185" s="954">
        <f t="shared" si="201"/>
        <v>0</v>
      </c>
      <c r="EA185" s="885">
        <f t="shared" si="186"/>
        <v>0</v>
      </c>
      <c r="EB185" s="885">
        <f t="shared" si="187"/>
        <v>0</v>
      </c>
      <c r="EC185" s="772"/>
      <c r="ED185" s="767"/>
      <c r="EE185" s="770"/>
      <c r="EF185" s="764"/>
      <c r="EG185" s="767"/>
      <c r="EH185" s="782"/>
      <c r="EI185" s="774">
        <f t="shared" si="188"/>
        <v>0</v>
      </c>
      <c r="EJ185" s="774">
        <f t="shared" si="189"/>
        <v>0</v>
      </c>
      <c r="EK185" s="775">
        <f t="shared" si="190"/>
        <v>0</v>
      </c>
      <c r="EL185" s="772"/>
      <c r="EM185" s="767"/>
      <c r="EN185" s="770"/>
      <c r="EO185" s="772"/>
      <c r="EP185" s="767"/>
      <c r="EQ185" s="782"/>
      <c r="ER185" s="772"/>
      <c r="ES185" s="767"/>
      <c r="ET185" s="770"/>
      <c r="EU185" s="774">
        <f t="shared" si="191"/>
        <v>0</v>
      </c>
      <c r="EV185" s="774">
        <f t="shared" si="192"/>
        <v>0</v>
      </c>
      <c r="EW185" s="775">
        <f t="shared" si="193"/>
        <v>0</v>
      </c>
      <c r="EX185" s="772"/>
      <c r="EY185" s="767"/>
      <c r="EZ185" s="770"/>
    </row>
    <row r="186" spans="1:156">
      <c r="A186" s="679" t="s">
        <v>87</v>
      </c>
      <c r="B186" s="680" t="s">
        <v>936</v>
      </c>
      <c r="C186" s="820"/>
      <c r="D186" s="681">
        <v>157447</v>
      </c>
      <c r="E186" s="419">
        <v>4</v>
      </c>
      <c r="F186" s="762">
        <v>2714</v>
      </c>
      <c r="G186" s="763">
        <v>2531</v>
      </c>
      <c r="H186" s="763">
        <v>2849</v>
      </c>
      <c r="I186" s="764">
        <v>2933</v>
      </c>
      <c r="J186" s="764">
        <v>2878</v>
      </c>
      <c r="K186" s="764">
        <v>2912</v>
      </c>
      <c r="L186" s="765">
        <v>3015</v>
      </c>
      <c r="M186" s="762">
        <v>1131</v>
      </c>
      <c r="N186" s="763">
        <v>1073</v>
      </c>
      <c r="O186" s="766">
        <v>1168</v>
      </c>
      <c r="P186" s="766">
        <v>1205</v>
      </c>
      <c r="Q186" s="763">
        <v>1393</v>
      </c>
      <c r="R186" s="763">
        <v>1258</v>
      </c>
      <c r="S186" s="763">
        <v>1353</v>
      </c>
      <c r="T186" s="763">
        <v>1457</v>
      </c>
      <c r="U186" s="763">
        <v>1485</v>
      </c>
      <c r="V186" s="764">
        <v>1585</v>
      </c>
      <c r="W186" s="767">
        <v>1460</v>
      </c>
      <c r="X186" s="765">
        <v>1474</v>
      </c>
      <c r="Y186" s="762"/>
      <c r="Z186" s="763"/>
      <c r="AA186" s="763"/>
      <c r="AB186" s="763"/>
      <c r="AC186" s="764"/>
      <c r="AD186" s="767"/>
      <c r="AE186" s="763"/>
      <c r="AF186" s="763"/>
      <c r="AG186" s="763"/>
      <c r="AH186" s="764"/>
      <c r="AI186" s="767"/>
      <c r="AJ186" s="765"/>
      <c r="AK186" s="892">
        <f t="shared" si="140"/>
        <v>1131</v>
      </c>
      <c r="AL186" s="884">
        <f t="shared" si="141"/>
        <v>1131</v>
      </c>
      <c r="AM186" s="883">
        <f t="shared" si="142"/>
        <v>1073</v>
      </c>
      <c r="AN186" s="884">
        <f t="shared" si="143"/>
        <v>1073</v>
      </c>
      <c r="AO186" s="883">
        <f t="shared" si="144"/>
        <v>1168</v>
      </c>
      <c r="AP186" s="884">
        <f t="shared" si="145"/>
        <v>1168</v>
      </c>
      <c r="AQ186" s="768">
        <f t="shared" si="146"/>
        <v>1205</v>
      </c>
      <c r="AR186" s="883">
        <f t="shared" si="147"/>
        <v>1393</v>
      </c>
      <c r="AS186" s="886">
        <f t="shared" si="148"/>
        <v>1393</v>
      </c>
      <c r="AT186" s="888">
        <f t="shared" si="149"/>
        <v>1258</v>
      </c>
      <c r="AU186" s="886">
        <f t="shared" si="150"/>
        <v>1258</v>
      </c>
      <c r="AV186" s="886">
        <f t="shared" si="151"/>
        <v>1258</v>
      </c>
      <c r="AW186" s="888">
        <f t="shared" si="152"/>
        <v>1353</v>
      </c>
      <c r="AX186" s="886">
        <f t="shared" si="153"/>
        <v>1353</v>
      </c>
      <c r="AY186" s="886">
        <f t="shared" si="154"/>
        <v>1353</v>
      </c>
      <c r="AZ186" s="888">
        <f t="shared" si="155"/>
        <v>1457</v>
      </c>
      <c r="BA186" s="884">
        <f t="shared" si="156"/>
        <v>1457</v>
      </c>
      <c r="BB186" s="883">
        <f t="shared" si="157"/>
        <v>1485</v>
      </c>
      <c r="BC186" s="884">
        <f t="shared" si="158"/>
        <v>1485</v>
      </c>
      <c r="BD186" s="883">
        <f t="shared" si="159"/>
        <v>1585</v>
      </c>
      <c r="BE186" s="886">
        <f t="shared" si="160"/>
        <v>1585</v>
      </c>
      <c r="BF186" s="886">
        <f t="shared" si="161"/>
        <v>1585</v>
      </c>
      <c r="BG186" s="888">
        <f t="shared" si="162"/>
        <v>1460</v>
      </c>
      <c r="BH186" s="886">
        <f t="shared" si="163"/>
        <v>1460</v>
      </c>
      <c r="BI186" s="886">
        <f t="shared" si="164"/>
        <v>1460</v>
      </c>
      <c r="BJ186" s="890">
        <f t="shared" si="165"/>
        <v>1474</v>
      </c>
      <c r="BK186" s="885">
        <f t="shared" si="166"/>
        <v>1474</v>
      </c>
      <c r="BL186" s="885">
        <f t="shared" si="167"/>
        <v>1474</v>
      </c>
      <c r="BM186" s="762">
        <v>1141</v>
      </c>
      <c r="BN186" s="764">
        <v>1054</v>
      </c>
      <c r="BO186" s="770">
        <v>1057</v>
      </c>
      <c r="BP186" s="763">
        <v>66</v>
      </c>
      <c r="BQ186" s="764">
        <v>76</v>
      </c>
      <c r="BR186" s="770">
        <v>81</v>
      </c>
      <c r="BS186" s="768">
        <f t="shared" si="168"/>
        <v>378</v>
      </c>
      <c r="BT186" s="768">
        <f t="shared" si="169"/>
        <v>330</v>
      </c>
      <c r="BU186" s="771">
        <f t="shared" si="170"/>
        <v>336</v>
      </c>
      <c r="BV186" s="772">
        <v>539</v>
      </c>
      <c r="BW186" s="767">
        <v>531</v>
      </c>
      <c r="BX186" s="765">
        <v>587</v>
      </c>
      <c r="BY186" s="772">
        <v>139</v>
      </c>
      <c r="BZ186" s="767">
        <v>100</v>
      </c>
      <c r="CA186" s="765">
        <v>122</v>
      </c>
      <c r="CB186" s="772">
        <v>99</v>
      </c>
      <c r="CC186" s="767">
        <v>111</v>
      </c>
      <c r="CD186" s="765">
        <v>111</v>
      </c>
      <c r="CE186" s="773">
        <f t="shared" si="171"/>
        <v>616</v>
      </c>
      <c r="CF186" s="774">
        <f t="shared" si="172"/>
        <v>516</v>
      </c>
      <c r="CG186" s="775">
        <f t="shared" si="173"/>
        <v>533</v>
      </c>
      <c r="CH186" s="772">
        <v>558</v>
      </c>
      <c r="CI186" s="767">
        <v>368</v>
      </c>
      <c r="CJ186" s="776">
        <v>400</v>
      </c>
      <c r="CK186" s="874"/>
      <c r="CL186" s="778"/>
      <c r="CM186" s="764"/>
      <c r="CN186" s="764"/>
      <c r="CO186" s="767"/>
      <c r="CP186" s="780"/>
      <c r="CQ186" s="777"/>
      <c r="CR186" s="778"/>
      <c r="CS186" s="778"/>
      <c r="CT186" s="778"/>
      <c r="CU186" s="778"/>
      <c r="CV186" s="764"/>
      <c r="CW186" s="767"/>
      <c r="CX186" s="765"/>
      <c r="CY186" s="777"/>
      <c r="CZ186" s="778"/>
      <c r="DA186" s="778"/>
      <c r="DB186" s="778"/>
      <c r="DC186" s="778"/>
      <c r="DD186" s="767"/>
      <c r="DE186" s="767"/>
      <c r="DF186" s="765"/>
      <c r="DG186" s="892">
        <f t="shared" si="202"/>
        <v>0</v>
      </c>
      <c r="DH186" s="884">
        <f t="shared" si="174"/>
        <v>0</v>
      </c>
      <c r="DI186" s="883">
        <f t="shared" si="203"/>
        <v>0</v>
      </c>
      <c r="DJ186" s="884">
        <f t="shared" si="175"/>
        <v>0</v>
      </c>
      <c r="DK186" s="883">
        <f t="shared" si="204"/>
        <v>0</v>
      </c>
      <c r="DL186" s="884">
        <f t="shared" si="176"/>
        <v>0</v>
      </c>
      <c r="DM186" s="888">
        <f t="shared" si="205"/>
        <v>0</v>
      </c>
      <c r="DN186" s="886">
        <f t="shared" si="180"/>
        <v>0</v>
      </c>
      <c r="DO186" s="886">
        <f t="shared" si="177"/>
        <v>0</v>
      </c>
      <c r="DP186" s="888">
        <f t="shared" si="206"/>
        <v>0</v>
      </c>
      <c r="DQ186" s="886">
        <f t="shared" si="181"/>
        <v>0</v>
      </c>
      <c r="DR186" s="886">
        <f t="shared" si="178"/>
        <v>0</v>
      </c>
      <c r="DS186" s="888">
        <f t="shared" si="207"/>
        <v>0</v>
      </c>
      <c r="DT186" s="886">
        <f t="shared" si="182"/>
        <v>0</v>
      </c>
      <c r="DU186" s="886">
        <f t="shared" si="179"/>
        <v>0</v>
      </c>
      <c r="DV186" s="886">
        <f t="shared" si="183"/>
        <v>0</v>
      </c>
      <c r="DW186" s="888">
        <f t="shared" si="208"/>
        <v>0</v>
      </c>
      <c r="DX186" s="886">
        <f t="shared" si="184"/>
        <v>0</v>
      </c>
      <c r="DY186" s="886">
        <f t="shared" si="185"/>
        <v>0</v>
      </c>
      <c r="DZ186" s="954">
        <f t="shared" si="201"/>
        <v>0</v>
      </c>
      <c r="EA186" s="885">
        <f t="shared" si="186"/>
        <v>0</v>
      </c>
      <c r="EB186" s="885">
        <f t="shared" si="187"/>
        <v>0</v>
      </c>
      <c r="EC186" s="772"/>
      <c r="ED186" s="767"/>
      <c r="EE186" s="770"/>
      <c r="EF186" s="764"/>
      <c r="EG186" s="767"/>
      <c r="EH186" s="782"/>
      <c r="EI186" s="774">
        <f t="shared" si="188"/>
        <v>0</v>
      </c>
      <c r="EJ186" s="774">
        <f t="shared" si="189"/>
        <v>0</v>
      </c>
      <c r="EK186" s="775">
        <f t="shared" si="190"/>
        <v>0</v>
      </c>
      <c r="EL186" s="772"/>
      <c r="EM186" s="767"/>
      <c r="EN186" s="770"/>
      <c r="EO186" s="772"/>
      <c r="EP186" s="767"/>
      <c r="EQ186" s="782"/>
      <c r="ER186" s="772"/>
      <c r="ES186" s="767"/>
      <c r="ET186" s="770"/>
      <c r="EU186" s="774">
        <f t="shared" si="191"/>
        <v>0</v>
      </c>
      <c r="EV186" s="774">
        <f t="shared" si="192"/>
        <v>0</v>
      </c>
      <c r="EW186" s="775">
        <f t="shared" si="193"/>
        <v>0</v>
      </c>
      <c r="EX186" s="772"/>
      <c r="EY186" s="767"/>
      <c r="EZ186" s="770"/>
    </row>
    <row r="187" spans="1:156">
      <c r="A187" s="679" t="s">
        <v>87</v>
      </c>
      <c r="B187" s="680" t="s">
        <v>937</v>
      </c>
      <c r="C187" s="820"/>
      <c r="D187" s="681">
        <v>157173</v>
      </c>
      <c r="E187" s="419">
        <v>8</v>
      </c>
      <c r="F187" s="762"/>
      <c r="G187" s="763"/>
      <c r="H187" s="763"/>
      <c r="I187" s="764"/>
      <c r="J187" s="764"/>
      <c r="K187" s="764"/>
      <c r="L187" s="765"/>
      <c r="M187" s="762"/>
      <c r="N187" s="763"/>
      <c r="O187" s="766"/>
      <c r="P187" s="766"/>
      <c r="Q187" s="763"/>
      <c r="R187" s="763"/>
      <c r="S187" s="763"/>
      <c r="T187" s="763"/>
      <c r="U187" s="763"/>
      <c r="V187" s="764"/>
      <c r="W187" s="767"/>
      <c r="X187" s="765"/>
      <c r="Y187" s="762"/>
      <c r="Z187" s="763"/>
      <c r="AA187" s="763"/>
      <c r="AB187" s="763"/>
      <c r="AC187" s="764"/>
      <c r="AD187" s="767"/>
      <c r="AE187" s="763"/>
      <c r="AF187" s="763"/>
      <c r="AG187" s="763"/>
      <c r="AH187" s="764"/>
      <c r="AI187" s="767"/>
      <c r="AJ187" s="765"/>
      <c r="AK187" s="892">
        <f t="shared" si="140"/>
        <v>0</v>
      </c>
      <c r="AL187" s="884">
        <f t="shared" si="141"/>
        <v>0</v>
      </c>
      <c r="AM187" s="883">
        <f t="shared" si="142"/>
        <v>0</v>
      </c>
      <c r="AN187" s="884">
        <f t="shared" si="143"/>
        <v>0</v>
      </c>
      <c r="AO187" s="883">
        <f t="shared" si="144"/>
        <v>0</v>
      </c>
      <c r="AP187" s="884">
        <f t="shared" si="145"/>
        <v>0</v>
      </c>
      <c r="AQ187" s="768">
        <f t="shared" si="146"/>
        <v>0</v>
      </c>
      <c r="AR187" s="883">
        <f t="shared" si="147"/>
        <v>0</v>
      </c>
      <c r="AS187" s="886">
        <f t="shared" si="148"/>
        <v>0</v>
      </c>
      <c r="AT187" s="888">
        <f t="shared" si="149"/>
        <v>0</v>
      </c>
      <c r="AU187" s="886">
        <f t="shared" si="150"/>
        <v>0</v>
      </c>
      <c r="AV187" s="886">
        <f t="shared" si="151"/>
        <v>0</v>
      </c>
      <c r="AW187" s="888">
        <f t="shared" si="152"/>
        <v>0</v>
      </c>
      <c r="AX187" s="886">
        <f t="shared" si="153"/>
        <v>0</v>
      </c>
      <c r="AY187" s="886">
        <f t="shared" si="154"/>
        <v>0</v>
      </c>
      <c r="AZ187" s="888">
        <f t="shared" si="155"/>
        <v>0</v>
      </c>
      <c r="BA187" s="884">
        <f t="shared" si="156"/>
        <v>0</v>
      </c>
      <c r="BB187" s="883">
        <f t="shared" si="157"/>
        <v>0</v>
      </c>
      <c r="BC187" s="884">
        <f t="shared" si="158"/>
        <v>0</v>
      </c>
      <c r="BD187" s="883">
        <f t="shared" si="159"/>
        <v>0</v>
      </c>
      <c r="BE187" s="886">
        <f t="shared" si="160"/>
        <v>0</v>
      </c>
      <c r="BF187" s="886">
        <f t="shared" si="161"/>
        <v>0</v>
      </c>
      <c r="BG187" s="888">
        <f t="shared" si="162"/>
        <v>0</v>
      </c>
      <c r="BH187" s="886">
        <f t="shared" si="163"/>
        <v>0</v>
      </c>
      <c r="BI187" s="886">
        <f t="shared" si="164"/>
        <v>0</v>
      </c>
      <c r="BJ187" s="890">
        <f t="shared" si="165"/>
        <v>0</v>
      </c>
      <c r="BK187" s="885">
        <f t="shared" si="166"/>
        <v>0</v>
      </c>
      <c r="BL187" s="885">
        <f t="shared" si="167"/>
        <v>0</v>
      </c>
      <c r="BM187" s="762"/>
      <c r="BN187" s="764"/>
      <c r="BO187" s="770"/>
      <c r="BP187" s="763"/>
      <c r="BQ187" s="764"/>
      <c r="BR187" s="770"/>
      <c r="BS187" s="768">
        <f t="shared" si="168"/>
        <v>0</v>
      </c>
      <c r="BT187" s="768">
        <f t="shared" si="169"/>
        <v>0</v>
      </c>
      <c r="BU187" s="771">
        <f t="shared" si="170"/>
        <v>0</v>
      </c>
      <c r="BV187" s="772"/>
      <c r="BW187" s="767"/>
      <c r="BX187" s="765"/>
      <c r="BY187" s="772"/>
      <c r="BZ187" s="767"/>
      <c r="CA187" s="765"/>
      <c r="CB187" s="772"/>
      <c r="CC187" s="767"/>
      <c r="CD187" s="765"/>
      <c r="CE187" s="773">
        <f t="shared" si="171"/>
        <v>0</v>
      </c>
      <c r="CF187" s="774">
        <f t="shared" si="172"/>
        <v>0</v>
      </c>
      <c r="CG187" s="775">
        <f t="shared" si="173"/>
        <v>0</v>
      </c>
      <c r="CH187" s="772"/>
      <c r="CI187" s="767"/>
      <c r="CJ187" s="776"/>
      <c r="CK187" s="874">
        <v>3259</v>
      </c>
      <c r="CL187" s="778">
        <v>2824</v>
      </c>
      <c r="CM187" s="764">
        <v>2748</v>
      </c>
      <c r="CN187" s="764">
        <v>3106</v>
      </c>
      <c r="CO187" s="767">
        <v>3540</v>
      </c>
      <c r="CP187" s="780">
        <v>3210</v>
      </c>
      <c r="CQ187" s="777">
        <v>1860</v>
      </c>
      <c r="CR187" s="778">
        <v>1640</v>
      </c>
      <c r="CS187" s="778">
        <v>1568</v>
      </c>
      <c r="CT187" s="778">
        <v>1151</v>
      </c>
      <c r="CU187" s="778">
        <v>1193</v>
      </c>
      <c r="CV187" s="764">
        <v>1468</v>
      </c>
      <c r="CW187" s="767">
        <v>1698</v>
      </c>
      <c r="CX187" s="765">
        <v>1566</v>
      </c>
      <c r="CY187" s="777"/>
      <c r="CZ187" s="778"/>
      <c r="DA187" s="778"/>
      <c r="DB187" s="778"/>
      <c r="DC187" s="778"/>
      <c r="DD187" s="767"/>
      <c r="DE187" s="767"/>
      <c r="DF187" s="765"/>
      <c r="DG187" s="892">
        <f t="shared" si="202"/>
        <v>1860</v>
      </c>
      <c r="DH187" s="884">
        <f t="shared" si="174"/>
        <v>1860</v>
      </c>
      <c r="DI187" s="883">
        <f t="shared" si="203"/>
        <v>1640</v>
      </c>
      <c r="DJ187" s="884">
        <f t="shared" si="175"/>
        <v>1640</v>
      </c>
      <c r="DK187" s="883">
        <f t="shared" si="204"/>
        <v>1568</v>
      </c>
      <c r="DL187" s="884">
        <f t="shared" si="176"/>
        <v>1568</v>
      </c>
      <c r="DM187" s="888">
        <f t="shared" si="205"/>
        <v>1151</v>
      </c>
      <c r="DN187" s="886">
        <f t="shared" si="180"/>
        <v>1151</v>
      </c>
      <c r="DO187" s="886">
        <f t="shared" si="177"/>
        <v>1151</v>
      </c>
      <c r="DP187" s="888">
        <f t="shared" si="206"/>
        <v>1193</v>
      </c>
      <c r="DQ187" s="886">
        <f t="shared" si="181"/>
        <v>1193</v>
      </c>
      <c r="DR187" s="886">
        <f t="shared" si="178"/>
        <v>1193</v>
      </c>
      <c r="DS187" s="888">
        <f t="shared" si="207"/>
        <v>1468</v>
      </c>
      <c r="DT187" s="886">
        <f t="shared" si="182"/>
        <v>1468</v>
      </c>
      <c r="DU187" s="886">
        <f t="shared" si="179"/>
        <v>1468</v>
      </c>
      <c r="DV187" s="886">
        <f t="shared" si="183"/>
        <v>1468</v>
      </c>
      <c r="DW187" s="888">
        <f t="shared" si="208"/>
        <v>1698</v>
      </c>
      <c r="DX187" s="886">
        <f t="shared" si="184"/>
        <v>1698</v>
      </c>
      <c r="DY187" s="886">
        <f t="shared" si="185"/>
        <v>1698</v>
      </c>
      <c r="DZ187" s="954">
        <f t="shared" si="201"/>
        <v>1566</v>
      </c>
      <c r="EA187" s="885">
        <f t="shared" si="186"/>
        <v>1566</v>
      </c>
      <c r="EB187" s="885">
        <f t="shared" si="187"/>
        <v>1566</v>
      </c>
      <c r="EC187" s="772">
        <v>844</v>
      </c>
      <c r="ED187" s="767">
        <v>1067</v>
      </c>
      <c r="EE187" s="770">
        <v>910</v>
      </c>
      <c r="EF187" s="764">
        <v>95</v>
      </c>
      <c r="EG187" s="767">
        <v>85</v>
      </c>
      <c r="EH187" s="782">
        <v>110</v>
      </c>
      <c r="EI187" s="774">
        <f t="shared" si="188"/>
        <v>529</v>
      </c>
      <c r="EJ187" s="774">
        <f t="shared" si="189"/>
        <v>546</v>
      </c>
      <c r="EK187" s="775">
        <f t="shared" si="190"/>
        <v>546</v>
      </c>
      <c r="EL187" s="772">
        <v>181</v>
      </c>
      <c r="EM187" s="767">
        <v>169</v>
      </c>
      <c r="EN187" s="770">
        <v>242</v>
      </c>
      <c r="EO187" s="772">
        <v>160</v>
      </c>
      <c r="EP187" s="767">
        <v>203</v>
      </c>
      <c r="EQ187" s="782">
        <v>218</v>
      </c>
      <c r="ER187" s="772">
        <v>119</v>
      </c>
      <c r="ES187" s="767">
        <v>127</v>
      </c>
      <c r="ET187" s="770">
        <v>145</v>
      </c>
      <c r="EU187" s="774">
        <f t="shared" si="191"/>
        <v>691</v>
      </c>
      <c r="EV187" s="774">
        <f t="shared" si="192"/>
        <v>694</v>
      </c>
      <c r="EW187" s="775">
        <f t="shared" si="193"/>
        <v>863</v>
      </c>
      <c r="EX187" s="772">
        <v>320</v>
      </c>
      <c r="EY187" s="767">
        <v>279</v>
      </c>
      <c r="EZ187" s="770">
        <v>276</v>
      </c>
    </row>
    <row r="188" spans="1:156">
      <c r="A188" s="679" t="s">
        <v>87</v>
      </c>
      <c r="B188" s="680" t="s">
        <v>938</v>
      </c>
      <c r="C188" s="820"/>
      <c r="D188" s="681">
        <v>156921</v>
      </c>
      <c r="E188" s="419">
        <v>8</v>
      </c>
      <c r="F188" s="762"/>
      <c r="G188" s="763"/>
      <c r="H188" s="763"/>
      <c r="I188" s="764"/>
      <c r="J188" s="764"/>
      <c r="K188" s="764"/>
      <c r="L188" s="765"/>
      <c r="M188" s="762"/>
      <c r="N188" s="763"/>
      <c r="O188" s="766"/>
      <c r="P188" s="766"/>
      <c r="Q188" s="763"/>
      <c r="R188" s="763"/>
      <c r="S188" s="763"/>
      <c r="T188" s="763"/>
      <c r="U188" s="763"/>
      <c r="V188" s="764"/>
      <c r="W188" s="767"/>
      <c r="X188" s="765"/>
      <c r="Y188" s="762"/>
      <c r="Z188" s="763"/>
      <c r="AA188" s="763"/>
      <c r="AB188" s="763"/>
      <c r="AC188" s="764"/>
      <c r="AD188" s="767"/>
      <c r="AE188" s="763"/>
      <c r="AF188" s="763"/>
      <c r="AG188" s="763"/>
      <c r="AH188" s="764"/>
      <c r="AI188" s="767"/>
      <c r="AJ188" s="765"/>
      <c r="AK188" s="892">
        <f t="shared" si="140"/>
        <v>0</v>
      </c>
      <c r="AL188" s="884">
        <f t="shared" si="141"/>
        <v>0</v>
      </c>
      <c r="AM188" s="883">
        <f t="shared" si="142"/>
        <v>0</v>
      </c>
      <c r="AN188" s="884">
        <f t="shared" si="143"/>
        <v>0</v>
      </c>
      <c r="AO188" s="883">
        <f t="shared" si="144"/>
        <v>0</v>
      </c>
      <c r="AP188" s="884">
        <f t="shared" si="145"/>
        <v>0</v>
      </c>
      <c r="AQ188" s="768">
        <f t="shared" si="146"/>
        <v>0</v>
      </c>
      <c r="AR188" s="883">
        <f t="shared" si="147"/>
        <v>0</v>
      </c>
      <c r="AS188" s="886">
        <f t="shared" si="148"/>
        <v>0</v>
      </c>
      <c r="AT188" s="888">
        <f t="shared" si="149"/>
        <v>0</v>
      </c>
      <c r="AU188" s="886">
        <f t="shared" si="150"/>
        <v>0</v>
      </c>
      <c r="AV188" s="886">
        <f t="shared" si="151"/>
        <v>0</v>
      </c>
      <c r="AW188" s="888">
        <f t="shared" si="152"/>
        <v>0</v>
      </c>
      <c r="AX188" s="886">
        <f t="shared" si="153"/>
        <v>0</v>
      </c>
      <c r="AY188" s="886">
        <f t="shared" si="154"/>
        <v>0</v>
      </c>
      <c r="AZ188" s="888">
        <f t="shared" si="155"/>
        <v>0</v>
      </c>
      <c r="BA188" s="884">
        <f t="shared" si="156"/>
        <v>0</v>
      </c>
      <c r="BB188" s="883">
        <f t="shared" si="157"/>
        <v>0</v>
      </c>
      <c r="BC188" s="884">
        <f t="shared" si="158"/>
        <v>0</v>
      </c>
      <c r="BD188" s="883">
        <f t="shared" si="159"/>
        <v>0</v>
      </c>
      <c r="BE188" s="886">
        <f t="shared" si="160"/>
        <v>0</v>
      </c>
      <c r="BF188" s="886">
        <f t="shared" si="161"/>
        <v>0</v>
      </c>
      <c r="BG188" s="888">
        <f t="shared" si="162"/>
        <v>0</v>
      </c>
      <c r="BH188" s="886">
        <f t="shared" si="163"/>
        <v>0</v>
      </c>
      <c r="BI188" s="886">
        <f t="shared" si="164"/>
        <v>0</v>
      </c>
      <c r="BJ188" s="890">
        <f t="shared" si="165"/>
        <v>0</v>
      </c>
      <c r="BK188" s="885">
        <f t="shared" si="166"/>
        <v>0</v>
      </c>
      <c r="BL188" s="885">
        <f t="shared" si="167"/>
        <v>0</v>
      </c>
      <c r="BM188" s="762"/>
      <c r="BN188" s="764"/>
      <c r="BO188" s="770"/>
      <c r="BP188" s="763"/>
      <c r="BQ188" s="764"/>
      <c r="BR188" s="770"/>
      <c r="BS188" s="768">
        <f t="shared" si="168"/>
        <v>0</v>
      </c>
      <c r="BT188" s="768">
        <f t="shared" si="169"/>
        <v>0</v>
      </c>
      <c r="BU188" s="771">
        <f t="shared" si="170"/>
        <v>0</v>
      </c>
      <c r="BV188" s="772"/>
      <c r="BW188" s="767"/>
      <c r="BX188" s="765"/>
      <c r="BY188" s="772"/>
      <c r="BZ188" s="767"/>
      <c r="CA188" s="765"/>
      <c r="CB188" s="772"/>
      <c r="CC188" s="767"/>
      <c r="CD188" s="765"/>
      <c r="CE188" s="773">
        <f t="shared" si="171"/>
        <v>0</v>
      </c>
      <c r="CF188" s="774">
        <f t="shared" si="172"/>
        <v>0</v>
      </c>
      <c r="CG188" s="775">
        <f t="shared" si="173"/>
        <v>0</v>
      </c>
      <c r="CH188" s="772"/>
      <c r="CI188" s="767"/>
      <c r="CJ188" s="776"/>
      <c r="CK188" s="874">
        <v>2804</v>
      </c>
      <c r="CL188" s="778">
        <v>2796</v>
      </c>
      <c r="CM188" s="764">
        <v>3009</v>
      </c>
      <c r="CN188" s="764">
        <v>2718</v>
      </c>
      <c r="CO188" s="767">
        <v>2992</v>
      </c>
      <c r="CP188" s="780">
        <v>2784</v>
      </c>
      <c r="CQ188" s="777">
        <v>917</v>
      </c>
      <c r="CR188" s="778">
        <v>918</v>
      </c>
      <c r="CS188" s="778">
        <v>988</v>
      </c>
      <c r="CT188" s="778">
        <v>1082</v>
      </c>
      <c r="CU188" s="778">
        <v>1182</v>
      </c>
      <c r="CV188" s="764">
        <v>1146</v>
      </c>
      <c r="CW188" s="767">
        <v>1204</v>
      </c>
      <c r="CX188" s="765">
        <v>1043</v>
      </c>
      <c r="CY188" s="777"/>
      <c r="CZ188" s="778"/>
      <c r="DA188" s="778"/>
      <c r="DB188" s="778"/>
      <c r="DC188" s="778"/>
      <c r="DD188" s="767"/>
      <c r="DE188" s="767"/>
      <c r="DF188" s="765"/>
      <c r="DG188" s="892">
        <f t="shared" si="202"/>
        <v>917</v>
      </c>
      <c r="DH188" s="884">
        <f t="shared" si="174"/>
        <v>917</v>
      </c>
      <c r="DI188" s="883">
        <f t="shared" si="203"/>
        <v>918</v>
      </c>
      <c r="DJ188" s="884">
        <f t="shared" si="175"/>
        <v>918</v>
      </c>
      <c r="DK188" s="883">
        <f t="shared" si="204"/>
        <v>988</v>
      </c>
      <c r="DL188" s="884">
        <f t="shared" si="176"/>
        <v>988</v>
      </c>
      <c r="DM188" s="888">
        <f t="shared" si="205"/>
        <v>1082</v>
      </c>
      <c r="DN188" s="886">
        <f t="shared" si="180"/>
        <v>1082</v>
      </c>
      <c r="DO188" s="886">
        <f t="shared" si="177"/>
        <v>1082</v>
      </c>
      <c r="DP188" s="888">
        <f t="shared" si="206"/>
        <v>1182</v>
      </c>
      <c r="DQ188" s="886">
        <f t="shared" si="181"/>
        <v>1182</v>
      </c>
      <c r="DR188" s="886">
        <f t="shared" si="178"/>
        <v>1182</v>
      </c>
      <c r="DS188" s="888">
        <f t="shared" si="207"/>
        <v>1146</v>
      </c>
      <c r="DT188" s="886">
        <f t="shared" si="182"/>
        <v>1146</v>
      </c>
      <c r="DU188" s="886">
        <f t="shared" si="179"/>
        <v>1146</v>
      </c>
      <c r="DV188" s="886">
        <f t="shared" si="183"/>
        <v>1146</v>
      </c>
      <c r="DW188" s="888">
        <f t="shared" si="208"/>
        <v>1204</v>
      </c>
      <c r="DX188" s="886">
        <f t="shared" si="184"/>
        <v>1204</v>
      </c>
      <c r="DY188" s="886">
        <f t="shared" si="185"/>
        <v>1204</v>
      </c>
      <c r="DZ188" s="954">
        <f t="shared" si="201"/>
        <v>1043</v>
      </c>
      <c r="EA188" s="885">
        <f t="shared" si="186"/>
        <v>1043</v>
      </c>
      <c r="EB188" s="885">
        <f t="shared" si="187"/>
        <v>1043</v>
      </c>
      <c r="EC188" s="772">
        <v>673</v>
      </c>
      <c r="ED188" s="767">
        <v>721</v>
      </c>
      <c r="EE188" s="770">
        <v>550</v>
      </c>
      <c r="EF188" s="764">
        <v>55</v>
      </c>
      <c r="EG188" s="767">
        <v>62</v>
      </c>
      <c r="EH188" s="782">
        <v>47</v>
      </c>
      <c r="EI188" s="774">
        <f t="shared" si="188"/>
        <v>418</v>
      </c>
      <c r="EJ188" s="774">
        <f t="shared" si="189"/>
        <v>421</v>
      </c>
      <c r="EK188" s="775">
        <f t="shared" si="190"/>
        <v>446</v>
      </c>
      <c r="EL188" s="772">
        <v>126</v>
      </c>
      <c r="EM188" s="767">
        <v>105</v>
      </c>
      <c r="EN188" s="770">
        <v>133</v>
      </c>
      <c r="EO188" s="772">
        <v>207</v>
      </c>
      <c r="EP188" s="767">
        <v>211</v>
      </c>
      <c r="EQ188" s="782">
        <v>171</v>
      </c>
      <c r="ER188" s="772">
        <v>83</v>
      </c>
      <c r="ES188" s="767">
        <v>119</v>
      </c>
      <c r="ET188" s="770">
        <v>122</v>
      </c>
      <c r="EU188" s="774">
        <f t="shared" si="191"/>
        <v>666</v>
      </c>
      <c r="EV188" s="774">
        <f t="shared" si="192"/>
        <v>747</v>
      </c>
      <c r="EW188" s="775">
        <f t="shared" si="193"/>
        <v>720</v>
      </c>
      <c r="EX188" s="772">
        <v>153</v>
      </c>
      <c r="EY188" s="767">
        <v>148</v>
      </c>
      <c r="EZ188" s="770">
        <v>175</v>
      </c>
    </row>
    <row r="189" spans="1:156">
      <c r="A189" s="679" t="s">
        <v>87</v>
      </c>
      <c r="B189" s="680" t="s">
        <v>939</v>
      </c>
      <c r="C189" s="820"/>
      <c r="D189" s="681">
        <v>156231</v>
      </c>
      <c r="E189" s="419">
        <v>9</v>
      </c>
      <c r="F189" s="762"/>
      <c r="G189" s="763"/>
      <c r="H189" s="763"/>
      <c r="I189" s="764"/>
      <c r="J189" s="764"/>
      <c r="K189" s="764"/>
      <c r="L189" s="765"/>
      <c r="M189" s="762"/>
      <c r="N189" s="763"/>
      <c r="O189" s="766"/>
      <c r="P189" s="766"/>
      <c r="Q189" s="763"/>
      <c r="R189" s="763"/>
      <c r="S189" s="763"/>
      <c r="T189" s="763"/>
      <c r="U189" s="763"/>
      <c r="V189" s="764"/>
      <c r="W189" s="767"/>
      <c r="X189" s="765"/>
      <c r="Y189" s="762"/>
      <c r="Z189" s="763"/>
      <c r="AA189" s="763"/>
      <c r="AB189" s="763"/>
      <c r="AC189" s="764"/>
      <c r="AD189" s="767"/>
      <c r="AE189" s="763"/>
      <c r="AF189" s="763"/>
      <c r="AG189" s="763"/>
      <c r="AH189" s="764"/>
      <c r="AI189" s="767"/>
      <c r="AJ189" s="765"/>
      <c r="AK189" s="892">
        <f t="shared" si="140"/>
        <v>0</v>
      </c>
      <c r="AL189" s="884">
        <f t="shared" si="141"/>
        <v>0</v>
      </c>
      <c r="AM189" s="883">
        <f t="shared" si="142"/>
        <v>0</v>
      </c>
      <c r="AN189" s="884">
        <f t="shared" si="143"/>
        <v>0</v>
      </c>
      <c r="AO189" s="883">
        <f t="shared" si="144"/>
        <v>0</v>
      </c>
      <c r="AP189" s="884">
        <f t="shared" si="145"/>
        <v>0</v>
      </c>
      <c r="AQ189" s="768">
        <f t="shared" si="146"/>
        <v>0</v>
      </c>
      <c r="AR189" s="883">
        <f t="shared" si="147"/>
        <v>0</v>
      </c>
      <c r="AS189" s="886">
        <f t="shared" si="148"/>
        <v>0</v>
      </c>
      <c r="AT189" s="888">
        <f t="shared" si="149"/>
        <v>0</v>
      </c>
      <c r="AU189" s="886">
        <f t="shared" si="150"/>
        <v>0</v>
      </c>
      <c r="AV189" s="886">
        <f t="shared" si="151"/>
        <v>0</v>
      </c>
      <c r="AW189" s="888">
        <f t="shared" si="152"/>
        <v>0</v>
      </c>
      <c r="AX189" s="886">
        <f t="shared" si="153"/>
        <v>0</v>
      </c>
      <c r="AY189" s="886">
        <f t="shared" si="154"/>
        <v>0</v>
      </c>
      <c r="AZ189" s="888">
        <f t="shared" si="155"/>
        <v>0</v>
      </c>
      <c r="BA189" s="884">
        <f t="shared" si="156"/>
        <v>0</v>
      </c>
      <c r="BB189" s="883">
        <f t="shared" si="157"/>
        <v>0</v>
      </c>
      <c r="BC189" s="884">
        <f t="shared" si="158"/>
        <v>0</v>
      </c>
      <c r="BD189" s="883">
        <f t="shared" si="159"/>
        <v>0</v>
      </c>
      <c r="BE189" s="886">
        <f t="shared" si="160"/>
        <v>0</v>
      </c>
      <c r="BF189" s="886">
        <f t="shared" si="161"/>
        <v>0</v>
      </c>
      <c r="BG189" s="888">
        <f t="shared" si="162"/>
        <v>0</v>
      </c>
      <c r="BH189" s="886">
        <f t="shared" si="163"/>
        <v>0</v>
      </c>
      <c r="BI189" s="886">
        <f t="shared" si="164"/>
        <v>0</v>
      </c>
      <c r="BJ189" s="890">
        <f t="shared" si="165"/>
        <v>0</v>
      </c>
      <c r="BK189" s="885">
        <f t="shared" si="166"/>
        <v>0</v>
      </c>
      <c r="BL189" s="885">
        <f t="shared" si="167"/>
        <v>0</v>
      </c>
      <c r="BM189" s="762"/>
      <c r="BN189" s="764"/>
      <c r="BO189" s="770"/>
      <c r="BP189" s="763"/>
      <c r="BQ189" s="764"/>
      <c r="BR189" s="770"/>
      <c r="BS189" s="768">
        <f t="shared" si="168"/>
        <v>0</v>
      </c>
      <c r="BT189" s="768">
        <f t="shared" si="169"/>
        <v>0</v>
      </c>
      <c r="BU189" s="771">
        <f t="shared" si="170"/>
        <v>0</v>
      </c>
      <c r="BV189" s="772"/>
      <c r="BW189" s="767"/>
      <c r="BX189" s="765"/>
      <c r="BY189" s="772"/>
      <c r="BZ189" s="767"/>
      <c r="CA189" s="765"/>
      <c r="CB189" s="772"/>
      <c r="CC189" s="767"/>
      <c r="CD189" s="765"/>
      <c r="CE189" s="773">
        <f t="shared" si="171"/>
        <v>0</v>
      </c>
      <c r="CF189" s="774">
        <f t="shared" si="172"/>
        <v>0</v>
      </c>
      <c r="CG189" s="775">
        <f t="shared" si="173"/>
        <v>0</v>
      </c>
      <c r="CH189" s="772"/>
      <c r="CI189" s="767"/>
      <c r="CJ189" s="776"/>
      <c r="CK189" s="874">
        <v>801</v>
      </c>
      <c r="CL189" s="778">
        <v>706</v>
      </c>
      <c r="CM189" s="764">
        <v>1236</v>
      </c>
      <c r="CN189" s="764">
        <v>725</v>
      </c>
      <c r="CO189" s="767">
        <v>873</v>
      </c>
      <c r="CP189" s="780">
        <v>926</v>
      </c>
      <c r="CQ189" s="777">
        <v>451</v>
      </c>
      <c r="CR189" s="778">
        <v>354</v>
      </c>
      <c r="CS189" s="778">
        <v>459</v>
      </c>
      <c r="CT189" s="778">
        <v>351</v>
      </c>
      <c r="CU189" s="778">
        <v>354</v>
      </c>
      <c r="CV189" s="764">
        <v>399</v>
      </c>
      <c r="CW189" s="767">
        <v>552</v>
      </c>
      <c r="CX189" s="765">
        <v>489</v>
      </c>
      <c r="CY189" s="777"/>
      <c r="CZ189" s="778"/>
      <c r="DA189" s="778"/>
      <c r="DB189" s="778"/>
      <c r="DC189" s="778"/>
      <c r="DD189" s="767"/>
      <c r="DE189" s="767"/>
      <c r="DF189" s="765"/>
      <c r="DG189" s="892">
        <f t="shared" si="202"/>
        <v>451</v>
      </c>
      <c r="DH189" s="884">
        <f t="shared" si="174"/>
        <v>451</v>
      </c>
      <c r="DI189" s="883">
        <f t="shared" si="203"/>
        <v>354</v>
      </c>
      <c r="DJ189" s="884">
        <f t="shared" si="175"/>
        <v>354</v>
      </c>
      <c r="DK189" s="883">
        <f t="shared" si="204"/>
        <v>459</v>
      </c>
      <c r="DL189" s="884">
        <f t="shared" si="176"/>
        <v>459</v>
      </c>
      <c r="DM189" s="888">
        <f t="shared" si="205"/>
        <v>351</v>
      </c>
      <c r="DN189" s="886">
        <f t="shared" si="180"/>
        <v>351</v>
      </c>
      <c r="DO189" s="886">
        <f t="shared" si="177"/>
        <v>351</v>
      </c>
      <c r="DP189" s="888">
        <f t="shared" si="206"/>
        <v>354</v>
      </c>
      <c r="DQ189" s="886">
        <f t="shared" si="181"/>
        <v>354</v>
      </c>
      <c r="DR189" s="886">
        <f t="shared" si="178"/>
        <v>354</v>
      </c>
      <c r="DS189" s="888">
        <f t="shared" si="207"/>
        <v>399</v>
      </c>
      <c r="DT189" s="886">
        <f t="shared" si="182"/>
        <v>399</v>
      </c>
      <c r="DU189" s="886">
        <f t="shared" si="179"/>
        <v>399</v>
      </c>
      <c r="DV189" s="886">
        <f t="shared" si="183"/>
        <v>399</v>
      </c>
      <c r="DW189" s="888">
        <f t="shared" si="208"/>
        <v>552</v>
      </c>
      <c r="DX189" s="886">
        <f t="shared" si="184"/>
        <v>552</v>
      </c>
      <c r="DY189" s="886">
        <f t="shared" si="185"/>
        <v>552</v>
      </c>
      <c r="DZ189" s="954">
        <f t="shared" si="201"/>
        <v>489</v>
      </c>
      <c r="EA189" s="885">
        <f t="shared" si="186"/>
        <v>489</v>
      </c>
      <c r="EB189" s="885">
        <f t="shared" si="187"/>
        <v>489</v>
      </c>
      <c r="EC189" s="772">
        <v>214</v>
      </c>
      <c r="ED189" s="767">
        <v>345</v>
      </c>
      <c r="EE189" s="770">
        <v>233</v>
      </c>
      <c r="EF189" s="764">
        <v>12</v>
      </c>
      <c r="EG189" s="767">
        <v>18</v>
      </c>
      <c r="EH189" s="782">
        <v>22</v>
      </c>
      <c r="EI189" s="774">
        <f t="shared" si="188"/>
        <v>173</v>
      </c>
      <c r="EJ189" s="774">
        <f t="shared" si="189"/>
        <v>189</v>
      </c>
      <c r="EK189" s="775">
        <f t="shared" si="190"/>
        <v>234</v>
      </c>
      <c r="EL189" s="772">
        <v>62</v>
      </c>
      <c r="EM189" s="767">
        <v>71</v>
      </c>
      <c r="EN189" s="770">
        <v>83</v>
      </c>
      <c r="EO189" s="772">
        <v>68</v>
      </c>
      <c r="EP189" s="767">
        <v>69</v>
      </c>
      <c r="EQ189" s="782">
        <v>59</v>
      </c>
      <c r="ER189" s="772">
        <v>13</v>
      </c>
      <c r="ES189" s="767">
        <v>15</v>
      </c>
      <c r="ET189" s="770">
        <v>21</v>
      </c>
      <c r="EU189" s="774">
        <f t="shared" si="191"/>
        <v>208</v>
      </c>
      <c r="EV189" s="774">
        <f t="shared" si="192"/>
        <v>199</v>
      </c>
      <c r="EW189" s="775">
        <f t="shared" si="193"/>
        <v>236</v>
      </c>
      <c r="EX189" s="772">
        <v>119</v>
      </c>
      <c r="EY189" s="767">
        <v>111</v>
      </c>
      <c r="EZ189" s="770">
        <v>131</v>
      </c>
    </row>
    <row r="190" spans="1:156">
      <c r="A190" s="679" t="s">
        <v>87</v>
      </c>
      <c r="B190" s="680" t="s">
        <v>940</v>
      </c>
      <c r="C190" s="820"/>
      <c r="D190" s="424">
        <v>157553</v>
      </c>
      <c r="E190" s="419">
        <v>9</v>
      </c>
      <c r="F190" s="762"/>
      <c r="G190" s="763"/>
      <c r="H190" s="763"/>
      <c r="I190" s="764"/>
      <c r="J190" s="764"/>
      <c r="K190" s="764"/>
      <c r="L190" s="765"/>
      <c r="M190" s="762"/>
      <c r="N190" s="763"/>
      <c r="O190" s="766"/>
      <c r="P190" s="766"/>
      <c r="Q190" s="763"/>
      <c r="R190" s="763"/>
      <c r="S190" s="763"/>
      <c r="T190" s="763"/>
      <c r="U190" s="763"/>
      <c r="V190" s="764"/>
      <c r="W190" s="767"/>
      <c r="X190" s="765"/>
      <c r="Y190" s="762"/>
      <c r="Z190" s="763"/>
      <c r="AA190" s="763"/>
      <c r="AB190" s="763"/>
      <c r="AC190" s="764"/>
      <c r="AD190" s="767"/>
      <c r="AE190" s="763"/>
      <c r="AF190" s="763"/>
      <c r="AG190" s="763"/>
      <c r="AH190" s="764"/>
      <c r="AI190" s="767"/>
      <c r="AJ190" s="765"/>
      <c r="AK190" s="892">
        <f t="shared" si="140"/>
        <v>0</v>
      </c>
      <c r="AL190" s="884">
        <f t="shared" si="141"/>
        <v>0</v>
      </c>
      <c r="AM190" s="883">
        <f t="shared" si="142"/>
        <v>0</v>
      </c>
      <c r="AN190" s="884">
        <f t="shared" si="143"/>
        <v>0</v>
      </c>
      <c r="AO190" s="883">
        <f t="shared" si="144"/>
        <v>0</v>
      </c>
      <c r="AP190" s="884">
        <f t="shared" si="145"/>
        <v>0</v>
      </c>
      <c r="AQ190" s="768">
        <f t="shared" si="146"/>
        <v>0</v>
      </c>
      <c r="AR190" s="883">
        <f t="shared" si="147"/>
        <v>0</v>
      </c>
      <c r="AS190" s="886">
        <f t="shared" si="148"/>
        <v>0</v>
      </c>
      <c r="AT190" s="888">
        <f t="shared" si="149"/>
        <v>0</v>
      </c>
      <c r="AU190" s="886">
        <f t="shared" si="150"/>
        <v>0</v>
      </c>
      <c r="AV190" s="886">
        <f t="shared" si="151"/>
        <v>0</v>
      </c>
      <c r="AW190" s="888">
        <f t="shared" si="152"/>
        <v>0</v>
      </c>
      <c r="AX190" s="886">
        <f t="shared" si="153"/>
        <v>0</v>
      </c>
      <c r="AY190" s="886">
        <f t="shared" si="154"/>
        <v>0</v>
      </c>
      <c r="AZ190" s="888">
        <f t="shared" si="155"/>
        <v>0</v>
      </c>
      <c r="BA190" s="884">
        <f t="shared" si="156"/>
        <v>0</v>
      </c>
      <c r="BB190" s="883">
        <f t="shared" si="157"/>
        <v>0</v>
      </c>
      <c r="BC190" s="884">
        <f t="shared" si="158"/>
        <v>0</v>
      </c>
      <c r="BD190" s="883">
        <f t="shared" si="159"/>
        <v>0</v>
      </c>
      <c r="BE190" s="886">
        <f t="shared" si="160"/>
        <v>0</v>
      </c>
      <c r="BF190" s="886">
        <f t="shared" si="161"/>
        <v>0</v>
      </c>
      <c r="BG190" s="888">
        <f t="shared" si="162"/>
        <v>0</v>
      </c>
      <c r="BH190" s="886">
        <f t="shared" si="163"/>
        <v>0</v>
      </c>
      <c r="BI190" s="886">
        <f t="shared" si="164"/>
        <v>0</v>
      </c>
      <c r="BJ190" s="890">
        <f t="shared" si="165"/>
        <v>0</v>
      </c>
      <c r="BK190" s="885">
        <f t="shared" si="166"/>
        <v>0</v>
      </c>
      <c r="BL190" s="885">
        <f t="shared" si="167"/>
        <v>0</v>
      </c>
      <c r="BM190" s="762"/>
      <c r="BN190" s="764"/>
      <c r="BO190" s="770"/>
      <c r="BP190" s="763"/>
      <c r="BQ190" s="764"/>
      <c r="BR190" s="770"/>
      <c r="BS190" s="768">
        <f t="shared" si="168"/>
        <v>0</v>
      </c>
      <c r="BT190" s="768">
        <f t="shared" si="169"/>
        <v>0</v>
      </c>
      <c r="BU190" s="771">
        <f t="shared" si="170"/>
        <v>0</v>
      </c>
      <c r="BV190" s="772"/>
      <c r="BW190" s="767"/>
      <c r="BX190" s="765"/>
      <c r="BY190" s="772"/>
      <c r="BZ190" s="767"/>
      <c r="CA190" s="765"/>
      <c r="CB190" s="772"/>
      <c r="CC190" s="767"/>
      <c r="CD190" s="765"/>
      <c r="CE190" s="773">
        <f t="shared" si="171"/>
        <v>0</v>
      </c>
      <c r="CF190" s="774">
        <f t="shared" si="172"/>
        <v>0</v>
      </c>
      <c r="CG190" s="775">
        <f t="shared" si="173"/>
        <v>0</v>
      </c>
      <c r="CH190" s="772"/>
      <c r="CI190" s="767"/>
      <c r="CJ190" s="776"/>
      <c r="CK190" s="874">
        <v>841</v>
      </c>
      <c r="CL190" s="778">
        <v>887</v>
      </c>
      <c r="CM190" s="764">
        <v>1053</v>
      </c>
      <c r="CN190" s="764">
        <v>804</v>
      </c>
      <c r="CO190" s="767">
        <v>826</v>
      </c>
      <c r="CP190" s="780">
        <v>941</v>
      </c>
      <c r="CQ190" s="777">
        <v>483</v>
      </c>
      <c r="CR190" s="778">
        <v>422</v>
      </c>
      <c r="CS190" s="778">
        <v>323</v>
      </c>
      <c r="CT190" s="778">
        <v>309</v>
      </c>
      <c r="CU190" s="778">
        <v>377</v>
      </c>
      <c r="CV190" s="764">
        <v>281</v>
      </c>
      <c r="CW190" s="767">
        <v>423</v>
      </c>
      <c r="CX190" s="765">
        <v>474</v>
      </c>
      <c r="CY190" s="777"/>
      <c r="CZ190" s="778"/>
      <c r="DA190" s="778"/>
      <c r="DB190" s="778"/>
      <c r="DC190" s="778"/>
      <c r="DD190" s="767"/>
      <c r="DE190" s="767"/>
      <c r="DF190" s="765"/>
      <c r="DG190" s="892">
        <f t="shared" si="202"/>
        <v>483</v>
      </c>
      <c r="DH190" s="884">
        <f t="shared" si="174"/>
        <v>483</v>
      </c>
      <c r="DI190" s="883">
        <f t="shared" si="203"/>
        <v>422</v>
      </c>
      <c r="DJ190" s="884">
        <f t="shared" si="175"/>
        <v>422</v>
      </c>
      <c r="DK190" s="883">
        <f t="shared" si="204"/>
        <v>323</v>
      </c>
      <c r="DL190" s="884">
        <f t="shared" si="176"/>
        <v>323</v>
      </c>
      <c r="DM190" s="888">
        <f t="shared" si="205"/>
        <v>309</v>
      </c>
      <c r="DN190" s="886">
        <f t="shared" si="180"/>
        <v>309</v>
      </c>
      <c r="DO190" s="886">
        <f t="shared" si="177"/>
        <v>309</v>
      </c>
      <c r="DP190" s="888">
        <f t="shared" si="206"/>
        <v>377</v>
      </c>
      <c r="DQ190" s="886">
        <f t="shared" si="181"/>
        <v>377</v>
      </c>
      <c r="DR190" s="886">
        <f t="shared" si="178"/>
        <v>377</v>
      </c>
      <c r="DS190" s="888">
        <f t="shared" si="207"/>
        <v>281</v>
      </c>
      <c r="DT190" s="886">
        <f t="shared" si="182"/>
        <v>281</v>
      </c>
      <c r="DU190" s="886">
        <f t="shared" si="179"/>
        <v>281</v>
      </c>
      <c r="DV190" s="886">
        <f t="shared" si="183"/>
        <v>281</v>
      </c>
      <c r="DW190" s="888">
        <f t="shared" si="208"/>
        <v>423</v>
      </c>
      <c r="DX190" s="886">
        <f t="shared" si="184"/>
        <v>423</v>
      </c>
      <c r="DY190" s="886">
        <f t="shared" si="185"/>
        <v>423</v>
      </c>
      <c r="DZ190" s="954">
        <f t="shared" si="201"/>
        <v>474</v>
      </c>
      <c r="EA190" s="885">
        <f t="shared" si="186"/>
        <v>474</v>
      </c>
      <c r="EB190" s="885">
        <f t="shared" si="187"/>
        <v>474</v>
      </c>
      <c r="EC190" s="772">
        <v>173</v>
      </c>
      <c r="ED190" s="767">
        <v>283</v>
      </c>
      <c r="EE190" s="770">
        <v>276</v>
      </c>
      <c r="EF190" s="764">
        <v>10</v>
      </c>
      <c r="EG190" s="767">
        <v>17</v>
      </c>
      <c r="EH190" s="782">
        <v>16</v>
      </c>
      <c r="EI190" s="774">
        <f t="shared" si="188"/>
        <v>98</v>
      </c>
      <c r="EJ190" s="774">
        <f t="shared" si="189"/>
        <v>123</v>
      </c>
      <c r="EK190" s="775">
        <f t="shared" si="190"/>
        <v>182</v>
      </c>
      <c r="EL190" s="772">
        <v>39</v>
      </c>
      <c r="EM190" s="767">
        <v>56</v>
      </c>
      <c r="EN190" s="770">
        <v>37</v>
      </c>
      <c r="EO190" s="772">
        <v>67</v>
      </c>
      <c r="EP190" s="767">
        <v>58</v>
      </c>
      <c r="EQ190" s="782">
        <v>60</v>
      </c>
      <c r="ER190" s="772">
        <v>14</v>
      </c>
      <c r="ES190" s="767">
        <v>27</v>
      </c>
      <c r="ET190" s="770">
        <v>12</v>
      </c>
      <c r="EU190" s="774">
        <f t="shared" si="191"/>
        <v>189</v>
      </c>
      <c r="EV190" s="774">
        <f t="shared" si="192"/>
        <v>236</v>
      </c>
      <c r="EW190" s="775">
        <f t="shared" si="193"/>
        <v>172</v>
      </c>
      <c r="EX190" s="772">
        <v>112</v>
      </c>
      <c r="EY190" s="767">
        <v>102</v>
      </c>
      <c r="EZ190" s="770">
        <v>79</v>
      </c>
    </row>
    <row r="191" spans="1:156">
      <c r="A191" s="679" t="s">
        <v>87</v>
      </c>
      <c r="B191" s="680" t="s">
        <v>941</v>
      </c>
      <c r="C191" s="820"/>
      <c r="D191" s="424">
        <v>156648</v>
      </c>
      <c r="E191" s="419">
        <v>9</v>
      </c>
      <c r="F191" s="762"/>
      <c r="G191" s="763"/>
      <c r="H191" s="763"/>
      <c r="I191" s="764"/>
      <c r="J191" s="764"/>
      <c r="K191" s="764"/>
      <c r="L191" s="765"/>
      <c r="M191" s="762"/>
      <c r="N191" s="763"/>
      <c r="O191" s="766"/>
      <c r="P191" s="766"/>
      <c r="Q191" s="763"/>
      <c r="R191" s="763"/>
      <c r="S191" s="763"/>
      <c r="T191" s="763"/>
      <c r="U191" s="763"/>
      <c r="V191" s="764"/>
      <c r="W191" s="767"/>
      <c r="X191" s="765"/>
      <c r="Y191" s="762"/>
      <c r="Z191" s="763"/>
      <c r="AA191" s="763"/>
      <c r="AB191" s="763"/>
      <c r="AC191" s="764"/>
      <c r="AD191" s="767"/>
      <c r="AE191" s="763"/>
      <c r="AF191" s="763"/>
      <c r="AG191" s="763"/>
      <c r="AH191" s="764"/>
      <c r="AI191" s="767"/>
      <c r="AJ191" s="765"/>
      <c r="AK191" s="892">
        <f t="shared" si="140"/>
        <v>0</v>
      </c>
      <c r="AL191" s="884">
        <f t="shared" si="141"/>
        <v>0</v>
      </c>
      <c r="AM191" s="883">
        <f t="shared" si="142"/>
        <v>0</v>
      </c>
      <c r="AN191" s="884">
        <f t="shared" si="143"/>
        <v>0</v>
      </c>
      <c r="AO191" s="883">
        <f t="shared" si="144"/>
        <v>0</v>
      </c>
      <c r="AP191" s="884">
        <f t="shared" si="145"/>
        <v>0</v>
      </c>
      <c r="AQ191" s="768">
        <f t="shared" si="146"/>
        <v>0</v>
      </c>
      <c r="AR191" s="883">
        <f t="shared" si="147"/>
        <v>0</v>
      </c>
      <c r="AS191" s="886">
        <f t="shared" si="148"/>
        <v>0</v>
      </c>
      <c r="AT191" s="888">
        <f t="shared" si="149"/>
        <v>0</v>
      </c>
      <c r="AU191" s="886">
        <f t="shared" si="150"/>
        <v>0</v>
      </c>
      <c r="AV191" s="886">
        <f t="shared" si="151"/>
        <v>0</v>
      </c>
      <c r="AW191" s="888">
        <f t="shared" si="152"/>
        <v>0</v>
      </c>
      <c r="AX191" s="886">
        <f t="shared" si="153"/>
        <v>0</v>
      </c>
      <c r="AY191" s="886">
        <f t="shared" si="154"/>
        <v>0</v>
      </c>
      <c r="AZ191" s="888">
        <f t="shared" si="155"/>
        <v>0</v>
      </c>
      <c r="BA191" s="884">
        <f t="shared" si="156"/>
        <v>0</v>
      </c>
      <c r="BB191" s="883">
        <f t="shared" si="157"/>
        <v>0</v>
      </c>
      <c r="BC191" s="884">
        <f t="shared" si="158"/>
        <v>0</v>
      </c>
      <c r="BD191" s="883">
        <f t="shared" si="159"/>
        <v>0</v>
      </c>
      <c r="BE191" s="886">
        <f t="shared" si="160"/>
        <v>0</v>
      </c>
      <c r="BF191" s="886">
        <f t="shared" si="161"/>
        <v>0</v>
      </c>
      <c r="BG191" s="888">
        <f t="shared" si="162"/>
        <v>0</v>
      </c>
      <c r="BH191" s="886">
        <f t="shared" si="163"/>
        <v>0</v>
      </c>
      <c r="BI191" s="886">
        <f t="shared" si="164"/>
        <v>0</v>
      </c>
      <c r="BJ191" s="890">
        <f t="shared" si="165"/>
        <v>0</v>
      </c>
      <c r="BK191" s="885">
        <f t="shared" si="166"/>
        <v>0</v>
      </c>
      <c r="BL191" s="885">
        <f t="shared" si="167"/>
        <v>0</v>
      </c>
      <c r="BM191" s="762"/>
      <c r="BN191" s="764"/>
      <c r="BO191" s="770"/>
      <c r="BP191" s="763"/>
      <c r="BQ191" s="764"/>
      <c r="BR191" s="770"/>
      <c r="BS191" s="768">
        <f t="shared" si="168"/>
        <v>0</v>
      </c>
      <c r="BT191" s="768">
        <f t="shared" si="169"/>
        <v>0</v>
      </c>
      <c r="BU191" s="771">
        <f t="shared" si="170"/>
        <v>0</v>
      </c>
      <c r="BV191" s="772"/>
      <c r="BW191" s="767"/>
      <c r="BX191" s="765"/>
      <c r="BY191" s="772"/>
      <c r="BZ191" s="767"/>
      <c r="CA191" s="765"/>
      <c r="CB191" s="772"/>
      <c r="CC191" s="767"/>
      <c r="CD191" s="765"/>
      <c r="CE191" s="773">
        <f t="shared" si="171"/>
        <v>0</v>
      </c>
      <c r="CF191" s="774">
        <f t="shared" si="172"/>
        <v>0</v>
      </c>
      <c r="CG191" s="775">
        <f t="shared" si="173"/>
        <v>0</v>
      </c>
      <c r="CH191" s="772"/>
      <c r="CI191" s="767"/>
      <c r="CJ191" s="776"/>
      <c r="CK191" s="874">
        <v>1249</v>
      </c>
      <c r="CL191" s="778">
        <v>1336</v>
      </c>
      <c r="CM191" s="764">
        <v>1637</v>
      </c>
      <c r="CN191" s="764">
        <v>1691</v>
      </c>
      <c r="CO191" s="767">
        <v>2095</v>
      </c>
      <c r="CP191" s="780">
        <v>2161</v>
      </c>
      <c r="CQ191" s="777">
        <v>632</v>
      </c>
      <c r="CR191" s="778">
        <v>660</v>
      </c>
      <c r="CS191" s="778">
        <v>679</v>
      </c>
      <c r="CT191" s="778">
        <v>659</v>
      </c>
      <c r="CU191" s="778">
        <v>676</v>
      </c>
      <c r="CV191" s="764">
        <v>798</v>
      </c>
      <c r="CW191" s="767">
        <v>1033</v>
      </c>
      <c r="CX191" s="765">
        <v>941</v>
      </c>
      <c r="CY191" s="777"/>
      <c r="CZ191" s="778"/>
      <c r="DA191" s="778"/>
      <c r="DB191" s="778"/>
      <c r="DC191" s="778"/>
      <c r="DD191" s="767"/>
      <c r="DE191" s="767"/>
      <c r="DF191" s="765"/>
      <c r="DG191" s="892">
        <f t="shared" si="202"/>
        <v>632</v>
      </c>
      <c r="DH191" s="884">
        <f t="shared" si="174"/>
        <v>632</v>
      </c>
      <c r="DI191" s="883">
        <f t="shared" si="203"/>
        <v>660</v>
      </c>
      <c r="DJ191" s="884">
        <f t="shared" si="175"/>
        <v>660</v>
      </c>
      <c r="DK191" s="883">
        <f t="shared" si="204"/>
        <v>679</v>
      </c>
      <c r="DL191" s="884">
        <f t="shared" si="176"/>
        <v>679</v>
      </c>
      <c r="DM191" s="888">
        <f t="shared" si="205"/>
        <v>659</v>
      </c>
      <c r="DN191" s="886">
        <f t="shared" si="180"/>
        <v>659</v>
      </c>
      <c r="DO191" s="886">
        <f t="shared" si="177"/>
        <v>659</v>
      </c>
      <c r="DP191" s="888">
        <f t="shared" si="206"/>
        <v>676</v>
      </c>
      <c r="DQ191" s="886">
        <f t="shared" si="181"/>
        <v>676</v>
      </c>
      <c r="DR191" s="886">
        <f t="shared" si="178"/>
        <v>676</v>
      </c>
      <c r="DS191" s="888">
        <f t="shared" si="207"/>
        <v>798</v>
      </c>
      <c r="DT191" s="886">
        <f t="shared" si="182"/>
        <v>798</v>
      </c>
      <c r="DU191" s="886">
        <f t="shared" si="179"/>
        <v>798</v>
      </c>
      <c r="DV191" s="886">
        <f t="shared" si="183"/>
        <v>798</v>
      </c>
      <c r="DW191" s="888">
        <f t="shared" si="208"/>
        <v>1033</v>
      </c>
      <c r="DX191" s="886">
        <f t="shared" si="184"/>
        <v>1033</v>
      </c>
      <c r="DY191" s="886">
        <f t="shared" si="185"/>
        <v>1033</v>
      </c>
      <c r="DZ191" s="954">
        <f t="shared" si="201"/>
        <v>941</v>
      </c>
      <c r="EA191" s="885">
        <f t="shared" si="186"/>
        <v>941</v>
      </c>
      <c r="EB191" s="885">
        <f t="shared" si="187"/>
        <v>941</v>
      </c>
      <c r="EC191" s="772">
        <v>463</v>
      </c>
      <c r="ED191" s="767">
        <v>621</v>
      </c>
      <c r="EE191" s="770">
        <v>511</v>
      </c>
      <c r="EF191" s="764">
        <v>47</v>
      </c>
      <c r="EG191" s="767">
        <v>61</v>
      </c>
      <c r="EH191" s="782">
        <v>60</v>
      </c>
      <c r="EI191" s="774">
        <f t="shared" si="188"/>
        <v>288</v>
      </c>
      <c r="EJ191" s="774">
        <f t="shared" si="189"/>
        <v>351</v>
      </c>
      <c r="EK191" s="775">
        <f t="shared" si="190"/>
        <v>370</v>
      </c>
      <c r="EL191" s="772">
        <v>167</v>
      </c>
      <c r="EM191" s="767">
        <v>172</v>
      </c>
      <c r="EN191" s="770">
        <v>196</v>
      </c>
      <c r="EO191" s="772">
        <v>93</v>
      </c>
      <c r="EP191" s="767">
        <v>93</v>
      </c>
      <c r="EQ191" s="782">
        <v>104</v>
      </c>
      <c r="ER191" s="772">
        <v>45</v>
      </c>
      <c r="ES191" s="767">
        <v>55</v>
      </c>
      <c r="ET191" s="770">
        <v>64</v>
      </c>
      <c r="EU191" s="774">
        <f t="shared" si="191"/>
        <v>354</v>
      </c>
      <c r="EV191" s="774">
        <f t="shared" si="192"/>
        <v>356</v>
      </c>
      <c r="EW191" s="775">
        <f t="shared" si="193"/>
        <v>434</v>
      </c>
      <c r="EX191" s="772">
        <v>163</v>
      </c>
      <c r="EY191" s="767">
        <v>211</v>
      </c>
      <c r="EZ191" s="770">
        <v>194</v>
      </c>
    </row>
    <row r="192" spans="1:156">
      <c r="A192" s="679" t="s">
        <v>87</v>
      </c>
      <c r="B192" s="680" t="s">
        <v>950</v>
      </c>
      <c r="C192" s="822" t="s">
        <v>955</v>
      </c>
      <c r="D192" s="424">
        <v>156860</v>
      </c>
      <c r="E192" s="564">
        <v>9</v>
      </c>
      <c r="F192" s="762"/>
      <c r="G192" s="763"/>
      <c r="H192" s="763"/>
      <c r="I192" s="764"/>
      <c r="J192" s="764"/>
      <c r="K192" s="764"/>
      <c r="L192" s="765"/>
      <c r="M192" s="762"/>
      <c r="N192" s="763"/>
      <c r="O192" s="766"/>
      <c r="P192" s="766"/>
      <c r="Q192" s="763"/>
      <c r="R192" s="763"/>
      <c r="S192" s="763"/>
      <c r="T192" s="763"/>
      <c r="U192" s="763"/>
      <c r="V192" s="764"/>
      <c r="W192" s="767"/>
      <c r="X192" s="765"/>
      <c r="Y192" s="762"/>
      <c r="Z192" s="763"/>
      <c r="AA192" s="763"/>
      <c r="AB192" s="763"/>
      <c r="AC192" s="764"/>
      <c r="AD192" s="767"/>
      <c r="AE192" s="763"/>
      <c r="AF192" s="763"/>
      <c r="AG192" s="763"/>
      <c r="AH192" s="764"/>
      <c r="AI192" s="767"/>
      <c r="AJ192" s="765"/>
      <c r="AK192" s="892">
        <f t="shared" si="140"/>
        <v>0</v>
      </c>
      <c r="AL192" s="884">
        <f t="shared" si="141"/>
        <v>0</v>
      </c>
      <c r="AM192" s="883">
        <f t="shared" si="142"/>
        <v>0</v>
      </c>
      <c r="AN192" s="884">
        <f t="shared" si="143"/>
        <v>0</v>
      </c>
      <c r="AO192" s="883">
        <f t="shared" si="144"/>
        <v>0</v>
      </c>
      <c r="AP192" s="884">
        <f t="shared" si="145"/>
        <v>0</v>
      </c>
      <c r="AQ192" s="768">
        <f t="shared" si="146"/>
        <v>0</v>
      </c>
      <c r="AR192" s="883">
        <f t="shared" si="147"/>
        <v>0</v>
      </c>
      <c r="AS192" s="886">
        <f t="shared" si="148"/>
        <v>0</v>
      </c>
      <c r="AT192" s="888">
        <f t="shared" si="149"/>
        <v>0</v>
      </c>
      <c r="AU192" s="886">
        <f t="shared" si="150"/>
        <v>0</v>
      </c>
      <c r="AV192" s="886">
        <f t="shared" si="151"/>
        <v>0</v>
      </c>
      <c r="AW192" s="888">
        <f t="shared" si="152"/>
        <v>0</v>
      </c>
      <c r="AX192" s="886">
        <f t="shared" si="153"/>
        <v>0</v>
      </c>
      <c r="AY192" s="886">
        <f t="shared" si="154"/>
        <v>0</v>
      </c>
      <c r="AZ192" s="888">
        <f t="shared" si="155"/>
        <v>0</v>
      </c>
      <c r="BA192" s="884">
        <f t="shared" si="156"/>
        <v>0</v>
      </c>
      <c r="BB192" s="883">
        <f t="shared" si="157"/>
        <v>0</v>
      </c>
      <c r="BC192" s="884">
        <f t="shared" si="158"/>
        <v>0</v>
      </c>
      <c r="BD192" s="883">
        <f t="shared" si="159"/>
        <v>0</v>
      </c>
      <c r="BE192" s="886">
        <f t="shared" si="160"/>
        <v>0</v>
      </c>
      <c r="BF192" s="886">
        <f t="shared" si="161"/>
        <v>0</v>
      </c>
      <c r="BG192" s="888">
        <f t="shared" si="162"/>
        <v>0</v>
      </c>
      <c r="BH192" s="886">
        <f t="shared" si="163"/>
        <v>0</v>
      </c>
      <c r="BI192" s="886">
        <f t="shared" si="164"/>
        <v>0</v>
      </c>
      <c r="BJ192" s="890">
        <f t="shared" si="165"/>
        <v>0</v>
      </c>
      <c r="BK192" s="885">
        <f t="shared" si="166"/>
        <v>0</v>
      </c>
      <c r="BL192" s="885">
        <f t="shared" si="167"/>
        <v>0</v>
      </c>
      <c r="BM192" s="762"/>
      <c r="BN192" s="764"/>
      <c r="BO192" s="770"/>
      <c r="BP192" s="763"/>
      <c r="BQ192" s="764"/>
      <c r="BR192" s="770"/>
      <c r="BS192" s="768">
        <f t="shared" si="168"/>
        <v>0</v>
      </c>
      <c r="BT192" s="768">
        <f t="shared" si="169"/>
        <v>0</v>
      </c>
      <c r="BU192" s="771">
        <f t="shared" si="170"/>
        <v>0</v>
      </c>
      <c r="BV192" s="772"/>
      <c r="BW192" s="767"/>
      <c r="BX192" s="765"/>
      <c r="BY192" s="772"/>
      <c r="BZ192" s="767"/>
      <c r="CA192" s="765"/>
      <c r="CB192" s="772"/>
      <c r="CC192" s="767"/>
      <c r="CD192" s="765"/>
      <c r="CE192" s="773">
        <f t="shared" si="171"/>
        <v>0</v>
      </c>
      <c r="CF192" s="774">
        <f t="shared" si="172"/>
        <v>0</v>
      </c>
      <c r="CG192" s="775">
        <f t="shared" si="173"/>
        <v>0</v>
      </c>
      <c r="CH192" s="772"/>
      <c r="CI192" s="767"/>
      <c r="CJ192" s="776"/>
      <c r="CK192" s="874">
        <v>716</v>
      </c>
      <c r="CL192" s="778">
        <v>954</v>
      </c>
      <c r="CM192" s="764">
        <v>903</v>
      </c>
      <c r="CN192" s="764">
        <v>813</v>
      </c>
      <c r="CO192" s="767">
        <v>909</v>
      </c>
      <c r="CP192" s="780">
        <v>896</v>
      </c>
      <c r="CQ192" s="777">
        <v>144</v>
      </c>
      <c r="CR192" s="778">
        <v>263</v>
      </c>
      <c r="CS192" s="778">
        <v>267</v>
      </c>
      <c r="CT192" s="778">
        <v>294</v>
      </c>
      <c r="CU192" s="778">
        <v>326</v>
      </c>
      <c r="CV192" s="764">
        <v>397</v>
      </c>
      <c r="CW192" s="767">
        <v>342</v>
      </c>
      <c r="CX192" s="765">
        <v>312</v>
      </c>
      <c r="CY192" s="777"/>
      <c r="CZ192" s="778"/>
      <c r="DA192" s="778"/>
      <c r="DB192" s="778"/>
      <c r="DC192" s="778"/>
      <c r="DD192" s="767"/>
      <c r="DE192" s="767"/>
      <c r="DF192" s="765"/>
      <c r="DG192" s="892">
        <f t="shared" si="202"/>
        <v>144</v>
      </c>
      <c r="DH192" s="884">
        <f t="shared" si="174"/>
        <v>144</v>
      </c>
      <c r="DI192" s="883">
        <f t="shared" si="203"/>
        <v>263</v>
      </c>
      <c r="DJ192" s="884">
        <f t="shared" si="175"/>
        <v>263</v>
      </c>
      <c r="DK192" s="883">
        <f t="shared" si="204"/>
        <v>267</v>
      </c>
      <c r="DL192" s="884">
        <f t="shared" si="176"/>
        <v>267</v>
      </c>
      <c r="DM192" s="888">
        <f t="shared" si="205"/>
        <v>294</v>
      </c>
      <c r="DN192" s="886">
        <f t="shared" si="180"/>
        <v>294</v>
      </c>
      <c r="DO192" s="886">
        <f t="shared" si="177"/>
        <v>294</v>
      </c>
      <c r="DP192" s="888">
        <f t="shared" si="206"/>
        <v>326</v>
      </c>
      <c r="DQ192" s="886">
        <f t="shared" si="181"/>
        <v>326</v>
      </c>
      <c r="DR192" s="886">
        <f t="shared" si="178"/>
        <v>326</v>
      </c>
      <c r="DS192" s="888">
        <f t="shared" si="207"/>
        <v>397</v>
      </c>
      <c r="DT192" s="886">
        <f t="shared" si="182"/>
        <v>397</v>
      </c>
      <c r="DU192" s="886">
        <f t="shared" si="179"/>
        <v>397</v>
      </c>
      <c r="DV192" s="886">
        <f t="shared" si="183"/>
        <v>397</v>
      </c>
      <c r="DW192" s="888">
        <f t="shared" si="208"/>
        <v>342</v>
      </c>
      <c r="DX192" s="886">
        <f t="shared" si="184"/>
        <v>342</v>
      </c>
      <c r="DY192" s="886">
        <f t="shared" si="185"/>
        <v>342</v>
      </c>
      <c r="DZ192" s="954">
        <f t="shared" si="201"/>
        <v>312</v>
      </c>
      <c r="EA192" s="885">
        <f t="shared" si="186"/>
        <v>312</v>
      </c>
      <c r="EB192" s="885">
        <f t="shared" si="187"/>
        <v>312</v>
      </c>
      <c r="EC192" s="772">
        <v>212</v>
      </c>
      <c r="ED192" s="767">
        <v>203</v>
      </c>
      <c r="EE192" s="770">
        <v>176</v>
      </c>
      <c r="EF192" s="764">
        <v>19</v>
      </c>
      <c r="EG192" s="767">
        <v>10</v>
      </c>
      <c r="EH192" s="782">
        <v>21</v>
      </c>
      <c r="EI192" s="774">
        <f t="shared" si="188"/>
        <v>166</v>
      </c>
      <c r="EJ192" s="774">
        <f t="shared" si="189"/>
        <v>129</v>
      </c>
      <c r="EK192" s="775">
        <f t="shared" si="190"/>
        <v>115</v>
      </c>
      <c r="EL192" s="772">
        <v>50</v>
      </c>
      <c r="EM192" s="767">
        <v>43</v>
      </c>
      <c r="EN192" s="770">
        <v>54</v>
      </c>
      <c r="EO192" s="772">
        <v>54</v>
      </c>
      <c r="EP192" s="767">
        <v>60</v>
      </c>
      <c r="EQ192" s="782">
        <v>71</v>
      </c>
      <c r="ER192" s="772">
        <v>11</v>
      </c>
      <c r="ES192" s="767">
        <v>17</v>
      </c>
      <c r="ET192" s="770">
        <v>22</v>
      </c>
      <c r="EU192" s="774">
        <f t="shared" si="191"/>
        <v>179</v>
      </c>
      <c r="EV192" s="774">
        <f t="shared" si="192"/>
        <v>206</v>
      </c>
      <c r="EW192" s="775">
        <f t="shared" si="193"/>
        <v>250</v>
      </c>
      <c r="EX192" s="772">
        <v>24</v>
      </c>
      <c r="EY192" s="767">
        <v>66</v>
      </c>
      <c r="EZ192" s="770">
        <v>50</v>
      </c>
    </row>
    <row r="193" spans="1:156">
      <c r="A193" s="679" t="s">
        <v>87</v>
      </c>
      <c r="B193" s="423" t="s">
        <v>942</v>
      </c>
      <c r="C193" s="820"/>
      <c r="D193" s="424">
        <v>157304</v>
      </c>
      <c r="E193" s="425">
        <v>9</v>
      </c>
      <c r="F193" s="762"/>
      <c r="G193" s="763"/>
      <c r="H193" s="763"/>
      <c r="I193" s="764"/>
      <c r="J193" s="764"/>
      <c r="K193" s="764"/>
      <c r="L193" s="765"/>
      <c r="M193" s="762"/>
      <c r="N193" s="763"/>
      <c r="O193" s="766"/>
      <c r="P193" s="766"/>
      <c r="Q193" s="763"/>
      <c r="R193" s="763"/>
      <c r="S193" s="763"/>
      <c r="T193" s="763"/>
      <c r="U193" s="763"/>
      <c r="V193" s="764"/>
      <c r="W193" s="767"/>
      <c r="X193" s="765"/>
      <c r="Y193" s="762"/>
      <c r="Z193" s="763"/>
      <c r="AA193" s="763"/>
      <c r="AB193" s="763"/>
      <c r="AC193" s="764"/>
      <c r="AD193" s="767"/>
      <c r="AE193" s="763"/>
      <c r="AF193" s="763"/>
      <c r="AG193" s="763"/>
      <c r="AH193" s="764"/>
      <c r="AI193" s="767"/>
      <c r="AJ193" s="765"/>
      <c r="AK193" s="892">
        <f t="shared" si="140"/>
        <v>0</v>
      </c>
      <c r="AL193" s="884">
        <f t="shared" si="141"/>
        <v>0</v>
      </c>
      <c r="AM193" s="883">
        <f t="shared" si="142"/>
        <v>0</v>
      </c>
      <c r="AN193" s="884">
        <f t="shared" si="143"/>
        <v>0</v>
      </c>
      <c r="AO193" s="883">
        <f t="shared" si="144"/>
        <v>0</v>
      </c>
      <c r="AP193" s="884">
        <f t="shared" si="145"/>
        <v>0</v>
      </c>
      <c r="AQ193" s="768">
        <f t="shared" si="146"/>
        <v>0</v>
      </c>
      <c r="AR193" s="883">
        <f t="shared" si="147"/>
        <v>0</v>
      </c>
      <c r="AS193" s="886">
        <f t="shared" si="148"/>
        <v>0</v>
      </c>
      <c r="AT193" s="888">
        <f t="shared" si="149"/>
        <v>0</v>
      </c>
      <c r="AU193" s="886">
        <f t="shared" si="150"/>
        <v>0</v>
      </c>
      <c r="AV193" s="886">
        <f t="shared" si="151"/>
        <v>0</v>
      </c>
      <c r="AW193" s="888">
        <f t="shared" si="152"/>
        <v>0</v>
      </c>
      <c r="AX193" s="886">
        <f t="shared" si="153"/>
        <v>0</v>
      </c>
      <c r="AY193" s="886">
        <f t="shared" si="154"/>
        <v>0</v>
      </c>
      <c r="AZ193" s="888">
        <f t="shared" si="155"/>
        <v>0</v>
      </c>
      <c r="BA193" s="884">
        <f t="shared" si="156"/>
        <v>0</v>
      </c>
      <c r="BB193" s="883">
        <f t="shared" si="157"/>
        <v>0</v>
      </c>
      <c r="BC193" s="884">
        <f t="shared" si="158"/>
        <v>0</v>
      </c>
      <c r="BD193" s="883">
        <f t="shared" si="159"/>
        <v>0</v>
      </c>
      <c r="BE193" s="886">
        <f t="shared" si="160"/>
        <v>0</v>
      </c>
      <c r="BF193" s="886">
        <f t="shared" si="161"/>
        <v>0</v>
      </c>
      <c r="BG193" s="888">
        <f t="shared" si="162"/>
        <v>0</v>
      </c>
      <c r="BH193" s="886">
        <f t="shared" si="163"/>
        <v>0</v>
      </c>
      <c r="BI193" s="886">
        <f t="shared" si="164"/>
        <v>0</v>
      </c>
      <c r="BJ193" s="890">
        <f t="shared" si="165"/>
        <v>0</v>
      </c>
      <c r="BK193" s="885">
        <f t="shared" si="166"/>
        <v>0</v>
      </c>
      <c r="BL193" s="885">
        <f t="shared" si="167"/>
        <v>0</v>
      </c>
      <c r="BM193" s="762"/>
      <c r="BN193" s="764"/>
      <c r="BO193" s="770"/>
      <c r="BP193" s="763"/>
      <c r="BQ193" s="764"/>
      <c r="BR193" s="770"/>
      <c r="BS193" s="768">
        <f t="shared" si="168"/>
        <v>0</v>
      </c>
      <c r="BT193" s="768">
        <f t="shared" si="169"/>
        <v>0</v>
      </c>
      <c r="BU193" s="771">
        <f t="shared" si="170"/>
        <v>0</v>
      </c>
      <c r="BV193" s="772"/>
      <c r="BW193" s="767"/>
      <c r="BX193" s="765"/>
      <c r="BY193" s="772"/>
      <c r="BZ193" s="767"/>
      <c r="CA193" s="765"/>
      <c r="CB193" s="772"/>
      <c r="CC193" s="767"/>
      <c r="CD193" s="765"/>
      <c r="CE193" s="773">
        <f t="shared" si="171"/>
        <v>0</v>
      </c>
      <c r="CF193" s="774">
        <f t="shared" si="172"/>
        <v>0</v>
      </c>
      <c r="CG193" s="775">
        <f t="shared" si="173"/>
        <v>0</v>
      </c>
      <c r="CH193" s="772"/>
      <c r="CI193" s="767"/>
      <c r="CJ193" s="776"/>
      <c r="CK193" s="874">
        <v>633</v>
      </c>
      <c r="CL193" s="778">
        <v>645</v>
      </c>
      <c r="CM193" s="764">
        <v>575</v>
      </c>
      <c r="CN193" s="764">
        <v>755</v>
      </c>
      <c r="CO193" s="767">
        <v>636</v>
      </c>
      <c r="CP193" s="780">
        <v>647</v>
      </c>
      <c r="CQ193" s="777">
        <v>281</v>
      </c>
      <c r="CR193" s="778">
        <v>273</v>
      </c>
      <c r="CS193" s="778">
        <v>282</v>
      </c>
      <c r="CT193" s="778">
        <v>322</v>
      </c>
      <c r="CU193" s="778">
        <v>300</v>
      </c>
      <c r="CV193" s="764">
        <v>370</v>
      </c>
      <c r="CW193" s="767">
        <v>303</v>
      </c>
      <c r="CX193" s="765">
        <v>344</v>
      </c>
      <c r="CY193" s="777"/>
      <c r="CZ193" s="778"/>
      <c r="DA193" s="778"/>
      <c r="DB193" s="778"/>
      <c r="DC193" s="778"/>
      <c r="DD193" s="767"/>
      <c r="DE193" s="767"/>
      <c r="DF193" s="765"/>
      <c r="DG193" s="892">
        <f t="shared" si="202"/>
        <v>281</v>
      </c>
      <c r="DH193" s="884">
        <f t="shared" si="174"/>
        <v>281</v>
      </c>
      <c r="DI193" s="883">
        <f t="shared" si="203"/>
        <v>273</v>
      </c>
      <c r="DJ193" s="884">
        <f t="shared" si="175"/>
        <v>273</v>
      </c>
      <c r="DK193" s="883">
        <f t="shared" si="204"/>
        <v>282</v>
      </c>
      <c r="DL193" s="884">
        <f t="shared" si="176"/>
        <v>282</v>
      </c>
      <c r="DM193" s="888">
        <f t="shared" si="205"/>
        <v>322</v>
      </c>
      <c r="DN193" s="886">
        <f t="shared" si="180"/>
        <v>322</v>
      </c>
      <c r="DO193" s="886">
        <f t="shared" si="177"/>
        <v>322</v>
      </c>
      <c r="DP193" s="888">
        <f t="shared" si="206"/>
        <v>300</v>
      </c>
      <c r="DQ193" s="886">
        <f t="shared" si="181"/>
        <v>300</v>
      </c>
      <c r="DR193" s="886">
        <f t="shared" si="178"/>
        <v>300</v>
      </c>
      <c r="DS193" s="888">
        <f t="shared" si="207"/>
        <v>370</v>
      </c>
      <c r="DT193" s="886">
        <f t="shared" si="182"/>
        <v>370</v>
      </c>
      <c r="DU193" s="886">
        <f t="shared" si="179"/>
        <v>370</v>
      </c>
      <c r="DV193" s="886">
        <f t="shared" si="183"/>
        <v>370</v>
      </c>
      <c r="DW193" s="888">
        <f t="shared" si="208"/>
        <v>303</v>
      </c>
      <c r="DX193" s="886">
        <f t="shared" si="184"/>
        <v>303</v>
      </c>
      <c r="DY193" s="886">
        <f t="shared" si="185"/>
        <v>303</v>
      </c>
      <c r="DZ193" s="954">
        <f t="shared" si="201"/>
        <v>344</v>
      </c>
      <c r="EA193" s="885">
        <f t="shared" si="186"/>
        <v>344</v>
      </c>
      <c r="EB193" s="885">
        <f t="shared" si="187"/>
        <v>344</v>
      </c>
      <c r="EC193" s="772">
        <v>242</v>
      </c>
      <c r="ED193" s="767">
        <v>189</v>
      </c>
      <c r="EE193" s="770">
        <v>199</v>
      </c>
      <c r="EF193" s="764">
        <v>27</v>
      </c>
      <c r="EG193" s="767">
        <v>9</v>
      </c>
      <c r="EH193" s="782">
        <v>25</v>
      </c>
      <c r="EI193" s="774">
        <f t="shared" si="188"/>
        <v>101</v>
      </c>
      <c r="EJ193" s="774">
        <f t="shared" si="189"/>
        <v>105</v>
      </c>
      <c r="EK193" s="775">
        <f t="shared" si="190"/>
        <v>120</v>
      </c>
      <c r="EL193" s="772">
        <v>129</v>
      </c>
      <c r="EM193" s="767">
        <v>101</v>
      </c>
      <c r="EN193" s="770">
        <v>123</v>
      </c>
      <c r="EO193" s="772">
        <v>42</v>
      </c>
      <c r="EP193" s="767">
        <v>45</v>
      </c>
      <c r="EQ193" s="782">
        <v>52</v>
      </c>
      <c r="ER193" s="772">
        <v>14</v>
      </c>
      <c r="ES193" s="767">
        <v>15</v>
      </c>
      <c r="ET193" s="770">
        <v>27</v>
      </c>
      <c r="EU193" s="774">
        <f t="shared" si="191"/>
        <v>137</v>
      </c>
      <c r="EV193" s="774">
        <f t="shared" si="192"/>
        <v>139</v>
      </c>
      <c r="EW193" s="775">
        <f t="shared" si="193"/>
        <v>168</v>
      </c>
      <c r="EX193" s="772">
        <v>84</v>
      </c>
      <c r="EY193" s="767">
        <v>89</v>
      </c>
      <c r="EZ193" s="770">
        <v>109</v>
      </c>
    </row>
    <row r="194" spans="1:156">
      <c r="A194" s="679" t="s">
        <v>87</v>
      </c>
      <c r="B194" s="684" t="s">
        <v>943</v>
      </c>
      <c r="C194" s="820"/>
      <c r="D194" s="424">
        <v>157331</v>
      </c>
      <c r="E194" s="425">
        <v>9</v>
      </c>
      <c r="F194" s="762"/>
      <c r="G194" s="763"/>
      <c r="H194" s="763"/>
      <c r="I194" s="764"/>
      <c r="J194" s="764"/>
      <c r="K194" s="764"/>
      <c r="L194" s="765"/>
      <c r="M194" s="762"/>
      <c r="N194" s="763"/>
      <c r="O194" s="766"/>
      <c r="P194" s="766"/>
      <c r="Q194" s="763"/>
      <c r="R194" s="763"/>
      <c r="S194" s="763"/>
      <c r="T194" s="763"/>
      <c r="U194" s="763"/>
      <c r="V194" s="764"/>
      <c r="W194" s="767"/>
      <c r="X194" s="765"/>
      <c r="Y194" s="762"/>
      <c r="Z194" s="763"/>
      <c r="AA194" s="763"/>
      <c r="AB194" s="763"/>
      <c r="AC194" s="764"/>
      <c r="AD194" s="767"/>
      <c r="AE194" s="763"/>
      <c r="AF194" s="763"/>
      <c r="AG194" s="763"/>
      <c r="AH194" s="764"/>
      <c r="AI194" s="767"/>
      <c r="AJ194" s="765"/>
      <c r="AK194" s="892">
        <f t="shared" si="140"/>
        <v>0</v>
      </c>
      <c r="AL194" s="884">
        <f t="shared" si="141"/>
        <v>0</v>
      </c>
      <c r="AM194" s="883">
        <f t="shared" si="142"/>
        <v>0</v>
      </c>
      <c r="AN194" s="884">
        <f t="shared" si="143"/>
        <v>0</v>
      </c>
      <c r="AO194" s="883">
        <f t="shared" si="144"/>
        <v>0</v>
      </c>
      <c r="AP194" s="884">
        <f t="shared" si="145"/>
        <v>0</v>
      </c>
      <c r="AQ194" s="768">
        <f t="shared" si="146"/>
        <v>0</v>
      </c>
      <c r="AR194" s="883">
        <f t="shared" si="147"/>
        <v>0</v>
      </c>
      <c r="AS194" s="886">
        <f t="shared" si="148"/>
        <v>0</v>
      </c>
      <c r="AT194" s="888">
        <f t="shared" si="149"/>
        <v>0</v>
      </c>
      <c r="AU194" s="886">
        <f t="shared" si="150"/>
        <v>0</v>
      </c>
      <c r="AV194" s="886">
        <f t="shared" si="151"/>
        <v>0</v>
      </c>
      <c r="AW194" s="888">
        <f t="shared" si="152"/>
        <v>0</v>
      </c>
      <c r="AX194" s="886">
        <f t="shared" si="153"/>
        <v>0</v>
      </c>
      <c r="AY194" s="886">
        <f t="shared" si="154"/>
        <v>0</v>
      </c>
      <c r="AZ194" s="888">
        <f t="shared" si="155"/>
        <v>0</v>
      </c>
      <c r="BA194" s="884">
        <f t="shared" si="156"/>
        <v>0</v>
      </c>
      <c r="BB194" s="883">
        <f t="shared" si="157"/>
        <v>0</v>
      </c>
      <c r="BC194" s="884">
        <f t="shared" si="158"/>
        <v>0</v>
      </c>
      <c r="BD194" s="883">
        <f t="shared" si="159"/>
        <v>0</v>
      </c>
      <c r="BE194" s="886">
        <f t="shared" si="160"/>
        <v>0</v>
      </c>
      <c r="BF194" s="886">
        <f t="shared" si="161"/>
        <v>0</v>
      </c>
      <c r="BG194" s="888">
        <f t="shared" si="162"/>
        <v>0</v>
      </c>
      <c r="BH194" s="886">
        <f t="shared" si="163"/>
        <v>0</v>
      </c>
      <c r="BI194" s="886">
        <f t="shared" si="164"/>
        <v>0</v>
      </c>
      <c r="BJ194" s="890">
        <f t="shared" si="165"/>
        <v>0</v>
      </c>
      <c r="BK194" s="885">
        <f t="shared" si="166"/>
        <v>0</v>
      </c>
      <c r="BL194" s="885">
        <f t="shared" si="167"/>
        <v>0</v>
      </c>
      <c r="BM194" s="762"/>
      <c r="BN194" s="764"/>
      <c r="BO194" s="770"/>
      <c r="BP194" s="763"/>
      <c r="BQ194" s="764"/>
      <c r="BR194" s="770"/>
      <c r="BS194" s="768">
        <f t="shared" si="168"/>
        <v>0</v>
      </c>
      <c r="BT194" s="768">
        <f t="shared" si="169"/>
        <v>0</v>
      </c>
      <c r="BU194" s="771">
        <f t="shared" si="170"/>
        <v>0</v>
      </c>
      <c r="BV194" s="772"/>
      <c r="BW194" s="767"/>
      <c r="BX194" s="765"/>
      <c r="BY194" s="772"/>
      <c r="BZ194" s="767"/>
      <c r="CA194" s="765"/>
      <c r="CB194" s="772"/>
      <c r="CC194" s="767"/>
      <c r="CD194" s="765"/>
      <c r="CE194" s="773">
        <f t="shared" si="171"/>
        <v>0</v>
      </c>
      <c r="CF194" s="774">
        <f t="shared" si="172"/>
        <v>0</v>
      </c>
      <c r="CG194" s="775">
        <f t="shared" si="173"/>
        <v>0</v>
      </c>
      <c r="CH194" s="772"/>
      <c r="CI194" s="767"/>
      <c r="CJ194" s="776"/>
      <c r="CK194" s="874">
        <v>461</v>
      </c>
      <c r="CL194" s="778">
        <v>582</v>
      </c>
      <c r="CM194" s="764">
        <v>698</v>
      </c>
      <c r="CN194" s="764">
        <v>486</v>
      </c>
      <c r="CO194" s="767">
        <v>788</v>
      </c>
      <c r="CP194" s="780">
        <v>732</v>
      </c>
      <c r="CQ194" s="777">
        <v>218</v>
      </c>
      <c r="CR194" s="778">
        <v>161</v>
      </c>
      <c r="CS194" s="778">
        <v>214</v>
      </c>
      <c r="CT194" s="778">
        <v>237</v>
      </c>
      <c r="CU194" s="778">
        <v>271</v>
      </c>
      <c r="CV194" s="764">
        <v>245</v>
      </c>
      <c r="CW194" s="767">
        <v>400</v>
      </c>
      <c r="CX194" s="765">
        <v>408</v>
      </c>
      <c r="CY194" s="777"/>
      <c r="CZ194" s="778"/>
      <c r="DA194" s="778"/>
      <c r="DB194" s="778"/>
      <c r="DC194" s="778"/>
      <c r="DD194" s="767"/>
      <c r="DE194" s="767"/>
      <c r="DF194" s="765"/>
      <c r="DG194" s="892">
        <f t="shared" si="202"/>
        <v>218</v>
      </c>
      <c r="DH194" s="884">
        <f t="shared" si="174"/>
        <v>218</v>
      </c>
      <c r="DI194" s="883">
        <f t="shared" si="203"/>
        <v>161</v>
      </c>
      <c r="DJ194" s="884">
        <f t="shared" si="175"/>
        <v>161</v>
      </c>
      <c r="DK194" s="883">
        <f t="shared" si="204"/>
        <v>214</v>
      </c>
      <c r="DL194" s="884">
        <f t="shared" si="176"/>
        <v>214</v>
      </c>
      <c r="DM194" s="888">
        <f t="shared" si="205"/>
        <v>237</v>
      </c>
      <c r="DN194" s="886">
        <f t="shared" si="180"/>
        <v>237</v>
      </c>
      <c r="DO194" s="886">
        <f t="shared" si="177"/>
        <v>237</v>
      </c>
      <c r="DP194" s="888">
        <f t="shared" si="206"/>
        <v>271</v>
      </c>
      <c r="DQ194" s="886">
        <f t="shared" si="181"/>
        <v>271</v>
      </c>
      <c r="DR194" s="886">
        <f t="shared" si="178"/>
        <v>271</v>
      </c>
      <c r="DS194" s="888">
        <f t="shared" si="207"/>
        <v>245</v>
      </c>
      <c r="DT194" s="886">
        <f t="shared" si="182"/>
        <v>245</v>
      </c>
      <c r="DU194" s="886">
        <f t="shared" si="179"/>
        <v>245</v>
      </c>
      <c r="DV194" s="886">
        <f t="shared" si="183"/>
        <v>245</v>
      </c>
      <c r="DW194" s="888">
        <f t="shared" si="208"/>
        <v>400</v>
      </c>
      <c r="DX194" s="886">
        <f t="shared" si="184"/>
        <v>400</v>
      </c>
      <c r="DY194" s="886">
        <f t="shared" si="185"/>
        <v>400</v>
      </c>
      <c r="DZ194" s="954">
        <f t="shared" si="201"/>
        <v>408</v>
      </c>
      <c r="EA194" s="885">
        <f t="shared" si="186"/>
        <v>408</v>
      </c>
      <c r="EB194" s="885">
        <f t="shared" si="187"/>
        <v>408</v>
      </c>
      <c r="EC194" s="772">
        <v>137</v>
      </c>
      <c r="ED194" s="767">
        <v>217</v>
      </c>
      <c r="EE194" s="770">
        <v>233</v>
      </c>
      <c r="EF194" s="764">
        <v>7</v>
      </c>
      <c r="EG194" s="767">
        <v>13</v>
      </c>
      <c r="EH194" s="782">
        <v>6</v>
      </c>
      <c r="EI194" s="774">
        <f t="shared" si="188"/>
        <v>101</v>
      </c>
      <c r="EJ194" s="774">
        <f t="shared" si="189"/>
        <v>170</v>
      </c>
      <c r="EK194" s="775">
        <f t="shared" si="190"/>
        <v>169</v>
      </c>
      <c r="EL194" s="772">
        <v>75</v>
      </c>
      <c r="EM194" s="767">
        <v>89</v>
      </c>
      <c r="EN194" s="770">
        <v>76</v>
      </c>
      <c r="EO194" s="772">
        <v>21</v>
      </c>
      <c r="EP194" s="767">
        <v>33</v>
      </c>
      <c r="EQ194" s="782">
        <v>29</v>
      </c>
      <c r="ER194" s="772">
        <v>13</v>
      </c>
      <c r="ES194" s="767">
        <v>9</v>
      </c>
      <c r="ET194" s="770">
        <v>12</v>
      </c>
      <c r="EU194" s="774">
        <f t="shared" si="191"/>
        <v>128</v>
      </c>
      <c r="EV194" s="774">
        <f t="shared" si="192"/>
        <v>140</v>
      </c>
      <c r="EW194" s="775">
        <f t="shared" si="193"/>
        <v>128</v>
      </c>
      <c r="EX194" s="772">
        <v>73</v>
      </c>
      <c r="EY194" s="767">
        <v>54</v>
      </c>
      <c r="EZ194" s="770">
        <v>88</v>
      </c>
    </row>
    <row r="195" spans="1:156">
      <c r="A195" s="679" t="s">
        <v>87</v>
      </c>
      <c r="B195" s="680" t="s">
        <v>944</v>
      </c>
      <c r="C195" s="820"/>
      <c r="D195" s="424">
        <v>247940</v>
      </c>
      <c r="E195" s="419">
        <v>9</v>
      </c>
      <c r="F195" s="762"/>
      <c r="G195" s="763"/>
      <c r="H195" s="763"/>
      <c r="I195" s="764"/>
      <c r="J195" s="764"/>
      <c r="K195" s="764"/>
      <c r="L195" s="765"/>
      <c r="M195" s="762"/>
      <c r="N195" s="763"/>
      <c r="O195" s="766"/>
      <c r="P195" s="766"/>
      <c r="Q195" s="763"/>
      <c r="R195" s="763"/>
      <c r="S195" s="763"/>
      <c r="T195" s="763"/>
      <c r="U195" s="763"/>
      <c r="V195" s="764"/>
      <c r="W195" s="767"/>
      <c r="X195" s="765"/>
      <c r="Y195" s="762"/>
      <c r="Z195" s="763"/>
      <c r="AA195" s="763"/>
      <c r="AB195" s="763"/>
      <c r="AC195" s="764"/>
      <c r="AD195" s="767"/>
      <c r="AE195" s="763"/>
      <c r="AF195" s="763"/>
      <c r="AG195" s="763"/>
      <c r="AH195" s="764"/>
      <c r="AI195" s="767"/>
      <c r="AJ195" s="765"/>
      <c r="AK195" s="892">
        <f t="shared" si="140"/>
        <v>0</v>
      </c>
      <c r="AL195" s="884">
        <f t="shared" si="141"/>
        <v>0</v>
      </c>
      <c r="AM195" s="883">
        <f t="shared" si="142"/>
        <v>0</v>
      </c>
      <c r="AN195" s="884">
        <f t="shared" si="143"/>
        <v>0</v>
      </c>
      <c r="AO195" s="883">
        <f t="shared" si="144"/>
        <v>0</v>
      </c>
      <c r="AP195" s="884">
        <f t="shared" si="145"/>
        <v>0</v>
      </c>
      <c r="AQ195" s="768">
        <f t="shared" si="146"/>
        <v>0</v>
      </c>
      <c r="AR195" s="883">
        <f t="shared" si="147"/>
        <v>0</v>
      </c>
      <c r="AS195" s="886">
        <f t="shared" si="148"/>
        <v>0</v>
      </c>
      <c r="AT195" s="888">
        <f t="shared" si="149"/>
        <v>0</v>
      </c>
      <c r="AU195" s="886">
        <f t="shared" si="150"/>
        <v>0</v>
      </c>
      <c r="AV195" s="886">
        <f t="shared" si="151"/>
        <v>0</v>
      </c>
      <c r="AW195" s="888">
        <f t="shared" si="152"/>
        <v>0</v>
      </c>
      <c r="AX195" s="886">
        <f t="shared" si="153"/>
        <v>0</v>
      </c>
      <c r="AY195" s="886">
        <f t="shared" si="154"/>
        <v>0</v>
      </c>
      <c r="AZ195" s="888">
        <f t="shared" si="155"/>
        <v>0</v>
      </c>
      <c r="BA195" s="884">
        <f t="shared" si="156"/>
        <v>0</v>
      </c>
      <c r="BB195" s="883">
        <f t="shared" si="157"/>
        <v>0</v>
      </c>
      <c r="BC195" s="884">
        <f t="shared" si="158"/>
        <v>0</v>
      </c>
      <c r="BD195" s="883">
        <f t="shared" si="159"/>
        <v>0</v>
      </c>
      <c r="BE195" s="886">
        <f t="shared" si="160"/>
        <v>0</v>
      </c>
      <c r="BF195" s="886">
        <f t="shared" si="161"/>
        <v>0</v>
      </c>
      <c r="BG195" s="888">
        <f t="shared" si="162"/>
        <v>0</v>
      </c>
      <c r="BH195" s="886">
        <f t="shared" si="163"/>
        <v>0</v>
      </c>
      <c r="BI195" s="886">
        <f t="shared" si="164"/>
        <v>0</v>
      </c>
      <c r="BJ195" s="890">
        <f t="shared" si="165"/>
        <v>0</v>
      </c>
      <c r="BK195" s="885">
        <f t="shared" si="166"/>
        <v>0</v>
      </c>
      <c r="BL195" s="885">
        <f t="shared" si="167"/>
        <v>0</v>
      </c>
      <c r="BM195" s="762"/>
      <c r="BN195" s="764"/>
      <c r="BO195" s="770"/>
      <c r="BP195" s="763"/>
      <c r="BQ195" s="764"/>
      <c r="BR195" s="770"/>
      <c r="BS195" s="768">
        <f t="shared" si="168"/>
        <v>0</v>
      </c>
      <c r="BT195" s="768">
        <f t="shared" si="169"/>
        <v>0</v>
      </c>
      <c r="BU195" s="771">
        <f t="shared" si="170"/>
        <v>0</v>
      </c>
      <c r="BV195" s="772"/>
      <c r="BW195" s="767"/>
      <c r="BX195" s="765"/>
      <c r="BY195" s="772"/>
      <c r="BZ195" s="767"/>
      <c r="CA195" s="765"/>
      <c r="CB195" s="772"/>
      <c r="CC195" s="767"/>
      <c r="CD195" s="765"/>
      <c r="CE195" s="773">
        <f t="shared" si="171"/>
        <v>0</v>
      </c>
      <c r="CF195" s="774">
        <f t="shared" si="172"/>
        <v>0</v>
      </c>
      <c r="CG195" s="775">
        <f t="shared" si="173"/>
        <v>0</v>
      </c>
      <c r="CH195" s="772"/>
      <c r="CI195" s="767"/>
      <c r="CJ195" s="776"/>
      <c r="CK195" s="874">
        <v>998</v>
      </c>
      <c r="CL195" s="778">
        <v>852</v>
      </c>
      <c r="CM195" s="764">
        <v>850</v>
      </c>
      <c r="CN195" s="764">
        <v>824</v>
      </c>
      <c r="CO195" s="767">
        <v>934</v>
      </c>
      <c r="CP195" s="780">
        <v>839</v>
      </c>
      <c r="CQ195" s="777">
        <v>290</v>
      </c>
      <c r="CR195" s="778">
        <v>215</v>
      </c>
      <c r="CS195" s="778">
        <v>496</v>
      </c>
      <c r="CT195" s="778">
        <v>408</v>
      </c>
      <c r="CU195" s="778">
        <v>467</v>
      </c>
      <c r="CV195" s="764">
        <v>507</v>
      </c>
      <c r="CW195" s="767">
        <v>581</v>
      </c>
      <c r="CX195" s="765">
        <v>534</v>
      </c>
      <c r="CY195" s="777"/>
      <c r="CZ195" s="778"/>
      <c r="DA195" s="778"/>
      <c r="DB195" s="778"/>
      <c r="DC195" s="778"/>
      <c r="DD195" s="767"/>
      <c r="DE195" s="767"/>
      <c r="DF195" s="765"/>
      <c r="DG195" s="892">
        <f t="shared" si="202"/>
        <v>290</v>
      </c>
      <c r="DH195" s="884">
        <f t="shared" si="174"/>
        <v>290</v>
      </c>
      <c r="DI195" s="883">
        <f t="shared" si="203"/>
        <v>215</v>
      </c>
      <c r="DJ195" s="884">
        <f t="shared" si="175"/>
        <v>215</v>
      </c>
      <c r="DK195" s="883">
        <f t="shared" si="204"/>
        <v>496</v>
      </c>
      <c r="DL195" s="884">
        <f t="shared" si="176"/>
        <v>496</v>
      </c>
      <c r="DM195" s="888">
        <f t="shared" si="205"/>
        <v>408</v>
      </c>
      <c r="DN195" s="886">
        <f t="shared" si="180"/>
        <v>408</v>
      </c>
      <c r="DO195" s="886">
        <f t="shared" si="177"/>
        <v>408</v>
      </c>
      <c r="DP195" s="888">
        <f t="shared" si="206"/>
        <v>467</v>
      </c>
      <c r="DQ195" s="886">
        <f t="shared" si="181"/>
        <v>467</v>
      </c>
      <c r="DR195" s="886">
        <f t="shared" si="178"/>
        <v>467</v>
      </c>
      <c r="DS195" s="888">
        <f t="shared" si="207"/>
        <v>507</v>
      </c>
      <c r="DT195" s="886">
        <f t="shared" si="182"/>
        <v>507</v>
      </c>
      <c r="DU195" s="886">
        <f t="shared" si="179"/>
        <v>507</v>
      </c>
      <c r="DV195" s="886">
        <f t="shared" si="183"/>
        <v>507</v>
      </c>
      <c r="DW195" s="888">
        <f t="shared" si="208"/>
        <v>581</v>
      </c>
      <c r="DX195" s="886">
        <f t="shared" si="184"/>
        <v>581</v>
      </c>
      <c r="DY195" s="886">
        <f t="shared" si="185"/>
        <v>581</v>
      </c>
      <c r="DZ195" s="954">
        <f t="shared" si="201"/>
        <v>534</v>
      </c>
      <c r="EA195" s="885">
        <f t="shared" si="186"/>
        <v>534</v>
      </c>
      <c r="EB195" s="885">
        <f t="shared" si="187"/>
        <v>534</v>
      </c>
      <c r="EC195" s="772">
        <v>317</v>
      </c>
      <c r="ED195" s="767">
        <v>352</v>
      </c>
      <c r="EE195" s="770">
        <v>300</v>
      </c>
      <c r="EF195" s="764">
        <v>24</v>
      </c>
      <c r="EG195" s="767">
        <v>27</v>
      </c>
      <c r="EH195" s="782">
        <v>35</v>
      </c>
      <c r="EI195" s="774">
        <f t="shared" si="188"/>
        <v>166</v>
      </c>
      <c r="EJ195" s="774">
        <f t="shared" si="189"/>
        <v>202</v>
      </c>
      <c r="EK195" s="775">
        <f t="shared" si="190"/>
        <v>199</v>
      </c>
      <c r="EL195" s="772">
        <v>101</v>
      </c>
      <c r="EM195" s="767">
        <v>124</v>
      </c>
      <c r="EN195" s="770">
        <v>152</v>
      </c>
      <c r="EO195" s="772">
        <v>86</v>
      </c>
      <c r="EP195" s="767">
        <v>84</v>
      </c>
      <c r="EQ195" s="782">
        <v>63</v>
      </c>
      <c r="ER195" s="772">
        <v>21</v>
      </c>
      <c r="ES195" s="767">
        <v>24</v>
      </c>
      <c r="ET195" s="770">
        <v>29</v>
      </c>
      <c r="EU195" s="774">
        <f t="shared" si="191"/>
        <v>200</v>
      </c>
      <c r="EV195" s="774">
        <f t="shared" si="192"/>
        <v>235</v>
      </c>
      <c r="EW195" s="775">
        <f t="shared" si="193"/>
        <v>263</v>
      </c>
      <c r="EX195" s="772">
        <v>89</v>
      </c>
      <c r="EY195" s="767">
        <v>67</v>
      </c>
      <c r="EZ195" s="770">
        <v>199</v>
      </c>
    </row>
    <row r="196" spans="1:156">
      <c r="A196" s="679" t="s">
        <v>87</v>
      </c>
      <c r="B196" s="680" t="s">
        <v>945</v>
      </c>
      <c r="C196" s="821" t="s">
        <v>953</v>
      </c>
      <c r="D196" s="424">
        <v>157711</v>
      </c>
      <c r="E196" s="419">
        <v>9</v>
      </c>
      <c r="F196" s="762"/>
      <c r="G196" s="763"/>
      <c r="H196" s="763"/>
      <c r="I196" s="764"/>
      <c r="J196" s="764"/>
      <c r="K196" s="764"/>
      <c r="L196" s="765"/>
      <c r="M196" s="762"/>
      <c r="N196" s="763"/>
      <c r="O196" s="766"/>
      <c r="P196" s="766"/>
      <c r="Q196" s="763"/>
      <c r="R196" s="763"/>
      <c r="S196" s="763"/>
      <c r="T196" s="763"/>
      <c r="U196" s="763"/>
      <c r="V196" s="764"/>
      <c r="W196" s="767"/>
      <c r="X196" s="765"/>
      <c r="Y196" s="762"/>
      <c r="Z196" s="763"/>
      <c r="AA196" s="763"/>
      <c r="AB196" s="763"/>
      <c r="AC196" s="764"/>
      <c r="AD196" s="767"/>
      <c r="AE196" s="763"/>
      <c r="AF196" s="763"/>
      <c r="AG196" s="763"/>
      <c r="AH196" s="764"/>
      <c r="AI196" s="767"/>
      <c r="AJ196" s="765"/>
      <c r="AK196" s="892">
        <f t="shared" si="140"/>
        <v>0</v>
      </c>
      <c r="AL196" s="884">
        <f t="shared" si="141"/>
        <v>0</v>
      </c>
      <c r="AM196" s="883">
        <f t="shared" si="142"/>
        <v>0</v>
      </c>
      <c r="AN196" s="884">
        <f t="shared" si="143"/>
        <v>0</v>
      </c>
      <c r="AO196" s="883">
        <f t="shared" si="144"/>
        <v>0</v>
      </c>
      <c r="AP196" s="884">
        <f t="shared" si="145"/>
        <v>0</v>
      </c>
      <c r="AQ196" s="768">
        <f t="shared" si="146"/>
        <v>0</v>
      </c>
      <c r="AR196" s="883">
        <f t="shared" si="147"/>
        <v>0</v>
      </c>
      <c r="AS196" s="886">
        <f t="shared" si="148"/>
        <v>0</v>
      </c>
      <c r="AT196" s="888">
        <f t="shared" si="149"/>
        <v>0</v>
      </c>
      <c r="AU196" s="886">
        <f t="shared" si="150"/>
        <v>0</v>
      </c>
      <c r="AV196" s="886">
        <f t="shared" si="151"/>
        <v>0</v>
      </c>
      <c r="AW196" s="888">
        <f t="shared" si="152"/>
        <v>0</v>
      </c>
      <c r="AX196" s="886">
        <f t="shared" si="153"/>
        <v>0</v>
      </c>
      <c r="AY196" s="886">
        <f t="shared" si="154"/>
        <v>0</v>
      </c>
      <c r="AZ196" s="888">
        <f t="shared" si="155"/>
        <v>0</v>
      </c>
      <c r="BA196" s="884">
        <f t="shared" si="156"/>
        <v>0</v>
      </c>
      <c r="BB196" s="883">
        <f t="shared" si="157"/>
        <v>0</v>
      </c>
      <c r="BC196" s="884">
        <f t="shared" si="158"/>
        <v>0</v>
      </c>
      <c r="BD196" s="883">
        <f t="shared" si="159"/>
        <v>0</v>
      </c>
      <c r="BE196" s="886">
        <f t="shared" si="160"/>
        <v>0</v>
      </c>
      <c r="BF196" s="886">
        <f t="shared" si="161"/>
        <v>0</v>
      </c>
      <c r="BG196" s="888">
        <f t="shared" si="162"/>
        <v>0</v>
      </c>
      <c r="BH196" s="886">
        <f t="shared" si="163"/>
        <v>0</v>
      </c>
      <c r="BI196" s="886">
        <f t="shared" si="164"/>
        <v>0</v>
      </c>
      <c r="BJ196" s="890">
        <f t="shared" si="165"/>
        <v>0</v>
      </c>
      <c r="BK196" s="885">
        <f t="shared" si="166"/>
        <v>0</v>
      </c>
      <c r="BL196" s="885">
        <f t="shared" si="167"/>
        <v>0</v>
      </c>
      <c r="BM196" s="762"/>
      <c r="BN196" s="764"/>
      <c r="BO196" s="770"/>
      <c r="BP196" s="763"/>
      <c r="BQ196" s="764"/>
      <c r="BR196" s="770"/>
      <c r="BS196" s="768">
        <f t="shared" si="168"/>
        <v>0</v>
      </c>
      <c r="BT196" s="768">
        <f t="shared" si="169"/>
        <v>0</v>
      </c>
      <c r="BU196" s="771">
        <f t="shared" si="170"/>
        <v>0</v>
      </c>
      <c r="BV196" s="772"/>
      <c r="BW196" s="767"/>
      <c r="BX196" s="765"/>
      <c r="BY196" s="772"/>
      <c r="BZ196" s="767"/>
      <c r="CA196" s="765"/>
      <c r="CB196" s="772"/>
      <c r="CC196" s="767"/>
      <c r="CD196" s="765"/>
      <c r="CE196" s="773">
        <f t="shared" si="171"/>
        <v>0</v>
      </c>
      <c r="CF196" s="774">
        <f t="shared" si="172"/>
        <v>0</v>
      </c>
      <c r="CG196" s="775">
        <f t="shared" si="173"/>
        <v>0</v>
      </c>
      <c r="CH196" s="772"/>
      <c r="CI196" s="767"/>
      <c r="CJ196" s="776"/>
      <c r="CK196" s="874">
        <v>1431</v>
      </c>
      <c r="CL196" s="778">
        <v>1760</v>
      </c>
      <c r="CM196" s="764">
        <v>1368</v>
      </c>
      <c r="CN196" s="764">
        <v>1293</v>
      </c>
      <c r="CO196" s="767">
        <v>1848</v>
      </c>
      <c r="CP196" s="780">
        <v>1801</v>
      </c>
      <c r="CQ196" s="777">
        <v>726</v>
      </c>
      <c r="CR196" s="778">
        <v>650</v>
      </c>
      <c r="CS196" s="778">
        <v>724</v>
      </c>
      <c r="CT196" s="778">
        <v>863</v>
      </c>
      <c r="CU196" s="778">
        <v>740</v>
      </c>
      <c r="CV196" s="764">
        <v>781</v>
      </c>
      <c r="CW196" s="767">
        <v>1158</v>
      </c>
      <c r="CX196" s="765">
        <v>1040</v>
      </c>
      <c r="CY196" s="777"/>
      <c r="CZ196" s="778"/>
      <c r="DA196" s="778"/>
      <c r="DB196" s="778"/>
      <c r="DC196" s="778"/>
      <c r="DD196" s="767"/>
      <c r="DE196" s="767"/>
      <c r="DF196" s="765"/>
      <c r="DG196" s="892">
        <f t="shared" si="202"/>
        <v>726</v>
      </c>
      <c r="DH196" s="884">
        <f t="shared" si="174"/>
        <v>726</v>
      </c>
      <c r="DI196" s="883">
        <f t="shared" si="203"/>
        <v>650</v>
      </c>
      <c r="DJ196" s="884">
        <f t="shared" si="175"/>
        <v>650</v>
      </c>
      <c r="DK196" s="883">
        <f t="shared" si="204"/>
        <v>724</v>
      </c>
      <c r="DL196" s="884">
        <f t="shared" si="176"/>
        <v>724</v>
      </c>
      <c r="DM196" s="888">
        <f t="shared" si="205"/>
        <v>863</v>
      </c>
      <c r="DN196" s="886">
        <f t="shared" si="180"/>
        <v>863</v>
      </c>
      <c r="DO196" s="886">
        <f t="shared" si="177"/>
        <v>863</v>
      </c>
      <c r="DP196" s="888">
        <f t="shared" si="206"/>
        <v>740</v>
      </c>
      <c r="DQ196" s="886">
        <f t="shared" si="181"/>
        <v>740</v>
      </c>
      <c r="DR196" s="886">
        <f t="shared" si="178"/>
        <v>740</v>
      </c>
      <c r="DS196" s="888">
        <f t="shared" si="207"/>
        <v>781</v>
      </c>
      <c r="DT196" s="886">
        <f t="shared" si="182"/>
        <v>781</v>
      </c>
      <c r="DU196" s="886">
        <f t="shared" si="179"/>
        <v>781</v>
      </c>
      <c r="DV196" s="886">
        <f t="shared" si="183"/>
        <v>781</v>
      </c>
      <c r="DW196" s="888">
        <f t="shared" si="208"/>
        <v>1158</v>
      </c>
      <c r="DX196" s="886">
        <f t="shared" si="184"/>
        <v>1158</v>
      </c>
      <c r="DY196" s="886">
        <f t="shared" si="185"/>
        <v>1158</v>
      </c>
      <c r="DZ196" s="954">
        <f t="shared" si="201"/>
        <v>1040</v>
      </c>
      <c r="EA196" s="885">
        <f t="shared" si="186"/>
        <v>1040</v>
      </c>
      <c r="EB196" s="885">
        <f t="shared" si="187"/>
        <v>1040</v>
      </c>
      <c r="EC196" s="772">
        <v>474</v>
      </c>
      <c r="ED196" s="767">
        <v>743</v>
      </c>
      <c r="EE196" s="770">
        <v>654</v>
      </c>
      <c r="EF196" s="764">
        <v>32</v>
      </c>
      <c r="EG196" s="767">
        <v>39</v>
      </c>
      <c r="EH196" s="782">
        <v>38</v>
      </c>
      <c r="EI196" s="774">
        <f t="shared" si="188"/>
        <v>275</v>
      </c>
      <c r="EJ196" s="774">
        <f t="shared" si="189"/>
        <v>376</v>
      </c>
      <c r="EK196" s="775">
        <f t="shared" si="190"/>
        <v>348</v>
      </c>
      <c r="EL196" s="772">
        <v>241</v>
      </c>
      <c r="EM196" s="767">
        <v>161</v>
      </c>
      <c r="EN196" s="770">
        <v>164</v>
      </c>
      <c r="EO196" s="772">
        <v>102</v>
      </c>
      <c r="EP196" s="767">
        <v>128</v>
      </c>
      <c r="EQ196" s="782">
        <v>149</v>
      </c>
      <c r="ER196" s="772">
        <v>42</v>
      </c>
      <c r="ES196" s="767">
        <v>59</v>
      </c>
      <c r="ET196" s="770">
        <v>44</v>
      </c>
      <c r="EU196" s="774">
        <f t="shared" si="191"/>
        <v>478</v>
      </c>
      <c r="EV196" s="774">
        <f t="shared" si="192"/>
        <v>392</v>
      </c>
      <c r="EW196" s="775">
        <f t="shared" si="193"/>
        <v>424</v>
      </c>
      <c r="EX196" s="772">
        <v>200</v>
      </c>
      <c r="EY196" s="767">
        <v>209</v>
      </c>
      <c r="EZ196" s="770">
        <v>249</v>
      </c>
    </row>
    <row r="197" spans="1:156">
      <c r="A197" s="679" t="s">
        <v>87</v>
      </c>
      <c r="B197" s="680" t="s">
        <v>946</v>
      </c>
      <c r="C197" s="821"/>
      <c r="D197" s="424">
        <v>157739</v>
      </c>
      <c r="E197" s="419">
        <v>9</v>
      </c>
      <c r="F197" s="762"/>
      <c r="G197" s="763"/>
      <c r="H197" s="763"/>
      <c r="I197" s="764"/>
      <c r="J197" s="764"/>
      <c r="K197" s="764"/>
      <c r="L197" s="765"/>
      <c r="M197" s="762"/>
      <c r="N197" s="763"/>
      <c r="O197" s="766"/>
      <c r="P197" s="766"/>
      <c r="Q197" s="763"/>
      <c r="R197" s="763"/>
      <c r="S197" s="763"/>
      <c r="T197" s="763"/>
      <c r="U197" s="763"/>
      <c r="V197" s="764"/>
      <c r="W197" s="767"/>
      <c r="X197" s="765"/>
      <c r="Y197" s="762"/>
      <c r="Z197" s="763"/>
      <c r="AA197" s="763"/>
      <c r="AB197" s="763"/>
      <c r="AC197" s="764"/>
      <c r="AD197" s="767"/>
      <c r="AE197" s="763"/>
      <c r="AF197" s="763"/>
      <c r="AG197" s="763"/>
      <c r="AH197" s="764"/>
      <c r="AI197" s="767"/>
      <c r="AJ197" s="765"/>
      <c r="AK197" s="892">
        <f t="shared" si="140"/>
        <v>0</v>
      </c>
      <c r="AL197" s="884">
        <f t="shared" si="141"/>
        <v>0</v>
      </c>
      <c r="AM197" s="883">
        <f t="shared" si="142"/>
        <v>0</v>
      </c>
      <c r="AN197" s="884">
        <f t="shared" si="143"/>
        <v>0</v>
      </c>
      <c r="AO197" s="883">
        <f t="shared" si="144"/>
        <v>0</v>
      </c>
      <c r="AP197" s="884">
        <f t="shared" si="145"/>
        <v>0</v>
      </c>
      <c r="AQ197" s="768">
        <f t="shared" si="146"/>
        <v>0</v>
      </c>
      <c r="AR197" s="883">
        <f t="shared" si="147"/>
        <v>0</v>
      </c>
      <c r="AS197" s="886">
        <f t="shared" si="148"/>
        <v>0</v>
      </c>
      <c r="AT197" s="888">
        <f t="shared" si="149"/>
        <v>0</v>
      </c>
      <c r="AU197" s="886">
        <f t="shared" si="150"/>
        <v>0</v>
      </c>
      <c r="AV197" s="886">
        <f t="shared" si="151"/>
        <v>0</v>
      </c>
      <c r="AW197" s="888">
        <f t="shared" si="152"/>
        <v>0</v>
      </c>
      <c r="AX197" s="886">
        <f t="shared" si="153"/>
        <v>0</v>
      </c>
      <c r="AY197" s="886">
        <f t="shared" si="154"/>
        <v>0</v>
      </c>
      <c r="AZ197" s="888">
        <f t="shared" si="155"/>
        <v>0</v>
      </c>
      <c r="BA197" s="884">
        <f t="shared" si="156"/>
        <v>0</v>
      </c>
      <c r="BB197" s="883">
        <f t="shared" si="157"/>
        <v>0</v>
      </c>
      <c r="BC197" s="884">
        <f t="shared" si="158"/>
        <v>0</v>
      </c>
      <c r="BD197" s="883">
        <f t="shared" si="159"/>
        <v>0</v>
      </c>
      <c r="BE197" s="886">
        <f t="shared" si="160"/>
        <v>0</v>
      </c>
      <c r="BF197" s="886">
        <f t="shared" si="161"/>
        <v>0</v>
      </c>
      <c r="BG197" s="888">
        <f t="shared" si="162"/>
        <v>0</v>
      </c>
      <c r="BH197" s="886">
        <f t="shared" si="163"/>
        <v>0</v>
      </c>
      <c r="BI197" s="886">
        <f t="shared" si="164"/>
        <v>0</v>
      </c>
      <c r="BJ197" s="890">
        <f t="shared" si="165"/>
        <v>0</v>
      </c>
      <c r="BK197" s="885">
        <f t="shared" si="166"/>
        <v>0</v>
      </c>
      <c r="BL197" s="885">
        <f t="shared" si="167"/>
        <v>0</v>
      </c>
      <c r="BM197" s="762"/>
      <c r="BN197" s="764"/>
      <c r="BO197" s="770"/>
      <c r="BP197" s="763"/>
      <c r="BQ197" s="764"/>
      <c r="BR197" s="770"/>
      <c r="BS197" s="768">
        <f t="shared" si="168"/>
        <v>0</v>
      </c>
      <c r="BT197" s="768">
        <f t="shared" si="169"/>
        <v>0</v>
      </c>
      <c r="BU197" s="771">
        <f t="shared" si="170"/>
        <v>0</v>
      </c>
      <c r="BV197" s="772"/>
      <c r="BW197" s="767"/>
      <c r="BX197" s="765"/>
      <c r="BY197" s="772"/>
      <c r="BZ197" s="767"/>
      <c r="CA197" s="765"/>
      <c r="CB197" s="772"/>
      <c r="CC197" s="767"/>
      <c r="CD197" s="765"/>
      <c r="CE197" s="773">
        <f t="shared" si="171"/>
        <v>0</v>
      </c>
      <c r="CF197" s="774">
        <f t="shared" si="172"/>
        <v>0</v>
      </c>
      <c r="CG197" s="775">
        <f t="shared" si="173"/>
        <v>0</v>
      </c>
      <c r="CH197" s="772"/>
      <c r="CI197" s="767"/>
      <c r="CJ197" s="776"/>
      <c r="CK197" s="874">
        <v>879</v>
      </c>
      <c r="CL197" s="778">
        <v>701</v>
      </c>
      <c r="CM197" s="764">
        <v>902</v>
      </c>
      <c r="CN197" s="764">
        <v>857</v>
      </c>
      <c r="CO197" s="767">
        <v>737</v>
      </c>
      <c r="CP197" s="780">
        <v>922</v>
      </c>
      <c r="CQ197" s="777">
        <v>337</v>
      </c>
      <c r="CR197" s="778">
        <v>307</v>
      </c>
      <c r="CS197" s="778">
        <v>265</v>
      </c>
      <c r="CT197" s="778">
        <v>324</v>
      </c>
      <c r="CU197" s="778">
        <v>358</v>
      </c>
      <c r="CV197" s="764">
        <v>273</v>
      </c>
      <c r="CW197" s="767">
        <v>321</v>
      </c>
      <c r="CX197" s="765">
        <v>379</v>
      </c>
      <c r="CY197" s="777"/>
      <c r="CZ197" s="778"/>
      <c r="DA197" s="778"/>
      <c r="DB197" s="778"/>
      <c r="DC197" s="778"/>
      <c r="DD197" s="767"/>
      <c r="DE197" s="767"/>
      <c r="DF197" s="765"/>
      <c r="DG197" s="892">
        <f t="shared" si="202"/>
        <v>337</v>
      </c>
      <c r="DH197" s="884">
        <f t="shared" si="174"/>
        <v>337</v>
      </c>
      <c r="DI197" s="883">
        <f t="shared" si="203"/>
        <v>307</v>
      </c>
      <c r="DJ197" s="884">
        <f t="shared" si="175"/>
        <v>307</v>
      </c>
      <c r="DK197" s="883">
        <f t="shared" si="204"/>
        <v>265</v>
      </c>
      <c r="DL197" s="884">
        <f t="shared" si="176"/>
        <v>265</v>
      </c>
      <c r="DM197" s="888">
        <f t="shared" si="205"/>
        <v>324</v>
      </c>
      <c r="DN197" s="886">
        <f t="shared" si="180"/>
        <v>324</v>
      </c>
      <c r="DO197" s="886">
        <f t="shared" si="177"/>
        <v>324</v>
      </c>
      <c r="DP197" s="888">
        <f t="shared" si="206"/>
        <v>358</v>
      </c>
      <c r="DQ197" s="886">
        <f t="shared" si="181"/>
        <v>358</v>
      </c>
      <c r="DR197" s="886">
        <f t="shared" si="178"/>
        <v>358</v>
      </c>
      <c r="DS197" s="888">
        <f t="shared" si="207"/>
        <v>273</v>
      </c>
      <c r="DT197" s="886">
        <f t="shared" si="182"/>
        <v>273</v>
      </c>
      <c r="DU197" s="886">
        <f t="shared" si="179"/>
        <v>273</v>
      </c>
      <c r="DV197" s="886">
        <f t="shared" si="183"/>
        <v>273</v>
      </c>
      <c r="DW197" s="888">
        <f t="shared" si="208"/>
        <v>321</v>
      </c>
      <c r="DX197" s="886">
        <f t="shared" si="184"/>
        <v>321</v>
      </c>
      <c r="DY197" s="886">
        <f t="shared" si="185"/>
        <v>321</v>
      </c>
      <c r="DZ197" s="954">
        <f t="shared" si="201"/>
        <v>379</v>
      </c>
      <c r="EA197" s="885">
        <f t="shared" si="186"/>
        <v>379</v>
      </c>
      <c r="EB197" s="885">
        <f t="shared" si="187"/>
        <v>379</v>
      </c>
      <c r="EC197" s="772">
        <v>151</v>
      </c>
      <c r="ED197" s="767">
        <v>190</v>
      </c>
      <c r="EE197" s="770">
        <v>195</v>
      </c>
      <c r="EF197" s="764">
        <v>9</v>
      </c>
      <c r="EG197" s="767">
        <v>9</v>
      </c>
      <c r="EH197" s="782">
        <v>13</v>
      </c>
      <c r="EI197" s="774">
        <f t="shared" si="188"/>
        <v>113</v>
      </c>
      <c r="EJ197" s="774">
        <f t="shared" si="189"/>
        <v>122</v>
      </c>
      <c r="EK197" s="775">
        <f t="shared" si="190"/>
        <v>171</v>
      </c>
      <c r="EL197" s="772">
        <v>137</v>
      </c>
      <c r="EM197" s="767">
        <v>106</v>
      </c>
      <c r="EN197" s="770">
        <v>80</v>
      </c>
      <c r="EO197" s="772">
        <v>46</v>
      </c>
      <c r="EP197" s="767">
        <v>46</v>
      </c>
      <c r="EQ197" s="782">
        <v>34</v>
      </c>
      <c r="ER197" s="772">
        <v>5</v>
      </c>
      <c r="ES197" s="767">
        <v>16</v>
      </c>
      <c r="ET197" s="770">
        <v>8</v>
      </c>
      <c r="EU197" s="774">
        <f t="shared" si="191"/>
        <v>136</v>
      </c>
      <c r="EV197" s="774">
        <f t="shared" si="192"/>
        <v>190</v>
      </c>
      <c r="EW197" s="775">
        <f t="shared" si="193"/>
        <v>151</v>
      </c>
      <c r="EX197" s="772">
        <v>94</v>
      </c>
      <c r="EY197" s="767">
        <v>118</v>
      </c>
      <c r="EZ197" s="770">
        <v>123</v>
      </c>
    </row>
    <row r="198" spans="1:156">
      <c r="A198" s="679" t="s">
        <v>87</v>
      </c>
      <c r="B198" s="680" t="s">
        <v>947</v>
      </c>
      <c r="C198" s="820"/>
      <c r="D198" s="424">
        <v>157483</v>
      </c>
      <c r="E198" s="419">
        <v>9</v>
      </c>
      <c r="F198" s="762"/>
      <c r="G198" s="763"/>
      <c r="H198" s="763"/>
      <c r="I198" s="764"/>
      <c r="J198" s="764"/>
      <c r="K198" s="764"/>
      <c r="L198" s="765"/>
      <c r="M198" s="762"/>
      <c r="N198" s="763"/>
      <c r="O198" s="766"/>
      <c r="P198" s="766"/>
      <c r="Q198" s="763"/>
      <c r="R198" s="763"/>
      <c r="S198" s="763"/>
      <c r="T198" s="763">
        <v>949</v>
      </c>
      <c r="U198" s="763"/>
      <c r="V198" s="764"/>
      <c r="W198" s="767"/>
      <c r="X198" s="765"/>
      <c r="Y198" s="762"/>
      <c r="Z198" s="763"/>
      <c r="AA198" s="763"/>
      <c r="AB198" s="763"/>
      <c r="AC198" s="764"/>
      <c r="AD198" s="767"/>
      <c r="AE198" s="763"/>
      <c r="AF198" s="763"/>
      <c r="AG198" s="763"/>
      <c r="AH198" s="764"/>
      <c r="AI198" s="767"/>
      <c r="AJ198" s="765"/>
      <c r="AK198" s="892">
        <f t="shared" si="140"/>
        <v>0</v>
      </c>
      <c r="AL198" s="884">
        <f t="shared" si="141"/>
        <v>0</v>
      </c>
      <c r="AM198" s="883">
        <f t="shared" si="142"/>
        <v>0</v>
      </c>
      <c r="AN198" s="884">
        <f t="shared" si="143"/>
        <v>0</v>
      </c>
      <c r="AO198" s="883">
        <f t="shared" si="144"/>
        <v>0</v>
      </c>
      <c r="AP198" s="884">
        <f t="shared" si="145"/>
        <v>0</v>
      </c>
      <c r="AQ198" s="768">
        <f t="shared" si="146"/>
        <v>0</v>
      </c>
      <c r="AR198" s="883">
        <f t="shared" si="147"/>
        <v>0</v>
      </c>
      <c r="AS198" s="886">
        <f t="shared" si="148"/>
        <v>0</v>
      </c>
      <c r="AT198" s="888">
        <f t="shared" si="149"/>
        <v>0</v>
      </c>
      <c r="AU198" s="886">
        <f t="shared" si="150"/>
        <v>0</v>
      </c>
      <c r="AV198" s="886">
        <f t="shared" si="151"/>
        <v>0</v>
      </c>
      <c r="AW198" s="888">
        <f t="shared" si="152"/>
        <v>0</v>
      </c>
      <c r="AX198" s="886">
        <f t="shared" si="153"/>
        <v>0</v>
      </c>
      <c r="AY198" s="886">
        <f t="shared" si="154"/>
        <v>0</v>
      </c>
      <c r="AZ198" s="888">
        <f t="shared" si="155"/>
        <v>949</v>
      </c>
      <c r="BA198" s="884">
        <f t="shared" si="156"/>
        <v>0</v>
      </c>
      <c r="BB198" s="883">
        <f t="shared" si="157"/>
        <v>0</v>
      </c>
      <c r="BC198" s="884">
        <f t="shared" si="158"/>
        <v>0</v>
      </c>
      <c r="BD198" s="883">
        <f t="shared" si="159"/>
        <v>0</v>
      </c>
      <c r="BE198" s="886">
        <f t="shared" si="160"/>
        <v>0</v>
      </c>
      <c r="BF198" s="886">
        <f t="shared" si="161"/>
        <v>0</v>
      </c>
      <c r="BG198" s="888">
        <f t="shared" si="162"/>
        <v>0</v>
      </c>
      <c r="BH198" s="886">
        <f t="shared" si="163"/>
        <v>0</v>
      </c>
      <c r="BI198" s="886">
        <f t="shared" si="164"/>
        <v>0</v>
      </c>
      <c r="BJ198" s="890">
        <f t="shared" si="165"/>
        <v>0</v>
      </c>
      <c r="BK198" s="885">
        <f t="shared" si="166"/>
        <v>0</v>
      </c>
      <c r="BL198" s="885">
        <f t="shared" si="167"/>
        <v>0</v>
      </c>
      <c r="BM198" s="762"/>
      <c r="BN198" s="764"/>
      <c r="BO198" s="770"/>
      <c r="BP198" s="763"/>
      <c r="BQ198" s="764"/>
      <c r="BR198" s="770"/>
      <c r="BS198" s="768">
        <f t="shared" si="168"/>
        <v>0</v>
      </c>
      <c r="BT198" s="768">
        <f t="shared" si="169"/>
        <v>0</v>
      </c>
      <c r="BU198" s="771">
        <f t="shared" si="170"/>
        <v>0</v>
      </c>
      <c r="BV198" s="772"/>
      <c r="BW198" s="767"/>
      <c r="BX198" s="765"/>
      <c r="BY198" s="772"/>
      <c r="BZ198" s="767"/>
      <c r="CA198" s="765"/>
      <c r="CB198" s="772"/>
      <c r="CC198" s="767"/>
      <c r="CD198" s="765"/>
      <c r="CE198" s="773">
        <f t="shared" si="171"/>
        <v>0</v>
      </c>
      <c r="CF198" s="774">
        <f t="shared" si="172"/>
        <v>0</v>
      </c>
      <c r="CG198" s="775">
        <f t="shared" si="173"/>
        <v>0</v>
      </c>
      <c r="CH198" s="772"/>
      <c r="CI198" s="767"/>
      <c r="CJ198" s="776"/>
      <c r="CK198" s="874">
        <v>1339</v>
      </c>
      <c r="CL198" s="778">
        <v>1643</v>
      </c>
      <c r="CM198" s="764">
        <v>1943</v>
      </c>
      <c r="CN198" s="764">
        <v>1366</v>
      </c>
      <c r="CO198" s="767">
        <v>1420</v>
      </c>
      <c r="CP198" s="780">
        <v>1406</v>
      </c>
      <c r="CQ198" s="777">
        <v>427</v>
      </c>
      <c r="CR198" s="778">
        <v>206</v>
      </c>
      <c r="CS198" s="778">
        <v>411</v>
      </c>
      <c r="CT198" s="778">
        <v>521</v>
      </c>
      <c r="CU198" s="778">
        <v>535</v>
      </c>
      <c r="CV198" s="764">
        <v>506</v>
      </c>
      <c r="CW198" s="767">
        <v>419</v>
      </c>
      <c r="CX198" s="765">
        <v>579</v>
      </c>
      <c r="CY198" s="777"/>
      <c r="CZ198" s="778"/>
      <c r="DA198" s="778"/>
      <c r="DB198" s="778"/>
      <c r="DC198" s="778"/>
      <c r="DD198" s="767"/>
      <c r="DE198" s="767"/>
      <c r="DF198" s="765"/>
      <c r="DG198" s="892">
        <f t="shared" si="202"/>
        <v>427</v>
      </c>
      <c r="DH198" s="884">
        <f t="shared" si="174"/>
        <v>427</v>
      </c>
      <c r="DI198" s="883">
        <f t="shared" si="203"/>
        <v>206</v>
      </c>
      <c r="DJ198" s="884">
        <f t="shared" si="175"/>
        <v>206</v>
      </c>
      <c r="DK198" s="883">
        <f t="shared" si="204"/>
        <v>411</v>
      </c>
      <c r="DL198" s="884">
        <f t="shared" si="176"/>
        <v>411</v>
      </c>
      <c r="DM198" s="888">
        <f t="shared" si="205"/>
        <v>521</v>
      </c>
      <c r="DN198" s="886">
        <f t="shared" si="180"/>
        <v>521</v>
      </c>
      <c r="DO198" s="886">
        <f t="shared" si="177"/>
        <v>521</v>
      </c>
      <c r="DP198" s="888">
        <f t="shared" si="206"/>
        <v>535</v>
      </c>
      <c r="DQ198" s="886">
        <f t="shared" si="181"/>
        <v>535</v>
      </c>
      <c r="DR198" s="886">
        <f t="shared" si="178"/>
        <v>535</v>
      </c>
      <c r="DS198" s="888">
        <f t="shared" si="207"/>
        <v>506</v>
      </c>
      <c r="DT198" s="886">
        <f t="shared" si="182"/>
        <v>506</v>
      </c>
      <c r="DU198" s="886">
        <f t="shared" si="179"/>
        <v>506</v>
      </c>
      <c r="DV198" s="886">
        <f t="shared" si="183"/>
        <v>506</v>
      </c>
      <c r="DW198" s="888">
        <f t="shared" si="208"/>
        <v>419</v>
      </c>
      <c r="DX198" s="886">
        <f t="shared" si="184"/>
        <v>419</v>
      </c>
      <c r="DY198" s="886">
        <f t="shared" si="185"/>
        <v>419</v>
      </c>
      <c r="DZ198" s="954">
        <f t="shared" si="201"/>
        <v>579</v>
      </c>
      <c r="EA198" s="885">
        <f t="shared" si="186"/>
        <v>579</v>
      </c>
      <c r="EB198" s="885">
        <f t="shared" si="187"/>
        <v>579</v>
      </c>
      <c r="EC198" s="772">
        <v>305</v>
      </c>
      <c r="ED198" s="767">
        <v>239</v>
      </c>
      <c r="EE198" s="770">
        <v>345</v>
      </c>
      <c r="EF198" s="764">
        <v>13</v>
      </c>
      <c r="EG198" s="767">
        <v>13</v>
      </c>
      <c r="EH198" s="782">
        <v>22</v>
      </c>
      <c r="EI198" s="774">
        <f t="shared" si="188"/>
        <v>188</v>
      </c>
      <c r="EJ198" s="774">
        <f t="shared" si="189"/>
        <v>167</v>
      </c>
      <c r="EK198" s="775">
        <f t="shared" si="190"/>
        <v>212</v>
      </c>
      <c r="EL198" s="772">
        <v>202</v>
      </c>
      <c r="EM198" s="767">
        <v>186</v>
      </c>
      <c r="EN198" s="770">
        <v>181</v>
      </c>
      <c r="EO198" s="772">
        <v>80</v>
      </c>
      <c r="EP198" s="767">
        <v>86</v>
      </c>
      <c r="EQ198" s="782">
        <v>54</v>
      </c>
      <c r="ER198" s="772">
        <v>27</v>
      </c>
      <c r="ES198" s="767">
        <v>27</v>
      </c>
      <c r="ET198" s="770">
        <v>23</v>
      </c>
      <c r="EU198" s="774">
        <f t="shared" si="191"/>
        <v>212</v>
      </c>
      <c r="EV198" s="774">
        <f t="shared" si="192"/>
        <v>236</v>
      </c>
      <c r="EW198" s="775">
        <f t="shared" si="193"/>
        <v>248</v>
      </c>
      <c r="EX198" s="772">
        <v>172</v>
      </c>
      <c r="EY198" s="767">
        <v>83</v>
      </c>
      <c r="EZ198" s="770">
        <v>183</v>
      </c>
    </row>
    <row r="199" spans="1:156">
      <c r="A199" s="679" t="s">
        <v>87</v>
      </c>
      <c r="B199" s="684" t="s">
        <v>948</v>
      </c>
      <c r="C199" s="821" t="s">
        <v>954</v>
      </c>
      <c r="D199" s="424">
        <v>156790</v>
      </c>
      <c r="E199" s="425">
        <v>10</v>
      </c>
      <c r="F199" s="762"/>
      <c r="G199" s="763"/>
      <c r="H199" s="763"/>
      <c r="I199" s="764"/>
      <c r="J199" s="764"/>
      <c r="K199" s="764"/>
      <c r="L199" s="765"/>
      <c r="M199" s="762"/>
      <c r="N199" s="763"/>
      <c r="O199" s="766"/>
      <c r="P199" s="766"/>
      <c r="Q199" s="763"/>
      <c r="R199" s="763"/>
      <c r="S199" s="763"/>
      <c r="T199" s="763"/>
      <c r="U199" s="763"/>
      <c r="V199" s="764"/>
      <c r="W199" s="767"/>
      <c r="X199" s="765"/>
      <c r="Y199" s="762"/>
      <c r="Z199" s="763"/>
      <c r="AA199" s="763"/>
      <c r="AB199" s="763"/>
      <c r="AC199" s="764"/>
      <c r="AD199" s="767"/>
      <c r="AE199" s="763"/>
      <c r="AF199" s="763"/>
      <c r="AG199" s="763"/>
      <c r="AH199" s="764"/>
      <c r="AI199" s="767"/>
      <c r="AJ199" s="765"/>
      <c r="AK199" s="892">
        <f t="shared" ref="AK199:AK262" si="209">IF(M199&gt;0,M199-Y199, )</f>
        <v>0</v>
      </c>
      <c r="AL199" s="884">
        <f t="shared" ref="AL199:AL262" si="210">IF(CH199&gt;0,AK199,)</f>
        <v>0</v>
      </c>
      <c r="AM199" s="883">
        <f t="shared" ref="AM199:AM262" si="211">IF(N199&gt;0,N199-Z199, )</f>
        <v>0</v>
      </c>
      <c r="AN199" s="884">
        <f t="shared" ref="AN199:AN262" si="212">IF(CI199&gt;0,AM199,)</f>
        <v>0</v>
      </c>
      <c r="AO199" s="883">
        <f t="shared" ref="AO199:AO262" si="213">IF(O199&gt;0,O199-AA199, )</f>
        <v>0</v>
      </c>
      <c r="AP199" s="884">
        <f t="shared" ref="AP199:AP262" si="214">IF(CJ199&gt;0,AO199,)</f>
        <v>0</v>
      </c>
      <c r="AQ199" s="768">
        <f t="shared" ref="AQ199:AQ262" si="215">IF(P199&gt;0,P199-AB199, )</f>
        <v>0</v>
      </c>
      <c r="AR199" s="883">
        <f t="shared" ref="AR199:AR262" si="216">IF(Q199&gt;0,Q199-AC199, )</f>
        <v>0</v>
      </c>
      <c r="AS199" s="886">
        <f t="shared" ref="AS199:AS262" si="217">IF(BV199&gt;0,AR199,)</f>
        <v>0</v>
      </c>
      <c r="AT199" s="888">
        <f t="shared" ref="AT199:AT262" si="218">IF(R199&gt;0,R199-AD199, )</f>
        <v>0</v>
      </c>
      <c r="AU199" s="886">
        <f t="shared" ref="AU199:AU262" si="219">IF(F199&gt;0,AT199,)</f>
        <v>0</v>
      </c>
      <c r="AV199" s="886">
        <f t="shared" ref="AV199:AV262" si="220">IF(BW199&gt;0,AT199,)</f>
        <v>0</v>
      </c>
      <c r="AW199" s="888">
        <f t="shared" ref="AW199:AW262" si="221">IF(S199&gt;0,S199-AE199, )</f>
        <v>0</v>
      </c>
      <c r="AX199" s="886">
        <f t="shared" ref="AX199:AX262" si="222">IF(G199&gt;0,AW199,)</f>
        <v>0</v>
      </c>
      <c r="AY199" s="886">
        <f t="shared" ref="AY199:AY262" si="223">IF(BX199&gt;0,AW199,)</f>
        <v>0</v>
      </c>
      <c r="AZ199" s="888">
        <f t="shared" ref="AZ199:AZ262" si="224">IF(T199&gt;0,T199-AF199, )</f>
        <v>0</v>
      </c>
      <c r="BA199" s="884">
        <f t="shared" ref="BA199:BA262" si="225">IF(H199&gt;0,AZ199,)</f>
        <v>0</v>
      </c>
      <c r="BB199" s="883">
        <f t="shared" ref="BB199:BB262" si="226">IF(U199&gt;0,U199-AG199, )</f>
        <v>0</v>
      </c>
      <c r="BC199" s="884">
        <f t="shared" ref="BC199:BC262" si="227">IF(I199&gt;0,BB199,)</f>
        <v>0</v>
      </c>
      <c r="BD199" s="883">
        <f t="shared" ref="BD199:BD262" si="228">IF(V199&gt;0,V199-AH199, )</f>
        <v>0</v>
      </c>
      <c r="BE199" s="886">
        <f t="shared" ref="BE199:BE262" si="229">IF(J199&gt;0,BD199,)</f>
        <v>0</v>
      </c>
      <c r="BF199" s="886">
        <f t="shared" ref="BF199:BF262" si="230">IF(BM199&gt;0,BD199,0)</f>
        <v>0</v>
      </c>
      <c r="BG199" s="888">
        <f t="shared" ref="BG199:BG262" si="231">IF(W199&gt;0,W199-AI199, )</f>
        <v>0</v>
      </c>
      <c r="BH199" s="886">
        <f t="shared" ref="BH199:BH262" si="232">IF(K199&gt;0,BG199,)</f>
        <v>0</v>
      </c>
      <c r="BI199" s="886">
        <f t="shared" ref="BI199:BI262" si="233">IF(BN199&gt;0,BG199,)</f>
        <v>0</v>
      </c>
      <c r="BJ199" s="890">
        <f t="shared" ref="BJ199:BJ262" si="234">IF(X199&gt;0,X199-AJ199, )</f>
        <v>0</v>
      </c>
      <c r="BK199" s="885">
        <f t="shared" ref="BK199:BK262" si="235">IF(L199&gt;0,BJ199,)</f>
        <v>0</v>
      </c>
      <c r="BL199" s="885">
        <f t="shared" ref="BL199:BL262" si="236">IF(BO199&gt;0,BJ199,)</f>
        <v>0</v>
      </c>
      <c r="BM199" s="762"/>
      <c r="BN199" s="764"/>
      <c r="BO199" s="770"/>
      <c r="BP199" s="763"/>
      <c r="BQ199" s="764"/>
      <c r="BR199" s="770"/>
      <c r="BS199" s="768">
        <f t="shared" ref="BS199:BS262" si="237">IF(BF199=" "," ",(BF199-BM199-BP199))</f>
        <v>0</v>
      </c>
      <c r="BT199" s="768">
        <f t="shared" ref="BT199:BT262" si="238">IF(BI199=" "," ",(BI199-BN199-BQ199))</f>
        <v>0</v>
      </c>
      <c r="BU199" s="771">
        <f t="shared" ref="BU199:BU262" si="239">IF(BL199=" "," ",(BL199-BO199-BR199))</f>
        <v>0</v>
      </c>
      <c r="BV199" s="772"/>
      <c r="BW199" s="767"/>
      <c r="BX199" s="765"/>
      <c r="BY199" s="772"/>
      <c r="BZ199" s="767"/>
      <c r="CA199" s="765"/>
      <c r="CB199" s="772"/>
      <c r="CC199" s="767"/>
      <c r="CD199" s="765"/>
      <c r="CE199" s="773">
        <f t="shared" ref="CE199:CE262" si="240">IF(AS199=" ","",(AS199-SUM(BV199,BY199,CB199)))</f>
        <v>0</v>
      </c>
      <c r="CF199" s="774">
        <f t="shared" ref="CF199:CF262" si="241">IF(AV199=" ","",(AV199-SUM(BW199,BZ199,CC199)))</f>
        <v>0</v>
      </c>
      <c r="CG199" s="775">
        <f t="shared" ref="CG199:CG262" si="242">IF(AY199=" ","",(AY199-SUM(BX199,CA199,CD199)))</f>
        <v>0</v>
      </c>
      <c r="CH199" s="772"/>
      <c r="CI199" s="767"/>
      <c r="CJ199" s="776"/>
      <c r="CK199" s="874">
        <v>629</v>
      </c>
      <c r="CL199" s="778">
        <v>690</v>
      </c>
      <c r="CM199" s="764">
        <v>798</v>
      </c>
      <c r="CN199" s="764">
        <v>785</v>
      </c>
      <c r="CO199" s="767">
        <v>1031</v>
      </c>
      <c r="CP199" s="780">
        <v>790</v>
      </c>
      <c r="CQ199" s="777">
        <v>302</v>
      </c>
      <c r="CR199" s="778">
        <v>303</v>
      </c>
      <c r="CS199" s="778">
        <v>320</v>
      </c>
      <c r="CT199" s="778">
        <v>393</v>
      </c>
      <c r="CU199" s="778">
        <v>367</v>
      </c>
      <c r="CV199" s="764">
        <v>381</v>
      </c>
      <c r="CW199" s="767">
        <v>489</v>
      </c>
      <c r="CX199" s="765">
        <v>507</v>
      </c>
      <c r="CY199" s="777"/>
      <c r="CZ199" s="778"/>
      <c r="DA199" s="778"/>
      <c r="DB199" s="778"/>
      <c r="DC199" s="778"/>
      <c r="DD199" s="767"/>
      <c r="DE199" s="767"/>
      <c r="DF199" s="765"/>
      <c r="DG199" s="892">
        <f t="shared" si="202"/>
        <v>302</v>
      </c>
      <c r="DH199" s="884">
        <f t="shared" ref="DH199:DH262" si="243">IF(EX199&gt;0,DG199,)</f>
        <v>302</v>
      </c>
      <c r="DI199" s="883">
        <f t="shared" si="203"/>
        <v>303</v>
      </c>
      <c r="DJ199" s="884">
        <f t="shared" ref="DJ199:DJ262" si="244">IF(EY199&gt;0,DI199,)</f>
        <v>303</v>
      </c>
      <c r="DK199" s="883">
        <f t="shared" si="204"/>
        <v>320</v>
      </c>
      <c r="DL199" s="884">
        <f t="shared" ref="DL199:DL262" si="245">IF(EZ199&gt;0,DK199,)</f>
        <v>320</v>
      </c>
      <c r="DM199" s="888">
        <f t="shared" si="205"/>
        <v>393</v>
      </c>
      <c r="DN199" s="886">
        <f t="shared" si="180"/>
        <v>393</v>
      </c>
      <c r="DO199" s="886">
        <f t="shared" ref="DO199:DO212" si="246">IF(EL199&gt;0,DM199,)</f>
        <v>393</v>
      </c>
      <c r="DP199" s="888">
        <f t="shared" si="206"/>
        <v>367</v>
      </c>
      <c r="DQ199" s="886">
        <f t="shared" si="181"/>
        <v>367</v>
      </c>
      <c r="DR199" s="886">
        <f t="shared" ref="DR199:DR212" si="247">IF(EM199&gt;0,DP199,)</f>
        <v>367</v>
      </c>
      <c r="DS199" s="888">
        <f t="shared" si="207"/>
        <v>381</v>
      </c>
      <c r="DT199" s="886">
        <f t="shared" si="182"/>
        <v>381</v>
      </c>
      <c r="DU199" s="886">
        <f t="shared" ref="DU199:DU212" si="248">IF(EN199&gt;0,DS199,)</f>
        <v>381</v>
      </c>
      <c r="DV199" s="886">
        <f t="shared" si="183"/>
        <v>381</v>
      </c>
      <c r="DW199" s="888">
        <f t="shared" si="208"/>
        <v>489</v>
      </c>
      <c r="DX199" s="886">
        <f t="shared" si="184"/>
        <v>489</v>
      </c>
      <c r="DY199" s="886">
        <f t="shared" si="185"/>
        <v>489</v>
      </c>
      <c r="DZ199" s="954">
        <f t="shared" si="201"/>
        <v>507</v>
      </c>
      <c r="EA199" s="885">
        <f t="shared" si="186"/>
        <v>507</v>
      </c>
      <c r="EB199" s="885">
        <f t="shared" si="187"/>
        <v>507</v>
      </c>
      <c r="EC199" s="772">
        <v>225</v>
      </c>
      <c r="ED199" s="767">
        <v>336</v>
      </c>
      <c r="EE199" s="770">
        <v>292</v>
      </c>
      <c r="EF199" s="764">
        <v>14</v>
      </c>
      <c r="EG199" s="767">
        <v>23</v>
      </c>
      <c r="EH199" s="782">
        <v>11</v>
      </c>
      <c r="EI199" s="774">
        <f t="shared" si="188"/>
        <v>142</v>
      </c>
      <c r="EJ199" s="774">
        <f t="shared" si="189"/>
        <v>130</v>
      </c>
      <c r="EK199" s="775">
        <f t="shared" si="190"/>
        <v>204</v>
      </c>
      <c r="EL199" s="772">
        <v>96</v>
      </c>
      <c r="EM199" s="767">
        <v>79</v>
      </c>
      <c r="EN199" s="770">
        <v>101</v>
      </c>
      <c r="EO199" s="772">
        <v>69</v>
      </c>
      <c r="EP199" s="767">
        <v>69</v>
      </c>
      <c r="EQ199" s="782">
        <v>73</v>
      </c>
      <c r="ER199" s="772">
        <v>10</v>
      </c>
      <c r="ES199" s="767">
        <v>22</v>
      </c>
      <c r="ET199" s="770">
        <v>19</v>
      </c>
      <c r="EU199" s="774">
        <f t="shared" si="191"/>
        <v>218</v>
      </c>
      <c r="EV199" s="774">
        <f t="shared" si="192"/>
        <v>197</v>
      </c>
      <c r="EW199" s="775">
        <f t="shared" si="193"/>
        <v>188</v>
      </c>
      <c r="EX199" s="772">
        <v>94</v>
      </c>
      <c r="EY199" s="767">
        <v>82</v>
      </c>
      <c r="EZ199" s="770">
        <v>111</v>
      </c>
    </row>
    <row r="200" spans="1:156">
      <c r="A200" s="679" t="s">
        <v>87</v>
      </c>
      <c r="B200" s="680" t="s">
        <v>949</v>
      </c>
      <c r="C200" s="820"/>
      <c r="D200" s="424">
        <v>156851</v>
      </c>
      <c r="E200" s="419">
        <v>10</v>
      </c>
      <c r="F200" s="762"/>
      <c r="G200" s="763"/>
      <c r="H200" s="763"/>
      <c r="I200" s="764"/>
      <c r="J200" s="764"/>
      <c r="K200" s="764"/>
      <c r="L200" s="765"/>
      <c r="M200" s="762"/>
      <c r="N200" s="763"/>
      <c r="O200" s="766"/>
      <c r="P200" s="766"/>
      <c r="Q200" s="763"/>
      <c r="R200" s="763"/>
      <c r="S200" s="763"/>
      <c r="T200" s="763"/>
      <c r="U200" s="763"/>
      <c r="V200" s="764"/>
      <c r="W200" s="767"/>
      <c r="X200" s="765"/>
      <c r="Y200" s="762"/>
      <c r="Z200" s="763"/>
      <c r="AA200" s="763"/>
      <c r="AB200" s="763"/>
      <c r="AC200" s="764"/>
      <c r="AD200" s="767"/>
      <c r="AE200" s="763"/>
      <c r="AF200" s="763"/>
      <c r="AG200" s="763"/>
      <c r="AH200" s="764"/>
      <c r="AI200" s="767"/>
      <c r="AJ200" s="765"/>
      <c r="AK200" s="892">
        <f t="shared" si="209"/>
        <v>0</v>
      </c>
      <c r="AL200" s="884">
        <f t="shared" si="210"/>
        <v>0</v>
      </c>
      <c r="AM200" s="883">
        <f t="shared" si="211"/>
        <v>0</v>
      </c>
      <c r="AN200" s="884">
        <f t="shared" si="212"/>
        <v>0</v>
      </c>
      <c r="AO200" s="883">
        <f t="shared" si="213"/>
        <v>0</v>
      </c>
      <c r="AP200" s="884">
        <f t="shared" si="214"/>
        <v>0</v>
      </c>
      <c r="AQ200" s="768">
        <f t="shared" si="215"/>
        <v>0</v>
      </c>
      <c r="AR200" s="883">
        <f t="shared" si="216"/>
        <v>0</v>
      </c>
      <c r="AS200" s="886">
        <f t="shared" si="217"/>
        <v>0</v>
      </c>
      <c r="AT200" s="888">
        <f t="shared" si="218"/>
        <v>0</v>
      </c>
      <c r="AU200" s="886">
        <f t="shared" si="219"/>
        <v>0</v>
      </c>
      <c r="AV200" s="886">
        <f t="shared" si="220"/>
        <v>0</v>
      </c>
      <c r="AW200" s="888">
        <f t="shared" si="221"/>
        <v>0</v>
      </c>
      <c r="AX200" s="886">
        <f t="shared" si="222"/>
        <v>0</v>
      </c>
      <c r="AY200" s="886">
        <f t="shared" si="223"/>
        <v>0</v>
      </c>
      <c r="AZ200" s="888">
        <f t="shared" si="224"/>
        <v>0</v>
      </c>
      <c r="BA200" s="884">
        <f t="shared" si="225"/>
        <v>0</v>
      </c>
      <c r="BB200" s="883">
        <f t="shared" si="226"/>
        <v>0</v>
      </c>
      <c r="BC200" s="884">
        <f t="shared" si="227"/>
        <v>0</v>
      </c>
      <c r="BD200" s="883">
        <f t="shared" si="228"/>
        <v>0</v>
      </c>
      <c r="BE200" s="886">
        <f t="shared" si="229"/>
        <v>0</v>
      </c>
      <c r="BF200" s="886">
        <f t="shared" si="230"/>
        <v>0</v>
      </c>
      <c r="BG200" s="888">
        <f t="shared" si="231"/>
        <v>0</v>
      </c>
      <c r="BH200" s="886">
        <f t="shared" si="232"/>
        <v>0</v>
      </c>
      <c r="BI200" s="886">
        <f t="shared" si="233"/>
        <v>0</v>
      </c>
      <c r="BJ200" s="890">
        <f t="shared" si="234"/>
        <v>0</v>
      </c>
      <c r="BK200" s="885">
        <f t="shared" si="235"/>
        <v>0</v>
      </c>
      <c r="BL200" s="885">
        <f t="shared" si="236"/>
        <v>0</v>
      </c>
      <c r="BM200" s="762"/>
      <c r="BN200" s="764"/>
      <c r="BO200" s="770"/>
      <c r="BP200" s="763"/>
      <c r="BQ200" s="764"/>
      <c r="BR200" s="770"/>
      <c r="BS200" s="768">
        <f t="shared" si="237"/>
        <v>0</v>
      </c>
      <c r="BT200" s="768">
        <f t="shared" si="238"/>
        <v>0</v>
      </c>
      <c r="BU200" s="771">
        <f t="shared" si="239"/>
        <v>0</v>
      </c>
      <c r="BV200" s="772"/>
      <c r="BW200" s="767"/>
      <c r="BX200" s="765"/>
      <c r="BY200" s="772"/>
      <c r="BZ200" s="767"/>
      <c r="CA200" s="765"/>
      <c r="CB200" s="772"/>
      <c r="CC200" s="767"/>
      <c r="CD200" s="765"/>
      <c r="CE200" s="773">
        <f t="shared" si="240"/>
        <v>0</v>
      </c>
      <c r="CF200" s="774">
        <f t="shared" si="241"/>
        <v>0</v>
      </c>
      <c r="CG200" s="775">
        <f t="shared" si="242"/>
        <v>0</v>
      </c>
      <c r="CH200" s="772"/>
      <c r="CI200" s="767"/>
      <c r="CJ200" s="776"/>
      <c r="CK200" s="874">
        <v>553</v>
      </c>
      <c r="CL200" s="778">
        <v>439</v>
      </c>
      <c r="CM200" s="764">
        <v>451</v>
      </c>
      <c r="CN200" s="764">
        <v>413</v>
      </c>
      <c r="CO200" s="767">
        <v>363</v>
      </c>
      <c r="CP200" s="780">
        <v>348</v>
      </c>
      <c r="CQ200" s="777">
        <v>164</v>
      </c>
      <c r="CR200" s="778">
        <v>115</v>
      </c>
      <c r="CS200" s="778">
        <v>159</v>
      </c>
      <c r="CT200" s="778">
        <v>126</v>
      </c>
      <c r="CU200" s="778">
        <v>181</v>
      </c>
      <c r="CV200" s="764">
        <v>180</v>
      </c>
      <c r="CW200" s="767">
        <v>117</v>
      </c>
      <c r="CX200" s="765">
        <v>141</v>
      </c>
      <c r="CY200" s="777"/>
      <c r="CZ200" s="778"/>
      <c r="DA200" s="778"/>
      <c r="DB200" s="778"/>
      <c r="DC200" s="778"/>
      <c r="DD200" s="767"/>
      <c r="DE200" s="767"/>
      <c r="DF200" s="765"/>
      <c r="DG200" s="892">
        <f t="shared" si="202"/>
        <v>164</v>
      </c>
      <c r="DH200" s="884">
        <f t="shared" si="243"/>
        <v>164</v>
      </c>
      <c r="DI200" s="883">
        <f t="shared" si="203"/>
        <v>115</v>
      </c>
      <c r="DJ200" s="884">
        <f t="shared" si="244"/>
        <v>115</v>
      </c>
      <c r="DK200" s="883">
        <f t="shared" si="204"/>
        <v>159</v>
      </c>
      <c r="DL200" s="884">
        <f t="shared" si="245"/>
        <v>159</v>
      </c>
      <c r="DM200" s="888">
        <f t="shared" si="205"/>
        <v>126</v>
      </c>
      <c r="DN200" s="886">
        <f t="shared" ref="DN200:DN263" si="249">IF(CT200&gt;0,DM200,)</f>
        <v>126</v>
      </c>
      <c r="DO200" s="886">
        <f t="shared" si="246"/>
        <v>126</v>
      </c>
      <c r="DP200" s="888">
        <f t="shared" si="206"/>
        <v>181</v>
      </c>
      <c r="DQ200" s="886">
        <f t="shared" ref="DQ200:DQ263" si="250">IF(CU200&gt;0,DP200,)</f>
        <v>181</v>
      </c>
      <c r="DR200" s="886">
        <f t="shared" si="247"/>
        <v>181</v>
      </c>
      <c r="DS200" s="888">
        <f t="shared" si="207"/>
        <v>180</v>
      </c>
      <c r="DT200" s="886">
        <f t="shared" ref="DT200:DT263" si="251">IF(CV200&gt;0,DS200,)</f>
        <v>180</v>
      </c>
      <c r="DU200" s="886">
        <f t="shared" si="248"/>
        <v>180</v>
      </c>
      <c r="DV200" s="886">
        <f t="shared" ref="DV200:DV212" si="252">IF(EC200&gt;0,DS200,)</f>
        <v>180</v>
      </c>
      <c r="DW200" s="888">
        <f t="shared" si="208"/>
        <v>117</v>
      </c>
      <c r="DX200" s="886">
        <f t="shared" ref="DX200:DX263" si="253">IF(ED200&gt;0,DW200,)</f>
        <v>117</v>
      </c>
      <c r="DY200" s="886">
        <f t="shared" ref="DY200:DY212" si="254">IF(ED200&gt;0,DW200,)</f>
        <v>117</v>
      </c>
      <c r="DZ200" s="954">
        <f t="shared" si="201"/>
        <v>141</v>
      </c>
      <c r="EA200" s="885">
        <f t="shared" ref="EA200:EA263" si="255">IF(EE200&gt;0,DZ200,)</f>
        <v>141</v>
      </c>
      <c r="EB200" s="885">
        <f t="shared" ref="EB200:EB263" si="256">IF(EE200&gt;0,DZ200,)</f>
        <v>141</v>
      </c>
      <c r="EC200" s="772">
        <v>102</v>
      </c>
      <c r="ED200" s="767">
        <v>60</v>
      </c>
      <c r="EE200" s="770">
        <v>77</v>
      </c>
      <c r="EF200" s="764">
        <v>8</v>
      </c>
      <c r="EG200" s="767">
        <v>7</v>
      </c>
      <c r="EH200" s="782">
        <v>8</v>
      </c>
      <c r="EI200" s="774">
        <f t="shared" ref="EI200:EI263" si="257">IF(DT200="","",(DT200-EC200-EF200))</f>
        <v>70</v>
      </c>
      <c r="EJ200" s="774">
        <f t="shared" ref="EJ200:EJ263" si="258">IF(DX200="","",(DX200-ED200-EG200))</f>
        <v>50</v>
      </c>
      <c r="EK200" s="775">
        <f t="shared" ref="EK200:EK263" si="259">IF(EA200="","",(EA200-EE200-EH200))</f>
        <v>56</v>
      </c>
      <c r="EL200" s="772">
        <v>15</v>
      </c>
      <c r="EM200" s="767">
        <v>30</v>
      </c>
      <c r="EN200" s="770">
        <v>40</v>
      </c>
      <c r="EO200" s="772">
        <v>22</v>
      </c>
      <c r="EP200" s="767">
        <v>35</v>
      </c>
      <c r="EQ200" s="782">
        <v>22</v>
      </c>
      <c r="ER200" s="772">
        <v>5</v>
      </c>
      <c r="ES200" s="767">
        <v>7</v>
      </c>
      <c r="ET200" s="770">
        <v>12</v>
      </c>
      <c r="EU200" s="774">
        <f t="shared" ref="EU200:EU263" si="260">IF(DO200="","",(DO200-SUM(EL200,EO200,ER200)))</f>
        <v>84</v>
      </c>
      <c r="EV200" s="774">
        <f t="shared" ref="EV200:EV263" si="261">IF(DR200="","",(DR200-SUM(EM200,EP200,ES200)))</f>
        <v>109</v>
      </c>
      <c r="EW200" s="775">
        <f t="shared" ref="EW200:EW263" si="262">IF(DU200="","",(DU200-SUM(EN200,EQ200,ET200)))</f>
        <v>106</v>
      </c>
      <c r="EX200" s="772">
        <v>38</v>
      </c>
      <c r="EY200" s="767">
        <v>29</v>
      </c>
      <c r="EZ200" s="770">
        <v>44</v>
      </c>
    </row>
    <row r="201" spans="1:156">
      <c r="A201" s="679" t="s">
        <v>87</v>
      </c>
      <c r="B201" s="680" t="s">
        <v>951</v>
      </c>
      <c r="C201" s="820"/>
      <c r="D201" s="424">
        <v>156338</v>
      </c>
      <c r="E201" s="425">
        <v>12</v>
      </c>
      <c r="F201" s="762"/>
      <c r="G201" s="763"/>
      <c r="H201" s="763"/>
      <c r="I201" s="764"/>
      <c r="J201" s="764"/>
      <c r="K201" s="764"/>
      <c r="L201" s="765"/>
      <c r="M201" s="762"/>
      <c r="N201" s="763"/>
      <c r="O201" s="766"/>
      <c r="P201" s="766"/>
      <c r="Q201" s="763"/>
      <c r="R201" s="763"/>
      <c r="S201" s="763"/>
      <c r="T201" s="763"/>
      <c r="U201" s="763"/>
      <c r="V201" s="764"/>
      <c r="W201" s="767"/>
      <c r="X201" s="765"/>
      <c r="Y201" s="762"/>
      <c r="Z201" s="763"/>
      <c r="AA201" s="763"/>
      <c r="AB201" s="763"/>
      <c r="AC201" s="764"/>
      <c r="AD201" s="767"/>
      <c r="AE201" s="763"/>
      <c r="AF201" s="763"/>
      <c r="AG201" s="763"/>
      <c r="AH201" s="764"/>
      <c r="AI201" s="767"/>
      <c r="AJ201" s="765"/>
      <c r="AK201" s="892">
        <f t="shared" si="209"/>
        <v>0</v>
      </c>
      <c r="AL201" s="884">
        <f t="shared" si="210"/>
        <v>0</v>
      </c>
      <c r="AM201" s="883">
        <f t="shared" si="211"/>
        <v>0</v>
      </c>
      <c r="AN201" s="884">
        <f t="shared" si="212"/>
        <v>0</v>
      </c>
      <c r="AO201" s="883">
        <f t="shared" si="213"/>
        <v>0</v>
      </c>
      <c r="AP201" s="884">
        <f t="shared" si="214"/>
        <v>0</v>
      </c>
      <c r="AQ201" s="768">
        <f t="shared" si="215"/>
        <v>0</v>
      </c>
      <c r="AR201" s="883">
        <f t="shared" si="216"/>
        <v>0</v>
      </c>
      <c r="AS201" s="886">
        <f t="shared" si="217"/>
        <v>0</v>
      </c>
      <c r="AT201" s="888">
        <f t="shared" si="218"/>
        <v>0</v>
      </c>
      <c r="AU201" s="886">
        <f t="shared" si="219"/>
        <v>0</v>
      </c>
      <c r="AV201" s="886">
        <f t="shared" si="220"/>
        <v>0</v>
      </c>
      <c r="AW201" s="888">
        <f t="shared" si="221"/>
        <v>0</v>
      </c>
      <c r="AX201" s="886">
        <f t="shared" si="222"/>
        <v>0</v>
      </c>
      <c r="AY201" s="886">
        <f t="shared" si="223"/>
        <v>0</v>
      </c>
      <c r="AZ201" s="888">
        <f t="shared" si="224"/>
        <v>0</v>
      </c>
      <c r="BA201" s="884">
        <f t="shared" si="225"/>
        <v>0</v>
      </c>
      <c r="BB201" s="883">
        <f t="shared" si="226"/>
        <v>0</v>
      </c>
      <c r="BC201" s="884">
        <f t="shared" si="227"/>
        <v>0</v>
      </c>
      <c r="BD201" s="883">
        <f t="shared" si="228"/>
        <v>0</v>
      </c>
      <c r="BE201" s="886">
        <f t="shared" si="229"/>
        <v>0</v>
      </c>
      <c r="BF201" s="886">
        <f t="shared" si="230"/>
        <v>0</v>
      </c>
      <c r="BG201" s="888">
        <f t="shared" si="231"/>
        <v>0</v>
      </c>
      <c r="BH201" s="886">
        <f t="shared" si="232"/>
        <v>0</v>
      </c>
      <c r="BI201" s="886">
        <f t="shared" si="233"/>
        <v>0</v>
      </c>
      <c r="BJ201" s="890">
        <f t="shared" si="234"/>
        <v>0</v>
      </c>
      <c r="BK201" s="885">
        <f t="shared" si="235"/>
        <v>0</v>
      </c>
      <c r="BL201" s="885">
        <f t="shared" si="236"/>
        <v>0</v>
      </c>
      <c r="BM201" s="762"/>
      <c r="BN201" s="764"/>
      <c r="BO201" s="770"/>
      <c r="BP201" s="763"/>
      <c r="BQ201" s="764"/>
      <c r="BR201" s="770"/>
      <c r="BS201" s="768">
        <f t="shared" si="237"/>
        <v>0</v>
      </c>
      <c r="BT201" s="768">
        <f t="shared" si="238"/>
        <v>0</v>
      </c>
      <c r="BU201" s="771">
        <f t="shared" si="239"/>
        <v>0</v>
      </c>
      <c r="BV201" s="772"/>
      <c r="BW201" s="767"/>
      <c r="BX201" s="765"/>
      <c r="BY201" s="772"/>
      <c r="BZ201" s="767"/>
      <c r="CA201" s="765"/>
      <c r="CB201" s="772"/>
      <c r="CC201" s="767"/>
      <c r="CD201" s="765"/>
      <c r="CE201" s="773">
        <f t="shared" si="240"/>
        <v>0</v>
      </c>
      <c r="CF201" s="774">
        <f t="shared" si="241"/>
        <v>0</v>
      </c>
      <c r="CG201" s="775">
        <f t="shared" si="242"/>
        <v>0</v>
      </c>
      <c r="CH201" s="772"/>
      <c r="CI201" s="767"/>
      <c r="CJ201" s="776"/>
      <c r="CK201" s="874">
        <v>566</v>
      </c>
      <c r="CL201" s="778">
        <v>624</v>
      </c>
      <c r="CM201" s="764">
        <v>1482</v>
      </c>
      <c r="CN201" s="764">
        <v>743</v>
      </c>
      <c r="CO201" s="767">
        <v>976</v>
      </c>
      <c r="CP201" s="780">
        <v>936</v>
      </c>
      <c r="CQ201" s="777">
        <v>92</v>
      </c>
      <c r="CR201" s="778">
        <v>62</v>
      </c>
      <c r="CS201" s="778">
        <v>80</v>
      </c>
      <c r="CT201" s="778">
        <v>115</v>
      </c>
      <c r="CU201" s="778">
        <v>150</v>
      </c>
      <c r="CV201" s="764">
        <v>158</v>
      </c>
      <c r="CW201" s="767">
        <v>230</v>
      </c>
      <c r="CX201" s="765">
        <v>326</v>
      </c>
      <c r="CY201" s="777"/>
      <c r="CZ201" s="778"/>
      <c r="DA201" s="778"/>
      <c r="DB201" s="778"/>
      <c r="DC201" s="778"/>
      <c r="DD201" s="767"/>
      <c r="DE201" s="767"/>
      <c r="DF201" s="765"/>
      <c r="DG201" s="892">
        <f t="shared" si="202"/>
        <v>92</v>
      </c>
      <c r="DH201" s="884">
        <f t="shared" si="243"/>
        <v>92</v>
      </c>
      <c r="DI201" s="883">
        <f t="shared" si="203"/>
        <v>62</v>
      </c>
      <c r="DJ201" s="884">
        <f t="shared" si="244"/>
        <v>62</v>
      </c>
      <c r="DK201" s="883">
        <f t="shared" si="204"/>
        <v>80</v>
      </c>
      <c r="DL201" s="884">
        <f t="shared" si="245"/>
        <v>80</v>
      </c>
      <c r="DM201" s="888">
        <f t="shared" si="205"/>
        <v>115</v>
      </c>
      <c r="DN201" s="886">
        <f t="shared" si="249"/>
        <v>115</v>
      </c>
      <c r="DO201" s="886">
        <f t="shared" si="246"/>
        <v>115</v>
      </c>
      <c r="DP201" s="888">
        <f t="shared" si="206"/>
        <v>150</v>
      </c>
      <c r="DQ201" s="886">
        <f t="shared" si="250"/>
        <v>150</v>
      </c>
      <c r="DR201" s="886">
        <f t="shared" si="247"/>
        <v>150</v>
      </c>
      <c r="DS201" s="888">
        <f t="shared" si="207"/>
        <v>158</v>
      </c>
      <c r="DT201" s="886">
        <f t="shared" si="251"/>
        <v>158</v>
      </c>
      <c r="DU201" s="886">
        <f t="shared" si="248"/>
        <v>158</v>
      </c>
      <c r="DV201" s="886">
        <f t="shared" si="252"/>
        <v>158</v>
      </c>
      <c r="DW201" s="888">
        <f t="shared" si="208"/>
        <v>230</v>
      </c>
      <c r="DX201" s="886">
        <f t="shared" si="253"/>
        <v>230</v>
      </c>
      <c r="DY201" s="886">
        <f t="shared" si="254"/>
        <v>230</v>
      </c>
      <c r="DZ201" s="954">
        <f t="shared" si="201"/>
        <v>326</v>
      </c>
      <c r="EA201" s="885">
        <f t="shared" si="255"/>
        <v>326</v>
      </c>
      <c r="EB201" s="885">
        <f t="shared" si="256"/>
        <v>326</v>
      </c>
      <c r="EC201" s="772">
        <v>91</v>
      </c>
      <c r="ED201" s="767">
        <v>150</v>
      </c>
      <c r="EE201" s="770">
        <v>178</v>
      </c>
      <c r="EF201" s="764">
        <v>15</v>
      </c>
      <c r="EG201" s="767">
        <v>12</v>
      </c>
      <c r="EH201" s="782">
        <v>17</v>
      </c>
      <c r="EI201" s="774">
        <f t="shared" si="257"/>
        <v>52</v>
      </c>
      <c r="EJ201" s="774">
        <f t="shared" si="258"/>
        <v>68</v>
      </c>
      <c r="EK201" s="775">
        <f t="shared" si="259"/>
        <v>131</v>
      </c>
      <c r="EL201" s="772">
        <v>41</v>
      </c>
      <c r="EM201" s="767">
        <v>62</v>
      </c>
      <c r="EN201" s="770">
        <v>40</v>
      </c>
      <c r="EO201" s="772">
        <v>12</v>
      </c>
      <c r="EP201" s="767">
        <v>19</v>
      </c>
      <c r="EQ201" s="782">
        <v>20</v>
      </c>
      <c r="ER201" s="772">
        <v>3</v>
      </c>
      <c r="ES201" s="767">
        <v>3</v>
      </c>
      <c r="ET201" s="770">
        <v>10</v>
      </c>
      <c r="EU201" s="774">
        <f t="shared" si="260"/>
        <v>59</v>
      </c>
      <c r="EV201" s="774">
        <f t="shared" si="261"/>
        <v>66</v>
      </c>
      <c r="EW201" s="775">
        <f t="shared" si="262"/>
        <v>88</v>
      </c>
      <c r="EX201" s="772">
        <v>52</v>
      </c>
      <c r="EY201" s="767">
        <v>37</v>
      </c>
      <c r="EZ201" s="770">
        <v>46</v>
      </c>
    </row>
    <row r="202" spans="1:156">
      <c r="A202" s="679" t="s">
        <v>87</v>
      </c>
      <c r="B202" s="423" t="s">
        <v>952</v>
      </c>
      <c r="C202" s="820"/>
      <c r="D202" s="424">
        <v>157438</v>
      </c>
      <c r="E202" s="425">
        <v>12</v>
      </c>
      <c r="F202" s="762"/>
      <c r="G202" s="763"/>
      <c r="H202" s="763"/>
      <c r="I202" s="764"/>
      <c r="J202" s="764"/>
      <c r="K202" s="764"/>
      <c r="L202" s="765"/>
      <c r="M202" s="762"/>
      <c r="N202" s="763"/>
      <c r="O202" s="766"/>
      <c r="P202" s="766"/>
      <c r="Q202" s="763"/>
      <c r="R202" s="763"/>
      <c r="S202" s="763"/>
      <c r="T202" s="763"/>
      <c r="U202" s="763"/>
      <c r="V202" s="764"/>
      <c r="W202" s="767"/>
      <c r="X202" s="765"/>
      <c r="Y202" s="762"/>
      <c r="Z202" s="763"/>
      <c r="AA202" s="763"/>
      <c r="AB202" s="763"/>
      <c r="AC202" s="764"/>
      <c r="AD202" s="767"/>
      <c r="AE202" s="763"/>
      <c r="AF202" s="763"/>
      <c r="AG202" s="763"/>
      <c r="AH202" s="764"/>
      <c r="AI202" s="767"/>
      <c r="AJ202" s="765"/>
      <c r="AK202" s="892">
        <f t="shared" si="209"/>
        <v>0</v>
      </c>
      <c r="AL202" s="884">
        <f t="shared" si="210"/>
        <v>0</v>
      </c>
      <c r="AM202" s="883">
        <f t="shared" si="211"/>
        <v>0</v>
      </c>
      <c r="AN202" s="884">
        <f t="shared" si="212"/>
        <v>0</v>
      </c>
      <c r="AO202" s="883">
        <f t="shared" si="213"/>
        <v>0</v>
      </c>
      <c r="AP202" s="884">
        <f t="shared" si="214"/>
        <v>0</v>
      </c>
      <c r="AQ202" s="768">
        <f t="shared" si="215"/>
        <v>0</v>
      </c>
      <c r="AR202" s="883">
        <f t="shared" si="216"/>
        <v>0</v>
      </c>
      <c r="AS202" s="886">
        <f t="shared" si="217"/>
        <v>0</v>
      </c>
      <c r="AT202" s="888">
        <f t="shared" si="218"/>
        <v>0</v>
      </c>
      <c r="AU202" s="886">
        <f t="shared" si="219"/>
        <v>0</v>
      </c>
      <c r="AV202" s="886">
        <f t="shared" si="220"/>
        <v>0</v>
      </c>
      <c r="AW202" s="888">
        <f t="shared" si="221"/>
        <v>0</v>
      </c>
      <c r="AX202" s="886">
        <f t="shared" si="222"/>
        <v>0</v>
      </c>
      <c r="AY202" s="886">
        <f t="shared" si="223"/>
        <v>0</v>
      </c>
      <c r="AZ202" s="888">
        <f t="shared" si="224"/>
        <v>0</v>
      </c>
      <c r="BA202" s="884">
        <f t="shared" si="225"/>
        <v>0</v>
      </c>
      <c r="BB202" s="883">
        <f t="shared" si="226"/>
        <v>0</v>
      </c>
      <c r="BC202" s="884">
        <f t="shared" si="227"/>
        <v>0</v>
      </c>
      <c r="BD202" s="883">
        <f t="shared" si="228"/>
        <v>0</v>
      </c>
      <c r="BE202" s="886">
        <f t="shared" si="229"/>
        <v>0</v>
      </c>
      <c r="BF202" s="886">
        <f t="shared" si="230"/>
        <v>0</v>
      </c>
      <c r="BG202" s="888">
        <f t="shared" si="231"/>
        <v>0</v>
      </c>
      <c r="BH202" s="886">
        <f t="shared" si="232"/>
        <v>0</v>
      </c>
      <c r="BI202" s="886">
        <f t="shared" si="233"/>
        <v>0</v>
      </c>
      <c r="BJ202" s="890">
        <f t="shared" si="234"/>
        <v>0</v>
      </c>
      <c r="BK202" s="885">
        <f t="shared" si="235"/>
        <v>0</v>
      </c>
      <c r="BL202" s="885">
        <f t="shared" si="236"/>
        <v>0</v>
      </c>
      <c r="BM202" s="762"/>
      <c r="BN202" s="764"/>
      <c r="BO202" s="770"/>
      <c r="BP202" s="763"/>
      <c r="BQ202" s="764"/>
      <c r="BR202" s="770"/>
      <c r="BS202" s="768">
        <f t="shared" si="237"/>
        <v>0</v>
      </c>
      <c r="BT202" s="768">
        <f t="shared" si="238"/>
        <v>0</v>
      </c>
      <c r="BU202" s="771">
        <f t="shared" si="239"/>
        <v>0</v>
      </c>
      <c r="BV202" s="772"/>
      <c r="BW202" s="767"/>
      <c r="BX202" s="765"/>
      <c r="BY202" s="772"/>
      <c r="BZ202" s="767"/>
      <c r="CA202" s="765"/>
      <c r="CB202" s="772"/>
      <c r="CC202" s="767"/>
      <c r="CD202" s="765"/>
      <c r="CE202" s="773">
        <f t="shared" si="240"/>
        <v>0</v>
      </c>
      <c r="CF202" s="774">
        <f t="shared" si="241"/>
        <v>0</v>
      </c>
      <c r="CG202" s="775">
        <f t="shared" si="242"/>
        <v>0</v>
      </c>
      <c r="CH202" s="772"/>
      <c r="CI202" s="767"/>
      <c r="CJ202" s="776"/>
      <c r="CK202" s="874">
        <v>714</v>
      </c>
      <c r="CL202" s="778">
        <v>834</v>
      </c>
      <c r="CM202" s="764">
        <v>597</v>
      </c>
      <c r="CN202" s="764">
        <v>626</v>
      </c>
      <c r="CO202" s="767">
        <v>883</v>
      </c>
      <c r="CP202" s="780">
        <v>931</v>
      </c>
      <c r="CQ202" s="777">
        <v>131</v>
      </c>
      <c r="CR202" s="778">
        <v>100</v>
      </c>
      <c r="CS202" s="778">
        <v>124</v>
      </c>
      <c r="CT202" s="778">
        <v>123</v>
      </c>
      <c r="CU202" s="778">
        <v>176</v>
      </c>
      <c r="CV202" s="764">
        <v>153</v>
      </c>
      <c r="CW202" s="767">
        <v>294</v>
      </c>
      <c r="CX202" s="765">
        <v>286</v>
      </c>
      <c r="CY202" s="777"/>
      <c r="CZ202" s="778"/>
      <c r="DA202" s="778"/>
      <c r="DB202" s="778"/>
      <c r="DC202" s="778"/>
      <c r="DD202" s="767"/>
      <c r="DE202" s="767"/>
      <c r="DF202" s="765"/>
      <c r="DG202" s="892">
        <f t="shared" si="202"/>
        <v>131</v>
      </c>
      <c r="DH202" s="884">
        <f t="shared" si="243"/>
        <v>131</v>
      </c>
      <c r="DI202" s="883">
        <f t="shared" si="203"/>
        <v>100</v>
      </c>
      <c r="DJ202" s="884">
        <f t="shared" si="244"/>
        <v>100</v>
      </c>
      <c r="DK202" s="883">
        <f t="shared" si="204"/>
        <v>124</v>
      </c>
      <c r="DL202" s="884">
        <f t="shared" si="245"/>
        <v>124</v>
      </c>
      <c r="DM202" s="888">
        <f t="shared" si="205"/>
        <v>123</v>
      </c>
      <c r="DN202" s="886">
        <f t="shared" si="249"/>
        <v>123</v>
      </c>
      <c r="DO202" s="886">
        <f t="shared" si="246"/>
        <v>123</v>
      </c>
      <c r="DP202" s="888">
        <f t="shared" si="206"/>
        <v>176</v>
      </c>
      <c r="DQ202" s="886">
        <f t="shared" si="250"/>
        <v>176</v>
      </c>
      <c r="DR202" s="886">
        <f t="shared" si="247"/>
        <v>176</v>
      </c>
      <c r="DS202" s="888">
        <f t="shared" si="207"/>
        <v>153</v>
      </c>
      <c r="DT202" s="886">
        <f t="shared" si="251"/>
        <v>153</v>
      </c>
      <c r="DU202" s="886">
        <f t="shared" si="248"/>
        <v>153</v>
      </c>
      <c r="DV202" s="886">
        <f t="shared" si="252"/>
        <v>153</v>
      </c>
      <c r="DW202" s="888">
        <f t="shared" si="208"/>
        <v>294</v>
      </c>
      <c r="DX202" s="886">
        <f t="shared" si="253"/>
        <v>294</v>
      </c>
      <c r="DY202" s="886">
        <f t="shared" si="254"/>
        <v>294</v>
      </c>
      <c r="DZ202" s="954">
        <f t="shared" si="201"/>
        <v>286</v>
      </c>
      <c r="EA202" s="885">
        <f t="shared" si="255"/>
        <v>286</v>
      </c>
      <c r="EB202" s="885">
        <f t="shared" si="256"/>
        <v>286</v>
      </c>
      <c r="EC202" s="772">
        <v>104</v>
      </c>
      <c r="ED202" s="767">
        <v>201</v>
      </c>
      <c r="EE202" s="770">
        <v>188</v>
      </c>
      <c r="EF202" s="764">
        <v>7</v>
      </c>
      <c r="EG202" s="767">
        <v>11</v>
      </c>
      <c r="EH202" s="782">
        <v>9</v>
      </c>
      <c r="EI202" s="774">
        <f t="shared" si="257"/>
        <v>42</v>
      </c>
      <c r="EJ202" s="774">
        <f t="shared" si="258"/>
        <v>82</v>
      </c>
      <c r="EK202" s="775">
        <f t="shared" si="259"/>
        <v>89</v>
      </c>
      <c r="EL202" s="772">
        <v>36</v>
      </c>
      <c r="EM202" s="767">
        <v>41</v>
      </c>
      <c r="EN202" s="770">
        <v>49</v>
      </c>
      <c r="EO202" s="772">
        <v>17</v>
      </c>
      <c r="EP202" s="767">
        <v>28</v>
      </c>
      <c r="EQ202" s="782">
        <v>16</v>
      </c>
      <c r="ER202" s="772">
        <v>8</v>
      </c>
      <c r="ES202" s="767">
        <v>8</v>
      </c>
      <c r="ET202" s="770">
        <v>4</v>
      </c>
      <c r="EU202" s="774">
        <f t="shared" si="260"/>
        <v>62</v>
      </c>
      <c r="EV202" s="774">
        <f t="shared" si="261"/>
        <v>99</v>
      </c>
      <c r="EW202" s="775">
        <f t="shared" si="262"/>
        <v>84</v>
      </c>
      <c r="EX202" s="772">
        <v>45</v>
      </c>
      <c r="EY202" s="767">
        <v>41</v>
      </c>
      <c r="EZ202" s="770">
        <v>46</v>
      </c>
    </row>
    <row r="203" spans="1:156">
      <c r="A203" s="599" t="s">
        <v>88</v>
      </c>
      <c r="B203" s="600" t="s">
        <v>588</v>
      </c>
      <c r="C203" s="823"/>
      <c r="D203" s="599">
        <v>159391</v>
      </c>
      <c r="E203" s="599">
        <v>1</v>
      </c>
      <c r="F203" s="762">
        <v>6562</v>
      </c>
      <c r="G203" s="763">
        <v>5806</v>
      </c>
      <c r="H203" s="763">
        <v>5209</v>
      </c>
      <c r="I203" s="764">
        <v>5257</v>
      </c>
      <c r="J203" s="764">
        <v>5968</v>
      </c>
      <c r="K203" s="764">
        <v>5646</v>
      </c>
      <c r="L203" s="601">
        <v>6354</v>
      </c>
      <c r="M203" s="762">
        <v>5167</v>
      </c>
      <c r="N203" s="763">
        <v>5072</v>
      </c>
      <c r="O203" s="766">
        <v>5220</v>
      </c>
      <c r="P203" s="766">
        <v>5173</v>
      </c>
      <c r="Q203" s="763">
        <v>5363</v>
      </c>
      <c r="R203" s="763">
        <v>5696</v>
      </c>
      <c r="S203" s="763">
        <v>4967</v>
      </c>
      <c r="T203" s="763">
        <v>4502</v>
      </c>
      <c r="U203" s="763">
        <v>4588</v>
      </c>
      <c r="V203" s="764">
        <v>5134</v>
      </c>
      <c r="W203" s="767">
        <v>4779</v>
      </c>
      <c r="X203" s="765">
        <v>5477</v>
      </c>
      <c r="Y203" s="762"/>
      <c r="Z203" s="763"/>
      <c r="AA203" s="763"/>
      <c r="AB203" s="763"/>
      <c r="AC203" s="764"/>
      <c r="AD203" s="767"/>
      <c r="AE203" s="763"/>
      <c r="AF203" s="763"/>
      <c r="AG203" s="763"/>
      <c r="AH203" s="764"/>
      <c r="AI203" s="767"/>
      <c r="AJ203" s="765"/>
      <c r="AK203" s="892">
        <f t="shared" si="209"/>
        <v>5167</v>
      </c>
      <c r="AL203" s="884">
        <f t="shared" si="210"/>
        <v>5167</v>
      </c>
      <c r="AM203" s="883">
        <f t="shared" si="211"/>
        <v>5072</v>
      </c>
      <c r="AN203" s="884">
        <f t="shared" si="212"/>
        <v>5072</v>
      </c>
      <c r="AO203" s="883">
        <f t="shared" si="213"/>
        <v>5220</v>
      </c>
      <c r="AP203" s="884">
        <f t="shared" si="214"/>
        <v>5220</v>
      </c>
      <c r="AQ203" s="768">
        <f t="shared" si="215"/>
        <v>5173</v>
      </c>
      <c r="AR203" s="883">
        <f t="shared" si="216"/>
        <v>5363</v>
      </c>
      <c r="AS203" s="886">
        <f t="shared" si="217"/>
        <v>5363</v>
      </c>
      <c r="AT203" s="888">
        <f t="shared" si="218"/>
        <v>5696</v>
      </c>
      <c r="AU203" s="886">
        <f t="shared" si="219"/>
        <v>5696</v>
      </c>
      <c r="AV203" s="886">
        <f t="shared" si="220"/>
        <v>5696</v>
      </c>
      <c r="AW203" s="888">
        <f t="shared" si="221"/>
        <v>4967</v>
      </c>
      <c r="AX203" s="886">
        <f t="shared" si="222"/>
        <v>4967</v>
      </c>
      <c r="AY203" s="886">
        <f t="shared" si="223"/>
        <v>4967</v>
      </c>
      <c r="AZ203" s="888">
        <f t="shared" si="224"/>
        <v>4502</v>
      </c>
      <c r="BA203" s="884">
        <f t="shared" si="225"/>
        <v>4502</v>
      </c>
      <c r="BB203" s="883">
        <f t="shared" si="226"/>
        <v>4588</v>
      </c>
      <c r="BC203" s="884">
        <f t="shared" si="227"/>
        <v>4588</v>
      </c>
      <c r="BD203" s="883">
        <f t="shared" si="228"/>
        <v>5134</v>
      </c>
      <c r="BE203" s="886">
        <f t="shared" si="229"/>
        <v>5134</v>
      </c>
      <c r="BF203" s="886">
        <f t="shared" si="230"/>
        <v>5134</v>
      </c>
      <c r="BG203" s="888">
        <f t="shared" si="231"/>
        <v>4779</v>
      </c>
      <c r="BH203" s="886">
        <f t="shared" si="232"/>
        <v>4779</v>
      </c>
      <c r="BI203" s="886">
        <f t="shared" si="233"/>
        <v>4779</v>
      </c>
      <c r="BJ203" s="890">
        <f t="shared" si="234"/>
        <v>5477</v>
      </c>
      <c r="BK203" s="885">
        <f t="shared" si="235"/>
        <v>5477</v>
      </c>
      <c r="BL203" s="885">
        <f t="shared" si="236"/>
        <v>5477</v>
      </c>
      <c r="BM203" s="762">
        <v>4271</v>
      </c>
      <c r="BN203" s="764">
        <v>4026</v>
      </c>
      <c r="BO203" s="770">
        <v>4615</v>
      </c>
      <c r="BP203" s="763">
        <v>342</v>
      </c>
      <c r="BQ203" s="764">
        <v>261</v>
      </c>
      <c r="BR203" s="770">
        <v>287</v>
      </c>
      <c r="BS203" s="768">
        <f t="shared" si="237"/>
        <v>521</v>
      </c>
      <c r="BT203" s="768">
        <f t="shared" si="238"/>
        <v>492</v>
      </c>
      <c r="BU203" s="771">
        <f t="shared" si="239"/>
        <v>575</v>
      </c>
      <c r="BV203" s="772">
        <v>3089</v>
      </c>
      <c r="BW203" s="767">
        <v>3325</v>
      </c>
      <c r="BX203" s="765">
        <v>2924</v>
      </c>
      <c r="BY203" s="772">
        <v>235</v>
      </c>
      <c r="BZ203" s="767">
        <v>210</v>
      </c>
      <c r="CA203" s="602">
        <v>152</v>
      </c>
      <c r="CB203" s="772">
        <v>621</v>
      </c>
      <c r="CC203" s="767">
        <v>715</v>
      </c>
      <c r="CD203" s="765">
        <v>595</v>
      </c>
      <c r="CE203" s="773">
        <f t="shared" si="240"/>
        <v>1418</v>
      </c>
      <c r="CF203" s="774">
        <f t="shared" si="241"/>
        <v>1446</v>
      </c>
      <c r="CG203" s="775">
        <f t="shared" si="242"/>
        <v>1296</v>
      </c>
      <c r="CH203" s="772">
        <v>3081</v>
      </c>
      <c r="CI203" s="767">
        <v>3106</v>
      </c>
      <c r="CJ203" s="776">
        <v>3235</v>
      </c>
      <c r="CK203" s="874"/>
      <c r="CL203" s="778"/>
      <c r="CM203" s="764"/>
      <c r="CN203" s="764"/>
      <c r="CO203" s="767"/>
      <c r="CP203" s="780"/>
      <c r="CQ203" s="777"/>
      <c r="CR203" s="778"/>
      <c r="CS203" s="778"/>
      <c r="CT203" s="778"/>
      <c r="CU203" s="778"/>
      <c r="CV203" s="764"/>
      <c r="CW203" s="767"/>
      <c r="CX203" s="765"/>
      <c r="CY203" s="777"/>
      <c r="CZ203" s="778"/>
      <c r="DA203" s="778"/>
      <c r="DB203" s="778"/>
      <c r="DC203" s="778"/>
      <c r="DD203" s="767"/>
      <c r="DE203" s="767"/>
      <c r="DF203" s="765"/>
      <c r="DG203" s="892">
        <f t="shared" si="202"/>
        <v>0</v>
      </c>
      <c r="DH203" s="884">
        <f t="shared" si="243"/>
        <v>0</v>
      </c>
      <c r="DI203" s="883">
        <f t="shared" si="203"/>
        <v>0</v>
      </c>
      <c r="DJ203" s="884">
        <f t="shared" si="244"/>
        <v>0</v>
      </c>
      <c r="DK203" s="883">
        <f t="shared" si="204"/>
        <v>0</v>
      </c>
      <c r="DL203" s="884">
        <f t="shared" si="245"/>
        <v>0</v>
      </c>
      <c r="DM203" s="888">
        <f t="shared" si="205"/>
        <v>0</v>
      </c>
      <c r="DN203" s="886">
        <f t="shared" si="249"/>
        <v>0</v>
      </c>
      <c r="DO203" s="886">
        <f t="shared" si="246"/>
        <v>0</v>
      </c>
      <c r="DP203" s="888">
        <f t="shared" si="206"/>
        <v>0</v>
      </c>
      <c r="DQ203" s="886">
        <f t="shared" si="250"/>
        <v>0</v>
      </c>
      <c r="DR203" s="886">
        <f t="shared" si="247"/>
        <v>0</v>
      </c>
      <c r="DS203" s="888">
        <f t="shared" si="207"/>
        <v>0</v>
      </c>
      <c r="DT203" s="886">
        <f t="shared" si="251"/>
        <v>0</v>
      </c>
      <c r="DU203" s="886">
        <f t="shared" si="248"/>
        <v>0</v>
      </c>
      <c r="DV203" s="886">
        <f t="shared" si="252"/>
        <v>0</v>
      </c>
      <c r="DW203" s="888">
        <f t="shared" si="208"/>
        <v>0</v>
      </c>
      <c r="DX203" s="886">
        <f t="shared" si="253"/>
        <v>0</v>
      </c>
      <c r="DY203" s="886">
        <f t="shared" si="254"/>
        <v>0</v>
      </c>
      <c r="DZ203" s="954">
        <f t="shared" si="201"/>
        <v>0</v>
      </c>
      <c r="EA203" s="885">
        <f t="shared" si="255"/>
        <v>0</v>
      </c>
      <c r="EB203" s="885">
        <f t="shared" si="256"/>
        <v>0</v>
      </c>
      <c r="EC203" s="772"/>
      <c r="ED203" s="767"/>
      <c r="EE203" s="770"/>
      <c r="EF203" s="764"/>
      <c r="EG203" s="767"/>
      <c r="EH203" s="782"/>
      <c r="EI203" s="774">
        <f t="shared" si="257"/>
        <v>0</v>
      </c>
      <c r="EJ203" s="774">
        <f t="shared" si="258"/>
        <v>0</v>
      </c>
      <c r="EK203" s="775">
        <f t="shared" si="259"/>
        <v>0</v>
      </c>
      <c r="EL203" s="772"/>
      <c r="EM203" s="767"/>
      <c r="EN203" s="770"/>
      <c r="EO203" s="772"/>
      <c r="EP203" s="767"/>
      <c r="EQ203" s="782"/>
      <c r="ER203" s="772"/>
      <c r="ES203" s="767"/>
      <c r="ET203" s="770"/>
      <c r="EU203" s="774">
        <f t="shared" si="260"/>
        <v>0</v>
      </c>
      <c r="EV203" s="774">
        <f t="shared" si="261"/>
        <v>0</v>
      </c>
      <c r="EW203" s="775">
        <f t="shared" si="262"/>
        <v>0</v>
      </c>
      <c r="EX203" s="772"/>
      <c r="EY203" s="767"/>
      <c r="EZ203" s="770"/>
    </row>
    <row r="204" spans="1:156">
      <c r="A204" s="599" t="s">
        <v>88</v>
      </c>
      <c r="B204" s="604" t="s">
        <v>589</v>
      </c>
      <c r="C204" s="823"/>
      <c r="D204" s="603">
        <v>159647</v>
      </c>
      <c r="E204" s="605">
        <v>2</v>
      </c>
      <c r="F204" s="762">
        <v>2412</v>
      </c>
      <c r="G204" s="763">
        <v>2320</v>
      </c>
      <c r="H204" s="763">
        <v>2172</v>
      </c>
      <c r="I204" s="764">
        <v>1963</v>
      </c>
      <c r="J204" s="764">
        <v>1898</v>
      </c>
      <c r="K204" s="764">
        <v>1875</v>
      </c>
      <c r="L204" s="601">
        <v>1969</v>
      </c>
      <c r="M204" s="762">
        <v>1763</v>
      </c>
      <c r="N204" s="763">
        <v>1843</v>
      </c>
      <c r="O204" s="766">
        <v>1824</v>
      </c>
      <c r="P204" s="766">
        <v>1969</v>
      </c>
      <c r="Q204" s="763">
        <v>1896</v>
      </c>
      <c r="R204" s="763">
        <v>1589</v>
      </c>
      <c r="S204" s="763">
        <v>1597</v>
      </c>
      <c r="T204" s="763">
        <v>1579</v>
      </c>
      <c r="U204" s="763">
        <v>1479</v>
      </c>
      <c r="V204" s="764">
        <v>1446</v>
      </c>
      <c r="W204" s="767">
        <v>1407</v>
      </c>
      <c r="X204" s="765">
        <v>1482</v>
      </c>
      <c r="Y204" s="762"/>
      <c r="Z204" s="763"/>
      <c r="AA204" s="763"/>
      <c r="AB204" s="763"/>
      <c r="AC204" s="764"/>
      <c r="AD204" s="767"/>
      <c r="AE204" s="763"/>
      <c r="AF204" s="763"/>
      <c r="AG204" s="763"/>
      <c r="AH204" s="764"/>
      <c r="AI204" s="767"/>
      <c r="AJ204" s="765"/>
      <c r="AK204" s="892">
        <f t="shared" si="209"/>
        <v>1763</v>
      </c>
      <c r="AL204" s="884">
        <f t="shared" si="210"/>
        <v>1763</v>
      </c>
      <c r="AM204" s="883">
        <f t="shared" si="211"/>
        <v>1843</v>
      </c>
      <c r="AN204" s="884">
        <f t="shared" si="212"/>
        <v>1843</v>
      </c>
      <c r="AO204" s="883">
        <f t="shared" si="213"/>
        <v>1824</v>
      </c>
      <c r="AP204" s="884">
        <f t="shared" si="214"/>
        <v>1824</v>
      </c>
      <c r="AQ204" s="768">
        <f t="shared" si="215"/>
        <v>1969</v>
      </c>
      <c r="AR204" s="883">
        <f t="shared" si="216"/>
        <v>1896</v>
      </c>
      <c r="AS204" s="886">
        <f t="shared" si="217"/>
        <v>1896</v>
      </c>
      <c r="AT204" s="888">
        <f t="shared" si="218"/>
        <v>1589</v>
      </c>
      <c r="AU204" s="886">
        <f t="shared" si="219"/>
        <v>1589</v>
      </c>
      <c r="AV204" s="886">
        <f t="shared" si="220"/>
        <v>1589</v>
      </c>
      <c r="AW204" s="888">
        <f t="shared" si="221"/>
        <v>1597</v>
      </c>
      <c r="AX204" s="886">
        <f t="shared" si="222"/>
        <v>1597</v>
      </c>
      <c r="AY204" s="886">
        <f t="shared" si="223"/>
        <v>1597</v>
      </c>
      <c r="AZ204" s="888">
        <f t="shared" si="224"/>
        <v>1579</v>
      </c>
      <c r="BA204" s="884">
        <f t="shared" si="225"/>
        <v>1579</v>
      </c>
      <c r="BB204" s="883">
        <f t="shared" si="226"/>
        <v>1479</v>
      </c>
      <c r="BC204" s="884">
        <f t="shared" si="227"/>
        <v>1479</v>
      </c>
      <c r="BD204" s="883">
        <f t="shared" si="228"/>
        <v>1446</v>
      </c>
      <c r="BE204" s="886">
        <f t="shared" si="229"/>
        <v>1446</v>
      </c>
      <c r="BF204" s="886">
        <f t="shared" si="230"/>
        <v>1446</v>
      </c>
      <c r="BG204" s="888">
        <f t="shared" si="231"/>
        <v>1407</v>
      </c>
      <c r="BH204" s="886">
        <f t="shared" si="232"/>
        <v>1407</v>
      </c>
      <c r="BI204" s="886">
        <f t="shared" si="233"/>
        <v>1407</v>
      </c>
      <c r="BJ204" s="890">
        <f t="shared" si="234"/>
        <v>1482</v>
      </c>
      <c r="BK204" s="885">
        <f t="shared" si="235"/>
        <v>1482</v>
      </c>
      <c r="BL204" s="885">
        <f t="shared" si="236"/>
        <v>1482</v>
      </c>
      <c r="BM204" s="762">
        <v>1122</v>
      </c>
      <c r="BN204" s="764">
        <v>1052</v>
      </c>
      <c r="BO204" s="770">
        <v>1150</v>
      </c>
      <c r="BP204" s="763">
        <v>154</v>
      </c>
      <c r="BQ204" s="764">
        <v>125</v>
      </c>
      <c r="BR204" s="770">
        <v>157</v>
      </c>
      <c r="BS204" s="768">
        <f t="shared" si="237"/>
        <v>170</v>
      </c>
      <c r="BT204" s="768">
        <f t="shared" si="238"/>
        <v>230</v>
      </c>
      <c r="BU204" s="771">
        <f t="shared" si="239"/>
        <v>175</v>
      </c>
      <c r="BV204" s="772">
        <v>870</v>
      </c>
      <c r="BW204" s="767">
        <v>770</v>
      </c>
      <c r="BX204" s="765">
        <v>778</v>
      </c>
      <c r="BY204" s="772">
        <v>78</v>
      </c>
      <c r="BZ204" s="767">
        <v>71</v>
      </c>
      <c r="CA204" s="602">
        <v>54</v>
      </c>
      <c r="CB204" s="772">
        <v>397</v>
      </c>
      <c r="CC204" s="767">
        <v>300</v>
      </c>
      <c r="CD204" s="765">
        <v>274</v>
      </c>
      <c r="CE204" s="773">
        <f t="shared" si="240"/>
        <v>551</v>
      </c>
      <c r="CF204" s="774">
        <f t="shared" si="241"/>
        <v>448</v>
      </c>
      <c r="CG204" s="775">
        <f t="shared" si="242"/>
        <v>491</v>
      </c>
      <c r="CH204" s="772">
        <v>885</v>
      </c>
      <c r="CI204" s="767">
        <v>932</v>
      </c>
      <c r="CJ204" s="776">
        <v>882</v>
      </c>
      <c r="CK204" s="874"/>
      <c r="CL204" s="778"/>
      <c r="CM204" s="764"/>
      <c r="CN204" s="764"/>
      <c r="CO204" s="767"/>
      <c r="CP204" s="780"/>
      <c r="CQ204" s="777"/>
      <c r="CR204" s="778"/>
      <c r="CS204" s="778"/>
      <c r="CT204" s="778"/>
      <c r="CU204" s="778"/>
      <c r="CV204" s="764"/>
      <c r="CW204" s="767"/>
      <c r="CX204" s="765"/>
      <c r="CY204" s="777"/>
      <c r="CZ204" s="778"/>
      <c r="DA204" s="778"/>
      <c r="DB204" s="778"/>
      <c r="DC204" s="778"/>
      <c r="DD204" s="767"/>
      <c r="DE204" s="767"/>
      <c r="DF204" s="765"/>
      <c r="DG204" s="892">
        <f t="shared" ref="DG204:DG213" si="263">IF(CQ204&gt;0,CQ204-CY204,)</f>
        <v>0</v>
      </c>
      <c r="DH204" s="884">
        <f t="shared" si="243"/>
        <v>0</v>
      </c>
      <c r="DI204" s="883">
        <f t="shared" ref="DI204:DI213" si="264">IF(CR204&gt;0,CR204-CZ204,)</f>
        <v>0</v>
      </c>
      <c r="DJ204" s="884">
        <f t="shared" si="244"/>
        <v>0</v>
      </c>
      <c r="DK204" s="883">
        <f t="shared" ref="DK204:DK213" si="265">IF(CS204&gt;0,CS204-DA204,)</f>
        <v>0</v>
      </c>
      <c r="DL204" s="884">
        <f t="shared" si="245"/>
        <v>0</v>
      </c>
      <c r="DM204" s="888">
        <f t="shared" ref="DM204:DM212" si="266">IF(CT204&gt;0,CT204-DB204,)</f>
        <v>0</v>
      </c>
      <c r="DN204" s="886">
        <f t="shared" si="249"/>
        <v>0</v>
      </c>
      <c r="DO204" s="886">
        <f t="shared" si="246"/>
        <v>0</v>
      </c>
      <c r="DP204" s="888">
        <f t="shared" ref="DP204:DP212" si="267">IF(CU204&gt;0,CU204-DC204,)</f>
        <v>0</v>
      </c>
      <c r="DQ204" s="886">
        <f t="shared" si="250"/>
        <v>0</v>
      </c>
      <c r="DR204" s="886">
        <f t="shared" si="247"/>
        <v>0</v>
      </c>
      <c r="DS204" s="888">
        <f t="shared" ref="DS204:DS212" si="268">IF(CV204&gt;0,CV204-DD204,)</f>
        <v>0</v>
      </c>
      <c r="DT204" s="886">
        <f t="shared" si="251"/>
        <v>0</v>
      </c>
      <c r="DU204" s="886">
        <f t="shared" si="248"/>
        <v>0</v>
      </c>
      <c r="DV204" s="886">
        <f t="shared" si="252"/>
        <v>0</v>
      </c>
      <c r="DW204" s="888">
        <f t="shared" ref="DW204:DW212" si="269">IF(CW204&gt;0,CW204-DE204,)</f>
        <v>0</v>
      </c>
      <c r="DX204" s="886">
        <f t="shared" si="253"/>
        <v>0</v>
      </c>
      <c r="DY204" s="886">
        <f t="shared" si="254"/>
        <v>0</v>
      </c>
      <c r="DZ204" s="954">
        <f t="shared" si="201"/>
        <v>0</v>
      </c>
      <c r="EA204" s="885">
        <f t="shared" si="255"/>
        <v>0</v>
      </c>
      <c r="EB204" s="885">
        <f t="shared" si="256"/>
        <v>0</v>
      </c>
      <c r="EC204" s="772"/>
      <c r="ED204" s="767"/>
      <c r="EE204" s="770"/>
      <c r="EF204" s="764"/>
      <c r="EG204" s="767"/>
      <c r="EH204" s="782"/>
      <c r="EI204" s="774">
        <f t="shared" si="257"/>
        <v>0</v>
      </c>
      <c r="EJ204" s="774">
        <f t="shared" si="258"/>
        <v>0</v>
      </c>
      <c r="EK204" s="775">
        <f t="shared" si="259"/>
        <v>0</v>
      </c>
      <c r="EL204" s="772"/>
      <c r="EM204" s="767"/>
      <c r="EN204" s="770"/>
      <c r="EO204" s="772"/>
      <c r="EP204" s="767"/>
      <c r="EQ204" s="782"/>
      <c r="ER204" s="772"/>
      <c r="ES204" s="767"/>
      <c r="ET204" s="770"/>
      <c r="EU204" s="774">
        <f t="shared" si="260"/>
        <v>0</v>
      </c>
      <c r="EV204" s="774">
        <f t="shared" si="261"/>
        <v>0</v>
      </c>
      <c r="EW204" s="775">
        <f t="shared" si="262"/>
        <v>0</v>
      </c>
      <c r="EX204" s="772"/>
      <c r="EY204" s="767"/>
      <c r="EZ204" s="770"/>
    </row>
    <row r="205" spans="1:156">
      <c r="A205" s="599" t="s">
        <v>88</v>
      </c>
      <c r="B205" s="604" t="s">
        <v>590</v>
      </c>
      <c r="C205" s="823"/>
      <c r="D205" s="603">
        <v>160658</v>
      </c>
      <c r="E205" s="605">
        <v>2</v>
      </c>
      <c r="F205" s="762">
        <v>3587</v>
      </c>
      <c r="G205" s="763">
        <v>3518</v>
      </c>
      <c r="H205" s="763">
        <v>3452</v>
      </c>
      <c r="I205" s="764">
        <v>3414</v>
      </c>
      <c r="J205" s="764">
        <v>3185</v>
      </c>
      <c r="K205" s="764">
        <v>3270</v>
      </c>
      <c r="L205" s="601">
        <v>3685</v>
      </c>
      <c r="M205" s="762">
        <v>2414</v>
      </c>
      <c r="N205" s="763">
        <v>2305</v>
      </c>
      <c r="O205" s="766">
        <v>2322</v>
      </c>
      <c r="P205" s="766">
        <v>2395</v>
      </c>
      <c r="Q205" s="763">
        <v>2594</v>
      </c>
      <c r="R205" s="763">
        <v>2642</v>
      </c>
      <c r="S205" s="763">
        <v>2702</v>
      </c>
      <c r="T205" s="763">
        <v>2783</v>
      </c>
      <c r="U205" s="763">
        <v>2662</v>
      </c>
      <c r="V205" s="764">
        <v>2545</v>
      </c>
      <c r="W205" s="767">
        <v>2496</v>
      </c>
      <c r="X205" s="858">
        <v>2830</v>
      </c>
      <c r="Y205" s="762"/>
      <c r="Z205" s="763"/>
      <c r="AA205" s="763"/>
      <c r="AB205" s="763"/>
      <c r="AC205" s="764"/>
      <c r="AD205" s="767"/>
      <c r="AE205" s="763"/>
      <c r="AF205" s="763"/>
      <c r="AG205" s="763"/>
      <c r="AH205" s="764"/>
      <c r="AI205" s="767"/>
      <c r="AJ205" s="765"/>
      <c r="AK205" s="892">
        <f t="shared" si="209"/>
        <v>2414</v>
      </c>
      <c r="AL205" s="884">
        <f t="shared" si="210"/>
        <v>2414</v>
      </c>
      <c r="AM205" s="883">
        <f t="shared" si="211"/>
        <v>2305</v>
      </c>
      <c r="AN205" s="884">
        <f t="shared" si="212"/>
        <v>2305</v>
      </c>
      <c r="AO205" s="883">
        <f t="shared" si="213"/>
        <v>2322</v>
      </c>
      <c r="AP205" s="884">
        <f t="shared" si="214"/>
        <v>2322</v>
      </c>
      <c r="AQ205" s="768">
        <f t="shared" si="215"/>
        <v>2395</v>
      </c>
      <c r="AR205" s="883">
        <f t="shared" si="216"/>
        <v>2594</v>
      </c>
      <c r="AS205" s="886">
        <f t="shared" si="217"/>
        <v>2594</v>
      </c>
      <c r="AT205" s="888">
        <f t="shared" si="218"/>
        <v>2642</v>
      </c>
      <c r="AU205" s="886">
        <f t="shared" si="219"/>
        <v>2642</v>
      </c>
      <c r="AV205" s="886">
        <f t="shared" si="220"/>
        <v>2642</v>
      </c>
      <c r="AW205" s="888">
        <f t="shared" si="221"/>
        <v>2702</v>
      </c>
      <c r="AX205" s="886">
        <f t="shared" si="222"/>
        <v>2702</v>
      </c>
      <c r="AY205" s="886">
        <f t="shared" si="223"/>
        <v>2702</v>
      </c>
      <c r="AZ205" s="888">
        <f t="shared" si="224"/>
        <v>2783</v>
      </c>
      <c r="BA205" s="884">
        <f t="shared" si="225"/>
        <v>2783</v>
      </c>
      <c r="BB205" s="883">
        <f t="shared" si="226"/>
        <v>2662</v>
      </c>
      <c r="BC205" s="884">
        <f t="shared" si="227"/>
        <v>2662</v>
      </c>
      <c r="BD205" s="883">
        <f t="shared" si="228"/>
        <v>2545</v>
      </c>
      <c r="BE205" s="886">
        <f t="shared" si="229"/>
        <v>2545</v>
      </c>
      <c r="BF205" s="886">
        <f t="shared" si="230"/>
        <v>2545</v>
      </c>
      <c r="BG205" s="888">
        <f t="shared" si="231"/>
        <v>2496</v>
      </c>
      <c r="BH205" s="886">
        <f t="shared" si="232"/>
        <v>2496</v>
      </c>
      <c r="BI205" s="886">
        <f t="shared" si="233"/>
        <v>2496</v>
      </c>
      <c r="BJ205" s="890">
        <f t="shared" si="234"/>
        <v>2830</v>
      </c>
      <c r="BK205" s="885">
        <f t="shared" si="235"/>
        <v>2830</v>
      </c>
      <c r="BL205" s="885">
        <f t="shared" si="236"/>
        <v>2830</v>
      </c>
      <c r="BM205" s="762">
        <v>1931</v>
      </c>
      <c r="BN205" s="764">
        <v>1829</v>
      </c>
      <c r="BO205" s="770">
        <v>2078</v>
      </c>
      <c r="BP205" s="763">
        <v>244</v>
      </c>
      <c r="BQ205" s="764">
        <v>248</v>
      </c>
      <c r="BR205" s="770">
        <v>271</v>
      </c>
      <c r="BS205" s="768">
        <f t="shared" si="237"/>
        <v>370</v>
      </c>
      <c r="BT205" s="768">
        <f t="shared" si="238"/>
        <v>419</v>
      </c>
      <c r="BU205" s="771">
        <f t="shared" si="239"/>
        <v>481</v>
      </c>
      <c r="BV205" s="772">
        <v>1070</v>
      </c>
      <c r="BW205" s="767">
        <v>1045</v>
      </c>
      <c r="BX205" s="765">
        <v>1119</v>
      </c>
      <c r="BY205" s="772">
        <v>244</v>
      </c>
      <c r="BZ205" s="767">
        <v>248</v>
      </c>
      <c r="CA205" s="602">
        <v>267</v>
      </c>
      <c r="CB205" s="772">
        <v>478</v>
      </c>
      <c r="CC205" s="767">
        <v>506</v>
      </c>
      <c r="CD205" s="765">
        <v>541</v>
      </c>
      <c r="CE205" s="773">
        <f t="shared" si="240"/>
        <v>802</v>
      </c>
      <c r="CF205" s="774">
        <f t="shared" si="241"/>
        <v>843</v>
      </c>
      <c r="CG205" s="775">
        <f t="shared" si="242"/>
        <v>775</v>
      </c>
      <c r="CH205" s="772">
        <v>1102</v>
      </c>
      <c r="CI205" s="767">
        <v>1122</v>
      </c>
      <c r="CJ205" s="776">
        <v>1116</v>
      </c>
      <c r="CK205" s="874"/>
      <c r="CL205" s="778"/>
      <c r="CM205" s="764"/>
      <c r="CN205" s="764"/>
      <c r="CO205" s="767"/>
      <c r="CP205" s="780"/>
      <c r="CQ205" s="777"/>
      <c r="CR205" s="778"/>
      <c r="CS205" s="778"/>
      <c r="CT205" s="778"/>
      <c r="CU205" s="778"/>
      <c r="CV205" s="764"/>
      <c r="CW205" s="767"/>
      <c r="CX205" s="765"/>
      <c r="CY205" s="777"/>
      <c r="CZ205" s="778"/>
      <c r="DA205" s="778"/>
      <c r="DB205" s="778"/>
      <c r="DC205" s="778"/>
      <c r="DD205" s="767"/>
      <c r="DE205" s="767"/>
      <c r="DF205" s="765"/>
      <c r="DG205" s="892">
        <f t="shared" si="263"/>
        <v>0</v>
      </c>
      <c r="DH205" s="884">
        <f t="shared" si="243"/>
        <v>0</v>
      </c>
      <c r="DI205" s="883">
        <f t="shared" si="264"/>
        <v>0</v>
      </c>
      <c r="DJ205" s="884">
        <f t="shared" si="244"/>
        <v>0</v>
      </c>
      <c r="DK205" s="883">
        <f t="shared" si="265"/>
        <v>0</v>
      </c>
      <c r="DL205" s="884">
        <f t="shared" si="245"/>
        <v>0</v>
      </c>
      <c r="DM205" s="888">
        <f t="shared" si="266"/>
        <v>0</v>
      </c>
      <c r="DN205" s="886">
        <f t="shared" si="249"/>
        <v>0</v>
      </c>
      <c r="DO205" s="886">
        <f t="shared" si="246"/>
        <v>0</v>
      </c>
      <c r="DP205" s="888">
        <f t="shared" si="267"/>
        <v>0</v>
      </c>
      <c r="DQ205" s="886">
        <f t="shared" si="250"/>
        <v>0</v>
      </c>
      <c r="DR205" s="886">
        <f t="shared" si="247"/>
        <v>0</v>
      </c>
      <c r="DS205" s="888">
        <f t="shared" si="268"/>
        <v>0</v>
      </c>
      <c r="DT205" s="886">
        <f t="shared" si="251"/>
        <v>0</v>
      </c>
      <c r="DU205" s="886">
        <f t="shared" si="248"/>
        <v>0</v>
      </c>
      <c r="DV205" s="886">
        <f t="shared" si="252"/>
        <v>0</v>
      </c>
      <c r="DW205" s="888">
        <f t="shared" si="269"/>
        <v>0</v>
      </c>
      <c r="DX205" s="886">
        <f t="shared" si="253"/>
        <v>0</v>
      </c>
      <c r="DY205" s="886">
        <f t="shared" si="254"/>
        <v>0</v>
      </c>
      <c r="DZ205" s="954">
        <f t="shared" si="201"/>
        <v>0</v>
      </c>
      <c r="EA205" s="885">
        <f t="shared" si="255"/>
        <v>0</v>
      </c>
      <c r="EB205" s="885">
        <f t="shared" si="256"/>
        <v>0</v>
      </c>
      <c r="EC205" s="772"/>
      <c r="ED205" s="767"/>
      <c r="EE205" s="770"/>
      <c r="EF205" s="764"/>
      <c r="EG205" s="767"/>
      <c r="EH205" s="782"/>
      <c r="EI205" s="774">
        <f t="shared" si="257"/>
        <v>0</v>
      </c>
      <c r="EJ205" s="774">
        <f t="shared" si="258"/>
        <v>0</v>
      </c>
      <c r="EK205" s="775">
        <f t="shared" si="259"/>
        <v>0</v>
      </c>
      <c r="EL205" s="772"/>
      <c r="EM205" s="767"/>
      <c r="EN205" s="770"/>
      <c r="EO205" s="772"/>
      <c r="EP205" s="767"/>
      <c r="EQ205" s="782"/>
      <c r="ER205" s="772"/>
      <c r="ES205" s="767"/>
      <c r="ET205" s="770"/>
      <c r="EU205" s="774">
        <f t="shared" si="260"/>
        <v>0</v>
      </c>
      <c r="EV205" s="774">
        <f t="shared" si="261"/>
        <v>0</v>
      </c>
      <c r="EW205" s="775">
        <f t="shared" si="262"/>
        <v>0</v>
      </c>
      <c r="EX205" s="772"/>
      <c r="EY205" s="767"/>
      <c r="EZ205" s="770"/>
    </row>
    <row r="206" spans="1:156">
      <c r="A206" s="599" t="s">
        <v>88</v>
      </c>
      <c r="B206" s="604" t="s">
        <v>591</v>
      </c>
      <c r="C206" s="823"/>
      <c r="D206" s="603">
        <v>159939</v>
      </c>
      <c r="E206" s="605">
        <v>2</v>
      </c>
      <c r="F206" s="762">
        <v>3139</v>
      </c>
      <c r="G206" s="763">
        <v>2357</v>
      </c>
      <c r="H206" s="763">
        <v>1575</v>
      </c>
      <c r="I206" s="764">
        <v>1791</v>
      </c>
      <c r="J206" s="764">
        <v>1953</v>
      </c>
      <c r="K206" s="764">
        <v>2048</v>
      </c>
      <c r="L206" s="601">
        <v>1882</v>
      </c>
      <c r="M206" s="762">
        <v>1680</v>
      </c>
      <c r="N206" s="763">
        <v>1870</v>
      </c>
      <c r="O206" s="766">
        <v>1977</v>
      </c>
      <c r="P206" s="766">
        <v>1684</v>
      </c>
      <c r="Q206" s="763">
        <v>1961</v>
      </c>
      <c r="R206" s="763">
        <v>1782</v>
      </c>
      <c r="S206" s="763">
        <v>1365.5</v>
      </c>
      <c r="T206" s="763">
        <f>+S206-(U206-S206/2)</f>
        <v>1018.25</v>
      </c>
      <c r="U206" s="763">
        <v>1030</v>
      </c>
      <c r="V206" s="764">
        <v>1208</v>
      </c>
      <c r="W206" s="767">
        <v>1218</v>
      </c>
      <c r="X206" s="765">
        <v>1020</v>
      </c>
      <c r="Y206" s="762"/>
      <c r="Z206" s="763"/>
      <c r="AA206" s="763"/>
      <c r="AB206" s="763"/>
      <c r="AC206" s="764"/>
      <c r="AD206" s="767"/>
      <c r="AE206" s="763"/>
      <c r="AF206" s="763"/>
      <c r="AG206" s="763"/>
      <c r="AH206" s="764"/>
      <c r="AI206" s="767"/>
      <c r="AJ206" s="765"/>
      <c r="AK206" s="892">
        <f t="shared" si="209"/>
        <v>1680</v>
      </c>
      <c r="AL206" s="884">
        <f t="shared" si="210"/>
        <v>1680</v>
      </c>
      <c r="AM206" s="883">
        <f t="shared" si="211"/>
        <v>1870</v>
      </c>
      <c r="AN206" s="884">
        <f t="shared" si="212"/>
        <v>1870</v>
      </c>
      <c r="AO206" s="883">
        <f t="shared" si="213"/>
        <v>1977</v>
      </c>
      <c r="AP206" s="884">
        <f t="shared" si="214"/>
        <v>1977</v>
      </c>
      <c r="AQ206" s="768">
        <f t="shared" si="215"/>
        <v>1684</v>
      </c>
      <c r="AR206" s="883">
        <f t="shared" si="216"/>
        <v>1961</v>
      </c>
      <c r="AS206" s="886">
        <f t="shared" si="217"/>
        <v>1961</v>
      </c>
      <c r="AT206" s="888">
        <f t="shared" si="218"/>
        <v>1782</v>
      </c>
      <c r="AU206" s="886">
        <f t="shared" si="219"/>
        <v>1782</v>
      </c>
      <c r="AV206" s="886">
        <f t="shared" si="220"/>
        <v>1782</v>
      </c>
      <c r="AW206" s="888">
        <f t="shared" si="221"/>
        <v>1365.5</v>
      </c>
      <c r="AX206" s="886">
        <f t="shared" si="222"/>
        <v>1365.5</v>
      </c>
      <c r="AY206" s="886">
        <f t="shared" si="223"/>
        <v>0</v>
      </c>
      <c r="AZ206" s="888">
        <f t="shared" si="224"/>
        <v>1018.25</v>
      </c>
      <c r="BA206" s="884">
        <f t="shared" si="225"/>
        <v>1018.25</v>
      </c>
      <c r="BB206" s="883">
        <f t="shared" si="226"/>
        <v>1030</v>
      </c>
      <c r="BC206" s="884">
        <f t="shared" si="227"/>
        <v>1030</v>
      </c>
      <c r="BD206" s="883">
        <f t="shared" si="228"/>
        <v>1208</v>
      </c>
      <c r="BE206" s="886">
        <f t="shared" si="229"/>
        <v>1208</v>
      </c>
      <c r="BF206" s="886">
        <f t="shared" si="230"/>
        <v>1208</v>
      </c>
      <c r="BG206" s="888">
        <f t="shared" si="231"/>
        <v>1218</v>
      </c>
      <c r="BH206" s="886">
        <f t="shared" si="232"/>
        <v>1218</v>
      </c>
      <c r="BI206" s="886">
        <f t="shared" si="233"/>
        <v>1218</v>
      </c>
      <c r="BJ206" s="890">
        <f t="shared" si="234"/>
        <v>1020</v>
      </c>
      <c r="BK206" s="885">
        <f t="shared" si="235"/>
        <v>1020</v>
      </c>
      <c r="BL206" s="885">
        <f t="shared" si="236"/>
        <v>1020</v>
      </c>
      <c r="BM206" s="762">
        <v>827</v>
      </c>
      <c r="BN206" s="764">
        <v>772</v>
      </c>
      <c r="BO206" s="770">
        <v>681</v>
      </c>
      <c r="BP206" s="763">
        <v>121</v>
      </c>
      <c r="BQ206" s="764">
        <v>141</v>
      </c>
      <c r="BR206" s="770">
        <v>106</v>
      </c>
      <c r="BS206" s="768">
        <f t="shared" si="237"/>
        <v>260</v>
      </c>
      <c r="BT206" s="768">
        <f t="shared" si="238"/>
        <v>305</v>
      </c>
      <c r="BU206" s="771">
        <f t="shared" si="239"/>
        <v>233</v>
      </c>
      <c r="BV206" s="772">
        <v>399</v>
      </c>
      <c r="BW206" s="767">
        <v>353</v>
      </c>
      <c r="BX206" s="765"/>
      <c r="BY206" s="772">
        <v>196</v>
      </c>
      <c r="BZ206" s="767">
        <v>164</v>
      </c>
      <c r="CA206" s="602"/>
      <c r="CB206" s="772">
        <v>514</v>
      </c>
      <c r="CC206" s="767">
        <v>532</v>
      </c>
      <c r="CD206" s="765"/>
      <c r="CE206" s="773">
        <f t="shared" si="240"/>
        <v>852</v>
      </c>
      <c r="CF206" s="774">
        <f t="shared" si="241"/>
        <v>733</v>
      </c>
      <c r="CG206" s="775">
        <f t="shared" si="242"/>
        <v>0</v>
      </c>
      <c r="CH206" s="772">
        <v>499</v>
      </c>
      <c r="CI206" s="767">
        <v>570</v>
      </c>
      <c r="CJ206" s="776">
        <v>616</v>
      </c>
      <c r="CK206" s="874"/>
      <c r="CL206" s="778"/>
      <c r="CM206" s="764"/>
      <c r="CN206" s="764"/>
      <c r="CO206" s="767"/>
      <c r="CP206" s="780"/>
      <c r="CQ206" s="777"/>
      <c r="CR206" s="778"/>
      <c r="CS206" s="778"/>
      <c r="CT206" s="778"/>
      <c r="CU206" s="778"/>
      <c r="CV206" s="764"/>
      <c r="CW206" s="767"/>
      <c r="CX206" s="765"/>
      <c r="CY206" s="777"/>
      <c r="CZ206" s="778"/>
      <c r="DA206" s="778"/>
      <c r="DB206" s="778"/>
      <c r="DC206" s="778"/>
      <c r="DD206" s="767"/>
      <c r="DE206" s="767"/>
      <c r="DF206" s="765"/>
      <c r="DG206" s="892">
        <f t="shared" si="263"/>
        <v>0</v>
      </c>
      <c r="DH206" s="884">
        <f t="shared" si="243"/>
        <v>0</v>
      </c>
      <c r="DI206" s="883">
        <f t="shared" si="264"/>
        <v>0</v>
      </c>
      <c r="DJ206" s="884">
        <f t="shared" si="244"/>
        <v>0</v>
      </c>
      <c r="DK206" s="883">
        <f t="shared" si="265"/>
        <v>0</v>
      </c>
      <c r="DL206" s="884">
        <f t="shared" si="245"/>
        <v>0</v>
      </c>
      <c r="DM206" s="888">
        <f t="shared" si="266"/>
        <v>0</v>
      </c>
      <c r="DN206" s="886">
        <f t="shared" si="249"/>
        <v>0</v>
      </c>
      <c r="DO206" s="886">
        <f t="shared" si="246"/>
        <v>0</v>
      </c>
      <c r="DP206" s="888">
        <f t="shared" si="267"/>
        <v>0</v>
      </c>
      <c r="DQ206" s="886">
        <f t="shared" si="250"/>
        <v>0</v>
      </c>
      <c r="DR206" s="886">
        <f t="shared" si="247"/>
        <v>0</v>
      </c>
      <c r="DS206" s="888">
        <f t="shared" si="268"/>
        <v>0</v>
      </c>
      <c r="DT206" s="886">
        <f t="shared" si="251"/>
        <v>0</v>
      </c>
      <c r="DU206" s="886">
        <f t="shared" si="248"/>
        <v>0</v>
      </c>
      <c r="DV206" s="886">
        <f t="shared" si="252"/>
        <v>0</v>
      </c>
      <c r="DW206" s="888">
        <f t="shared" si="269"/>
        <v>0</v>
      </c>
      <c r="DX206" s="886">
        <f t="shared" si="253"/>
        <v>0</v>
      </c>
      <c r="DY206" s="886">
        <f t="shared" si="254"/>
        <v>0</v>
      </c>
      <c r="DZ206" s="954">
        <f t="shared" si="201"/>
        <v>0</v>
      </c>
      <c r="EA206" s="885">
        <f t="shared" si="255"/>
        <v>0</v>
      </c>
      <c r="EB206" s="885">
        <f t="shared" si="256"/>
        <v>0</v>
      </c>
      <c r="EC206" s="772"/>
      <c r="ED206" s="767"/>
      <c r="EE206" s="770"/>
      <c r="EF206" s="764"/>
      <c r="EG206" s="767"/>
      <c r="EH206" s="782"/>
      <c r="EI206" s="774">
        <f t="shared" si="257"/>
        <v>0</v>
      </c>
      <c r="EJ206" s="774">
        <f t="shared" si="258"/>
        <v>0</v>
      </c>
      <c r="EK206" s="775">
        <f t="shared" si="259"/>
        <v>0</v>
      </c>
      <c r="EL206" s="772"/>
      <c r="EM206" s="767"/>
      <c r="EN206" s="770"/>
      <c r="EO206" s="772"/>
      <c r="EP206" s="767"/>
      <c r="EQ206" s="782"/>
      <c r="ER206" s="772"/>
      <c r="ES206" s="767"/>
      <c r="ET206" s="770"/>
      <c r="EU206" s="774">
        <f t="shared" si="260"/>
        <v>0</v>
      </c>
      <c r="EV206" s="774">
        <f t="shared" si="261"/>
        <v>0</v>
      </c>
      <c r="EW206" s="775">
        <f t="shared" si="262"/>
        <v>0</v>
      </c>
      <c r="EX206" s="772"/>
      <c r="EY206" s="767"/>
      <c r="EZ206" s="770"/>
    </row>
    <row r="207" spans="1:156">
      <c r="A207" s="599" t="s">
        <v>88</v>
      </c>
      <c r="B207" s="604" t="s">
        <v>592</v>
      </c>
      <c r="C207" s="823"/>
      <c r="D207" s="603">
        <v>160612</v>
      </c>
      <c r="E207" s="605">
        <v>3</v>
      </c>
      <c r="F207" s="762">
        <v>3344</v>
      </c>
      <c r="G207" s="763">
        <v>1532</v>
      </c>
      <c r="H207" s="763">
        <v>3611</v>
      </c>
      <c r="I207" s="764">
        <v>3448</v>
      </c>
      <c r="J207" s="764">
        <v>3534</v>
      </c>
      <c r="K207" s="764">
        <v>3499</v>
      </c>
      <c r="L207" s="601">
        <v>3178</v>
      </c>
      <c r="M207" s="762">
        <v>2437</v>
      </c>
      <c r="N207" s="763">
        <v>2303</v>
      </c>
      <c r="O207" s="766">
        <v>2118</v>
      </c>
      <c r="P207" s="766">
        <v>2492</v>
      </c>
      <c r="Q207" s="763">
        <v>2539</v>
      </c>
      <c r="R207" s="763">
        <v>2123</v>
      </c>
      <c r="S207" s="763">
        <v>2195</v>
      </c>
      <c r="T207" s="763">
        <v>2657</v>
      </c>
      <c r="U207" s="763">
        <v>2527</v>
      </c>
      <c r="V207" s="764">
        <v>2580</v>
      </c>
      <c r="W207" s="767">
        <v>2487</v>
      </c>
      <c r="X207" s="765">
        <v>2402</v>
      </c>
      <c r="Y207" s="762"/>
      <c r="Z207" s="763"/>
      <c r="AA207" s="763"/>
      <c r="AB207" s="763"/>
      <c r="AC207" s="764"/>
      <c r="AD207" s="767"/>
      <c r="AE207" s="763"/>
      <c r="AF207" s="763"/>
      <c r="AG207" s="763"/>
      <c r="AH207" s="764"/>
      <c r="AI207" s="767"/>
      <c r="AJ207" s="765"/>
      <c r="AK207" s="892">
        <f t="shared" si="209"/>
        <v>2437</v>
      </c>
      <c r="AL207" s="884">
        <f t="shared" si="210"/>
        <v>2437</v>
      </c>
      <c r="AM207" s="883">
        <f t="shared" si="211"/>
        <v>2303</v>
      </c>
      <c r="AN207" s="884">
        <f t="shared" si="212"/>
        <v>2303</v>
      </c>
      <c r="AO207" s="883">
        <f t="shared" si="213"/>
        <v>2118</v>
      </c>
      <c r="AP207" s="884">
        <f t="shared" si="214"/>
        <v>2118</v>
      </c>
      <c r="AQ207" s="768">
        <f t="shared" si="215"/>
        <v>2492</v>
      </c>
      <c r="AR207" s="883">
        <f t="shared" si="216"/>
        <v>2539</v>
      </c>
      <c r="AS207" s="886">
        <f t="shared" si="217"/>
        <v>2539</v>
      </c>
      <c r="AT207" s="888">
        <f t="shared" si="218"/>
        <v>2123</v>
      </c>
      <c r="AU207" s="886">
        <f t="shared" si="219"/>
        <v>2123</v>
      </c>
      <c r="AV207" s="886">
        <f t="shared" si="220"/>
        <v>2123</v>
      </c>
      <c r="AW207" s="888">
        <f t="shared" si="221"/>
        <v>2195</v>
      </c>
      <c r="AX207" s="886">
        <f t="shared" si="222"/>
        <v>2195</v>
      </c>
      <c r="AY207" s="886">
        <f t="shared" si="223"/>
        <v>2195</v>
      </c>
      <c r="AZ207" s="888">
        <f t="shared" si="224"/>
        <v>2657</v>
      </c>
      <c r="BA207" s="884">
        <f t="shared" si="225"/>
        <v>2657</v>
      </c>
      <c r="BB207" s="883">
        <f t="shared" si="226"/>
        <v>2527</v>
      </c>
      <c r="BC207" s="884">
        <f t="shared" si="227"/>
        <v>2527</v>
      </c>
      <c r="BD207" s="883">
        <f t="shared" si="228"/>
        <v>2580</v>
      </c>
      <c r="BE207" s="886">
        <f t="shared" si="229"/>
        <v>2580</v>
      </c>
      <c r="BF207" s="886">
        <f t="shared" si="230"/>
        <v>2580</v>
      </c>
      <c r="BG207" s="888">
        <f t="shared" si="231"/>
        <v>2487</v>
      </c>
      <c r="BH207" s="886">
        <f t="shared" si="232"/>
        <v>2487</v>
      </c>
      <c r="BI207" s="886">
        <f t="shared" si="233"/>
        <v>2487</v>
      </c>
      <c r="BJ207" s="890">
        <f t="shared" si="234"/>
        <v>2402</v>
      </c>
      <c r="BK207" s="885">
        <f t="shared" si="235"/>
        <v>2402</v>
      </c>
      <c r="BL207" s="885">
        <f t="shared" si="236"/>
        <v>2402</v>
      </c>
      <c r="BM207" s="762">
        <v>1762</v>
      </c>
      <c r="BN207" s="764">
        <v>1644</v>
      </c>
      <c r="BO207" s="770">
        <v>1648</v>
      </c>
      <c r="BP207" s="763">
        <v>282</v>
      </c>
      <c r="BQ207" s="764">
        <v>259</v>
      </c>
      <c r="BR207" s="770">
        <v>245</v>
      </c>
      <c r="BS207" s="768">
        <f t="shared" si="237"/>
        <v>536</v>
      </c>
      <c r="BT207" s="768">
        <f t="shared" si="238"/>
        <v>584</v>
      </c>
      <c r="BU207" s="771">
        <f t="shared" si="239"/>
        <v>509</v>
      </c>
      <c r="BV207" s="772">
        <v>756</v>
      </c>
      <c r="BW207" s="767">
        <v>704</v>
      </c>
      <c r="BX207" s="765">
        <v>716</v>
      </c>
      <c r="BY207" s="772">
        <v>202</v>
      </c>
      <c r="BZ207" s="767">
        <v>164</v>
      </c>
      <c r="CA207" s="602">
        <v>139</v>
      </c>
      <c r="CB207" s="772">
        <v>491</v>
      </c>
      <c r="CC207" s="767">
        <v>436</v>
      </c>
      <c r="CD207" s="765">
        <v>504</v>
      </c>
      <c r="CE207" s="773">
        <f t="shared" si="240"/>
        <v>1090</v>
      </c>
      <c r="CF207" s="774">
        <f t="shared" si="241"/>
        <v>819</v>
      </c>
      <c r="CG207" s="775">
        <f t="shared" si="242"/>
        <v>836</v>
      </c>
      <c r="CH207" s="772">
        <v>776</v>
      </c>
      <c r="CI207" s="767">
        <v>802</v>
      </c>
      <c r="CJ207" s="776">
        <v>785</v>
      </c>
      <c r="CK207" s="874"/>
      <c r="CL207" s="778"/>
      <c r="CM207" s="764"/>
      <c r="CN207" s="764"/>
      <c r="CO207" s="767"/>
      <c r="CP207" s="780"/>
      <c r="CQ207" s="777"/>
      <c r="CR207" s="778"/>
      <c r="CS207" s="778"/>
      <c r="CT207" s="778"/>
      <c r="CU207" s="778"/>
      <c r="CV207" s="764"/>
      <c r="CW207" s="767"/>
      <c r="CX207" s="765"/>
      <c r="CY207" s="777"/>
      <c r="CZ207" s="778"/>
      <c r="DA207" s="778"/>
      <c r="DB207" s="778"/>
      <c r="DC207" s="778"/>
      <c r="DD207" s="767"/>
      <c r="DE207" s="767"/>
      <c r="DF207" s="765"/>
      <c r="DG207" s="892">
        <f t="shared" si="263"/>
        <v>0</v>
      </c>
      <c r="DH207" s="884">
        <f t="shared" si="243"/>
        <v>0</v>
      </c>
      <c r="DI207" s="883">
        <f t="shared" si="264"/>
        <v>0</v>
      </c>
      <c r="DJ207" s="884">
        <f t="shared" si="244"/>
        <v>0</v>
      </c>
      <c r="DK207" s="883">
        <f t="shared" si="265"/>
        <v>0</v>
      </c>
      <c r="DL207" s="884">
        <f t="shared" si="245"/>
        <v>0</v>
      </c>
      <c r="DM207" s="888">
        <f t="shared" si="266"/>
        <v>0</v>
      </c>
      <c r="DN207" s="886">
        <f t="shared" si="249"/>
        <v>0</v>
      </c>
      <c r="DO207" s="886">
        <f t="shared" si="246"/>
        <v>0</v>
      </c>
      <c r="DP207" s="888">
        <f t="shared" si="267"/>
        <v>0</v>
      </c>
      <c r="DQ207" s="886">
        <f t="shared" si="250"/>
        <v>0</v>
      </c>
      <c r="DR207" s="886">
        <f t="shared" si="247"/>
        <v>0</v>
      </c>
      <c r="DS207" s="888">
        <f t="shared" si="268"/>
        <v>0</v>
      </c>
      <c r="DT207" s="886">
        <f t="shared" si="251"/>
        <v>0</v>
      </c>
      <c r="DU207" s="886">
        <f t="shared" si="248"/>
        <v>0</v>
      </c>
      <c r="DV207" s="886">
        <f t="shared" si="252"/>
        <v>0</v>
      </c>
      <c r="DW207" s="888">
        <f t="shared" si="269"/>
        <v>0</v>
      </c>
      <c r="DX207" s="886">
        <f t="shared" si="253"/>
        <v>0</v>
      </c>
      <c r="DY207" s="886">
        <f t="shared" si="254"/>
        <v>0</v>
      </c>
      <c r="DZ207" s="954">
        <f t="shared" si="201"/>
        <v>0</v>
      </c>
      <c r="EA207" s="885">
        <f t="shared" si="255"/>
        <v>0</v>
      </c>
      <c r="EB207" s="885">
        <f t="shared" si="256"/>
        <v>0</v>
      </c>
      <c r="EC207" s="772"/>
      <c r="ED207" s="767"/>
      <c r="EE207" s="770"/>
      <c r="EF207" s="764"/>
      <c r="EG207" s="767"/>
      <c r="EH207" s="782"/>
      <c r="EI207" s="774">
        <f t="shared" si="257"/>
        <v>0</v>
      </c>
      <c r="EJ207" s="774">
        <f t="shared" si="258"/>
        <v>0</v>
      </c>
      <c r="EK207" s="775">
        <f t="shared" si="259"/>
        <v>0</v>
      </c>
      <c r="EL207" s="772"/>
      <c r="EM207" s="767"/>
      <c r="EN207" s="770"/>
      <c r="EO207" s="772"/>
      <c r="EP207" s="767"/>
      <c r="EQ207" s="782"/>
      <c r="ER207" s="772"/>
      <c r="ES207" s="767"/>
      <c r="ET207" s="770"/>
      <c r="EU207" s="774">
        <f t="shared" si="260"/>
        <v>0</v>
      </c>
      <c r="EV207" s="774">
        <f t="shared" si="261"/>
        <v>0</v>
      </c>
      <c r="EW207" s="775">
        <f t="shared" si="262"/>
        <v>0</v>
      </c>
      <c r="EX207" s="772"/>
      <c r="EY207" s="767"/>
      <c r="EZ207" s="770"/>
    </row>
    <row r="208" spans="1:156">
      <c r="A208" s="599" t="s">
        <v>88</v>
      </c>
      <c r="B208" s="600" t="s">
        <v>593</v>
      </c>
      <c r="C208" s="823"/>
      <c r="D208" s="599">
        <v>160621</v>
      </c>
      <c r="E208" s="599">
        <v>3</v>
      </c>
      <c r="F208" s="762">
        <v>1770</v>
      </c>
      <c r="G208" s="763">
        <v>1784</v>
      </c>
      <c r="H208" s="763">
        <v>1417</v>
      </c>
      <c r="I208" s="764">
        <v>1361</v>
      </c>
      <c r="J208" s="764">
        <v>1299</v>
      </c>
      <c r="K208" s="764">
        <v>1290</v>
      </c>
      <c r="L208" s="601">
        <v>1140</v>
      </c>
      <c r="M208" s="762">
        <v>1287</v>
      </c>
      <c r="N208" s="763">
        <v>1767</v>
      </c>
      <c r="O208" s="766">
        <v>1206</v>
      </c>
      <c r="P208" s="766">
        <v>1178</v>
      </c>
      <c r="Q208" s="763">
        <v>1358</v>
      </c>
      <c r="R208" s="763">
        <v>1486</v>
      </c>
      <c r="S208" s="763">
        <v>1484</v>
      </c>
      <c r="T208" s="763">
        <v>1137</v>
      </c>
      <c r="U208" s="763">
        <v>1125</v>
      </c>
      <c r="V208" s="764">
        <v>1043</v>
      </c>
      <c r="W208" s="767">
        <v>993</v>
      </c>
      <c r="X208" s="765">
        <v>852</v>
      </c>
      <c r="Y208" s="762"/>
      <c r="Z208" s="763"/>
      <c r="AA208" s="763"/>
      <c r="AB208" s="763"/>
      <c r="AC208" s="764"/>
      <c r="AD208" s="767"/>
      <c r="AE208" s="763"/>
      <c r="AF208" s="763"/>
      <c r="AG208" s="763"/>
      <c r="AH208" s="764"/>
      <c r="AI208" s="767"/>
      <c r="AJ208" s="765"/>
      <c r="AK208" s="892">
        <f t="shared" si="209"/>
        <v>1287</v>
      </c>
      <c r="AL208" s="884">
        <f t="shared" si="210"/>
        <v>1287</v>
      </c>
      <c r="AM208" s="883">
        <f t="shared" si="211"/>
        <v>1767</v>
      </c>
      <c r="AN208" s="884">
        <f t="shared" si="212"/>
        <v>1767</v>
      </c>
      <c r="AO208" s="883">
        <f t="shared" si="213"/>
        <v>1206</v>
      </c>
      <c r="AP208" s="884">
        <f t="shared" si="214"/>
        <v>1206</v>
      </c>
      <c r="AQ208" s="768">
        <f t="shared" si="215"/>
        <v>1178</v>
      </c>
      <c r="AR208" s="883">
        <f t="shared" si="216"/>
        <v>1358</v>
      </c>
      <c r="AS208" s="886">
        <f t="shared" si="217"/>
        <v>1358</v>
      </c>
      <c r="AT208" s="888">
        <f t="shared" si="218"/>
        <v>1486</v>
      </c>
      <c r="AU208" s="886">
        <f t="shared" si="219"/>
        <v>1486</v>
      </c>
      <c r="AV208" s="886">
        <f t="shared" si="220"/>
        <v>1486</v>
      </c>
      <c r="AW208" s="888">
        <f t="shared" si="221"/>
        <v>1484</v>
      </c>
      <c r="AX208" s="886">
        <f t="shared" si="222"/>
        <v>1484</v>
      </c>
      <c r="AY208" s="886">
        <f t="shared" si="223"/>
        <v>1484</v>
      </c>
      <c r="AZ208" s="888">
        <f t="shared" si="224"/>
        <v>1137</v>
      </c>
      <c r="BA208" s="884">
        <f t="shared" si="225"/>
        <v>1137</v>
      </c>
      <c r="BB208" s="883">
        <f t="shared" si="226"/>
        <v>1125</v>
      </c>
      <c r="BC208" s="884">
        <f t="shared" si="227"/>
        <v>1125</v>
      </c>
      <c r="BD208" s="883">
        <f t="shared" si="228"/>
        <v>1043</v>
      </c>
      <c r="BE208" s="886">
        <f t="shared" si="229"/>
        <v>1043</v>
      </c>
      <c r="BF208" s="886">
        <f t="shared" si="230"/>
        <v>1043</v>
      </c>
      <c r="BG208" s="888">
        <f t="shared" si="231"/>
        <v>993</v>
      </c>
      <c r="BH208" s="886">
        <f t="shared" si="232"/>
        <v>993</v>
      </c>
      <c r="BI208" s="886">
        <f t="shared" si="233"/>
        <v>993</v>
      </c>
      <c r="BJ208" s="890">
        <f t="shared" si="234"/>
        <v>852</v>
      </c>
      <c r="BK208" s="885">
        <f t="shared" si="235"/>
        <v>852</v>
      </c>
      <c r="BL208" s="885">
        <f t="shared" si="236"/>
        <v>852</v>
      </c>
      <c r="BM208" s="762">
        <v>741</v>
      </c>
      <c r="BN208" s="764">
        <v>717</v>
      </c>
      <c r="BO208" s="770">
        <v>599</v>
      </c>
      <c r="BP208" s="763">
        <v>56</v>
      </c>
      <c r="BQ208" s="764">
        <v>65</v>
      </c>
      <c r="BR208" s="770">
        <v>53</v>
      </c>
      <c r="BS208" s="768">
        <f t="shared" si="237"/>
        <v>246</v>
      </c>
      <c r="BT208" s="768">
        <f t="shared" si="238"/>
        <v>211</v>
      </c>
      <c r="BU208" s="771">
        <f t="shared" si="239"/>
        <v>200</v>
      </c>
      <c r="BV208" s="772">
        <v>398</v>
      </c>
      <c r="BW208" s="767">
        <v>407</v>
      </c>
      <c r="BX208" s="765">
        <v>368</v>
      </c>
      <c r="BY208" s="772">
        <v>172</v>
      </c>
      <c r="BZ208" s="767">
        <v>171</v>
      </c>
      <c r="CA208" s="602">
        <v>154</v>
      </c>
      <c r="CB208" s="772">
        <v>192</v>
      </c>
      <c r="CC208" s="767">
        <v>268</v>
      </c>
      <c r="CD208" s="765">
        <v>253</v>
      </c>
      <c r="CE208" s="773">
        <f t="shared" si="240"/>
        <v>596</v>
      </c>
      <c r="CF208" s="774">
        <f t="shared" si="241"/>
        <v>640</v>
      </c>
      <c r="CG208" s="775">
        <f t="shared" si="242"/>
        <v>709</v>
      </c>
      <c r="CH208" s="772">
        <v>409</v>
      </c>
      <c r="CI208" s="767">
        <v>630</v>
      </c>
      <c r="CJ208" s="776">
        <v>472</v>
      </c>
      <c r="CK208" s="874"/>
      <c r="CL208" s="778"/>
      <c r="CM208" s="764"/>
      <c r="CN208" s="764"/>
      <c r="CO208" s="767"/>
      <c r="CP208" s="780"/>
      <c r="CQ208" s="777"/>
      <c r="CR208" s="778"/>
      <c r="CS208" s="778"/>
      <c r="CT208" s="778"/>
      <c r="CU208" s="778"/>
      <c r="CV208" s="764"/>
      <c r="CW208" s="767"/>
      <c r="CX208" s="765"/>
      <c r="CY208" s="777"/>
      <c r="CZ208" s="778"/>
      <c r="DA208" s="778"/>
      <c r="DB208" s="778"/>
      <c r="DC208" s="778"/>
      <c r="DD208" s="767"/>
      <c r="DE208" s="767"/>
      <c r="DF208" s="765"/>
      <c r="DG208" s="892">
        <f t="shared" si="263"/>
        <v>0</v>
      </c>
      <c r="DH208" s="884">
        <f t="shared" si="243"/>
        <v>0</v>
      </c>
      <c r="DI208" s="883">
        <f t="shared" si="264"/>
        <v>0</v>
      </c>
      <c r="DJ208" s="884">
        <f t="shared" si="244"/>
        <v>0</v>
      </c>
      <c r="DK208" s="883">
        <f t="shared" si="265"/>
        <v>0</v>
      </c>
      <c r="DL208" s="884">
        <f t="shared" si="245"/>
        <v>0</v>
      </c>
      <c r="DM208" s="888">
        <f t="shared" si="266"/>
        <v>0</v>
      </c>
      <c r="DN208" s="886">
        <f t="shared" si="249"/>
        <v>0</v>
      </c>
      <c r="DO208" s="886">
        <f t="shared" si="246"/>
        <v>0</v>
      </c>
      <c r="DP208" s="888">
        <f t="shared" si="267"/>
        <v>0</v>
      </c>
      <c r="DQ208" s="886">
        <f t="shared" si="250"/>
        <v>0</v>
      </c>
      <c r="DR208" s="886">
        <f t="shared" si="247"/>
        <v>0</v>
      </c>
      <c r="DS208" s="888">
        <f t="shared" si="268"/>
        <v>0</v>
      </c>
      <c r="DT208" s="886">
        <f t="shared" si="251"/>
        <v>0</v>
      </c>
      <c r="DU208" s="886">
        <f t="shared" si="248"/>
        <v>0</v>
      </c>
      <c r="DV208" s="886">
        <f t="shared" si="252"/>
        <v>0</v>
      </c>
      <c r="DW208" s="888">
        <f t="shared" si="269"/>
        <v>0</v>
      </c>
      <c r="DX208" s="886">
        <f t="shared" si="253"/>
        <v>0</v>
      </c>
      <c r="DY208" s="886">
        <f t="shared" si="254"/>
        <v>0</v>
      </c>
      <c r="DZ208" s="954">
        <f t="shared" si="201"/>
        <v>0</v>
      </c>
      <c r="EA208" s="885">
        <f t="shared" si="255"/>
        <v>0</v>
      </c>
      <c r="EB208" s="885">
        <f t="shared" si="256"/>
        <v>0</v>
      </c>
      <c r="EC208" s="772"/>
      <c r="ED208" s="767"/>
      <c r="EE208" s="770"/>
      <c r="EF208" s="764"/>
      <c r="EG208" s="767"/>
      <c r="EH208" s="782"/>
      <c r="EI208" s="774">
        <f t="shared" si="257"/>
        <v>0</v>
      </c>
      <c r="EJ208" s="774">
        <f t="shared" si="258"/>
        <v>0</v>
      </c>
      <c r="EK208" s="775">
        <f t="shared" si="259"/>
        <v>0</v>
      </c>
      <c r="EL208" s="772"/>
      <c r="EM208" s="767"/>
      <c r="EN208" s="770"/>
      <c r="EO208" s="772"/>
      <c r="EP208" s="767"/>
      <c r="EQ208" s="782"/>
      <c r="ER208" s="772"/>
      <c r="ES208" s="767"/>
      <c r="ET208" s="770"/>
      <c r="EU208" s="774">
        <f t="shared" si="260"/>
        <v>0</v>
      </c>
      <c r="EV208" s="774">
        <f t="shared" si="261"/>
        <v>0</v>
      </c>
      <c r="EW208" s="775">
        <f t="shared" si="262"/>
        <v>0</v>
      </c>
      <c r="EX208" s="772"/>
      <c r="EY208" s="767"/>
      <c r="EZ208" s="770"/>
    </row>
    <row r="209" spans="1:156">
      <c r="A209" s="599" t="s">
        <v>88</v>
      </c>
      <c r="B209" s="600" t="s">
        <v>594</v>
      </c>
      <c r="C209" s="823"/>
      <c r="D209" s="599">
        <v>159993</v>
      </c>
      <c r="E209" s="599">
        <v>3</v>
      </c>
      <c r="F209" s="762">
        <v>1756</v>
      </c>
      <c r="G209" s="763">
        <v>1823</v>
      </c>
      <c r="H209" s="763">
        <v>1622</v>
      </c>
      <c r="I209" s="764">
        <v>1864</v>
      </c>
      <c r="J209" s="764">
        <v>1671</v>
      </c>
      <c r="K209" s="764">
        <v>1846</v>
      </c>
      <c r="L209" s="601">
        <v>1418</v>
      </c>
      <c r="M209" s="762">
        <v>1469</v>
      </c>
      <c r="N209" s="763">
        <v>1208</v>
      </c>
      <c r="O209" s="766">
        <v>1170</v>
      </c>
      <c r="P209" s="766">
        <v>1058</v>
      </c>
      <c r="Q209" s="763">
        <v>1113</v>
      </c>
      <c r="R209" s="763">
        <v>1196</v>
      </c>
      <c r="S209" s="763">
        <v>1249</v>
      </c>
      <c r="T209" s="763">
        <v>1191</v>
      </c>
      <c r="U209" s="763">
        <v>1179</v>
      </c>
      <c r="V209" s="764">
        <v>1015</v>
      </c>
      <c r="W209" s="767">
        <v>1091</v>
      </c>
      <c r="X209" s="765">
        <v>795</v>
      </c>
      <c r="Y209" s="762"/>
      <c r="Z209" s="763"/>
      <c r="AA209" s="763"/>
      <c r="AB209" s="763"/>
      <c r="AC209" s="764"/>
      <c r="AD209" s="767"/>
      <c r="AE209" s="763"/>
      <c r="AF209" s="763"/>
      <c r="AG209" s="763"/>
      <c r="AH209" s="764"/>
      <c r="AI209" s="767"/>
      <c r="AJ209" s="765"/>
      <c r="AK209" s="892">
        <f t="shared" si="209"/>
        <v>1469</v>
      </c>
      <c r="AL209" s="884">
        <f t="shared" si="210"/>
        <v>1469</v>
      </c>
      <c r="AM209" s="883">
        <f t="shared" si="211"/>
        <v>1208</v>
      </c>
      <c r="AN209" s="884">
        <f t="shared" si="212"/>
        <v>1208</v>
      </c>
      <c r="AO209" s="883">
        <f t="shared" si="213"/>
        <v>1170</v>
      </c>
      <c r="AP209" s="884">
        <f t="shared" si="214"/>
        <v>1170</v>
      </c>
      <c r="AQ209" s="768">
        <f t="shared" si="215"/>
        <v>1058</v>
      </c>
      <c r="AR209" s="883">
        <f t="shared" si="216"/>
        <v>1113</v>
      </c>
      <c r="AS209" s="886">
        <f t="shared" si="217"/>
        <v>1113</v>
      </c>
      <c r="AT209" s="888">
        <f t="shared" si="218"/>
        <v>1196</v>
      </c>
      <c r="AU209" s="886">
        <f t="shared" si="219"/>
        <v>1196</v>
      </c>
      <c r="AV209" s="886">
        <f t="shared" si="220"/>
        <v>1196</v>
      </c>
      <c r="AW209" s="888">
        <f t="shared" si="221"/>
        <v>1249</v>
      </c>
      <c r="AX209" s="886">
        <f t="shared" si="222"/>
        <v>1249</v>
      </c>
      <c r="AY209" s="886">
        <f t="shared" si="223"/>
        <v>1249</v>
      </c>
      <c r="AZ209" s="888">
        <f t="shared" si="224"/>
        <v>1191</v>
      </c>
      <c r="BA209" s="884">
        <f t="shared" si="225"/>
        <v>1191</v>
      </c>
      <c r="BB209" s="883">
        <f t="shared" si="226"/>
        <v>1179</v>
      </c>
      <c r="BC209" s="884">
        <f t="shared" si="227"/>
        <v>1179</v>
      </c>
      <c r="BD209" s="883">
        <f t="shared" si="228"/>
        <v>1015</v>
      </c>
      <c r="BE209" s="886">
        <f t="shared" si="229"/>
        <v>1015</v>
      </c>
      <c r="BF209" s="886">
        <f t="shared" si="230"/>
        <v>1015</v>
      </c>
      <c r="BG209" s="888">
        <f t="shared" si="231"/>
        <v>1091</v>
      </c>
      <c r="BH209" s="886">
        <f t="shared" si="232"/>
        <v>1091</v>
      </c>
      <c r="BI209" s="886">
        <f t="shared" si="233"/>
        <v>1091</v>
      </c>
      <c r="BJ209" s="890">
        <f t="shared" si="234"/>
        <v>795</v>
      </c>
      <c r="BK209" s="885">
        <f t="shared" si="235"/>
        <v>795</v>
      </c>
      <c r="BL209" s="885">
        <f t="shared" si="236"/>
        <v>795</v>
      </c>
      <c r="BM209" s="762">
        <v>965</v>
      </c>
      <c r="BN209" s="764">
        <v>786</v>
      </c>
      <c r="BO209" s="770">
        <v>536</v>
      </c>
      <c r="BP209" s="763">
        <v>113</v>
      </c>
      <c r="BQ209" s="764">
        <v>107</v>
      </c>
      <c r="BR209" s="770">
        <v>83</v>
      </c>
      <c r="BS209" s="768">
        <f t="shared" si="237"/>
        <v>-63</v>
      </c>
      <c r="BT209" s="768">
        <f t="shared" si="238"/>
        <v>198</v>
      </c>
      <c r="BU209" s="771">
        <f t="shared" si="239"/>
        <v>176</v>
      </c>
      <c r="BV209" s="772">
        <v>335</v>
      </c>
      <c r="BW209" s="767">
        <v>440</v>
      </c>
      <c r="BX209" s="765">
        <v>492</v>
      </c>
      <c r="BY209" s="772">
        <v>91</v>
      </c>
      <c r="BZ209" s="767">
        <v>111</v>
      </c>
      <c r="CA209" s="602">
        <v>100</v>
      </c>
      <c r="CB209" s="772">
        <v>230</v>
      </c>
      <c r="CC209" s="767">
        <v>277</v>
      </c>
      <c r="CD209" s="765">
        <v>272</v>
      </c>
      <c r="CE209" s="773">
        <f t="shared" si="240"/>
        <v>457</v>
      </c>
      <c r="CF209" s="774">
        <f t="shared" si="241"/>
        <v>368</v>
      </c>
      <c r="CG209" s="775">
        <f t="shared" si="242"/>
        <v>385</v>
      </c>
      <c r="CH209" s="772">
        <v>466</v>
      </c>
      <c r="CI209" s="767">
        <v>388</v>
      </c>
      <c r="CJ209" s="776">
        <v>415</v>
      </c>
      <c r="CK209" s="874"/>
      <c r="CL209" s="778"/>
      <c r="CM209" s="764"/>
      <c r="CN209" s="764"/>
      <c r="CO209" s="767"/>
      <c r="CP209" s="780"/>
      <c r="CQ209" s="777"/>
      <c r="CR209" s="778"/>
      <c r="CS209" s="778"/>
      <c r="CT209" s="778"/>
      <c r="CU209" s="778"/>
      <c r="CV209" s="764"/>
      <c r="CW209" s="767"/>
      <c r="CX209" s="765"/>
      <c r="CY209" s="777"/>
      <c r="CZ209" s="778"/>
      <c r="DA209" s="778"/>
      <c r="DB209" s="778"/>
      <c r="DC209" s="778"/>
      <c r="DD209" s="767"/>
      <c r="DE209" s="767"/>
      <c r="DF209" s="765"/>
      <c r="DG209" s="892">
        <f t="shared" si="263"/>
        <v>0</v>
      </c>
      <c r="DH209" s="884">
        <f t="shared" si="243"/>
        <v>0</v>
      </c>
      <c r="DI209" s="883">
        <f t="shared" si="264"/>
        <v>0</v>
      </c>
      <c r="DJ209" s="884">
        <f t="shared" si="244"/>
        <v>0</v>
      </c>
      <c r="DK209" s="883">
        <f t="shared" si="265"/>
        <v>0</v>
      </c>
      <c r="DL209" s="884">
        <f t="shared" si="245"/>
        <v>0</v>
      </c>
      <c r="DM209" s="888">
        <f t="shared" si="266"/>
        <v>0</v>
      </c>
      <c r="DN209" s="886">
        <f t="shared" si="249"/>
        <v>0</v>
      </c>
      <c r="DO209" s="886">
        <f t="shared" si="246"/>
        <v>0</v>
      </c>
      <c r="DP209" s="888">
        <f t="shared" si="267"/>
        <v>0</v>
      </c>
      <c r="DQ209" s="886">
        <f t="shared" si="250"/>
        <v>0</v>
      </c>
      <c r="DR209" s="886">
        <f t="shared" si="247"/>
        <v>0</v>
      </c>
      <c r="DS209" s="888">
        <f t="shared" si="268"/>
        <v>0</v>
      </c>
      <c r="DT209" s="886">
        <f t="shared" si="251"/>
        <v>0</v>
      </c>
      <c r="DU209" s="886">
        <f t="shared" si="248"/>
        <v>0</v>
      </c>
      <c r="DV209" s="886">
        <f t="shared" si="252"/>
        <v>0</v>
      </c>
      <c r="DW209" s="888">
        <f t="shared" si="269"/>
        <v>0</v>
      </c>
      <c r="DX209" s="886">
        <f t="shared" si="253"/>
        <v>0</v>
      </c>
      <c r="DY209" s="886">
        <f t="shared" si="254"/>
        <v>0</v>
      </c>
      <c r="DZ209" s="954">
        <f t="shared" si="201"/>
        <v>0</v>
      </c>
      <c r="EA209" s="885">
        <f t="shared" si="255"/>
        <v>0</v>
      </c>
      <c r="EB209" s="885">
        <f t="shared" si="256"/>
        <v>0</v>
      </c>
      <c r="EC209" s="772"/>
      <c r="ED209" s="767"/>
      <c r="EE209" s="770"/>
      <c r="EF209" s="764"/>
      <c r="EG209" s="767"/>
      <c r="EH209" s="782"/>
      <c r="EI209" s="774">
        <f t="shared" si="257"/>
        <v>0</v>
      </c>
      <c r="EJ209" s="774">
        <f t="shared" si="258"/>
        <v>0</v>
      </c>
      <c r="EK209" s="775">
        <f t="shared" si="259"/>
        <v>0</v>
      </c>
      <c r="EL209" s="772"/>
      <c r="EM209" s="767"/>
      <c r="EN209" s="770"/>
      <c r="EO209" s="772"/>
      <c r="EP209" s="767"/>
      <c r="EQ209" s="782"/>
      <c r="ER209" s="772"/>
      <c r="ES209" s="767"/>
      <c r="ET209" s="770"/>
      <c r="EU209" s="774">
        <f t="shared" si="260"/>
        <v>0</v>
      </c>
      <c r="EV209" s="774">
        <f t="shared" si="261"/>
        <v>0</v>
      </c>
      <c r="EW209" s="775">
        <f t="shared" si="262"/>
        <v>0</v>
      </c>
      <c r="EX209" s="772"/>
      <c r="EY209" s="767"/>
      <c r="EZ209" s="770"/>
    </row>
    <row r="210" spans="1:156">
      <c r="A210" s="599" t="s">
        <v>88</v>
      </c>
      <c r="B210" s="600" t="s">
        <v>595</v>
      </c>
      <c r="C210" s="823"/>
      <c r="D210" s="599">
        <v>159009</v>
      </c>
      <c r="E210" s="599">
        <v>4</v>
      </c>
      <c r="F210" s="762">
        <v>1399</v>
      </c>
      <c r="G210" s="763">
        <v>1372</v>
      </c>
      <c r="H210" s="763">
        <v>1366</v>
      </c>
      <c r="I210" s="764">
        <v>1427</v>
      </c>
      <c r="J210" s="764">
        <v>1403</v>
      </c>
      <c r="K210" s="764">
        <v>1098</v>
      </c>
      <c r="L210" s="601">
        <v>969</v>
      </c>
      <c r="M210" s="762">
        <v>690</v>
      </c>
      <c r="N210" s="763">
        <v>908</v>
      </c>
      <c r="O210" s="766">
        <v>886</v>
      </c>
      <c r="P210" s="766">
        <v>851</v>
      </c>
      <c r="Q210" s="763">
        <v>979</v>
      </c>
      <c r="R210" s="763">
        <v>1114</v>
      </c>
      <c r="S210" s="763">
        <v>1104</v>
      </c>
      <c r="T210" s="763">
        <v>1115</v>
      </c>
      <c r="U210" s="763">
        <v>1170</v>
      </c>
      <c r="V210" s="764">
        <v>1184</v>
      </c>
      <c r="W210" s="767">
        <v>906</v>
      </c>
      <c r="X210" s="765">
        <v>706</v>
      </c>
      <c r="Y210" s="762"/>
      <c r="Z210" s="763"/>
      <c r="AA210" s="763"/>
      <c r="AB210" s="763"/>
      <c r="AC210" s="764"/>
      <c r="AD210" s="767"/>
      <c r="AE210" s="763"/>
      <c r="AF210" s="763"/>
      <c r="AG210" s="763"/>
      <c r="AH210" s="764"/>
      <c r="AI210" s="767"/>
      <c r="AJ210" s="765"/>
      <c r="AK210" s="892">
        <f t="shared" si="209"/>
        <v>690</v>
      </c>
      <c r="AL210" s="884">
        <f t="shared" si="210"/>
        <v>690</v>
      </c>
      <c r="AM210" s="883">
        <f t="shared" si="211"/>
        <v>908</v>
      </c>
      <c r="AN210" s="884">
        <f t="shared" si="212"/>
        <v>908</v>
      </c>
      <c r="AO210" s="883">
        <f t="shared" si="213"/>
        <v>886</v>
      </c>
      <c r="AP210" s="884">
        <f t="shared" si="214"/>
        <v>886</v>
      </c>
      <c r="AQ210" s="768">
        <f t="shared" si="215"/>
        <v>851</v>
      </c>
      <c r="AR210" s="883">
        <f t="shared" si="216"/>
        <v>979</v>
      </c>
      <c r="AS210" s="886">
        <f t="shared" si="217"/>
        <v>979</v>
      </c>
      <c r="AT210" s="888">
        <f t="shared" si="218"/>
        <v>1114</v>
      </c>
      <c r="AU210" s="886">
        <f t="shared" si="219"/>
        <v>1114</v>
      </c>
      <c r="AV210" s="886">
        <f t="shared" si="220"/>
        <v>1114</v>
      </c>
      <c r="AW210" s="888">
        <f t="shared" si="221"/>
        <v>1104</v>
      </c>
      <c r="AX210" s="886">
        <f t="shared" si="222"/>
        <v>1104</v>
      </c>
      <c r="AY210" s="886">
        <f t="shared" si="223"/>
        <v>1104</v>
      </c>
      <c r="AZ210" s="888">
        <f t="shared" si="224"/>
        <v>1115</v>
      </c>
      <c r="BA210" s="884">
        <f t="shared" si="225"/>
        <v>1115</v>
      </c>
      <c r="BB210" s="883">
        <f t="shared" si="226"/>
        <v>1170</v>
      </c>
      <c r="BC210" s="884">
        <f t="shared" si="227"/>
        <v>1170</v>
      </c>
      <c r="BD210" s="883">
        <f t="shared" si="228"/>
        <v>1184</v>
      </c>
      <c r="BE210" s="886">
        <f t="shared" si="229"/>
        <v>1184</v>
      </c>
      <c r="BF210" s="886">
        <f t="shared" si="230"/>
        <v>1184</v>
      </c>
      <c r="BG210" s="888">
        <f t="shared" si="231"/>
        <v>906</v>
      </c>
      <c r="BH210" s="886">
        <f t="shared" si="232"/>
        <v>906</v>
      </c>
      <c r="BI210" s="886">
        <f t="shared" si="233"/>
        <v>906</v>
      </c>
      <c r="BJ210" s="890">
        <f t="shared" si="234"/>
        <v>706</v>
      </c>
      <c r="BK210" s="885">
        <f t="shared" si="235"/>
        <v>706</v>
      </c>
      <c r="BL210" s="885">
        <f t="shared" si="236"/>
        <v>706</v>
      </c>
      <c r="BM210" s="762">
        <v>668</v>
      </c>
      <c r="BN210" s="764">
        <v>588</v>
      </c>
      <c r="BO210" s="770">
        <v>479</v>
      </c>
      <c r="BP210" s="763">
        <v>59</v>
      </c>
      <c r="BQ210" s="764">
        <v>34</v>
      </c>
      <c r="BR210" s="770">
        <v>27</v>
      </c>
      <c r="BS210" s="768">
        <f t="shared" si="237"/>
        <v>457</v>
      </c>
      <c r="BT210" s="768">
        <f t="shared" si="238"/>
        <v>284</v>
      </c>
      <c r="BU210" s="771">
        <f t="shared" si="239"/>
        <v>200</v>
      </c>
      <c r="BV210" s="772">
        <v>295</v>
      </c>
      <c r="BW210" s="767">
        <v>305</v>
      </c>
      <c r="BX210" s="765">
        <v>302</v>
      </c>
      <c r="BY210" s="772">
        <v>54</v>
      </c>
      <c r="BZ210" s="767">
        <v>91</v>
      </c>
      <c r="CA210" s="602">
        <v>75</v>
      </c>
      <c r="CB210" s="772">
        <v>97</v>
      </c>
      <c r="CC210" s="767">
        <v>157</v>
      </c>
      <c r="CD210" s="765">
        <v>140</v>
      </c>
      <c r="CE210" s="773">
        <f t="shared" si="240"/>
        <v>533</v>
      </c>
      <c r="CF210" s="774">
        <f t="shared" si="241"/>
        <v>561</v>
      </c>
      <c r="CG210" s="775">
        <f t="shared" si="242"/>
        <v>587</v>
      </c>
      <c r="CH210" s="772">
        <v>278</v>
      </c>
      <c r="CI210" s="767">
        <v>385</v>
      </c>
      <c r="CJ210" s="776">
        <v>333</v>
      </c>
      <c r="CK210" s="874"/>
      <c r="CL210" s="778"/>
      <c r="CM210" s="764"/>
      <c r="CN210" s="764"/>
      <c r="CO210" s="767"/>
      <c r="CP210" s="780"/>
      <c r="CQ210" s="777"/>
      <c r="CR210" s="778"/>
      <c r="CS210" s="778"/>
      <c r="CT210" s="778"/>
      <c r="CU210" s="778"/>
      <c r="CV210" s="764"/>
      <c r="CW210" s="767"/>
      <c r="CX210" s="765"/>
      <c r="CY210" s="777"/>
      <c r="CZ210" s="778"/>
      <c r="DA210" s="778"/>
      <c r="DB210" s="778"/>
      <c r="DC210" s="778"/>
      <c r="DD210" s="767"/>
      <c r="DE210" s="767"/>
      <c r="DF210" s="765"/>
      <c r="DG210" s="892">
        <f t="shared" si="263"/>
        <v>0</v>
      </c>
      <c r="DH210" s="884">
        <f t="shared" si="243"/>
        <v>0</v>
      </c>
      <c r="DI210" s="883">
        <f t="shared" si="264"/>
        <v>0</v>
      </c>
      <c r="DJ210" s="884">
        <f t="shared" si="244"/>
        <v>0</v>
      </c>
      <c r="DK210" s="883">
        <f t="shared" si="265"/>
        <v>0</v>
      </c>
      <c r="DL210" s="884">
        <f t="shared" si="245"/>
        <v>0</v>
      </c>
      <c r="DM210" s="888">
        <f t="shared" si="266"/>
        <v>0</v>
      </c>
      <c r="DN210" s="886">
        <f t="shared" si="249"/>
        <v>0</v>
      </c>
      <c r="DO210" s="886">
        <f t="shared" si="246"/>
        <v>0</v>
      </c>
      <c r="DP210" s="888">
        <f t="shared" si="267"/>
        <v>0</v>
      </c>
      <c r="DQ210" s="886">
        <f t="shared" si="250"/>
        <v>0</v>
      </c>
      <c r="DR210" s="886">
        <f t="shared" si="247"/>
        <v>0</v>
      </c>
      <c r="DS210" s="888">
        <f t="shared" si="268"/>
        <v>0</v>
      </c>
      <c r="DT210" s="886">
        <f t="shared" si="251"/>
        <v>0</v>
      </c>
      <c r="DU210" s="886">
        <f t="shared" si="248"/>
        <v>0</v>
      </c>
      <c r="DV210" s="886">
        <f t="shared" si="252"/>
        <v>0</v>
      </c>
      <c r="DW210" s="888">
        <f t="shared" si="269"/>
        <v>0</v>
      </c>
      <c r="DX210" s="886">
        <f t="shared" si="253"/>
        <v>0</v>
      </c>
      <c r="DY210" s="886">
        <f t="shared" si="254"/>
        <v>0</v>
      </c>
      <c r="DZ210" s="954">
        <f t="shared" si="201"/>
        <v>0</v>
      </c>
      <c r="EA210" s="885">
        <f t="shared" si="255"/>
        <v>0</v>
      </c>
      <c r="EB210" s="885">
        <f t="shared" si="256"/>
        <v>0</v>
      </c>
      <c r="EC210" s="772"/>
      <c r="ED210" s="767"/>
      <c r="EE210" s="770"/>
      <c r="EF210" s="764"/>
      <c r="EG210" s="767"/>
      <c r="EH210" s="782"/>
      <c r="EI210" s="774">
        <f t="shared" si="257"/>
        <v>0</v>
      </c>
      <c r="EJ210" s="774">
        <f t="shared" si="258"/>
        <v>0</v>
      </c>
      <c r="EK210" s="775">
        <f t="shared" si="259"/>
        <v>0</v>
      </c>
      <c r="EL210" s="772"/>
      <c r="EM210" s="767"/>
      <c r="EN210" s="770"/>
      <c r="EO210" s="772"/>
      <c r="EP210" s="767"/>
      <c r="EQ210" s="782"/>
      <c r="ER210" s="772"/>
      <c r="ES210" s="767"/>
      <c r="ET210" s="770"/>
      <c r="EU210" s="774">
        <f t="shared" si="260"/>
        <v>0</v>
      </c>
      <c r="EV210" s="774">
        <f t="shared" si="261"/>
        <v>0</v>
      </c>
      <c r="EW210" s="775">
        <f t="shared" si="262"/>
        <v>0</v>
      </c>
      <c r="EX210" s="772"/>
      <c r="EY210" s="767"/>
      <c r="EZ210" s="770"/>
    </row>
    <row r="211" spans="1:156">
      <c r="A211" s="599" t="s">
        <v>88</v>
      </c>
      <c r="B211" s="600" t="s">
        <v>596</v>
      </c>
      <c r="C211" s="823"/>
      <c r="D211" s="599">
        <v>159416</v>
      </c>
      <c r="E211" s="599">
        <v>4</v>
      </c>
      <c r="F211" s="762">
        <v>958</v>
      </c>
      <c r="G211" s="763">
        <v>923</v>
      </c>
      <c r="H211" s="763">
        <v>885</v>
      </c>
      <c r="I211" s="764">
        <v>882</v>
      </c>
      <c r="J211" s="764">
        <v>881</v>
      </c>
      <c r="K211" s="764">
        <v>942</v>
      </c>
      <c r="L211" s="601">
        <v>749</v>
      </c>
      <c r="M211" s="762">
        <v>463</v>
      </c>
      <c r="N211" s="763">
        <v>470</v>
      </c>
      <c r="O211" s="766">
        <v>457</v>
      </c>
      <c r="P211" s="766">
        <v>463</v>
      </c>
      <c r="Q211" s="763">
        <v>565</v>
      </c>
      <c r="R211" s="763">
        <v>322</v>
      </c>
      <c r="S211" s="763">
        <v>285</v>
      </c>
      <c r="T211" s="763">
        <v>273</v>
      </c>
      <c r="U211" s="763">
        <v>341</v>
      </c>
      <c r="V211" s="764">
        <v>349</v>
      </c>
      <c r="W211" s="767">
        <v>345</v>
      </c>
      <c r="X211" s="765">
        <v>334</v>
      </c>
      <c r="Y211" s="762"/>
      <c r="Z211" s="763"/>
      <c r="AA211" s="763"/>
      <c r="AB211" s="763"/>
      <c r="AC211" s="764"/>
      <c r="AD211" s="767"/>
      <c r="AE211" s="763"/>
      <c r="AF211" s="763"/>
      <c r="AG211" s="763"/>
      <c r="AH211" s="764"/>
      <c r="AI211" s="767"/>
      <c r="AJ211" s="765"/>
      <c r="AK211" s="892">
        <f t="shared" si="209"/>
        <v>463</v>
      </c>
      <c r="AL211" s="884">
        <f t="shared" si="210"/>
        <v>463</v>
      </c>
      <c r="AM211" s="883">
        <f t="shared" si="211"/>
        <v>470</v>
      </c>
      <c r="AN211" s="884">
        <f t="shared" si="212"/>
        <v>470</v>
      </c>
      <c r="AO211" s="883">
        <f t="shared" si="213"/>
        <v>457</v>
      </c>
      <c r="AP211" s="884">
        <f t="shared" si="214"/>
        <v>457</v>
      </c>
      <c r="AQ211" s="768">
        <f t="shared" si="215"/>
        <v>463</v>
      </c>
      <c r="AR211" s="883">
        <f t="shared" si="216"/>
        <v>565</v>
      </c>
      <c r="AS211" s="886">
        <f t="shared" si="217"/>
        <v>565</v>
      </c>
      <c r="AT211" s="888">
        <f t="shared" si="218"/>
        <v>322</v>
      </c>
      <c r="AU211" s="886">
        <f t="shared" si="219"/>
        <v>322</v>
      </c>
      <c r="AV211" s="886">
        <f t="shared" si="220"/>
        <v>322</v>
      </c>
      <c r="AW211" s="888">
        <f t="shared" si="221"/>
        <v>285</v>
      </c>
      <c r="AX211" s="886">
        <f t="shared" si="222"/>
        <v>285</v>
      </c>
      <c r="AY211" s="886">
        <f t="shared" si="223"/>
        <v>285</v>
      </c>
      <c r="AZ211" s="888">
        <f t="shared" si="224"/>
        <v>273</v>
      </c>
      <c r="BA211" s="884">
        <f t="shared" si="225"/>
        <v>273</v>
      </c>
      <c r="BB211" s="883">
        <f t="shared" si="226"/>
        <v>341</v>
      </c>
      <c r="BC211" s="884">
        <f t="shared" si="227"/>
        <v>341</v>
      </c>
      <c r="BD211" s="883">
        <f t="shared" si="228"/>
        <v>349</v>
      </c>
      <c r="BE211" s="886">
        <f t="shared" si="229"/>
        <v>349</v>
      </c>
      <c r="BF211" s="886">
        <f t="shared" si="230"/>
        <v>349</v>
      </c>
      <c r="BG211" s="888">
        <f t="shared" si="231"/>
        <v>345</v>
      </c>
      <c r="BH211" s="886">
        <f t="shared" si="232"/>
        <v>345</v>
      </c>
      <c r="BI211" s="886">
        <f t="shared" si="233"/>
        <v>345</v>
      </c>
      <c r="BJ211" s="890">
        <f t="shared" si="234"/>
        <v>334</v>
      </c>
      <c r="BK211" s="885">
        <f t="shared" si="235"/>
        <v>334</v>
      </c>
      <c r="BL211" s="885">
        <f t="shared" si="236"/>
        <v>334</v>
      </c>
      <c r="BM211" s="762">
        <v>226</v>
      </c>
      <c r="BN211" s="764">
        <v>237</v>
      </c>
      <c r="BO211" s="770">
        <v>217</v>
      </c>
      <c r="BP211" s="763">
        <v>50</v>
      </c>
      <c r="BQ211" s="764">
        <v>32</v>
      </c>
      <c r="BR211" s="770">
        <v>48</v>
      </c>
      <c r="BS211" s="768">
        <f t="shared" si="237"/>
        <v>73</v>
      </c>
      <c r="BT211" s="768">
        <f t="shared" si="238"/>
        <v>76</v>
      </c>
      <c r="BU211" s="771">
        <f t="shared" si="239"/>
        <v>69</v>
      </c>
      <c r="BV211" s="772">
        <v>113</v>
      </c>
      <c r="BW211" s="767">
        <v>90</v>
      </c>
      <c r="BX211" s="765">
        <v>81</v>
      </c>
      <c r="BY211" s="772">
        <v>49</v>
      </c>
      <c r="BZ211" s="767">
        <v>21</v>
      </c>
      <c r="CA211" s="602">
        <v>34</v>
      </c>
      <c r="CB211" s="772">
        <v>153</v>
      </c>
      <c r="CC211" s="767">
        <v>86</v>
      </c>
      <c r="CD211" s="765">
        <v>66</v>
      </c>
      <c r="CE211" s="773">
        <f t="shared" si="240"/>
        <v>250</v>
      </c>
      <c r="CF211" s="774">
        <f t="shared" si="241"/>
        <v>125</v>
      </c>
      <c r="CG211" s="775">
        <f t="shared" si="242"/>
        <v>104</v>
      </c>
      <c r="CH211" s="772">
        <v>109</v>
      </c>
      <c r="CI211" s="767">
        <v>138</v>
      </c>
      <c r="CJ211" s="776">
        <v>154</v>
      </c>
      <c r="CK211" s="874"/>
      <c r="CL211" s="778"/>
      <c r="CM211" s="764"/>
      <c r="CN211" s="764"/>
      <c r="CO211" s="767"/>
      <c r="CP211" s="780"/>
      <c r="CQ211" s="777"/>
      <c r="CR211" s="778"/>
      <c r="CS211" s="778"/>
      <c r="CT211" s="778"/>
      <c r="CU211" s="778"/>
      <c r="CV211" s="764"/>
      <c r="CW211" s="767"/>
      <c r="CX211" s="765"/>
      <c r="CY211" s="777"/>
      <c r="CZ211" s="778"/>
      <c r="DA211" s="778"/>
      <c r="DB211" s="778"/>
      <c r="DC211" s="778"/>
      <c r="DD211" s="767"/>
      <c r="DE211" s="767"/>
      <c r="DF211" s="765"/>
      <c r="DG211" s="892">
        <f t="shared" si="263"/>
        <v>0</v>
      </c>
      <c r="DH211" s="884">
        <f t="shared" si="243"/>
        <v>0</v>
      </c>
      <c r="DI211" s="883">
        <f t="shared" si="264"/>
        <v>0</v>
      </c>
      <c r="DJ211" s="884">
        <f t="shared" si="244"/>
        <v>0</v>
      </c>
      <c r="DK211" s="883">
        <f t="shared" si="265"/>
        <v>0</v>
      </c>
      <c r="DL211" s="884">
        <f t="shared" si="245"/>
        <v>0</v>
      </c>
      <c r="DM211" s="888">
        <f t="shared" si="266"/>
        <v>0</v>
      </c>
      <c r="DN211" s="886">
        <f t="shared" si="249"/>
        <v>0</v>
      </c>
      <c r="DO211" s="886">
        <f t="shared" si="246"/>
        <v>0</v>
      </c>
      <c r="DP211" s="888">
        <f t="shared" si="267"/>
        <v>0</v>
      </c>
      <c r="DQ211" s="886">
        <f t="shared" si="250"/>
        <v>0</v>
      </c>
      <c r="DR211" s="886">
        <f t="shared" si="247"/>
        <v>0</v>
      </c>
      <c r="DS211" s="888">
        <f t="shared" si="268"/>
        <v>0</v>
      </c>
      <c r="DT211" s="886">
        <f t="shared" si="251"/>
        <v>0</v>
      </c>
      <c r="DU211" s="886">
        <f t="shared" si="248"/>
        <v>0</v>
      </c>
      <c r="DV211" s="886">
        <f t="shared" si="252"/>
        <v>0</v>
      </c>
      <c r="DW211" s="888">
        <f t="shared" si="269"/>
        <v>0</v>
      </c>
      <c r="DX211" s="886">
        <f t="shared" si="253"/>
        <v>0</v>
      </c>
      <c r="DY211" s="886">
        <f t="shared" si="254"/>
        <v>0</v>
      </c>
      <c r="DZ211" s="954">
        <f t="shared" si="201"/>
        <v>0</v>
      </c>
      <c r="EA211" s="885">
        <f t="shared" si="255"/>
        <v>0</v>
      </c>
      <c r="EB211" s="885">
        <f t="shared" si="256"/>
        <v>0</v>
      </c>
      <c r="EC211" s="772"/>
      <c r="ED211" s="767"/>
      <c r="EE211" s="770"/>
      <c r="EF211" s="764"/>
      <c r="EG211" s="767"/>
      <c r="EH211" s="782"/>
      <c r="EI211" s="774">
        <f t="shared" si="257"/>
        <v>0</v>
      </c>
      <c r="EJ211" s="774">
        <f t="shared" si="258"/>
        <v>0</v>
      </c>
      <c r="EK211" s="775">
        <f t="shared" si="259"/>
        <v>0</v>
      </c>
      <c r="EL211" s="772"/>
      <c r="EM211" s="767"/>
      <c r="EN211" s="770"/>
      <c r="EO211" s="772"/>
      <c r="EP211" s="767"/>
      <c r="EQ211" s="782"/>
      <c r="ER211" s="772"/>
      <c r="ES211" s="767"/>
      <c r="ET211" s="770"/>
      <c r="EU211" s="774">
        <f t="shared" si="260"/>
        <v>0</v>
      </c>
      <c r="EV211" s="774">
        <f t="shared" si="261"/>
        <v>0</v>
      </c>
      <c r="EW211" s="775">
        <f t="shared" si="262"/>
        <v>0</v>
      </c>
      <c r="EX211" s="772"/>
      <c r="EY211" s="767"/>
      <c r="EZ211" s="770"/>
    </row>
    <row r="212" spans="1:156">
      <c r="A212" s="599" t="s">
        <v>88</v>
      </c>
      <c r="B212" s="604" t="s">
        <v>597</v>
      </c>
      <c r="C212" s="823"/>
      <c r="D212" s="603">
        <v>159717</v>
      </c>
      <c r="E212" s="605">
        <v>4</v>
      </c>
      <c r="F212" s="762">
        <v>2009</v>
      </c>
      <c r="G212" s="763">
        <v>1708</v>
      </c>
      <c r="H212" s="763">
        <v>1641</v>
      </c>
      <c r="I212" s="764">
        <v>1625</v>
      </c>
      <c r="J212" s="764">
        <v>1686</v>
      </c>
      <c r="K212" s="764">
        <v>1740</v>
      </c>
      <c r="L212" s="601">
        <v>1697</v>
      </c>
      <c r="M212" s="762">
        <v>1222</v>
      </c>
      <c r="N212" s="763">
        <v>1269</v>
      </c>
      <c r="O212" s="766">
        <v>1313</v>
      </c>
      <c r="P212" s="766">
        <v>1361</v>
      </c>
      <c r="Q212" s="763">
        <v>1489</v>
      </c>
      <c r="R212" s="763">
        <v>1549</v>
      </c>
      <c r="S212" s="763">
        <v>1287</v>
      </c>
      <c r="T212" s="763">
        <v>1241</v>
      </c>
      <c r="U212" s="763">
        <v>1226</v>
      </c>
      <c r="V212" s="764">
        <v>1252</v>
      </c>
      <c r="W212" s="767">
        <v>1219</v>
      </c>
      <c r="X212" s="765">
        <v>1244</v>
      </c>
      <c r="Y212" s="762"/>
      <c r="Z212" s="763"/>
      <c r="AA212" s="763"/>
      <c r="AB212" s="763"/>
      <c r="AC212" s="764"/>
      <c r="AD212" s="767"/>
      <c r="AE212" s="763"/>
      <c r="AF212" s="763"/>
      <c r="AG212" s="763"/>
      <c r="AH212" s="764"/>
      <c r="AI212" s="767"/>
      <c r="AJ212" s="765"/>
      <c r="AK212" s="892">
        <f t="shared" si="209"/>
        <v>1222</v>
      </c>
      <c r="AL212" s="884">
        <f t="shared" si="210"/>
        <v>1222</v>
      </c>
      <c r="AM212" s="883">
        <f t="shared" si="211"/>
        <v>1269</v>
      </c>
      <c r="AN212" s="884">
        <f t="shared" si="212"/>
        <v>1269</v>
      </c>
      <c r="AO212" s="883">
        <f t="shared" si="213"/>
        <v>1313</v>
      </c>
      <c r="AP212" s="884">
        <f t="shared" si="214"/>
        <v>1313</v>
      </c>
      <c r="AQ212" s="768">
        <f t="shared" si="215"/>
        <v>1361</v>
      </c>
      <c r="AR212" s="883">
        <f t="shared" si="216"/>
        <v>1489</v>
      </c>
      <c r="AS212" s="886">
        <f t="shared" si="217"/>
        <v>1489</v>
      </c>
      <c r="AT212" s="888">
        <f t="shared" si="218"/>
        <v>1549</v>
      </c>
      <c r="AU212" s="886">
        <f t="shared" si="219"/>
        <v>1549</v>
      </c>
      <c r="AV212" s="886">
        <f t="shared" si="220"/>
        <v>1549</v>
      </c>
      <c r="AW212" s="888">
        <f t="shared" si="221"/>
        <v>1287</v>
      </c>
      <c r="AX212" s="886">
        <f t="shared" si="222"/>
        <v>1287</v>
      </c>
      <c r="AY212" s="886">
        <f t="shared" si="223"/>
        <v>1287</v>
      </c>
      <c r="AZ212" s="888">
        <f t="shared" si="224"/>
        <v>1241</v>
      </c>
      <c r="BA212" s="884">
        <f t="shared" si="225"/>
        <v>1241</v>
      </c>
      <c r="BB212" s="883">
        <f t="shared" si="226"/>
        <v>1226</v>
      </c>
      <c r="BC212" s="884">
        <f t="shared" si="227"/>
        <v>1226</v>
      </c>
      <c r="BD212" s="883">
        <f t="shared" si="228"/>
        <v>1252</v>
      </c>
      <c r="BE212" s="886">
        <f t="shared" si="229"/>
        <v>1252</v>
      </c>
      <c r="BF212" s="886">
        <f t="shared" si="230"/>
        <v>1252</v>
      </c>
      <c r="BG212" s="888">
        <f t="shared" si="231"/>
        <v>1219</v>
      </c>
      <c r="BH212" s="886">
        <f t="shared" si="232"/>
        <v>1219</v>
      </c>
      <c r="BI212" s="886">
        <f t="shared" si="233"/>
        <v>1219</v>
      </c>
      <c r="BJ212" s="890">
        <f t="shared" si="234"/>
        <v>1244</v>
      </c>
      <c r="BK212" s="885">
        <f t="shared" si="235"/>
        <v>1244</v>
      </c>
      <c r="BL212" s="885">
        <f t="shared" si="236"/>
        <v>1244</v>
      </c>
      <c r="BM212" s="762">
        <v>845</v>
      </c>
      <c r="BN212" s="764">
        <v>838</v>
      </c>
      <c r="BO212" s="770">
        <v>833</v>
      </c>
      <c r="BP212" s="763">
        <v>102</v>
      </c>
      <c r="BQ212" s="764">
        <v>72</v>
      </c>
      <c r="BR212" s="770">
        <v>103</v>
      </c>
      <c r="BS212" s="768">
        <f t="shared" si="237"/>
        <v>305</v>
      </c>
      <c r="BT212" s="768">
        <f t="shared" si="238"/>
        <v>309</v>
      </c>
      <c r="BU212" s="771">
        <f t="shared" si="239"/>
        <v>308</v>
      </c>
      <c r="BV212" s="772">
        <v>508</v>
      </c>
      <c r="BW212" s="767">
        <v>549</v>
      </c>
      <c r="BX212" s="765">
        <v>476</v>
      </c>
      <c r="BY212" s="772">
        <v>113</v>
      </c>
      <c r="BZ212" s="767">
        <v>151</v>
      </c>
      <c r="CA212" s="602">
        <v>109</v>
      </c>
      <c r="CB212" s="772">
        <v>233</v>
      </c>
      <c r="CC212" s="767">
        <v>240</v>
      </c>
      <c r="CD212" s="765">
        <v>217</v>
      </c>
      <c r="CE212" s="773">
        <f t="shared" si="240"/>
        <v>635</v>
      </c>
      <c r="CF212" s="774">
        <f t="shared" si="241"/>
        <v>609</v>
      </c>
      <c r="CG212" s="775">
        <f t="shared" si="242"/>
        <v>485</v>
      </c>
      <c r="CH212" s="772">
        <v>445</v>
      </c>
      <c r="CI212" s="767">
        <v>438</v>
      </c>
      <c r="CJ212" s="776">
        <v>511</v>
      </c>
      <c r="CK212" s="874"/>
      <c r="CL212" s="778"/>
      <c r="CM212" s="764"/>
      <c r="CN212" s="764"/>
      <c r="CO212" s="767"/>
      <c r="CP212" s="780"/>
      <c r="CQ212" s="777"/>
      <c r="CR212" s="778"/>
      <c r="CS212" s="778"/>
      <c r="CT212" s="778"/>
      <c r="CU212" s="778"/>
      <c r="CV212" s="764"/>
      <c r="CW212" s="767"/>
      <c r="CX212" s="765"/>
      <c r="CY212" s="777"/>
      <c r="CZ212" s="778"/>
      <c r="DA212" s="778"/>
      <c r="DB212" s="778"/>
      <c r="DC212" s="778"/>
      <c r="DD212" s="767"/>
      <c r="DE212" s="767"/>
      <c r="DF212" s="765"/>
      <c r="DG212" s="892">
        <f t="shared" si="263"/>
        <v>0</v>
      </c>
      <c r="DH212" s="884">
        <f t="shared" si="243"/>
        <v>0</v>
      </c>
      <c r="DI212" s="883">
        <f t="shared" si="264"/>
        <v>0</v>
      </c>
      <c r="DJ212" s="884">
        <f t="shared" si="244"/>
        <v>0</v>
      </c>
      <c r="DK212" s="883">
        <f t="shared" si="265"/>
        <v>0</v>
      </c>
      <c r="DL212" s="884">
        <f t="shared" si="245"/>
        <v>0</v>
      </c>
      <c r="DM212" s="888">
        <f t="shared" si="266"/>
        <v>0</v>
      </c>
      <c r="DN212" s="886">
        <f t="shared" si="249"/>
        <v>0</v>
      </c>
      <c r="DO212" s="886">
        <f t="shared" si="246"/>
        <v>0</v>
      </c>
      <c r="DP212" s="888">
        <f t="shared" si="267"/>
        <v>0</v>
      </c>
      <c r="DQ212" s="886">
        <f t="shared" si="250"/>
        <v>0</v>
      </c>
      <c r="DR212" s="886">
        <f t="shared" si="247"/>
        <v>0</v>
      </c>
      <c r="DS212" s="888">
        <f t="shared" si="268"/>
        <v>0</v>
      </c>
      <c r="DT212" s="886">
        <f t="shared" si="251"/>
        <v>0</v>
      </c>
      <c r="DU212" s="886">
        <f t="shared" si="248"/>
        <v>0</v>
      </c>
      <c r="DV212" s="886">
        <f t="shared" si="252"/>
        <v>0</v>
      </c>
      <c r="DW212" s="888">
        <f t="shared" si="269"/>
        <v>0</v>
      </c>
      <c r="DX212" s="886">
        <f t="shared" si="253"/>
        <v>0</v>
      </c>
      <c r="DY212" s="886">
        <f t="shared" si="254"/>
        <v>0</v>
      </c>
      <c r="DZ212" s="954">
        <f t="shared" si="201"/>
        <v>0</v>
      </c>
      <c r="EA212" s="885">
        <f t="shared" si="255"/>
        <v>0</v>
      </c>
      <c r="EB212" s="885">
        <f t="shared" si="256"/>
        <v>0</v>
      </c>
      <c r="EC212" s="772"/>
      <c r="ED212" s="767"/>
      <c r="EE212" s="770"/>
      <c r="EF212" s="764"/>
      <c r="EG212" s="767"/>
      <c r="EH212" s="782"/>
      <c r="EI212" s="774">
        <f t="shared" si="257"/>
        <v>0</v>
      </c>
      <c r="EJ212" s="774">
        <f t="shared" si="258"/>
        <v>0</v>
      </c>
      <c r="EK212" s="775">
        <f t="shared" si="259"/>
        <v>0</v>
      </c>
      <c r="EL212" s="772"/>
      <c r="EM212" s="767"/>
      <c r="EN212" s="770"/>
      <c r="EO212" s="772"/>
      <c r="EP212" s="767"/>
      <c r="EQ212" s="782"/>
      <c r="ER212" s="772"/>
      <c r="ES212" s="767"/>
      <c r="ET212" s="770"/>
      <c r="EU212" s="774">
        <f t="shared" si="260"/>
        <v>0</v>
      </c>
      <c r="EV212" s="774">
        <f t="shared" si="261"/>
        <v>0</v>
      </c>
      <c r="EW212" s="775">
        <f t="shared" si="262"/>
        <v>0</v>
      </c>
      <c r="EX212" s="772"/>
      <c r="EY212" s="767"/>
      <c r="EZ212" s="770"/>
    </row>
    <row r="213" spans="1:156">
      <c r="A213" s="599" t="s">
        <v>88</v>
      </c>
      <c r="B213" s="604" t="s">
        <v>598</v>
      </c>
      <c r="C213" s="823"/>
      <c r="D213" s="603">
        <v>159966</v>
      </c>
      <c r="E213" s="605">
        <v>4</v>
      </c>
      <c r="F213" s="762">
        <v>1961</v>
      </c>
      <c r="G213" s="763">
        <v>1532</v>
      </c>
      <c r="H213" s="763">
        <v>1390</v>
      </c>
      <c r="I213" s="764">
        <v>1454</v>
      </c>
      <c r="J213" s="764">
        <v>1559</v>
      </c>
      <c r="K213" s="764">
        <v>1563</v>
      </c>
      <c r="L213" s="601">
        <v>1540</v>
      </c>
      <c r="M213" s="762">
        <v>1472</v>
      </c>
      <c r="N213" s="763">
        <v>1467</v>
      </c>
      <c r="O213" s="766">
        <v>1419</v>
      </c>
      <c r="P213" s="766">
        <v>1411</v>
      </c>
      <c r="Q213" s="763">
        <v>1069</v>
      </c>
      <c r="R213" s="763">
        <v>1283</v>
      </c>
      <c r="S213" s="763">
        <v>1113</v>
      </c>
      <c r="T213" s="763">
        <v>1014</v>
      </c>
      <c r="U213" s="763">
        <v>1099</v>
      </c>
      <c r="V213" s="764">
        <v>1170</v>
      </c>
      <c r="W213" s="767">
        <v>1187</v>
      </c>
      <c r="X213" s="765">
        <v>1030</v>
      </c>
      <c r="Y213" s="762"/>
      <c r="Z213" s="763"/>
      <c r="AA213" s="763"/>
      <c r="AB213" s="763"/>
      <c r="AC213" s="764"/>
      <c r="AD213" s="767"/>
      <c r="AE213" s="763"/>
      <c r="AF213" s="763"/>
      <c r="AG213" s="763"/>
      <c r="AH213" s="764"/>
      <c r="AI213" s="767"/>
      <c r="AJ213" s="765"/>
      <c r="AK213" s="892">
        <f t="shared" si="209"/>
        <v>1472</v>
      </c>
      <c r="AL213" s="884">
        <f t="shared" si="210"/>
        <v>1472</v>
      </c>
      <c r="AM213" s="883">
        <f t="shared" si="211"/>
        <v>1467</v>
      </c>
      <c r="AN213" s="884">
        <f t="shared" si="212"/>
        <v>1467</v>
      </c>
      <c r="AO213" s="883">
        <f t="shared" si="213"/>
        <v>1419</v>
      </c>
      <c r="AP213" s="884">
        <f t="shared" si="214"/>
        <v>1419</v>
      </c>
      <c r="AQ213" s="768">
        <f t="shared" si="215"/>
        <v>1411</v>
      </c>
      <c r="AR213" s="883">
        <f t="shared" si="216"/>
        <v>1069</v>
      </c>
      <c r="AS213" s="886">
        <f t="shared" si="217"/>
        <v>1069</v>
      </c>
      <c r="AT213" s="888">
        <f t="shared" si="218"/>
        <v>1283</v>
      </c>
      <c r="AU213" s="886">
        <f t="shared" si="219"/>
        <v>1283</v>
      </c>
      <c r="AV213" s="886">
        <f t="shared" si="220"/>
        <v>1283</v>
      </c>
      <c r="AW213" s="888">
        <f t="shared" si="221"/>
        <v>1113</v>
      </c>
      <c r="AX213" s="886">
        <f t="shared" si="222"/>
        <v>1113</v>
      </c>
      <c r="AY213" s="886">
        <f t="shared" si="223"/>
        <v>1113</v>
      </c>
      <c r="AZ213" s="888">
        <f t="shared" si="224"/>
        <v>1014</v>
      </c>
      <c r="BA213" s="884">
        <f t="shared" si="225"/>
        <v>1014</v>
      </c>
      <c r="BB213" s="883">
        <f t="shared" si="226"/>
        <v>1099</v>
      </c>
      <c r="BC213" s="884">
        <f t="shared" si="227"/>
        <v>1099</v>
      </c>
      <c r="BD213" s="883">
        <f t="shared" si="228"/>
        <v>1170</v>
      </c>
      <c r="BE213" s="886">
        <f t="shared" si="229"/>
        <v>1170</v>
      </c>
      <c r="BF213" s="886">
        <f t="shared" si="230"/>
        <v>1170</v>
      </c>
      <c r="BG213" s="888">
        <f t="shared" si="231"/>
        <v>1187</v>
      </c>
      <c r="BH213" s="886">
        <f t="shared" si="232"/>
        <v>1187</v>
      </c>
      <c r="BI213" s="886">
        <f t="shared" si="233"/>
        <v>1187</v>
      </c>
      <c r="BJ213" s="890">
        <f t="shared" si="234"/>
        <v>1030</v>
      </c>
      <c r="BK213" s="885">
        <f t="shared" si="235"/>
        <v>1030</v>
      </c>
      <c r="BL213" s="885">
        <f t="shared" si="236"/>
        <v>1030</v>
      </c>
      <c r="BM213" s="762">
        <v>824</v>
      </c>
      <c r="BN213" s="764">
        <v>840</v>
      </c>
      <c r="BO213" s="770">
        <v>740</v>
      </c>
      <c r="BP213" s="763">
        <v>148</v>
      </c>
      <c r="BQ213" s="764">
        <v>121</v>
      </c>
      <c r="BR213" s="770">
        <v>106</v>
      </c>
      <c r="BS213" s="768">
        <f t="shared" si="237"/>
        <v>198</v>
      </c>
      <c r="BT213" s="768">
        <f t="shared" si="238"/>
        <v>226</v>
      </c>
      <c r="BU213" s="771">
        <f t="shared" si="239"/>
        <v>184</v>
      </c>
      <c r="BV213" s="772">
        <v>385</v>
      </c>
      <c r="BW213" s="767">
        <v>431</v>
      </c>
      <c r="BX213" s="765">
        <v>430</v>
      </c>
      <c r="BY213" s="772">
        <v>111</v>
      </c>
      <c r="BZ213" s="767">
        <v>130</v>
      </c>
      <c r="CA213" s="602">
        <v>74</v>
      </c>
      <c r="CB213" s="772">
        <v>314</v>
      </c>
      <c r="CC213" s="767">
        <v>404</v>
      </c>
      <c r="CD213" s="765">
        <v>242</v>
      </c>
      <c r="CE213" s="773">
        <f t="shared" si="240"/>
        <v>259</v>
      </c>
      <c r="CF213" s="774">
        <f t="shared" si="241"/>
        <v>318</v>
      </c>
      <c r="CG213" s="775">
        <f t="shared" si="242"/>
        <v>367</v>
      </c>
      <c r="CH213" s="772">
        <v>437</v>
      </c>
      <c r="CI213" s="767">
        <v>451</v>
      </c>
      <c r="CJ213" s="776">
        <v>423</v>
      </c>
      <c r="CK213" s="874"/>
      <c r="CL213" s="778"/>
      <c r="CM213" s="764"/>
      <c r="CN213" s="764"/>
      <c r="CO213" s="767"/>
      <c r="CP213" s="780"/>
      <c r="CQ213" s="777"/>
      <c r="CR213" s="778"/>
      <c r="CS213" s="778"/>
      <c r="CT213" s="778"/>
      <c r="CU213" s="778"/>
      <c r="CV213" s="764"/>
      <c r="CW213" s="767"/>
      <c r="CX213" s="765"/>
      <c r="CY213" s="777"/>
      <c r="CZ213" s="778"/>
      <c r="DA213" s="778"/>
      <c r="DB213" s="778"/>
      <c r="DC213" s="778"/>
      <c r="DD213" s="767"/>
      <c r="DE213" s="767"/>
      <c r="DF213" s="765"/>
      <c r="DG213" s="892">
        <f t="shared" si="263"/>
        <v>0</v>
      </c>
      <c r="DH213" s="884">
        <f t="shared" si="243"/>
        <v>0</v>
      </c>
      <c r="DI213" s="883">
        <f t="shared" si="264"/>
        <v>0</v>
      </c>
      <c r="DJ213" s="884">
        <f t="shared" si="244"/>
        <v>0</v>
      </c>
      <c r="DK213" s="883">
        <f t="shared" si="265"/>
        <v>0</v>
      </c>
      <c r="DL213" s="884">
        <f t="shared" si="245"/>
        <v>0</v>
      </c>
      <c r="DM213" s="888">
        <f t="shared" ref="DM213:DM229" si="270">IF(CT213&gt;0,CT213-DB213,)</f>
        <v>0</v>
      </c>
      <c r="DN213" s="886">
        <f t="shared" ref="DN213:DN229" si="271">IF(CT213&gt;0,DM213,)</f>
        <v>0</v>
      </c>
      <c r="DO213" s="886">
        <f t="shared" ref="DO213:DO229" si="272">IF(EL213&gt;0,DM213,)</f>
        <v>0</v>
      </c>
      <c r="DP213" s="888">
        <f t="shared" ref="DP213:DP229" si="273">IF(CU213&gt;0,CU213-DC213,)</f>
        <v>0</v>
      </c>
      <c r="DQ213" s="886">
        <f t="shared" ref="DQ213:DQ229" si="274">IF(CU213&gt;0,DP213,)</f>
        <v>0</v>
      </c>
      <c r="DR213" s="886">
        <f t="shared" ref="DR213:DR229" si="275">IF(EM213&gt;0,DP213,)</f>
        <v>0</v>
      </c>
      <c r="DS213" s="888">
        <f t="shared" ref="DS213:DS229" si="276">IF(CV213&gt;0,CV213-DD213,)</f>
        <v>0</v>
      </c>
      <c r="DT213" s="886">
        <f t="shared" ref="DT213:DT229" si="277">IF(CV213&gt;0,DS213,)</f>
        <v>0</v>
      </c>
      <c r="DU213" s="886">
        <f t="shared" ref="DU213:DU229" si="278">IF(EN213&gt;0,DS213,)</f>
        <v>0</v>
      </c>
      <c r="DV213" s="886">
        <f t="shared" ref="DV213:DV229" si="279">IF(EC213&gt;0,DS213,)</f>
        <v>0</v>
      </c>
      <c r="DW213" s="888">
        <f t="shared" ref="DW213:DW229" si="280">IF(CW213&gt;0,CW213-DE213,)</f>
        <v>0</v>
      </c>
      <c r="DX213" s="886">
        <f t="shared" si="253"/>
        <v>0</v>
      </c>
      <c r="DY213" s="886">
        <f t="shared" ref="DY213:DY229" si="281">IF(ED213&gt;0,DW213,)</f>
        <v>0</v>
      </c>
      <c r="DZ213" s="954">
        <f t="shared" si="201"/>
        <v>0</v>
      </c>
      <c r="EA213" s="885">
        <f t="shared" si="255"/>
        <v>0</v>
      </c>
      <c r="EB213" s="885">
        <f t="shared" si="256"/>
        <v>0</v>
      </c>
      <c r="EC213" s="772"/>
      <c r="ED213" s="767"/>
      <c r="EE213" s="770"/>
      <c r="EF213" s="764"/>
      <c r="EG213" s="767"/>
      <c r="EH213" s="782"/>
      <c r="EI213" s="774">
        <f t="shared" si="257"/>
        <v>0</v>
      </c>
      <c r="EJ213" s="774">
        <f t="shared" si="258"/>
        <v>0</v>
      </c>
      <c r="EK213" s="775">
        <f t="shared" si="259"/>
        <v>0</v>
      </c>
      <c r="EL213" s="772"/>
      <c r="EM213" s="767"/>
      <c r="EN213" s="770"/>
      <c r="EO213" s="772"/>
      <c r="EP213" s="767"/>
      <c r="EQ213" s="782"/>
      <c r="ER213" s="772"/>
      <c r="ES213" s="767"/>
      <c r="ET213" s="770"/>
      <c r="EU213" s="774">
        <f t="shared" si="260"/>
        <v>0</v>
      </c>
      <c r="EV213" s="774">
        <f t="shared" si="261"/>
        <v>0</v>
      </c>
      <c r="EW213" s="775">
        <f t="shared" si="262"/>
        <v>0</v>
      </c>
      <c r="EX213" s="772"/>
      <c r="EY213" s="767"/>
      <c r="EZ213" s="770"/>
    </row>
    <row r="214" spans="1:156">
      <c r="A214" s="599" t="s">
        <v>88</v>
      </c>
      <c r="B214" s="600" t="s">
        <v>599</v>
      </c>
      <c r="C214" s="823"/>
      <c r="D214" s="599">
        <v>160038</v>
      </c>
      <c r="E214" s="599">
        <v>4</v>
      </c>
      <c r="F214" s="762">
        <v>2598</v>
      </c>
      <c r="G214" s="763">
        <v>2021</v>
      </c>
      <c r="H214" s="763">
        <v>1980</v>
      </c>
      <c r="I214" s="764">
        <v>1982</v>
      </c>
      <c r="J214" s="764">
        <v>1786</v>
      </c>
      <c r="K214" s="764">
        <v>2035</v>
      </c>
      <c r="L214" s="601">
        <v>1837</v>
      </c>
      <c r="M214" s="762">
        <v>1663</v>
      </c>
      <c r="N214" s="763">
        <v>1561</v>
      </c>
      <c r="O214" s="766">
        <v>1550</v>
      </c>
      <c r="P214" s="766">
        <v>1889</v>
      </c>
      <c r="Q214" s="763">
        <v>1340</v>
      </c>
      <c r="R214" s="763">
        <v>1177</v>
      </c>
      <c r="S214" s="763">
        <v>1217</v>
      </c>
      <c r="T214" s="763">
        <v>1184</v>
      </c>
      <c r="U214" s="763">
        <v>1186</v>
      </c>
      <c r="V214" s="764">
        <v>1089</v>
      </c>
      <c r="W214" s="767">
        <v>1150</v>
      </c>
      <c r="X214" s="765">
        <v>1002</v>
      </c>
      <c r="Y214" s="762"/>
      <c r="Z214" s="763"/>
      <c r="AA214" s="763"/>
      <c r="AB214" s="763"/>
      <c r="AC214" s="764"/>
      <c r="AD214" s="767"/>
      <c r="AE214" s="763"/>
      <c r="AF214" s="763"/>
      <c r="AG214" s="763"/>
      <c r="AH214" s="764"/>
      <c r="AI214" s="767"/>
      <c r="AJ214" s="765"/>
      <c r="AK214" s="892">
        <f t="shared" si="209"/>
        <v>1663</v>
      </c>
      <c r="AL214" s="884">
        <f t="shared" si="210"/>
        <v>1663</v>
      </c>
      <c r="AM214" s="883">
        <f t="shared" si="211"/>
        <v>1561</v>
      </c>
      <c r="AN214" s="884">
        <f t="shared" si="212"/>
        <v>1561</v>
      </c>
      <c r="AO214" s="883">
        <f t="shared" si="213"/>
        <v>1550</v>
      </c>
      <c r="AP214" s="884">
        <f t="shared" si="214"/>
        <v>1550</v>
      </c>
      <c r="AQ214" s="768">
        <f t="shared" si="215"/>
        <v>1889</v>
      </c>
      <c r="AR214" s="883">
        <f t="shared" si="216"/>
        <v>1340</v>
      </c>
      <c r="AS214" s="886">
        <f t="shared" si="217"/>
        <v>1340</v>
      </c>
      <c r="AT214" s="888">
        <f t="shared" si="218"/>
        <v>1177</v>
      </c>
      <c r="AU214" s="886">
        <f t="shared" si="219"/>
        <v>1177</v>
      </c>
      <c r="AV214" s="886">
        <f t="shared" si="220"/>
        <v>1177</v>
      </c>
      <c r="AW214" s="888">
        <f t="shared" si="221"/>
        <v>1217</v>
      </c>
      <c r="AX214" s="886">
        <f t="shared" si="222"/>
        <v>1217</v>
      </c>
      <c r="AY214" s="886">
        <f t="shared" si="223"/>
        <v>1217</v>
      </c>
      <c r="AZ214" s="888">
        <f t="shared" si="224"/>
        <v>1184</v>
      </c>
      <c r="BA214" s="884">
        <f t="shared" si="225"/>
        <v>1184</v>
      </c>
      <c r="BB214" s="883">
        <f t="shared" si="226"/>
        <v>1186</v>
      </c>
      <c r="BC214" s="884">
        <f t="shared" si="227"/>
        <v>1186</v>
      </c>
      <c r="BD214" s="883">
        <f t="shared" si="228"/>
        <v>1089</v>
      </c>
      <c r="BE214" s="886">
        <f t="shared" si="229"/>
        <v>1089</v>
      </c>
      <c r="BF214" s="886">
        <f t="shared" si="230"/>
        <v>1089</v>
      </c>
      <c r="BG214" s="888">
        <f t="shared" si="231"/>
        <v>1150</v>
      </c>
      <c r="BH214" s="886">
        <f t="shared" si="232"/>
        <v>1150</v>
      </c>
      <c r="BI214" s="886">
        <f t="shared" si="233"/>
        <v>1150</v>
      </c>
      <c r="BJ214" s="890">
        <f t="shared" si="234"/>
        <v>1002</v>
      </c>
      <c r="BK214" s="885">
        <f t="shared" si="235"/>
        <v>1002</v>
      </c>
      <c r="BL214" s="885">
        <f t="shared" si="236"/>
        <v>1002</v>
      </c>
      <c r="BM214" s="762">
        <v>805</v>
      </c>
      <c r="BN214" s="764">
        <v>822</v>
      </c>
      <c r="BO214" s="770">
        <v>692</v>
      </c>
      <c r="BP214" s="763">
        <v>125</v>
      </c>
      <c r="BQ214" s="764">
        <v>98</v>
      </c>
      <c r="BR214" s="770">
        <v>100</v>
      </c>
      <c r="BS214" s="768">
        <f t="shared" si="237"/>
        <v>159</v>
      </c>
      <c r="BT214" s="768">
        <f t="shared" si="238"/>
        <v>230</v>
      </c>
      <c r="BU214" s="771">
        <f t="shared" si="239"/>
        <v>210</v>
      </c>
      <c r="BV214" s="772">
        <v>522</v>
      </c>
      <c r="BW214" s="767">
        <v>470</v>
      </c>
      <c r="BX214" s="765">
        <v>467</v>
      </c>
      <c r="BY214" s="772">
        <v>71</v>
      </c>
      <c r="BZ214" s="767">
        <v>69</v>
      </c>
      <c r="CA214" s="602">
        <v>54</v>
      </c>
      <c r="CB214" s="772">
        <v>405</v>
      </c>
      <c r="CC214" s="767">
        <v>414</v>
      </c>
      <c r="CD214" s="765">
        <v>282</v>
      </c>
      <c r="CE214" s="773">
        <f t="shared" si="240"/>
        <v>342</v>
      </c>
      <c r="CF214" s="774">
        <f t="shared" si="241"/>
        <v>224</v>
      </c>
      <c r="CG214" s="775">
        <f t="shared" si="242"/>
        <v>414</v>
      </c>
      <c r="CH214" s="772">
        <v>540</v>
      </c>
      <c r="CI214" s="767">
        <v>547</v>
      </c>
      <c r="CJ214" s="776">
        <v>533</v>
      </c>
      <c r="CK214" s="874"/>
      <c r="CL214" s="778"/>
      <c r="CM214" s="764"/>
      <c r="CN214" s="764"/>
      <c r="CO214" s="767"/>
      <c r="CP214" s="780"/>
      <c r="CQ214" s="777"/>
      <c r="CR214" s="778"/>
      <c r="CS214" s="778"/>
      <c r="CT214" s="778"/>
      <c r="CU214" s="778"/>
      <c r="CV214" s="764"/>
      <c r="CW214" s="767"/>
      <c r="CX214" s="765"/>
      <c r="CY214" s="777"/>
      <c r="CZ214" s="778"/>
      <c r="DA214" s="778"/>
      <c r="DB214" s="778"/>
      <c r="DC214" s="778"/>
      <c r="DD214" s="767"/>
      <c r="DE214" s="767"/>
      <c r="DF214" s="765"/>
      <c r="DG214" s="892">
        <f t="shared" ref="DG214:DG277" si="282">IF(CQ214&gt;0,CQ214-CY214,)</f>
        <v>0</v>
      </c>
      <c r="DH214" s="884">
        <f t="shared" si="243"/>
        <v>0</v>
      </c>
      <c r="DI214" s="883">
        <f t="shared" ref="DI214:DI277" si="283">IF(CR214&gt;0,CR214-CZ214,)</f>
        <v>0</v>
      </c>
      <c r="DJ214" s="884">
        <f t="shared" si="244"/>
        <v>0</v>
      </c>
      <c r="DK214" s="883">
        <f t="shared" ref="DK214:DK277" si="284">IF(CS214&gt;0,CS214-DA214,)</f>
        <v>0</v>
      </c>
      <c r="DL214" s="884">
        <f t="shared" si="245"/>
        <v>0</v>
      </c>
      <c r="DM214" s="888">
        <f t="shared" si="270"/>
        <v>0</v>
      </c>
      <c r="DN214" s="886">
        <f t="shared" si="271"/>
        <v>0</v>
      </c>
      <c r="DO214" s="886">
        <f t="shared" si="272"/>
        <v>0</v>
      </c>
      <c r="DP214" s="888">
        <f t="shared" si="273"/>
        <v>0</v>
      </c>
      <c r="DQ214" s="886">
        <f t="shared" si="274"/>
        <v>0</v>
      </c>
      <c r="DR214" s="886">
        <f t="shared" si="275"/>
        <v>0</v>
      </c>
      <c r="DS214" s="888">
        <f t="shared" si="276"/>
        <v>0</v>
      </c>
      <c r="DT214" s="886">
        <f t="shared" si="277"/>
        <v>0</v>
      </c>
      <c r="DU214" s="886">
        <f t="shared" si="278"/>
        <v>0</v>
      </c>
      <c r="DV214" s="886">
        <f t="shared" si="279"/>
        <v>0</v>
      </c>
      <c r="DW214" s="888">
        <f t="shared" si="280"/>
        <v>0</v>
      </c>
      <c r="DX214" s="886">
        <f t="shared" si="253"/>
        <v>0</v>
      </c>
      <c r="DY214" s="886">
        <f t="shared" si="281"/>
        <v>0</v>
      </c>
      <c r="DZ214" s="954">
        <f t="shared" si="201"/>
        <v>0</v>
      </c>
      <c r="EA214" s="885">
        <f t="shared" si="255"/>
        <v>0</v>
      </c>
      <c r="EB214" s="885">
        <f t="shared" si="256"/>
        <v>0</v>
      </c>
      <c r="EC214" s="772"/>
      <c r="ED214" s="767"/>
      <c r="EE214" s="770"/>
      <c r="EF214" s="764"/>
      <c r="EG214" s="767"/>
      <c r="EH214" s="782"/>
      <c r="EI214" s="774">
        <f t="shared" si="257"/>
        <v>0</v>
      </c>
      <c r="EJ214" s="774">
        <f t="shared" si="258"/>
        <v>0</v>
      </c>
      <c r="EK214" s="775">
        <f t="shared" si="259"/>
        <v>0</v>
      </c>
      <c r="EL214" s="772"/>
      <c r="EM214" s="767"/>
      <c r="EN214" s="770"/>
      <c r="EO214" s="772"/>
      <c r="EP214" s="767"/>
      <c r="EQ214" s="782"/>
      <c r="ER214" s="772"/>
      <c r="ES214" s="767"/>
      <c r="ET214" s="770"/>
      <c r="EU214" s="774">
        <f t="shared" si="260"/>
        <v>0</v>
      </c>
      <c r="EV214" s="774">
        <f t="shared" si="261"/>
        <v>0</v>
      </c>
      <c r="EW214" s="775">
        <f t="shared" si="262"/>
        <v>0</v>
      </c>
      <c r="EX214" s="772"/>
      <c r="EY214" s="767"/>
      <c r="EZ214" s="770"/>
    </row>
    <row r="215" spans="1:156">
      <c r="A215" s="599" t="s">
        <v>88</v>
      </c>
      <c r="B215" s="604" t="s">
        <v>600</v>
      </c>
      <c r="C215" s="823"/>
      <c r="D215" s="599">
        <v>160630</v>
      </c>
      <c r="E215" s="599">
        <v>5</v>
      </c>
      <c r="F215" s="762">
        <v>661</v>
      </c>
      <c r="G215" s="763">
        <v>533</v>
      </c>
      <c r="H215" s="763">
        <v>405</v>
      </c>
      <c r="I215" s="764">
        <v>619</v>
      </c>
      <c r="J215" s="764">
        <v>648</v>
      </c>
      <c r="K215" s="764">
        <v>785</v>
      </c>
      <c r="L215" s="601">
        <v>521</v>
      </c>
      <c r="M215" s="762">
        <v>294</v>
      </c>
      <c r="N215" s="763">
        <v>299</v>
      </c>
      <c r="O215" s="766">
        <v>355</v>
      </c>
      <c r="P215" s="766">
        <v>286</v>
      </c>
      <c r="Q215" s="763">
        <v>388</v>
      </c>
      <c r="R215" s="763">
        <v>372</v>
      </c>
      <c r="S215" s="763">
        <v>277.5</v>
      </c>
      <c r="T215" s="880">
        <f>((U215-S215)/2)+S215</f>
        <v>278.25</v>
      </c>
      <c r="U215" s="763">
        <v>279</v>
      </c>
      <c r="V215" s="764">
        <v>277</v>
      </c>
      <c r="W215" s="767">
        <v>398</v>
      </c>
      <c r="X215" s="765">
        <v>317</v>
      </c>
      <c r="Y215" s="762"/>
      <c r="Z215" s="763"/>
      <c r="AA215" s="763"/>
      <c r="AB215" s="763"/>
      <c r="AC215" s="764"/>
      <c r="AD215" s="767"/>
      <c r="AE215" s="763"/>
      <c r="AF215" s="763"/>
      <c r="AG215" s="763"/>
      <c r="AH215" s="764"/>
      <c r="AI215" s="767"/>
      <c r="AJ215" s="765"/>
      <c r="AK215" s="892">
        <f t="shared" si="209"/>
        <v>294</v>
      </c>
      <c r="AL215" s="884">
        <f t="shared" si="210"/>
        <v>294</v>
      </c>
      <c r="AM215" s="883">
        <f t="shared" si="211"/>
        <v>299</v>
      </c>
      <c r="AN215" s="884">
        <f t="shared" si="212"/>
        <v>299</v>
      </c>
      <c r="AO215" s="883">
        <f t="shared" si="213"/>
        <v>355</v>
      </c>
      <c r="AP215" s="884">
        <f t="shared" si="214"/>
        <v>355</v>
      </c>
      <c r="AQ215" s="768">
        <f t="shared" si="215"/>
        <v>286</v>
      </c>
      <c r="AR215" s="883">
        <f t="shared" si="216"/>
        <v>388</v>
      </c>
      <c r="AS215" s="886">
        <f t="shared" si="217"/>
        <v>388</v>
      </c>
      <c r="AT215" s="888">
        <f t="shared" si="218"/>
        <v>372</v>
      </c>
      <c r="AU215" s="886">
        <f t="shared" si="219"/>
        <v>372</v>
      </c>
      <c r="AV215" s="886">
        <f t="shared" si="220"/>
        <v>372</v>
      </c>
      <c r="AW215" s="888">
        <f t="shared" si="221"/>
        <v>277.5</v>
      </c>
      <c r="AX215" s="886">
        <f t="shared" si="222"/>
        <v>277.5</v>
      </c>
      <c r="AY215" s="886">
        <f t="shared" si="223"/>
        <v>0</v>
      </c>
      <c r="AZ215" s="888">
        <f t="shared" si="224"/>
        <v>278.25</v>
      </c>
      <c r="BA215" s="884">
        <f t="shared" si="225"/>
        <v>278.25</v>
      </c>
      <c r="BB215" s="883">
        <f t="shared" si="226"/>
        <v>279</v>
      </c>
      <c r="BC215" s="884">
        <f t="shared" si="227"/>
        <v>279</v>
      </c>
      <c r="BD215" s="883">
        <f t="shared" si="228"/>
        <v>277</v>
      </c>
      <c r="BE215" s="886">
        <f t="shared" si="229"/>
        <v>277</v>
      </c>
      <c r="BF215" s="886">
        <f t="shared" si="230"/>
        <v>277</v>
      </c>
      <c r="BG215" s="888">
        <f t="shared" si="231"/>
        <v>398</v>
      </c>
      <c r="BH215" s="886">
        <f t="shared" si="232"/>
        <v>398</v>
      </c>
      <c r="BI215" s="886">
        <f t="shared" si="233"/>
        <v>398</v>
      </c>
      <c r="BJ215" s="890">
        <f t="shared" si="234"/>
        <v>317</v>
      </c>
      <c r="BK215" s="885">
        <f t="shared" si="235"/>
        <v>317</v>
      </c>
      <c r="BL215" s="885">
        <f t="shared" si="236"/>
        <v>317</v>
      </c>
      <c r="BM215" s="762">
        <v>128</v>
      </c>
      <c r="BN215" s="764">
        <v>191</v>
      </c>
      <c r="BO215" s="770">
        <v>153</v>
      </c>
      <c r="BP215" s="763">
        <v>27</v>
      </c>
      <c r="BQ215" s="764">
        <v>24</v>
      </c>
      <c r="BR215" s="770">
        <v>36</v>
      </c>
      <c r="BS215" s="768">
        <f t="shared" si="237"/>
        <v>122</v>
      </c>
      <c r="BT215" s="768">
        <f t="shared" si="238"/>
        <v>183</v>
      </c>
      <c r="BU215" s="771">
        <f t="shared" si="239"/>
        <v>128</v>
      </c>
      <c r="BV215" s="772">
        <v>29</v>
      </c>
      <c r="BW215" s="767">
        <v>15</v>
      </c>
      <c r="BX215" s="765"/>
      <c r="BY215" s="772">
        <v>25</v>
      </c>
      <c r="BZ215" s="767">
        <v>29</v>
      </c>
      <c r="CA215" s="602"/>
      <c r="CB215" s="772">
        <v>88</v>
      </c>
      <c r="CC215" s="767">
        <v>115</v>
      </c>
      <c r="CD215" s="765"/>
      <c r="CE215" s="773">
        <f t="shared" si="240"/>
        <v>246</v>
      </c>
      <c r="CF215" s="774">
        <f t="shared" si="241"/>
        <v>213</v>
      </c>
      <c r="CG215" s="775">
        <f t="shared" si="242"/>
        <v>0</v>
      </c>
      <c r="CH215" s="772">
        <v>39</v>
      </c>
      <c r="CI215" s="767">
        <v>61</v>
      </c>
      <c r="CJ215" s="776">
        <v>50</v>
      </c>
      <c r="CK215" s="874"/>
      <c r="CL215" s="778"/>
      <c r="CM215" s="764"/>
      <c r="CN215" s="764"/>
      <c r="CO215" s="767"/>
      <c r="CP215" s="780"/>
      <c r="CQ215" s="777"/>
      <c r="CR215" s="778"/>
      <c r="CS215" s="778"/>
      <c r="CT215" s="778"/>
      <c r="CU215" s="778"/>
      <c r="CV215" s="764"/>
      <c r="CW215" s="767"/>
      <c r="CX215" s="765"/>
      <c r="CY215" s="777"/>
      <c r="CZ215" s="778"/>
      <c r="DA215" s="778"/>
      <c r="DB215" s="778"/>
      <c r="DC215" s="778"/>
      <c r="DD215" s="767"/>
      <c r="DE215" s="767"/>
      <c r="DF215" s="765"/>
      <c r="DG215" s="892">
        <f t="shared" si="282"/>
        <v>0</v>
      </c>
      <c r="DH215" s="884">
        <f t="shared" si="243"/>
        <v>0</v>
      </c>
      <c r="DI215" s="883">
        <f t="shared" si="283"/>
        <v>0</v>
      </c>
      <c r="DJ215" s="884">
        <f t="shared" si="244"/>
        <v>0</v>
      </c>
      <c r="DK215" s="883">
        <f t="shared" si="284"/>
        <v>0</v>
      </c>
      <c r="DL215" s="884">
        <f t="shared" si="245"/>
        <v>0</v>
      </c>
      <c r="DM215" s="888">
        <f t="shared" si="270"/>
        <v>0</v>
      </c>
      <c r="DN215" s="886">
        <f t="shared" si="271"/>
        <v>0</v>
      </c>
      <c r="DO215" s="886">
        <f t="shared" si="272"/>
        <v>0</v>
      </c>
      <c r="DP215" s="888">
        <f t="shared" si="273"/>
        <v>0</v>
      </c>
      <c r="DQ215" s="886">
        <f t="shared" si="274"/>
        <v>0</v>
      </c>
      <c r="DR215" s="886">
        <f t="shared" si="275"/>
        <v>0</v>
      </c>
      <c r="DS215" s="888">
        <f t="shared" si="276"/>
        <v>0</v>
      </c>
      <c r="DT215" s="886">
        <f t="shared" si="277"/>
        <v>0</v>
      </c>
      <c r="DU215" s="886">
        <f t="shared" si="278"/>
        <v>0</v>
      </c>
      <c r="DV215" s="886">
        <f t="shared" si="279"/>
        <v>0</v>
      </c>
      <c r="DW215" s="888">
        <f t="shared" si="280"/>
        <v>0</v>
      </c>
      <c r="DX215" s="886">
        <f t="shared" si="253"/>
        <v>0</v>
      </c>
      <c r="DY215" s="886">
        <f t="shared" si="281"/>
        <v>0</v>
      </c>
      <c r="DZ215" s="954">
        <f t="shared" si="201"/>
        <v>0</v>
      </c>
      <c r="EA215" s="885">
        <f t="shared" si="255"/>
        <v>0</v>
      </c>
      <c r="EB215" s="885">
        <f t="shared" si="256"/>
        <v>0</v>
      </c>
      <c r="EC215" s="772"/>
      <c r="ED215" s="767"/>
      <c r="EE215" s="770"/>
      <c r="EF215" s="764"/>
      <c r="EG215" s="767"/>
      <c r="EH215" s="770"/>
      <c r="EI215" s="774">
        <f t="shared" si="257"/>
        <v>0</v>
      </c>
      <c r="EJ215" s="774">
        <f t="shared" si="258"/>
        <v>0</v>
      </c>
      <c r="EK215" s="775">
        <f t="shared" si="259"/>
        <v>0</v>
      </c>
      <c r="EL215" s="772"/>
      <c r="EM215" s="767"/>
      <c r="EN215" s="770"/>
      <c r="EO215" s="772"/>
      <c r="EP215" s="767"/>
      <c r="EQ215" s="782"/>
      <c r="ER215" s="772"/>
      <c r="ES215" s="767"/>
      <c r="ET215" s="770"/>
      <c r="EU215" s="774">
        <f t="shared" si="260"/>
        <v>0</v>
      </c>
      <c r="EV215" s="774">
        <f t="shared" si="261"/>
        <v>0</v>
      </c>
      <c r="EW215" s="775">
        <f t="shared" si="262"/>
        <v>0</v>
      </c>
      <c r="EX215" s="772"/>
      <c r="EY215" s="767"/>
      <c r="EZ215" s="770"/>
    </row>
    <row r="216" spans="1:156">
      <c r="A216" s="599" t="s">
        <v>88</v>
      </c>
      <c r="B216" s="600" t="s">
        <v>601</v>
      </c>
      <c r="C216" s="824" t="s">
        <v>629</v>
      </c>
      <c r="D216" s="599">
        <v>159382</v>
      </c>
      <c r="E216" s="620">
        <v>6</v>
      </c>
      <c r="F216" s="762"/>
      <c r="G216" s="763"/>
      <c r="H216" s="763"/>
      <c r="I216" s="764">
        <v>527</v>
      </c>
      <c r="J216" s="764">
        <v>549</v>
      </c>
      <c r="K216" s="764">
        <v>551</v>
      </c>
      <c r="L216" s="601">
        <v>594</v>
      </c>
      <c r="M216" s="762"/>
      <c r="N216" s="763"/>
      <c r="O216" s="766"/>
      <c r="P216" s="766"/>
      <c r="Q216" s="763">
        <v>122</v>
      </c>
      <c r="R216" s="763">
        <v>160</v>
      </c>
      <c r="S216" s="763">
        <v>154</v>
      </c>
      <c r="T216" s="763">
        <v>132</v>
      </c>
      <c r="U216" s="763">
        <v>139</v>
      </c>
      <c r="V216" s="764">
        <v>130</v>
      </c>
      <c r="W216" s="767">
        <v>142</v>
      </c>
      <c r="X216" s="765">
        <v>130</v>
      </c>
      <c r="Y216" s="762"/>
      <c r="Z216" s="763"/>
      <c r="AA216" s="763"/>
      <c r="AB216" s="763"/>
      <c r="AC216" s="764"/>
      <c r="AD216" s="767"/>
      <c r="AE216" s="763"/>
      <c r="AF216" s="763"/>
      <c r="AG216" s="763"/>
      <c r="AH216" s="764"/>
      <c r="AI216" s="767"/>
      <c r="AJ216" s="765"/>
      <c r="AK216" s="892">
        <f t="shared" si="209"/>
        <v>0</v>
      </c>
      <c r="AL216" s="884">
        <f t="shared" si="210"/>
        <v>0</v>
      </c>
      <c r="AM216" s="883">
        <f t="shared" si="211"/>
        <v>0</v>
      </c>
      <c r="AN216" s="884">
        <f t="shared" si="212"/>
        <v>0</v>
      </c>
      <c r="AO216" s="883">
        <f t="shared" si="213"/>
        <v>0</v>
      </c>
      <c r="AP216" s="884">
        <f t="shared" si="214"/>
        <v>0</v>
      </c>
      <c r="AQ216" s="768">
        <f t="shared" si="215"/>
        <v>0</v>
      </c>
      <c r="AR216" s="883">
        <f t="shared" si="216"/>
        <v>122</v>
      </c>
      <c r="AS216" s="886">
        <f t="shared" si="217"/>
        <v>0</v>
      </c>
      <c r="AT216" s="888">
        <f t="shared" si="218"/>
        <v>160</v>
      </c>
      <c r="AU216" s="886">
        <f t="shared" si="219"/>
        <v>0</v>
      </c>
      <c r="AV216" s="886">
        <f t="shared" si="220"/>
        <v>160</v>
      </c>
      <c r="AW216" s="888">
        <f t="shared" si="221"/>
        <v>154</v>
      </c>
      <c r="AX216" s="886">
        <f t="shared" si="222"/>
        <v>0</v>
      </c>
      <c r="AY216" s="886">
        <f t="shared" si="223"/>
        <v>154</v>
      </c>
      <c r="AZ216" s="888">
        <f t="shared" si="224"/>
        <v>132</v>
      </c>
      <c r="BA216" s="884">
        <f t="shared" si="225"/>
        <v>0</v>
      </c>
      <c r="BB216" s="883">
        <f t="shared" si="226"/>
        <v>139</v>
      </c>
      <c r="BC216" s="884">
        <f t="shared" si="227"/>
        <v>139</v>
      </c>
      <c r="BD216" s="883">
        <f t="shared" si="228"/>
        <v>130</v>
      </c>
      <c r="BE216" s="886">
        <f t="shared" si="229"/>
        <v>130</v>
      </c>
      <c r="BF216" s="886">
        <f t="shared" si="230"/>
        <v>0</v>
      </c>
      <c r="BG216" s="888">
        <f t="shared" si="231"/>
        <v>142</v>
      </c>
      <c r="BH216" s="886">
        <f t="shared" si="232"/>
        <v>142</v>
      </c>
      <c r="BI216" s="886">
        <f t="shared" si="233"/>
        <v>142</v>
      </c>
      <c r="BJ216" s="890">
        <f t="shared" si="234"/>
        <v>130</v>
      </c>
      <c r="BK216" s="885">
        <f t="shared" si="235"/>
        <v>130</v>
      </c>
      <c r="BL216" s="885">
        <f t="shared" si="236"/>
        <v>130</v>
      </c>
      <c r="BM216" s="762"/>
      <c r="BN216" s="764">
        <v>82</v>
      </c>
      <c r="BO216" s="770">
        <v>80</v>
      </c>
      <c r="BP216" s="763"/>
      <c r="BQ216" s="764">
        <v>15</v>
      </c>
      <c r="BR216" s="770">
        <v>41</v>
      </c>
      <c r="BS216" s="768">
        <f t="shared" si="237"/>
        <v>0</v>
      </c>
      <c r="BT216" s="768">
        <f t="shared" si="238"/>
        <v>45</v>
      </c>
      <c r="BU216" s="771">
        <f t="shared" si="239"/>
        <v>9</v>
      </c>
      <c r="BV216" s="772"/>
      <c r="BW216" s="767">
        <v>26</v>
      </c>
      <c r="BX216" s="765">
        <v>30</v>
      </c>
      <c r="BY216" s="772"/>
      <c r="BZ216" s="767">
        <v>33</v>
      </c>
      <c r="CA216" s="602">
        <v>28</v>
      </c>
      <c r="CB216" s="772"/>
      <c r="CC216" s="767">
        <v>89</v>
      </c>
      <c r="CD216" s="765">
        <v>91</v>
      </c>
      <c r="CE216" s="773">
        <f t="shared" si="240"/>
        <v>0</v>
      </c>
      <c r="CF216" s="774">
        <f t="shared" si="241"/>
        <v>12</v>
      </c>
      <c r="CG216" s="775">
        <f t="shared" si="242"/>
        <v>5</v>
      </c>
      <c r="CH216" s="772"/>
      <c r="CI216" s="767"/>
      <c r="CJ216" s="776"/>
      <c r="CK216" s="874">
        <v>795</v>
      </c>
      <c r="CL216" s="778">
        <v>614</v>
      </c>
      <c r="CM216" s="764">
        <v>527</v>
      </c>
      <c r="CN216" s="764">
        <v>549</v>
      </c>
      <c r="CO216" s="767">
        <v>551</v>
      </c>
      <c r="CP216" s="780">
        <v>594</v>
      </c>
      <c r="CQ216" s="777">
        <v>389</v>
      </c>
      <c r="CR216" s="778">
        <v>415</v>
      </c>
      <c r="CS216" s="778">
        <v>388</v>
      </c>
      <c r="CT216" s="778">
        <v>324</v>
      </c>
      <c r="CU216" s="778">
        <v>296</v>
      </c>
      <c r="CV216" s="764">
        <v>306</v>
      </c>
      <c r="CW216" s="767"/>
      <c r="CX216" s="765">
        <v>307</v>
      </c>
      <c r="CY216" s="777"/>
      <c r="CZ216" s="778"/>
      <c r="DA216" s="778"/>
      <c r="DB216" s="778"/>
      <c r="DC216" s="778"/>
      <c r="DD216" s="767"/>
      <c r="DE216" s="767"/>
      <c r="DF216" s="765"/>
      <c r="DG216" s="892">
        <f t="shared" si="282"/>
        <v>389</v>
      </c>
      <c r="DH216" s="884">
        <f t="shared" si="243"/>
        <v>389</v>
      </c>
      <c r="DI216" s="883">
        <f t="shared" si="283"/>
        <v>415</v>
      </c>
      <c r="DJ216" s="884">
        <f t="shared" si="244"/>
        <v>415</v>
      </c>
      <c r="DK216" s="883">
        <f t="shared" si="284"/>
        <v>388</v>
      </c>
      <c r="DL216" s="884">
        <f t="shared" si="245"/>
        <v>388</v>
      </c>
      <c r="DM216" s="888">
        <f t="shared" si="270"/>
        <v>324</v>
      </c>
      <c r="DN216" s="886">
        <f t="shared" si="271"/>
        <v>324</v>
      </c>
      <c r="DO216" s="886">
        <f t="shared" si="272"/>
        <v>324</v>
      </c>
      <c r="DP216" s="888">
        <f t="shared" si="273"/>
        <v>296</v>
      </c>
      <c r="DQ216" s="886">
        <f t="shared" si="274"/>
        <v>296</v>
      </c>
      <c r="DR216" s="886">
        <f t="shared" si="275"/>
        <v>296</v>
      </c>
      <c r="DS216" s="888">
        <f t="shared" si="276"/>
        <v>306</v>
      </c>
      <c r="DT216" s="886">
        <f t="shared" si="277"/>
        <v>306</v>
      </c>
      <c r="DU216" s="886">
        <f t="shared" si="278"/>
        <v>306</v>
      </c>
      <c r="DV216" s="886">
        <f t="shared" si="279"/>
        <v>306</v>
      </c>
      <c r="DW216" s="888">
        <f t="shared" si="280"/>
        <v>0</v>
      </c>
      <c r="DX216" s="886">
        <f t="shared" si="253"/>
        <v>0</v>
      </c>
      <c r="DY216" s="886">
        <f t="shared" si="281"/>
        <v>0</v>
      </c>
      <c r="DZ216" s="954">
        <f t="shared" si="201"/>
        <v>307</v>
      </c>
      <c r="EA216" s="885">
        <f t="shared" si="255"/>
        <v>0</v>
      </c>
      <c r="EB216" s="885">
        <f t="shared" si="256"/>
        <v>0</v>
      </c>
      <c r="EC216" s="772">
        <v>159</v>
      </c>
      <c r="ED216" s="767"/>
      <c r="EE216" s="770"/>
      <c r="EF216" s="764">
        <v>52</v>
      </c>
      <c r="EG216" s="767"/>
      <c r="EH216" s="770"/>
      <c r="EI216" s="774">
        <f t="shared" si="257"/>
        <v>95</v>
      </c>
      <c r="EJ216" s="774">
        <f t="shared" si="258"/>
        <v>0</v>
      </c>
      <c r="EK216" s="775">
        <f t="shared" si="259"/>
        <v>0</v>
      </c>
      <c r="EL216" s="772">
        <v>16</v>
      </c>
      <c r="EM216" s="767">
        <v>2</v>
      </c>
      <c r="EN216" s="770">
        <v>8</v>
      </c>
      <c r="EO216" s="772">
        <v>23</v>
      </c>
      <c r="EP216" s="767">
        <v>78</v>
      </c>
      <c r="EQ216" s="770">
        <v>90</v>
      </c>
      <c r="ER216" s="772">
        <v>55</v>
      </c>
      <c r="ES216" s="767">
        <v>92</v>
      </c>
      <c r="ET216" s="770">
        <v>80</v>
      </c>
      <c r="EU216" s="774">
        <f t="shared" si="260"/>
        <v>230</v>
      </c>
      <c r="EV216" s="774">
        <f t="shared" si="261"/>
        <v>124</v>
      </c>
      <c r="EW216" s="775">
        <f t="shared" si="262"/>
        <v>128</v>
      </c>
      <c r="EX216" s="772">
        <v>58</v>
      </c>
      <c r="EY216" s="767">
        <v>42</v>
      </c>
      <c r="EZ216" s="606">
        <v>41</v>
      </c>
    </row>
    <row r="217" spans="1:156">
      <c r="A217" s="599" t="s">
        <v>88</v>
      </c>
      <c r="B217" s="736" t="s">
        <v>602</v>
      </c>
      <c r="C217" s="825"/>
      <c r="D217" s="607">
        <v>437103</v>
      </c>
      <c r="E217" s="608">
        <v>8</v>
      </c>
      <c r="F217" s="762"/>
      <c r="G217" s="763"/>
      <c r="H217" s="763"/>
      <c r="I217" s="764"/>
      <c r="J217" s="764"/>
      <c r="K217" s="764"/>
      <c r="L217" s="765"/>
      <c r="M217" s="762"/>
      <c r="N217" s="763"/>
      <c r="O217" s="766"/>
      <c r="P217" s="766"/>
      <c r="Q217" s="763"/>
      <c r="R217" s="763"/>
      <c r="S217" s="763"/>
      <c r="T217" s="763"/>
      <c r="U217" s="763"/>
      <c r="V217" s="764"/>
      <c r="W217" s="767"/>
      <c r="X217" s="765"/>
      <c r="Y217" s="762"/>
      <c r="Z217" s="763"/>
      <c r="AA217" s="763"/>
      <c r="AB217" s="763"/>
      <c r="AC217" s="764"/>
      <c r="AD217" s="767"/>
      <c r="AE217" s="763"/>
      <c r="AF217" s="763"/>
      <c r="AG217" s="763"/>
      <c r="AH217" s="764"/>
      <c r="AI217" s="767"/>
      <c r="AJ217" s="765"/>
      <c r="AK217" s="892">
        <f t="shared" si="209"/>
        <v>0</v>
      </c>
      <c r="AL217" s="884">
        <f t="shared" si="210"/>
        <v>0</v>
      </c>
      <c r="AM217" s="883">
        <f t="shared" si="211"/>
        <v>0</v>
      </c>
      <c r="AN217" s="884">
        <f t="shared" si="212"/>
        <v>0</v>
      </c>
      <c r="AO217" s="883">
        <f t="shared" si="213"/>
        <v>0</v>
      </c>
      <c r="AP217" s="884">
        <f t="shared" si="214"/>
        <v>0</v>
      </c>
      <c r="AQ217" s="768">
        <f t="shared" si="215"/>
        <v>0</v>
      </c>
      <c r="AR217" s="883">
        <f t="shared" si="216"/>
        <v>0</v>
      </c>
      <c r="AS217" s="886">
        <f t="shared" si="217"/>
        <v>0</v>
      </c>
      <c r="AT217" s="888">
        <f t="shared" si="218"/>
        <v>0</v>
      </c>
      <c r="AU217" s="886">
        <f t="shared" si="219"/>
        <v>0</v>
      </c>
      <c r="AV217" s="886">
        <f t="shared" si="220"/>
        <v>0</v>
      </c>
      <c r="AW217" s="888">
        <f t="shared" si="221"/>
        <v>0</v>
      </c>
      <c r="AX217" s="886">
        <f t="shared" si="222"/>
        <v>0</v>
      </c>
      <c r="AY217" s="886">
        <f t="shared" si="223"/>
        <v>0</v>
      </c>
      <c r="AZ217" s="888">
        <f t="shared" si="224"/>
        <v>0</v>
      </c>
      <c r="BA217" s="884">
        <f t="shared" si="225"/>
        <v>0</v>
      </c>
      <c r="BB217" s="883">
        <f t="shared" si="226"/>
        <v>0</v>
      </c>
      <c r="BC217" s="884">
        <f t="shared" si="227"/>
        <v>0</v>
      </c>
      <c r="BD217" s="883">
        <f t="shared" si="228"/>
        <v>0</v>
      </c>
      <c r="BE217" s="886">
        <f t="shared" si="229"/>
        <v>0</v>
      </c>
      <c r="BF217" s="886">
        <f t="shared" si="230"/>
        <v>0</v>
      </c>
      <c r="BG217" s="888">
        <f t="shared" si="231"/>
        <v>0</v>
      </c>
      <c r="BH217" s="886">
        <f t="shared" si="232"/>
        <v>0</v>
      </c>
      <c r="BI217" s="886">
        <f t="shared" si="233"/>
        <v>0</v>
      </c>
      <c r="BJ217" s="890">
        <f t="shared" si="234"/>
        <v>0</v>
      </c>
      <c r="BK217" s="885">
        <f t="shared" si="235"/>
        <v>0</v>
      </c>
      <c r="BL217" s="885">
        <f t="shared" si="236"/>
        <v>0</v>
      </c>
      <c r="BM217" s="762"/>
      <c r="BN217" s="764"/>
      <c r="BO217" s="770"/>
      <c r="BP217" s="763"/>
      <c r="BQ217" s="764"/>
      <c r="BR217" s="770"/>
      <c r="BS217" s="768">
        <f t="shared" si="237"/>
        <v>0</v>
      </c>
      <c r="BT217" s="768">
        <f t="shared" si="238"/>
        <v>0</v>
      </c>
      <c r="BU217" s="771">
        <f t="shared" si="239"/>
        <v>0</v>
      </c>
      <c r="BV217" s="772"/>
      <c r="BW217" s="767"/>
      <c r="BX217" s="765"/>
      <c r="BY217" s="772"/>
      <c r="BZ217" s="767"/>
      <c r="CA217" s="765"/>
      <c r="CB217" s="772"/>
      <c r="CC217" s="767"/>
      <c r="CD217" s="765"/>
      <c r="CE217" s="773">
        <f t="shared" si="240"/>
        <v>0</v>
      </c>
      <c r="CF217" s="774">
        <f t="shared" si="241"/>
        <v>0</v>
      </c>
      <c r="CG217" s="775">
        <f t="shared" si="242"/>
        <v>0</v>
      </c>
      <c r="CH217" s="772"/>
      <c r="CI217" s="767"/>
      <c r="CJ217" s="776"/>
      <c r="CK217" s="874">
        <v>2330</v>
      </c>
      <c r="CL217" s="778">
        <v>2172</v>
      </c>
      <c r="CM217" s="764">
        <v>2490</v>
      </c>
      <c r="CN217" s="764">
        <v>2599</v>
      </c>
      <c r="CO217" s="767">
        <v>2635</v>
      </c>
      <c r="CP217" s="780">
        <v>2833</v>
      </c>
      <c r="CQ217" s="777">
        <v>1051</v>
      </c>
      <c r="CR217" s="778">
        <v>1135</v>
      </c>
      <c r="CS217" s="778">
        <v>1155</v>
      </c>
      <c r="CT217" s="778">
        <v>1118</v>
      </c>
      <c r="CU217" s="778">
        <v>1212</v>
      </c>
      <c r="CV217" s="764">
        <v>1226</v>
      </c>
      <c r="CW217" s="767">
        <v>1250</v>
      </c>
      <c r="CX217" s="765">
        <v>1341</v>
      </c>
      <c r="CY217" s="777"/>
      <c r="CZ217" s="778"/>
      <c r="DA217" s="778"/>
      <c r="DB217" s="778"/>
      <c r="DC217" s="778"/>
      <c r="DD217" s="767"/>
      <c r="DE217" s="767"/>
      <c r="DF217" s="765"/>
      <c r="DG217" s="892">
        <f t="shared" si="282"/>
        <v>1051</v>
      </c>
      <c r="DH217" s="884">
        <f t="shared" si="243"/>
        <v>1051</v>
      </c>
      <c r="DI217" s="883">
        <f t="shared" si="283"/>
        <v>1135</v>
      </c>
      <c r="DJ217" s="884">
        <f t="shared" si="244"/>
        <v>1135</v>
      </c>
      <c r="DK217" s="883">
        <f t="shared" si="284"/>
        <v>1155</v>
      </c>
      <c r="DL217" s="884">
        <f t="shared" si="245"/>
        <v>1155</v>
      </c>
      <c r="DM217" s="888">
        <f t="shared" si="270"/>
        <v>1118</v>
      </c>
      <c r="DN217" s="886">
        <f t="shared" si="271"/>
        <v>1118</v>
      </c>
      <c r="DO217" s="886">
        <f t="shared" si="272"/>
        <v>1118</v>
      </c>
      <c r="DP217" s="888">
        <f t="shared" si="273"/>
        <v>1212</v>
      </c>
      <c r="DQ217" s="886">
        <f t="shared" si="274"/>
        <v>1212</v>
      </c>
      <c r="DR217" s="886">
        <f t="shared" si="275"/>
        <v>1212</v>
      </c>
      <c r="DS217" s="888">
        <f t="shared" si="276"/>
        <v>1226</v>
      </c>
      <c r="DT217" s="886">
        <f t="shared" si="277"/>
        <v>1226</v>
      </c>
      <c r="DU217" s="886">
        <f t="shared" si="278"/>
        <v>1226</v>
      </c>
      <c r="DV217" s="886">
        <f t="shared" si="279"/>
        <v>1226</v>
      </c>
      <c r="DW217" s="888">
        <f t="shared" si="280"/>
        <v>1250</v>
      </c>
      <c r="DX217" s="886">
        <f t="shared" si="253"/>
        <v>1250</v>
      </c>
      <c r="DY217" s="886">
        <f t="shared" si="281"/>
        <v>1250</v>
      </c>
      <c r="DZ217" s="954">
        <f t="shared" si="201"/>
        <v>1341</v>
      </c>
      <c r="EA217" s="885">
        <f t="shared" si="255"/>
        <v>1341</v>
      </c>
      <c r="EB217" s="885">
        <f t="shared" si="256"/>
        <v>1341</v>
      </c>
      <c r="EC217" s="772">
        <v>586</v>
      </c>
      <c r="ED217" s="767">
        <v>603</v>
      </c>
      <c r="EE217" s="770">
        <v>634</v>
      </c>
      <c r="EF217" s="764">
        <v>139</v>
      </c>
      <c r="EG217" s="767">
        <v>123</v>
      </c>
      <c r="EH217" s="770">
        <v>109</v>
      </c>
      <c r="EI217" s="774">
        <f t="shared" si="257"/>
        <v>501</v>
      </c>
      <c r="EJ217" s="774">
        <f t="shared" si="258"/>
        <v>524</v>
      </c>
      <c r="EK217" s="775">
        <f t="shared" si="259"/>
        <v>598</v>
      </c>
      <c r="EL217" s="772">
        <v>36</v>
      </c>
      <c r="EM217" s="767">
        <v>37</v>
      </c>
      <c r="EN217" s="770">
        <v>44</v>
      </c>
      <c r="EO217" s="772">
        <v>175</v>
      </c>
      <c r="EP217" s="767">
        <v>198</v>
      </c>
      <c r="EQ217" s="770">
        <v>189</v>
      </c>
      <c r="ER217" s="772">
        <v>251</v>
      </c>
      <c r="ES217" s="767">
        <v>333</v>
      </c>
      <c r="ET217" s="606">
        <v>242</v>
      </c>
      <c r="EU217" s="774">
        <f t="shared" si="260"/>
        <v>656</v>
      </c>
      <c r="EV217" s="774">
        <f t="shared" si="261"/>
        <v>644</v>
      </c>
      <c r="EW217" s="775">
        <f t="shared" si="262"/>
        <v>751</v>
      </c>
      <c r="EX217" s="772">
        <v>72</v>
      </c>
      <c r="EY217" s="767">
        <v>66</v>
      </c>
      <c r="EZ217" s="606">
        <v>90</v>
      </c>
    </row>
    <row r="218" spans="1:156">
      <c r="A218" s="599" t="s">
        <v>88</v>
      </c>
      <c r="B218" s="600" t="s">
        <v>603</v>
      </c>
      <c r="C218" s="825"/>
      <c r="D218" s="599">
        <v>158662</v>
      </c>
      <c r="E218" s="599">
        <v>8</v>
      </c>
      <c r="F218" s="762"/>
      <c r="G218" s="763"/>
      <c r="H218" s="763"/>
      <c r="I218" s="764"/>
      <c r="J218" s="764"/>
      <c r="K218" s="764"/>
      <c r="L218" s="765"/>
      <c r="M218" s="762"/>
      <c r="N218" s="763"/>
      <c r="O218" s="766"/>
      <c r="P218" s="766"/>
      <c r="Q218" s="763"/>
      <c r="R218" s="763"/>
      <c r="S218" s="763"/>
      <c r="T218" s="763"/>
      <c r="U218" s="763"/>
      <c r="V218" s="764"/>
      <c r="W218" s="767"/>
      <c r="X218" s="765"/>
      <c r="Y218" s="762"/>
      <c r="Z218" s="763"/>
      <c r="AA218" s="763"/>
      <c r="AB218" s="763"/>
      <c r="AC218" s="764"/>
      <c r="AD218" s="767"/>
      <c r="AE218" s="763"/>
      <c r="AF218" s="763"/>
      <c r="AG218" s="763"/>
      <c r="AH218" s="764"/>
      <c r="AI218" s="767"/>
      <c r="AJ218" s="765"/>
      <c r="AK218" s="892">
        <f t="shared" si="209"/>
        <v>0</v>
      </c>
      <c r="AL218" s="884">
        <f t="shared" si="210"/>
        <v>0</v>
      </c>
      <c r="AM218" s="883">
        <f t="shared" si="211"/>
        <v>0</v>
      </c>
      <c r="AN218" s="884">
        <f t="shared" si="212"/>
        <v>0</v>
      </c>
      <c r="AO218" s="883">
        <f t="shared" si="213"/>
        <v>0</v>
      </c>
      <c r="AP218" s="884">
        <f t="shared" si="214"/>
        <v>0</v>
      </c>
      <c r="AQ218" s="768">
        <f t="shared" si="215"/>
        <v>0</v>
      </c>
      <c r="AR218" s="883">
        <f t="shared" si="216"/>
        <v>0</v>
      </c>
      <c r="AS218" s="886">
        <f t="shared" si="217"/>
        <v>0</v>
      </c>
      <c r="AT218" s="888">
        <f t="shared" si="218"/>
        <v>0</v>
      </c>
      <c r="AU218" s="886">
        <f t="shared" si="219"/>
        <v>0</v>
      </c>
      <c r="AV218" s="886">
        <f t="shared" si="220"/>
        <v>0</v>
      </c>
      <c r="AW218" s="888">
        <f t="shared" si="221"/>
        <v>0</v>
      </c>
      <c r="AX218" s="886">
        <f t="shared" si="222"/>
        <v>0</v>
      </c>
      <c r="AY218" s="886">
        <f t="shared" si="223"/>
        <v>0</v>
      </c>
      <c r="AZ218" s="888">
        <f t="shared" si="224"/>
        <v>0</v>
      </c>
      <c r="BA218" s="884">
        <f t="shared" si="225"/>
        <v>0</v>
      </c>
      <c r="BB218" s="883">
        <f t="shared" si="226"/>
        <v>0</v>
      </c>
      <c r="BC218" s="884">
        <f t="shared" si="227"/>
        <v>0</v>
      </c>
      <c r="BD218" s="883">
        <f t="shared" si="228"/>
        <v>0</v>
      </c>
      <c r="BE218" s="886">
        <f t="shared" si="229"/>
        <v>0</v>
      </c>
      <c r="BF218" s="886">
        <f t="shared" si="230"/>
        <v>0</v>
      </c>
      <c r="BG218" s="888">
        <f t="shared" si="231"/>
        <v>0</v>
      </c>
      <c r="BH218" s="886">
        <f t="shared" si="232"/>
        <v>0</v>
      </c>
      <c r="BI218" s="886">
        <f t="shared" si="233"/>
        <v>0</v>
      </c>
      <c r="BJ218" s="890">
        <f t="shared" si="234"/>
        <v>0</v>
      </c>
      <c r="BK218" s="885">
        <f t="shared" si="235"/>
        <v>0</v>
      </c>
      <c r="BL218" s="885">
        <f t="shared" si="236"/>
        <v>0</v>
      </c>
      <c r="BM218" s="762"/>
      <c r="BN218" s="764"/>
      <c r="BO218" s="770"/>
      <c r="BP218" s="763"/>
      <c r="BQ218" s="764"/>
      <c r="BR218" s="770"/>
      <c r="BS218" s="768">
        <f t="shared" si="237"/>
        <v>0</v>
      </c>
      <c r="BT218" s="768">
        <f t="shared" si="238"/>
        <v>0</v>
      </c>
      <c r="BU218" s="771">
        <f t="shared" si="239"/>
        <v>0</v>
      </c>
      <c r="BV218" s="772"/>
      <c r="BW218" s="767"/>
      <c r="BX218" s="765"/>
      <c r="BY218" s="772"/>
      <c r="BZ218" s="767"/>
      <c r="CA218" s="765"/>
      <c r="CB218" s="772"/>
      <c r="CC218" s="767"/>
      <c r="CD218" s="765"/>
      <c r="CE218" s="773">
        <f t="shared" si="240"/>
        <v>0</v>
      </c>
      <c r="CF218" s="774">
        <f t="shared" si="241"/>
        <v>0</v>
      </c>
      <c r="CG218" s="775">
        <f t="shared" si="242"/>
        <v>0</v>
      </c>
      <c r="CH218" s="772"/>
      <c r="CI218" s="767"/>
      <c r="CJ218" s="776"/>
      <c r="CK218" s="874">
        <v>3768</v>
      </c>
      <c r="CL218" s="778">
        <v>3151</v>
      </c>
      <c r="CM218" s="764">
        <v>3776</v>
      </c>
      <c r="CN218" s="764">
        <v>3880</v>
      </c>
      <c r="CO218" s="767">
        <v>5247</v>
      </c>
      <c r="CP218" s="780">
        <v>5322</v>
      </c>
      <c r="CQ218" s="777">
        <v>1791</v>
      </c>
      <c r="CR218" s="778">
        <v>1818</v>
      </c>
      <c r="CS218" s="778">
        <v>1584</v>
      </c>
      <c r="CT218" s="881">
        <f>((CU218-CS218)/2)+CS218</f>
        <v>1537.5</v>
      </c>
      <c r="CU218" s="778">
        <v>1491</v>
      </c>
      <c r="CV218" s="764">
        <v>1723</v>
      </c>
      <c r="CW218" s="767">
        <v>2392</v>
      </c>
      <c r="CX218" s="765">
        <v>2552</v>
      </c>
      <c r="CY218" s="777"/>
      <c r="CZ218" s="778"/>
      <c r="DA218" s="778"/>
      <c r="DB218" s="778"/>
      <c r="DC218" s="778"/>
      <c r="DD218" s="767"/>
      <c r="DE218" s="767"/>
      <c r="DF218" s="765"/>
      <c r="DG218" s="892">
        <f t="shared" si="282"/>
        <v>1791</v>
      </c>
      <c r="DH218" s="884">
        <f t="shared" si="243"/>
        <v>1791</v>
      </c>
      <c r="DI218" s="883">
        <f t="shared" si="283"/>
        <v>1818</v>
      </c>
      <c r="DJ218" s="884">
        <f t="shared" si="244"/>
        <v>1818</v>
      </c>
      <c r="DK218" s="883">
        <f t="shared" si="284"/>
        <v>1584</v>
      </c>
      <c r="DL218" s="884">
        <f t="shared" si="245"/>
        <v>0</v>
      </c>
      <c r="DM218" s="888">
        <f t="shared" si="270"/>
        <v>1537.5</v>
      </c>
      <c r="DN218" s="886">
        <f t="shared" si="271"/>
        <v>1537.5</v>
      </c>
      <c r="DO218" s="886">
        <f t="shared" si="272"/>
        <v>1537.5</v>
      </c>
      <c r="DP218" s="888">
        <f t="shared" si="273"/>
        <v>1491</v>
      </c>
      <c r="DQ218" s="886">
        <f t="shared" si="274"/>
        <v>1491</v>
      </c>
      <c r="DR218" s="886">
        <f t="shared" si="275"/>
        <v>1491</v>
      </c>
      <c r="DS218" s="888">
        <f t="shared" si="276"/>
        <v>1723</v>
      </c>
      <c r="DT218" s="886">
        <f t="shared" si="277"/>
        <v>1723</v>
      </c>
      <c r="DU218" s="886">
        <f t="shared" si="278"/>
        <v>1723</v>
      </c>
      <c r="DV218" s="886">
        <f t="shared" si="279"/>
        <v>1723</v>
      </c>
      <c r="DW218" s="888">
        <f t="shared" si="280"/>
        <v>2392</v>
      </c>
      <c r="DX218" s="886">
        <f t="shared" si="253"/>
        <v>2392</v>
      </c>
      <c r="DY218" s="886">
        <f t="shared" si="281"/>
        <v>2392</v>
      </c>
      <c r="DZ218" s="954">
        <f t="shared" si="201"/>
        <v>2552</v>
      </c>
      <c r="EA218" s="885">
        <f t="shared" si="255"/>
        <v>2552</v>
      </c>
      <c r="EB218" s="885">
        <f t="shared" si="256"/>
        <v>2552</v>
      </c>
      <c r="EC218" s="772">
        <v>973</v>
      </c>
      <c r="ED218" s="767">
        <v>1274</v>
      </c>
      <c r="EE218" s="770">
        <v>1387</v>
      </c>
      <c r="EF218" s="764">
        <v>111</v>
      </c>
      <c r="EG218" s="767">
        <v>151</v>
      </c>
      <c r="EH218" s="770">
        <v>95</v>
      </c>
      <c r="EI218" s="774">
        <f t="shared" si="257"/>
        <v>639</v>
      </c>
      <c r="EJ218" s="774">
        <f t="shared" si="258"/>
        <v>967</v>
      </c>
      <c r="EK218" s="775">
        <f t="shared" si="259"/>
        <v>1070</v>
      </c>
      <c r="EL218" s="772">
        <v>41</v>
      </c>
      <c r="EM218" s="767">
        <v>39</v>
      </c>
      <c r="EN218" s="770">
        <v>43</v>
      </c>
      <c r="EO218" s="772">
        <v>354</v>
      </c>
      <c r="EP218" s="767">
        <v>369</v>
      </c>
      <c r="EQ218" s="770">
        <v>414</v>
      </c>
      <c r="ER218" s="772">
        <v>149</v>
      </c>
      <c r="ES218" s="767">
        <v>243</v>
      </c>
      <c r="ET218" s="606">
        <v>196</v>
      </c>
      <c r="EU218" s="774">
        <f t="shared" si="260"/>
        <v>993.5</v>
      </c>
      <c r="EV218" s="774">
        <f t="shared" si="261"/>
        <v>840</v>
      </c>
      <c r="EW218" s="775">
        <f t="shared" si="262"/>
        <v>1070</v>
      </c>
      <c r="EX218" s="772">
        <v>153</v>
      </c>
      <c r="EY218" s="767">
        <v>131</v>
      </c>
      <c r="EZ218" s="862"/>
    </row>
    <row r="219" spans="1:156">
      <c r="A219" s="599" t="s">
        <v>88</v>
      </c>
      <c r="B219" s="600" t="s">
        <v>604</v>
      </c>
      <c r="C219" s="823" t="s">
        <v>630</v>
      </c>
      <c r="D219" s="599">
        <v>158431</v>
      </c>
      <c r="E219" s="599">
        <v>9</v>
      </c>
      <c r="F219" s="762"/>
      <c r="G219" s="763"/>
      <c r="H219" s="763"/>
      <c r="I219" s="764"/>
      <c r="J219" s="764"/>
      <c r="K219" s="764"/>
      <c r="L219" s="765"/>
      <c r="M219" s="762"/>
      <c r="N219" s="763"/>
      <c r="O219" s="766"/>
      <c r="P219" s="766"/>
      <c r="Q219" s="763"/>
      <c r="R219" s="763"/>
      <c r="S219" s="763"/>
      <c r="T219" s="763"/>
      <c r="U219" s="763"/>
      <c r="V219" s="764"/>
      <c r="W219" s="767"/>
      <c r="X219" s="765"/>
      <c r="Y219" s="762"/>
      <c r="Z219" s="763"/>
      <c r="AA219" s="763"/>
      <c r="AB219" s="763"/>
      <c r="AC219" s="764"/>
      <c r="AD219" s="767"/>
      <c r="AE219" s="763"/>
      <c r="AF219" s="763"/>
      <c r="AG219" s="763"/>
      <c r="AH219" s="764"/>
      <c r="AI219" s="767"/>
      <c r="AJ219" s="765"/>
      <c r="AK219" s="892">
        <f t="shared" si="209"/>
        <v>0</v>
      </c>
      <c r="AL219" s="884">
        <f t="shared" si="210"/>
        <v>0</v>
      </c>
      <c r="AM219" s="883">
        <f t="shared" si="211"/>
        <v>0</v>
      </c>
      <c r="AN219" s="884">
        <f t="shared" si="212"/>
        <v>0</v>
      </c>
      <c r="AO219" s="883">
        <f t="shared" si="213"/>
        <v>0</v>
      </c>
      <c r="AP219" s="884">
        <f t="shared" si="214"/>
        <v>0</v>
      </c>
      <c r="AQ219" s="768">
        <f t="shared" si="215"/>
        <v>0</v>
      </c>
      <c r="AR219" s="883">
        <f t="shared" si="216"/>
        <v>0</v>
      </c>
      <c r="AS219" s="886">
        <f t="shared" si="217"/>
        <v>0</v>
      </c>
      <c r="AT219" s="888">
        <f t="shared" si="218"/>
        <v>0</v>
      </c>
      <c r="AU219" s="886">
        <f t="shared" si="219"/>
        <v>0</v>
      </c>
      <c r="AV219" s="886">
        <f t="shared" si="220"/>
        <v>0</v>
      </c>
      <c r="AW219" s="888">
        <f t="shared" si="221"/>
        <v>0</v>
      </c>
      <c r="AX219" s="886">
        <f t="shared" si="222"/>
        <v>0</v>
      </c>
      <c r="AY219" s="886">
        <f t="shared" si="223"/>
        <v>0</v>
      </c>
      <c r="AZ219" s="888">
        <f t="shared" si="224"/>
        <v>0</v>
      </c>
      <c r="BA219" s="884">
        <f t="shared" si="225"/>
        <v>0</v>
      </c>
      <c r="BB219" s="883">
        <f t="shared" si="226"/>
        <v>0</v>
      </c>
      <c r="BC219" s="884">
        <f t="shared" si="227"/>
        <v>0</v>
      </c>
      <c r="BD219" s="883">
        <f t="shared" si="228"/>
        <v>0</v>
      </c>
      <c r="BE219" s="886">
        <f t="shared" si="229"/>
        <v>0</v>
      </c>
      <c r="BF219" s="886">
        <f t="shared" si="230"/>
        <v>0</v>
      </c>
      <c r="BG219" s="888">
        <f t="shared" si="231"/>
        <v>0</v>
      </c>
      <c r="BH219" s="886">
        <f t="shared" si="232"/>
        <v>0</v>
      </c>
      <c r="BI219" s="886">
        <f t="shared" si="233"/>
        <v>0</v>
      </c>
      <c r="BJ219" s="890">
        <f t="shared" si="234"/>
        <v>0</v>
      </c>
      <c r="BK219" s="885">
        <f t="shared" si="235"/>
        <v>0</v>
      </c>
      <c r="BL219" s="885">
        <f t="shared" si="236"/>
        <v>0</v>
      </c>
      <c r="BM219" s="762"/>
      <c r="BN219" s="764"/>
      <c r="BO219" s="770"/>
      <c r="BP219" s="763"/>
      <c r="BQ219" s="764"/>
      <c r="BR219" s="770"/>
      <c r="BS219" s="768">
        <f t="shared" si="237"/>
        <v>0</v>
      </c>
      <c r="BT219" s="768">
        <f t="shared" si="238"/>
        <v>0</v>
      </c>
      <c r="BU219" s="771">
        <f t="shared" si="239"/>
        <v>0</v>
      </c>
      <c r="BV219" s="772"/>
      <c r="BW219" s="767"/>
      <c r="BX219" s="765"/>
      <c r="BY219" s="772"/>
      <c r="BZ219" s="767"/>
      <c r="CA219" s="765"/>
      <c r="CB219" s="772"/>
      <c r="CC219" s="767"/>
      <c r="CD219" s="765"/>
      <c r="CE219" s="773">
        <f t="shared" si="240"/>
        <v>0</v>
      </c>
      <c r="CF219" s="774">
        <f t="shared" si="241"/>
        <v>0</v>
      </c>
      <c r="CG219" s="775">
        <f t="shared" si="242"/>
        <v>0</v>
      </c>
      <c r="CH219" s="772"/>
      <c r="CI219" s="767"/>
      <c r="CJ219" s="776"/>
      <c r="CK219" s="874">
        <v>1652</v>
      </c>
      <c r="CL219" s="778">
        <v>1547</v>
      </c>
      <c r="CM219" s="764">
        <v>1708</v>
      </c>
      <c r="CN219" s="764">
        <v>1464</v>
      </c>
      <c r="CO219" s="767">
        <v>1914</v>
      </c>
      <c r="CP219" s="780">
        <v>2433</v>
      </c>
      <c r="CQ219" s="777">
        <v>651</v>
      </c>
      <c r="CR219" s="778">
        <v>662</v>
      </c>
      <c r="CS219" s="778">
        <v>940</v>
      </c>
      <c r="CT219" s="778">
        <v>905</v>
      </c>
      <c r="CU219" s="778">
        <v>993</v>
      </c>
      <c r="CV219" s="764">
        <v>808</v>
      </c>
      <c r="CW219" s="767">
        <v>1112</v>
      </c>
      <c r="CX219" s="765">
        <v>1505</v>
      </c>
      <c r="CY219" s="777"/>
      <c r="CZ219" s="778"/>
      <c r="DA219" s="778"/>
      <c r="DB219" s="778"/>
      <c r="DC219" s="778"/>
      <c r="DD219" s="767"/>
      <c r="DE219" s="767"/>
      <c r="DF219" s="765"/>
      <c r="DG219" s="892">
        <f t="shared" si="282"/>
        <v>651</v>
      </c>
      <c r="DH219" s="884">
        <f t="shared" si="243"/>
        <v>651</v>
      </c>
      <c r="DI219" s="883">
        <f t="shared" si="283"/>
        <v>662</v>
      </c>
      <c r="DJ219" s="884">
        <f t="shared" si="244"/>
        <v>662</v>
      </c>
      <c r="DK219" s="883">
        <f t="shared" si="284"/>
        <v>940</v>
      </c>
      <c r="DL219" s="884">
        <f t="shared" si="245"/>
        <v>940</v>
      </c>
      <c r="DM219" s="888">
        <f t="shared" si="270"/>
        <v>905</v>
      </c>
      <c r="DN219" s="886">
        <f t="shared" si="271"/>
        <v>905</v>
      </c>
      <c r="DO219" s="886">
        <f t="shared" si="272"/>
        <v>905</v>
      </c>
      <c r="DP219" s="888">
        <f t="shared" si="273"/>
        <v>993</v>
      </c>
      <c r="DQ219" s="886">
        <f t="shared" si="274"/>
        <v>993</v>
      </c>
      <c r="DR219" s="886">
        <f t="shared" si="275"/>
        <v>993</v>
      </c>
      <c r="DS219" s="888">
        <f t="shared" si="276"/>
        <v>808</v>
      </c>
      <c r="DT219" s="886">
        <f t="shared" si="277"/>
        <v>808</v>
      </c>
      <c r="DU219" s="886">
        <f t="shared" si="278"/>
        <v>808</v>
      </c>
      <c r="DV219" s="886">
        <f t="shared" si="279"/>
        <v>808</v>
      </c>
      <c r="DW219" s="888">
        <f t="shared" si="280"/>
        <v>1112</v>
      </c>
      <c r="DX219" s="886">
        <f t="shared" si="253"/>
        <v>1112</v>
      </c>
      <c r="DY219" s="886">
        <f t="shared" si="281"/>
        <v>1112</v>
      </c>
      <c r="DZ219" s="954">
        <f t="shared" si="201"/>
        <v>1505</v>
      </c>
      <c r="EA219" s="885">
        <f t="shared" si="255"/>
        <v>1505</v>
      </c>
      <c r="EB219" s="885">
        <f t="shared" si="256"/>
        <v>1505</v>
      </c>
      <c r="EC219" s="772">
        <v>408</v>
      </c>
      <c r="ED219" s="767">
        <v>525</v>
      </c>
      <c r="EE219" s="770">
        <v>663</v>
      </c>
      <c r="EF219" s="764">
        <v>100</v>
      </c>
      <c r="EG219" s="767">
        <v>93</v>
      </c>
      <c r="EH219" s="770">
        <v>146</v>
      </c>
      <c r="EI219" s="774">
        <f t="shared" si="257"/>
        <v>300</v>
      </c>
      <c r="EJ219" s="774">
        <f t="shared" si="258"/>
        <v>494</v>
      </c>
      <c r="EK219" s="775">
        <f t="shared" si="259"/>
        <v>696</v>
      </c>
      <c r="EL219" s="772">
        <v>80</v>
      </c>
      <c r="EM219" s="767">
        <v>114</v>
      </c>
      <c r="EN219" s="770">
        <v>104</v>
      </c>
      <c r="EO219" s="772">
        <v>97</v>
      </c>
      <c r="EP219" s="767">
        <v>140</v>
      </c>
      <c r="EQ219" s="770">
        <v>111</v>
      </c>
      <c r="ER219" s="772">
        <v>171</v>
      </c>
      <c r="ES219" s="767">
        <v>227</v>
      </c>
      <c r="ET219" s="606">
        <v>166</v>
      </c>
      <c r="EU219" s="774">
        <f t="shared" si="260"/>
        <v>557</v>
      </c>
      <c r="EV219" s="774">
        <f t="shared" si="261"/>
        <v>512</v>
      </c>
      <c r="EW219" s="775">
        <f t="shared" si="262"/>
        <v>427</v>
      </c>
      <c r="EX219" s="772">
        <v>88</v>
      </c>
      <c r="EY219" s="767">
        <v>82</v>
      </c>
      <c r="EZ219" s="606">
        <v>149</v>
      </c>
    </row>
    <row r="220" spans="1:156">
      <c r="A220" s="599" t="s">
        <v>88</v>
      </c>
      <c r="B220" s="609" t="s">
        <v>605</v>
      </c>
      <c r="C220" s="823"/>
      <c r="D220" s="599">
        <v>159407</v>
      </c>
      <c r="E220" s="599">
        <v>9</v>
      </c>
      <c r="F220" s="762"/>
      <c r="G220" s="763"/>
      <c r="H220" s="763"/>
      <c r="I220" s="764"/>
      <c r="J220" s="764"/>
      <c r="K220" s="764"/>
      <c r="L220" s="765"/>
      <c r="M220" s="762"/>
      <c r="N220" s="763"/>
      <c r="O220" s="766"/>
      <c r="P220" s="766"/>
      <c r="Q220" s="763"/>
      <c r="R220" s="763"/>
      <c r="S220" s="763"/>
      <c r="T220" s="763"/>
      <c r="U220" s="763"/>
      <c r="V220" s="764"/>
      <c r="W220" s="767"/>
      <c r="X220" s="765"/>
      <c r="Y220" s="762"/>
      <c r="Z220" s="763"/>
      <c r="AA220" s="763"/>
      <c r="AB220" s="763"/>
      <c r="AC220" s="764"/>
      <c r="AD220" s="767"/>
      <c r="AE220" s="763"/>
      <c r="AF220" s="763"/>
      <c r="AG220" s="763"/>
      <c r="AH220" s="764"/>
      <c r="AI220" s="767"/>
      <c r="AJ220" s="765"/>
      <c r="AK220" s="892">
        <f t="shared" si="209"/>
        <v>0</v>
      </c>
      <c r="AL220" s="884">
        <f t="shared" si="210"/>
        <v>0</v>
      </c>
      <c r="AM220" s="883">
        <f t="shared" si="211"/>
        <v>0</v>
      </c>
      <c r="AN220" s="884">
        <f t="shared" si="212"/>
        <v>0</v>
      </c>
      <c r="AO220" s="883">
        <f t="shared" si="213"/>
        <v>0</v>
      </c>
      <c r="AP220" s="884">
        <f t="shared" si="214"/>
        <v>0</v>
      </c>
      <c r="AQ220" s="768">
        <f t="shared" si="215"/>
        <v>0</v>
      </c>
      <c r="AR220" s="883">
        <f t="shared" si="216"/>
        <v>0</v>
      </c>
      <c r="AS220" s="886">
        <f t="shared" si="217"/>
        <v>0</v>
      </c>
      <c r="AT220" s="888">
        <f t="shared" si="218"/>
        <v>0</v>
      </c>
      <c r="AU220" s="886">
        <f t="shared" si="219"/>
        <v>0</v>
      </c>
      <c r="AV220" s="886">
        <f t="shared" si="220"/>
        <v>0</v>
      </c>
      <c r="AW220" s="888">
        <f t="shared" si="221"/>
        <v>0</v>
      </c>
      <c r="AX220" s="886">
        <f t="shared" si="222"/>
        <v>0</v>
      </c>
      <c r="AY220" s="886">
        <f t="shared" si="223"/>
        <v>0</v>
      </c>
      <c r="AZ220" s="888">
        <f t="shared" si="224"/>
        <v>0</v>
      </c>
      <c r="BA220" s="884">
        <f t="shared" si="225"/>
        <v>0</v>
      </c>
      <c r="BB220" s="883">
        <f t="shared" si="226"/>
        <v>0</v>
      </c>
      <c r="BC220" s="884">
        <f t="shared" si="227"/>
        <v>0</v>
      </c>
      <c r="BD220" s="883">
        <f t="shared" si="228"/>
        <v>0</v>
      </c>
      <c r="BE220" s="886">
        <f t="shared" si="229"/>
        <v>0</v>
      </c>
      <c r="BF220" s="886">
        <f t="shared" si="230"/>
        <v>0</v>
      </c>
      <c r="BG220" s="888">
        <f t="shared" si="231"/>
        <v>0</v>
      </c>
      <c r="BH220" s="886">
        <f t="shared" si="232"/>
        <v>0</v>
      </c>
      <c r="BI220" s="886">
        <f t="shared" si="233"/>
        <v>0</v>
      </c>
      <c r="BJ220" s="890">
        <f t="shared" si="234"/>
        <v>0</v>
      </c>
      <c r="BK220" s="885">
        <f t="shared" si="235"/>
        <v>0</v>
      </c>
      <c r="BL220" s="885">
        <f t="shared" si="236"/>
        <v>0</v>
      </c>
      <c r="BM220" s="762"/>
      <c r="BN220" s="764"/>
      <c r="BO220" s="770"/>
      <c r="BP220" s="763"/>
      <c r="BQ220" s="764"/>
      <c r="BR220" s="770"/>
      <c r="BS220" s="768">
        <f t="shared" si="237"/>
        <v>0</v>
      </c>
      <c r="BT220" s="768">
        <f t="shared" si="238"/>
        <v>0</v>
      </c>
      <c r="BU220" s="771">
        <f t="shared" si="239"/>
        <v>0</v>
      </c>
      <c r="BV220" s="772"/>
      <c r="BW220" s="767"/>
      <c r="BX220" s="765"/>
      <c r="BY220" s="772"/>
      <c r="BZ220" s="767"/>
      <c r="CA220" s="765"/>
      <c r="CB220" s="772"/>
      <c r="CC220" s="767"/>
      <c r="CD220" s="765"/>
      <c r="CE220" s="773">
        <f t="shared" si="240"/>
        <v>0</v>
      </c>
      <c r="CF220" s="774">
        <f t="shared" si="241"/>
        <v>0</v>
      </c>
      <c r="CG220" s="775">
        <f t="shared" si="242"/>
        <v>0</v>
      </c>
      <c r="CH220" s="772"/>
      <c r="CI220" s="767"/>
      <c r="CJ220" s="776"/>
      <c r="CK220" s="874">
        <v>1034</v>
      </c>
      <c r="CL220" s="778">
        <v>938</v>
      </c>
      <c r="CM220" s="764">
        <v>1044</v>
      </c>
      <c r="CN220" s="764">
        <v>1059</v>
      </c>
      <c r="CO220" s="767">
        <v>1154</v>
      </c>
      <c r="CP220" s="780">
        <v>1104</v>
      </c>
      <c r="CQ220" s="777">
        <v>772</v>
      </c>
      <c r="CR220" s="778">
        <v>794</v>
      </c>
      <c r="CS220" s="778">
        <v>702</v>
      </c>
      <c r="CT220" s="778">
        <v>659</v>
      </c>
      <c r="CU220" s="778">
        <v>697</v>
      </c>
      <c r="CV220" s="764">
        <v>706</v>
      </c>
      <c r="CW220" s="767">
        <v>799</v>
      </c>
      <c r="CX220" s="765">
        <v>678</v>
      </c>
      <c r="CY220" s="777"/>
      <c r="CZ220" s="778"/>
      <c r="DA220" s="778"/>
      <c r="DB220" s="778"/>
      <c r="DC220" s="778"/>
      <c r="DD220" s="767"/>
      <c r="DE220" s="767"/>
      <c r="DF220" s="765"/>
      <c r="DG220" s="892">
        <f t="shared" si="282"/>
        <v>772</v>
      </c>
      <c r="DH220" s="884">
        <f t="shared" si="243"/>
        <v>772</v>
      </c>
      <c r="DI220" s="883">
        <f t="shared" si="283"/>
        <v>794</v>
      </c>
      <c r="DJ220" s="884">
        <f t="shared" si="244"/>
        <v>794</v>
      </c>
      <c r="DK220" s="883">
        <f t="shared" si="284"/>
        <v>702</v>
      </c>
      <c r="DL220" s="884">
        <f t="shared" si="245"/>
        <v>702</v>
      </c>
      <c r="DM220" s="888">
        <f t="shared" si="270"/>
        <v>659</v>
      </c>
      <c r="DN220" s="886">
        <f t="shared" si="271"/>
        <v>659</v>
      </c>
      <c r="DO220" s="886">
        <f t="shared" si="272"/>
        <v>659</v>
      </c>
      <c r="DP220" s="888">
        <f t="shared" si="273"/>
        <v>697</v>
      </c>
      <c r="DQ220" s="886">
        <f t="shared" si="274"/>
        <v>697</v>
      </c>
      <c r="DR220" s="886">
        <f t="shared" si="275"/>
        <v>697</v>
      </c>
      <c r="DS220" s="888">
        <f t="shared" si="276"/>
        <v>706</v>
      </c>
      <c r="DT220" s="886">
        <f t="shared" si="277"/>
        <v>706</v>
      </c>
      <c r="DU220" s="886">
        <f t="shared" si="278"/>
        <v>706</v>
      </c>
      <c r="DV220" s="886">
        <f t="shared" si="279"/>
        <v>706</v>
      </c>
      <c r="DW220" s="888">
        <f t="shared" si="280"/>
        <v>799</v>
      </c>
      <c r="DX220" s="886">
        <f t="shared" si="253"/>
        <v>799</v>
      </c>
      <c r="DY220" s="886">
        <f t="shared" si="281"/>
        <v>799</v>
      </c>
      <c r="DZ220" s="954">
        <f t="shared" si="201"/>
        <v>678</v>
      </c>
      <c r="EA220" s="885">
        <f t="shared" si="255"/>
        <v>678</v>
      </c>
      <c r="EB220" s="885">
        <f t="shared" si="256"/>
        <v>678</v>
      </c>
      <c r="EC220" s="772">
        <v>354</v>
      </c>
      <c r="ED220" s="767">
        <v>353</v>
      </c>
      <c r="EE220" s="770">
        <v>336</v>
      </c>
      <c r="EF220" s="764">
        <v>136</v>
      </c>
      <c r="EG220" s="767">
        <v>180</v>
      </c>
      <c r="EH220" s="770">
        <v>133</v>
      </c>
      <c r="EI220" s="774">
        <f t="shared" si="257"/>
        <v>216</v>
      </c>
      <c r="EJ220" s="774">
        <f t="shared" si="258"/>
        <v>266</v>
      </c>
      <c r="EK220" s="775">
        <f t="shared" si="259"/>
        <v>209</v>
      </c>
      <c r="EL220" s="772">
        <v>61</v>
      </c>
      <c r="EM220" s="767">
        <v>33</v>
      </c>
      <c r="EN220" s="770">
        <v>46</v>
      </c>
      <c r="EO220" s="772">
        <v>70</v>
      </c>
      <c r="EP220" s="767">
        <v>77</v>
      </c>
      <c r="EQ220" s="770">
        <v>68</v>
      </c>
      <c r="ER220" s="772">
        <v>253</v>
      </c>
      <c r="ES220" s="767">
        <v>296</v>
      </c>
      <c r="ET220" s="606">
        <v>246</v>
      </c>
      <c r="EU220" s="774">
        <f t="shared" si="260"/>
        <v>275</v>
      </c>
      <c r="EV220" s="774">
        <f t="shared" si="261"/>
        <v>291</v>
      </c>
      <c r="EW220" s="775">
        <f t="shared" si="262"/>
        <v>346</v>
      </c>
      <c r="EX220" s="772">
        <v>152</v>
      </c>
      <c r="EY220" s="767">
        <v>102</v>
      </c>
      <c r="EZ220" s="606">
        <v>112</v>
      </c>
    </row>
    <row r="221" spans="1:156">
      <c r="A221" s="599" t="s">
        <v>88</v>
      </c>
      <c r="B221" s="736" t="s">
        <v>606</v>
      </c>
      <c r="C221" s="825"/>
      <c r="D221" s="607">
        <v>434061</v>
      </c>
      <c r="E221" s="608">
        <v>9</v>
      </c>
      <c r="F221" s="762"/>
      <c r="G221" s="763"/>
      <c r="H221" s="763"/>
      <c r="I221" s="764"/>
      <c r="J221" s="764"/>
      <c r="K221" s="764"/>
      <c r="L221" s="765"/>
      <c r="M221" s="762"/>
      <c r="N221" s="763"/>
      <c r="O221" s="766"/>
      <c r="P221" s="766"/>
      <c r="Q221" s="763"/>
      <c r="R221" s="763"/>
      <c r="S221" s="763"/>
      <c r="T221" s="763"/>
      <c r="U221" s="763"/>
      <c r="V221" s="764"/>
      <c r="W221" s="767"/>
      <c r="X221" s="765"/>
      <c r="Y221" s="762"/>
      <c r="Z221" s="763"/>
      <c r="AA221" s="763"/>
      <c r="AB221" s="763"/>
      <c r="AC221" s="764"/>
      <c r="AD221" s="767"/>
      <c r="AE221" s="763"/>
      <c r="AF221" s="763"/>
      <c r="AG221" s="763"/>
      <c r="AH221" s="764"/>
      <c r="AI221" s="767"/>
      <c r="AJ221" s="765"/>
      <c r="AK221" s="892">
        <f t="shared" si="209"/>
        <v>0</v>
      </c>
      <c r="AL221" s="884">
        <f t="shared" si="210"/>
        <v>0</v>
      </c>
      <c r="AM221" s="883">
        <f t="shared" si="211"/>
        <v>0</v>
      </c>
      <c r="AN221" s="884">
        <f t="shared" si="212"/>
        <v>0</v>
      </c>
      <c r="AO221" s="883">
        <f t="shared" si="213"/>
        <v>0</v>
      </c>
      <c r="AP221" s="884">
        <f t="shared" si="214"/>
        <v>0</v>
      </c>
      <c r="AQ221" s="768">
        <f t="shared" si="215"/>
        <v>0</v>
      </c>
      <c r="AR221" s="883">
        <f t="shared" si="216"/>
        <v>0</v>
      </c>
      <c r="AS221" s="886">
        <f t="shared" si="217"/>
        <v>0</v>
      </c>
      <c r="AT221" s="888">
        <f t="shared" si="218"/>
        <v>0</v>
      </c>
      <c r="AU221" s="886">
        <f t="shared" si="219"/>
        <v>0</v>
      </c>
      <c r="AV221" s="886">
        <f t="shared" si="220"/>
        <v>0</v>
      </c>
      <c r="AW221" s="888">
        <f t="shared" si="221"/>
        <v>0</v>
      </c>
      <c r="AX221" s="886">
        <f t="shared" si="222"/>
        <v>0</v>
      </c>
      <c r="AY221" s="886">
        <f t="shared" si="223"/>
        <v>0</v>
      </c>
      <c r="AZ221" s="888">
        <f t="shared" si="224"/>
        <v>0</v>
      </c>
      <c r="BA221" s="884">
        <f t="shared" si="225"/>
        <v>0</v>
      </c>
      <c r="BB221" s="883">
        <f t="shared" si="226"/>
        <v>0</v>
      </c>
      <c r="BC221" s="884">
        <f t="shared" si="227"/>
        <v>0</v>
      </c>
      <c r="BD221" s="883">
        <f t="shared" si="228"/>
        <v>0</v>
      </c>
      <c r="BE221" s="886">
        <f t="shared" si="229"/>
        <v>0</v>
      </c>
      <c r="BF221" s="886">
        <f t="shared" si="230"/>
        <v>0</v>
      </c>
      <c r="BG221" s="888">
        <f t="shared" si="231"/>
        <v>0</v>
      </c>
      <c r="BH221" s="886">
        <f t="shared" si="232"/>
        <v>0</v>
      </c>
      <c r="BI221" s="886">
        <f t="shared" si="233"/>
        <v>0</v>
      </c>
      <c r="BJ221" s="890">
        <f t="shared" si="234"/>
        <v>0</v>
      </c>
      <c r="BK221" s="885">
        <f t="shared" si="235"/>
        <v>0</v>
      </c>
      <c r="BL221" s="885">
        <f t="shared" si="236"/>
        <v>0</v>
      </c>
      <c r="BM221" s="762"/>
      <c r="BN221" s="764"/>
      <c r="BO221" s="770"/>
      <c r="BP221" s="763"/>
      <c r="BQ221" s="764"/>
      <c r="BR221" s="770"/>
      <c r="BS221" s="768">
        <f t="shared" si="237"/>
        <v>0</v>
      </c>
      <c r="BT221" s="768">
        <f t="shared" si="238"/>
        <v>0</v>
      </c>
      <c r="BU221" s="771">
        <f t="shared" si="239"/>
        <v>0</v>
      </c>
      <c r="BV221" s="772"/>
      <c r="BW221" s="767"/>
      <c r="BX221" s="765"/>
      <c r="BY221" s="772"/>
      <c r="BZ221" s="767"/>
      <c r="CA221" s="765"/>
      <c r="CB221" s="772"/>
      <c r="CC221" s="767"/>
      <c r="CD221" s="765"/>
      <c r="CE221" s="773">
        <f t="shared" si="240"/>
        <v>0</v>
      </c>
      <c r="CF221" s="774">
        <f t="shared" si="241"/>
        <v>0</v>
      </c>
      <c r="CG221" s="775">
        <f t="shared" si="242"/>
        <v>0</v>
      </c>
      <c r="CH221" s="772"/>
      <c r="CI221" s="767"/>
      <c r="CJ221" s="776"/>
      <c r="CK221" s="874">
        <v>826</v>
      </c>
      <c r="CL221" s="778">
        <v>943</v>
      </c>
      <c r="CM221" s="764">
        <v>936</v>
      </c>
      <c r="CN221" s="764">
        <v>1214</v>
      </c>
      <c r="CO221" s="767">
        <v>1331</v>
      </c>
      <c r="CP221" s="780">
        <v>1346</v>
      </c>
      <c r="CQ221" s="777">
        <v>134</v>
      </c>
      <c r="CR221" s="778">
        <v>145</v>
      </c>
      <c r="CS221" s="778">
        <v>335</v>
      </c>
      <c r="CT221" s="778">
        <v>367</v>
      </c>
      <c r="CU221" s="778">
        <v>368</v>
      </c>
      <c r="CV221" s="764">
        <v>452</v>
      </c>
      <c r="CW221" s="767">
        <v>578</v>
      </c>
      <c r="CX221" s="765">
        <v>693</v>
      </c>
      <c r="CY221" s="777"/>
      <c r="CZ221" s="778"/>
      <c r="DA221" s="778"/>
      <c r="DB221" s="778"/>
      <c r="DC221" s="778"/>
      <c r="DD221" s="767"/>
      <c r="DE221" s="767"/>
      <c r="DF221" s="765"/>
      <c r="DG221" s="892">
        <f t="shared" si="282"/>
        <v>134</v>
      </c>
      <c r="DH221" s="884">
        <f t="shared" si="243"/>
        <v>134</v>
      </c>
      <c r="DI221" s="883">
        <f t="shared" si="283"/>
        <v>145</v>
      </c>
      <c r="DJ221" s="884">
        <f t="shared" si="244"/>
        <v>145</v>
      </c>
      <c r="DK221" s="883">
        <f t="shared" si="284"/>
        <v>335</v>
      </c>
      <c r="DL221" s="884">
        <f t="shared" si="245"/>
        <v>335</v>
      </c>
      <c r="DM221" s="888">
        <f t="shared" si="270"/>
        <v>367</v>
      </c>
      <c r="DN221" s="886">
        <f t="shared" si="271"/>
        <v>367</v>
      </c>
      <c r="DO221" s="886">
        <f t="shared" si="272"/>
        <v>367</v>
      </c>
      <c r="DP221" s="888">
        <f t="shared" si="273"/>
        <v>368</v>
      </c>
      <c r="DQ221" s="886">
        <f t="shared" si="274"/>
        <v>368</v>
      </c>
      <c r="DR221" s="886">
        <f t="shared" si="275"/>
        <v>368</v>
      </c>
      <c r="DS221" s="888">
        <f t="shared" si="276"/>
        <v>452</v>
      </c>
      <c r="DT221" s="886">
        <f t="shared" si="277"/>
        <v>452</v>
      </c>
      <c r="DU221" s="886">
        <f t="shared" si="278"/>
        <v>452</v>
      </c>
      <c r="DV221" s="886">
        <f t="shared" si="279"/>
        <v>452</v>
      </c>
      <c r="DW221" s="888">
        <f t="shared" si="280"/>
        <v>578</v>
      </c>
      <c r="DX221" s="886">
        <f t="shared" si="253"/>
        <v>578</v>
      </c>
      <c r="DY221" s="886">
        <f t="shared" si="281"/>
        <v>578</v>
      </c>
      <c r="DZ221" s="954">
        <f t="shared" si="201"/>
        <v>693</v>
      </c>
      <c r="EA221" s="885">
        <f t="shared" si="255"/>
        <v>693</v>
      </c>
      <c r="EB221" s="885">
        <f t="shared" si="256"/>
        <v>693</v>
      </c>
      <c r="EC221" s="772">
        <v>254</v>
      </c>
      <c r="ED221" s="767">
        <v>300</v>
      </c>
      <c r="EE221" s="770">
        <v>311</v>
      </c>
      <c r="EF221" s="764">
        <v>51</v>
      </c>
      <c r="EG221" s="767">
        <v>80</v>
      </c>
      <c r="EH221" s="770">
        <v>82</v>
      </c>
      <c r="EI221" s="774">
        <f t="shared" si="257"/>
        <v>147</v>
      </c>
      <c r="EJ221" s="774">
        <f t="shared" si="258"/>
        <v>198</v>
      </c>
      <c r="EK221" s="775">
        <f t="shared" si="259"/>
        <v>300</v>
      </c>
      <c r="EL221" s="772">
        <v>35</v>
      </c>
      <c r="EM221" s="767">
        <v>31</v>
      </c>
      <c r="EN221" s="770">
        <v>28</v>
      </c>
      <c r="EO221" s="772">
        <v>46</v>
      </c>
      <c r="EP221" s="767">
        <v>57</v>
      </c>
      <c r="EQ221" s="770">
        <v>73</v>
      </c>
      <c r="ER221" s="772">
        <v>105</v>
      </c>
      <c r="ES221" s="767">
        <v>118</v>
      </c>
      <c r="ET221" s="606">
        <v>119</v>
      </c>
      <c r="EU221" s="774">
        <f t="shared" si="260"/>
        <v>181</v>
      </c>
      <c r="EV221" s="774">
        <f t="shared" si="261"/>
        <v>162</v>
      </c>
      <c r="EW221" s="775">
        <f t="shared" si="262"/>
        <v>232</v>
      </c>
      <c r="EX221" s="772">
        <v>8</v>
      </c>
      <c r="EY221" s="767">
        <v>9</v>
      </c>
      <c r="EZ221" s="606">
        <v>29</v>
      </c>
    </row>
    <row r="222" spans="1:156">
      <c r="A222" s="599" t="s">
        <v>88</v>
      </c>
      <c r="B222" s="600" t="s">
        <v>607</v>
      </c>
      <c r="C222" s="823" t="s">
        <v>631</v>
      </c>
      <c r="D222" s="599">
        <v>440624</v>
      </c>
      <c r="E222" s="599">
        <v>10</v>
      </c>
      <c r="F222" s="762"/>
      <c r="G222" s="763"/>
      <c r="H222" s="763"/>
      <c r="I222" s="764"/>
      <c r="J222" s="764"/>
      <c r="K222" s="764"/>
      <c r="L222" s="765"/>
      <c r="M222" s="762"/>
      <c r="N222" s="763"/>
      <c r="O222" s="766"/>
      <c r="P222" s="766"/>
      <c r="Q222" s="763"/>
      <c r="R222" s="763"/>
      <c r="S222" s="763"/>
      <c r="T222" s="763"/>
      <c r="U222" s="763"/>
      <c r="V222" s="764"/>
      <c r="W222" s="767"/>
      <c r="X222" s="765"/>
      <c r="Y222" s="762"/>
      <c r="Z222" s="763"/>
      <c r="AA222" s="763"/>
      <c r="AB222" s="763"/>
      <c r="AC222" s="764"/>
      <c r="AD222" s="767"/>
      <c r="AE222" s="763"/>
      <c r="AF222" s="763"/>
      <c r="AG222" s="763"/>
      <c r="AH222" s="764"/>
      <c r="AI222" s="767"/>
      <c r="AJ222" s="765"/>
      <c r="AK222" s="892">
        <f t="shared" si="209"/>
        <v>0</v>
      </c>
      <c r="AL222" s="884">
        <f t="shared" si="210"/>
        <v>0</v>
      </c>
      <c r="AM222" s="883">
        <f t="shared" si="211"/>
        <v>0</v>
      </c>
      <c r="AN222" s="884">
        <f t="shared" si="212"/>
        <v>0</v>
      </c>
      <c r="AO222" s="883">
        <f t="shared" si="213"/>
        <v>0</v>
      </c>
      <c r="AP222" s="884">
        <f t="shared" si="214"/>
        <v>0</v>
      </c>
      <c r="AQ222" s="768">
        <f t="shared" si="215"/>
        <v>0</v>
      </c>
      <c r="AR222" s="883">
        <f t="shared" si="216"/>
        <v>0</v>
      </c>
      <c r="AS222" s="886">
        <f t="shared" si="217"/>
        <v>0</v>
      </c>
      <c r="AT222" s="888">
        <f t="shared" si="218"/>
        <v>0</v>
      </c>
      <c r="AU222" s="886">
        <f t="shared" si="219"/>
        <v>0</v>
      </c>
      <c r="AV222" s="886">
        <f t="shared" si="220"/>
        <v>0</v>
      </c>
      <c r="AW222" s="888">
        <f t="shared" si="221"/>
        <v>0</v>
      </c>
      <c r="AX222" s="886">
        <f t="shared" si="222"/>
        <v>0</v>
      </c>
      <c r="AY222" s="886">
        <f t="shared" si="223"/>
        <v>0</v>
      </c>
      <c r="AZ222" s="888">
        <f t="shared" si="224"/>
        <v>0</v>
      </c>
      <c r="BA222" s="884">
        <f t="shared" si="225"/>
        <v>0</v>
      </c>
      <c r="BB222" s="883">
        <f t="shared" si="226"/>
        <v>0</v>
      </c>
      <c r="BC222" s="884">
        <f t="shared" si="227"/>
        <v>0</v>
      </c>
      <c r="BD222" s="883">
        <f t="shared" si="228"/>
        <v>0</v>
      </c>
      <c r="BE222" s="886">
        <f t="shared" si="229"/>
        <v>0</v>
      </c>
      <c r="BF222" s="886">
        <f t="shared" si="230"/>
        <v>0</v>
      </c>
      <c r="BG222" s="888">
        <f t="shared" si="231"/>
        <v>0</v>
      </c>
      <c r="BH222" s="886">
        <f t="shared" si="232"/>
        <v>0</v>
      </c>
      <c r="BI222" s="886">
        <f t="shared" si="233"/>
        <v>0</v>
      </c>
      <c r="BJ222" s="890">
        <f t="shared" si="234"/>
        <v>0</v>
      </c>
      <c r="BK222" s="885">
        <f t="shared" si="235"/>
        <v>0</v>
      </c>
      <c r="BL222" s="885">
        <f t="shared" si="236"/>
        <v>0</v>
      </c>
      <c r="BM222" s="762"/>
      <c r="BN222" s="764"/>
      <c r="BO222" s="770"/>
      <c r="BP222" s="763"/>
      <c r="BQ222" s="764"/>
      <c r="BR222" s="770"/>
      <c r="BS222" s="768">
        <f t="shared" si="237"/>
        <v>0</v>
      </c>
      <c r="BT222" s="768">
        <f t="shared" si="238"/>
        <v>0</v>
      </c>
      <c r="BU222" s="771">
        <f t="shared" si="239"/>
        <v>0</v>
      </c>
      <c r="BV222" s="772"/>
      <c r="BW222" s="767"/>
      <c r="BX222" s="765"/>
      <c r="BY222" s="772"/>
      <c r="BZ222" s="767"/>
      <c r="CA222" s="765"/>
      <c r="CB222" s="772"/>
      <c r="CC222" s="767"/>
      <c r="CD222" s="765"/>
      <c r="CE222" s="773">
        <f t="shared" si="240"/>
        <v>0</v>
      </c>
      <c r="CF222" s="774">
        <f t="shared" si="241"/>
        <v>0</v>
      </c>
      <c r="CG222" s="775">
        <f t="shared" si="242"/>
        <v>0</v>
      </c>
      <c r="CH222" s="772"/>
      <c r="CI222" s="767"/>
      <c r="CJ222" s="776"/>
      <c r="CK222" s="874">
        <v>422</v>
      </c>
      <c r="CL222" s="778">
        <v>346</v>
      </c>
      <c r="CM222" s="764">
        <v>440</v>
      </c>
      <c r="CN222" s="764">
        <v>633</v>
      </c>
      <c r="CO222" s="767">
        <v>669</v>
      </c>
      <c r="CP222" s="780">
        <v>1102</v>
      </c>
      <c r="CQ222" s="777">
        <v>68</v>
      </c>
      <c r="CR222" s="778">
        <v>118</v>
      </c>
      <c r="CS222" s="778">
        <v>137</v>
      </c>
      <c r="CT222" s="778">
        <v>161</v>
      </c>
      <c r="CU222" s="778">
        <v>152</v>
      </c>
      <c r="CV222" s="764">
        <v>348</v>
      </c>
      <c r="CW222" s="767">
        <v>343</v>
      </c>
      <c r="CX222" s="765">
        <v>525</v>
      </c>
      <c r="CY222" s="777"/>
      <c r="CZ222" s="778"/>
      <c r="DA222" s="778"/>
      <c r="DB222" s="778"/>
      <c r="DC222" s="778"/>
      <c r="DD222" s="767"/>
      <c r="DE222" s="767"/>
      <c r="DF222" s="765"/>
      <c r="DG222" s="892">
        <f t="shared" si="282"/>
        <v>68</v>
      </c>
      <c r="DH222" s="884">
        <f t="shared" si="243"/>
        <v>68</v>
      </c>
      <c r="DI222" s="883">
        <f t="shared" si="283"/>
        <v>118</v>
      </c>
      <c r="DJ222" s="884">
        <f t="shared" si="244"/>
        <v>118</v>
      </c>
      <c r="DK222" s="883">
        <f t="shared" si="284"/>
        <v>137</v>
      </c>
      <c r="DL222" s="884">
        <f t="shared" si="245"/>
        <v>137</v>
      </c>
      <c r="DM222" s="888">
        <f t="shared" si="270"/>
        <v>161</v>
      </c>
      <c r="DN222" s="886">
        <f t="shared" si="271"/>
        <v>161</v>
      </c>
      <c r="DO222" s="886">
        <f t="shared" si="272"/>
        <v>161</v>
      </c>
      <c r="DP222" s="888">
        <f t="shared" si="273"/>
        <v>152</v>
      </c>
      <c r="DQ222" s="886">
        <f t="shared" si="274"/>
        <v>152</v>
      </c>
      <c r="DR222" s="886">
        <f t="shared" si="275"/>
        <v>152</v>
      </c>
      <c r="DS222" s="888">
        <f t="shared" si="276"/>
        <v>348</v>
      </c>
      <c r="DT222" s="886">
        <f t="shared" si="277"/>
        <v>348</v>
      </c>
      <c r="DU222" s="886">
        <f t="shared" si="278"/>
        <v>348</v>
      </c>
      <c r="DV222" s="886">
        <f t="shared" si="279"/>
        <v>348</v>
      </c>
      <c r="DW222" s="888">
        <f t="shared" si="280"/>
        <v>343</v>
      </c>
      <c r="DX222" s="886">
        <f t="shared" si="253"/>
        <v>343</v>
      </c>
      <c r="DY222" s="886">
        <f t="shared" si="281"/>
        <v>343</v>
      </c>
      <c r="DZ222" s="954">
        <f t="shared" si="201"/>
        <v>525</v>
      </c>
      <c r="EA222" s="885">
        <f t="shared" si="255"/>
        <v>525</v>
      </c>
      <c r="EB222" s="885">
        <f t="shared" si="256"/>
        <v>525</v>
      </c>
      <c r="EC222" s="772">
        <v>159</v>
      </c>
      <c r="ED222" s="767">
        <v>136</v>
      </c>
      <c r="EE222" s="770">
        <v>222</v>
      </c>
      <c r="EF222" s="764">
        <v>35</v>
      </c>
      <c r="EG222" s="767">
        <v>16</v>
      </c>
      <c r="EH222" s="770">
        <v>29</v>
      </c>
      <c r="EI222" s="774">
        <f t="shared" si="257"/>
        <v>154</v>
      </c>
      <c r="EJ222" s="774">
        <f t="shared" si="258"/>
        <v>191</v>
      </c>
      <c r="EK222" s="775">
        <f t="shared" si="259"/>
        <v>274</v>
      </c>
      <c r="EL222" s="772">
        <v>8</v>
      </c>
      <c r="EM222" s="767">
        <v>16</v>
      </c>
      <c r="EN222" s="770">
        <v>30</v>
      </c>
      <c r="EO222" s="772">
        <v>25</v>
      </c>
      <c r="EP222" s="767">
        <v>17</v>
      </c>
      <c r="EQ222" s="770">
        <v>42</v>
      </c>
      <c r="ER222" s="772">
        <v>35</v>
      </c>
      <c r="ES222" s="767">
        <v>35</v>
      </c>
      <c r="ET222" s="606">
        <v>41</v>
      </c>
      <c r="EU222" s="774">
        <f t="shared" si="260"/>
        <v>93</v>
      </c>
      <c r="EV222" s="774">
        <f t="shared" si="261"/>
        <v>84</v>
      </c>
      <c r="EW222" s="775">
        <f t="shared" si="262"/>
        <v>235</v>
      </c>
      <c r="EX222" s="772">
        <v>8</v>
      </c>
      <c r="EY222" s="767">
        <v>9</v>
      </c>
      <c r="EZ222" s="606">
        <v>12</v>
      </c>
    </row>
    <row r="223" spans="1:156">
      <c r="A223" s="599" t="s">
        <v>88</v>
      </c>
      <c r="B223" s="600" t="s">
        <v>608</v>
      </c>
      <c r="C223" s="823"/>
      <c r="D223" s="599">
        <v>158884</v>
      </c>
      <c r="E223" s="599">
        <v>10</v>
      </c>
      <c r="F223" s="762"/>
      <c r="G223" s="763"/>
      <c r="H223" s="763"/>
      <c r="I223" s="764"/>
      <c r="J223" s="764"/>
      <c r="K223" s="764"/>
      <c r="L223" s="765"/>
      <c r="M223" s="762"/>
      <c r="N223" s="763"/>
      <c r="O223" s="766"/>
      <c r="P223" s="766"/>
      <c r="Q223" s="763"/>
      <c r="R223" s="763"/>
      <c r="S223" s="763"/>
      <c r="T223" s="763"/>
      <c r="U223" s="763"/>
      <c r="V223" s="764"/>
      <c r="W223" s="767"/>
      <c r="X223" s="765"/>
      <c r="Y223" s="762"/>
      <c r="Z223" s="763"/>
      <c r="AA223" s="763"/>
      <c r="AB223" s="763"/>
      <c r="AC223" s="764"/>
      <c r="AD223" s="767"/>
      <c r="AE223" s="763"/>
      <c r="AF223" s="763"/>
      <c r="AG223" s="763"/>
      <c r="AH223" s="764"/>
      <c r="AI223" s="767"/>
      <c r="AJ223" s="765"/>
      <c r="AK223" s="892">
        <f t="shared" si="209"/>
        <v>0</v>
      </c>
      <c r="AL223" s="884">
        <f t="shared" si="210"/>
        <v>0</v>
      </c>
      <c r="AM223" s="883">
        <f t="shared" si="211"/>
        <v>0</v>
      </c>
      <c r="AN223" s="884">
        <f t="shared" si="212"/>
        <v>0</v>
      </c>
      <c r="AO223" s="883">
        <f t="shared" si="213"/>
        <v>0</v>
      </c>
      <c r="AP223" s="884">
        <f t="shared" si="214"/>
        <v>0</v>
      </c>
      <c r="AQ223" s="768">
        <f t="shared" si="215"/>
        <v>0</v>
      </c>
      <c r="AR223" s="883">
        <f t="shared" si="216"/>
        <v>0</v>
      </c>
      <c r="AS223" s="886">
        <f t="shared" si="217"/>
        <v>0</v>
      </c>
      <c r="AT223" s="888">
        <f t="shared" si="218"/>
        <v>0</v>
      </c>
      <c r="AU223" s="886">
        <f t="shared" si="219"/>
        <v>0</v>
      </c>
      <c r="AV223" s="886">
        <f t="shared" si="220"/>
        <v>0</v>
      </c>
      <c r="AW223" s="888">
        <f t="shared" si="221"/>
        <v>0</v>
      </c>
      <c r="AX223" s="886">
        <f t="shared" si="222"/>
        <v>0</v>
      </c>
      <c r="AY223" s="886">
        <f t="shared" si="223"/>
        <v>0</v>
      </c>
      <c r="AZ223" s="888">
        <f t="shared" si="224"/>
        <v>0</v>
      </c>
      <c r="BA223" s="884">
        <f t="shared" si="225"/>
        <v>0</v>
      </c>
      <c r="BB223" s="883">
        <f t="shared" si="226"/>
        <v>0</v>
      </c>
      <c r="BC223" s="884">
        <f t="shared" si="227"/>
        <v>0</v>
      </c>
      <c r="BD223" s="883">
        <f t="shared" si="228"/>
        <v>0</v>
      </c>
      <c r="BE223" s="886">
        <f t="shared" si="229"/>
        <v>0</v>
      </c>
      <c r="BF223" s="886">
        <f t="shared" si="230"/>
        <v>0</v>
      </c>
      <c r="BG223" s="888">
        <f t="shared" si="231"/>
        <v>0</v>
      </c>
      <c r="BH223" s="886">
        <f t="shared" si="232"/>
        <v>0</v>
      </c>
      <c r="BI223" s="886">
        <f t="shared" si="233"/>
        <v>0</v>
      </c>
      <c r="BJ223" s="890">
        <f t="shared" si="234"/>
        <v>0</v>
      </c>
      <c r="BK223" s="885">
        <f t="shared" si="235"/>
        <v>0</v>
      </c>
      <c r="BL223" s="885">
        <f t="shared" si="236"/>
        <v>0</v>
      </c>
      <c r="BM223" s="762"/>
      <c r="BN223" s="764"/>
      <c r="BO223" s="770"/>
      <c r="BP223" s="763"/>
      <c r="BQ223" s="764"/>
      <c r="BR223" s="770"/>
      <c r="BS223" s="768">
        <f t="shared" si="237"/>
        <v>0</v>
      </c>
      <c r="BT223" s="768">
        <f t="shared" si="238"/>
        <v>0</v>
      </c>
      <c r="BU223" s="771">
        <f t="shared" si="239"/>
        <v>0</v>
      </c>
      <c r="BV223" s="772"/>
      <c r="BW223" s="767"/>
      <c r="BX223" s="765"/>
      <c r="BY223" s="772"/>
      <c r="BZ223" s="767"/>
      <c r="CA223" s="765"/>
      <c r="CB223" s="772"/>
      <c r="CC223" s="767"/>
      <c r="CD223" s="765"/>
      <c r="CE223" s="773">
        <f t="shared" si="240"/>
        <v>0</v>
      </c>
      <c r="CF223" s="774">
        <f t="shared" si="241"/>
        <v>0</v>
      </c>
      <c r="CG223" s="775">
        <f t="shared" si="242"/>
        <v>0</v>
      </c>
      <c r="CH223" s="772"/>
      <c r="CI223" s="767"/>
      <c r="CJ223" s="776"/>
      <c r="CK223" s="874">
        <v>456.5</v>
      </c>
      <c r="CL223" s="778">
        <v>230</v>
      </c>
      <c r="CM223" s="764">
        <v>341</v>
      </c>
      <c r="CN223" s="764">
        <v>342</v>
      </c>
      <c r="CO223" s="767">
        <v>469</v>
      </c>
      <c r="CP223" s="780">
        <v>615</v>
      </c>
      <c r="CQ223" s="777">
        <v>328</v>
      </c>
      <c r="CR223" s="778">
        <v>270</v>
      </c>
      <c r="CS223" s="778">
        <v>173</v>
      </c>
      <c r="CT223" s="881">
        <f>((CU223-CS223)/2)+CS223</f>
        <v>141</v>
      </c>
      <c r="CU223" s="778">
        <v>109</v>
      </c>
      <c r="CV223" s="764">
        <v>97</v>
      </c>
      <c r="CW223" s="767">
        <v>148</v>
      </c>
      <c r="CX223" s="765">
        <v>168</v>
      </c>
      <c r="CY223" s="777"/>
      <c r="CZ223" s="778"/>
      <c r="DA223" s="778"/>
      <c r="DB223" s="778"/>
      <c r="DC223" s="778"/>
      <c r="DD223" s="767"/>
      <c r="DE223" s="767"/>
      <c r="DF223" s="765"/>
      <c r="DG223" s="892">
        <f t="shared" si="282"/>
        <v>328</v>
      </c>
      <c r="DH223" s="884">
        <f t="shared" si="243"/>
        <v>328</v>
      </c>
      <c r="DI223" s="883">
        <f t="shared" si="283"/>
        <v>270</v>
      </c>
      <c r="DJ223" s="884">
        <f t="shared" si="244"/>
        <v>270</v>
      </c>
      <c r="DK223" s="883">
        <f t="shared" si="284"/>
        <v>173</v>
      </c>
      <c r="DL223" s="884">
        <f t="shared" si="245"/>
        <v>0</v>
      </c>
      <c r="DM223" s="888">
        <f t="shared" si="270"/>
        <v>141</v>
      </c>
      <c r="DN223" s="886">
        <f t="shared" si="271"/>
        <v>141</v>
      </c>
      <c r="DO223" s="886">
        <f t="shared" si="272"/>
        <v>141</v>
      </c>
      <c r="DP223" s="888">
        <f t="shared" si="273"/>
        <v>109</v>
      </c>
      <c r="DQ223" s="886">
        <f t="shared" si="274"/>
        <v>109</v>
      </c>
      <c r="DR223" s="886">
        <f t="shared" si="275"/>
        <v>109</v>
      </c>
      <c r="DS223" s="888">
        <f t="shared" si="276"/>
        <v>97</v>
      </c>
      <c r="DT223" s="886">
        <f t="shared" si="277"/>
        <v>97</v>
      </c>
      <c r="DU223" s="886">
        <f t="shared" si="278"/>
        <v>97</v>
      </c>
      <c r="DV223" s="886">
        <f t="shared" si="279"/>
        <v>97</v>
      </c>
      <c r="DW223" s="888">
        <f t="shared" si="280"/>
        <v>148</v>
      </c>
      <c r="DX223" s="886">
        <f t="shared" si="253"/>
        <v>148</v>
      </c>
      <c r="DY223" s="886">
        <f t="shared" si="281"/>
        <v>148</v>
      </c>
      <c r="DZ223" s="954">
        <f t="shared" si="201"/>
        <v>168</v>
      </c>
      <c r="EA223" s="885">
        <f t="shared" si="255"/>
        <v>168</v>
      </c>
      <c r="EB223" s="885">
        <f t="shared" si="256"/>
        <v>168</v>
      </c>
      <c r="EC223" s="772">
        <v>48</v>
      </c>
      <c r="ED223" s="767">
        <v>87</v>
      </c>
      <c r="EE223" s="770">
        <v>77</v>
      </c>
      <c r="EF223" s="764">
        <v>10</v>
      </c>
      <c r="EG223" s="767">
        <v>4</v>
      </c>
      <c r="EH223" s="770">
        <v>14</v>
      </c>
      <c r="EI223" s="774">
        <f t="shared" si="257"/>
        <v>39</v>
      </c>
      <c r="EJ223" s="774">
        <f t="shared" si="258"/>
        <v>57</v>
      </c>
      <c r="EK223" s="775">
        <f t="shared" si="259"/>
        <v>77</v>
      </c>
      <c r="EL223" s="772">
        <v>13</v>
      </c>
      <c r="EM223" s="767">
        <v>14</v>
      </c>
      <c r="EN223" s="770">
        <v>7</v>
      </c>
      <c r="EO223" s="772">
        <v>9</v>
      </c>
      <c r="EP223" s="767">
        <v>14</v>
      </c>
      <c r="EQ223" s="770">
        <v>15</v>
      </c>
      <c r="ER223" s="772">
        <v>10</v>
      </c>
      <c r="ES223" s="767">
        <v>12</v>
      </c>
      <c r="ET223" s="606">
        <v>14</v>
      </c>
      <c r="EU223" s="774">
        <f t="shared" si="260"/>
        <v>109</v>
      </c>
      <c r="EV223" s="774">
        <f t="shared" si="261"/>
        <v>69</v>
      </c>
      <c r="EW223" s="775">
        <f t="shared" si="262"/>
        <v>61</v>
      </c>
      <c r="EX223" s="772">
        <v>28</v>
      </c>
      <c r="EY223" s="767">
        <v>23</v>
      </c>
      <c r="EZ223" s="862"/>
    </row>
    <row r="224" spans="1:156">
      <c r="A224" s="599" t="s">
        <v>88</v>
      </c>
      <c r="B224" s="600" t="s">
        <v>609</v>
      </c>
      <c r="C224" s="823"/>
      <c r="D224" s="599">
        <v>436304</v>
      </c>
      <c r="E224" s="599">
        <v>10</v>
      </c>
      <c r="F224" s="762"/>
      <c r="G224" s="763"/>
      <c r="H224" s="763"/>
      <c r="I224" s="764"/>
      <c r="J224" s="764"/>
      <c r="K224" s="764"/>
      <c r="L224" s="765"/>
      <c r="M224" s="762"/>
      <c r="N224" s="763"/>
      <c r="O224" s="766"/>
      <c r="P224" s="766"/>
      <c r="Q224" s="763"/>
      <c r="R224" s="763"/>
      <c r="S224" s="763"/>
      <c r="T224" s="763"/>
      <c r="U224" s="763"/>
      <c r="V224" s="764"/>
      <c r="W224" s="767"/>
      <c r="X224" s="765"/>
      <c r="Y224" s="762"/>
      <c r="Z224" s="763"/>
      <c r="AA224" s="763"/>
      <c r="AB224" s="763"/>
      <c r="AC224" s="764"/>
      <c r="AD224" s="767"/>
      <c r="AE224" s="763"/>
      <c r="AF224" s="763"/>
      <c r="AG224" s="763"/>
      <c r="AH224" s="764"/>
      <c r="AI224" s="767"/>
      <c r="AJ224" s="765"/>
      <c r="AK224" s="892">
        <f t="shared" si="209"/>
        <v>0</v>
      </c>
      <c r="AL224" s="884">
        <f t="shared" si="210"/>
        <v>0</v>
      </c>
      <c r="AM224" s="883">
        <f t="shared" si="211"/>
        <v>0</v>
      </c>
      <c r="AN224" s="884">
        <f t="shared" si="212"/>
        <v>0</v>
      </c>
      <c r="AO224" s="883">
        <f t="shared" si="213"/>
        <v>0</v>
      </c>
      <c r="AP224" s="884">
        <f t="shared" si="214"/>
        <v>0</v>
      </c>
      <c r="AQ224" s="768">
        <f t="shared" si="215"/>
        <v>0</v>
      </c>
      <c r="AR224" s="883">
        <f t="shared" si="216"/>
        <v>0</v>
      </c>
      <c r="AS224" s="886">
        <f t="shared" si="217"/>
        <v>0</v>
      </c>
      <c r="AT224" s="888">
        <f t="shared" si="218"/>
        <v>0</v>
      </c>
      <c r="AU224" s="886">
        <f t="shared" si="219"/>
        <v>0</v>
      </c>
      <c r="AV224" s="886">
        <f t="shared" si="220"/>
        <v>0</v>
      </c>
      <c r="AW224" s="888">
        <f t="shared" si="221"/>
        <v>0</v>
      </c>
      <c r="AX224" s="886">
        <f t="shared" si="222"/>
        <v>0</v>
      </c>
      <c r="AY224" s="886">
        <f t="shared" si="223"/>
        <v>0</v>
      </c>
      <c r="AZ224" s="888">
        <f t="shared" si="224"/>
        <v>0</v>
      </c>
      <c r="BA224" s="884">
        <f t="shared" si="225"/>
        <v>0</v>
      </c>
      <c r="BB224" s="883">
        <f t="shared" si="226"/>
        <v>0</v>
      </c>
      <c r="BC224" s="884">
        <f t="shared" si="227"/>
        <v>0</v>
      </c>
      <c r="BD224" s="883">
        <f t="shared" si="228"/>
        <v>0</v>
      </c>
      <c r="BE224" s="886">
        <f t="shared" si="229"/>
        <v>0</v>
      </c>
      <c r="BF224" s="886">
        <f t="shared" si="230"/>
        <v>0</v>
      </c>
      <c r="BG224" s="888">
        <f t="shared" si="231"/>
        <v>0</v>
      </c>
      <c r="BH224" s="886">
        <f t="shared" si="232"/>
        <v>0</v>
      </c>
      <c r="BI224" s="886">
        <f t="shared" si="233"/>
        <v>0</v>
      </c>
      <c r="BJ224" s="890">
        <f t="shared" si="234"/>
        <v>0</v>
      </c>
      <c r="BK224" s="885">
        <f t="shared" si="235"/>
        <v>0</v>
      </c>
      <c r="BL224" s="885">
        <f t="shared" si="236"/>
        <v>0</v>
      </c>
      <c r="BM224" s="762"/>
      <c r="BN224" s="764"/>
      <c r="BO224" s="770"/>
      <c r="BP224" s="763"/>
      <c r="BQ224" s="764"/>
      <c r="BR224" s="770"/>
      <c r="BS224" s="768">
        <f t="shared" si="237"/>
        <v>0</v>
      </c>
      <c r="BT224" s="768">
        <f t="shared" si="238"/>
        <v>0</v>
      </c>
      <c r="BU224" s="771">
        <f t="shared" si="239"/>
        <v>0</v>
      </c>
      <c r="BV224" s="772"/>
      <c r="BW224" s="767"/>
      <c r="BX224" s="765"/>
      <c r="BY224" s="772"/>
      <c r="BZ224" s="767"/>
      <c r="CA224" s="765"/>
      <c r="CB224" s="772"/>
      <c r="CC224" s="767"/>
      <c r="CD224" s="765"/>
      <c r="CE224" s="773">
        <f t="shared" si="240"/>
        <v>0</v>
      </c>
      <c r="CF224" s="774">
        <f t="shared" si="241"/>
        <v>0</v>
      </c>
      <c r="CG224" s="775">
        <f t="shared" si="242"/>
        <v>0</v>
      </c>
      <c r="CH224" s="772"/>
      <c r="CI224" s="767"/>
      <c r="CJ224" s="776"/>
      <c r="CK224" s="874">
        <v>366</v>
      </c>
      <c r="CL224" s="778">
        <v>350</v>
      </c>
      <c r="CM224" s="764">
        <v>354</v>
      </c>
      <c r="CN224" s="764">
        <v>389</v>
      </c>
      <c r="CO224" s="767">
        <v>525</v>
      </c>
      <c r="CP224" s="780">
        <v>762</v>
      </c>
      <c r="CQ224" s="777">
        <v>129</v>
      </c>
      <c r="CR224" s="778">
        <v>123</v>
      </c>
      <c r="CS224" s="778">
        <v>136</v>
      </c>
      <c r="CT224" s="778">
        <v>158</v>
      </c>
      <c r="CU224" s="778">
        <v>152</v>
      </c>
      <c r="CV224" s="764">
        <v>187</v>
      </c>
      <c r="CW224" s="767">
        <v>231</v>
      </c>
      <c r="CX224" s="765">
        <v>357</v>
      </c>
      <c r="CY224" s="777"/>
      <c r="CZ224" s="778"/>
      <c r="DA224" s="778"/>
      <c r="DB224" s="778"/>
      <c r="DC224" s="778"/>
      <c r="DD224" s="767"/>
      <c r="DE224" s="767"/>
      <c r="DF224" s="765"/>
      <c r="DG224" s="892">
        <f t="shared" si="282"/>
        <v>129</v>
      </c>
      <c r="DH224" s="884">
        <f t="shared" si="243"/>
        <v>129</v>
      </c>
      <c r="DI224" s="883">
        <f t="shared" si="283"/>
        <v>123</v>
      </c>
      <c r="DJ224" s="884">
        <f t="shared" si="244"/>
        <v>123</v>
      </c>
      <c r="DK224" s="883">
        <f t="shared" si="284"/>
        <v>136</v>
      </c>
      <c r="DL224" s="884">
        <f t="shared" si="245"/>
        <v>136</v>
      </c>
      <c r="DM224" s="888">
        <f t="shared" si="270"/>
        <v>158</v>
      </c>
      <c r="DN224" s="886">
        <f t="shared" si="271"/>
        <v>158</v>
      </c>
      <c r="DO224" s="886">
        <f t="shared" si="272"/>
        <v>158</v>
      </c>
      <c r="DP224" s="888">
        <f t="shared" si="273"/>
        <v>152</v>
      </c>
      <c r="DQ224" s="886">
        <f t="shared" si="274"/>
        <v>152</v>
      </c>
      <c r="DR224" s="886">
        <f t="shared" si="275"/>
        <v>152</v>
      </c>
      <c r="DS224" s="888">
        <f t="shared" si="276"/>
        <v>187</v>
      </c>
      <c r="DT224" s="886">
        <f t="shared" si="277"/>
        <v>187</v>
      </c>
      <c r="DU224" s="886">
        <f t="shared" si="278"/>
        <v>187</v>
      </c>
      <c r="DV224" s="886">
        <f t="shared" si="279"/>
        <v>187</v>
      </c>
      <c r="DW224" s="888">
        <f t="shared" si="280"/>
        <v>231</v>
      </c>
      <c r="DX224" s="886">
        <f t="shared" si="253"/>
        <v>231</v>
      </c>
      <c r="DY224" s="886">
        <f t="shared" si="281"/>
        <v>231</v>
      </c>
      <c r="DZ224" s="954">
        <f t="shared" si="201"/>
        <v>357</v>
      </c>
      <c r="EA224" s="885">
        <f t="shared" si="255"/>
        <v>357</v>
      </c>
      <c r="EB224" s="885">
        <f t="shared" si="256"/>
        <v>357</v>
      </c>
      <c r="EC224" s="772">
        <v>84</v>
      </c>
      <c r="ED224" s="767">
        <v>102</v>
      </c>
      <c r="EE224" s="770">
        <v>191</v>
      </c>
      <c r="EF224" s="764">
        <v>25</v>
      </c>
      <c r="EG224" s="767">
        <v>25</v>
      </c>
      <c r="EH224" s="770">
        <v>27</v>
      </c>
      <c r="EI224" s="774">
        <f t="shared" si="257"/>
        <v>78</v>
      </c>
      <c r="EJ224" s="774">
        <f t="shared" si="258"/>
        <v>104</v>
      </c>
      <c r="EK224" s="775">
        <f t="shared" si="259"/>
        <v>139</v>
      </c>
      <c r="EL224" s="772">
        <v>8</v>
      </c>
      <c r="EM224" s="767">
        <v>10</v>
      </c>
      <c r="EN224" s="770">
        <v>18</v>
      </c>
      <c r="EO224" s="772">
        <v>22</v>
      </c>
      <c r="EP224" s="767">
        <v>25</v>
      </c>
      <c r="EQ224" s="770">
        <v>33</v>
      </c>
      <c r="ER224" s="772">
        <v>36</v>
      </c>
      <c r="ES224" s="767">
        <v>33</v>
      </c>
      <c r="ET224" s="606">
        <v>35</v>
      </c>
      <c r="EU224" s="774">
        <f t="shared" si="260"/>
        <v>92</v>
      </c>
      <c r="EV224" s="774">
        <f t="shared" si="261"/>
        <v>84</v>
      </c>
      <c r="EW224" s="775">
        <f t="shared" si="262"/>
        <v>101</v>
      </c>
      <c r="EX224" s="772">
        <v>21</v>
      </c>
      <c r="EY224" s="767">
        <v>16</v>
      </c>
      <c r="EZ224" s="606">
        <v>18</v>
      </c>
    </row>
    <row r="225" spans="1:156">
      <c r="A225" s="599" t="s">
        <v>88</v>
      </c>
      <c r="B225" s="609" t="s">
        <v>610</v>
      </c>
      <c r="C225" s="823" t="s">
        <v>631</v>
      </c>
      <c r="D225" s="610">
        <v>160649</v>
      </c>
      <c r="E225" s="599">
        <v>10</v>
      </c>
      <c r="F225" s="762"/>
      <c r="G225" s="763"/>
      <c r="H225" s="763"/>
      <c r="I225" s="764"/>
      <c r="J225" s="764"/>
      <c r="K225" s="764"/>
      <c r="L225" s="765"/>
      <c r="M225" s="762"/>
      <c r="N225" s="763"/>
      <c r="O225" s="766"/>
      <c r="P225" s="766"/>
      <c r="Q225" s="763"/>
      <c r="R225" s="763"/>
      <c r="S225" s="763"/>
      <c r="T225" s="763"/>
      <c r="U225" s="763"/>
      <c r="V225" s="764"/>
      <c r="W225" s="767"/>
      <c r="X225" s="765"/>
      <c r="Y225" s="762"/>
      <c r="Z225" s="763"/>
      <c r="AA225" s="763"/>
      <c r="AB225" s="763"/>
      <c r="AC225" s="764"/>
      <c r="AD225" s="767"/>
      <c r="AE225" s="763"/>
      <c r="AF225" s="763"/>
      <c r="AG225" s="763"/>
      <c r="AH225" s="764"/>
      <c r="AI225" s="767"/>
      <c r="AJ225" s="765"/>
      <c r="AK225" s="892">
        <f t="shared" si="209"/>
        <v>0</v>
      </c>
      <c r="AL225" s="884">
        <f t="shared" si="210"/>
        <v>0</v>
      </c>
      <c r="AM225" s="883">
        <f t="shared" si="211"/>
        <v>0</v>
      </c>
      <c r="AN225" s="884">
        <f t="shared" si="212"/>
        <v>0</v>
      </c>
      <c r="AO225" s="883">
        <f t="shared" si="213"/>
        <v>0</v>
      </c>
      <c r="AP225" s="884">
        <f t="shared" si="214"/>
        <v>0</v>
      </c>
      <c r="AQ225" s="768">
        <f t="shared" si="215"/>
        <v>0</v>
      </c>
      <c r="AR225" s="883">
        <f t="shared" si="216"/>
        <v>0</v>
      </c>
      <c r="AS225" s="886">
        <f t="shared" si="217"/>
        <v>0</v>
      </c>
      <c r="AT225" s="888">
        <f t="shared" si="218"/>
        <v>0</v>
      </c>
      <c r="AU225" s="886">
        <f t="shared" si="219"/>
        <v>0</v>
      </c>
      <c r="AV225" s="886">
        <f t="shared" si="220"/>
        <v>0</v>
      </c>
      <c r="AW225" s="888">
        <f t="shared" si="221"/>
        <v>0</v>
      </c>
      <c r="AX225" s="886">
        <f t="shared" si="222"/>
        <v>0</v>
      </c>
      <c r="AY225" s="886">
        <f t="shared" si="223"/>
        <v>0</v>
      </c>
      <c r="AZ225" s="888">
        <f t="shared" si="224"/>
        <v>0</v>
      </c>
      <c r="BA225" s="884">
        <f t="shared" si="225"/>
        <v>0</v>
      </c>
      <c r="BB225" s="883">
        <f t="shared" si="226"/>
        <v>0</v>
      </c>
      <c r="BC225" s="884">
        <f t="shared" si="227"/>
        <v>0</v>
      </c>
      <c r="BD225" s="883">
        <f t="shared" si="228"/>
        <v>0</v>
      </c>
      <c r="BE225" s="886">
        <f t="shared" si="229"/>
        <v>0</v>
      </c>
      <c r="BF225" s="886">
        <f t="shared" si="230"/>
        <v>0</v>
      </c>
      <c r="BG225" s="888">
        <f t="shared" si="231"/>
        <v>0</v>
      </c>
      <c r="BH225" s="886">
        <f t="shared" si="232"/>
        <v>0</v>
      </c>
      <c r="BI225" s="886">
        <f t="shared" si="233"/>
        <v>0</v>
      </c>
      <c r="BJ225" s="890">
        <f t="shared" si="234"/>
        <v>0</v>
      </c>
      <c r="BK225" s="885">
        <f t="shared" si="235"/>
        <v>0</v>
      </c>
      <c r="BL225" s="885">
        <f t="shared" si="236"/>
        <v>0</v>
      </c>
      <c r="BM225" s="762"/>
      <c r="BN225" s="764"/>
      <c r="BO225" s="770"/>
      <c r="BP225" s="763"/>
      <c r="BQ225" s="764"/>
      <c r="BR225" s="770"/>
      <c r="BS225" s="768">
        <f t="shared" si="237"/>
        <v>0</v>
      </c>
      <c r="BT225" s="768">
        <f t="shared" si="238"/>
        <v>0</v>
      </c>
      <c r="BU225" s="771">
        <f t="shared" si="239"/>
        <v>0</v>
      </c>
      <c r="BV225" s="772"/>
      <c r="BW225" s="767"/>
      <c r="BX225" s="765"/>
      <c r="BY225" s="772"/>
      <c r="BZ225" s="767"/>
      <c r="CA225" s="765"/>
      <c r="CB225" s="772"/>
      <c r="CC225" s="767"/>
      <c r="CD225" s="765"/>
      <c r="CE225" s="773">
        <f t="shared" si="240"/>
        <v>0</v>
      </c>
      <c r="CF225" s="774">
        <f t="shared" si="241"/>
        <v>0</v>
      </c>
      <c r="CG225" s="775">
        <f t="shared" si="242"/>
        <v>0</v>
      </c>
      <c r="CH225" s="772"/>
      <c r="CI225" s="767"/>
      <c r="CJ225" s="776"/>
      <c r="CK225" s="874">
        <v>998</v>
      </c>
      <c r="CL225" s="778">
        <v>750</v>
      </c>
      <c r="CM225" s="764">
        <v>808</v>
      </c>
      <c r="CN225" s="764">
        <v>722</v>
      </c>
      <c r="CO225" s="767">
        <v>1066</v>
      </c>
      <c r="CP225" s="780">
        <v>884</v>
      </c>
      <c r="CQ225" s="777">
        <v>409</v>
      </c>
      <c r="CR225" s="778">
        <v>341</v>
      </c>
      <c r="CS225" s="778">
        <v>384</v>
      </c>
      <c r="CT225" s="778">
        <v>316</v>
      </c>
      <c r="CU225" s="778">
        <v>360</v>
      </c>
      <c r="CV225" s="764">
        <v>360</v>
      </c>
      <c r="CW225" s="767">
        <v>575</v>
      </c>
      <c r="CX225" s="765">
        <v>490</v>
      </c>
      <c r="CY225" s="777"/>
      <c r="CZ225" s="778"/>
      <c r="DA225" s="778"/>
      <c r="DB225" s="778"/>
      <c r="DC225" s="778"/>
      <c r="DD225" s="767"/>
      <c r="DE225" s="767"/>
      <c r="DF225" s="765"/>
      <c r="DG225" s="892">
        <f t="shared" si="282"/>
        <v>409</v>
      </c>
      <c r="DH225" s="884">
        <f t="shared" si="243"/>
        <v>409</v>
      </c>
      <c r="DI225" s="883">
        <f t="shared" si="283"/>
        <v>341</v>
      </c>
      <c r="DJ225" s="884">
        <f t="shared" si="244"/>
        <v>341</v>
      </c>
      <c r="DK225" s="883">
        <f t="shared" si="284"/>
        <v>384</v>
      </c>
      <c r="DL225" s="884">
        <f t="shared" si="245"/>
        <v>384</v>
      </c>
      <c r="DM225" s="888">
        <f t="shared" si="270"/>
        <v>316</v>
      </c>
      <c r="DN225" s="886">
        <f t="shared" si="271"/>
        <v>316</v>
      </c>
      <c r="DO225" s="886">
        <f t="shared" si="272"/>
        <v>316</v>
      </c>
      <c r="DP225" s="888">
        <f t="shared" si="273"/>
        <v>360</v>
      </c>
      <c r="DQ225" s="886">
        <f t="shared" si="274"/>
        <v>360</v>
      </c>
      <c r="DR225" s="886">
        <f t="shared" si="275"/>
        <v>360</v>
      </c>
      <c r="DS225" s="888">
        <f t="shared" si="276"/>
        <v>360</v>
      </c>
      <c r="DT225" s="886">
        <f t="shared" si="277"/>
        <v>360</v>
      </c>
      <c r="DU225" s="886">
        <f t="shared" si="278"/>
        <v>360</v>
      </c>
      <c r="DV225" s="886">
        <f t="shared" si="279"/>
        <v>360</v>
      </c>
      <c r="DW225" s="888">
        <f t="shared" si="280"/>
        <v>575</v>
      </c>
      <c r="DX225" s="886">
        <f t="shared" si="253"/>
        <v>575</v>
      </c>
      <c r="DY225" s="886">
        <f t="shared" si="281"/>
        <v>575</v>
      </c>
      <c r="DZ225" s="954">
        <f t="shared" si="201"/>
        <v>490</v>
      </c>
      <c r="EA225" s="885">
        <f t="shared" si="255"/>
        <v>490</v>
      </c>
      <c r="EB225" s="885">
        <f t="shared" si="256"/>
        <v>490</v>
      </c>
      <c r="EC225" s="772">
        <v>187</v>
      </c>
      <c r="ED225" s="767">
        <v>265</v>
      </c>
      <c r="EE225" s="770">
        <v>237</v>
      </c>
      <c r="EF225" s="764">
        <v>23</v>
      </c>
      <c r="EG225" s="767">
        <v>48</v>
      </c>
      <c r="EH225" s="770">
        <v>48</v>
      </c>
      <c r="EI225" s="774">
        <f t="shared" si="257"/>
        <v>150</v>
      </c>
      <c r="EJ225" s="774">
        <f t="shared" si="258"/>
        <v>262</v>
      </c>
      <c r="EK225" s="775">
        <f t="shared" si="259"/>
        <v>205</v>
      </c>
      <c r="EL225" s="772">
        <v>36</v>
      </c>
      <c r="EM225" s="767">
        <v>47</v>
      </c>
      <c r="EN225" s="770">
        <v>30</v>
      </c>
      <c r="EO225" s="772">
        <v>57</v>
      </c>
      <c r="EP225" s="767">
        <v>58</v>
      </c>
      <c r="EQ225" s="770">
        <v>68</v>
      </c>
      <c r="ER225" s="772">
        <v>45</v>
      </c>
      <c r="ES225" s="767">
        <v>61</v>
      </c>
      <c r="ET225" s="606">
        <v>50</v>
      </c>
      <c r="EU225" s="774">
        <f t="shared" si="260"/>
        <v>178</v>
      </c>
      <c r="EV225" s="774">
        <f t="shared" si="261"/>
        <v>194</v>
      </c>
      <c r="EW225" s="775">
        <f t="shared" si="262"/>
        <v>212</v>
      </c>
      <c r="EX225" s="772">
        <v>92</v>
      </c>
      <c r="EY225" s="767">
        <v>64</v>
      </c>
      <c r="EZ225" s="606">
        <v>87</v>
      </c>
    </row>
    <row r="226" spans="1:156">
      <c r="A226" s="611" t="s">
        <v>88</v>
      </c>
      <c r="B226" s="612" t="s">
        <v>611</v>
      </c>
      <c r="C226" s="826"/>
      <c r="D226" s="613">
        <v>159443</v>
      </c>
      <c r="E226" s="614">
        <v>12</v>
      </c>
      <c r="F226" s="762"/>
      <c r="G226" s="763"/>
      <c r="H226" s="763"/>
      <c r="I226" s="764"/>
      <c r="J226" s="764"/>
      <c r="K226" s="764"/>
      <c r="L226" s="765"/>
      <c r="M226" s="762"/>
      <c r="N226" s="763"/>
      <c r="O226" s="766"/>
      <c r="P226" s="766"/>
      <c r="Q226" s="763"/>
      <c r="R226" s="763"/>
      <c r="S226" s="763"/>
      <c r="T226" s="763"/>
      <c r="U226" s="763"/>
      <c r="V226" s="764"/>
      <c r="W226" s="767"/>
      <c r="X226" s="765"/>
      <c r="Y226" s="762"/>
      <c r="Z226" s="763"/>
      <c r="AA226" s="763"/>
      <c r="AB226" s="763"/>
      <c r="AC226" s="764"/>
      <c r="AD226" s="767"/>
      <c r="AE226" s="763"/>
      <c r="AF226" s="763"/>
      <c r="AG226" s="763"/>
      <c r="AH226" s="764"/>
      <c r="AI226" s="767"/>
      <c r="AJ226" s="765"/>
      <c r="AK226" s="892">
        <f t="shared" si="209"/>
        <v>0</v>
      </c>
      <c r="AL226" s="884">
        <f t="shared" si="210"/>
        <v>0</v>
      </c>
      <c r="AM226" s="883">
        <f t="shared" si="211"/>
        <v>0</v>
      </c>
      <c r="AN226" s="884">
        <f t="shared" si="212"/>
        <v>0</v>
      </c>
      <c r="AO226" s="883">
        <f t="shared" si="213"/>
        <v>0</v>
      </c>
      <c r="AP226" s="884">
        <f t="shared" si="214"/>
        <v>0</v>
      </c>
      <c r="AQ226" s="768">
        <f t="shared" si="215"/>
        <v>0</v>
      </c>
      <c r="AR226" s="883">
        <f t="shared" si="216"/>
        <v>0</v>
      </c>
      <c r="AS226" s="886">
        <f t="shared" si="217"/>
        <v>0</v>
      </c>
      <c r="AT226" s="888">
        <f t="shared" si="218"/>
        <v>0</v>
      </c>
      <c r="AU226" s="886">
        <f t="shared" si="219"/>
        <v>0</v>
      </c>
      <c r="AV226" s="886">
        <f t="shared" si="220"/>
        <v>0</v>
      </c>
      <c r="AW226" s="888">
        <f t="shared" si="221"/>
        <v>0</v>
      </c>
      <c r="AX226" s="886">
        <f t="shared" si="222"/>
        <v>0</v>
      </c>
      <c r="AY226" s="886">
        <f t="shared" si="223"/>
        <v>0</v>
      </c>
      <c r="AZ226" s="888">
        <f t="shared" si="224"/>
        <v>0</v>
      </c>
      <c r="BA226" s="884">
        <f t="shared" si="225"/>
        <v>0</v>
      </c>
      <c r="BB226" s="883">
        <f t="shared" si="226"/>
        <v>0</v>
      </c>
      <c r="BC226" s="884">
        <f t="shared" si="227"/>
        <v>0</v>
      </c>
      <c r="BD226" s="883">
        <f t="shared" si="228"/>
        <v>0</v>
      </c>
      <c r="BE226" s="886">
        <f t="shared" si="229"/>
        <v>0</v>
      </c>
      <c r="BF226" s="886">
        <f t="shared" si="230"/>
        <v>0</v>
      </c>
      <c r="BG226" s="888">
        <f t="shared" si="231"/>
        <v>0</v>
      </c>
      <c r="BH226" s="886">
        <f t="shared" si="232"/>
        <v>0</v>
      </c>
      <c r="BI226" s="886">
        <f t="shared" si="233"/>
        <v>0</v>
      </c>
      <c r="BJ226" s="890">
        <f t="shared" si="234"/>
        <v>0</v>
      </c>
      <c r="BK226" s="885">
        <f t="shared" si="235"/>
        <v>0</v>
      </c>
      <c r="BL226" s="885">
        <f t="shared" si="236"/>
        <v>0</v>
      </c>
      <c r="BM226" s="762"/>
      <c r="BN226" s="764"/>
      <c r="BO226" s="770"/>
      <c r="BP226" s="763"/>
      <c r="BQ226" s="764"/>
      <c r="BR226" s="770"/>
      <c r="BS226" s="768">
        <f t="shared" si="237"/>
        <v>0</v>
      </c>
      <c r="BT226" s="768">
        <f t="shared" si="238"/>
        <v>0</v>
      </c>
      <c r="BU226" s="771">
        <f t="shared" si="239"/>
        <v>0</v>
      </c>
      <c r="BV226" s="772"/>
      <c r="BW226" s="767"/>
      <c r="BX226" s="765"/>
      <c r="BY226" s="772"/>
      <c r="BZ226" s="767"/>
      <c r="CA226" s="765"/>
      <c r="CB226" s="772"/>
      <c r="CC226" s="767"/>
      <c r="CD226" s="615"/>
      <c r="CE226" s="773">
        <f t="shared" si="240"/>
        <v>0</v>
      </c>
      <c r="CF226" s="774">
        <f t="shared" si="241"/>
        <v>0</v>
      </c>
      <c r="CG226" s="775">
        <f t="shared" si="242"/>
        <v>0</v>
      </c>
      <c r="CH226" s="772"/>
      <c r="CI226" s="767"/>
      <c r="CJ226" s="776"/>
      <c r="CK226" s="874"/>
      <c r="CL226" s="778"/>
      <c r="CM226" s="764"/>
      <c r="CN226" s="764"/>
      <c r="CO226" s="767"/>
      <c r="CP226" s="780"/>
      <c r="CQ226" s="777"/>
      <c r="CR226" s="778"/>
      <c r="CS226" s="778"/>
      <c r="CT226" s="778"/>
      <c r="CU226" s="778"/>
      <c r="CV226" s="764"/>
      <c r="CW226" s="767"/>
      <c r="CX226" s="765"/>
      <c r="CY226" s="777"/>
      <c r="CZ226" s="778"/>
      <c r="DA226" s="778"/>
      <c r="DB226" s="778"/>
      <c r="DC226" s="778"/>
      <c r="DD226" s="767"/>
      <c r="DE226" s="767"/>
      <c r="DF226" s="765"/>
      <c r="DG226" s="892">
        <f t="shared" si="282"/>
        <v>0</v>
      </c>
      <c r="DH226" s="884">
        <f t="shared" si="243"/>
        <v>0</v>
      </c>
      <c r="DI226" s="883">
        <f t="shared" si="283"/>
        <v>0</v>
      </c>
      <c r="DJ226" s="884">
        <f t="shared" si="244"/>
        <v>0</v>
      </c>
      <c r="DK226" s="883">
        <f t="shared" si="284"/>
        <v>0</v>
      </c>
      <c r="DL226" s="884">
        <f t="shared" si="245"/>
        <v>0</v>
      </c>
      <c r="DM226" s="888">
        <f t="shared" si="270"/>
        <v>0</v>
      </c>
      <c r="DN226" s="886">
        <f t="shared" si="271"/>
        <v>0</v>
      </c>
      <c r="DO226" s="886">
        <f t="shared" si="272"/>
        <v>0</v>
      </c>
      <c r="DP226" s="888">
        <f t="shared" si="273"/>
        <v>0</v>
      </c>
      <c r="DQ226" s="886">
        <f t="shared" si="274"/>
        <v>0</v>
      </c>
      <c r="DR226" s="886">
        <f t="shared" si="275"/>
        <v>0</v>
      </c>
      <c r="DS226" s="888">
        <f t="shared" si="276"/>
        <v>0</v>
      </c>
      <c r="DT226" s="886">
        <f t="shared" si="277"/>
        <v>0</v>
      </c>
      <c r="DU226" s="886">
        <f t="shared" si="278"/>
        <v>0</v>
      </c>
      <c r="DV226" s="886">
        <f t="shared" si="279"/>
        <v>0</v>
      </c>
      <c r="DW226" s="888">
        <f t="shared" si="280"/>
        <v>0</v>
      </c>
      <c r="DX226" s="886">
        <f t="shared" si="253"/>
        <v>0</v>
      </c>
      <c r="DY226" s="886">
        <f t="shared" si="281"/>
        <v>0</v>
      </c>
      <c r="DZ226" s="954">
        <f t="shared" si="201"/>
        <v>0</v>
      </c>
      <c r="EA226" s="885">
        <f t="shared" si="255"/>
        <v>0</v>
      </c>
      <c r="EB226" s="885">
        <f t="shared" si="256"/>
        <v>0</v>
      </c>
      <c r="EC226" s="772"/>
      <c r="ED226" s="767"/>
      <c r="EE226" s="770"/>
      <c r="EF226" s="764"/>
      <c r="EG226" s="767"/>
      <c r="EH226" s="770"/>
      <c r="EI226" s="774">
        <f t="shared" si="257"/>
        <v>0</v>
      </c>
      <c r="EJ226" s="774">
        <f t="shared" si="258"/>
        <v>0</v>
      </c>
      <c r="EK226" s="775">
        <f t="shared" si="259"/>
        <v>0</v>
      </c>
      <c r="EL226" s="772"/>
      <c r="EM226" s="767"/>
      <c r="EN226" s="770"/>
      <c r="EO226" s="772"/>
      <c r="EP226" s="767"/>
      <c r="EQ226" s="770"/>
      <c r="ER226" s="772"/>
      <c r="ES226" s="767"/>
      <c r="ET226" s="616"/>
      <c r="EU226" s="774">
        <f t="shared" si="260"/>
        <v>0</v>
      </c>
      <c r="EV226" s="774">
        <f t="shared" si="261"/>
        <v>0</v>
      </c>
      <c r="EW226" s="775">
        <f t="shared" si="262"/>
        <v>0</v>
      </c>
      <c r="EX226" s="772"/>
      <c r="EY226" s="767"/>
      <c r="EZ226" s="606"/>
    </row>
    <row r="227" spans="1:156">
      <c r="A227" s="611" t="s">
        <v>88</v>
      </c>
      <c r="B227" s="612" t="s">
        <v>612</v>
      </c>
      <c r="C227" s="826"/>
      <c r="D227" s="613">
        <v>158352</v>
      </c>
      <c r="E227" s="614">
        <v>12</v>
      </c>
      <c r="F227" s="762"/>
      <c r="G227" s="763"/>
      <c r="H227" s="763"/>
      <c r="I227" s="764"/>
      <c r="J227" s="764"/>
      <c r="K227" s="764"/>
      <c r="L227" s="765"/>
      <c r="M227" s="762"/>
      <c r="N227" s="763"/>
      <c r="O227" s="766"/>
      <c r="P227" s="766"/>
      <c r="Q227" s="763"/>
      <c r="R227" s="763"/>
      <c r="S227" s="763"/>
      <c r="T227" s="763"/>
      <c r="U227" s="763"/>
      <c r="V227" s="764"/>
      <c r="W227" s="767"/>
      <c r="X227" s="765"/>
      <c r="Y227" s="762"/>
      <c r="Z227" s="763"/>
      <c r="AA227" s="763"/>
      <c r="AB227" s="763"/>
      <c r="AC227" s="764"/>
      <c r="AD227" s="767"/>
      <c r="AE227" s="763"/>
      <c r="AF227" s="763"/>
      <c r="AG227" s="763"/>
      <c r="AH227" s="764"/>
      <c r="AI227" s="767"/>
      <c r="AJ227" s="765"/>
      <c r="AK227" s="892">
        <f t="shared" si="209"/>
        <v>0</v>
      </c>
      <c r="AL227" s="884">
        <f t="shared" si="210"/>
        <v>0</v>
      </c>
      <c r="AM227" s="883">
        <f t="shared" si="211"/>
        <v>0</v>
      </c>
      <c r="AN227" s="884">
        <f t="shared" si="212"/>
        <v>0</v>
      </c>
      <c r="AO227" s="883">
        <f t="shared" si="213"/>
        <v>0</v>
      </c>
      <c r="AP227" s="884">
        <f t="shared" si="214"/>
        <v>0</v>
      </c>
      <c r="AQ227" s="768">
        <f t="shared" si="215"/>
        <v>0</v>
      </c>
      <c r="AR227" s="883">
        <f t="shared" si="216"/>
        <v>0</v>
      </c>
      <c r="AS227" s="886">
        <f t="shared" si="217"/>
        <v>0</v>
      </c>
      <c r="AT227" s="888">
        <f t="shared" si="218"/>
        <v>0</v>
      </c>
      <c r="AU227" s="886">
        <f t="shared" si="219"/>
        <v>0</v>
      </c>
      <c r="AV227" s="886">
        <f t="shared" si="220"/>
        <v>0</v>
      </c>
      <c r="AW227" s="888">
        <f t="shared" si="221"/>
        <v>0</v>
      </c>
      <c r="AX227" s="886">
        <f t="shared" si="222"/>
        <v>0</v>
      </c>
      <c r="AY227" s="886">
        <f t="shared" si="223"/>
        <v>0</v>
      </c>
      <c r="AZ227" s="888">
        <f t="shared" si="224"/>
        <v>0</v>
      </c>
      <c r="BA227" s="884">
        <f t="shared" si="225"/>
        <v>0</v>
      </c>
      <c r="BB227" s="883">
        <f t="shared" si="226"/>
        <v>0</v>
      </c>
      <c r="BC227" s="884">
        <f t="shared" si="227"/>
        <v>0</v>
      </c>
      <c r="BD227" s="883">
        <f t="shared" si="228"/>
        <v>0</v>
      </c>
      <c r="BE227" s="886">
        <f t="shared" si="229"/>
        <v>0</v>
      </c>
      <c r="BF227" s="886">
        <f t="shared" si="230"/>
        <v>0</v>
      </c>
      <c r="BG227" s="888">
        <f t="shared" si="231"/>
        <v>0</v>
      </c>
      <c r="BH227" s="886">
        <f t="shared" si="232"/>
        <v>0</v>
      </c>
      <c r="BI227" s="886">
        <f t="shared" si="233"/>
        <v>0</v>
      </c>
      <c r="BJ227" s="890">
        <f t="shared" si="234"/>
        <v>0</v>
      </c>
      <c r="BK227" s="885">
        <f t="shared" si="235"/>
        <v>0</v>
      </c>
      <c r="BL227" s="885">
        <f t="shared" si="236"/>
        <v>0</v>
      </c>
      <c r="BM227" s="762"/>
      <c r="BN227" s="764"/>
      <c r="BO227" s="770"/>
      <c r="BP227" s="763"/>
      <c r="BQ227" s="764"/>
      <c r="BR227" s="770"/>
      <c r="BS227" s="768">
        <f t="shared" si="237"/>
        <v>0</v>
      </c>
      <c r="BT227" s="768">
        <f t="shared" si="238"/>
        <v>0</v>
      </c>
      <c r="BU227" s="771">
        <f t="shared" si="239"/>
        <v>0</v>
      </c>
      <c r="BV227" s="772"/>
      <c r="BW227" s="767"/>
      <c r="BX227" s="765"/>
      <c r="BY227" s="772"/>
      <c r="BZ227" s="767"/>
      <c r="CA227" s="765"/>
      <c r="CB227" s="772"/>
      <c r="CC227" s="767"/>
      <c r="CD227" s="615"/>
      <c r="CE227" s="773">
        <f t="shared" si="240"/>
        <v>0</v>
      </c>
      <c r="CF227" s="774">
        <f t="shared" si="241"/>
        <v>0</v>
      </c>
      <c r="CG227" s="775">
        <f t="shared" si="242"/>
        <v>0</v>
      </c>
      <c r="CH227" s="772"/>
      <c r="CI227" s="767"/>
      <c r="CJ227" s="776"/>
      <c r="CK227" s="874"/>
      <c r="CL227" s="778"/>
      <c r="CM227" s="764"/>
      <c r="CN227" s="764"/>
      <c r="CO227" s="767"/>
      <c r="CP227" s="780"/>
      <c r="CQ227" s="777"/>
      <c r="CR227" s="778"/>
      <c r="CS227" s="778"/>
      <c r="CT227" s="778"/>
      <c r="CU227" s="778"/>
      <c r="CV227" s="764"/>
      <c r="CW227" s="767"/>
      <c r="CX227" s="765"/>
      <c r="CY227" s="777"/>
      <c r="CZ227" s="778"/>
      <c r="DA227" s="778"/>
      <c r="DB227" s="778"/>
      <c r="DC227" s="778"/>
      <c r="DD227" s="767"/>
      <c r="DE227" s="767"/>
      <c r="DF227" s="765"/>
      <c r="DG227" s="892">
        <f t="shared" si="282"/>
        <v>0</v>
      </c>
      <c r="DH227" s="884">
        <f t="shared" si="243"/>
        <v>0</v>
      </c>
      <c r="DI227" s="883">
        <f t="shared" si="283"/>
        <v>0</v>
      </c>
      <c r="DJ227" s="884">
        <f t="shared" si="244"/>
        <v>0</v>
      </c>
      <c r="DK227" s="883">
        <f t="shared" si="284"/>
        <v>0</v>
      </c>
      <c r="DL227" s="884">
        <f t="shared" si="245"/>
        <v>0</v>
      </c>
      <c r="DM227" s="888">
        <f t="shared" si="270"/>
        <v>0</v>
      </c>
      <c r="DN227" s="886">
        <f t="shared" si="271"/>
        <v>0</v>
      </c>
      <c r="DO227" s="886">
        <f t="shared" si="272"/>
        <v>0</v>
      </c>
      <c r="DP227" s="888">
        <f t="shared" si="273"/>
        <v>0</v>
      </c>
      <c r="DQ227" s="886">
        <f t="shared" si="274"/>
        <v>0</v>
      </c>
      <c r="DR227" s="886">
        <f t="shared" si="275"/>
        <v>0</v>
      </c>
      <c r="DS227" s="888">
        <f t="shared" si="276"/>
        <v>0</v>
      </c>
      <c r="DT227" s="886">
        <f t="shared" si="277"/>
        <v>0</v>
      </c>
      <c r="DU227" s="886">
        <f t="shared" si="278"/>
        <v>0</v>
      </c>
      <c r="DV227" s="886">
        <f t="shared" si="279"/>
        <v>0</v>
      </c>
      <c r="DW227" s="888">
        <f t="shared" si="280"/>
        <v>0</v>
      </c>
      <c r="DX227" s="886">
        <f t="shared" si="253"/>
        <v>0</v>
      </c>
      <c r="DY227" s="886">
        <f t="shared" si="281"/>
        <v>0</v>
      </c>
      <c r="DZ227" s="954">
        <f t="shared" si="201"/>
        <v>0</v>
      </c>
      <c r="EA227" s="885">
        <f t="shared" si="255"/>
        <v>0</v>
      </c>
      <c r="EB227" s="885">
        <f t="shared" si="256"/>
        <v>0</v>
      </c>
      <c r="EC227" s="772"/>
      <c r="ED227" s="767"/>
      <c r="EE227" s="770"/>
      <c r="EF227" s="764"/>
      <c r="EG227" s="767"/>
      <c r="EH227" s="770"/>
      <c r="EI227" s="774">
        <f t="shared" si="257"/>
        <v>0</v>
      </c>
      <c r="EJ227" s="774">
        <f t="shared" si="258"/>
        <v>0</v>
      </c>
      <c r="EK227" s="775">
        <f t="shared" si="259"/>
        <v>0</v>
      </c>
      <c r="EL227" s="772"/>
      <c r="EM227" s="767"/>
      <c r="EN227" s="770"/>
      <c r="EO227" s="772"/>
      <c r="EP227" s="767"/>
      <c r="EQ227" s="770"/>
      <c r="ER227" s="772"/>
      <c r="ES227" s="767"/>
      <c r="ET227" s="616"/>
      <c r="EU227" s="774">
        <f t="shared" si="260"/>
        <v>0</v>
      </c>
      <c r="EV227" s="774">
        <f t="shared" si="261"/>
        <v>0</v>
      </c>
      <c r="EW227" s="775">
        <f t="shared" si="262"/>
        <v>0</v>
      </c>
      <c r="EX227" s="772"/>
      <c r="EY227" s="767"/>
      <c r="EZ227" s="606"/>
    </row>
    <row r="228" spans="1:156">
      <c r="A228" s="617" t="s">
        <v>88</v>
      </c>
      <c r="B228" s="612" t="s">
        <v>613</v>
      </c>
      <c r="C228" s="826"/>
      <c r="D228" s="613">
        <v>158088</v>
      </c>
      <c r="E228" s="614">
        <v>12</v>
      </c>
      <c r="F228" s="762"/>
      <c r="G228" s="763"/>
      <c r="H228" s="763"/>
      <c r="I228" s="764"/>
      <c r="J228" s="764"/>
      <c r="K228" s="764"/>
      <c r="L228" s="765"/>
      <c r="M228" s="762"/>
      <c r="N228" s="763"/>
      <c r="O228" s="766"/>
      <c r="P228" s="766"/>
      <c r="Q228" s="763"/>
      <c r="R228" s="763"/>
      <c r="S228" s="763"/>
      <c r="T228" s="763"/>
      <c r="U228" s="763"/>
      <c r="V228" s="764"/>
      <c r="W228" s="767"/>
      <c r="X228" s="765"/>
      <c r="Y228" s="762"/>
      <c r="Z228" s="763"/>
      <c r="AA228" s="763"/>
      <c r="AB228" s="763"/>
      <c r="AC228" s="764"/>
      <c r="AD228" s="767"/>
      <c r="AE228" s="763"/>
      <c r="AF228" s="763"/>
      <c r="AG228" s="763"/>
      <c r="AH228" s="764"/>
      <c r="AI228" s="767"/>
      <c r="AJ228" s="765"/>
      <c r="AK228" s="892">
        <f t="shared" si="209"/>
        <v>0</v>
      </c>
      <c r="AL228" s="884">
        <f t="shared" si="210"/>
        <v>0</v>
      </c>
      <c r="AM228" s="883">
        <f t="shared" si="211"/>
        <v>0</v>
      </c>
      <c r="AN228" s="884">
        <f t="shared" si="212"/>
        <v>0</v>
      </c>
      <c r="AO228" s="883">
        <f t="shared" si="213"/>
        <v>0</v>
      </c>
      <c r="AP228" s="884">
        <f t="shared" si="214"/>
        <v>0</v>
      </c>
      <c r="AQ228" s="768">
        <f t="shared" si="215"/>
        <v>0</v>
      </c>
      <c r="AR228" s="883">
        <f t="shared" si="216"/>
        <v>0</v>
      </c>
      <c r="AS228" s="886">
        <f t="shared" si="217"/>
        <v>0</v>
      </c>
      <c r="AT228" s="888">
        <f t="shared" si="218"/>
        <v>0</v>
      </c>
      <c r="AU228" s="886">
        <f t="shared" si="219"/>
        <v>0</v>
      </c>
      <c r="AV228" s="886">
        <f t="shared" si="220"/>
        <v>0</v>
      </c>
      <c r="AW228" s="888">
        <f t="shared" si="221"/>
        <v>0</v>
      </c>
      <c r="AX228" s="886">
        <f t="shared" si="222"/>
        <v>0</v>
      </c>
      <c r="AY228" s="886">
        <f t="shared" si="223"/>
        <v>0</v>
      </c>
      <c r="AZ228" s="888">
        <f t="shared" si="224"/>
        <v>0</v>
      </c>
      <c r="BA228" s="884">
        <f t="shared" si="225"/>
        <v>0</v>
      </c>
      <c r="BB228" s="883">
        <f t="shared" si="226"/>
        <v>0</v>
      </c>
      <c r="BC228" s="884">
        <f t="shared" si="227"/>
        <v>0</v>
      </c>
      <c r="BD228" s="883">
        <f t="shared" si="228"/>
        <v>0</v>
      </c>
      <c r="BE228" s="886">
        <f t="shared" si="229"/>
        <v>0</v>
      </c>
      <c r="BF228" s="886">
        <f t="shared" si="230"/>
        <v>0</v>
      </c>
      <c r="BG228" s="888">
        <f t="shared" si="231"/>
        <v>0</v>
      </c>
      <c r="BH228" s="886">
        <f t="shared" si="232"/>
        <v>0</v>
      </c>
      <c r="BI228" s="886">
        <f t="shared" si="233"/>
        <v>0</v>
      </c>
      <c r="BJ228" s="890">
        <f t="shared" si="234"/>
        <v>0</v>
      </c>
      <c r="BK228" s="885">
        <f t="shared" si="235"/>
        <v>0</v>
      </c>
      <c r="BL228" s="885">
        <f t="shared" si="236"/>
        <v>0</v>
      </c>
      <c r="BM228" s="762"/>
      <c r="BN228" s="764"/>
      <c r="BO228" s="770"/>
      <c r="BP228" s="763"/>
      <c r="BQ228" s="764"/>
      <c r="BR228" s="770"/>
      <c r="BS228" s="768">
        <f t="shared" si="237"/>
        <v>0</v>
      </c>
      <c r="BT228" s="768">
        <f t="shared" si="238"/>
        <v>0</v>
      </c>
      <c r="BU228" s="771">
        <f t="shared" si="239"/>
        <v>0</v>
      </c>
      <c r="BV228" s="772"/>
      <c r="BW228" s="767"/>
      <c r="BX228" s="765"/>
      <c r="BY228" s="772"/>
      <c r="BZ228" s="767"/>
      <c r="CA228" s="765"/>
      <c r="CB228" s="772"/>
      <c r="CC228" s="767"/>
      <c r="CD228" s="615"/>
      <c r="CE228" s="773">
        <f t="shared" si="240"/>
        <v>0</v>
      </c>
      <c r="CF228" s="774">
        <f t="shared" si="241"/>
        <v>0</v>
      </c>
      <c r="CG228" s="775">
        <f t="shared" si="242"/>
        <v>0</v>
      </c>
      <c r="CH228" s="772"/>
      <c r="CI228" s="767"/>
      <c r="CJ228" s="776"/>
      <c r="CK228" s="874"/>
      <c r="CL228" s="778"/>
      <c r="CM228" s="764"/>
      <c r="CN228" s="764"/>
      <c r="CO228" s="767"/>
      <c r="CP228" s="780"/>
      <c r="CQ228" s="777"/>
      <c r="CR228" s="778"/>
      <c r="CS228" s="778"/>
      <c r="CT228" s="778"/>
      <c r="CU228" s="778"/>
      <c r="CV228" s="764"/>
      <c r="CW228" s="767"/>
      <c r="CX228" s="765"/>
      <c r="CY228" s="777"/>
      <c r="CZ228" s="778"/>
      <c r="DA228" s="778"/>
      <c r="DB228" s="778"/>
      <c r="DC228" s="778"/>
      <c r="DD228" s="767"/>
      <c r="DE228" s="767"/>
      <c r="DF228" s="765"/>
      <c r="DG228" s="892">
        <f t="shared" si="282"/>
        <v>0</v>
      </c>
      <c r="DH228" s="884">
        <f t="shared" si="243"/>
        <v>0</v>
      </c>
      <c r="DI228" s="883">
        <f t="shared" si="283"/>
        <v>0</v>
      </c>
      <c r="DJ228" s="884">
        <f t="shared" si="244"/>
        <v>0</v>
      </c>
      <c r="DK228" s="883">
        <f t="shared" si="284"/>
        <v>0</v>
      </c>
      <c r="DL228" s="884">
        <f t="shared" si="245"/>
        <v>0</v>
      </c>
      <c r="DM228" s="888">
        <f t="shared" si="270"/>
        <v>0</v>
      </c>
      <c r="DN228" s="886">
        <f t="shared" si="271"/>
        <v>0</v>
      </c>
      <c r="DO228" s="886">
        <f t="shared" si="272"/>
        <v>0</v>
      </c>
      <c r="DP228" s="888">
        <f t="shared" si="273"/>
        <v>0</v>
      </c>
      <c r="DQ228" s="886">
        <f t="shared" si="274"/>
        <v>0</v>
      </c>
      <c r="DR228" s="886">
        <f t="shared" si="275"/>
        <v>0</v>
      </c>
      <c r="DS228" s="888">
        <f t="shared" si="276"/>
        <v>0</v>
      </c>
      <c r="DT228" s="886">
        <f t="shared" si="277"/>
        <v>0</v>
      </c>
      <c r="DU228" s="886">
        <f t="shared" si="278"/>
        <v>0</v>
      </c>
      <c r="DV228" s="886">
        <f t="shared" si="279"/>
        <v>0</v>
      </c>
      <c r="DW228" s="888">
        <f t="shared" si="280"/>
        <v>0</v>
      </c>
      <c r="DX228" s="886">
        <f t="shared" si="253"/>
        <v>0</v>
      </c>
      <c r="DY228" s="886">
        <f t="shared" si="281"/>
        <v>0</v>
      </c>
      <c r="DZ228" s="954">
        <f t="shared" si="201"/>
        <v>0</v>
      </c>
      <c r="EA228" s="885">
        <f t="shared" si="255"/>
        <v>0</v>
      </c>
      <c r="EB228" s="885">
        <f t="shared" si="256"/>
        <v>0</v>
      </c>
      <c r="EC228" s="772"/>
      <c r="ED228" s="767"/>
      <c r="EE228" s="770"/>
      <c r="EF228" s="764"/>
      <c r="EG228" s="767"/>
      <c r="EH228" s="770"/>
      <c r="EI228" s="774">
        <f t="shared" si="257"/>
        <v>0</v>
      </c>
      <c r="EJ228" s="774">
        <f t="shared" si="258"/>
        <v>0</v>
      </c>
      <c r="EK228" s="775">
        <f t="shared" si="259"/>
        <v>0</v>
      </c>
      <c r="EL228" s="772"/>
      <c r="EM228" s="767"/>
      <c r="EN228" s="770"/>
      <c r="EO228" s="772"/>
      <c r="EP228" s="767"/>
      <c r="EQ228" s="770"/>
      <c r="ER228" s="772"/>
      <c r="ES228" s="767"/>
      <c r="ET228" s="615"/>
      <c r="EU228" s="774">
        <f t="shared" si="260"/>
        <v>0</v>
      </c>
      <c r="EV228" s="774">
        <f t="shared" si="261"/>
        <v>0</v>
      </c>
      <c r="EW228" s="775">
        <f t="shared" si="262"/>
        <v>0</v>
      </c>
      <c r="EX228" s="772"/>
      <c r="EY228" s="767"/>
      <c r="EZ228" s="606"/>
    </row>
    <row r="229" spans="1:156">
      <c r="A229" s="618" t="s">
        <v>88</v>
      </c>
      <c r="B229" s="604" t="s">
        <v>619</v>
      </c>
      <c r="C229" s="824" t="s">
        <v>632</v>
      </c>
      <c r="D229" s="599">
        <v>160481</v>
      </c>
      <c r="E229" s="620">
        <v>12</v>
      </c>
      <c r="F229" s="762"/>
      <c r="G229" s="763"/>
      <c r="H229" s="763"/>
      <c r="I229" s="764"/>
      <c r="J229" s="764"/>
      <c r="K229" s="764"/>
      <c r="L229" s="765"/>
      <c r="M229" s="762"/>
      <c r="N229" s="763"/>
      <c r="O229" s="766"/>
      <c r="P229" s="766"/>
      <c r="Q229" s="763"/>
      <c r="R229" s="763"/>
      <c r="S229" s="763"/>
      <c r="T229" s="763"/>
      <c r="U229" s="763"/>
      <c r="V229" s="764"/>
      <c r="W229" s="767"/>
      <c r="X229" s="765"/>
      <c r="Y229" s="762"/>
      <c r="Z229" s="763"/>
      <c r="AA229" s="763"/>
      <c r="AB229" s="763"/>
      <c r="AC229" s="764"/>
      <c r="AD229" s="767"/>
      <c r="AE229" s="763"/>
      <c r="AF229" s="763"/>
      <c r="AG229" s="763"/>
      <c r="AH229" s="764"/>
      <c r="AI229" s="767"/>
      <c r="AJ229" s="765"/>
      <c r="AK229" s="892">
        <f t="shared" si="209"/>
        <v>0</v>
      </c>
      <c r="AL229" s="884">
        <f t="shared" si="210"/>
        <v>0</v>
      </c>
      <c r="AM229" s="883">
        <f t="shared" si="211"/>
        <v>0</v>
      </c>
      <c r="AN229" s="884">
        <f t="shared" si="212"/>
        <v>0</v>
      </c>
      <c r="AO229" s="883">
        <f t="shared" si="213"/>
        <v>0</v>
      </c>
      <c r="AP229" s="884">
        <f t="shared" si="214"/>
        <v>0</v>
      </c>
      <c r="AQ229" s="768">
        <f t="shared" si="215"/>
        <v>0</v>
      </c>
      <c r="AR229" s="883">
        <f t="shared" si="216"/>
        <v>0</v>
      </c>
      <c r="AS229" s="886">
        <f t="shared" si="217"/>
        <v>0</v>
      </c>
      <c r="AT229" s="888">
        <f t="shared" si="218"/>
        <v>0</v>
      </c>
      <c r="AU229" s="886">
        <f t="shared" si="219"/>
        <v>0</v>
      </c>
      <c r="AV229" s="886">
        <f t="shared" si="220"/>
        <v>0</v>
      </c>
      <c r="AW229" s="888">
        <f t="shared" si="221"/>
        <v>0</v>
      </c>
      <c r="AX229" s="886">
        <f t="shared" si="222"/>
        <v>0</v>
      </c>
      <c r="AY229" s="886">
        <f t="shared" si="223"/>
        <v>0</v>
      </c>
      <c r="AZ229" s="888">
        <f t="shared" si="224"/>
        <v>0</v>
      </c>
      <c r="BA229" s="884">
        <f t="shared" si="225"/>
        <v>0</v>
      </c>
      <c r="BB229" s="883">
        <f t="shared" si="226"/>
        <v>0</v>
      </c>
      <c r="BC229" s="884">
        <f t="shared" si="227"/>
        <v>0</v>
      </c>
      <c r="BD229" s="883">
        <f t="shared" si="228"/>
        <v>0</v>
      </c>
      <c r="BE229" s="886">
        <f t="shared" si="229"/>
        <v>0</v>
      </c>
      <c r="BF229" s="886">
        <f t="shared" si="230"/>
        <v>0</v>
      </c>
      <c r="BG229" s="888">
        <f t="shared" si="231"/>
        <v>0</v>
      </c>
      <c r="BH229" s="886">
        <f t="shared" si="232"/>
        <v>0</v>
      </c>
      <c r="BI229" s="886">
        <f t="shared" si="233"/>
        <v>0</v>
      </c>
      <c r="BJ229" s="890">
        <f t="shared" si="234"/>
        <v>0</v>
      </c>
      <c r="BK229" s="885">
        <f t="shared" si="235"/>
        <v>0</v>
      </c>
      <c r="BL229" s="885">
        <f t="shared" si="236"/>
        <v>0</v>
      </c>
      <c r="BM229" s="762"/>
      <c r="BN229" s="764"/>
      <c r="BO229" s="770"/>
      <c r="BP229" s="763"/>
      <c r="BQ229" s="764"/>
      <c r="BR229" s="770"/>
      <c r="BS229" s="768">
        <f t="shared" si="237"/>
        <v>0</v>
      </c>
      <c r="BT229" s="768">
        <f t="shared" si="238"/>
        <v>0</v>
      </c>
      <c r="BU229" s="771">
        <f t="shared" si="239"/>
        <v>0</v>
      </c>
      <c r="BV229" s="772"/>
      <c r="BW229" s="767"/>
      <c r="BX229" s="765"/>
      <c r="BY229" s="772"/>
      <c r="BZ229" s="767"/>
      <c r="CA229" s="765"/>
      <c r="CB229" s="772"/>
      <c r="CC229" s="767"/>
      <c r="CD229" s="765"/>
      <c r="CE229" s="773">
        <f t="shared" si="240"/>
        <v>0</v>
      </c>
      <c r="CF229" s="774">
        <f t="shared" si="241"/>
        <v>0</v>
      </c>
      <c r="CG229" s="775">
        <f t="shared" si="242"/>
        <v>0</v>
      </c>
      <c r="CH229" s="772"/>
      <c r="CI229" s="767"/>
      <c r="CJ229" s="776"/>
      <c r="CK229" s="874">
        <v>792</v>
      </c>
      <c r="CL229" s="778">
        <v>831</v>
      </c>
      <c r="CM229" s="764">
        <v>1003</v>
      </c>
      <c r="CN229" s="764">
        <v>798</v>
      </c>
      <c r="CO229" s="767">
        <v>790</v>
      </c>
      <c r="CP229" s="780">
        <v>834</v>
      </c>
      <c r="CQ229" s="777">
        <v>153</v>
      </c>
      <c r="CR229" s="778">
        <v>203</v>
      </c>
      <c r="CS229" s="778">
        <v>197</v>
      </c>
      <c r="CT229" s="778">
        <v>176</v>
      </c>
      <c r="CU229" s="778">
        <v>165</v>
      </c>
      <c r="CV229" s="764">
        <v>231</v>
      </c>
      <c r="CW229" s="767">
        <v>263</v>
      </c>
      <c r="CX229" s="765">
        <v>301</v>
      </c>
      <c r="CY229" s="777"/>
      <c r="CZ229" s="778"/>
      <c r="DA229" s="778"/>
      <c r="DB229" s="778"/>
      <c r="DC229" s="778"/>
      <c r="DD229" s="767"/>
      <c r="DE229" s="767"/>
      <c r="DF229" s="765"/>
      <c r="DG229" s="892">
        <f t="shared" si="282"/>
        <v>153</v>
      </c>
      <c r="DH229" s="884">
        <f t="shared" si="243"/>
        <v>153</v>
      </c>
      <c r="DI229" s="883">
        <f t="shared" si="283"/>
        <v>203</v>
      </c>
      <c r="DJ229" s="884">
        <f t="shared" si="244"/>
        <v>203</v>
      </c>
      <c r="DK229" s="883">
        <f t="shared" si="284"/>
        <v>197</v>
      </c>
      <c r="DL229" s="884">
        <f t="shared" si="245"/>
        <v>197</v>
      </c>
      <c r="DM229" s="888">
        <f t="shared" si="270"/>
        <v>176</v>
      </c>
      <c r="DN229" s="886">
        <f t="shared" si="271"/>
        <v>176</v>
      </c>
      <c r="DO229" s="886">
        <f t="shared" si="272"/>
        <v>176</v>
      </c>
      <c r="DP229" s="888">
        <f t="shared" si="273"/>
        <v>165</v>
      </c>
      <c r="DQ229" s="886">
        <f t="shared" si="274"/>
        <v>165</v>
      </c>
      <c r="DR229" s="886">
        <f t="shared" si="275"/>
        <v>165</v>
      </c>
      <c r="DS229" s="888">
        <f t="shared" si="276"/>
        <v>231</v>
      </c>
      <c r="DT229" s="886">
        <f t="shared" si="277"/>
        <v>231</v>
      </c>
      <c r="DU229" s="886">
        <f t="shared" si="278"/>
        <v>231</v>
      </c>
      <c r="DV229" s="886">
        <f t="shared" si="279"/>
        <v>231</v>
      </c>
      <c r="DW229" s="888">
        <f t="shared" si="280"/>
        <v>263</v>
      </c>
      <c r="DX229" s="886">
        <f t="shared" si="253"/>
        <v>263</v>
      </c>
      <c r="DY229" s="886">
        <f t="shared" si="281"/>
        <v>263</v>
      </c>
      <c r="DZ229" s="954">
        <f t="shared" si="201"/>
        <v>301</v>
      </c>
      <c r="EA229" s="885">
        <f t="shared" si="255"/>
        <v>301</v>
      </c>
      <c r="EB229" s="885">
        <f t="shared" si="256"/>
        <v>301</v>
      </c>
      <c r="EC229" s="772">
        <v>126</v>
      </c>
      <c r="ED229" s="767">
        <v>143</v>
      </c>
      <c r="EE229" s="770">
        <v>160</v>
      </c>
      <c r="EF229" s="764">
        <v>24</v>
      </c>
      <c r="EG229" s="767">
        <v>14</v>
      </c>
      <c r="EH229" s="770">
        <v>18</v>
      </c>
      <c r="EI229" s="774">
        <f t="shared" si="257"/>
        <v>81</v>
      </c>
      <c r="EJ229" s="774">
        <f t="shared" si="258"/>
        <v>106</v>
      </c>
      <c r="EK229" s="775">
        <f t="shared" si="259"/>
        <v>123</v>
      </c>
      <c r="EL229" s="772">
        <v>15</v>
      </c>
      <c r="EM229" s="767">
        <v>27</v>
      </c>
      <c r="EN229" s="770">
        <v>22</v>
      </c>
      <c r="EO229" s="772">
        <v>29</v>
      </c>
      <c r="EP229" s="767">
        <v>21</v>
      </c>
      <c r="EQ229" s="770">
        <v>45</v>
      </c>
      <c r="ER229" s="772">
        <v>26</v>
      </c>
      <c r="ES229" s="767">
        <v>25</v>
      </c>
      <c r="ET229" s="602">
        <v>33</v>
      </c>
      <c r="EU229" s="774">
        <f t="shared" si="260"/>
        <v>106</v>
      </c>
      <c r="EV229" s="774">
        <f t="shared" si="261"/>
        <v>92</v>
      </c>
      <c r="EW229" s="775">
        <f t="shared" si="262"/>
        <v>131</v>
      </c>
      <c r="EX229" s="772">
        <v>70</v>
      </c>
      <c r="EY229" s="767">
        <v>59</v>
      </c>
      <c r="EZ229" s="606">
        <v>26</v>
      </c>
    </row>
    <row r="230" spans="1:156">
      <c r="A230" s="617" t="s">
        <v>88</v>
      </c>
      <c r="B230" s="612" t="s">
        <v>614</v>
      </c>
      <c r="C230" s="826"/>
      <c r="D230" s="613">
        <v>158769</v>
      </c>
      <c r="E230" s="614">
        <v>12</v>
      </c>
      <c r="F230" s="762"/>
      <c r="G230" s="763"/>
      <c r="H230" s="763"/>
      <c r="I230" s="764"/>
      <c r="J230" s="764"/>
      <c r="K230" s="764"/>
      <c r="L230" s="765"/>
      <c r="M230" s="762"/>
      <c r="N230" s="763"/>
      <c r="O230" s="766"/>
      <c r="P230" s="766"/>
      <c r="Q230" s="763"/>
      <c r="R230" s="763"/>
      <c r="S230" s="763"/>
      <c r="T230" s="763"/>
      <c r="U230" s="763"/>
      <c r="V230" s="764"/>
      <c r="W230" s="767"/>
      <c r="X230" s="765"/>
      <c r="Y230" s="762"/>
      <c r="Z230" s="763"/>
      <c r="AA230" s="763"/>
      <c r="AB230" s="763"/>
      <c r="AC230" s="764"/>
      <c r="AD230" s="767"/>
      <c r="AE230" s="763"/>
      <c r="AF230" s="763"/>
      <c r="AG230" s="763"/>
      <c r="AH230" s="764"/>
      <c r="AI230" s="767"/>
      <c r="AJ230" s="765"/>
      <c r="AK230" s="892">
        <f t="shared" si="209"/>
        <v>0</v>
      </c>
      <c r="AL230" s="884">
        <f t="shared" si="210"/>
        <v>0</v>
      </c>
      <c r="AM230" s="883">
        <f t="shared" si="211"/>
        <v>0</v>
      </c>
      <c r="AN230" s="884">
        <f t="shared" si="212"/>
        <v>0</v>
      </c>
      <c r="AO230" s="883">
        <f t="shared" si="213"/>
        <v>0</v>
      </c>
      <c r="AP230" s="884">
        <f t="shared" si="214"/>
        <v>0</v>
      </c>
      <c r="AQ230" s="768">
        <f t="shared" si="215"/>
        <v>0</v>
      </c>
      <c r="AR230" s="883">
        <f t="shared" si="216"/>
        <v>0</v>
      </c>
      <c r="AS230" s="886">
        <f t="shared" si="217"/>
        <v>0</v>
      </c>
      <c r="AT230" s="888">
        <f t="shared" si="218"/>
        <v>0</v>
      </c>
      <c r="AU230" s="886">
        <f t="shared" si="219"/>
        <v>0</v>
      </c>
      <c r="AV230" s="886">
        <f t="shared" si="220"/>
        <v>0</v>
      </c>
      <c r="AW230" s="888">
        <f t="shared" si="221"/>
        <v>0</v>
      </c>
      <c r="AX230" s="886">
        <f t="shared" si="222"/>
        <v>0</v>
      </c>
      <c r="AY230" s="886">
        <f t="shared" si="223"/>
        <v>0</v>
      </c>
      <c r="AZ230" s="888">
        <f t="shared" si="224"/>
        <v>0</v>
      </c>
      <c r="BA230" s="884">
        <f t="shared" si="225"/>
        <v>0</v>
      </c>
      <c r="BB230" s="883">
        <f t="shared" si="226"/>
        <v>0</v>
      </c>
      <c r="BC230" s="884">
        <f t="shared" si="227"/>
        <v>0</v>
      </c>
      <c r="BD230" s="883">
        <f t="shared" si="228"/>
        <v>0</v>
      </c>
      <c r="BE230" s="886">
        <f t="shared" si="229"/>
        <v>0</v>
      </c>
      <c r="BF230" s="886">
        <f t="shared" si="230"/>
        <v>0</v>
      </c>
      <c r="BG230" s="888">
        <f t="shared" si="231"/>
        <v>0</v>
      </c>
      <c r="BH230" s="886">
        <f t="shared" si="232"/>
        <v>0</v>
      </c>
      <c r="BI230" s="886">
        <f t="shared" si="233"/>
        <v>0</v>
      </c>
      <c r="BJ230" s="890">
        <f t="shared" si="234"/>
        <v>0</v>
      </c>
      <c r="BK230" s="885">
        <f t="shared" si="235"/>
        <v>0</v>
      </c>
      <c r="BL230" s="885">
        <f t="shared" si="236"/>
        <v>0</v>
      </c>
      <c r="BM230" s="762"/>
      <c r="BN230" s="764"/>
      <c r="BO230" s="770"/>
      <c r="BP230" s="763"/>
      <c r="BQ230" s="764"/>
      <c r="BR230" s="770"/>
      <c r="BS230" s="768">
        <f t="shared" si="237"/>
        <v>0</v>
      </c>
      <c r="BT230" s="768">
        <f t="shared" si="238"/>
        <v>0</v>
      </c>
      <c r="BU230" s="771">
        <f t="shared" si="239"/>
        <v>0</v>
      </c>
      <c r="BV230" s="772"/>
      <c r="BW230" s="767"/>
      <c r="BX230" s="765"/>
      <c r="BY230" s="772"/>
      <c r="BZ230" s="767"/>
      <c r="CA230" s="765"/>
      <c r="CB230" s="772"/>
      <c r="CC230" s="767"/>
      <c r="CD230" s="615"/>
      <c r="CE230" s="773">
        <f t="shared" si="240"/>
        <v>0</v>
      </c>
      <c r="CF230" s="774">
        <f t="shared" si="241"/>
        <v>0</v>
      </c>
      <c r="CG230" s="775">
        <f t="shared" si="242"/>
        <v>0</v>
      </c>
      <c r="CH230" s="772"/>
      <c r="CI230" s="767"/>
      <c r="CJ230" s="776"/>
      <c r="CK230" s="874"/>
      <c r="CL230" s="778"/>
      <c r="CM230" s="764"/>
      <c r="CN230" s="764"/>
      <c r="CO230" s="767"/>
      <c r="CP230" s="780"/>
      <c r="CQ230" s="777"/>
      <c r="CR230" s="778"/>
      <c r="CS230" s="778"/>
      <c r="CT230" s="778"/>
      <c r="CU230" s="778"/>
      <c r="CV230" s="764"/>
      <c r="CW230" s="767"/>
      <c r="CX230" s="765"/>
      <c r="CY230" s="777"/>
      <c r="CZ230" s="778"/>
      <c r="DA230" s="778"/>
      <c r="DB230" s="778"/>
      <c r="DC230" s="778"/>
      <c r="DD230" s="767"/>
      <c r="DE230" s="767"/>
      <c r="DF230" s="765"/>
      <c r="DG230" s="892">
        <f t="shared" si="282"/>
        <v>0</v>
      </c>
      <c r="DH230" s="884">
        <f t="shared" si="243"/>
        <v>0</v>
      </c>
      <c r="DI230" s="883">
        <f t="shared" si="283"/>
        <v>0</v>
      </c>
      <c r="DJ230" s="884">
        <f t="shared" si="244"/>
        <v>0</v>
      </c>
      <c r="DK230" s="883">
        <f t="shared" si="284"/>
        <v>0</v>
      </c>
      <c r="DL230" s="884">
        <f t="shared" si="245"/>
        <v>0</v>
      </c>
      <c r="DM230" s="888">
        <f t="shared" ref="DM230:DM282" si="285">IF(CT230&gt;0,CT230-DB230,)</f>
        <v>0</v>
      </c>
      <c r="DN230" s="886">
        <f t="shared" si="249"/>
        <v>0</v>
      </c>
      <c r="DO230" s="886">
        <f t="shared" ref="DO230:DO293" si="286">IF(EL230&gt;0,DM230,)</f>
        <v>0</v>
      </c>
      <c r="DP230" s="888">
        <f t="shared" ref="DP230:DP277" si="287">IF(CU230&gt;0,CU230-DC230,)</f>
        <v>0</v>
      </c>
      <c r="DQ230" s="886">
        <f t="shared" si="250"/>
        <v>0</v>
      </c>
      <c r="DR230" s="886">
        <f t="shared" ref="DR230:DR293" si="288">IF(EM230&gt;0,DP230,)</f>
        <v>0</v>
      </c>
      <c r="DS230" s="888">
        <f t="shared" ref="DS230:DS277" si="289">IF(CV230&gt;0,CV230-DD230,)</f>
        <v>0</v>
      </c>
      <c r="DT230" s="886">
        <f t="shared" si="251"/>
        <v>0</v>
      </c>
      <c r="DU230" s="886">
        <f t="shared" ref="DU230:DU293" si="290">IF(EN230&gt;0,DS230,)</f>
        <v>0</v>
      </c>
      <c r="DV230" s="886">
        <f t="shared" ref="DV230:DV263" si="291">IF(EC230&gt;0,DS230,)</f>
        <v>0</v>
      </c>
      <c r="DW230" s="888">
        <f t="shared" ref="DW230:DW277" si="292">IF(CW230&gt;0,CW230-DE230,)</f>
        <v>0</v>
      </c>
      <c r="DX230" s="886">
        <f t="shared" si="253"/>
        <v>0</v>
      </c>
      <c r="DY230" s="886">
        <f t="shared" ref="DY230:DY263" si="293">IF(ED230&gt;0,DW230,)</f>
        <v>0</v>
      </c>
      <c r="DZ230" s="954">
        <f t="shared" si="201"/>
        <v>0</v>
      </c>
      <c r="EA230" s="885">
        <f t="shared" si="255"/>
        <v>0</v>
      </c>
      <c r="EB230" s="885">
        <f t="shared" si="256"/>
        <v>0</v>
      </c>
      <c r="EC230" s="772"/>
      <c r="ED230" s="767"/>
      <c r="EE230" s="770"/>
      <c r="EF230" s="764"/>
      <c r="EG230" s="767"/>
      <c r="EH230" s="770"/>
      <c r="EI230" s="774">
        <f t="shared" si="257"/>
        <v>0</v>
      </c>
      <c r="EJ230" s="774">
        <f t="shared" si="258"/>
        <v>0</v>
      </c>
      <c r="EK230" s="775">
        <f t="shared" si="259"/>
        <v>0</v>
      </c>
      <c r="EL230" s="772"/>
      <c r="EM230" s="767"/>
      <c r="EN230" s="770"/>
      <c r="EO230" s="772"/>
      <c r="EP230" s="767"/>
      <c r="EQ230" s="770"/>
      <c r="ER230" s="772"/>
      <c r="ES230" s="767"/>
      <c r="ET230" s="615"/>
      <c r="EU230" s="774">
        <f t="shared" si="260"/>
        <v>0</v>
      </c>
      <c r="EV230" s="774">
        <f t="shared" si="261"/>
        <v>0</v>
      </c>
      <c r="EW230" s="775">
        <f t="shared" si="262"/>
        <v>0</v>
      </c>
      <c r="EX230" s="772"/>
      <c r="EY230" s="767"/>
      <c r="EZ230" s="606"/>
    </row>
    <row r="231" spans="1:156">
      <c r="A231" s="617" t="s">
        <v>88</v>
      </c>
      <c r="B231" s="612" t="s">
        <v>615</v>
      </c>
      <c r="C231" s="826"/>
      <c r="D231" s="613">
        <v>160667</v>
      </c>
      <c r="E231" s="614">
        <v>12</v>
      </c>
      <c r="F231" s="762"/>
      <c r="G231" s="763"/>
      <c r="H231" s="763"/>
      <c r="I231" s="764"/>
      <c r="J231" s="764"/>
      <c r="K231" s="764"/>
      <c r="L231" s="765"/>
      <c r="M231" s="762"/>
      <c r="N231" s="763"/>
      <c r="O231" s="766"/>
      <c r="P231" s="766"/>
      <c r="Q231" s="763"/>
      <c r="R231" s="763"/>
      <c r="S231" s="763"/>
      <c r="T231" s="763"/>
      <c r="U231" s="763"/>
      <c r="V231" s="764"/>
      <c r="W231" s="767"/>
      <c r="X231" s="765"/>
      <c r="Y231" s="762"/>
      <c r="Z231" s="763"/>
      <c r="AA231" s="763"/>
      <c r="AB231" s="763"/>
      <c r="AC231" s="764"/>
      <c r="AD231" s="767"/>
      <c r="AE231" s="763"/>
      <c r="AF231" s="763"/>
      <c r="AG231" s="763"/>
      <c r="AH231" s="764"/>
      <c r="AI231" s="767"/>
      <c r="AJ231" s="765"/>
      <c r="AK231" s="892">
        <f t="shared" si="209"/>
        <v>0</v>
      </c>
      <c r="AL231" s="884">
        <f t="shared" si="210"/>
        <v>0</v>
      </c>
      <c r="AM231" s="883">
        <f t="shared" si="211"/>
        <v>0</v>
      </c>
      <c r="AN231" s="884">
        <f t="shared" si="212"/>
        <v>0</v>
      </c>
      <c r="AO231" s="883">
        <f t="shared" si="213"/>
        <v>0</v>
      </c>
      <c r="AP231" s="884">
        <f t="shared" si="214"/>
        <v>0</v>
      </c>
      <c r="AQ231" s="768">
        <f t="shared" si="215"/>
        <v>0</v>
      </c>
      <c r="AR231" s="883">
        <f t="shared" si="216"/>
        <v>0</v>
      </c>
      <c r="AS231" s="886">
        <f t="shared" si="217"/>
        <v>0</v>
      </c>
      <c r="AT231" s="888">
        <f t="shared" si="218"/>
        <v>0</v>
      </c>
      <c r="AU231" s="886">
        <f t="shared" si="219"/>
        <v>0</v>
      </c>
      <c r="AV231" s="886">
        <f t="shared" si="220"/>
        <v>0</v>
      </c>
      <c r="AW231" s="888">
        <f t="shared" si="221"/>
        <v>0</v>
      </c>
      <c r="AX231" s="886">
        <f t="shared" si="222"/>
        <v>0</v>
      </c>
      <c r="AY231" s="886">
        <f t="shared" si="223"/>
        <v>0</v>
      </c>
      <c r="AZ231" s="888">
        <f t="shared" si="224"/>
        <v>0</v>
      </c>
      <c r="BA231" s="884">
        <f t="shared" si="225"/>
        <v>0</v>
      </c>
      <c r="BB231" s="883">
        <f t="shared" si="226"/>
        <v>0</v>
      </c>
      <c r="BC231" s="884">
        <f t="shared" si="227"/>
        <v>0</v>
      </c>
      <c r="BD231" s="883">
        <f t="shared" si="228"/>
        <v>0</v>
      </c>
      <c r="BE231" s="886">
        <f t="shared" si="229"/>
        <v>0</v>
      </c>
      <c r="BF231" s="886">
        <f t="shared" si="230"/>
        <v>0</v>
      </c>
      <c r="BG231" s="888">
        <f t="shared" si="231"/>
        <v>0</v>
      </c>
      <c r="BH231" s="886">
        <f t="shared" si="232"/>
        <v>0</v>
      </c>
      <c r="BI231" s="886">
        <f t="shared" si="233"/>
        <v>0</v>
      </c>
      <c r="BJ231" s="890">
        <f t="shared" si="234"/>
        <v>0</v>
      </c>
      <c r="BK231" s="885">
        <f t="shared" si="235"/>
        <v>0</v>
      </c>
      <c r="BL231" s="885">
        <f t="shared" si="236"/>
        <v>0</v>
      </c>
      <c r="BM231" s="762"/>
      <c r="BN231" s="764"/>
      <c r="BO231" s="770"/>
      <c r="BP231" s="763"/>
      <c r="BQ231" s="764"/>
      <c r="BR231" s="770"/>
      <c r="BS231" s="768">
        <f t="shared" si="237"/>
        <v>0</v>
      </c>
      <c r="BT231" s="768">
        <f t="shared" si="238"/>
        <v>0</v>
      </c>
      <c r="BU231" s="771">
        <f t="shared" si="239"/>
        <v>0</v>
      </c>
      <c r="BV231" s="772"/>
      <c r="BW231" s="767"/>
      <c r="BX231" s="765"/>
      <c r="BY231" s="772"/>
      <c r="BZ231" s="767"/>
      <c r="CA231" s="765"/>
      <c r="CB231" s="772"/>
      <c r="CC231" s="767"/>
      <c r="CD231" s="615"/>
      <c r="CE231" s="773">
        <f t="shared" si="240"/>
        <v>0</v>
      </c>
      <c r="CF231" s="774">
        <f t="shared" si="241"/>
        <v>0</v>
      </c>
      <c r="CG231" s="775">
        <f t="shared" si="242"/>
        <v>0</v>
      </c>
      <c r="CH231" s="772"/>
      <c r="CI231" s="767"/>
      <c r="CJ231" s="776"/>
      <c r="CK231" s="874"/>
      <c r="CL231" s="778"/>
      <c r="CM231" s="764"/>
      <c r="CN231" s="764"/>
      <c r="CO231" s="767"/>
      <c r="CP231" s="780"/>
      <c r="CQ231" s="777"/>
      <c r="CR231" s="778"/>
      <c r="CS231" s="778"/>
      <c r="CT231" s="778"/>
      <c r="CU231" s="778"/>
      <c r="CV231" s="764"/>
      <c r="CW231" s="767"/>
      <c r="CX231" s="765"/>
      <c r="CY231" s="777"/>
      <c r="CZ231" s="778"/>
      <c r="DA231" s="778"/>
      <c r="DB231" s="778"/>
      <c r="DC231" s="778"/>
      <c r="DD231" s="767"/>
      <c r="DE231" s="767"/>
      <c r="DF231" s="765"/>
      <c r="DG231" s="892">
        <f t="shared" si="282"/>
        <v>0</v>
      </c>
      <c r="DH231" s="884">
        <f t="shared" si="243"/>
        <v>0</v>
      </c>
      <c r="DI231" s="883">
        <f t="shared" si="283"/>
        <v>0</v>
      </c>
      <c r="DJ231" s="884">
        <f t="shared" si="244"/>
        <v>0</v>
      </c>
      <c r="DK231" s="883">
        <f t="shared" si="284"/>
        <v>0</v>
      </c>
      <c r="DL231" s="884">
        <f t="shared" si="245"/>
        <v>0</v>
      </c>
      <c r="DM231" s="888">
        <f t="shared" si="285"/>
        <v>0</v>
      </c>
      <c r="DN231" s="886">
        <f t="shared" si="249"/>
        <v>0</v>
      </c>
      <c r="DO231" s="886">
        <f t="shared" si="286"/>
        <v>0</v>
      </c>
      <c r="DP231" s="888">
        <f t="shared" si="287"/>
        <v>0</v>
      </c>
      <c r="DQ231" s="886">
        <f t="shared" si="250"/>
        <v>0</v>
      </c>
      <c r="DR231" s="886">
        <f t="shared" si="288"/>
        <v>0</v>
      </c>
      <c r="DS231" s="888">
        <f t="shared" si="289"/>
        <v>0</v>
      </c>
      <c r="DT231" s="886">
        <f t="shared" si="251"/>
        <v>0</v>
      </c>
      <c r="DU231" s="886">
        <f t="shared" si="290"/>
        <v>0</v>
      </c>
      <c r="DV231" s="886">
        <f t="shared" si="291"/>
        <v>0</v>
      </c>
      <c r="DW231" s="888">
        <f t="shared" si="292"/>
        <v>0</v>
      </c>
      <c r="DX231" s="886">
        <f t="shared" si="253"/>
        <v>0</v>
      </c>
      <c r="DY231" s="886">
        <f t="shared" si="293"/>
        <v>0</v>
      </c>
      <c r="DZ231" s="954">
        <f t="shared" si="201"/>
        <v>0</v>
      </c>
      <c r="EA231" s="885">
        <f t="shared" si="255"/>
        <v>0</v>
      </c>
      <c r="EB231" s="885">
        <f t="shared" si="256"/>
        <v>0</v>
      </c>
      <c r="EC231" s="772"/>
      <c r="ED231" s="767"/>
      <c r="EE231" s="770"/>
      <c r="EF231" s="764"/>
      <c r="EG231" s="767"/>
      <c r="EH231" s="770"/>
      <c r="EI231" s="774">
        <f t="shared" si="257"/>
        <v>0</v>
      </c>
      <c r="EJ231" s="774">
        <f t="shared" si="258"/>
        <v>0</v>
      </c>
      <c r="EK231" s="775">
        <f t="shared" si="259"/>
        <v>0</v>
      </c>
      <c r="EL231" s="772"/>
      <c r="EM231" s="767"/>
      <c r="EN231" s="770"/>
      <c r="EO231" s="772"/>
      <c r="EP231" s="767"/>
      <c r="EQ231" s="770"/>
      <c r="ER231" s="772"/>
      <c r="ES231" s="767"/>
      <c r="ET231" s="615"/>
      <c r="EU231" s="774">
        <f t="shared" si="260"/>
        <v>0</v>
      </c>
      <c r="EV231" s="774">
        <f t="shared" si="261"/>
        <v>0</v>
      </c>
      <c r="EW231" s="775">
        <f t="shared" si="262"/>
        <v>0</v>
      </c>
      <c r="EX231" s="772"/>
      <c r="EY231" s="767"/>
      <c r="EZ231" s="606"/>
    </row>
    <row r="232" spans="1:156">
      <c r="A232" s="617" t="s">
        <v>88</v>
      </c>
      <c r="B232" s="612" t="s">
        <v>616</v>
      </c>
      <c r="C232" s="826"/>
      <c r="D232" s="613">
        <v>160010</v>
      </c>
      <c r="E232" s="614">
        <v>12</v>
      </c>
      <c r="F232" s="762"/>
      <c r="G232" s="763"/>
      <c r="H232" s="763"/>
      <c r="I232" s="764"/>
      <c r="J232" s="764"/>
      <c r="K232" s="764"/>
      <c r="L232" s="765"/>
      <c r="M232" s="762"/>
      <c r="N232" s="763"/>
      <c r="O232" s="766"/>
      <c r="P232" s="766"/>
      <c r="Q232" s="763"/>
      <c r="R232" s="763"/>
      <c r="S232" s="763"/>
      <c r="T232" s="763"/>
      <c r="U232" s="763"/>
      <c r="V232" s="764"/>
      <c r="W232" s="767"/>
      <c r="X232" s="765"/>
      <c r="Y232" s="762"/>
      <c r="Z232" s="763"/>
      <c r="AA232" s="763"/>
      <c r="AB232" s="763"/>
      <c r="AC232" s="764"/>
      <c r="AD232" s="767"/>
      <c r="AE232" s="763"/>
      <c r="AF232" s="763"/>
      <c r="AG232" s="763"/>
      <c r="AH232" s="764"/>
      <c r="AI232" s="767"/>
      <c r="AJ232" s="765"/>
      <c r="AK232" s="892">
        <f t="shared" si="209"/>
        <v>0</v>
      </c>
      <c r="AL232" s="884">
        <f t="shared" si="210"/>
        <v>0</v>
      </c>
      <c r="AM232" s="883">
        <f t="shared" si="211"/>
        <v>0</v>
      </c>
      <c r="AN232" s="884">
        <f t="shared" si="212"/>
        <v>0</v>
      </c>
      <c r="AO232" s="883">
        <f t="shared" si="213"/>
        <v>0</v>
      </c>
      <c r="AP232" s="884">
        <f t="shared" si="214"/>
        <v>0</v>
      </c>
      <c r="AQ232" s="768">
        <f t="shared" si="215"/>
        <v>0</v>
      </c>
      <c r="AR232" s="883">
        <f t="shared" si="216"/>
        <v>0</v>
      </c>
      <c r="AS232" s="886">
        <f t="shared" si="217"/>
        <v>0</v>
      </c>
      <c r="AT232" s="888">
        <f t="shared" si="218"/>
        <v>0</v>
      </c>
      <c r="AU232" s="886">
        <f t="shared" si="219"/>
        <v>0</v>
      </c>
      <c r="AV232" s="886">
        <f t="shared" si="220"/>
        <v>0</v>
      </c>
      <c r="AW232" s="888">
        <f t="shared" si="221"/>
        <v>0</v>
      </c>
      <c r="AX232" s="886">
        <f t="shared" si="222"/>
        <v>0</v>
      </c>
      <c r="AY232" s="886">
        <f t="shared" si="223"/>
        <v>0</v>
      </c>
      <c r="AZ232" s="888">
        <f t="shared" si="224"/>
        <v>0</v>
      </c>
      <c r="BA232" s="884">
        <f t="shared" si="225"/>
        <v>0</v>
      </c>
      <c r="BB232" s="883">
        <f t="shared" si="226"/>
        <v>0</v>
      </c>
      <c r="BC232" s="884">
        <f t="shared" si="227"/>
        <v>0</v>
      </c>
      <c r="BD232" s="883">
        <f t="shared" si="228"/>
        <v>0</v>
      </c>
      <c r="BE232" s="886">
        <f t="shared" si="229"/>
        <v>0</v>
      </c>
      <c r="BF232" s="886">
        <f t="shared" si="230"/>
        <v>0</v>
      </c>
      <c r="BG232" s="888">
        <f t="shared" si="231"/>
        <v>0</v>
      </c>
      <c r="BH232" s="886">
        <f t="shared" si="232"/>
        <v>0</v>
      </c>
      <c r="BI232" s="886">
        <f t="shared" si="233"/>
        <v>0</v>
      </c>
      <c r="BJ232" s="890">
        <f t="shared" si="234"/>
        <v>0</v>
      </c>
      <c r="BK232" s="885">
        <f t="shared" si="235"/>
        <v>0</v>
      </c>
      <c r="BL232" s="885">
        <f t="shared" si="236"/>
        <v>0</v>
      </c>
      <c r="BM232" s="762"/>
      <c r="BN232" s="764"/>
      <c r="BO232" s="770"/>
      <c r="BP232" s="763"/>
      <c r="BQ232" s="764"/>
      <c r="BR232" s="770"/>
      <c r="BS232" s="768">
        <f t="shared" si="237"/>
        <v>0</v>
      </c>
      <c r="BT232" s="768">
        <f t="shared" si="238"/>
        <v>0</v>
      </c>
      <c r="BU232" s="771">
        <f t="shared" si="239"/>
        <v>0</v>
      </c>
      <c r="BV232" s="772"/>
      <c r="BW232" s="767"/>
      <c r="BX232" s="765"/>
      <c r="BY232" s="772"/>
      <c r="BZ232" s="767"/>
      <c r="CA232" s="765"/>
      <c r="CB232" s="772"/>
      <c r="CC232" s="767"/>
      <c r="CD232" s="615"/>
      <c r="CE232" s="773">
        <f t="shared" si="240"/>
        <v>0</v>
      </c>
      <c r="CF232" s="774">
        <f t="shared" si="241"/>
        <v>0</v>
      </c>
      <c r="CG232" s="775">
        <f t="shared" si="242"/>
        <v>0</v>
      </c>
      <c r="CH232" s="772"/>
      <c r="CI232" s="767"/>
      <c r="CJ232" s="776"/>
      <c r="CK232" s="874"/>
      <c r="CL232" s="778"/>
      <c r="CM232" s="764"/>
      <c r="CN232" s="764"/>
      <c r="CO232" s="767"/>
      <c r="CP232" s="780"/>
      <c r="CQ232" s="777"/>
      <c r="CR232" s="778"/>
      <c r="CS232" s="778"/>
      <c r="CT232" s="778"/>
      <c r="CU232" s="778"/>
      <c r="CV232" s="764"/>
      <c r="CW232" s="767"/>
      <c r="CX232" s="765"/>
      <c r="CY232" s="777"/>
      <c r="CZ232" s="778"/>
      <c r="DA232" s="778"/>
      <c r="DB232" s="778"/>
      <c r="DC232" s="778"/>
      <c r="DD232" s="767"/>
      <c r="DE232" s="767"/>
      <c r="DF232" s="765"/>
      <c r="DG232" s="892">
        <f t="shared" si="282"/>
        <v>0</v>
      </c>
      <c r="DH232" s="884">
        <f t="shared" si="243"/>
        <v>0</v>
      </c>
      <c r="DI232" s="883">
        <f t="shared" si="283"/>
        <v>0</v>
      </c>
      <c r="DJ232" s="884">
        <f t="shared" si="244"/>
        <v>0</v>
      </c>
      <c r="DK232" s="883">
        <f t="shared" si="284"/>
        <v>0</v>
      </c>
      <c r="DL232" s="884">
        <f t="shared" si="245"/>
        <v>0</v>
      </c>
      <c r="DM232" s="888">
        <f t="shared" si="285"/>
        <v>0</v>
      </c>
      <c r="DN232" s="886">
        <f t="shared" si="249"/>
        <v>0</v>
      </c>
      <c r="DO232" s="886">
        <f t="shared" si="286"/>
        <v>0</v>
      </c>
      <c r="DP232" s="888">
        <f t="shared" si="287"/>
        <v>0</v>
      </c>
      <c r="DQ232" s="886">
        <f t="shared" si="250"/>
        <v>0</v>
      </c>
      <c r="DR232" s="886">
        <f t="shared" si="288"/>
        <v>0</v>
      </c>
      <c r="DS232" s="888">
        <f t="shared" si="289"/>
        <v>0</v>
      </c>
      <c r="DT232" s="886">
        <f t="shared" si="251"/>
        <v>0</v>
      </c>
      <c r="DU232" s="886">
        <f t="shared" si="290"/>
        <v>0</v>
      </c>
      <c r="DV232" s="886">
        <f t="shared" si="291"/>
        <v>0</v>
      </c>
      <c r="DW232" s="888">
        <f t="shared" si="292"/>
        <v>0</v>
      </c>
      <c r="DX232" s="886">
        <f t="shared" si="253"/>
        <v>0</v>
      </c>
      <c r="DY232" s="886">
        <f t="shared" si="293"/>
        <v>0</v>
      </c>
      <c r="DZ232" s="954">
        <f t="shared" si="201"/>
        <v>0</v>
      </c>
      <c r="EA232" s="885">
        <f t="shared" si="255"/>
        <v>0</v>
      </c>
      <c r="EB232" s="885">
        <f t="shared" si="256"/>
        <v>0</v>
      </c>
      <c r="EC232" s="772"/>
      <c r="ED232" s="767"/>
      <c r="EE232" s="770"/>
      <c r="EF232" s="764"/>
      <c r="EG232" s="767"/>
      <c r="EH232" s="770"/>
      <c r="EI232" s="774">
        <f t="shared" si="257"/>
        <v>0</v>
      </c>
      <c r="EJ232" s="774">
        <f t="shared" si="258"/>
        <v>0</v>
      </c>
      <c r="EK232" s="775">
        <f t="shared" si="259"/>
        <v>0</v>
      </c>
      <c r="EL232" s="772"/>
      <c r="EM232" s="767"/>
      <c r="EN232" s="770"/>
      <c r="EO232" s="772"/>
      <c r="EP232" s="767"/>
      <c r="EQ232" s="770"/>
      <c r="ER232" s="772"/>
      <c r="ES232" s="767"/>
      <c r="ET232" s="615"/>
      <c r="EU232" s="774">
        <f t="shared" si="260"/>
        <v>0</v>
      </c>
      <c r="EV232" s="774">
        <f t="shared" si="261"/>
        <v>0</v>
      </c>
      <c r="EW232" s="775">
        <f t="shared" si="262"/>
        <v>0</v>
      </c>
      <c r="EX232" s="772"/>
      <c r="EY232" s="767"/>
      <c r="EZ232" s="606"/>
    </row>
    <row r="233" spans="1:156">
      <c r="A233" s="617" t="s">
        <v>88</v>
      </c>
      <c r="B233" s="612" t="s">
        <v>617</v>
      </c>
      <c r="C233" s="826"/>
      <c r="D233" s="613">
        <v>160913</v>
      </c>
      <c r="E233" s="614">
        <v>12</v>
      </c>
      <c r="F233" s="762"/>
      <c r="G233" s="763"/>
      <c r="H233" s="763"/>
      <c r="I233" s="764"/>
      <c r="J233" s="764"/>
      <c r="K233" s="764"/>
      <c r="L233" s="765"/>
      <c r="M233" s="762"/>
      <c r="N233" s="763"/>
      <c r="O233" s="766"/>
      <c r="P233" s="766"/>
      <c r="Q233" s="763"/>
      <c r="R233" s="763"/>
      <c r="S233" s="763"/>
      <c r="T233" s="763"/>
      <c r="U233" s="763"/>
      <c r="V233" s="764"/>
      <c r="W233" s="767"/>
      <c r="X233" s="765"/>
      <c r="Y233" s="762"/>
      <c r="Z233" s="763"/>
      <c r="AA233" s="763"/>
      <c r="AB233" s="763"/>
      <c r="AC233" s="764"/>
      <c r="AD233" s="767"/>
      <c r="AE233" s="763"/>
      <c r="AF233" s="763"/>
      <c r="AG233" s="763"/>
      <c r="AH233" s="764"/>
      <c r="AI233" s="767"/>
      <c r="AJ233" s="765"/>
      <c r="AK233" s="892">
        <f t="shared" si="209"/>
        <v>0</v>
      </c>
      <c r="AL233" s="884">
        <f t="shared" si="210"/>
        <v>0</v>
      </c>
      <c r="AM233" s="883">
        <f t="shared" si="211"/>
        <v>0</v>
      </c>
      <c r="AN233" s="884">
        <f t="shared" si="212"/>
        <v>0</v>
      </c>
      <c r="AO233" s="883">
        <f t="shared" si="213"/>
        <v>0</v>
      </c>
      <c r="AP233" s="884">
        <f t="shared" si="214"/>
        <v>0</v>
      </c>
      <c r="AQ233" s="768">
        <f t="shared" si="215"/>
        <v>0</v>
      </c>
      <c r="AR233" s="883">
        <f t="shared" si="216"/>
        <v>0</v>
      </c>
      <c r="AS233" s="886">
        <f t="shared" si="217"/>
        <v>0</v>
      </c>
      <c r="AT233" s="888">
        <f t="shared" si="218"/>
        <v>0</v>
      </c>
      <c r="AU233" s="886">
        <f t="shared" si="219"/>
        <v>0</v>
      </c>
      <c r="AV233" s="886">
        <f t="shared" si="220"/>
        <v>0</v>
      </c>
      <c r="AW233" s="888">
        <f t="shared" si="221"/>
        <v>0</v>
      </c>
      <c r="AX233" s="886">
        <f t="shared" si="222"/>
        <v>0</v>
      </c>
      <c r="AY233" s="886">
        <f t="shared" si="223"/>
        <v>0</v>
      </c>
      <c r="AZ233" s="888">
        <f t="shared" si="224"/>
        <v>0</v>
      </c>
      <c r="BA233" s="884">
        <f t="shared" si="225"/>
        <v>0</v>
      </c>
      <c r="BB233" s="883">
        <f t="shared" si="226"/>
        <v>0</v>
      </c>
      <c r="BC233" s="884">
        <f t="shared" si="227"/>
        <v>0</v>
      </c>
      <c r="BD233" s="883">
        <f t="shared" si="228"/>
        <v>0</v>
      </c>
      <c r="BE233" s="886">
        <f t="shared" si="229"/>
        <v>0</v>
      </c>
      <c r="BF233" s="886">
        <f t="shared" si="230"/>
        <v>0</v>
      </c>
      <c r="BG233" s="888">
        <f t="shared" si="231"/>
        <v>0</v>
      </c>
      <c r="BH233" s="886">
        <f t="shared" si="232"/>
        <v>0</v>
      </c>
      <c r="BI233" s="886">
        <f t="shared" si="233"/>
        <v>0</v>
      </c>
      <c r="BJ233" s="890">
        <f t="shared" si="234"/>
        <v>0</v>
      </c>
      <c r="BK233" s="885">
        <f t="shared" si="235"/>
        <v>0</v>
      </c>
      <c r="BL233" s="885">
        <f t="shared" si="236"/>
        <v>0</v>
      </c>
      <c r="BM233" s="762"/>
      <c r="BN233" s="764"/>
      <c r="BO233" s="770"/>
      <c r="BP233" s="763"/>
      <c r="BQ233" s="764"/>
      <c r="BR233" s="770"/>
      <c r="BS233" s="768">
        <f t="shared" si="237"/>
        <v>0</v>
      </c>
      <c r="BT233" s="768">
        <f t="shared" si="238"/>
        <v>0</v>
      </c>
      <c r="BU233" s="771">
        <f t="shared" si="239"/>
        <v>0</v>
      </c>
      <c r="BV233" s="772"/>
      <c r="BW233" s="767"/>
      <c r="BX233" s="765"/>
      <c r="BY233" s="772"/>
      <c r="BZ233" s="767"/>
      <c r="CA233" s="765"/>
      <c r="CB233" s="772"/>
      <c r="CC233" s="767"/>
      <c r="CD233" s="615"/>
      <c r="CE233" s="773">
        <f t="shared" si="240"/>
        <v>0</v>
      </c>
      <c r="CF233" s="774">
        <f t="shared" si="241"/>
        <v>0</v>
      </c>
      <c r="CG233" s="775">
        <f t="shared" si="242"/>
        <v>0</v>
      </c>
      <c r="CH233" s="772"/>
      <c r="CI233" s="767"/>
      <c r="CJ233" s="776"/>
      <c r="CK233" s="874"/>
      <c r="CL233" s="778"/>
      <c r="CM233" s="764"/>
      <c r="CN233" s="764"/>
      <c r="CO233" s="767"/>
      <c r="CP233" s="780"/>
      <c r="CQ233" s="777"/>
      <c r="CR233" s="778"/>
      <c r="CS233" s="778"/>
      <c r="CT233" s="778"/>
      <c r="CU233" s="778"/>
      <c r="CV233" s="764"/>
      <c r="CW233" s="767"/>
      <c r="CX233" s="765"/>
      <c r="CY233" s="777"/>
      <c r="CZ233" s="778"/>
      <c r="DA233" s="778"/>
      <c r="DB233" s="778"/>
      <c r="DC233" s="778"/>
      <c r="DD233" s="767"/>
      <c r="DE233" s="767"/>
      <c r="DF233" s="765"/>
      <c r="DG233" s="892">
        <f t="shared" si="282"/>
        <v>0</v>
      </c>
      <c r="DH233" s="884">
        <f t="shared" si="243"/>
        <v>0</v>
      </c>
      <c r="DI233" s="883">
        <f t="shared" si="283"/>
        <v>0</v>
      </c>
      <c r="DJ233" s="884">
        <f t="shared" si="244"/>
        <v>0</v>
      </c>
      <c r="DK233" s="883">
        <f t="shared" si="284"/>
        <v>0</v>
      </c>
      <c r="DL233" s="884">
        <f t="shared" si="245"/>
        <v>0</v>
      </c>
      <c r="DM233" s="888">
        <f t="shared" si="285"/>
        <v>0</v>
      </c>
      <c r="DN233" s="886">
        <f t="shared" si="249"/>
        <v>0</v>
      </c>
      <c r="DO233" s="886">
        <f t="shared" si="286"/>
        <v>0</v>
      </c>
      <c r="DP233" s="888">
        <f t="shared" si="287"/>
        <v>0</v>
      </c>
      <c r="DQ233" s="886">
        <f t="shared" si="250"/>
        <v>0</v>
      </c>
      <c r="DR233" s="886">
        <f t="shared" si="288"/>
        <v>0</v>
      </c>
      <c r="DS233" s="888">
        <f t="shared" si="289"/>
        <v>0</v>
      </c>
      <c r="DT233" s="886">
        <f t="shared" si="251"/>
        <v>0</v>
      </c>
      <c r="DU233" s="886">
        <f t="shared" si="290"/>
        <v>0</v>
      </c>
      <c r="DV233" s="886">
        <f t="shared" si="291"/>
        <v>0</v>
      </c>
      <c r="DW233" s="888">
        <f t="shared" si="292"/>
        <v>0</v>
      </c>
      <c r="DX233" s="886">
        <f t="shared" si="253"/>
        <v>0</v>
      </c>
      <c r="DY233" s="886">
        <f t="shared" si="293"/>
        <v>0</v>
      </c>
      <c r="DZ233" s="954">
        <f t="shared" si="201"/>
        <v>0</v>
      </c>
      <c r="EA233" s="885">
        <f t="shared" si="255"/>
        <v>0</v>
      </c>
      <c r="EB233" s="885">
        <f t="shared" si="256"/>
        <v>0</v>
      </c>
      <c r="EC233" s="772"/>
      <c r="ED233" s="767"/>
      <c r="EE233" s="770"/>
      <c r="EF233" s="764"/>
      <c r="EG233" s="767"/>
      <c r="EH233" s="770"/>
      <c r="EI233" s="774">
        <f t="shared" si="257"/>
        <v>0</v>
      </c>
      <c r="EJ233" s="774">
        <f t="shared" si="258"/>
        <v>0</v>
      </c>
      <c r="EK233" s="775">
        <f t="shared" si="259"/>
        <v>0</v>
      </c>
      <c r="EL233" s="772"/>
      <c r="EM233" s="767"/>
      <c r="EN233" s="770"/>
      <c r="EO233" s="772"/>
      <c r="EP233" s="767"/>
      <c r="EQ233" s="770"/>
      <c r="ER233" s="772"/>
      <c r="ES233" s="767"/>
      <c r="ET233" s="615"/>
      <c r="EU233" s="774">
        <f t="shared" si="260"/>
        <v>0</v>
      </c>
      <c r="EV233" s="774">
        <f t="shared" si="261"/>
        <v>0</v>
      </c>
      <c r="EW233" s="775">
        <f t="shared" si="262"/>
        <v>0</v>
      </c>
      <c r="EX233" s="772"/>
      <c r="EY233" s="767"/>
      <c r="EZ233" s="606"/>
    </row>
    <row r="234" spans="1:156" ht="13.5" customHeight="1">
      <c r="A234" s="618" t="s">
        <v>88</v>
      </c>
      <c r="B234" s="600" t="s">
        <v>618</v>
      </c>
      <c r="C234" s="823"/>
      <c r="D234" s="599">
        <v>160579</v>
      </c>
      <c r="E234" s="599">
        <v>12</v>
      </c>
      <c r="F234" s="762"/>
      <c r="G234" s="763"/>
      <c r="H234" s="763"/>
      <c r="I234" s="764"/>
      <c r="J234" s="764"/>
      <c r="K234" s="764"/>
      <c r="L234" s="765"/>
      <c r="M234" s="762"/>
      <c r="N234" s="763"/>
      <c r="O234" s="766"/>
      <c r="P234" s="766"/>
      <c r="Q234" s="763"/>
      <c r="R234" s="763"/>
      <c r="S234" s="763"/>
      <c r="T234" s="763"/>
      <c r="U234" s="763"/>
      <c r="V234" s="764"/>
      <c r="W234" s="767"/>
      <c r="X234" s="765"/>
      <c r="Y234" s="762"/>
      <c r="Z234" s="763"/>
      <c r="AA234" s="763"/>
      <c r="AB234" s="763"/>
      <c r="AC234" s="764"/>
      <c r="AD234" s="767"/>
      <c r="AE234" s="763"/>
      <c r="AF234" s="763"/>
      <c r="AG234" s="763"/>
      <c r="AH234" s="764"/>
      <c r="AI234" s="767"/>
      <c r="AJ234" s="765"/>
      <c r="AK234" s="892">
        <f t="shared" si="209"/>
        <v>0</v>
      </c>
      <c r="AL234" s="884">
        <f t="shared" si="210"/>
        <v>0</v>
      </c>
      <c r="AM234" s="883">
        <f t="shared" si="211"/>
        <v>0</v>
      </c>
      <c r="AN234" s="884">
        <f t="shared" si="212"/>
        <v>0</v>
      </c>
      <c r="AO234" s="883">
        <f t="shared" si="213"/>
        <v>0</v>
      </c>
      <c r="AP234" s="884">
        <f t="shared" si="214"/>
        <v>0</v>
      </c>
      <c r="AQ234" s="768">
        <f t="shared" si="215"/>
        <v>0</v>
      </c>
      <c r="AR234" s="883">
        <f t="shared" si="216"/>
        <v>0</v>
      </c>
      <c r="AS234" s="886">
        <f t="shared" si="217"/>
        <v>0</v>
      </c>
      <c r="AT234" s="888">
        <f t="shared" si="218"/>
        <v>0</v>
      </c>
      <c r="AU234" s="886">
        <f t="shared" si="219"/>
        <v>0</v>
      </c>
      <c r="AV234" s="886">
        <f t="shared" si="220"/>
        <v>0</v>
      </c>
      <c r="AW234" s="888">
        <f t="shared" si="221"/>
        <v>0</v>
      </c>
      <c r="AX234" s="886">
        <f t="shared" si="222"/>
        <v>0</v>
      </c>
      <c r="AY234" s="886">
        <f t="shared" si="223"/>
        <v>0</v>
      </c>
      <c r="AZ234" s="888">
        <f t="shared" si="224"/>
        <v>0</v>
      </c>
      <c r="BA234" s="884">
        <f t="shared" si="225"/>
        <v>0</v>
      </c>
      <c r="BB234" s="883">
        <f t="shared" si="226"/>
        <v>0</v>
      </c>
      <c r="BC234" s="884">
        <f t="shared" si="227"/>
        <v>0</v>
      </c>
      <c r="BD234" s="883">
        <f t="shared" si="228"/>
        <v>0</v>
      </c>
      <c r="BE234" s="886">
        <f t="shared" si="229"/>
        <v>0</v>
      </c>
      <c r="BF234" s="886">
        <f t="shared" si="230"/>
        <v>0</v>
      </c>
      <c r="BG234" s="888">
        <f t="shared" si="231"/>
        <v>0</v>
      </c>
      <c r="BH234" s="886">
        <f t="shared" si="232"/>
        <v>0</v>
      </c>
      <c r="BI234" s="886">
        <f t="shared" si="233"/>
        <v>0</v>
      </c>
      <c r="BJ234" s="890">
        <f t="shared" si="234"/>
        <v>0</v>
      </c>
      <c r="BK234" s="885">
        <f t="shared" si="235"/>
        <v>0</v>
      </c>
      <c r="BL234" s="885">
        <f t="shared" si="236"/>
        <v>0</v>
      </c>
      <c r="BM234" s="762"/>
      <c r="BN234" s="764"/>
      <c r="BO234" s="770"/>
      <c r="BP234" s="763"/>
      <c r="BQ234" s="764"/>
      <c r="BR234" s="770"/>
      <c r="BS234" s="768">
        <f t="shared" si="237"/>
        <v>0</v>
      </c>
      <c r="BT234" s="768">
        <f t="shared" si="238"/>
        <v>0</v>
      </c>
      <c r="BU234" s="771">
        <f t="shared" si="239"/>
        <v>0</v>
      </c>
      <c r="BV234" s="772"/>
      <c r="BW234" s="767"/>
      <c r="BX234" s="765"/>
      <c r="BY234" s="772"/>
      <c r="BZ234" s="767"/>
      <c r="CA234" s="765"/>
      <c r="CB234" s="772"/>
      <c r="CC234" s="767"/>
      <c r="CD234" s="765"/>
      <c r="CE234" s="773">
        <f t="shared" si="240"/>
        <v>0</v>
      </c>
      <c r="CF234" s="774">
        <f t="shared" si="241"/>
        <v>0</v>
      </c>
      <c r="CG234" s="775">
        <f t="shared" si="242"/>
        <v>0</v>
      </c>
      <c r="CH234" s="772"/>
      <c r="CI234" s="767"/>
      <c r="CJ234" s="776"/>
      <c r="CK234" s="874">
        <v>756</v>
      </c>
      <c r="CL234" s="778">
        <v>887</v>
      </c>
      <c r="CM234" s="764">
        <v>466</v>
      </c>
      <c r="CN234" s="764">
        <v>763</v>
      </c>
      <c r="CO234" s="767">
        <v>545</v>
      </c>
      <c r="CP234" s="780">
        <v>824</v>
      </c>
      <c r="CQ234" s="777">
        <v>126</v>
      </c>
      <c r="CR234" s="778">
        <v>262</v>
      </c>
      <c r="CS234" s="778">
        <v>217</v>
      </c>
      <c r="CT234" s="881">
        <f>((CU234-CS234)/2)+CS234</f>
        <v>215</v>
      </c>
      <c r="CU234" s="778">
        <v>213</v>
      </c>
      <c r="CV234" s="764">
        <v>264</v>
      </c>
      <c r="CW234" s="767">
        <v>402</v>
      </c>
      <c r="CX234" s="765">
        <v>519</v>
      </c>
      <c r="CY234" s="777"/>
      <c r="CZ234" s="778"/>
      <c r="DA234" s="778"/>
      <c r="DB234" s="778"/>
      <c r="DC234" s="778"/>
      <c r="DD234" s="767"/>
      <c r="DE234" s="767"/>
      <c r="DF234" s="765"/>
      <c r="DG234" s="892">
        <f t="shared" si="282"/>
        <v>126</v>
      </c>
      <c r="DH234" s="884">
        <f t="shared" si="243"/>
        <v>126</v>
      </c>
      <c r="DI234" s="883">
        <f t="shared" si="283"/>
        <v>262</v>
      </c>
      <c r="DJ234" s="884">
        <f t="shared" si="244"/>
        <v>262</v>
      </c>
      <c r="DK234" s="883">
        <f t="shared" si="284"/>
        <v>217</v>
      </c>
      <c r="DL234" s="884">
        <f t="shared" si="245"/>
        <v>0</v>
      </c>
      <c r="DM234" s="888">
        <f t="shared" si="285"/>
        <v>215</v>
      </c>
      <c r="DN234" s="886">
        <f t="shared" si="249"/>
        <v>215</v>
      </c>
      <c r="DO234" s="886">
        <f t="shared" si="286"/>
        <v>215</v>
      </c>
      <c r="DP234" s="888">
        <f t="shared" si="287"/>
        <v>213</v>
      </c>
      <c r="DQ234" s="886">
        <f t="shared" si="250"/>
        <v>213</v>
      </c>
      <c r="DR234" s="886">
        <f t="shared" si="288"/>
        <v>213</v>
      </c>
      <c r="DS234" s="888">
        <f t="shared" si="289"/>
        <v>264</v>
      </c>
      <c r="DT234" s="886">
        <f t="shared" si="251"/>
        <v>264</v>
      </c>
      <c r="DU234" s="886">
        <f t="shared" si="290"/>
        <v>264</v>
      </c>
      <c r="DV234" s="886">
        <f t="shared" si="291"/>
        <v>264</v>
      </c>
      <c r="DW234" s="888">
        <f t="shared" si="292"/>
        <v>402</v>
      </c>
      <c r="DX234" s="886">
        <f t="shared" si="253"/>
        <v>402</v>
      </c>
      <c r="DY234" s="886">
        <f t="shared" si="293"/>
        <v>402</v>
      </c>
      <c r="DZ234" s="954">
        <f t="shared" si="201"/>
        <v>519</v>
      </c>
      <c r="EA234" s="885">
        <f t="shared" si="255"/>
        <v>519</v>
      </c>
      <c r="EB234" s="885">
        <f t="shared" si="256"/>
        <v>519</v>
      </c>
      <c r="EC234" s="772">
        <v>135</v>
      </c>
      <c r="ED234" s="767">
        <v>202</v>
      </c>
      <c r="EE234" s="770">
        <v>218</v>
      </c>
      <c r="EF234" s="764">
        <v>21</v>
      </c>
      <c r="EG234" s="767">
        <v>19</v>
      </c>
      <c r="EH234" s="770">
        <v>49</v>
      </c>
      <c r="EI234" s="774">
        <f t="shared" si="257"/>
        <v>108</v>
      </c>
      <c r="EJ234" s="774">
        <f t="shared" si="258"/>
        <v>181</v>
      </c>
      <c r="EK234" s="775">
        <f t="shared" si="259"/>
        <v>252</v>
      </c>
      <c r="EL234" s="772">
        <v>45</v>
      </c>
      <c r="EM234" s="767">
        <v>66</v>
      </c>
      <c r="EN234" s="770">
        <v>44</v>
      </c>
      <c r="EO234" s="772">
        <v>21</v>
      </c>
      <c r="EP234" s="767">
        <v>24</v>
      </c>
      <c r="EQ234" s="770">
        <v>40</v>
      </c>
      <c r="ER234" s="772">
        <v>14</v>
      </c>
      <c r="ES234" s="767">
        <v>15</v>
      </c>
      <c r="ET234" s="602">
        <v>25</v>
      </c>
      <c r="EU234" s="774">
        <f t="shared" si="260"/>
        <v>135</v>
      </c>
      <c r="EV234" s="774">
        <f t="shared" si="261"/>
        <v>108</v>
      </c>
      <c r="EW234" s="775">
        <f t="shared" si="262"/>
        <v>155</v>
      </c>
      <c r="EX234" s="772">
        <v>44</v>
      </c>
      <c r="EY234" s="767">
        <v>112</v>
      </c>
      <c r="EZ234" s="862"/>
    </row>
    <row r="235" spans="1:156">
      <c r="A235" s="670" t="s">
        <v>118</v>
      </c>
      <c r="B235" s="671" t="s">
        <v>997</v>
      </c>
      <c r="C235" s="827"/>
      <c r="D235" s="708">
        <v>163286</v>
      </c>
      <c r="E235" s="709">
        <v>1</v>
      </c>
      <c r="F235" s="762">
        <v>6337</v>
      </c>
      <c r="G235" s="763">
        <v>6864</v>
      </c>
      <c r="H235" s="763">
        <v>6297</v>
      </c>
      <c r="I235" s="764">
        <v>6519</v>
      </c>
      <c r="J235" s="764">
        <v>6501</v>
      </c>
      <c r="K235" s="764">
        <v>6546</v>
      </c>
      <c r="L235" s="765">
        <v>6036</v>
      </c>
      <c r="M235" s="762">
        <v>3906</v>
      </c>
      <c r="N235" s="763">
        <v>3952</v>
      </c>
      <c r="O235" s="766">
        <v>4357</v>
      </c>
      <c r="P235" s="766">
        <v>3898</v>
      </c>
      <c r="Q235" s="763">
        <v>4055</v>
      </c>
      <c r="R235" s="763">
        <v>4179</v>
      </c>
      <c r="S235" s="763">
        <v>4198</v>
      </c>
      <c r="T235" s="763">
        <v>3945</v>
      </c>
      <c r="U235" s="763">
        <v>4225</v>
      </c>
      <c r="V235" s="764">
        <v>3900</v>
      </c>
      <c r="W235" s="767">
        <v>4193</v>
      </c>
      <c r="X235" s="765">
        <v>3923</v>
      </c>
      <c r="Y235" s="762"/>
      <c r="Z235" s="763"/>
      <c r="AA235" s="763"/>
      <c r="AB235" s="763"/>
      <c r="AC235" s="764"/>
      <c r="AD235" s="767"/>
      <c r="AE235" s="763"/>
      <c r="AF235" s="763"/>
      <c r="AG235" s="763"/>
      <c r="AH235" s="764"/>
      <c r="AI235" s="767">
        <v>1</v>
      </c>
      <c r="AJ235" s="765">
        <v>0</v>
      </c>
      <c r="AK235" s="892">
        <f t="shared" si="209"/>
        <v>3906</v>
      </c>
      <c r="AL235" s="884">
        <f t="shared" si="210"/>
        <v>0</v>
      </c>
      <c r="AM235" s="883">
        <f t="shared" si="211"/>
        <v>3952</v>
      </c>
      <c r="AN235" s="884">
        <f t="shared" si="212"/>
        <v>0</v>
      </c>
      <c r="AO235" s="883">
        <f t="shared" si="213"/>
        <v>4357</v>
      </c>
      <c r="AP235" s="884">
        <f t="shared" si="214"/>
        <v>0</v>
      </c>
      <c r="AQ235" s="768">
        <f t="shared" si="215"/>
        <v>3898</v>
      </c>
      <c r="AR235" s="883">
        <f t="shared" si="216"/>
        <v>4055</v>
      </c>
      <c r="AS235" s="886">
        <f t="shared" si="217"/>
        <v>4055</v>
      </c>
      <c r="AT235" s="888">
        <f t="shared" si="218"/>
        <v>4179</v>
      </c>
      <c r="AU235" s="886">
        <f t="shared" si="219"/>
        <v>4179</v>
      </c>
      <c r="AV235" s="886">
        <f t="shared" si="220"/>
        <v>4179</v>
      </c>
      <c r="AW235" s="888">
        <f t="shared" si="221"/>
        <v>4198</v>
      </c>
      <c r="AX235" s="886">
        <f t="shared" si="222"/>
        <v>4198</v>
      </c>
      <c r="AY235" s="886">
        <f t="shared" si="223"/>
        <v>4198</v>
      </c>
      <c r="AZ235" s="888">
        <f t="shared" si="224"/>
        <v>3945</v>
      </c>
      <c r="BA235" s="884">
        <f t="shared" si="225"/>
        <v>3945</v>
      </c>
      <c r="BB235" s="883">
        <f t="shared" si="226"/>
        <v>4225</v>
      </c>
      <c r="BC235" s="884">
        <f t="shared" si="227"/>
        <v>4225</v>
      </c>
      <c r="BD235" s="883">
        <f t="shared" si="228"/>
        <v>3900</v>
      </c>
      <c r="BE235" s="886">
        <f t="shared" si="229"/>
        <v>3900</v>
      </c>
      <c r="BF235" s="886">
        <f t="shared" si="230"/>
        <v>3900</v>
      </c>
      <c r="BG235" s="888">
        <f t="shared" si="231"/>
        <v>4192</v>
      </c>
      <c r="BH235" s="886">
        <f t="shared" si="232"/>
        <v>4192</v>
      </c>
      <c r="BI235" s="886">
        <f t="shared" si="233"/>
        <v>4192</v>
      </c>
      <c r="BJ235" s="890">
        <f t="shared" si="234"/>
        <v>3923</v>
      </c>
      <c r="BK235" s="885">
        <f t="shared" si="235"/>
        <v>3923</v>
      </c>
      <c r="BL235" s="885">
        <f t="shared" si="236"/>
        <v>3923</v>
      </c>
      <c r="BM235" s="762">
        <v>3627</v>
      </c>
      <c r="BN235" s="764">
        <v>3990</v>
      </c>
      <c r="BO235" s="770">
        <v>3694</v>
      </c>
      <c r="BP235" s="763">
        <v>89</v>
      </c>
      <c r="BQ235" s="764">
        <v>47</v>
      </c>
      <c r="BR235" s="770">
        <v>58</v>
      </c>
      <c r="BS235" s="768">
        <f t="shared" si="237"/>
        <v>184</v>
      </c>
      <c r="BT235" s="768">
        <f t="shared" si="238"/>
        <v>155</v>
      </c>
      <c r="BU235" s="771">
        <f t="shared" si="239"/>
        <v>171</v>
      </c>
      <c r="BV235" s="772">
        <v>3304</v>
      </c>
      <c r="BW235" s="767">
        <v>3400</v>
      </c>
      <c r="BX235" s="765">
        <v>3455</v>
      </c>
      <c r="BY235" s="772">
        <v>50</v>
      </c>
      <c r="BZ235" s="767">
        <v>55</v>
      </c>
      <c r="CA235" s="765">
        <v>45</v>
      </c>
      <c r="CB235" s="772">
        <v>293</v>
      </c>
      <c r="CC235" s="767">
        <v>336</v>
      </c>
      <c r="CD235" s="702">
        <v>292</v>
      </c>
      <c r="CE235" s="773">
        <f t="shared" si="240"/>
        <v>408</v>
      </c>
      <c r="CF235" s="774">
        <f t="shared" si="241"/>
        <v>388</v>
      </c>
      <c r="CG235" s="775">
        <f t="shared" si="242"/>
        <v>406</v>
      </c>
      <c r="CH235" s="772"/>
      <c r="CI235" s="767"/>
      <c r="CJ235" s="776"/>
      <c r="CK235" s="874"/>
      <c r="CL235" s="778"/>
      <c r="CM235" s="764"/>
      <c r="CN235" s="764"/>
      <c r="CO235" s="767"/>
      <c r="CP235" s="780"/>
      <c r="CQ235" s="777"/>
      <c r="CR235" s="778"/>
      <c r="CS235" s="778"/>
      <c r="CT235" s="778"/>
      <c r="CU235" s="778"/>
      <c r="CV235" s="764"/>
      <c r="CW235" s="767"/>
      <c r="CX235" s="765"/>
      <c r="CY235" s="777"/>
      <c r="CZ235" s="778"/>
      <c r="DA235" s="778"/>
      <c r="DB235" s="778"/>
      <c r="DC235" s="778"/>
      <c r="DD235" s="767"/>
      <c r="DE235" s="767"/>
      <c r="DF235" s="765"/>
      <c r="DG235" s="892">
        <f t="shared" si="282"/>
        <v>0</v>
      </c>
      <c r="DH235" s="884">
        <f t="shared" si="243"/>
        <v>0</v>
      </c>
      <c r="DI235" s="883">
        <f t="shared" si="283"/>
        <v>0</v>
      </c>
      <c r="DJ235" s="884">
        <f t="shared" si="244"/>
        <v>0</v>
      </c>
      <c r="DK235" s="883">
        <f t="shared" si="284"/>
        <v>0</v>
      </c>
      <c r="DL235" s="884">
        <f t="shared" si="245"/>
        <v>0</v>
      </c>
      <c r="DM235" s="888">
        <f t="shared" si="285"/>
        <v>0</v>
      </c>
      <c r="DN235" s="886">
        <f t="shared" si="249"/>
        <v>0</v>
      </c>
      <c r="DO235" s="886">
        <f t="shared" si="286"/>
        <v>0</v>
      </c>
      <c r="DP235" s="888">
        <f t="shared" si="287"/>
        <v>0</v>
      </c>
      <c r="DQ235" s="886">
        <f t="shared" si="250"/>
        <v>0</v>
      </c>
      <c r="DR235" s="886">
        <f t="shared" si="288"/>
        <v>0</v>
      </c>
      <c r="DS235" s="888">
        <f t="shared" si="289"/>
        <v>0</v>
      </c>
      <c r="DT235" s="886">
        <f t="shared" si="251"/>
        <v>0</v>
      </c>
      <c r="DU235" s="886">
        <f t="shared" si="290"/>
        <v>0</v>
      </c>
      <c r="DV235" s="886">
        <f t="shared" si="291"/>
        <v>0</v>
      </c>
      <c r="DW235" s="888">
        <f t="shared" si="292"/>
        <v>0</v>
      </c>
      <c r="DX235" s="886">
        <f t="shared" si="253"/>
        <v>0</v>
      </c>
      <c r="DY235" s="886">
        <f t="shared" si="293"/>
        <v>0</v>
      </c>
      <c r="DZ235" s="954">
        <f t="shared" ref="DZ235:DZ298" si="294">IF(CX235&gt;0,CX235-DF235,)</f>
        <v>0</v>
      </c>
      <c r="EA235" s="885">
        <f t="shared" si="255"/>
        <v>0</v>
      </c>
      <c r="EB235" s="885">
        <f t="shared" si="256"/>
        <v>0</v>
      </c>
      <c r="EC235" s="772"/>
      <c r="ED235" s="767"/>
      <c r="EE235" s="770"/>
      <c r="EF235" s="764"/>
      <c r="EG235" s="767"/>
      <c r="EH235" s="782"/>
      <c r="EI235" s="774">
        <f t="shared" si="257"/>
        <v>0</v>
      </c>
      <c r="EJ235" s="774">
        <f t="shared" si="258"/>
        <v>0</v>
      </c>
      <c r="EK235" s="775">
        <f t="shared" si="259"/>
        <v>0</v>
      </c>
      <c r="EL235" s="772"/>
      <c r="EM235" s="767"/>
      <c r="EN235" s="770"/>
      <c r="EO235" s="772"/>
      <c r="EP235" s="767"/>
      <c r="EQ235" s="782"/>
      <c r="ER235" s="772"/>
      <c r="ES235" s="767"/>
      <c r="ET235" s="703"/>
      <c r="EU235" s="774">
        <f t="shared" si="260"/>
        <v>0</v>
      </c>
      <c r="EV235" s="774">
        <f t="shared" si="261"/>
        <v>0</v>
      </c>
      <c r="EW235" s="775">
        <f t="shared" si="262"/>
        <v>0</v>
      </c>
      <c r="EX235" s="772"/>
      <c r="EY235" s="767"/>
      <c r="EZ235" s="606"/>
    </row>
    <row r="236" spans="1:156">
      <c r="A236" s="670" t="s">
        <v>118</v>
      </c>
      <c r="B236" s="671" t="s">
        <v>999</v>
      </c>
      <c r="C236" s="828" t="s">
        <v>1024</v>
      </c>
      <c r="D236" s="708">
        <v>163453</v>
      </c>
      <c r="E236" s="710">
        <v>2</v>
      </c>
      <c r="F236" s="762"/>
      <c r="G236" s="763"/>
      <c r="H236" s="763">
        <v>1931</v>
      </c>
      <c r="I236" s="764">
        <v>1695</v>
      </c>
      <c r="J236" s="764">
        <v>1760</v>
      </c>
      <c r="K236" s="764">
        <v>1741</v>
      </c>
      <c r="L236" s="765">
        <v>1850</v>
      </c>
      <c r="M236" s="762">
        <v>1163</v>
      </c>
      <c r="N236" s="763">
        <v>1102</v>
      </c>
      <c r="O236" s="766">
        <v>1125</v>
      </c>
      <c r="P236" s="766">
        <v>1242</v>
      </c>
      <c r="Q236" s="763">
        <v>1220</v>
      </c>
      <c r="R236" s="763">
        <v>1337</v>
      </c>
      <c r="S236" s="763">
        <v>1336</v>
      </c>
      <c r="T236" s="763">
        <v>1368</v>
      </c>
      <c r="U236" s="763">
        <v>1299</v>
      </c>
      <c r="V236" s="764">
        <v>1430</v>
      </c>
      <c r="W236" s="767">
        <v>1261</v>
      </c>
      <c r="X236" s="765">
        <v>1208</v>
      </c>
      <c r="Y236" s="762"/>
      <c r="Z236" s="763"/>
      <c r="AA236" s="763"/>
      <c r="AB236" s="763"/>
      <c r="AC236" s="764"/>
      <c r="AD236" s="767"/>
      <c r="AE236" s="763"/>
      <c r="AF236" s="763"/>
      <c r="AG236" s="763"/>
      <c r="AH236" s="764"/>
      <c r="AI236" s="767">
        <v>0</v>
      </c>
      <c r="AJ236" s="765">
        <v>0</v>
      </c>
      <c r="AK236" s="892">
        <f t="shared" si="209"/>
        <v>1163</v>
      </c>
      <c r="AL236" s="884">
        <f t="shared" si="210"/>
        <v>0</v>
      </c>
      <c r="AM236" s="883">
        <f t="shared" si="211"/>
        <v>1102</v>
      </c>
      <c r="AN236" s="884">
        <f t="shared" si="212"/>
        <v>0</v>
      </c>
      <c r="AO236" s="883">
        <f t="shared" si="213"/>
        <v>1125</v>
      </c>
      <c r="AP236" s="884">
        <f t="shared" si="214"/>
        <v>0</v>
      </c>
      <c r="AQ236" s="768">
        <f t="shared" si="215"/>
        <v>1242</v>
      </c>
      <c r="AR236" s="883">
        <f t="shared" si="216"/>
        <v>1220</v>
      </c>
      <c r="AS236" s="886">
        <f t="shared" si="217"/>
        <v>1220</v>
      </c>
      <c r="AT236" s="888">
        <f t="shared" si="218"/>
        <v>1337</v>
      </c>
      <c r="AU236" s="886">
        <f t="shared" si="219"/>
        <v>0</v>
      </c>
      <c r="AV236" s="886">
        <f t="shared" si="220"/>
        <v>1337</v>
      </c>
      <c r="AW236" s="888">
        <f t="shared" si="221"/>
        <v>1336</v>
      </c>
      <c r="AX236" s="886">
        <f t="shared" si="222"/>
        <v>0</v>
      </c>
      <c r="AY236" s="886">
        <f t="shared" si="223"/>
        <v>1336</v>
      </c>
      <c r="AZ236" s="888">
        <f t="shared" si="224"/>
        <v>1368</v>
      </c>
      <c r="BA236" s="884">
        <f t="shared" si="225"/>
        <v>1368</v>
      </c>
      <c r="BB236" s="883">
        <f t="shared" si="226"/>
        <v>1299</v>
      </c>
      <c r="BC236" s="884">
        <f t="shared" si="227"/>
        <v>1299</v>
      </c>
      <c r="BD236" s="883">
        <f t="shared" si="228"/>
        <v>1430</v>
      </c>
      <c r="BE236" s="886">
        <f t="shared" si="229"/>
        <v>1430</v>
      </c>
      <c r="BF236" s="886">
        <f t="shared" si="230"/>
        <v>1430</v>
      </c>
      <c r="BG236" s="888">
        <f t="shared" si="231"/>
        <v>1261</v>
      </c>
      <c r="BH236" s="886">
        <f t="shared" si="232"/>
        <v>1261</v>
      </c>
      <c r="BI236" s="886">
        <f t="shared" si="233"/>
        <v>1261</v>
      </c>
      <c r="BJ236" s="890">
        <f t="shared" si="234"/>
        <v>1208</v>
      </c>
      <c r="BK236" s="885">
        <f t="shared" si="235"/>
        <v>1208</v>
      </c>
      <c r="BL236" s="885">
        <f t="shared" si="236"/>
        <v>1208</v>
      </c>
      <c r="BM236" s="762">
        <v>978</v>
      </c>
      <c r="BN236" s="764">
        <v>851</v>
      </c>
      <c r="BO236" s="770">
        <v>875</v>
      </c>
      <c r="BP236" s="763">
        <v>75</v>
      </c>
      <c r="BQ236" s="764">
        <v>83</v>
      </c>
      <c r="BR236" s="770">
        <v>68</v>
      </c>
      <c r="BS236" s="768">
        <f t="shared" si="237"/>
        <v>377</v>
      </c>
      <c r="BT236" s="768">
        <f t="shared" si="238"/>
        <v>327</v>
      </c>
      <c r="BU236" s="771">
        <f t="shared" si="239"/>
        <v>265</v>
      </c>
      <c r="BV236" s="772">
        <v>393</v>
      </c>
      <c r="BW236" s="767">
        <v>421</v>
      </c>
      <c r="BX236" s="765">
        <v>236</v>
      </c>
      <c r="BY236" s="772">
        <v>94</v>
      </c>
      <c r="BZ236" s="767">
        <v>91</v>
      </c>
      <c r="CA236" s="765">
        <v>60</v>
      </c>
      <c r="CB236" s="772">
        <v>204</v>
      </c>
      <c r="CC236" s="767">
        <v>218</v>
      </c>
      <c r="CD236" s="702">
        <v>155</v>
      </c>
      <c r="CE236" s="773">
        <f t="shared" si="240"/>
        <v>529</v>
      </c>
      <c r="CF236" s="774">
        <f t="shared" si="241"/>
        <v>607</v>
      </c>
      <c r="CG236" s="775">
        <f t="shared" si="242"/>
        <v>885</v>
      </c>
      <c r="CH236" s="772"/>
      <c r="CI236" s="767"/>
      <c r="CJ236" s="776"/>
      <c r="CK236" s="874"/>
      <c r="CL236" s="778"/>
      <c r="CM236" s="764"/>
      <c r="CN236" s="764"/>
      <c r="CO236" s="767"/>
      <c r="CP236" s="780"/>
      <c r="CQ236" s="777"/>
      <c r="CR236" s="778"/>
      <c r="CS236" s="778"/>
      <c r="CT236" s="778"/>
      <c r="CU236" s="778"/>
      <c r="CV236" s="764"/>
      <c r="CW236" s="767"/>
      <c r="CX236" s="765"/>
      <c r="CY236" s="777"/>
      <c r="CZ236" s="778"/>
      <c r="DA236" s="778"/>
      <c r="DB236" s="778"/>
      <c r="DC236" s="778"/>
      <c r="DD236" s="767"/>
      <c r="DE236" s="767"/>
      <c r="DF236" s="765"/>
      <c r="DG236" s="892">
        <f t="shared" si="282"/>
        <v>0</v>
      </c>
      <c r="DH236" s="884">
        <f t="shared" si="243"/>
        <v>0</v>
      </c>
      <c r="DI236" s="883">
        <f t="shared" si="283"/>
        <v>0</v>
      </c>
      <c r="DJ236" s="884">
        <f t="shared" si="244"/>
        <v>0</v>
      </c>
      <c r="DK236" s="883">
        <f t="shared" si="284"/>
        <v>0</v>
      </c>
      <c r="DL236" s="884">
        <f t="shared" si="245"/>
        <v>0</v>
      </c>
      <c r="DM236" s="888">
        <f t="shared" si="285"/>
        <v>0</v>
      </c>
      <c r="DN236" s="886">
        <f t="shared" si="249"/>
        <v>0</v>
      </c>
      <c r="DO236" s="886">
        <f t="shared" si="286"/>
        <v>0</v>
      </c>
      <c r="DP236" s="888">
        <f t="shared" si="287"/>
        <v>0</v>
      </c>
      <c r="DQ236" s="886">
        <f t="shared" si="250"/>
        <v>0</v>
      </c>
      <c r="DR236" s="886">
        <f t="shared" si="288"/>
        <v>0</v>
      </c>
      <c r="DS236" s="888">
        <f t="shared" si="289"/>
        <v>0</v>
      </c>
      <c r="DT236" s="886">
        <f t="shared" si="251"/>
        <v>0</v>
      </c>
      <c r="DU236" s="886">
        <f t="shared" si="290"/>
        <v>0</v>
      </c>
      <c r="DV236" s="886">
        <f t="shared" si="291"/>
        <v>0</v>
      </c>
      <c r="DW236" s="888">
        <f t="shared" si="292"/>
        <v>0</v>
      </c>
      <c r="DX236" s="886">
        <f t="shared" si="253"/>
        <v>0</v>
      </c>
      <c r="DY236" s="886">
        <f t="shared" si="293"/>
        <v>0</v>
      </c>
      <c r="DZ236" s="954">
        <f t="shared" si="294"/>
        <v>0</v>
      </c>
      <c r="EA236" s="885">
        <f t="shared" si="255"/>
        <v>0</v>
      </c>
      <c r="EB236" s="885">
        <f t="shared" si="256"/>
        <v>0</v>
      </c>
      <c r="EC236" s="772"/>
      <c r="ED236" s="767"/>
      <c r="EE236" s="770"/>
      <c r="EF236" s="764"/>
      <c r="EG236" s="767"/>
      <c r="EH236" s="782"/>
      <c r="EI236" s="774">
        <f t="shared" si="257"/>
        <v>0</v>
      </c>
      <c r="EJ236" s="774">
        <f t="shared" si="258"/>
        <v>0</v>
      </c>
      <c r="EK236" s="775">
        <f t="shared" si="259"/>
        <v>0</v>
      </c>
      <c r="EL236" s="772"/>
      <c r="EM236" s="767"/>
      <c r="EN236" s="770"/>
      <c r="EO236" s="772"/>
      <c r="EP236" s="767"/>
      <c r="EQ236" s="782"/>
      <c r="ER236" s="772"/>
      <c r="ES236" s="767"/>
      <c r="ET236" s="703"/>
      <c r="EU236" s="774">
        <f t="shared" si="260"/>
        <v>0</v>
      </c>
      <c r="EV236" s="774">
        <f t="shared" si="261"/>
        <v>0</v>
      </c>
      <c r="EW236" s="775">
        <f t="shared" si="262"/>
        <v>0</v>
      </c>
      <c r="EX236" s="772"/>
      <c r="EY236" s="767"/>
      <c r="EZ236" s="606"/>
    </row>
    <row r="237" spans="1:156">
      <c r="A237" s="670" t="s">
        <v>118</v>
      </c>
      <c r="B237" s="671" t="s">
        <v>998</v>
      </c>
      <c r="C237" s="827"/>
      <c r="D237" s="708">
        <v>163268</v>
      </c>
      <c r="E237" s="709">
        <v>2</v>
      </c>
      <c r="F237" s="762"/>
      <c r="G237" s="763"/>
      <c r="H237" s="763">
        <v>2599</v>
      </c>
      <c r="I237" s="764">
        <v>2749</v>
      </c>
      <c r="J237" s="764">
        <v>2707</v>
      </c>
      <c r="K237" s="764">
        <v>2725</v>
      </c>
      <c r="L237" s="765">
        <v>2761</v>
      </c>
      <c r="M237" s="762">
        <v>1400</v>
      </c>
      <c r="N237" s="763">
        <v>1307</v>
      </c>
      <c r="O237" s="766">
        <v>1333</v>
      </c>
      <c r="P237" s="766">
        <v>1356</v>
      </c>
      <c r="Q237" s="763">
        <v>1489</v>
      </c>
      <c r="R237" s="763">
        <v>1403</v>
      </c>
      <c r="S237" s="763">
        <v>1415</v>
      </c>
      <c r="T237" s="763">
        <v>1420</v>
      </c>
      <c r="U237" s="763">
        <v>1425</v>
      </c>
      <c r="V237" s="764">
        <v>1557</v>
      </c>
      <c r="W237" s="767">
        <v>1524</v>
      </c>
      <c r="X237" s="765">
        <v>1485</v>
      </c>
      <c r="Y237" s="762"/>
      <c r="Z237" s="763"/>
      <c r="AA237" s="763"/>
      <c r="AB237" s="763"/>
      <c r="AC237" s="764"/>
      <c r="AD237" s="767"/>
      <c r="AE237" s="763"/>
      <c r="AF237" s="763"/>
      <c r="AG237" s="763"/>
      <c r="AH237" s="764"/>
      <c r="AI237" s="767">
        <v>0</v>
      </c>
      <c r="AJ237" s="765">
        <v>0</v>
      </c>
      <c r="AK237" s="892">
        <f t="shared" si="209"/>
        <v>1400</v>
      </c>
      <c r="AL237" s="884">
        <f t="shared" si="210"/>
        <v>0</v>
      </c>
      <c r="AM237" s="883">
        <f t="shared" si="211"/>
        <v>1307</v>
      </c>
      <c r="AN237" s="884">
        <f t="shared" si="212"/>
        <v>0</v>
      </c>
      <c r="AO237" s="883">
        <f t="shared" si="213"/>
        <v>1333</v>
      </c>
      <c r="AP237" s="884">
        <f t="shared" si="214"/>
        <v>0</v>
      </c>
      <c r="AQ237" s="768">
        <f t="shared" si="215"/>
        <v>1356</v>
      </c>
      <c r="AR237" s="883">
        <f t="shared" si="216"/>
        <v>1489</v>
      </c>
      <c r="AS237" s="886">
        <f t="shared" si="217"/>
        <v>1489</v>
      </c>
      <c r="AT237" s="888">
        <f t="shared" si="218"/>
        <v>1403</v>
      </c>
      <c r="AU237" s="886">
        <f t="shared" si="219"/>
        <v>0</v>
      </c>
      <c r="AV237" s="886">
        <f t="shared" si="220"/>
        <v>1403</v>
      </c>
      <c r="AW237" s="888">
        <f t="shared" si="221"/>
        <v>1415</v>
      </c>
      <c r="AX237" s="886">
        <f t="shared" si="222"/>
        <v>0</v>
      </c>
      <c r="AY237" s="886">
        <f t="shared" si="223"/>
        <v>1415</v>
      </c>
      <c r="AZ237" s="888">
        <f t="shared" si="224"/>
        <v>1420</v>
      </c>
      <c r="BA237" s="884">
        <f t="shared" si="225"/>
        <v>1420</v>
      </c>
      <c r="BB237" s="883">
        <f t="shared" si="226"/>
        <v>1425</v>
      </c>
      <c r="BC237" s="884">
        <f t="shared" si="227"/>
        <v>1425</v>
      </c>
      <c r="BD237" s="883">
        <f t="shared" si="228"/>
        <v>1557</v>
      </c>
      <c r="BE237" s="886">
        <f t="shared" si="229"/>
        <v>1557</v>
      </c>
      <c r="BF237" s="886">
        <f t="shared" si="230"/>
        <v>1557</v>
      </c>
      <c r="BG237" s="888">
        <f t="shared" si="231"/>
        <v>1524</v>
      </c>
      <c r="BH237" s="886">
        <f t="shared" si="232"/>
        <v>1524</v>
      </c>
      <c r="BI237" s="886">
        <f t="shared" si="233"/>
        <v>1524</v>
      </c>
      <c r="BJ237" s="890">
        <f t="shared" si="234"/>
        <v>1485</v>
      </c>
      <c r="BK237" s="885">
        <f t="shared" si="235"/>
        <v>1485</v>
      </c>
      <c r="BL237" s="885">
        <f t="shared" si="236"/>
        <v>1485</v>
      </c>
      <c r="BM237" s="762">
        <v>1326</v>
      </c>
      <c r="BN237" s="764">
        <v>1287</v>
      </c>
      <c r="BO237" s="770">
        <v>1240</v>
      </c>
      <c r="BP237" s="763">
        <v>122</v>
      </c>
      <c r="BQ237" s="764">
        <v>123</v>
      </c>
      <c r="BR237" s="770">
        <v>114</v>
      </c>
      <c r="BS237" s="768">
        <f t="shared" si="237"/>
        <v>109</v>
      </c>
      <c r="BT237" s="768">
        <f t="shared" si="238"/>
        <v>114</v>
      </c>
      <c r="BU237" s="771">
        <f t="shared" si="239"/>
        <v>131</v>
      </c>
      <c r="BV237" s="772">
        <v>878</v>
      </c>
      <c r="BW237" s="767">
        <v>804</v>
      </c>
      <c r="BX237" s="765">
        <v>921</v>
      </c>
      <c r="BY237" s="772">
        <v>55</v>
      </c>
      <c r="BZ237" s="767">
        <v>49</v>
      </c>
      <c r="CA237" s="765">
        <v>66</v>
      </c>
      <c r="CB237" s="772">
        <v>437</v>
      </c>
      <c r="CC237" s="767">
        <v>433</v>
      </c>
      <c r="CD237" s="702">
        <v>365</v>
      </c>
      <c r="CE237" s="773">
        <f t="shared" si="240"/>
        <v>119</v>
      </c>
      <c r="CF237" s="774">
        <f t="shared" si="241"/>
        <v>117</v>
      </c>
      <c r="CG237" s="775">
        <f t="shared" si="242"/>
        <v>63</v>
      </c>
      <c r="CH237" s="772"/>
      <c r="CI237" s="767"/>
      <c r="CJ237" s="776"/>
      <c r="CK237" s="874"/>
      <c r="CL237" s="778"/>
      <c r="CM237" s="764"/>
      <c r="CN237" s="764"/>
      <c r="CO237" s="767"/>
      <c r="CP237" s="780"/>
      <c r="CQ237" s="777"/>
      <c r="CR237" s="778"/>
      <c r="CS237" s="778"/>
      <c r="CT237" s="778"/>
      <c r="CU237" s="778"/>
      <c r="CV237" s="764"/>
      <c r="CW237" s="767"/>
      <c r="CX237" s="765"/>
      <c r="CY237" s="777"/>
      <c r="CZ237" s="778"/>
      <c r="DA237" s="778"/>
      <c r="DB237" s="778"/>
      <c r="DC237" s="778"/>
      <c r="DD237" s="767"/>
      <c r="DE237" s="767"/>
      <c r="DF237" s="765"/>
      <c r="DG237" s="892">
        <f t="shared" si="282"/>
        <v>0</v>
      </c>
      <c r="DH237" s="884">
        <f t="shared" si="243"/>
        <v>0</v>
      </c>
      <c r="DI237" s="883">
        <f t="shared" si="283"/>
        <v>0</v>
      </c>
      <c r="DJ237" s="884">
        <f t="shared" si="244"/>
        <v>0</v>
      </c>
      <c r="DK237" s="883">
        <f t="shared" si="284"/>
        <v>0</v>
      </c>
      <c r="DL237" s="884">
        <f t="shared" si="245"/>
        <v>0</v>
      </c>
      <c r="DM237" s="888">
        <f t="shared" si="285"/>
        <v>0</v>
      </c>
      <c r="DN237" s="886">
        <f t="shared" si="249"/>
        <v>0</v>
      </c>
      <c r="DO237" s="886">
        <f t="shared" si="286"/>
        <v>0</v>
      </c>
      <c r="DP237" s="888">
        <f t="shared" si="287"/>
        <v>0</v>
      </c>
      <c r="DQ237" s="886">
        <f t="shared" si="250"/>
        <v>0</v>
      </c>
      <c r="DR237" s="886">
        <f t="shared" si="288"/>
        <v>0</v>
      </c>
      <c r="DS237" s="888">
        <f t="shared" si="289"/>
        <v>0</v>
      </c>
      <c r="DT237" s="886">
        <f t="shared" si="251"/>
        <v>0</v>
      </c>
      <c r="DU237" s="886">
        <f t="shared" si="290"/>
        <v>0</v>
      </c>
      <c r="DV237" s="886">
        <f t="shared" si="291"/>
        <v>0</v>
      </c>
      <c r="DW237" s="888">
        <f t="shared" si="292"/>
        <v>0</v>
      </c>
      <c r="DX237" s="886">
        <f t="shared" si="253"/>
        <v>0</v>
      </c>
      <c r="DY237" s="886">
        <f t="shared" si="293"/>
        <v>0</v>
      </c>
      <c r="DZ237" s="954">
        <f t="shared" si="294"/>
        <v>0</v>
      </c>
      <c r="EA237" s="885">
        <f t="shared" si="255"/>
        <v>0</v>
      </c>
      <c r="EB237" s="885">
        <f t="shared" si="256"/>
        <v>0</v>
      </c>
      <c r="EC237" s="772"/>
      <c r="ED237" s="767"/>
      <c r="EE237" s="770"/>
      <c r="EF237" s="764"/>
      <c r="EG237" s="767"/>
      <c r="EH237" s="782"/>
      <c r="EI237" s="774">
        <f t="shared" si="257"/>
        <v>0</v>
      </c>
      <c r="EJ237" s="774">
        <f t="shared" si="258"/>
        <v>0</v>
      </c>
      <c r="EK237" s="775">
        <f t="shared" si="259"/>
        <v>0</v>
      </c>
      <c r="EL237" s="772"/>
      <c r="EM237" s="767"/>
      <c r="EN237" s="770"/>
      <c r="EO237" s="772"/>
      <c r="EP237" s="767"/>
      <c r="EQ237" s="782"/>
      <c r="ER237" s="772"/>
      <c r="ES237" s="767"/>
      <c r="ET237" s="703"/>
      <c r="EU237" s="774">
        <f t="shared" si="260"/>
        <v>0</v>
      </c>
      <c r="EV237" s="774">
        <f t="shared" si="261"/>
        <v>0</v>
      </c>
      <c r="EW237" s="775">
        <f t="shared" si="262"/>
        <v>0</v>
      </c>
      <c r="EX237" s="772"/>
      <c r="EY237" s="767"/>
      <c r="EZ237" s="606"/>
    </row>
    <row r="238" spans="1:156">
      <c r="A238" s="670" t="s">
        <v>118</v>
      </c>
      <c r="B238" s="671" t="s">
        <v>1000</v>
      </c>
      <c r="C238" s="827"/>
      <c r="D238" s="708">
        <v>164076</v>
      </c>
      <c r="E238" s="709">
        <v>3</v>
      </c>
      <c r="F238" s="762"/>
      <c r="G238" s="763"/>
      <c r="H238" s="763">
        <v>4350</v>
      </c>
      <c r="I238" s="764">
        <v>4286</v>
      </c>
      <c r="J238" s="764">
        <v>4777</v>
      </c>
      <c r="K238" s="764">
        <v>3944</v>
      </c>
      <c r="L238" s="765">
        <v>4409</v>
      </c>
      <c r="M238" s="762">
        <v>2115</v>
      </c>
      <c r="N238" s="763">
        <v>1981</v>
      </c>
      <c r="O238" s="766">
        <v>1910</v>
      </c>
      <c r="P238" s="766">
        <v>2198</v>
      </c>
      <c r="Q238" s="763">
        <v>1755</v>
      </c>
      <c r="R238" s="763">
        <v>2085</v>
      </c>
      <c r="S238" s="763">
        <v>2315</v>
      </c>
      <c r="T238" s="763">
        <v>2692</v>
      </c>
      <c r="U238" s="763">
        <v>2657</v>
      </c>
      <c r="V238" s="764">
        <v>2824</v>
      </c>
      <c r="W238" s="767">
        <v>2397</v>
      </c>
      <c r="X238" s="765">
        <v>2427</v>
      </c>
      <c r="Y238" s="762"/>
      <c r="Z238" s="763"/>
      <c r="AA238" s="763"/>
      <c r="AB238" s="763"/>
      <c r="AC238" s="764"/>
      <c r="AD238" s="767"/>
      <c r="AE238" s="763"/>
      <c r="AF238" s="763"/>
      <c r="AG238" s="763"/>
      <c r="AH238" s="764"/>
      <c r="AI238" s="767">
        <v>0</v>
      </c>
      <c r="AJ238" s="765">
        <v>0</v>
      </c>
      <c r="AK238" s="892">
        <f t="shared" si="209"/>
        <v>2115</v>
      </c>
      <c r="AL238" s="884">
        <f t="shared" si="210"/>
        <v>0</v>
      </c>
      <c r="AM238" s="883">
        <f t="shared" si="211"/>
        <v>1981</v>
      </c>
      <c r="AN238" s="884">
        <f t="shared" si="212"/>
        <v>0</v>
      </c>
      <c r="AO238" s="883">
        <f t="shared" si="213"/>
        <v>1910</v>
      </c>
      <c r="AP238" s="884">
        <f t="shared" si="214"/>
        <v>0</v>
      </c>
      <c r="AQ238" s="768">
        <f t="shared" si="215"/>
        <v>2198</v>
      </c>
      <c r="AR238" s="883">
        <f t="shared" si="216"/>
        <v>1755</v>
      </c>
      <c r="AS238" s="886">
        <f t="shared" si="217"/>
        <v>1755</v>
      </c>
      <c r="AT238" s="888">
        <f t="shared" si="218"/>
        <v>2085</v>
      </c>
      <c r="AU238" s="886">
        <f t="shared" si="219"/>
        <v>0</v>
      </c>
      <c r="AV238" s="886">
        <f t="shared" si="220"/>
        <v>2085</v>
      </c>
      <c r="AW238" s="888">
        <f t="shared" si="221"/>
        <v>2315</v>
      </c>
      <c r="AX238" s="886">
        <f t="shared" si="222"/>
        <v>0</v>
      </c>
      <c r="AY238" s="886">
        <f t="shared" si="223"/>
        <v>2315</v>
      </c>
      <c r="AZ238" s="888">
        <f t="shared" si="224"/>
        <v>2692</v>
      </c>
      <c r="BA238" s="884">
        <f t="shared" si="225"/>
        <v>2692</v>
      </c>
      <c r="BB238" s="883">
        <f t="shared" si="226"/>
        <v>2657</v>
      </c>
      <c r="BC238" s="884">
        <f t="shared" si="227"/>
        <v>2657</v>
      </c>
      <c r="BD238" s="883">
        <f t="shared" si="228"/>
        <v>2824</v>
      </c>
      <c r="BE238" s="886">
        <f t="shared" si="229"/>
        <v>2824</v>
      </c>
      <c r="BF238" s="886">
        <f t="shared" si="230"/>
        <v>2824</v>
      </c>
      <c r="BG238" s="888">
        <f t="shared" si="231"/>
        <v>2397</v>
      </c>
      <c r="BH238" s="886">
        <f t="shared" si="232"/>
        <v>2397</v>
      </c>
      <c r="BI238" s="886">
        <f t="shared" si="233"/>
        <v>2397</v>
      </c>
      <c r="BJ238" s="890">
        <f t="shared" si="234"/>
        <v>2427</v>
      </c>
      <c r="BK238" s="885">
        <f t="shared" si="235"/>
        <v>2427</v>
      </c>
      <c r="BL238" s="885">
        <f t="shared" si="236"/>
        <v>2427</v>
      </c>
      <c r="BM238" s="762">
        <v>2348</v>
      </c>
      <c r="BN238" s="764">
        <v>2029</v>
      </c>
      <c r="BO238" s="770">
        <v>2028</v>
      </c>
      <c r="BP238" s="763">
        <v>179</v>
      </c>
      <c r="BQ238" s="764">
        <v>144</v>
      </c>
      <c r="BR238" s="770">
        <v>139</v>
      </c>
      <c r="BS238" s="768">
        <f t="shared" si="237"/>
        <v>297</v>
      </c>
      <c r="BT238" s="768">
        <f t="shared" si="238"/>
        <v>224</v>
      </c>
      <c r="BU238" s="771">
        <f t="shared" si="239"/>
        <v>260</v>
      </c>
      <c r="BV238" s="772">
        <v>1278</v>
      </c>
      <c r="BW238" s="767">
        <v>1420</v>
      </c>
      <c r="BX238" s="765">
        <v>1595</v>
      </c>
      <c r="BY238" s="772">
        <v>33</v>
      </c>
      <c r="BZ238" s="767">
        <v>54</v>
      </c>
      <c r="CA238" s="765">
        <v>85</v>
      </c>
      <c r="CB238" s="772">
        <v>193</v>
      </c>
      <c r="CC238" s="767">
        <v>289</v>
      </c>
      <c r="CD238" s="702">
        <v>382</v>
      </c>
      <c r="CE238" s="773">
        <f t="shared" si="240"/>
        <v>251</v>
      </c>
      <c r="CF238" s="774">
        <f t="shared" si="241"/>
        <v>322</v>
      </c>
      <c r="CG238" s="775">
        <f t="shared" si="242"/>
        <v>253</v>
      </c>
      <c r="CH238" s="772"/>
      <c r="CI238" s="767"/>
      <c r="CJ238" s="776"/>
      <c r="CK238" s="874"/>
      <c r="CL238" s="778"/>
      <c r="CM238" s="764"/>
      <c r="CN238" s="764"/>
      <c r="CO238" s="767"/>
      <c r="CP238" s="780"/>
      <c r="CQ238" s="777"/>
      <c r="CR238" s="778"/>
      <c r="CS238" s="778"/>
      <c r="CT238" s="778"/>
      <c r="CU238" s="778"/>
      <c r="CV238" s="764"/>
      <c r="CW238" s="767"/>
      <c r="CX238" s="765"/>
      <c r="CY238" s="777"/>
      <c r="CZ238" s="778"/>
      <c r="DA238" s="778"/>
      <c r="DB238" s="778"/>
      <c r="DC238" s="778"/>
      <c r="DD238" s="767"/>
      <c r="DE238" s="767"/>
      <c r="DF238" s="765"/>
      <c r="DG238" s="892">
        <f t="shared" si="282"/>
        <v>0</v>
      </c>
      <c r="DH238" s="884">
        <f t="shared" si="243"/>
        <v>0</v>
      </c>
      <c r="DI238" s="883">
        <f t="shared" si="283"/>
        <v>0</v>
      </c>
      <c r="DJ238" s="884">
        <f t="shared" si="244"/>
        <v>0</v>
      </c>
      <c r="DK238" s="883">
        <f t="shared" si="284"/>
        <v>0</v>
      </c>
      <c r="DL238" s="884">
        <f t="shared" si="245"/>
        <v>0</v>
      </c>
      <c r="DM238" s="888">
        <f t="shared" si="285"/>
        <v>0</v>
      </c>
      <c r="DN238" s="886">
        <f t="shared" si="249"/>
        <v>0</v>
      </c>
      <c r="DO238" s="886">
        <f t="shared" si="286"/>
        <v>0</v>
      </c>
      <c r="DP238" s="888">
        <f t="shared" si="287"/>
        <v>0</v>
      </c>
      <c r="DQ238" s="886">
        <f t="shared" si="250"/>
        <v>0</v>
      </c>
      <c r="DR238" s="886">
        <f t="shared" si="288"/>
        <v>0</v>
      </c>
      <c r="DS238" s="888">
        <f t="shared" si="289"/>
        <v>0</v>
      </c>
      <c r="DT238" s="886">
        <f t="shared" si="251"/>
        <v>0</v>
      </c>
      <c r="DU238" s="886">
        <f t="shared" si="290"/>
        <v>0</v>
      </c>
      <c r="DV238" s="886">
        <f t="shared" si="291"/>
        <v>0</v>
      </c>
      <c r="DW238" s="888">
        <f t="shared" si="292"/>
        <v>0</v>
      </c>
      <c r="DX238" s="886">
        <f t="shared" si="253"/>
        <v>0</v>
      </c>
      <c r="DY238" s="886">
        <f t="shared" si="293"/>
        <v>0</v>
      </c>
      <c r="DZ238" s="954">
        <f t="shared" si="294"/>
        <v>0</v>
      </c>
      <c r="EA238" s="885">
        <f t="shared" si="255"/>
        <v>0</v>
      </c>
      <c r="EB238" s="885">
        <f t="shared" si="256"/>
        <v>0</v>
      </c>
      <c r="EC238" s="772"/>
      <c r="ED238" s="767"/>
      <c r="EE238" s="770"/>
      <c r="EF238" s="764"/>
      <c r="EG238" s="767"/>
      <c r="EH238" s="782"/>
      <c r="EI238" s="774">
        <f t="shared" si="257"/>
        <v>0</v>
      </c>
      <c r="EJ238" s="774">
        <f t="shared" si="258"/>
        <v>0</v>
      </c>
      <c r="EK238" s="775">
        <f t="shared" si="259"/>
        <v>0</v>
      </c>
      <c r="EL238" s="772"/>
      <c r="EM238" s="767"/>
      <c r="EN238" s="770"/>
      <c r="EO238" s="772"/>
      <c r="EP238" s="767"/>
      <c r="EQ238" s="782"/>
      <c r="ER238" s="772"/>
      <c r="ES238" s="767"/>
      <c r="ET238" s="703"/>
      <c r="EU238" s="774">
        <f t="shared" si="260"/>
        <v>0</v>
      </c>
      <c r="EV238" s="774">
        <f t="shared" si="261"/>
        <v>0</v>
      </c>
      <c r="EW238" s="775">
        <f t="shared" si="262"/>
        <v>0</v>
      </c>
      <c r="EX238" s="772"/>
      <c r="EY238" s="767"/>
      <c r="EZ238" s="606"/>
    </row>
    <row r="239" spans="1:156">
      <c r="A239" s="670" t="s">
        <v>118</v>
      </c>
      <c r="B239" s="671" t="s">
        <v>1001</v>
      </c>
      <c r="C239" s="827"/>
      <c r="D239" s="708">
        <v>162007</v>
      </c>
      <c r="E239" s="709">
        <v>4</v>
      </c>
      <c r="F239" s="762">
        <v>996</v>
      </c>
      <c r="G239" s="763">
        <v>1016</v>
      </c>
      <c r="H239" s="763">
        <v>1190</v>
      </c>
      <c r="I239" s="764">
        <v>1274</v>
      </c>
      <c r="J239" s="764">
        <v>781</v>
      </c>
      <c r="K239" s="764">
        <v>1154</v>
      </c>
      <c r="L239" s="765">
        <v>1101</v>
      </c>
      <c r="M239" s="762">
        <v>343</v>
      </c>
      <c r="N239" s="763">
        <v>361</v>
      </c>
      <c r="O239" s="766">
        <v>594</v>
      </c>
      <c r="P239" s="766">
        <v>560</v>
      </c>
      <c r="Q239" s="763">
        <v>754</v>
      </c>
      <c r="R239" s="763">
        <v>627</v>
      </c>
      <c r="S239" s="763">
        <v>923</v>
      </c>
      <c r="T239" s="763">
        <v>765</v>
      </c>
      <c r="U239" s="763">
        <v>820</v>
      </c>
      <c r="V239" s="764">
        <v>664</v>
      </c>
      <c r="W239" s="767">
        <v>635</v>
      </c>
      <c r="X239" s="765">
        <v>608</v>
      </c>
      <c r="Y239" s="762"/>
      <c r="Z239" s="763"/>
      <c r="AA239" s="763"/>
      <c r="AB239" s="763"/>
      <c r="AC239" s="764"/>
      <c r="AD239" s="767"/>
      <c r="AE239" s="763"/>
      <c r="AF239" s="763"/>
      <c r="AG239" s="763"/>
      <c r="AH239" s="764"/>
      <c r="AI239" s="767">
        <v>0</v>
      </c>
      <c r="AJ239" s="765">
        <v>0</v>
      </c>
      <c r="AK239" s="892">
        <f t="shared" si="209"/>
        <v>343</v>
      </c>
      <c r="AL239" s="884">
        <f t="shared" si="210"/>
        <v>0</v>
      </c>
      <c r="AM239" s="883">
        <f t="shared" si="211"/>
        <v>361</v>
      </c>
      <c r="AN239" s="884">
        <f t="shared" si="212"/>
        <v>0</v>
      </c>
      <c r="AO239" s="883">
        <f t="shared" si="213"/>
        <v>594</v>
      </c>
      <c r="AP239" s="884">
        <f t="shared" si="214"/>
        <v>0</v>
      </c>
      <c r="AQ239" s="768">
        <f t="shared" si="215"/>
        <v>560</v>
      </c>
      <c r="AR239" s="883">
        <f t="shared" si="216"/>
        <v>754</v>
      </c>
      <c r="AS239" s="886">
        <f t="shared" si="217"/>
        <v>754</v>
      </c>
      <c r="AT239" s="888">
        <f t="shared" si="218"/>
        <v>627</v>
      </c>
      <c r="AU239" s="886">
        <f t="shared" si="219"/>
        <v>627</v>
      </c>
      <c r="AV239" s="886">
        <f t="shared" si="220"/>
        <v>627</v>
      </c>
      <c r="AW239" s="888">
        <f t="shared" si="221"/>
        <v>923</v>
      </c>
      <c r="AX239" s="886">
        <f t="shared" si="222"/>
        <v>923</v>
      </c>
      <c r="AY239" s="886">
        <f t="shared" si="223"/>
        <v>923</v>
      </c>
      <c r="AZ239" s="888">
        <f t="shared" si="224"/>
        <v>765</v>
      </c>
      <c r="BA239" s="884">
        <f t="shared" si="225"/>
        <v>765</v>
      </c>
      <c r="BB239" s="883">
        <f t="shared" si="226"/>
        <v>820</v>
      </c>
      <c r="BC239" s="884">
        <f t="shared" si="227"/>
        <v>820</v>
      </c>
      <c r="BD239" s="883">
        <f t="shared" si="228"/>
        <v>664</v>
      </c>
      <c r="BE239" s="886">
        <f t="shared" si="229"/>
        <v>664</v>
      </c>
      <c r="BF239" s="886">
        <f t="shared" si="230"/>
        <v>664</v>
      </c>
      <c r="BG239" s="888">
        <f t="shared" si="231"/>
        <v>635</v>
      </c>
      <c r="BH239" s="886">
        <f t="shared" si="232"/>
        <v>635</v>
      </c>
      <c r="BI239" s="886">
        <f t="shared" si="233"/>
        <v>635</v>
      </c>
      <c r="BJ239" s="890">
        <f t="shared" si="234"/>
        <v>608</v>
      </c>
      <c r="BK239" s="885">
        <f t="shared" si="235"/>
        <v>608</v>
      </c>
      <c r="BL239" s="885">
        <f t="shared" si="236"/>
        <v>608</v>
      </c>
      <c r="BM239" s="762">
        <v>546</v>
      </c>
      <c r="BN239" s="764">
        <v>451</v>
      </c>
      <c r="BO239" s="770">
        <v>454</v>
      </c>
      <c r="BP239" s="763">
        <v>83</v>
      </c>
      <c r="BQ239" s="764">
        <v>56</v>
      </c>
      <c r="BR239" s="770">
        <v>63</v>
      </c>
      <c r="BS239" s="768">
        <f t="shared" si="237"/>
        <v>35</v>
      </c>
      <c r="BT239" s="768">
        <f t="shared" si="238"/>
        <v>128</v>
      </c>
      <c r="BU239" s="771">
        <f t="shared" si="239"/>
        <v>91</v>
      </c>
      <c r="BV239" s="772">
        <v>300</v>
      </c>
      <c r="BW239" s="767">
        <v>234</v>
      </c>
      <c r="BX239" s="765">
        <v>404</v>
      </c>
      <c r="BY239" s="772">
        <v>33</v>
      </c>
      <c r="BZ239" s="767">
        <v>54</v>
      </c>
      <c r="CA239" s="765">
        <v>74</v>
      </c>
      <c r="CB239" s="772">
        <v>169</v>
      </c>
      <c r="CC239" s="767">
        <v>131</v>
      </c>
      <c r="CD239" s="702">
        <v>175</v>
      </c>
      <c r="CE239" s="773">
        <f t="shared" si="240"/>
        <v>252</v>
      </c>
      <c r="CF239" s="774">
        <f t="shared" si="241"/>
        <v>208</v>
      </c>
      <c r="CG239" s="775">
        <f t="shared" si="242"/>
        <v>270</v>
      </c>
      <c r="CH239" s="772"/>
      <c r="CI239" s="767"/>
      <c r="CJ239" s="776"/>
      <c r="CK239" s="874"/>
      <c r="CL239" s="778"/>
      <c r="CM239" s="764"/>
      <c r="CN239" s="764"/>
      <c r="CO239" s="767"/>
      <c r="CP239" s="780"/>
      <c r="CQ239" s="777"/>
      <c r="CR239" s="778"/>
      <c r="CS239" s="778"/>
      <c r="CT239" s="778"/>
      <c r="CU239" s="778"/>
      <c r="CV239" s="764"/>
      <c r="CW239" s="767"/>
      <c r="CX239" s="765"/>
      <c r="CY239" s="777"/>
      <c r="CZ239" s="778"/>
      <c r="DA239" s="778"/>
      <c r="DB239" s="778"/>
      <c r="DC239" s="778"/>
      <c r="DD239" s="767"/>
      <c r="DE239" s="767"/>
      <c r="DF239" s="765"/>
      <c r="DG239" s="892">
        <f t="shared" si="282"/>
        <v>0</v>
      </c>
      <c r="DH239" s="884">
        <f t="shared" si="243"/>
        <v>0</v>
      </c>
      <c r="DI239" s="883">
        <f t="shared" si="283"/>
        <v>0</v>
      </c>
      <c r="DJ239" s="884">
        <f t="shared" si="244"/>
        <v>0</v>
      </c>
      <c r="DK239" s="883">
        <f t="shared" si="284"/>
        <v>0</v>
      </c>
      <c r="DL239" s="884">
        <f t="shared" si="245"/>
        <v>0</v>
      </c>
      <c r="DM239" s="888">
        <f t="shared" si="285"/>
        <v>0</v>
      </c>
      <c r="DN239" s="886">
        <f t="shared" si="249"/>
        <v>0</v>
      </c>
      <c r="DO239" s="886">
        <f t="shared" si="286"/>
        <v>0</v>
      </c>
      <c r="DP239" s="888">
        <f t="shared" si="287"/>
        <v>0</v>
      </c>
      <c r="DQ239" s="886">
        <f t="shared" si="250"/>
        <v>0</v>
      </c>
      <c r="DR239" s="886">
        <f t="shared" si="288"/>
        <v>0</v>
      </c>
      <c r="DS239" s="888">
        <f t="shared" si="289"/>
        <v>0</v>
      </c>
      <c r="DT239" s="886">
        <f t="shared" si="251"/>
        <v>0</v>
      </c>
      <c r="DU239" s="886">
        <f t="shared" si="290"/>
        <v>0</v>
      </c>
      <c r="DV239" s="886">
        <f t="shared" si="291"/>
        <v>0</v>
      </c>
      <c r="DW239" s="888">
        <f t="shared" si="292"/>
        <v>0</v>
      </c>
      <c r="DX239" s="886">
        <f t="shared" si="253"/>
        <v>0</v>
      </c>
      <c r="DY239" s="886">
        <f t="shared" si="293"/>
        <v>0</v>
      </c>
      <c r="DZ239" s="954">
        <f t="shared" si="294"/>
        <v>0</v>
      </c>
      <c r="EA239" s="885">
        <f t="shared" si="255"/>
        <v>0</v>
      </c>
      <c r="EB239" s="885">
        <f t="shared" si="256"/>
        <v>0</v>
      </c>
      <c r="EC239" s="772"/>
      <c r="ED239" s="767"/>
      <c r="EE239" s="770"/>
      <c r="EF239" s="764"/>
      <c r="EG239" s="767"/>
      <c r="EH239" s="782"/>
      <c r="EI239" s="774">
        <f t="shared" si="257"/>
        <v>0</v>
      </c>
      <c r="EJ239" s="774">
        <f t="shared" si="258"/>
        <v>0</v>
      </c>
      <c r="EK239" s="775">
        <f t="shared" si="259"/>
        <v>0</v>
      </c>
      <c r="EL239" s="772"/>
      <c r="EM239" s="767"/>
      <c r="EN239" s="770"/>
      <c r="EO239" s="772"/>
      <c r="EP239" s="767"/>
      <c r="EQ239" s="782"/>
      <c r="ER239" s="772"/>
      <c r="ES239" s="767"/>
      <c r="ET239" s="703"/>
      <c r="EU239" s="774">
        <f t="shared" si="260"/>
        <v>0</v>
      </c>
      <c r="EV239" s="774">
        <f t="shared" si="261"/>
        <v>0</v>
      </c>
      <c r="EW239" s="775">
        <f t="shared" si="262"/>
        <v>0</v>
      </c>
      <c r="EX239" s="772"/>
      <c r="EY239" s="767"/>
      <c r="EZ239" s="606"/>
    </row>
    <row r="240" spans="1:156">
      <c r="A240" s="670" t="s">
        <v>118</v>
      </c>
      <c r="B240" s="671" t="s">
        <v>1002</v>
      </c>
      <c r="C240" s="827" t="s">
        <v>1025</v>
      </c>
      <c r="D240" s="708">
        <v>162283</v>
      </c>
      <c r="E240" s="709">
        <v>4</v>
      </c>
      <c r="F240" s="762"/>
      <c r="G240" s="763"/>
      <c r="H240" s="763">
        <v>555</v>
      </c>
      <c r="I240" s="764">
        <v>858</v>
      </c>
      <c r="J240" s="764">
        <v>902</v>
      </c>
      <c r="K240" s="764">
        <v>871</v>
      </c>
      <c r="L240" s="765">
        <v>838</v>
      </c>
      <c r="M240" s="762">
        <v>441</v>
      </c>
      <c r="N240" s="763">
        <v>416</v>
      </c>
      <c r="O240" s="766">
        <v>595</v>
      </c>
      <c r="P240" s="766">
        <v>578</v>
      </c>
      <c r="Q240" s="763">
        <v>571</v>
      </c>
      <c r="R240" s="763">
        <v>601</v>
      </c>
      <c r="S240" s="763">
        <v>661</v>
      </c>
      <c r="T240" s="763">
        <v>508</v>
      </c>
      <c r="U240" s="763">
        <v>570</v>
      </c>
      <c r="V240" s="764">
        <v>570</v>
      </c>
      <c r="W240" s="767">
        <v>541</v>
      </c>
      <c r="X240" s="765">
        <v>511</v>
      </c>
      <c r="Y240" s="762"/>
      <c r="Z240" s="763"/>
      <c r="AA240" s="763"/>
      <c r="AB240" s="763"/>
      <c r="AC240" s="764"/>
      <c r="AD240" s="767"/>
      <c r="AE240" s="763"/>
      <c r="AF240" s="763"/>
      <c r="AG240" s="763"/>
      <c r="AH240" s="764"/>
      <c r="AI240" s="767">
        <v>0</v>
      </c>
      <c r="AJ240" s="765">
        <v>0</v>
      </c>
      <c r="AK240" s="892">
        <f t="shared" si="209"/>
        <v>441</v>
      </c>
      <c r="AL240" s="884">
        <f t="shared" si="210"/>
        <v>0</v>
      </c>
      <c r="AM240" s="883">
        <f t="shared" si="211"/>
        <v>416</v>
      </c>
      <c r="AN240" s="884">
        <f t="shared" si="212"/>
        <v>0</v>
      </c>
      <c r="AO240" s="883">
        <f t="shared" si="213"/>
        <v>595</v>
      </c>
      <c r="AP240" s="884">
        <f t="shared" si="214"/>
        <v>0</v>
      </c>
      <c r="AQ240" s="768">
        <f t="shared" si="215"/>
        <v>578</v>
      </c>
      <c r="AR240" s="883">
        <f t="shared" si="216"/>
        <v>571</v>
      </c>
      <c r="AS240" s="886">
        <f t="shared" si="217"/>
        <v>571</v>
      </c>
      <c r="AT240" s="888">
        <f t="shared" si="218"/>
        <v>601</v>
      </c>
      <c r="AU240" s="886">
        <f t="shared" si="219"/>
        <v>0</v>
      </c>
      <c r="AV240" s="886">
        <f t="shared" si="220"/>
        <v>601</v>
      </c>
      <c r="AW240" s="888">
        <f t="shared" si="221"/>
        <v>661</v>
      </c>
      <c r="AX240" s="886">
        <f t="shared" si="222"/>
        <v>0</v>
      </c>
      <c r="AY240" s="886">
        <f t="shared" si="223"/>
        <v>661</v>
      </c>
      <c r="AZ240" s="888">
        <f t="shared" si="224"/>
        <v>508</v>
      </c>
      <c r="BA240" s="884">
        <f t="shared" si="225"/>
        <v>508</v>
      </c>
      <c r="BB240" s="883">
        <f t="shared" si="226"/>
        <v>570</v>
      </c>
      <c r="BC240" s="884">
        <f t="shared" si="227"/>
        <v>570</v>
      </c>
      <c r="BD240" s="883">
        <f t="shared" si="228"/>
        <v>570</v>
      </c>
      <c r="BE240" s="886">
        <f t="shared" si="229"/>
        <v>570</v>
      </c>
      <c r="BF240" s="886">
        <f t="shared" si="230"/>
        <v>570</v>
      </c>
      <c r="BG240" s="888">
        <f t="shared" si="231"/>
        <v>541</v>
      </c>
      <c r="BH240" s="886">
        <f t="shared" si="232"/>
        <v>541</v>
      </c>
      <c r="BI240" s="886">
        <f t="shared" si="233"/>
        <v>541</v>
      </c>
      <c r="BJ240" s="890">
        <f t="shared" si="234"/>
        <v>511</v>
      </c>
      <c r="BK240" s="885">
        <f t="shared" si="235"/>
        <v>511</v>
      </c>
      <c r="BL240" s="885">
        <f t="shared" si="236"/>
        <v>511</v>
      </c>
      <c r="BM240" s="762">
        <v>374</v>
      </c>
      <c r="BN240" s="764">
        <v>330</v>
      </c>
      <c r="BO240" s="770">
        <v>328</v>
      </c>
      <c r="BP240" s="763">
        <v>34</v>
      </c>
      <c r="BQ240" s="764">
        <v>42</v>
      </c>
      <c r="BR240" s="770">
        <v>25</v>
      </c>
      <c r="BS240" s="768">
        <f t="shared" si="237"/>
        <v>162</v>
      </c>
      <c r="BT240" s="768">
        <f t="shared" si="238"/>
        <v>169</v>
      </c>
      <c r="BU240" s="771">
        <f t="shared" si="239"/>
        <v>158</v>
      </c>
      <c r="BV240" s="772">
        <v>80</v>
      </c>
      <c r="BW240" s="767">
        <v>96</v>
      </c>
      <c r="BX240" s="765">
        <v>122</v>
      </c>
      <c r="BY240" s="772">
        <v>49</v>
      </c>
      <c r="BZ240" s="767">
        <v>51</v>
      </c>
      <c r="CA240" s="765">
        <v>47</v>
      </c>
      <c r="CB240" s="772">
        <v>160</v>
      </c>
      <c r="CC240" s="767">
        <v>148</v>
      </c>
      <c r="CD240" s="702">
        <v>217</v>
      </c>
      <c r="CE240" s="773">
        <f t="shared" si="240"/>
        <v>282</v>
      </c>
      <c r="CF240" s="774">
        <f t="shared" si="241"/>
        <v>306</v>
      </c>
      <c r="CG240" s="775">
        <f t="shared" si="242"/>
        <v>275</v>
      </c>
      <c r="CH240" s="772"/>
      <c r="CI240" s="767"/>
      <c r="CJ240" s="776"/>
      <c r="CK240" s="874"/>
      <c r="CL240" s="778"/>
      <c r="CM240" s="764"/>
      <c r="CN240" s="764"/>
      <c r="CO240" s="767"/>
      <c r="CP240" s="780"/>
      <c r="CQ240" s="777"/>
      <c r="CR240" s="778"/>
      <c r="CS240" s="778"/>
      <c r="CT240" s="778"/>
      <c r="CU240" s="778"/>
      <c r="CV240" s="764"/>
      <c r="CW240" s="767"/>
      <c r="CX240" s="765"/>
      <c r="CY240" s="777"/>
      <c r="CZ240" s="778"/>
      <c r="DA240" s="778"/>
      <c r="DB240" s="778"/>
      <c r="DC240" s="778"/>
      <c r="DD240" s="767"/>
      <c r="DE240" s="767"/>
      <c r="DF240" s="765"/>
      <c r="DG240" s="892">
        <f t="shared" si="282"/>
        <v>0</v>
      </c>
      <c r="DH240" s="884">
        <f t="shared" si="243"/>
        <v>0</v>
      </c>
      <c r="DI240" s="883">
        <f t="shared" si="283"/>
        <v>0</v>
      </c>
      <c r="DJ240" s="884">
        <f t="shared" si="244"/>
        <v>0</v>
      </c>
      <c r="DK240" s="883">
        <f t="shared" si="284"/>
        <v>0</v>
      </c>
      <c r="DL240" s="884">
        <f t="shared" si="245"/>
        <v>0</v>
      </c>
      <c r="DM240" s="888">
        <f t="shared" si="285"/>
        <v>0</v>
      </c>
      <c r="DN240" s="886">
        <f t="shared" si="249"/>
        <v>0</v>
      </c>
      <c r="DO240" s="886">
        <f t="shared" si="286"/>
        <v>0</v>
      </c>
      <c r="DP240" s="888">
        <f t="shared" si="287"/>
        <v>0</v>
      </c>
      <c r="DQ240" s="886">
        <f t="shared" si="250"/>
        <v>0</v>
      </c>
      <c r="DR240" s="886">
        <f t="shared" si="288"/>
        <v>0</v>
      </c>
      <c r="DS240" s="888">
        <f t="shared" si="289"/>
        <v>0</v>
      </c>
      <c r="DT240" s="886">
        <f t="shared" si="251"/>
        <v>0</v>
      </c>
      <c r="DU240" s="886">
        <f t="shared" si="290"/>
        <v>0</v>
      </c>
      <c r="DV240" s="886">
        <f t="shared" si="291"/>
        <v>0</v>
      </c>
      <c r="DW240" s="888">
        <f t="shared" si="292"/>
        <v>0</v>
      </c>
      <c r="DX240" s="886">
        <f t="shared" si="253"/>
        <v>0</v>
      </c>
      <c r="DY240" s="886">
        <f t="shared" si="293"/>
        <v>0</v>
      </c>
      <c r="DZ240" s="954">
        <f t="shared" si="294"/>
        <v>0</v>
      </c>
      <c r="EA240" s="885">
        <f t="shared" si="255"/>
        <v>0</v>
      </c>
      <c r="EB240" s="885">
        <f t="shared" si="256"/>
        <v>0</v>
      </c>
      <c r="EC240" s="772"/>
      <c r="ED240" s="767"/>
      <c r="EE240" s="770"/>
      <c r="EF240" s="764"/>
      <c r="EG240" s="767"/>
      <c r="EH240" s="782"/>
      <c r="EI240" s="774">
        <f t="shared" si="257"/>
        <v>0</v>
      </c>
      <c r="EJ240" s="774">
        <f t="shared" si="258"/>
        <v>0</v>
      </c>
      <c r="EK240" s="775">
        <f t="shared" si="259"/>
        <v>0</v>
      </c>
      <c r="EL240" s="772"/>
      <c r="EM240" s="767"/>
      <c r="EN240" s="770"/>
      <c r="EO240" s="772"/>
      <c r="EP240" s="767"/>
      <c r="EQ240" s="782"/>
      <c r="ER240" s="772"/>
      <c r="ES240" s="767"/>
      <c r="ET240" s="703"/>
      <c r="EU240" s="774">
        <f t="shared" si="260"/>
        <v>0</v>
      </c>
      <c r="EV240" s="774">
        <f t="shared" si="261"/>
        <v>0</v>
      </c>
      <c r="EW240" s="775">
        <f t="shared" si="262"/>
        <v>0</v>
      </c>
      <c r="EX240" s="772"/>
      <c r="EY240" s="767"/>
      <c r="EZ240" s="606"/>
    </row>
    <row r="241" spans="1:156">
      <c r="A241" s="670" t="s">
        <v>118</v>
      </c>
      <c r="B241" s="671" t="s">
        <v>1003</v>
      </c>
      <c r="C241" s="827"/>
      <c r="D241" s="708">
        <v>162584</v>
      </c>
      <c r="E241" s="709">
        <v>4</v>
      </c>
      <c r="F241" s="762"/>
      <c r="G241" s="763"/>
      <c r="H241" s="763">
        <v>1292</v>
      </c>
      <c r="I241" s="764">
        <v>1430</v>
      </c>
      <c r="J241" s="764">
        <v>1414</v>
      </c>
      <c r="K241" s="764">
        <v>1457</v>
      </c>
      <c r="L241" s="765">
        <v>1446</v>
      </c>
      <c r="M241" s="762">
        <v>939</v>
      </c>
      <c r="N241" s="763">
        <v>1028</v>
      </c>
      <c r="O241" s="766">
        <v>926</v>
      </c>
      <c r="P241" s="766">
        <v>999</v>
      </c>
      <c r="Q241" s="763">
        <v>988</v>
      </c>
      <c r="R241" s="763">
        <v>959</v>
      </c>
      <c r="S241" s="763">
        <v>928</v>
      </c>
      <c r="T241" s="763">
        <v>1013</v>
      </c>
      <c r="U241" s="763">
        <v>1059</v>
      </c>
      <c r="V241" s="764">
        <v>1030</v>
      </c>
      <c r="W241" s="767">
        <v>1028</v>
      </c>
      <c r="X241" s="765">
        <v>1028</v>
      </c>
      <c r="Y241" s="762"/>
      <c r="Z241" s="763"/>
      <c r="AA241" s="763"/>
      <c r="AB241" s="763"/>
      <c r="AC241" s="764"/>
      <c r="AD241" s="767"/>
      <c r="AE241" s="763"/>
      <c r="AF241" s="763"/>
      <c r="AG241" s="763"/>
      <c r="AH241" s="764"/>
      <c r="AI241" s="767">
        <v>0</v>
      </c>
      <c r="AJ241" s="765">
        <v>0</v>
      </c>
      <c r="AK241" s="892">
        <f t="shared" si="209"/>
        <v>939</v>
      </c>
      <c r="AL241" s="884">
        <f t="shared" si="210"/>
        <v>0</v>
      </c>
      <c r="AM241" s="883">
        <f t="shared" si="211"/>
        <v>1028</v>
      </c>
      <c r="AN241" s="884">
        <f t="shared" si="212"/>
        <v>0</v>
      </c>
      <c r="AO241" s="883">
        <f t="shared" si="213"/>
        <v>926</v>
      </c>
      <c r="AP241" s="884">
        <f t="shared" si="214"/>
        <v>0</v>
      </c>
      <c r="AQ241" s="768">
        <f t="shared" si="215"/>
        <v>999</v>
      </c>
      <c r="AR241" s="883">
        <f t="shared" si="216"/>
        <v>988</v>
      </c>
      <c r="AS241" s="886">
        <f t="shared" si="217"/>
        <v>988</v>
      </c>
      <c r="AT241" s="888">
        <f t="shared" si="218"/>
        <v>959</v>
      </c>
      <c r="AU241" s="886">
        <f t="shared" si="219"/>
        <v>0</v>
      </c>
      <c r="AV241" s="886">
        <f t="shared" si="220"/>
        <v>959</v>
      </c>
      <c r="AW241" s="888">
        <f t="shared" si="221"/>
        <v>928</v>
      </c>
      <c r="AX241" s="886">
        <f t="shared" si="222"/>
        <v>0</v>
      </c>
      <c r="AY241" s="886">
        <f t="shared" si="223"/>
        <v>928</v>
      </c>
      <c r="AZ241" s="888">
        <f t="shared" si="224"/>
        <v>1013</v>
      </c>
      <c r="BA241" s="884">
        <f t="shared" si="225"/>
        <v>1013</v>
      </c>
      <c r="BB241" s="883">
        <f t="shared" si="226"/>
        <v>1059</v>
      </c>
      <c r="BC241" s="884">
        <f t="shared" si="227"/>
        <v>1059</v>
      </c>
      <c r="BD241" s="883">
        <f t="shared" si="228"/>
        <v>1030</v>
      </c>
      <c r="BE241" s="886">
        <f t="shared" si="229"/>
        <v>1030</v>
      </c>
      <c r="BF241" s="886">
        <f t="shared" si="230"/>
        <v>1030</v>
      </c>
      <c r="BG241" s="888">
        <f t="shared" si="231"/>
        <v>1028</v>
      </c>
      <c r="BH241" s="886">
        <f t="shared" si="232"/>
        <v>1028</v>
      </c>
      <c r="BI241" s="886">
        <f t="shared" si="233"/>
        <v>1028</v>
      </c>
      <c r="BJ241" s="890">
        <f t="shared" si="234"/>
        <v>1028</v>
      </c>
      <c r="BK241" s="885">
        <f t="shared" si="235"/>
        <v>1028</v>
      </c>
      <c r="BL241" s="885">
        <f t="shared" si="236"/>
        <v>1028</v>
      </c>
      <c r="BM241" s="762">
        <v>741</v>
      </c>
      <c r="BN241" s="764">
        <v>761</v>
      </c>
      <c r="BO241" s="770">
        <v>728</v>
      </c>
      <c r="BP241" s="763">
        <v>140</v>
      </c>
      <c r="BQ241" s="764">
        <v>163</v>
      </c>
      <c r="BR241" s="770">
        <v>149</v>
      </c>
      <c r="BS241" s="768">
        <f t="shared" si="237"/>
        <v>149</v>
      </c>
      <c r="BT241" s="768">
        <f t="shared" si="238"/>
        <v>104</v>
      </c>
      <c r="BU241" s="771">
        <f t="shared" si="239"/>
        <v>151</v>
      </c>
      <c r="BV241" s="772">
        <v>486</v>
      </c>
      <c r="BW241" s="767">
        <v>455</v>
      </c>
      <c r="BX241" s="765">
        <v>494</v>
      </c>
      <c r="BY241" s="772">
        <v>17</v>
      </c>
      <c r="BZ241" s="767">
        <v>22</v>
      </c>
      <c r="CA241" s="765">
        <v>18</v>
      </c>
      <c r="CB241" s="772">
        <v>280</v>
      </c>
      <c r="CC241" s="767">
        <v>281</v>
      </c>
      <c r="CD241" s="702">
        <v>291</v>
      </c>
      <c r="CE241" s="773">
        <f t="shared" si="240"/>
        <v>205</v>
      </c>
      <c r="CF241" s="774">
        <f t="shared" si="241"/>
        <v>201</v>
      </c>
      <c r="CG241" s="775">
        <f t="shared" si="242"/>
        <v>125</v>
      </c>
      <c r="CH241" s="772"/>
      <c r="CI241" s="767"/>
      <c r="CJ241" s="776"/>
      <c r="CK241" s="874"/>
      <c r="CL241" s="778"/>
      <c r="CM241" s="764"/>
      <c r="CN241" s="764"/>
      <c r="CO241" s="767"/>
      <c r="CP241" s="780"/>
      <c r="CQ241" s="777"/>
      <c r="CR241" s="778"/>
      <c r="CS241" s="778"/>
      <c r="CT241" s="778"/>
      <c r="CU241" s="778"/>
      <c r="CV241" s="764"/>
      <c r="CW241" s="767"/>
      <c r="CX241" s="765"/>
      <c r="CY241" s="777"/>
      <c r="CZ241" s="778"/>
      <c r="DA241" s="778"/>
      <c r="DB241" s="778"/>
      <c r="DC241" s="778"/>
      <c r="DD241" s="767"/>
      <c r="DE241" s="767"/>
      <c r="DF241" s="765"/>
      <c r="DG241" s="892">
        <f t="shared" si="282"/>
        <v>0</v>
      </c>
      <c r="DH241" s="884">
        <f t="shared" si="243"/>
        <v>0</v>
      </c>
      <c r="DI241" s="883">
        <f t="shared" si="283"/>
        <v>0</v>
      </c>
      <c r="DJ241" s="884">
        <f t="shared" si="244"/>
        <v>0</v>
      </c>
      <c r="DK241" s="883">
        <f t="shared" si="284"/>
        <v>0</v>
      </c>
      <c r="DL241" s="884">
        <f t="shared" si="245"/>
        <v>0</v>
      </c>
      <c r="DM241" s="888">
        <f t="shared" si="285"/>
        <v>0</v>
      </c>
      <c r="DN241" s="886">
        <f t="shared" si="249"/>
        <v>0</v>
      </c>
      <c r="DO241" s="886">
        <f t="shared" si="286"/>
        <v>0</v>
      </c>
      <c r="DP241" s="888">
        <f t="shared" si="287"/>
        <v>0</v>
      </c>
      <c r="DQ241" s="886">
        <f t="shared" si="250"/>
        <v>0</v>
      </c>
      <c r="DR241" s="886">
        <f t="shared" si="288"/>
        <v>0</v>
      </c>
      <c r="DS241" s="888">
        <f t="shared" si="289"/>
        <v>0</v>
      </c>
      <c r="DT241" s="886">
        <f t="shared" si="251"/>
        <v>0</v>
      </c>
      <c r="DU241" s="886">
        <f t="shared" si="290"/>
        <v>0</v>
      </c>
      <c r="DV241" s="886">
        <f t="shared" si="291"/>
        <v>0</v>
      </c>
      <c r="DW241" s="888">
        <f t="shared" si="292"/>
        <v>0</v>
      </c>
      <c r="DX241" s="886">
        <f t="shared" si="253"/>
        <v>0</v>
      </c>
      <c r="DY241" s="886">
        <f t="shared" si="293"/>
        <v>0</v>
      </c>
      <c r="DZ241" s="954">
        <f t="shared" si="294"/>
        <v>0</v>
      </c>
      <c r="EA241" s="885">
        <f t="shared" si="255"/>
        <v>0</v>
      </c>
      <c r="EB241" s="885">
        <f t="shared" si="256"/>
        <v>0</v>
      </c>
      <c r="EC241" s="772"/>
      <c r="ED241" s="767"/>
      <c r="EE241" s="770"/>
      <c r="EF241" s="764"/>
      <c r="EG241" s="767"/>
      <c r="EH241" s="782"/>
      <c r="EI241" s="774">
        <f t="shared" si="257"/>
        <v>0</v>
      </c>
      <c r="EJ241" s="774">
        <f t="shared" si="258"/>
        <v>0</v>
      </c>
      <c r="EK241" s="775">
        <f t="shared" si="259"/>
        <v>0</v>
      </c>
      <c r="EL241" s="772"/>
      <c r="EM241" s="767"/>
      <c r="EN241" s="770"/>
      <c r="EO241" s="772"/>
      <c r="EP241" s="767"/>
      <c r="EQ241" s="782"/>
      <c r="ER241" s="772"/>
      <c r="ES241" s="767"/>
      <c r="ET241" s="703"/>
      <c r="EU241" s="774">
        <f t="shared" si="260"/>
        <v>0</v>
      </c>
      <c r="EV241" s="774">
        <f t="shared" si="261"/>
        <v>0</v>
      </c>
      <c r="EW241" s="775">
        <f t="shared" si="262"/>
        <v>0</v>
      </c>
      <c r="EX241" s="772"/>
      <c r="EY241" s="767"/>
      <c r="EZ241" s="606"/>
    </row>
    <row r="242" spans="1:156">
      <c r="A242" s="670" t="s">
        <v>118</v>
      </c>
      <c r="B242" s="671" t="s">
        <v>1004</v>
      </c>
      <c r="C242" s="827"/>
      <c r="D242" s="708">
        <v>163851</v>
      </c>
      <c r="E242" s="709">
        <v>4</v>
      </c>
      <c r="F242" s="762"/>
      <c r="G242" s="763"/>
      <c r="H242" s="763">
        <v>2019</v>
      </c>
      <c r="I242" s="764">
        <v>1977</v>
      </c>
      <c r="J242" s="764">
        <v>2019</v>
      </c>
      <c r="K242" s="764">
        <v>2253</v>
      </c>
      <c r="L242" s="765">
        <v>2222</v>
      </c>
      <c r="M242" s="762">
        <v>878</v>
      </c>
      <c r="N242" s="763">
        <v>940</v>
      </c>
      <c r="O242" s="766">
        <v>941</v>
      </c>
      <c r="P242" s="766">
        <v>908</v>
      </c>
      <c r="Q242" s="763">
        <v>947</v>
      </c>
      <c r="R242" s="763">
        <v>983</v>
      </c>
      <c r="S242" s="763">
        <v>956</v>
      </c>
      <c r="T242" s="763">
        <v>1028</v>
      </c>
      <c r="U242" s="763">
        <v>1144</v>
      </c>
      <c r="V242" s="764">
        <v>1199</v>
      </c>
      <c r="W242" s="767">
        <v>1275</v>
      </c>
      <c r="X242" s="765">
        <v>1250</v>
      </c>
      <c r="Y242" s="762"/>
      <c r="Z242" s="763"/>
      <c r="AA242" s="763"/>
      <c r="AB242" s="763"/>
      <c r="AC242" s="764"/>
      <c r="AD242" s="767"/>
      <c r="AE242" s="763"/>
      <c r="AF242" s="763"/>
      <c r="AG242" s="763"/>
      <c r="AH242" s="764"/>
      <c r="AI242" s="767">
        <v>0</v>
      </c>
      <c r="AJ242" s="765">
        <v>0</v>
      </c>
      <c r="AK242" s="892">
        <f t="shared" si="209"/>
        <v>878</v>
      </c>
      <c r="AL242" s="884">
        <f t="shared" si="210"/>
        <v>0</v>
      </c>
      <c r="AM242" s="883">
        <f t="shared" si="211"/>
        <v>940</v>
      </c>
      <c r="AN242" s="884">
        <f t="shared" si="212"/>
        <v>0</v>
      </c>
      <c r="AO242" s="883">
        <f t="shared" si="213"/>
        <v>941</v>
      </c>
      <c r="AP242" s="884">
        <f t="shared" si="214"/>
        <v>0</v>
      </c>
      <c r="AQ242" s="768">
        <f t="shared" si="215"/>
        <v>908</v>
      </c>
      <c r="AR242" s="883">
        <f t="shared" si="216"/>
        <v>947</v>
      </c>
      <c r="AS242" s="886">
        <f t="shared" si="217"/>
        <v>947</v>
      </c>
      <c r="AT242" s="888">
        <f t="shared" si="218"/>
        <v>983</v>
      </c>
      <c r="AU242" s="886">
        <f t="shared" si="219"/>
        <v>0</v>
      </c>
      <c r="AV242" s="886">
        <f t="shared" si="220"/>
        <v>983</v>
      </c>
      <c r="AW242" s="888">
        <f t="shared" si="221"/>
        <v>956</v>
      </c>
      <c r="AX242" s="886">
        <f t="shared" si="222"/>
        <v>0</v>
      </c>
      <c r="AY242" s="886">
        <f t="shared" si="223"/>
        <v>956</v>
      </c>
      <c r="AZ242" s="888">
        <f t="shared" si="224"/>
        <v>1028</v>
      </c>
      <c r="BA242" s="884">
        <f t="shared" si="225"/>
        <v>1028</v>
      </c>
      <c r="BB242" s="883">
        <f t="shared" si="226"/>
        <v>1144</v>
      </c>
      <c r="BC242" s="884">
        <f t="shared" si="227"/>
        <v>1144</v>
      </c>
      <c r="BD242" s="883">
        <f t="shared" si="228"/>
        <v>1199</v>
      </c>
      <c r="BE242" s="886">
        <f t="shared" si="229"/>
        <v>1199</v>
      </c>
      <c r="BF242" s="886">
        <f t="shared" si="230"/>
        <v>1199</v>
      </c>
      <c r="BG242" s="888">
        <f t="shared" si="231"/>
        <v>1275</v>
      </c>
      <c r="BH242" s="886">
        <f t="shared" si="232"/>
        <v>1275</v>
      </c>
      <c r="BI242" s="886">
        <f t="shared" si="233"/>
        <v>1275</v>
      </c>
      <c r="BJ242" s="890">
        <f t="shared" si="234"/>
        <v>1250</v>
      </c>
      <c r="BK242" s="885">
        <f t="shared" si="235"/>
        <v>1250</v>
      </c>
      <c r="BL242" s="885">
        <f t="shared" si="236"/>
        <v>1250</v>
      </c>
      <c r="BM242" s="762">
        <v>960</v>
      </c>
      <c r="BN242" s="764">
        <v>1032</v>
      </c>
      <c r="BO242" s="770">
        <v>1028</v>
      </c>
      <c r="BP242" s="763">
        <v>126</v>
      </c>
      <c r="BQ242" s="764">
        <v>142</v>
      </c>
      <c r="BR242" s="770">
        <v>119</v>
      </c>
      <c r="BS242" s="768">
        <f t="shared" si="237"/>
        <v>113</v>
      </c>
      <c r="BT242" s="768">
        <f t="shared" si="238"/>
        <v>101</v>
      </c>
      <c r="BU242" s="771">
        <f t="shared" si="239"/>
        <v>103</v>
      </c>
      <c r="BV242" s="772">
        <v>626</v>
      </c>
      <c r="BW242" s="767">
        <v>686</v>
      </c>
      <c r="BX242" s="765">
        <v>684</v>
      </c>
      <c r="BY242" s="772">
        <v>15</v>
      </c>
      <c r="BZ242" s="767">
        <v>5</v>
      </c>
      <c r="CA242" s="765">
        <v>11</v>
      </c>
      <c r="CB242" s="772">
        <v>143</v>
      </c>
      <c r="CC242" s="767">
        <v>157</v>
      </c>
      <c r="CD242" s="702">
        <v>177</v>
      </c>
      <c r="CE242" s="773">
        <f t="shared" si="240"/>
        <v>163</v>
      </c>
      <c r="CF242" s="774">
        <f t="shared" si="241"/>
        <v>135</v>
      </c>
      <c r="CG242" s="775">
        <f t="shared" si="242"/>
        <v>84</v>
      </c>
      <c r="CH242" s="772"/>
      <c r="CI242" s="767"/>
      <c r="CJ242" s="776"/>
      <c r="CK242" s="874"/>
      <c r="CL242" s="778"/>
      <c r="CM242" s="764"/>
      <c r="CN242" s="764"/>
      <c r="CO242" s="767"/>
      <c r="CP242" s="780"/>
      <c r="CQ242" s="777"/>
      <c r="CR242" s="778"/>
      <c r="CS242" s="778"/>
      <c r="CT242" s="778"/>
      <c r="CU242" s="778"/>
      <c r="CV242" s="764"/>
      <c r="CW242" s="767"/>
      <c r="CX242" s="765"/>
      <c r="CY242" s="777"/>
      <c r="CZ242" s="778"/>
      <c r="DA242" s="778"/>
      <c r="DB242" s="778"/>
      <c r="DC242" s="778"/>
      <c r="DD242" s="767"/>
      <c r="DE242" s="767"/>
      <c r="DF242" s="765"/>
      <c r="DG242" s="892">
        <f t="shared" si="282"/>
        <v>0</v>
      </c>
      <c r="DH242" s="884">
        <f t="shared" si="243"/>
        <v>0</v>
      </c>
      <c r="DI242" s="883">
        <f t="shared" si="283"/>
        <v>0</v>
      </c>
      <c r="DJ242" s="884">
        <f t="shared" si="244"/>
        <v>0</v>
      </c>
      <c r="DK242" s="883">
        <f t="shared" si="284"/>
        <v>0</v>
      </c>
      <c r="DL242" s="884">
        <f t="shared" si="245"/>
        <v>0</v>
      </c>
      <c r="DM242" s="888">
        <f t="shared" si="285"/>
        <v>0</v>
      </c>
      <c r="DN242" s="886">
        <f t="shared" si="249"/>
        <v>0</v>
      </c>
      <c r="DO242" s="886">
        <f t="shared" si="286"/>
        <v>0</v>
      </c>
      <c r="DP242" s="888">
        <f t="shared" si="287"/>
        <v>0</v>
      </c>
      <c r="DQ242" s="886">
        <f t="shared" si="250"/>
        <v>0</v>
      </c>
      <c r="DR242" s="886">
        <f t="shared" si="288"/>
        <v>0</v>
      </c>
      <c r="DS242" s="888">
        <f t="shared" si="289"/>
        <v>0</v>
      </c>
      <c r="DT242" s="886">
        <f t="shared" si="251"/>
        <v>0</v>
      </c>
      <c r="DU242" s="886">
        <f t="shared" si="290"/>
        <v>0</v>
      </c>
      <c r="DV242" s="886">
        <f t="shared" si="291"/>
        <v>0</v>
      </c>
      <c r="DW242" s="888">
        <f t="shared" si="292"/>
        <v>0</v>
      </c>
      <c r="DX242" s="886">
        <f t="shared" si="253"/>
        <v>0</v>
      </c>
      <c r="DY242" s="886">
        <f t="shared" si="293"/>
        <v>0</v>
      </c>
      <c r="DZ242" s="954">
        <f t="shared" si="294"/>
        <v>0</v>
      </c>
      <c r="EA242" s="885">
        <f t="shared" si="255"/>
        <v>0</v>
      </c>
      <c r="EB242" s="885">
        <f t="shared" si="256"/>
        <v>0</v>
      </c>
      <c r="EC242" s="772"/>
      <c r="ED242" s="767"/>
      <c r="EE242" s="770"/>
      <c r="EF242" s="764"/>
      <c r="EG242" s="767"/>
      <c r="EH242" s="782"/>
      <c r="EI242" s="774">
        <f t="shared" si="257"/>
        <v>0</v>
      </c>
      <c r="EJ242" s="774">
        <f t="shared" si="258"/>
        <v>0</v>
      </c>
      <c r="EK242" s="775">
        <f t="shared" si="259"/>
        <v>0</v>
      </c>
      <c r="EL242" s="772"/>
      <c r="EM242" s="767"/>
      <c r="EN242" s="770"/>
      <c r="EO242" s="772"/>
      <c r="EP242" s="767"/>
      <c r="EQ242" s="782"/>
      <c r="ER242" s="772"/>
      <c r="ES242" s="767"/>
      <c r="ET242" s="703"/>
      <c r="EU242" s="774">
        <f t="shared" si="260"/>
        <v>0</v>
      </c>
      <c r="EV242" s="774">
        <f t="shared" si="261"/>
        <v>0</v>
      </c>
      <c r="EW242" s="775">
        <f t="shared" si="262"/>
        <v>0</v>
      </c>
      <c r="EX242" s="772"/>
      <c r="EY242" s="767"/>
      <c r="EZ242" s="606"/>
    </row>
    <row r="243" spans="1:156">
      <c r="A243" s="670" t="s">
        <v>118</v>
      </c>
      <c r="B243" s="671" t="s">
        <v>1005</v>
      </c>
      <c r="C243" s="827"/>
      <c r="D243" s="708">
        <v>161873</v>
      </c>
      <c r="E243" s="709">
        <v>4</v>
      </c>
      <c r="F243" s="762"/>
      <c r="G243" s="763"/>
      <c r="H243" s="763">
        <v>0</v>
      </c>
      <c r="I243" s="764">
        <v>824</v>
      </c>
      <c r="J243" s="764">
        <v>689</v>
      </c>
      <c r="K243" s="764">
        <v>979</v>
      </c>
      <c r="L243" s="765">
        <v>907</v>
      </c>
      <c r="M243" s="762"/>
      <c r="N243" s="762"/>
      <c r="O243" s="762"/>
      <c r="P243" s="766"/>
      <c r="Q243" s="763"/>
      <c r="R243" s="763"/>
      <c r="S243" s="763"/>
      <c r="T243" s="763"/>
      <c r="U243" s="763">
        <v>143</v>
      </c>
      <c r="V243" s="764">
        <v>163</v>
      </c>
      <c r="W243" s="767">
        <v>174</v>
      </c>
      <c r="X243" s="765">
        <v>163</v>
      </c>
      <c r="Y243" s="762"/>
      <c r="Z243" s="763"/>
      <c r="AA243" s="763"/>
      <c r="AB243" s="763"/>
      <c r="AC243" s="764"/>
      <c r="AD243" s="767"/>
      <c r="AE243" s="763"/>
      <c r="AF243" s="763"/>
      <c r="AG243" s="763"/>
      <c r="AH243" s="764"/>
      <c r="AI243" s="767">
        <v>0</v>
      </c>
      <c r="AJ243" s="765">
        <v>0</v>
      </c>
      <c r="AK243" s="892">
        <f t="shared" si="209"/>
        <v>0</v>
      </c>
      <c r="AL243" s="884">
        <f t="shared" si="210"/>
        <v>0</v>
      </c>
      <c r="AM243" s="883">
        <f t="shared" si="211"/>
        <v>0</v>
      </c>
      <c r="AN243" s="884">
        <f t="shared" si="212"/>
        <v>0</v>
      </c>
      <c r="AO243" s="883">
        <f t="shared" si="213"/>
        <v>0</v>
      </c>
      <c r="AP243" s="884">
        <f t="shared" si="214"/>
        <v>0</v>
      </c>
      <c r="AQ243" s="768">
        <f t="shared" si="215"/>
        <v>0</v>
      </c>
      <c r="AR243" s="883">
        <f t="shared" si="216"/>
        <v>0</v>
      </c>
      <c r="AS243" s="886">
        <f t="shared" si="217"/>
        <v>0</v>
      </c>
      <c r="AT243" s="888">
        <f t="shared" si="218"/>
        <v>0</v>
      </c>
      <c r="AU243" s="886">
        <f t="shared" si="219"/>
        <v>0</v>
      </c>
      <c r="AV243" s="886">
        <f t="shared" si="220"/>
        <v>0</v>
      </c>
      <c r="AW243" s="888">
        <f t="shared" si="221"/>
        <v>0</v>
      </c>
      <c r="AX243" s="886">
        <f t="shared" si="222"/>
        <v>0</v>
      </c>
      <c r="AY243" s="886">
        <f t="shared" si="223"/>
        <v>0</v>
      </c>
      <c r="AZ243" s="888">
        <f t="shared" si="224"/>
        <v>0</v>
      </c>
      <c r="BA243" s="884">
        <f t="shared" si="225"/>
        <v>0</v>
      </c>
      <c r="BB243" s="883">
        <f t="shared" si="226"/>
        <v>143</v>
      </c>
      <c r="BC243" s="884">
        <f t="shared" si="227"/>
        <v>143</v>
      </c>
      <c r="BD243" s="883">
        <f t="shared" si="228"/>
        <v>163</v>
      </c>
      <c r="BE243" s="886">
        <f t="shared" si="229"/>
        <v>163</v>
      </c>
      <c r="BF243" s="886">
        <f t="shared" si="230"/>
        <v>163</v>
      </c>
      <c r="BG243" s="888">
        <f t="shared" si="231"/>
        <v>174</v>
      </c>
      <c r="BH243" s="886">
        <f t="shared" si="232"/>
        <v>174</v>
      </c>
      <c r="BI243" s="886">
        <f t="shared" si="233"/>
        <v>174</v>
      </c>
      <c r="BJ243" s="890">
        <f t="shared" si="234"/>
        <v>163</v>
      </c>
      <c r="BK243" s="885">
        <f t="shared" si="235"/>
        <v>163</v>
      </c>
      <c r="BL243" s="885">
        <f t="shared" si="236"/>
        <v>163</v>
      </c>
      <c r="BM243" s="762">
        <v>133</v>
      </c>
      <c r="BN243" s="764">
        <v>133</v>
      </c>
      <c r="BO243" s="770">
        <v>126</v>
      </c>
      <c r="BP243" s="763">
        <v>11</v>
      </c>
      <c r="BQ243" s="764">
        <v>14</v>
      </c>
      <c r="BR243" s="770">
        <v>11</v>
      </c>
      <c r="BS243" s="768">
        <f t="shared" si="237"/>
        <v>19</v>
      </c>
      <c r="BT243" s="768">
        <f t="shared" si="238"/>
        <v>27</v>
      </c>
      <c r="BU243" s="771">
        <f t="shared" si="239"/>
        <v>26</v>
      </c>
      <c r="BV243" s="676">
        <v>0</v>
      </c>
      <c r="BW243" s="571"/>
      <c r="BX243" s="858">
        <v>0</v>
      </c>
      <c r="BY243" s="676">
        <v>0</v>
      </c>
      <c r="BZ243" s="571"/>
      <c r="CA243" s="858">
        <v>0</v>
      </c>
      <c r="CB243" s="676">
        <v>0</v>
      </c>
      <c r="CC243" s="571">
        <v>0</v>
      </c>
      <c r="CD243" s="859">
        <v>0</v>
      </c>
      <c r="CE243" s="773">
        <f t="shared" si="240"/>
        <v>0</v>
      </c>
      <c r="CF243" s="774">
        <f t="shared" si="241"/>
        <v>0</v>
      </c>
      <c r="CG243" s="775">
        <f t="shared" si="242"/>
        <v>0</v>
      </c>
      <c r="CH243" s="676"/>
      <c r="CI243" s="571"/>
      <c r="CJ243" s="856"/>
      <c r="CK243" s="874"/>
      <c r="CL243" s="778"/>
      <c r="CM243" s="764"/>
      <c r="CN243" s="764"/>
      <c r="CO243" s="767"/>
      <c r="CP243" s="780"/>
      <c r="CQ243" s="777"/>
      <c r="CR243" s="778"/>
      <c r="CS243" s="778"/>
      <c r="CT243" s="778"/>
      <c r="CU243" s="778"/>
      <c r="CV243" s="764"/>
      <c r="CW243" s="767"/>
      <c r="CX243" s="765"/>
      <c r="CY243" s="777"/>
      <c r="CZ243" s="778"/>
      <c r="DA243" s="778"/>
      <c r="DB243" s="778"/>
      <c r="DC243" s="778"/>
      <c r="DD243" s="767"/>
      <c r="DE243" s="767"/>
      <c r="DF243" s="765"/>
      <c r="DG243" s="892">
        <f t="shared" si="282"/>
        <v>0</v>
      </c>
      <c r="DH243" s="884">
        <f t="shared" si="243"/>
        <v>0</v>
      </c>
      <c r="DI243" s="883">
        <f t="shared" si="283"/>
        <v>0</v>
      </c>
      <c r="DJ243" s="884">
        <f t="shared" si="244"/>
        <v>0</v>
      </c>
      <c r="DK243" s="883">
        <f t="shared" si="284"/>
        <v>0</v>
      </c>
      <c r="DL243" s="884">
        <f t="shared" si="245"/>
        <v>0</v>
      </c>
      <c r="DM243" s="888">
        <f t="shared" si="285"/>
        <v>0</v>
      </c>
      <c r="DN243" s="886">
        <f t="shared" si="249"/>
        <v>0</v>
      </c>
      <c r="DO243" s="886">
        <f t="shared" si="286"/>
        <v>0</v>
      </c>
      <c r="DP243" s="888">
        <f t="shared" si="287"/>
        <v>0</v>
      </c>
      <c r="DQ243" s="886">
        <f t="shared" si="250"/>
        <v>0</v>
      </c>
      <c r="DR243" s="886">
        <f t="shared" si="288"/>
        <v>0</v>
      </c>
      <c r="DS243" s="888">
        <f t="shared" si="289"/>
        <v>0</v>
      </c>
      <c r="DT243" s="886">
        <f t="shared" si="251"/>
        <v>0</v>
      </c>
      <c r="DU243" s="886">
        <f t="shared" si="290"/>
        <v>0</v>
      </c>
      <c r="DV243" s="886">
        <f t="shared" si="291"/>
        <v>0</v>
      </c>
      <c r="DW243" s="888">
        <f t="shared" si="292"/>
        <v>0</v>
      </c>
      <c r="DX243" s="886">
        <f t="shared" si="253"/>
        <v>0</v>
      </c>
      <c r="DY243" s="886">
        <f t="shared" si="293"/>
        <v>0</v>
      </c>
      <c r="DZ243" s="954">
        <f t="shared" si="294"/>
        <v>0</v>
      </c>
      <c r="EA243" s="885">
        <f t="shared" si="255"/>
        <v>0</v>
      </c>
      <c r="EB243" s="885">
        <f t="shared" si="256"/>
        <v>0</v>
      </c>
      <c r="EC243" s="772"/>
      <c r="ED243" s="767"/>
      <c r="EE243" s="770"/>
      <c r="EF243" s="764"/>
      <c r="EG243" s="767"/>
      <c r="EH243" s="782"/>
      <c r="EI243" s="774">
        <f t="shared" si="257"/>
        <v>0</v>
      </c>
      <c r="EJ243" s="774">
        <f t="shared" si="258"/>
        <v>0</v>
      </c>
      <c r="EK243" s="775">
        <f t="shared" si="259"/>
        <v>0</v>
      </c>
      <c r="EL243" s="772"/>
      <c r="EM243" s="767"/>
      <c r="EN243" s="770"/>
      <c r="EO243" s="772"/>
      <c r="EP243" s="767"/>
      <c r="EQ243" s="782"/>
      <c r="ER243" s="772"/>
      <c r="ES243" s="767"/>
      <c r="ET243" s="703"/>
      <c r="EU243" s="774">
        <f t="shared" si="260"/>
        <v>0</v>
      </c>
      <c r="EV243" s="774">
        <f t="shared" si="261"/>
        <v>0</v>
      </c>
      <c r="EW243" s="775">
        <f t="shared" si="262"/>
        <v>0</v>
      </c>
      <c r="EX243" s="772"/>
      <c r="EY243" s="767"/>
      <c r="EZ243" s="606"/>
    </row>
    <row r="244" spans="1:156">
      <c r="A244" s="670" t="s">
        <v>118</v>
      </c>
      <c r="B244" s="671" t="s">
        <v>1006</v>
      </c>
      <c r="C244" s="827"/>
      <c r="D244" s="708">
        <v>163338</v>
      </c>
      <c r="E244" s="709">
        <v>4</v>
      </c>
      <c r="F244" s="762"/>
      <c r="G244" s="763"/>
      <c r="H244" s="763">
        <v>1318</v>
      </c>
      <c r="I244" s="764">
        <v>1102</v>
      </c>
      <c r="J244" s="764">
        <v>1286</v>
      </c>
      <c r="K244" s="764">
        <v>1159</v>
      </c>
      <c r="L244" s="765">
        <v>1168</v>
      </c>
      <c r="M244" s="762">
        <v>533</v>
      </c>
      <c r="N244" s="763">
        <v>780</v>
      </c>
      <c r="O244" s="766">
        <v>802</v>
      </c>
      <c r="P244" s="766">
        <v>918</v>
      </c>
      <c r="Q244" s="763">
        <v>951</v>
      </c>
      <c r="R244" s="763">
        <v>926</v>
      </c>
      <c r="S244" s="763">
        <v>983</v>
      </c>
      <c r="T244" s="763">
        <v>1128</v>
      </c>
      <c r="U244" s="763">
        <v>875</v>
      </c>
      <c r="V244" s="764">
        <v>1038</v>
      </c>
      <c r="W244" s="767">
        <v>876</v>
      </c>
      <c r="X244" s="765">
        <v>944</v>
      </c>
      <c r="Y244" s="762"/>
      <c r="Z244" s="763"/>
      <c r="AA244" s="763"/>
      <c r="AB244" s="763"/>
      <c r="AC244" s="764"/>
      <c r="AD244" s="767"/>
      <c r="AE244" s="763"/>
      <c r="AF244" s="763"/>
      <c r="AG244" s="763"/>
      <c r="AH244" s="764"/>
      <c r="AI244" s="767">
        <v>0</v>
      </c>
      <c r="AJ244" s="765">
        <v>0</v>
      </c>
      <c r="AK244" s="892">
        <f t="shared" si="209"/>
        <v>533</v>
      </c>
      <c r="AL244" s="884">
        <f t="shared" si="210"/>
        <v>0</v>
      </c>
      <c r="AM244" s="883">
        <f t="shared" si="211"/>
        <v>780</v>
      </c>
      <c r="AN244" s="884">
        <f t="shared" si="212"/>
        <v>0</v>
      </c>
      <c r="AO244" s="883">
        <f t="shared" si="213"/>
        <v>802</v>
      </c>
      <c r="AP244" s="884">
        <f t="shared" si="214"/>
        <v>0</v>
      </c>
      <c r="AQ244" s="768">
        <f t="shared" si="215"/>
        <v>918</v>
      </c>
      <c r="AR244" s="883">
        <f t="shared" si="216"/>
        <v>951</v>
      </c>
      <c r="AS244" s="886">
        <f t="shared" si="217"/>
        <v>951</v>
      </c>
      <c r="AT244" s="888">
        <f t="shared" si="218"/>
        <v>926</v>
      </c>
      <c r="AU244" s="886">
        <f t="shared" si="219"/>
        <v>0</v>
      </c>
      <c r="AV244" s="886">
        <f t="shared" si="220"/>
        <v>926</v>
      </c>
      <c r="AW244" s="888">
        <f t="shared" si="221"/>
        <v>983</v>
      </c>
      <c r="AX244" s="886">
        <f t="shared" si="222"/>
        <v>0</v>
      </c>
      <c r="AY244" s="886">
        <f t="shared" si="223"/>
        <v>983</v>
      </c>
      <c r="AZ244" s="888">
        <f t="shared" si="224"/>
        <v>1128</v>
      </c>
      <c r="BA244" s="884">
        <f t="shared" si="225"/>
        <v>1128</v>
      </c>
      <c r="BB244" s="883">
        <f t="shared" si="226"/>
        <v>875</v>
      </c>
      <c r="BC244" s="884">
        <f t="shared" si="227"/>
        <v>875</v>
      </c>
      <c r="BD244" s="883">
        <f t="shared" si="228"/>
        <v>1038</v>
      </c>
      <c r="BE244" s="886">
        <f t="shared" si="229"/>
        <v>1038</v>
      </c>
      <c r="BF244" s="886">
        <f t="shared" si="230"/>
        <v>1038</v>
      </c>
      <c r="BG244" s="888">
        <f t="shared" si="231"/>
        <v>876</v>
      </c>
      <c r="BH244" s="886">
        <f t="shared" si="232"/>
        <v>876</v>
      </c>
      <c r="BI244" s="886">
        <f t="shared" si="233"/>
        <v>876</v>
      </c>
      <c r="BJ244" s="890">
        <f t="shared" si="234"/>
        <v>944</v>
      </c>
      <c r="BK244" s="885">
        <f t="shared" si="235"/>
        <v>944</v>
      </c>
      <c r="BL244" s="885">
        <f t="shared" si="236"/>
        <v>944</v>
      </c>
      <c r="BM244" s="762">
        <v>712</v>
      </c>
      <c r="BN244" s="764">
        <v>568</v>
      </c>
      <c r="BO244" s="770">
        <v>640</v>
      </c>
      <c r="BP244" s="763">
        <v>110</v>
      </c>
      <c r="BQ244" s="764">
        <v>96</v>
      </c>
      <c r="BR244" s="770">
        <v>106</v>
      </c>
      <c r="BS244" s="768">
        <f t="shared" si="237"/>
        <v>216</v>
      </c>
      <c r="BT244" s="768">
        <f t="shared" si="238"/>
        <v>212</v>
      </c>
      <c r="BU244" s="771">
        <f t="shared" si="239"/>
        <v>198</v>
      </c>
      <c r="BV244" s="772">
        <v>301</v>
      </c>
      <c r="BW244" s="767">
        <v>292</v>
      </c>
      <c r="BX244" s="765">
        <v>354</v>
      </c>
      <c r="BY244" s="772">
        <v>26</v>
      </c>
      <c r="BZ244" s="767">
        <v>26</v>
      </c>
      <c r="CA244" s="765">
        <v>30</v>
      </c>
      <c r="CB244" s="772">
        <v>275</v>
      </c>
      <c r="CC244" s="767">
        <v>254</v>
      </c>
      <c r="CD244" s="702">
        <v>282</v>
      </c>
      <c r="CE244" s="773">
        <f t="shared" si="240"/>
        <v>349</v>
      </c>
      <c r="CF244" s="774">
        <f t="shared" si="241"/>
        <v>354</v>
      </c>
      <c r="CG244" s="775">
        <f t="shared" si="242"/>
        <v>317</v>
      </c>
      <c r="CH244" s="772"/>
      <c r="CI244" s="767"/>
      <c r="CJ244" s="776"/>
      <c r="CK244" s="874"/>
      <c r="CL244" s="778"/>
      <c r="CM244" s="764"/>
      <c r="CN244" s="764"/>
      <c r="CO244" s="767"/>
      <c r="CP244" s="780"/>
      <c r="CQ244" s="777"/>
      <c r="CR244" s="778"/>
      <c r="CS244" s="778"/>
      <c r="CT244" s="778"/>
      <c r="CU244" s="778"/>
      <c r="CV244" s="764"/>
      <c r="CW244" s="767"/>
      <c r="CX244" s="765"/>
      <c r="CY244" s="777"/>
      <c r="CZ244" s="778"/>
      <c r="DA244" s="778"/>
      <c r="DB244" s="778"/>
      <c r="DC244" s="778"/>
      <c r="DD244" s="767"/>
      <c r="DE244" s="767"/>
      <c r="DF244" s="765"/>
      <c r="DG244" s="892">
        <f t="shared" si="282"/>
        <v>0</v>
      </c>
      <c r="DH244" s="884">
        <f t="shared" si="243"/>
        <v>0</v>
      </c>
      <c r="DI244" s="883">
        <f t="shared" si="283"/>
        <v>0</v>
      </c>
      <c r="DJ244" s="884">
        <f t="shared" si="244"/>
        <v>0</v>
      </c>
      <c r="DK244" s="883">
        <f t="shared" si="284"/>
        <v>0</v>
      </c>
      <c r="DL244" s="884">
        <f t="shared" si="245"/>
        <v>0</v>
      </c>
      <c r="DM244" s="888">
        <f t="shared" si="285"/>
        <v>0</v>
      </c>
      <c r="DN244" s="886">
        <f t="shared" si="249"/>
        <v>0</v>
      </c>
      <c r="DO244" s="886">
        <f t="shared" si="286"/>
        <v>0</v>
      </c>
      <c r="DP244" s="888">
        <f t="shared" si="287"/>
        <v>0</v>
      </c>
      <c r="DQ244" s="886">
        <f t="shared" si="250"/>
        <v>0</v>
      </c>
      <c r="DR244" s="886">
        <f t="shared" si="288"/>
        <v>0</v>
      </c>
      <c r="DS244" s="888">
        <f t="shared" si="289"/>
        <v>0</v>
      </c>
      <c r="DT244" s="886">
        <f t="shared" si="251"/>
        <v>0</v>
      </c>
      <c r="DU244" s="886">
        <f t="shared" si="290"/>
        <v>0</v>
      </c>
      <c r="DV244" s="886">
        <f t="shared" si="291"/>
        <v>0</v>
      </c>
      <c r="DW244" s="888">
        <f t="shared" si="292"/>
        <v>0</v>
      </c>
      <c r="DX244" s="886">
        <f t="shared" si="253"/>
        <v>0</v>
      </c>
      <c r="DY244" s="886">
        <f t="shared" si="293"/>
        <v>0</v>
      </c>
      <c r="DZ244" s="954">
        <f t="shared" si="294"/>
        <v>0</v>
      </c>
      <c r="EA244" s="885">
        <f t="shared" si="255"/>
        <v>0</v>
      </c>
      <c r="EB244" s="885">
        <f t="shared" si="256"/>
        <v>0</v>
      </c>
      <c r="EC244" s="772"/>
      <c r="ED244" s="767"/>
      <c r="EE244" s="770"/>
      <c r="EF244" s="764"/>
      <c r="EG244" s="767"/>
      <c r="EH244" s="782"/>
      <c r="EI244" s="774">
        <f t="shared" si="257"/>
        <v>0</v>
      </c>
      <c r="EJ244" s="774">
        <f t="shared" si="258"/>
        <v>0</v>
      </c>
      <c r="EK244" s="775">
        <f t="shared" si="259"/>
        <v>0</v>
      </c>
      <c r="EL244" s="772"/>
      <c r="EM244" s="767"/>
      <c r="EN244" s="770"/>
      <c r="EO244" s="772"/>
      <c r="EP244" s="767"/>
      <c r="EQ244" s="782"/>
      <c r="ER244" s="772"/>
      <c r="ES244" s="767"/>
      <c r="ET244" s="703"/>
      <c r="EU244" s="774">
        <f t="shared" si="260"/>
        <v>0</v>
      </c>
      <c r="EV244" s="774">
        <f t="shared" si="261"/>
        <v>0</v>
      </c>
      <c r="EW244" s="775">
        <f t="shared" si="262"/>
        <v>0</v>
      </c>
      <c r="EX244" s="772"/>
      <c r="EY244" s="767"/>
      <c r="EZ244" s="606"/>
    </row>
    <row r="245" spans="1:156">
      <c r="A245" s="670" t="s">
        <v>118</v>
      </c>
      <c r="B245" s="671" t="s">
        <v>1007</v>
      </c>
      <c r="C245" s="827" t="s">
        <v>1025</v>
      </c>
      <c r="D245" s="708">
        <v>163912</v>
      </c>
      <c r="E245" s="709">
        <v>6</v>
      </c>
      <c r="F245" s="762"/>
      <c r="G245" s="763"/>
      <c r="H245" s="763">
        <v>549</v>
      </c>
      <c r="I245" s="764">
        <v>532</v>
      </c>
      <c r="J245" s="764">
        <v>534</v>
      </c>
      <c r="K245" s="764">
        <v>585</v>
      </c>
      <c r="L245" s="765">
        <v>542</v>
      </c>
      <c r="M245" s="762">
        <v>282</v>
      </c>
      <c r="N245" s="763">
        <v>375</v>
      </c>
      <c r="O245" s="766">
        <v>456</v>
      </c>
      <c r="P245" s="766">
        <v>425</v>
      </c>
      <c r="Q245" s="763">
        <v>421</v>
      </c>
      <c r="R245" s="763">
        <v>431</v>
      </c>
      <c r="S245" s="763">
        <v>488</v>
      </c>
      <c r="T245" s="763">
        <v>428</v>
      </c>
      <c r="U245" s="763">
        <v>464</v>
      </c>
      <c r="V245" s="764">
        <v>456</v>
      </c>
      <c r="W245" s="767">
        <v>488</v>
      </c>
      <c r="X245" s="765">
        <v>442</v>
      </c>
      <c r="Y245" s="762"/>
      <c r="Z245" s="763"/>
      <c r="AA245" s="763"/>
      <c r="AB245" s="763"/>
      <c r="AC245" s="764"/>
      <c r="AD245" s="767"/>
      <c r="AE245" s="763"/>
      <c r="AF245" s="763"/>
      <c r="AG245" s="763"/>
      <c r="AH245" s="764"/>
      <c r="AI245" s="767">
        <v>0</v>
      </c>
      <c r="AJ245" s="765">
        <v>0</v>
      </c>
      <c r="AK245" s="892">
        <f t="shared" si="209"/>
        <v>282</v>
      </c>
      <c r="AL245" s="884">
        <f t="shared" si="210"/>
        <v>0</v>
      </c>
      <c r="AM245" s="883">
        <f t="shared" si="211"/>
        <v>375</v>
      </c>
      <c r="AN245" s="884">
        <f t="shared" si="212"/>
        <v>0</v>
      </c>
      <c r="AO245" s="883">
        <f t="shared" si="213"/>
        <v>456</v>
      </c>
      <c r="AP245" s="884">
        <f t="shared" si="214"/>
        <v>0</v>
      </c>
      <c r="AQ245" s="768">
        <f t="shared" si="215"/>
        <v>425</v>
      </c>
      <c r="AR245" s="883">
        <f t="shared" si="216"/>
        <v>421</v>
      </c>
      <c r="AS245" s="886">
        <f t="shared" si="217"/>
        <v>421</v>
      </c>
      <c r="AT245" s="888">
        <f t="shared" si="218"/>
        <v>431</v>
      </c>
      <c r="AU245" s="886">
        <f t="shared" si="219"/>
        <v>0</v>
      </c>
      <c r="AV245" s="886">
        <f t="shared" si="220"/>
        <v>431</v>
      </c>
      <c r="AW245" s="888">
        <f t="shared" si="221"/>
        <v>488</v>
      </c>
      <c r="AX245" s="886">
        <f t="shared" si="222"/>
        <v>0</v>
      </c>
      <c r="AY245" s="886">
        <f t="shared" si="223"/>
        <v>488</v>
      </c>
      <c r="AZ245" s="888">
        <f t="shared" si="224"/>
        <v>428</v>
      </c>
      <c r="BA245" s="884">
        <f t="shared" si="225"/>
        <v>428</v>
      </c>
      <c r="BB245" s="883">
        <f t="shared" si="226"/>
        <v>464</v>
      </c>
      <c r="BC245" s="884">
        <f t="shared" si="227"/>
        <v>464</v>
      </c>
      <c r="BD245" s="883">
        <f t="shared" si="228"/>
        <v>456</v>
      </c>
      <c r="BE245" s="886">
        <f t="shared" si="229"/>
        <v>456</v>
      </c>
      <c r="BF245" s="886">
        <f t="shared" si="230"/>
        <v>456</v>
      </c>
      <c r="BG245" s="888">
        <f t="shared" si="231"/>
        <v>488</v>
      </c>
      <c r="BH245" s="886">
        <f t="shared" si="232"/>
        <v>488</v>
      </c>
      <c r="BI245" s="886">
        <f t="shared" si="233"/>
        <v>488</v>
      </c>
      <c r="BJ245" s="890">
        <f t="shared" si="234"/>
        <v>442</v>
      </c>
      <c r="BK245" s="885">
        <f t="shared" si="235"/>
        <v>442</v>
      </c>
      <c r="BL245" s="885">
        <f t="shared" si="236"/>
        <v>442</v>
      </c>
      <c r="BM245" s="762">
        <v>414</v>
      </c>
      <c r="BN245" s="764">
        <v>426</v>
      </c>
      <c r="BO245" s="770">
        <v>386</v>
      </c>
      <c r="BP245" s="763">
        <v>20</v>
      </c>
      <c r="BQ245" s="764">
        <v>30</v>
      </c>
      <c r="BR245" s="770">
        <v>28</v>
      </c>
      <c r="BS245" s="768">
        <f t="shared" si="237"/>
        <v>22</v>
      </c>
      <c r="BT245" s="768">
        <f t="shared" si="238"/>
        <v>32</v>
      </c>
      <c r="BU245" s="771">
        <f t="shared" si="239"/>
        <v>28</v>
      </c>
      <c r="BV245" s="772">
        <v>334</v>
      </c>
      <c r="BW245" s="767">
        <v>331</v>
      </c>
      <c r="BX245" s="765">
        <v>402</v>
      </c>
      <c r="BY245" s="772">
        <v>2</v>
      </c>
      <c r="BZ245" s="767">
        <v>1</v>
      </c>
      <c r="CA245" s="765">
        <v>1</v>
      </c>
      <c r="CB245" s="772">
        <v>45</v>
      </c>
      <c r="CC245" s="767">
        <v>55</v>
      </c>
      <c r="CD245" s="702">
        <v>50</v>
      </c>
      <c r="CE245" s="773">
        <f t="shared" si="240"/>
        <v>40</v>
      </c>
      <c r="CF245" s="774">
        <f t="shared" si="241"/>
        <v>44</v>
      </c>
      <c r="CG245" s="775">
        <f t="shared" si="242"/>
        <v>35</v>
      </c>
      <c r="CH245" s="772"/>
      <c r="CI245" s="767"/>
      <c r="CJ245" s="776"/>
      <c r="CK245" s="874"/>
      <c r="CL245" s="778"/>
      <c r="CM245" s="764"/>
      <c r="CN245" s="764"/>
      <c r="CO245" s="767"/>
      <c r="CP245" s="780"/>
      <c r="CQ245" s="777"/>
      <c r="CR245" s="778"/>
      <c r="CS245" s="778"/>
      <c r="CT245" s="778"/>
      <c r="CU245" s="778"/>
      <c r="CV245" s="764"/>
      <c r="CW245" s="767"/>
      <c r="CX245" s="765"/>
      <c r="CY245" s="777"/>
      <c r="CZ245" s="778"/>
      <c r="DA245" s="778"/>
      <c r="DB245" s="778"/>
      <c r="DC245" s="778"/>
      <c r="DD245" s="767"/>
      <c r="DE245" s="767"/>
      <c r="DF245" s="765"/>
      <c r="DG245" s="892">
        <f t="shared" si="282"/>
        <v>0</v>
      </c>
      <c r="DH245" s="884">
        <f t="shared" si="243"/>
        <v>0</v>
      </c>
      <c r="DI245" s="883">
        <f t="shared" si="283"/>
        <v>0</v>
      </c>
      <c r="DJ245" s="884">
        <f t="shared" si="244"/>
        <v>0</v>
      </c>
      <c r="DK245" s="883">
        <f t="shared" si="284"/>
        <v>0</v>
      </c>
      <c r="DL245" s="884">
        <f t="shared" si="245"/>
        <v>0</v>
      </c>
      <c r="DM245" s="888">
        <f t="shared" si="285"/>
        <v>0</v>
      </c>
      <c r="DN245" s="886">
        <f t="shared" si="249"/>
        <v>0</v>
      </c>
      <c r="DO245" s="886">
        <f t="shared" si="286"/>
        <v>0</v>
      </c>
      <c r="DP245" s="888">
        <f t="shared" si="287"/>
        <v>0</v>
      </c>
      <c r="DQ245" s="886">
        <f t="shared" si="250"/>
        <v>0</v>
      </c>
      <c r="DR245" s="886">
        <f t="shared" si="288"/>
        <v>0</v>
      </c>
      <c r="DS245" s="888">
        <f t="shared" si="289"/>
        <v>0</v>
      </c>
      <c r="DT245" s="886">
        <f t="shared" si="251"/>
        <v>0</v>
      </c>
      <c r="DU245" s="886">
        <f t="shared" si="290"/>
        <v>0</v>
      </c>
      <c r="DV245" s="886">
        <f t="shared" si="291"/>
        <v>0</v>
      </c>
      <c r="DW245" s="888">
        <f t="shared" si="292"/>
        <v>0</v>
      </c>
      <c r="DX245" s="886">
        <f t="shared" si="253"/>
        <v>0</v>
      </c>
      <c r="DY245" s="886">
        <f t="shared" si="293"/>
        <v>0</v>
      </c>
      <c r="DZ245" s="954">
        <f t="shared" si="294"/>
        <v>0</v>
      </c>
      <c r="EA245" s="885">
        <f t="shared" si="255"/>
        <v>0</v>
      </c>
      <c r="EB245" s="885">
        <f t="shared" si="256"/>
        <v>0</v>
      </c>
      <c r="EC245" s="772"/>
      <c r="ED245" s="767"/>
      <c r="EE245" s="770"/>
      <c r="EF245" s="764"/>
      <c r="EG245" s="767"/>
      <c r="EH245" s="782"/>
      <c r="EI245" s="774">
        <f t="shared" si="257"/>
        <v>0</v>
      </c>
      <c r="EJ245" s="774">
        <f t="shared" si="258"/>
        <v>0</v>
      </c>
      <c r="EK245" s="775">
        <f t="shared" si="259"/>
        <v>0</v>
      </c>
      <c r="EL245" s="772"/>
      <c r="EM245" s="767"/>
      <c r="EN245" s="770"/>
      <c r="EO245" s="772"/>
      <c r="EP245" s="767"/>
      <c r="EQ245" s="782"/>
      <c r="ER245" s="772"/>
      <c r="ES245" s="767"/>
      <c r="ET245" s="703"/>
      <c r="EU245" s="774">
        <f t="shared" si="260"/>
        <v>0</v>
      </c>
      <c r="EV245" s="774">
        <f t="shared" si="261"/>
        <v>0</v>
      </c>
      <c r="EW245" s="775">
        <f t="shared" si="262"/>
        <v>0</v>
      </c>
      <c r="EX245" s="772"/>
      <c r="EY245" s="767"/>
      <c r="EZ245" s="606"/>
    </row>
    <row r="246" spans="1:156">
      <c r="A246" s="670" t="s">
        <v>118</v>
      </c>
      <c r="B246" s="671" t="s">
        <v>1008</v>
      </c>
      <c r="C246" s="827"/>
      <c r="D246" s="708">
        <v>161767</v>
      </c>
      <c r="E246" s="673">
        <v>8</v>
      </c>
      <c r="F246" s="762"/>
      <c r="G246" s="763"/>
      <c r="H246" s="763"/>
      <c r="I246" s="764"/>
      <c r="J246" s="764"/>
      <c r="K246" s="764"/>
      <c r="L246" s="704"/>
      <c r="M246" s="762"/>
      <c r="N246" s="763"/>
      <c r="O246" s="766"/>
      <c r="P246" s="766"/>
      <c r="Q246" s="763"/>
      <c r="R246" s="763"/>
      <c r="S246" s="763"/>
      <c r="T246" s="763"/>
      <c r="U246" s="763"/>
      <c r="V246" s="764"/>
      <c r="W246" s="767"/>
      <c r="X246" s="765"/>
      <c r="Y246" s="762"/>
      <c r="Z246" s="763"/>
      <c r="AA246" s="763"/>
      <c r="AB246" s="763"/>
      <c r="AC246" s="764"/>
      <c r="AD246" s="767"/>
      <c r="AE246" s="763"/>
      <c r="AF246" s="763"/>
      <c r="AG246" s="763"/>
      <c r="AH246" s="764"/>
      <c r="AI246" s="767"/>
      <c r="AJ246" s="765"/>
      <c r="AK246" s="892">
        <f t="shared" si="209"/>
        <v>0</v>
      </c>
      <c r="AL246" s="884">
        <f t="shared" si="210"/>
        <v>0</v>
      </c>
      <c r="AM246" s="883">
        <f t="shared" si="211"/>
        <v>0</v>
      </c>
      <c r="AN246" s="884">
        <f t="shared" si="212"/>
        <v>0</v>
      </c>
      <c r="AO246" s="883">
        <f t="shared" si="213"/>
        <v>0</v>
      </c>
      <c r="AP246" s="884">
        <f t="shared" si="214"/>
        <v>0</v>
      </c>
      <c r="AQ246" s="768">
        <f t="shared" si="215"/>
        <v>0</v>
      </c>
      <c r="AR246" s="883">
        <f t="shared" si="216"/>
        <v>0</v>
      </c>
      <c r="AS246" s="886">
        <f t="shared" si="217"/>
        <v>0</v>
      </c>
      <c r="AT246" s="888">
        <f t="shared" si="218"/>
        <v>0</v>
      </c>
      <c r="AU246" s="886">
        <f t="shared" si="219"/>
        <v>0</v>
      </c>
      <c r="AV246" s="886">
        <f t="shared" si="220"/>
        <v>0</v>
      </c>
      <c r="AW246" s="888">
        <f t="shared" si="221"/>
        <v>0</v>
      </c>
      <c r="AX246" s="886">
        <f t="shared" si="222"/>
        <v>0</v>
      </c>
      <c r="AY246" s="886">
        <f t="shared" si="223"/>
        <v>0</v>
      </c>
      <c r="AZ246" s="888">
        <f t="shared" si="224"/>
        <v>0</v>
      </c>
      <c r="BA246" s="884">
        <f t="shared" si="225"/>
        <v>0</v>
      </c>
      <c r="BB246" s="883">
        <f t="shared" si="226"/>
        <v>0</v>
      </c>
      <c r="BC246" s="884">
        <f t="shared" si="227"/>
        <v>0</v>
      </c>
      <c r="BD246" s="883">
        <f t="shared" si="228"/>
        <v>0</v>
      </c>
      <c r="BE246" s="886">
        <f t="shared" si="229"/>
        <v>0</v>
      </c>
      <c r="BF246" s="886">
        <f t="shared" si="230"/>
        <v>0</v>
      </c>
      <c r="BG246" s="888">
        <f t="shared" si="231"/>
        <v>0</v>
      </c>
      <c r="BH246" s="886">
        <f t="shared" si="232"/>
        <v>0</v>
      </c>
      <c r="BI246" s="886">
        <f t="shared" si="233"/>
        <v>0</v>
      </c>
      <c r="BJ246" s="890">
        <f t="shared" si="234"/>
        <v>0</v>
      </c>
      <c r="BK246" s="885">
        <f t="shared" si="235"/>
        <v>0</v>
      </c>
      <c r="BL246" s="885">
        <f t="shared" si="236"/>
        <v>0</v>
      </c>
      <c r="BM246" s="762"/>
      <c r="BN246" s="764"/>
      <c r="BO246" s="770"/>
      <c r="BP246" s="763"/>
      <c r="BQ246" s="764"/>
      <c r="BR246" s="770"/>
      <c r="BS246" s="768">
        <f t="shared" si="237"/>
        <v>0</v>
      </c>
      <c r="BT246" s="768">
        <f t="shared" si="238"/>
        <v>0</v>
      </c>
      <c r="BU246" s="771">
        <f t="shared" si="239"/>
        <v>0</v>
      </c>
      <c r="BV246" s="772"/>
      <c r="BW246" s="767"/>
      <c r="BX246" s="765"/>
      <c r="BY246" s="772"/>
      <c r="BZ246" s="767"/>
      <c r="CA246" s="765"/>
      <c r="CB246" s="772"/>
      <c r="CC246" s="767"/>
      <c r="CD246" s="702"/>
      <c r="CE246" s="773">
        <f t="shared" si="240"/>
        <v>0</v>
      </c>
      <c r="CF246" s="774">
        <f t="shared" si="241"/>
        <v>0</v>
      </c>
      <c r="CG246" s="775">
        <f t="shared" si="242"/>
        <v>0</v>
      </c>
      <c r="CH246" s="772"/>
      <c r="CI246" s="767"/>
      <c r="CJ246" s="776"/>
      <c r="CK246" s="874"/>
      <c r="CL246" s="778">
        <v>3167</v>
      </c>
      <c r="CM246" s="764">
        <v>5054</v>
      </c>
      <c r="CN246" s="764">
        <v>4175</v>
      </c>
      <c r="CO246" s="767">
        <v>4647</v>
      </c>
      <c r="CP246" s="780">
        <v>4757</v>
      </c>
      <c r="CQ246" s="777">
        <v>1798</v>
      </c>
      <c r="CR246" s="778">
        <v>1751</v>
      </c>
      <c r="CS246" s="778">
        <v>1763</v>
      </c>
      <c r="CT246" s="778">
        <v>1849</v>
      </c>
      <c r="CU246" s="778">
        <v>1938</v>
      </c>
      <c r="CV246" s="764">
        <v>1880</v>
      </c>
      <c r="CW246" s="767">
        <v>2097</v>
      </c>
      <c r="CX246" s="765">
        <v>2014</v>
      </c>
      <c r="CY246" s="777"/>
      <c r="CZ246" s="778"/>
      <c r="DA246" s="778"/>
      <c r="DB246" s="778"/>
      <c r="DC246" s="778"/>
      <c r="DD246" s="767"/>
      <c r="DE246" s="767"/>
      <c r="DF246" s="765"/>
      <c r="DG246" s="892">
        <f t="shared" si="282"/>
        <v>1798</v>
      </c>
      <c r="DH246" s="884">
        <f t="shared" si="243"/>
        <v>1798</v>
      </c>
      <c r="DI246" s="883">
        <f t="shared" si="283"/>
        <v>1751</v>
      </c>
      <c r="DJ246" s="884">
        <f t="shared" si="244"/>
        <v>1751</v>
      </c>
      <c r="DK246" s="883">
        <f t="shared" si="284"/>
        <v>1763</v>
      </c>
      <c r="DL246" s="884">
        <f t="shared" si="245"/>
        <v>1763</v>
      </c>
      <c r="DM246" s="888">
        <f t="shared" si="285"/>
        <v>1849</v>
      </c>
      <c r="DN246" s="886">
        <f t="shared" si="249"/>
        <v>1849</v>
      </c>
      <c r="DO246" s="886">
        <f t="shared" si="286"/>
        <v>1849</v>
      </c>
      <c r="DP246" s="888">
        <f t="shared" si="287"/>
        <v>1938</v>
      </c>
      <c r="DQ246" s="886">
        <f t="shared" si="250"/>
        <v>1938</v>
      </c>
      <c r="DR246" s="886">
        <f t="shared" si="288"/>
        <v>1938</v>
      </c>
      <c r="DS246" s="888">
        <f t="shared" si="289"/>
        <v>1880</v>
      </c>
      <c r="DT246" s="886">
        <f t="shared" si="251"/>
        <v>1880</v>
      </c>
      <c r="DU246" s="886">
        <f t="shared" si="290"/>
        <v>1880</v>
      </c>
      <c r="DV246" s="886">
        <f t="shared" si="291"/>
        <v>1880</v>
      </c>
      <c r="DW246" s="888">
        <f t="shared" si="292"/>
        <v>2097</v>
      </c>
      <c r="DX246" s="886">
        <f t="shared" si="253"/>
        <v>2097</v>
      </c>
      <c r="DY246" s="886">
        <f t="shared" si="293"/>
        <v>2097</v>
      </c>
      <c r="DZ246" s="954">
        <f t="shared" si="294"/>
        <v>2014</v>
      </c>
      <c r="EA246" s="885">
        <f t="shared" si="255"/>
        <v>2014</v>
      </c>
      <c r="EB246" s="885">
        <f t="shared" si="256"/>
        <v>2014</v>
      </c>
      <c r="EC246" s="772">
        <v>1212</v>
      </c>
      <c r="ED246" s="767">
        <v>1279</v>
      </c>
      <c r="EE246" s="770">
        <v>1224</v>
      </c>
      <c r="EF246" s="764">
        <v>119</v>
      </c>
      <c r="EG246" s="767">
        <v>141</v>
      </c>
      <c r="EH246" s="782">
        <v>143</v>
      </c>
      <c r="EI246" s="774">
        <f t="shared" si="257"/>
        <v>549</v>
      </c>
      <c r="EJ246" s="774">
        <f t="shared" si="258"/>
        <v>677</v>
      </c>
      <c r="EK246" s="775">
        <f t="shared" si="259"/>
        <v>647</v>
      </c>
      <c r="EL246" s="772">
        <v>248</v>
      </c>
      <c r="EM246" s="767">
        <v>265</v>
      </c>
      <c r="EN246" s="770">
        <v>249</v>
      </c>
      <c r="EO246" s="772">
        <v>384</v>
      </c>
      <c r="EP246" s="767">
        <v>430</v>
      </c>
      <c r="EQ246" s="782">
        <v>434</v>
      </c>
      <c r="ER246" s="772">
        <v>358</v>
      </c>
      <c r="ES246" s="767">
        <v>320</v>
      </c>
      <c r="ET246" s="703">
        <v>412</v>
      </c>
      <c r="EU246" s="774">
        <f t="shared" si="260"/>
        <v>859</v>
      </c>
      <c r="EV246" s="774">
        <f t="shared" si="261"/>
        <v>923</v>
      </c>
      <c r="EW246" s="775">
        <f t="shared" si="262"/>
        <v>785</v>
      </c>
      <c r="EX246" s="772">
        <v>443</v>
      </c>
      <c r="EY246" s="767">
        <v>448</v>
      </c>
      <c r="EZ246" s="606">
        <v>454</v>
      </c>
    </row>
    <row r="247" spans="1:156">
      <c r="A247" s="670" t="s">
        <v>118</v>
      </c>
      <c r="B247" s="671" t="s">
        <v>1015</v>
      </c>
      <c r="C247" s="828" t="s">
        <v>1027</v>
      </c>
      <c r="D247" s="708">
        <v>162122</v>
      </c>
      <c r="E247" s="710">
        <v>8</v>
      </c>
      <c r="F247" s="762"/>
      <c r="G247" s="763"/>
      <c r="H247" s="763"/>
      <c r="I247" s="764"/>
      <c r="J247" s="764"/>
      <c r="K247" s="764"/>
      <c r="L247" s="765"/>
      <c r="M247" s="762"/>
      <c r="N247" s="763"/>
      <c r="O247" s="766"/>
      <c r="P247" s="766"/>
      <c r="Q247" s="763"/>
      <c r="R247" s="763"/>
      <c r="S247" s="763"/>
      <c r="T247" s="763"/>
      <c r="U247" s="763"/>
      <c r="V247" s="764"/>
      <c r="W247" s="767"/>
      <c r="X247" s="765"/>
      <c r="Y247" s="762"/>
      <c r="Z247" s="763"/>
      <c r="AA247" s="763"/>
      <c r="AB247" s="763"/>
      <c r="AC247" s="764"/>
      <c r="AD247" s="767"/>
      <c r="AE247" s="763"/>
      <c r="AF247" s="763"/>
      <c r="AG247" s="763"/>
      <c r="AH247" s="764"/>
      <c r="AI247" s="767"/>
      <c r="AJ247" s="765"/>
      <c r="AK247" s="892">
        <f t="shared" si="209"/>
        <v>0</v>
      </c>
      <c r="AL247" s="884">
        <f t="shared" si="210"/>
        <v>0</v>
      </c>
      <c r="AM247" s="883">
        <f t="shared" si="211"/>
        <v>0</v>
      </c>
      <c r="AN247" s="884">
        <f t="shared" si="212"/>
        <v>0</v>
      </c>
      <c r="AO247" s="883">
        <f t="shared" si="213"/>
        <v>0</v>
      </c>
      <c r="AP247" s="884">
        <f t="shared" si="214"/>
        <v>0</v>
      </c>
      <c r="AQ247" s="768">
        <f t="shared" si="215"/>
        <v>0</v>
      </c>
      <c r="AR247" s="883">
        <f t="shared" si="216"/>
        <v>0</v>
      </c>
      <c r="AS247" s="886">
        <f t="shared" si="217"/>
        <v>0</v>
      </c>
      <c r="AT247" s="888">
        <f t="shared" si="218"/>
        <v>0</v>
      </c>
      <c r="AU247" s="886">
        <f t="shared" si="219"/>
        <v>0</v>
      </c>
      <c r="AV247" s="886">
        <f t="shared" si="220"/>
        <v>0</v>
      </c>
      <c r="AW247" s="888">
        <f t="shared" si="221"/>
        <v>0</v>
      </c>
      <c r="AX247" s="886">
        <f t="shared" si="222"/>
        <v>0</v>
      </c>
      <c r="AY247" s="886">
        <f t="shared" si="223"/>
        <v>0</v>
      </c>
      <c r="AZ247" s="888">
        <f t="shared" si="224"/>
        <v>0</v>
      </c>
      <c r="BA247" s="884">
        <f t="shared" si="225"/>
        <v>0</v>
      </c>
      <c r="BB247" s="883">
        <f t="shared" si="226"/>
        <v>0</v>
      </c>
      <c r="BC247" s="884">
        <f t="shared" si="227"/>
        <v>0</v>
      </c>
      <c r="BD247" s="883">
        <f t="shared" si="228"/>
        <v>0</v>
      </c>
      <c r="BE247" s="886">
        <f t="shared" si="229"/>
        <v>0</v>
      </c>
      <c r="BF247" s="886">
        <f t="shared" si="230"/>
        <v>0</v>
      </c>
      <c r="BG247" s="888">
        <f t="shared" si="231"/>
        <v>0</v>
      </c>
      <c r="BH247" s="886">
        <f t="shared" si="232"/>
        <v>0</v>
      </c>
      <c r="BI247" s="886">
        <f t="shared" si="233"/>
        <v>0</v>
      </c>
      <c r="BJ247" s="890">
        <f t="shared" si="234"/>
        <v>0</v>
      </c>
      <c r="BK247" s="885">
        <f t="shared" si="235"/>
        <v>0</v>
      </c>
      <c r="BL247" s="885">
        <f t="shared" si="236"/>
        <v>0</v>
      </c>
      <c r="BM247" s="762"/>
      <c r="BN247" s="764"/>
      <c r="BO247" s="770"/>
      <c r="BP247" s="763"/>
      <c r="BQ247" s="764"/>
      <c r="BR247" s="770"/>
      <c r="BS247" s="768">
        <f t="shared" si="237"/>
        <v>0</v>
      </c>
      <c r="BT247" s="768">
        <f t="shared" si="238"/>
        <v>0</v>
      </c>
      <c r="BU247" s="771">
        <f t="shared" si="239"/>
        <v>0</v>
      </c>
      <c r="BV247" s="772"/>
      <c r="BW247" s="767"/>
      <c r="BX247" s="765"/>
      <c r="BY247" s="772"/>
      <c r="BZ247" s="767"/>
      <c r="CA247" s="765"/>
      <c r="CB247" s="772"/>
      <c r="CC247" s="767"/>
      <c r="CD247" s="702"/>
      <c r="CE247" s="773">
        <f t="shared" si="240"/>
        <v>0</v>
      </c>
      <c r="CF247" s="774">
        <f t="shared" si="241"/>
        <v>0</v>
      </c>
      <c r="CG247" s="775">
        <f t="shared" si="242"/>
        <v>0</v>
      </c>
      <c r="CH247" s="772"/>
      <c r="CI247" s="767"/>
      <c r="CJ247" s="776"/>
      <c r="CK247" s="874"/>
      <c r="CL247" s="778">
        <v>2337</v>
      </c>
      <c r="CM247" s="764">
        <v>2509</v>
      </c>
      <c r="CN247" s="764">
        <v>2729</v>
      </c>
      <c r="CO247" s="767">
        <v>4309</v>
      </c>
      <c r="CP247" s="780">
        <v>3362</v>
      </c>
      <c r="CQ247" s="777">
        <v>808</v>
      </c>
      <c r="CR247" s="778">
        <v>649</v>
      </c>
      <c r="CS247" s="778">
        <v>551</v>
      </c>
      <c r="CT247" s="778">
        <v>709</v>
      </c>
      <c r="CU247" s="778">
        <v>849</v>
      </c>
      <c r="CV247" s="764">
        <v>951</v>
      </c>
      <c r="CW247" s="767">
        <v>966</v>
      </c>
      <c r="CX247" s="765">
        <v>860</v>
      </c>
      <c r="CY247" s="777"/>
      <c r="CZ247" s="778"/>
      <c r="DA247" s="778"/>
      <c r="DB247" s="778"/>
      <c r="DC247" s="778"/>
      <c r="DD247" s="767"/>
      <c r="DE247" s="767"/>
      <c r="DF247" s="765"/>
      <c r="DG247" s="892">
        <f t="shared" si="282"/>
        <v>808</v>
      </c>
      <c r="DH247" s="884">
        <f t="shared" si="243"/>
        <v>808</v>
      </c>
      <c r="DI247" s="883">
        <f t="shared" si="283"/>
        <v>649</v>
      </c>
      <c r="DJ247" s="884">
        <f t="shared" si="244"/>
        <v>649</v>
      </c>
      <c r="DK247" s="883">
        <f t="shared" si="284"/>
        <v>551</v>
      </c>
      <c r="DL247" s="884">
        <f t="shared" si="245"/>
        <v>551</v>
      </c>
      <c r="DM247" s="888">
        <f t="shared" si="285"/>
        <v>709</v>
      </c>
      <c r="DN247" s="886">
        <f t="shared" si="249"/>
        <v>709</v>
      </c>
      <c r="DO247" s="886">
        <f t="shared" si="286"/>
        <v>709</v>
      </c>
      <c r="DP247" s="888">
        <f t="shared" si="287"/>
        <v>849</v>
      </c>
      <c r="DQ247" s="886">
        <f t="shared" si="250"/>
        <v>849</v>
      </c>
      <c r="DR247" s="886">
        <f t="shared" si="288"/>
        <v>849</v>
      </c>
      <c r="DS247" s="888">
        <f t="shared" si="289"/>
        <v>951</v>
      </c>
      <c r="DT247" s="886">
        <f t="shared" si="251"/>
        <v>951</v>
      </c>
      <c r="DU247" s="886">
        <f t="shared" si="290"/>
        <v>951</v>
      </c>
      <c r="DV247" s="886">
        <f t="shared" si="291"/>
        <v>951</v>
      </c>
      <c r="DW247" s="888">
        <f t="shared" si="292"/>
        <v>966</v>
      </c>
      <c r="DX247" s="886">
        <f t="shared" si="253"/>
        <v>966</v>
      </c>
      <c r="DY247" s="886">
        <f t="shared" si="293"/>
        <v>966</v>
      </c>
      <c r="DZ247" s="954">
        <f t="shared" si="294"/>
        <v>860</v>
      </c>
      <c r="EA247" s="885">
        <f t="shared" si="255"/>
        <v>860</v>
      </c>
      <c r="EB247" s="885">
        <f t="shared" si="256"/>
        <v>860</v>
      </c>
      <c r="EC247" s="772">
        <v>557</v>
      </c>
      <c r="ED247" s="767">
        <v>564</v>
      </c>
      <c r="EE247" s="770">
        <v>520</v>
      </c>
      <c r="EF247" s="764">
        <v>41</v>
      </c>
      <c r="EG247" s="767">
        <v>41</v>
      </c>
      <c r="EH247" s="782">
        <v>31</v>
      </c>
      <c r="EI247" s="774">
        <f t="shared" si="257"/>
        <v>353</v>
      </c>
      <c r="EJ247" s="774">
        <f t="shared" si="258"/>
        <v>361</v>
      </c>
      <c r="EK247" s="775">
        <f t="shared" si="259"/>
        <v>309</v>
      </c>
      <c r="EL247" s="772">
        <v>102</v>
      </c>
      <c r="EM247" s="767">
        <v>112</v>
      </c>
      <c r="EN247" s="770">
        <v>113</v>
      </c>
      <c r="EO247" s="772">
        <v>155</v>
      </c>
      <c r="EP247" s="767">
        <v>169</v>
      </c>
      <c r="EQ247" s="782">
        <v>194</v>
      </c>
      <c r="ER247" s="772">
        <v>70</v>
      </c>
      <c r="ES247" s="767">
        <v>76</v>
      </c>
      <c r="ET247" s="703">
        <v>292</v>
      </c>
      <c r="EU247" s="774">
        <f t="shared" si="260"/>
        <v>382</v>
      </c>
      <c r="EV247" s="774">
        <f t="shared" si="261"/>
        <v>492</v>
      </c>
      <c r="EW247" s="775">
        <f t="shared" si="262"/>
        <v>352</v>
      </c>
      <c r="EX247" s="772">
        <v>192</v>
      </c>
      <c r="EY247" s="767">
        <v>182</v>
      </c>
      <c r="EZ247" s="606">
        <v>131</v>
      </c>
    </row>
    <row r="248" spans="1:156">
      <c r="A248" s="670" t="s">
        <v>118</v>
      </c>
      <c r="B248" s="671" t="s">
        <v>1009</v>
      </c>
      <c r="C248" s="827"/>
      <c r="D248" s="708">
        <v>434672</v>
      </c>
      <c r="E248" s="673">
        <v>8</v>
      </c>
      <c r="F248" s="762"/>
      <c r="G248" s="763"/>
      <c r="H248" s="763"/>
      <c r="I248" s="764"/>
      <c r="J248" s="764"/>
      <c r="K248" s="764"/>
      <c r="L248" s="765"/>
      <c r="M248" s="762"/>
      <c r="N248" s="763"/>
      <c r="O248" s="766"/>
      <c r="P248" s="766"/>
      <c r="Q248" s="763"/>
      <c r="R248" s="763"/>
      <c r="S248" s="763"/>
      <c r="T248" s="763"/>
      <c r="U248" s="763"/>
      <c r="V248" s="764"/>
      <c r="W248" s="767"/>
      <c r="X248" s="765"/>
      <c r="Y248" s="762"/>
      <c r="Z248" s="763"/>
      <c r="AA248" s="763"/>
      <c r="AB248" s="763"/>
      <c r="AC248" s="764"/>
      <c r="AD248" s="767"/>
      <c r="AE248" s="763"/>
      <c r="AF248" s="763"/>
      <c r="AG248" s="763"/>
      <c r="AH248" s="764"/>
      <c r="AI248" s="767"/>
      <c r="AJ248" s="765"/>
      <c r="AK248" s="892">
        <f t="shared" si="209"/>
        <v>0</v>
      </c>
      <c r="AL248" s="884">
        <f t="shared" si="210"/>
        <v>0</v>
      </c>
      <c r="AM248" s="883">
        <f t="shared" si="211"/>
        <v>0</v>
      </c>
      <c r="AN248" s="884">
        <f t="shared" si="212"/>
        <v>0</v>
      </c>
      <c r="AO248" s="883">
        <f t="shared" si="213"/>
        <v>0</v>
      </c>
      <c r="AP248" s="884">
        <f t="shared" si="214"/>
        <v>0</v>
      </c>
      <c r="AQ248" s="768">
        <f t="shared" si="215"/>
        <v>0</v>
      </c>
      <c r="AR248" s="883">
        <f t="shared" si="216"/>
        <v>0</v>
      </c>
      <c r="AS248" s="886">
        <f t="shared" si="217"/>
        <v>0</v>
      </c>
      <c r="AT248" s="888">
        <f t="shared" si="218"/>
        <v>0</v>
      </c>
      <c r="AU248" s="886">
        <f t="shared" si="219"/>
        <v>0</v>
      </c>
      <c r="AV248" s="886">
        <f t="shared" si="220"/>
        <v>0</v>
      </c>
      <c r="AW248" s="888">
        <f t="shared" si="221"/>
        <v>0</v>
      </c>
      <c r="AX248" s="886">
        <f t="shared" si="222"/>
        <v>0</v>
      </c>
      <c r="AY248" s="886">
        <f t="shared" si="223"/>
        <v>0</v>
      </c>
      <c r="AZ248" s="888">
        <f t="shared" si="224"/>
        <v>0</v>
      </c>
      <c r="BA248" s="884">
        <f t="shared" si="225"/>
        <v>0</v>
      </c>
      <c r="BB248" s="883">
        <f t="shared" si="226"/>
        <v>0</v>
      </c>
      <c r="BC248" s="884">
        <f t="shared" si="227"/>
        <v>0</v>
      </c>
      <c r="BD248" s="883">
        <f t="shared" si="228"/>
        <v>0</v>
      </c>
      <c r="BE248" s="886">
        <f t="shared" si="229"/>
        <v>0</v>
      </c>
      <c r="BF248" s="886">
        <f t="shared" si="230"/>
        <v>0</v>
      </c>
      <c r="BG248" s="888">
        <f t="shared" si="231"/>
        <v>0</v>
      </c>
      <c r="BH248" s="886">
        <f t="shared" si="232"/>
        <v>0</v>
      </c>
      <c r="BI248" s="886">
        <f t="shared" si="233"/>
        <v>0</v>
      </c>
      <c r="BJ248" s="890">
        <f t="shared" si="234"/>
        <v>0</v>
      </c>
      <c r="BK248" s="885">
        <f t="shared" si="235"/>
        <v>0</v>
      </c>
      <c r="BL248" s="885">
        <f t="shared" si="236"/>
        <v>0</v>
      </c>
      <c r="BM248" s="762"/>
      <c r="BN248" s="764"/>
      <c r="BO248" s="770"/>
      <c r="BP248" s="763"/>
      <c r="BQ248" s="764"/>
      <c r="BR248" s="770"/>
      <c r="BS248" s="768">
        <f t="shared" si="237"/>
        <v>0</v>
      </c>
      <c r="BT248" s="768">
        <f t="shared" si="238"/>
        <v>0</v>
      </c>
      <c r="BU248" s="771">
        <f t="shared" si="239"/>
        <v>0</v>
      </c>
      <c r="BV248" s="772"/>
      <c r="BW248" s="767"/>
      <c r="BX248" s="765"/>
      <c r="BY248" s="772"/>
      <c r="BZ248" s="767"/>
      <c r="CA248" s="765"/>
      <c r="CB248" s="772"/>
      <c r="CC248" s="767"/>
      <c r="CD248" s="702"/>
      <c r="CE248" s="773">
        <f t="shared" si="240"/>
        <v>0</v>
      </c>
      <c r="CF248" s="774">
        <f t="shared" si="241"/>
        <v>0</v>
      </c>
      <c r="CG248" s="775">
        <f t="shared" si="242"/>
        <v>0</v>
      </c>
      <c r="CH248" s="772"/>
      <c r="CI248" s="767"/>
      <c r="CJ248" s="776"/>
      <c r="CK248" s="874"/>
      <c r="CL248" s="778">
        <v>3480</v>
      </c>
      <c r="CM248" s="764">
        <v>7665</v>
      </c>
      <c r="CN248" s="764">
        <v>6025</v>
      </c>
      <c r="CO248" s="767">
        <v>7356</v>
      </c>
      <c r="CP248" s="780">
        <v>7895</v>
      </c>
      <c r="CQ248" s="777">
        <v>2497</v>
      </c>
      <c r="CR248" s="778">
        <v>2393</v>
      </c>
      <c r="CS248" s="778">
        <v>2016</v>
      </c>
      <c r="CT248" s="778">
        <v>1856</v>
      </c>
      <c r="CU248" s="778">
        <v>2044</v>
      </c>
      <c r="CV248" s="764">
        <v>2053</v>
      </c>
      <c r="CW248" s="767">
        <v>2666</v>
      </c>
      <c r="CX248" s="765">
        <v>2540</v>
      </c>
      <c r="CY248" s="777"/>
      <c r="CZ248" s="778"/>
      <c r="DA248" s="778"/>
      <c r="DB248" s="778"/>
      <c r="DC248" s="778"/>
      <c r="DD248" s="767"/>
      <c r="DE248" s="767"/>
      <c r="DF248" s="765"/>
      <c r="DG248" s="892">
        <f t="shared" si="282"/>
        <v>2497</v>
      </c>
      <c r="DH248" s="884">
        <f t="shared" si="243"/>
        <v>2497</v>
      </c>
      <c r="DI248" s="883">
        <f t="shared" si="283"/>
        <v>2393</v>
      </c>
      <c r="DJ248" s="884">
        <f t="shared" si="244"/>
        <v>2393</v>
      </c>
      <c r="DK248" s="883">
        <f t="shared" si="284"/>
        <v>2016</v>
      </c>
      <c r="DL248" s="884">
        <f t="shared" si="245"/>
        <v>2016</v>
      </c>
      <c r="DM248" s="888">
        <f t="shared" si="285"/>
        <v>1856</v>
      </c>
      <c r="DN248" s="886">
        <f t="shared" si="249"/>
        <v>1856</v>
      </c>
      <c r="DO248" s="886">
        <f t="shared" si="286"/>
        <v>1856</v>
      </c>
      <c r="DP248" s="888">
        <f t="shared" si="287"/>
        <v>2044</v>
      </c>
      <c r="DQ248" s="886">
        <f t="shared" si="250"/>
        <v>2044</v>
      </c>
      <c r="DR248" s="886">
        <f t="shared" si="288"/>
        <v>2044</v>
      </c>
      <c r="DS248" s="888">
        <f t="shared" si="289"/>
        <v>2053</v>
      </c>
      <c r="DT248" s="886">
        <f t="shared" si="251"/>
        <v>2053</v>
      </c>
      <c r="DU248" s="886">
        <f t="shared" si="290"/>
        <v>2053</v>
      </c>
      <c r="DV248" s="886">
        <f t="shared" si="291"/>
        <v>2053</v>
      </c>
      <c r="DW248" s="888">
        <f t="shared" si="292"/>
        <v>2666</v>
      </c>
      <c r="DX248" s="886">
        <f t="shared" si="253"/>
        <v>2666</v>
      </c>
      <c r="DY248" s="886">
        <f t="shared" si="293"/>
        <v>2666</v>
      </c>
      <c r="DZ248" s="954">
        <f t="shared" si="294"/>
        <v>2540</v>
      </c>
      <c r="EA248" s="885">
        <f t="shared" si="255"/>
        <v>2540</v>
      </c>
      <c r="EB248" s="885">
        <f t="shared" si="256"/>
        <v>2540</v>
      </c>
      <c r="EC248" s="772">
        <v>1212</v>
      </c>
      <c r="ED248" s="767">
        <v>1544</v>
      </c>
      <c r="EE248" s="770">
        <v>1356</v>
      </c>
      <c r="EF248" s="764">
        <v>138</v>
      </c>
      <c r="EG248" s="767">
        <v>255</v>
      </c>
      <c r="EH248" s="782">
        <v>286</v>
      </c>
      <c r="EI248" s="774">
        <f t="shared" si="257"/>
        <v>703</v>
      </c>
      <c r="EJ248" s="774">
        <f t="shared" si="258"/>
        <v>867</v>
      </c>
      <c r="EK248" s="775">
        <f t="shared" si="259"/>
        <v>898</v>
      </c>
      <c r="EL248" s="772">
        <v>160</v>
      </c>
      <c r="EM248" s="767">
        <v>174</v>
      </c>
      <c r="EN248" s="770">
        <v>219</v>
      </c>
      <c r="EO248" s="772">
        <v>429</v>
      </c>
      <c r="EP248" s="767">
        <v>463</v>
      </c>
      <c r="EQ248" s="782">
        <v>454</v>
      </c>
      <c r="ER248" s="772">
        <v>256</v>
      </c>
      <c r="ES248" s="767">
        <v>249</v>
      </c>
      <c r="ET248" s="703">
        <v>450</v>
      </c>
      <c r="EU248" s="774">
        <f t="shared" si="260"/>
        <v>1011</v>
      </c>
      <c r="EV248" s="774">
        <f t="shared" si="261"/>
        <v>1158</v>
      </c>
      <c r="EW248" s="775">
        <f t="shared" si="262"/>
        <v>930</v>
      </c>
      <c r="EX248" s="772">
        <v>528</v>
      </c>
      <c r="EY248" s="767">
        <v>499</v>
      </c>
      <c r="EZ248" s="606">
        <v>439</v>
      </c>
    </row>
    <row r="249" spans="1:156">
      <c r="A249" s="670" t="s">
        <v>118</v>
      </c>
      <c r="B249" s="671" t="s">
        <v>1019</v>
      </c>
      <c r="C249" s="828" t="s">
        <v>1027</v>
      </c>
      <c r="D249" s="708">
        <v>162779</v>
      </c>
      <c r="E249" s="710">
        <v>8</v>
      </c>
      <c r="F249" s="762"/>
      <c r="G249" s="763"/>
      <c r="H249" s="763"/>
      <c r="I249" s="764"/>
      <c r="J249" s="764"/>
      <c r="K249" s="764"/>
      <c r="L249" s="765"/>
      <c r="M249" s="762"/>
      <c r="N249" s="763"/>
      <c r="O249" s="766"/>
      <c r="P249" s="766"/>
      <c r="Q249" s="763"/>
      <c r="R249" s="763"/>
      <c r="S249" s="763"/>
      <c r="T249" s="763"/>
      <c r="U249" s="763"/>
      <c r="V249" s="764"/>
      <c r="W249" s="767"/>
      <c r="X249" s="765"/>
      <c r="Y249" s="762"/>
      <c r="Z249" s="763"/>
      <c r="AA249" s="763"/>
      <c r="AB249" s="763"/>
      <c r="AC249" s="764"/>
      <c r="AD249" s="767"/>
      <c r="AE249" s="763"/>
      <c r="AF249" s="763"/>
      <c r="AG249" s="763"/>
      <c r="AH249" s="764"/>
      <c r="AI249" s="767"/>
      <c r="AJ249" s="765"/>
      <c r="AK249" s="892">
        <f t="shared" si="209"/>
        <v>0</v>
      </c>
      <c r="AL249" s="884">
        <f t="shared" si="210"/>
        <v>0</v>
      </c>
      <c r="AM249" s="883">
        <f t="shared" si="211"/>
        <v>0</v>
      </c>
      <c r="AN249" s="884">
        <f t="shared" si="212"/>
        <v>0</v>
      </c>
      <c r="AO249" s="883">
        <f t="shared" si="213"/>
        <v>0</v>
      </c>
      <c r="AP249" s="884">
        <f t="shared" si="214"/>
        <v>0</v>
      </c>
      <c r="AQ249" s="768">
        <f t="shared" si="215"/>
        <v>0</v>
      </c>
      <c r="AR249" s="883">
        <f t="shared" si="216"/>
        <v>0</v>
      </c>
      <c r="AS249" s="886">
        <f t="shared" si="217"/>
        <v>0</v>
      </c>
      <c r="AT249" s="888">
        <f t="shared" si="218"/>
        <v>0</v>
      </c>
      <c r="AU249" s="886">
        <f t="shared" si="219"/>
        <v>0</v>
      </c>
      <c r="AV249" s="886">
        <f t="shared" si="220"/>
        <v>0</v>
      </c>
      <c r="AW249" s="888">
        <f t="shared" si="221"/>
        <v>0</v>
      </c>
      <c r="AX249" s="886">
        <f t="shared" si="222"/>
        <v>0</v>
      </c>
      <c r="AY249" s="886">
        <f t="shared" si="223"/>
        <v>0</v>
      </c>
      <c r="AZ249" s="888">
        <f t="shared" si="224"/>
        <v>0</v>
      </c>
      <c r="BA249" s="884">
        <f t="shared" si="225"/>
        <v>0</v>
      </c>
      <c r="BB249" s="883">
        <f t="shared" si="226"/>
        <v>0</v>
      </c>
      <c r="BC249" s="884">
        <f t="shared" si="227"/>
        <v>0</v>
      </c>
      <c r="BD249" s="883">
        <f t="shared" si="228"/>
        <v>0</v>
      </c>
      <c r="BE249" s="886">
        <f t="shared" si="229"/>
        <v>0</v>
      </c>
      <c r="BF249" s="886">
        <f t="shared" si="230"/>
        <v>0</v>
      </c>
      <c r="BG249" s="888">
        <f t="shared" si="231"/>
        <v>0</v>
      </c>
      <c r="BH249" s="886">
        <f t="shared" si="232"/>
        <v>0</v>
      </c>
      <c r="BI249" s="886">
        <f t="shared" si="233"/>
        <v>0</v>
      </c>
      <c r="BJ249" s="890">
        <f t="shared" si="234"/>
        <v>0</v>
      </c>
      <c r="BK249" s="885">
        <f t="shared" si="235"/>
        <v>0</v>
      </c>
      <c r="BL249" s="885">
        <f t="shared" si="236"/>
        <v>0</v>
      </c>
      <c r="BM249" s="762"/>
      <c r="BN249" s="764"/>
      <c r="BO249" s="770"/>
      <c r="BP249" s="763"/>
      <c r="BQ249" s="764"/>
      <c r="BR249" s="770"/>
      <c r="BS249" s="768">
        <f t="shared" si="237"/>
        <v>0</v>
      </c>
      <c r="BT249" s="768">
        <f t="shared" si="238"/>
        <v>0</v>
      </c>
      <c r="BU249" s="771">
        <f t="shared" si="239"/>
        <v>0</v>
      </c>
      <c r="BV249" s="772"/>
      <c r="BW249" s="767"/>
      <c r="BX249" s="765"/>
      <c r="BY249" s="772"/>
      <c r="BZ249" s="767"/>
      <c r="CA249" s="765"/>
      <c r="CB249" s="772"/>
      <c r="CC249" s="767"/>
      <c r="CD249" s="702"/>
      <c r="CE249" s="773">
        <f t="shared" si="240"/>
        <v>0</v>
      </c>
      <c r="CF249" s="774">
        <f t="shared" si="241"/>
        <v>0</v>
      </c>
      <c r="CG249" s="775">
        <f t="shared" si="242"/>
        <v>0</v>
      </c>
      <c r="CH249" s="772"/>
      <c r="CI249" s="767"/>
      <c r="CJ249" s="776"/>
      <c r="CK249" s="874"/>
      <c r="CL249" s="778">
        <v>2344</v>
      </c>
      <c r="CM249" s="764">
        <v>2338</v>
      </c>
      <c r="CN249" s="764">
        <v>2561</v>
      </c>
      <c r="CO249" s="767">
        <v>2739</v>
      </c>
      <c r="CP249" s="780">
        <v>2809</v>
      </c>
      <c r="CQ249" s="777">
        <v>711</v>
      </c>
      <c r="CR249" s="778">
        <v>787</v>
      </c>
      <c r="CS249" s="778">
        <v>910</v>
      </c>
      <c r="CT249" s="778">
        <v>960</v>
      </c>
      <c r="CU249" s="778">
        <v>962</v>
      </c>
      <c r="CV249" s="764">
        <v>1086</v>
      </c>
      <c r="CW249" s="767">
        <v>1157</v>
      </c>
      <c r="CX249" s="765">
        <v>1153</v>
      </c>
      <c r="CY249" s="777"/>
      <c r="CZ249" s="778"/>
      <c r="DA249" s="778"/>
      <c r="DB249" s="778"/>
      <c r="DC249" s="778"/>
      <c r="DD249" s="767"/>
      <c r="DE249" s="767"/>
      <c r="DF249" s="765"/>
      <c r="DG249" s="892">
        <f t="shared" si="282"/>
        <v>711</v>
      </c>
      <c r="DH249" s="884">
        <f t="shared" si="243"/>
        <v>711</v>
      </c>
      <c r="DI249" s="883">
        <f t="shared" si="283"/>
        <v>787</v>
      </c>
      <c r="DJ249" s="884">
        <f t="shared" si="244"/>
        <v>787</v>
      </c>
      <c r="DK249" s="883">
        <f t="shared" si="284"/>
        <v>910</v>
      </c>
      <c r="DL249" s="884">
        <f t="shared" si="245"/>
        <v>910</v>
      </c>
      <c r="DM249" s="888">
        <f t="shared" si="285"/>
        <v>960</v>
      </c>
      <c r="DN249" s="886">
        <f t="shared" si="249"/>
        <v>960</v>
      </c>
      <c r="DO249" s="886">
        <f t="shared" si="286"/>
        <v>960</v>
      </c>
      <c r="DP249" s="888">
        <f t="shared" si="287"/>
        <v>962</v>
      </c>
      <c r="DQ249" s="886">
        <f t="shared" si="250"/>
        <v>962</v>
      </c>
      <c r="DR249" s="886">
        <f t="shared" si="288"/>
        <v>962</v>
      </c>
      <c r="DS249" s="888">
        <f t="shared" si="289"/>
        <v>1086</v>
      </c>
      <c r="DT249" s="886">
        <f t="shared" si="251"/>
        <v>1086</v>
      </c>
      <c r="DU249" s="886">
        <f t="shared" si="290"/>
        <v>1086</v>
      </c>
      <c r="DV249" s="886">
        <f t="shared" si="291"/>
        <v>1086</v>
      </c>
      <c r="DW249" s="888">
        <f t="shared" si="292"/>
        <v>1157</v>
      </c>
      <c r="DX249" s="886">
        <f t="shared" si="253"/>
        <v>1157</v>
      </c>
      <c r="DY249" s="886">
        <f t="shared" si="293"/>
        <v>1157</v>
      </c>
      <c r="DZ249" s="954">
        <f t="shared" si="294"/>
        <v>1153</v>
      </c>
      <c r="EA249" s="885">
        <f t="shared" si="255"/>
        <v>1153</v>
      </c>
      <c r="EB249" s="885">
        <f t="shared" si="256"/>
        <v>1153</v>
      </c>
      <c r="EC249" s="772">
        <v>719</v>
      </c>
      <c r="ED249" s="767">
        <v>760</v>
      </c>
      <c r="EE249" s="770">
        <v>743</v>
      </c>
      <c r="EF249" s="764">
        <v>83</v>
      </c>
      <c r="EG249" s="767">
        <v>89</v>
      </c>
      <c r="EH249" s="782">
        <v>95</v>
      </c>
      <c r="EI249" s="774">
        <f t="shared" si="257"/>
        <v>284</v>
      </c>
      <c r="EJ249" s="774">
        <f t="shared" si="258"/>
        <v>308</v>
      </c>
      <c r="EK249" s="775">
        <f t="shared" si="259"/>
        <v>315</v>
      </c>
      <c r="EL249" s="772">
        <v>118</v>
      </c>
      <c r="EM249" s="767">
        <v>113</v>
      </c>
      <c r="EN249" s="770">
        <v>154</v>
      </c>
      <c r="EO249" s="772">
        <v>194</v>
      </c>
      <c r="EP249" s="767">
        <v>166</v>
      </c>
      <c r="EQ249" s="782">
        <v>232</v>
      </c>
      <c r="ER249" s="772">
        <v>182</v>
      </c>
      <c r="ES249" s="767">
        <v>193</v>
      </c>
      <c r="ET249" s="703">
        <v>280</v>
      </c>
      <c r="EU249" s="774">
        <f t="shared" si="260"/>
        <v>466</v>
      </c>
      <c r="EV249" s="774">
        <f t="shared" si="261"/>
        <v>490</v>
      </c>
      <c r="EW249" s="775">
        <f t="shared" si="262"/>
        <v>420</v>
      </c>
      <c r="EX249" s="772">
        <v>149</v>
      </c>
      <c r="EY249" s="767">
        <v>174</v>
      </c>
      <c r="EZ249" s="606">
        <v>218</v>
      </c>
    </row>
    <row r="250" spans="1:156">
      <c r="A250" s="670" t="s">
        <v>118</v>
      </c>
      <c r="B250" s="671" t="s">
        <v>1010</v>
      </c>
      <c r="C250" s="827"/>
      <c r="D250" s="708">
        <v>163426</v>
      </c>
      <c r="E250" s="673">
        <v>8</v>
      </c>
      <c r="F250" s="762"/>
      <c r="G250" s="763"/>
      <c r="H250" s="763"/>
      <c r="I250" s="764"/>
      <c r="J250" s="764"/>
      <c r="K250" s="764"/>
      <c r="L250" s="765"/>
      <c r="M250" s="762"/>
      <c r="N250" s="763"/>
      <c r="O250" s="766"/>
      <c r="P250" s="766"/>
      <c r="Q250" s="763"/>
      <c r="R250" s="763"/>
      <c r="S250" s="763"/>
      <c r="T250" s="763"/>
      <c r="U250" s="763"/>
      <c r="V250" s="764"/>
      <c r="W250" s="767"/>
      <c r="X250" s="765"/>
      <c r="Y250" s="762"/>
      <c r="Z250" s="763"/>
      <c r="AA250" s="763"/>
      <c r="AB250" s="763"/>
      <c r="AC250" s="764"/>
      <c r="AD250" s="767"/>
      <c r="AE250" s="763"/>
      <c r="AF250" s="763"/>
      <c r="AG250" s="763"/>
      <c r="AH250" s="764"/>
      <c r="AI250" s="767"/>
      <c r="AJ250" s="765"/>
      <c r="AK250" s="892">
        <f t="shared" si="209"/>
        <v>0</v>
      </c>
      <c r="AL250" s="884">
        <f t="shared" si="210"/>
        <v>0</v>
      </c>
      <c r="AM250" s="883">
        <f t="shared" si="211"/>
        <v>0</v>
      </c>
      <c r="AN250" s="884">
        <f t="shared" si="212"/>
        <v>0</v>
      </c>
      <c r="AO250" s="883">
        <f t="shared" si="213"/>
        <v>0</v>
      </c>
      <c r="AP250" s="884">
        <f t="shared" si="214"/>
        <v>0</v>
      </c>
      <c r="AQ250" s="768">
        <f t="shared" si="215"/>
        <v>0</v>
      </c>
      <c r="AR250" s="883">
        <f t="shared" si="216"/>
        <v>0</v>
      </c>
      <c r="AS250" s="886">
        <f t="shared" si="217"/>
        <v>0</v>
      </c>
      <c r="AT250" s="888">
        <f t="shared" si="218"/>
        <v>0</v>
      </c>
      <c r="AU250" s="886">
        <f t="shared" si="219"/>
        <v>0</v>
      </c>
      <c r="AV250" s="886">
        <f t="shared" si="220"/>
        <v>0</v>
      </c>
      <c r="AW250" s="888">
        <f t="shared" si="221"/>
        <v>0</v>
      </c>
      <c r="AX250" s="886">
        <f t="shared" si="222"/>
        <v>0</v>
      </c>
      <c r="AY250" s="886">
        <f t="shared" si="223"/>
        <v>0</v>
      </c>
      <c r="AZ250" s="888">
        <f t="shared" si="224"/>
        <v>0</v>
      </c>
      <c r="BA250" s="884">
        <f t="shared" si="225"/>
        <v>0</v>
      </c>
      <c r="BB250" s="883">
        <f t="shared" si="226"/>
        <v>0</v>
      </c>
      <c r="BC250" s="884">
        <f t="shared" si="227"/>
        <v>0</v>
      </c>
      <c r="BD250" s="883">
        <f t="shared" si="228"/>
        <v>0</v>
      </c>
      <c r="BE250" s="886">
        <f t="shared" si="229"/>
        <v>0</v>
      </c>
      <c r="BF250" s="886">
        <f t="shared" si="230"/>
        <v>0</v>
      </c>
      <c r="BG250" s="888">
        <f t="shared" si="231"/>
        <v>0</v>
      </c>
      <c r="BH250" s="886">
        <f t="shared" si="232"/>
        <v>0</v>
      </c>
      <c r="BI250" s="886">
        <f t="shared" si="233"/>
        <v>0</v>
      </c>
      <c r="BJ250" s="890">
        <f t="shared" si="234"/>
        <v>0</v>
      </c>
      <c r="BK250" s="885">
        <f t="shared" si="235"/>
        <v>0</v>
      </c>
      <c r="BL250" s="885">
        <f t="shared" si="236"/>
        <v>0</v>
      </c>
      <c r="BM250" s="762"/>
      <c r="BN250" s="764"/>
      <c r="BO250" s="770"/>
      <c r="BP250" s="763"/>
      <c r="BQ250" s="764"/>
      <c r="BR250" s="770"/>
      <c r="BS250" s="768">
        <f t="shared" si="237"/>
        <v>0</v>
      </c>
      <c r="BT250" s="768">
        <f t="shared" si="238"/>
        <v>0</v>
      </c>
      <c r="BU250" s="771">
        <f t="shared" si="239"/>
        <v>0</v>
      </c>
      <c r="BV250" s="772"/>
      <c r="BW250" s="767"/>
      <c r="BX250" s="765"/>
      <c r="BY250" s="772"/>
      <c r="BZ250" s="767"/>
      <c r="CA250" s="765"/>
      <c r="CB250" s="772"/>
      <c r="CC250" s="767"/>
      <c r="CD250" s="702"/>
      <c r="CE250" s="773">
        <f t="shared" si="240"/>
        <v>0</v>
      </c>
      <c r="CF250" s="774">
        <f t="shared" si="241"/>
        <v>0</v>
      </c>
      <c r="CG250" s="775">
        <f t="shared" si="242"/>
        <v>0</v>
      </c>
      <c r="CH250" s="772"/>
      <c r="CI250" s="767"/>
      <c r="CJ250" s="776"/>
      <c r="CK250" s="874"/>
      <c r="CL250" s="778">
        <v>6359</v>
      </c>
      <c r="CM250" s="764">
        <v>6496</v>
      </c>
      <c r="CN250" s="764">
        <v>6424</v>
      </c>
      <c r="CO250" s="767">
        <v>7578</v>
      </c>
      <c r="CP250" s="780">
        <v>7137</v>
      </c>
      <c r="CQ250" s="777">
        <v>1337</v>
      </c>
      <c r="CR250" s="778">
        <v>1734</v>
      </c>
      <c r="CS250" s="778">
        <v>1696</v>
      </c>
      <c r="CT250" s="778">
        <v>2431</v>
      </c>
      <c r="CU250" s="778">
        <v>2263</v>
      </c>
      <c r="CV250" s="764">
        <v>2099</v>
      </c>
      <c r="CW250" s="767">
        <v>2306</v>
      </c>
      <c r="CX250" s="765">
        <v>2244</v>
      </c>
      <c r="CY250" s="777"/>
      <c r="CZ250" s="778"/>
      <c r="DA250" s="778"/>
      <c r="DB250" s="778"/>
      <c r="DC250" s="778"/>
      <c r="DD250" s="767"/>
      <c r="DE250" s="767"/>
      <c r="DF250" s="765"/>
      <c r="DG250" s="892">
        <f t="shared" si="282"/>
        <v>1337</v>
      </c>
      <c r="DH250" s="884">
        <f t="shared" si="243"/>
        <v>1337</v>
      </c>
      <c r="DI250" s="883">
        <f t="shared" si="283"/>
        <v>1734</v>
      </c>
      <c r="DJ250" s="884">
        <f t="shared" si="244"/>
        <v>1734</v>
      </c>
      <c r="DK250" s="883">
        <f t="shared" si="284"/>
        <v>1696</v>
      </c>
      <c r="DL250" s="884">
        <f t="shared" si="245"/>
        <v>1696</v>
      </c>
      <c r="DM250" s="888">
        <f t="shared" si="285"/>
        <v>2431</v>
      </c>
      <c r="DN250" s="886">
        <f t="shared" si="249"/>
        <v>2431</v>
      </c>
      <c r="DO250" s="886">
        <f t="shared" si="286"/>
        <v>2431</v>
      </c>
      <c r="DP250" s="888">
        <f t="shared" si="287"/>
        <v>2263</v>
      </c>
      <c r="DQ250" s="886">
        <f t="shared" si="250"/>
        <v>2263</v>
      </c>
      <c r="DR250" s="886">
        <f t="shared" si="288"/>
        <v>2263</v>
      </c>
      <c r="DS250" s="888">
        <f t="shared" si="289"/>
        <v>2099</v>
      </c>
      <c r="DT250" s="886">
        <f t="shared" si="251"/>
        <v>2099</v>
      </c>
      <c r="DU250" s="886">
        <f t="shared" si="290"/>
        <v>2099</v>
      </c>
      <c r="DV250" s="886">
        <f t="shared" si="291"/>
        <v>2099</v>
      </c>
      <c r="DW250" s="888">
        <f t="shared" si="292"/>
        <v>2306</v>
      </c>
      <c r="DX250" s="886">
        <f t="shared" si="253"/>
        <v>2306</v>
      </c>
      <c r="DY250" s="886">
        <f t="shared" si="293"/>
        <v>2306</v>
      </c>
      <c r="DZ250" s="954">
        <f t="shared" si="294"/>
        <v>2244</v>
      </c>
      <c r="EA250" s="885">
        <f t="shared" si="255"/>
        <v>2244</v>
      </c>
      <c r="EB250" s="885">
        <f t="shared" si="256"/>
        <v>2244</v>
      </c>
      <c r="EC250" s="772">
        <v>1407</v>
      </c>
      <c r="ED250" s="767">
        <v>1566</v>
      </c>
      <c r="EE250" s="770">
        <v>1526</v>
      </c>
      <c r="EF250" s="764">
        <v>106</v>
      </c>
      <c r="EG250" s="767">
        <v>128</v>
      </c>
      <c r="EH250" s="782">
        <v>106</v>
      </c>
      <c r="EI250" s="774">
        <f t="shared" si="257"/>
        <v>586</v>
      </c>
      <c r="EJ250" s="774">
        <f t="shared" si="258"/>
        <v>612</v>
      </c>
      <c r="EK250" s="775">
        <f t="shared" si="259"/>
        <v>612</v>
      </c>
      <c r="EL250" s="772">
        <v>341</v>
      </c>
      <c r="EM250" s="767">
        <v>321</v>
      </c>
      <c r="EN250" s="770">
        <v>248</v>
      </c>
      <c r="EO250" s="772">
        <v>522</v>
      </c>
      <c r="EP250" s="767">
        <v>560</v>
      </c>
      <c r="EQ250" s="782">
        <v>518</v>
      </c>
      <c r="ER250" s="772">
        <v>781</v>
      </c>
      <c r="ES250" s="767">
        <v>700</v>
      </c>
      <c r="ET250" s="703">
        <v>535</v>
      </c>
      <c r="EU250" s="774">
        <f t="shared" si="260"/>
        <v>787</v>
      </c>
      <c r="EV250" s="774">
        <f t="shared" si="261"/>
        <v>682</v>
      </c>
      <c r="EW250" s="775">
        <f t="shared" si="262"/>
        <v>798</v>
      </c>
      <c r="EX250" s="772">
        <v>272</v>
      </c>
      <c r="EY250" s="767">
        <v>368</v>
      </c>
      <c r="EZ250" s="606">
        <v>292</v>
      </c>
    </row>
    <row r="251" spans="1:156">
      <c r="A251" s="670" t="s">
        <v>118</v>
      </c>
      <c r="B251" s="671" t="s">
        <v>1011</v>
      </c>
      <c r="C251" s="827"/>
      <c r="D251" s="708">
        <v>163657</v>
      </c>
      <c r="E251" s="673">
        <v>8</v>
      </c>
      <c r="F251" s="762"/>
      <c r="G251" s="763"/>
      <c r="H251" s="763"/>
      <c r="I251" s="764"/>
      <c r="J251" s="764"/>
      <c r="K251" s="764"/>
      <c r="L251" s="765"/>
      <c r="M251" s="762"/>
      <c r="N251" s="763"/>
      <c r="O251" s="766"/>
      <c r="P251" s="766"/>
      <c r="Q251" s="763"/>
      <c r="R251" s="763"/>
      <c r="S251" s="763"/>
      <c r="T251" s="763"/>
      <c r="U251" s="763"/>
      <c r="V251" s="764"/>
      <c r="W251" s="767"/>
      <c r="X251" s="765"/>
      <c r="Y251" s="762"/>
      <c r="Z251" s="763"/>
      <c r="AA251" s="763"/>
      <c r="AB251" s="763"/>
      <c r="AC251" s="764"/>
      <c r="AD251" s="767"/>
      <c r="AE251" s="763"/>
      <c r="AF251" s="763"/>
      <c r="AG251" s="763"/>
      <c r="AH251" s="764"/>
      <c r="AI251" s="767"/>
      <c r="AJ251" s="765"/>
      <c r="AK251" s="892">
        <f t="shared" si="209"/>
        <v>0</v>
      </c>
      <c r="AL251" s="884">
        <f t="shared" si="210"/>
        <v>0</v>
      </c>
      <c r="AM251" s="883">
        <f t="shared" si="211"/>
        <v>0</v>
      </c>
      <c r="AN251" s="884">
        <f t="shared" si="212"/>
        <v>0</v>
      </c>
      <c r="AO251" s="883">
        <f t="shared" si="213"/>
        <v>0</v>
      </c>
      <c r="AP251" s="884">
        <f t="shared" si="214"/>
        <v>0</v>
      </c>
      <c r="AQ251" s="768">
        <f t="shared" si="215"/>
        <v>0</v>
      </c>
      <c r="AR251" s="883">
        <f t="shared" si="216"/>
        <v>0</v>
      </c>
      <c r="AS251" s="886">
        <f t="shared" si="217"/>
        <v>0</v>
      </c>
      <c r="AT251" s="888">
        <f t="shared" si="218"/>
        <v>0</v>
      </c>
      <c r="AU251" s="886">
        <f t="shared" si="219"/>
        <v>0</v>
      </c>
      <c r="AV251" s="886">
        <f t="shared" si="220"/>
        <v>0</v>
      </c>
      <c r="AW251" s="888">
        <f t="shared" si="221"/>
        <v>0</v>
      </c>
      <c r="AX251" s="886">
        <f t="shared" si="222"/>
        <v>0</v>
      </c>
      <c r="AY251" s="886">
        <f t="shared" si="223"/>
        <v>0</v>
      </c>
      <c r="AZ251" s="888">
        <f t="shared" si="224"/>
        <v>0</v>
      </c>
      <c r="BA251" s="884">
        <f t="shared" si="225"/>
        <v>0</v>
      </c>
      <c r="BB251" s="883">
        <f t="shared" si="226"/>
        <v>0</v>
      </c>
      <c r="BC251" s="884">
        <f t="shared" si="227"/>
        <v>0</v>
      </c>
      <c r="BD251" s="883">
        <f t="shared" si="228"/>
        <v>0</v>
      </c>
      <c r="BE251" s="886">
        <f t="shared" si="229"/>
        <v>0</v>
      </c>
      <c r="BF251" s="886">
        <f t="shared" si="230"/>
        <v>0</v>
      </c>
      <c r="BG251" s="888">
        <f t="shared" si="231"/>
        <v>0</v>
      </c>
      <c r="BH251" s="886">
        <f t="shared" si="232"/>
        <v>0</v>
      </c>
      <c r="BI251" s="886">
        <f t="shared" si="233"/>
        <v>0</v>
      </c>
      <c r="BJ251" s="890">
        <f t="shared" si="234"/>
        <v>0</v>
      </c>
      <c r="BK251" s="885">
        <f t="shared" si="235"/>
        <v>0</v>
      </c>
      <c r="BL251" s="885">
        <f t="shared" si="236"/>
        <v>0</v>
      </c>
      <c r="BM251" s="762"/>
      <c r="BN251" s="764"/>
      <c r="BO251" s="770"/>
      <c r="BP251" s="763"/>
      <c r="BQ251" s="764"/>
      <c r="BR251" s="770"/>
      <c r="BS251" s="768">
        <f t="shared" si="237"/>
        <v>0</v>
      </c>
      <c r="BT251" s="768">
        <f t="shared" si="238"/>
        <v>0</v>
      </c>
      <c r="BU251" s="771">
        <f t="shared" si="239"/>
        <v>0</v>
      </c>
      <c r="BV251" s="772"/>
      <c r="BW251" s="767"/>
      <c r="BX251" s="765"/>
      <c r="BY251" s="772"/>
      <c r="BZ251" s="767"/>
      <c r="CA251" s="765"/>
      <c r="CB251" s="772"/>
      <c r="CC251" s="767"/>
      <c r="CD251" s="702"/>
      <c r="CE251" s="773">
        <f t="shared" si="240"/>
        <v>0</v>
      </c>
      <c r="CF251" s="774">
        <f t="shared" si="241"/>
        <v>0</v>
      </c>
      <c r="CG251" s="775">
        <f t="shared" si="242"/>
        <v>0</v>
      </c>
      <c r="CH251" s="772"/>
      <c r="CI251" s="767"/>
      <c r="CJ251" s="776"/>
      <c r="CK251" s="874"/>
      <c r="CL251" s="778">
        <v>3385</v>
      </c>
      <c r="CM251" s="764">
        <v>3618</v>
      </c>
      <c r="CN251" s="764">
        <v>3786</v>
      </c>
      <c r="CO251" s="767">
        <v>4423</v>
      </c>
      <c r="CP251" s="780">
        <v>4448</v>
      </c>
      <c r="CQ251" s="777">
        <v>599</v>
      </c>
      <c r="CR251" s="778">
        <v>573</v>
      </c>
      <c r="CS251" s="778">
        <v>576</v>
      </c>
      <c r="CT251" s="778">
        <v>590</v>
      </c>
      <c r="CU251" s="778">
        <v>607</v>
      </c>
      <c r="CV251" s="764">
        <v>989</v>
      </c>
      <c r="CW251" s="767">
        <v>1222</v>
      </c>
      <c r="CX251" s="765">
        <v>1172</v>
      </c>
      <c r="CY251" s="777"/>
      <c r="CZ251" s="778"/>
      <c r="DA251" s="778"/>
      <c r="DB251" s="778"/>
      <c r="DC251" s="778"/>
      <c r="DD251" s="767"/>
      <c r="DE251" s="767"/>
      <c r="DF251" s="765"/>
      <c r="DG251" s="892">
        <f t="shared" si="282"/>
        <v>599</v>
      </c>
      <c r="DH251" s="884">
        <f t="shared" si="243"/>
        <v>599</v>
      </c>
      <c r="DI251" s="883">
        <f t="shared" si="283"/>
        <v>573</v>
      </c>
      <c r="DJ251" s="884">
        <f t="shared" si="244"/>
        <v>573</v>
      </c>
      <c r="DK251" s="883">
        <f t="shared" si="284"/>
        <v>576</v>
      </c>
      <c r="DL251" s="884">
        <f t="shared" si="245"/>
        <v>576</v>
      </c>
      <c r="DM251" s="888">
        <f t="shared" si="285"/>
        <v>590</v>
      </c>
      <c r="DN251" s="886">
        <f t="shared" si="249"/>
        <v>590</v>
      </c>
      <c r="DO251" s="886">
        <f t="shared" si="286"/>
        <v>590</v>
      </c>
      <c r="DP251" s="888">
        <f t="shared" si="287"/>
        <v>607</v>
      </c>
      <c r="DQ251" s="886">
        <f t="shared" si="250"/>
        <v>607</v>
      </c>
      <c r="DR251" s="886">
        <f t="shared" si="288"/>
        <v>607</v>
      </c>
      <c r="DS251" s="888">
        <f t="shared" si="289"/>
        <v>989</v>
      </c>
      <c r="DT251" s="886">
        <f t="shared" si="251"/>
        <v>989</v>
      </c>
      <c r="DU251" s="886">
        <f t="shared" si="290"/>
        <v>989</v>
      </c>
      <c r="DV251" s="886">
        <f t="shared" si="291"/>
        <v>989</v>
      </c>
      <c r="DW251" s="888">
        <f t="shared" si="292"/>
        <v>1222</v>
      </c>
      <c r="DX251" s="886">
        <f t="shared" si="253"/>
        <v>1222</v>
      </c>
      <c r="DY251" s="886">
        <f t="shared" si="293"/>
        <v>1222</v>
      </c>
      <c r="DZ251" s="954">
        <f t="shared" si="294"/>
        <v>1172</v>
      </c>
      <c r="EA251" s="885">
        <f t="shared" si="255"/>
        <v>1172</v>
      </c>
      <c r="EB251" s="885">
        <f t="shared" si="256"/>
        <v>1172</v>
      </c>
      <c r="EC251" s="772">
        <v>597</v>
      </c>
      <c r="ED251" s="767">
        <v>738</v>
      </c>
      <c r="EE251" s="770">
        <v>708</v>
      </c>
      <c r="EF251" s="764">
        <v>44</v>
      </c>
      <c r="EG251" s="767">
        <v>39</v>
      </c>
      <c r="EH251" s="782">
        <v>66</v>
      </c>
      <c r="EI251" s="774">
        <f t="shared" si="257"/>
        <v>348</v>
      </c>
      <c r="EJ251" s="774">
        <f t="shared" si="258"/>
        <v>445</v>
      </c>
      <c r="EK251" s="775">
        <f t="shared" si="259"/>
        <v>398</v>
      </c>
      <c r="EL251" s="772">
        <v>33</v>
      </c>
      <c r="EM251" s="767">
        <v>31</v>
      </c>
      <c r="EN251" s="770">
        <v>75</v>
      </c>
      <c r="EO251" s="772">
        <v>116</v>
      </c>
      <c r="EP251" s="767">
        <v>152</v>
      </c>
      <c r="EQ251" s="782">
        <v>201</v>
      </c>
      <c r="ER251" s="772">
        <v>99</v>
      </c>
      <c r="ES251" s="767">
        <v>134</v>
      </c>
      <c r="ET251" s="703">
        <v>177</v>
      </c>
      <c r="EU251" s="774">
        <f t="shared" si="260"/>
        <v>342</v>
      </c>
      <c r="EV251" s="774">
        <f t="shared" si="261"/>
        <v>290</v>
      </c>
      <c r="EW251" s="775">
        <f t="shared" si="262"/>
        <v>536</v>
      </c>
      <c r="EX251" s="772">
        <v>81</v>
      </c>
      <c r="EY251" s="767">
        <v>76</v>
      </c>
      <c r="EZ251" s="606">
        <v>77</v>
      </c>
    </row>
    <row r="252" spans="1:156">
      <c r="A252" s="705" t="s">
        <v>118</v>
      </c>
      <c r="B252" s="671" t="s">
        <v>1012</v>
      </c>
      <c r="C252" s="827"/>
      <c r="D252" s="706">
        <v>161688</v>
      </c>
      <c r="E252" s="711">
        <v>9</v>
      </c>
      <c r="F252" s="762"/>
      <c r="G252" s="763"/>
      <c r="H252" s="763"/>
      <c r="I252" s="764"/>
      <c r="J252" s="764"/>
      <c r="K252" s="764"/>
      <c r="L252" s="765"/>
      <c r="M252" s="762"/>
      <c r="N252" s="763"/>
      <c r="O252" s="766"/>
      <c r="P252" s="766"/>
      <c r="Q252" s="763"/>
      <c r="R252" s="763"/>
      <c r="S252" s="763"/>
      <c r="T252" s="763"/>
      <c r="U252" s="763"/>
      <c r="V252" s="764"/>
      <c r="W252" s="767"/>
      <c r="X252" s="765"/>
      <c r="Y252" s="762"/>
      <c r="Z252" s="763"/>
      <c r="AA252" s="763"/>
      <c r="AB252" s="763"/>
      <c r="AC252" s="764"/>
      <c r="AD252" s="767"/>
      <c r="AE252" s="763"/>
      <c r="AF252" s="763"/>
      <c r="AG252" s="763"/>
      <c r="AH252" s="764"/>
      <c r="AI252" s="767"/>
      <c r="AJ252" s="765"/>
      <c r="AK252" s="892">
        <f t="shared" si="209"/>
        <v>0</v>
      </c>
      <c r="AL252" s="884">
        <f t="shared" si="210"/>
        <v>0</v>
      </c>
      <c r="AM252" s="883">
        <f t="shared" si="211"/>
        <v>0</v>
      </c>
      <c r="AN252" s="884">
        <f t="shared" si="212"/>
        <v>0</v>
      </c>
      <c r="AO252" s="883">
        <f t="shared" si="213"/>
        <v>0</v>
      </c>
      <c r="AP252" s="884">
        <f t="shared" si="214"/>
        <v>0</v>
      </c>
      <c r="AQ252" s="768">
        <f t="shared" si="215"/>
        <v>0</v>
      </c>
      <c r="AR252" s="883">
        <f t="shared" si="216"/>
        <v>0</v>
      </c>
      <c r="AS252" s="886">
        <f t="shared" si="217"/>
        <v>0</v>
      </c>
      <c r="AT252" s="888">
        <f t="shared" si="218"/>
        <v>0</v>
      </c>
      <c r="AU252" s="886">
        <f t="shared" si="219"/>
        <v>0</v>
      </c>
      <c r="AV252" s="886">
        <f t="shared" si="220"/>
        <v>0</v>
      </c>
      <c r="AW252" s="888">
        <f t="shared" si="221"/>
        <v>0</v>
      </c>
      <c r="AX252" s="886">
        <f t="shared" si="222"/>
        <v>0</v>
      </c>
      <c r="AY252" s="886">
        <f t="shared" si="223"/>
        <v>0</v>
      </c>
      <c r="AZ252" s="888">
        <f t="shared" si="224"/>
        <v>0</v>
      </c>
      <c r="BA252" s="884">
        <f t="shared" si="225"/>
        <v>0</v>
      </c>
      <c r="BB252" s="883">
        <f t="shared" si="226"/>
        <v>0</v>
      </c>
      <c r="BC252" s="884">
        <f t="shared" si="227"/>
        <v>0</v>
      </c>
      <c r="BD252" s="883">
        <f t="shared" si="228"/>
        <v>0</v>
      </c>
      <c r="BE252" s="886">
        <f t="shared" si="229"/>
        <v>0</v>
      </c>
      <c r="BF252" s="886">
        <f t="shared" si="230"/>
        <v>0</v>
      </c>
      <c r="BG252" s="888">
        <f t="shared" si="231"/>
        <v>0</v>
      </c>
      <c r="BH252" s="886">
        <f t="shared" si="232"/>
        <v>0</v>
      </c>
      <c r="BI252" s="886">
        <f t="shared" si="233"/>
        <v>0</v>
      </c>
      <c r="BJ252" s="890">
        <f t="shared" si="234"/>
        <v>0</v>
      </c>
      <c r="BK252" s="885">
        <f t="shared" si="235"/>
        <v>0</v>
      </c>
      <c r="BL252" s="885">
        <f t="shared" si="236"/>
        <v>0</v>
      </c>
      <c r="BM252" s="762"/>
      <c r="BN252" s="764"/>
      <c r="BO252" s="770"/>
      <c r="BP252" s="763"/>
      <c r="BQ252" s="764"/>
      <c r="BR252" s="770"/>
      <c r="BS252" s="768">
        <f t="shared" si="237"/>
        <v>0</v>
      </c>
      <c r="BT252" s="768">
        <f t="shared" si="238"/>
        <v>0</v>
      </c>
      <c r="BU252" s="771">
        <f t="shared" si="239"/>
        <v>0</v>
      </c>
      <c r="BV252" s="772"/>
      <c r="BW252" s="767"/>
      <c r="BX252" s="765"/>
      <c r="BY252" s="772"/>
      <c r="BZ252" s="767"/>
      <c r="CA252" s="765"/>
      <c r="CB252" s="772"/>
      <c r="CC252" s="767"/>
      <c r="CD252" s="702"/>
      <c r="CE252" s="773">
        <f t="shared" si="240"/>
        <v>0</v>
      </c>
      <c r="CF252" s="774">
        <f t="shared" si="241"/>
        <v>0</v>
      </c>
      <c r="CG252" s="775">
        <f t="shared" si="242"/>
        <v>0</v>
      </c>
      <c r="CH252" s="772"/>
      <c r="CI252" s="767"/>
      <c r="CJ252" s="776"/>
      <c r="CK252" s="874"/>
      <c r="CL252" s="778">
        <v>1336</v>
      </c>
      <c r="CM252" s="764">
        <v>882</v>
      </c>
      <c r="CN252" s="764">
        <v>1799</v>
      </c>
      <c r="CO252" s="767">
        <v>1935</v>
      </c>
      <c r="CP252" s="780">
        <v>1455</v>
      </c>
      <c r="CQ252" s="777">
        <v>756</v>
      </c>
      <c r="CR252" s="778">
        <v>711</v>
      </c>
      <c r="CS252" s="778">
        <v>708</v>
      </c>
      <c r="CT252" s="778">
        <v>718</v>
      </c>
      <c r="CU252" s="778">
        <v>707</v>
      </c>
      <c r="CV252" s="764">
        <v>746</v>
      </c>
      <c r="CW252" s="767">
        <v>793</v>
      </c>
      <c r="CX252" s="765">
        <v>714</v>
      </c>
      <c r="CY252" s="777"/>
      <c r="CZ252" s="778"/>
      <c r="DA252" s="778"/>
      <c r="DB252" s="778"/>
      <c r="DC252" s="778"/>
      <c r="DD252" s="767"/>
      <c r="DE252" s="767"/>
      <c r="DF252" s="765"/>
      <c r="DG252" s="892">
        <f t="shared" si="282"/>
        <v>756</v>
      </c>
      <c r="DH252" s="884">
        <f t="shared" si="243"/>
        <v>756</v>
      </c>
      <c r="DI252" s="883">
        <f t="shared" si="283"/>
        <v>711</v>
      </c>
      <c r="DJ252" s="884">
        <f t="shared" si="244"/>
        <v>711</v>
      </c>
      <c r="DK252" s="883">
        <f t="shared" si="284"/>
        <v>708</v>
      </c>
      <c r="DL252" s="884">
        <f t="shared" si="245"/>
        <v>708</v>
      </c>
      <c r="DM252" s="888">
        <f t="shared" si="285"/>
        <v>718</v>
      </c>
      <c r="DN252" s="886">
        <f t="shared" si="249"/>
        <v>718</v>
      </c>
      <c r="DO252" s="886">
        <f t="shared" si="286"/>
        <v>718</v>
      </c>
      <c r="DP252" s="888">
        <f t="shared" si="287"/>
        <v>707</v>
      </c>
      <c r="DQ252" s="886">
        <f t="shared" si="250"/>
        <v>707</v>
      </c>
      <c r="DR252" s="886">
        <f t="shared" si="288"/>
        <v>707</v>
      </c>
      <c r="DS252" s="888">
        <f t="shared" si="289"/>
        <v>746</v>
      </c>
      <c r="DT252" s="886">
        <f t="shared" si="251"/>
        <v>746</v>
      </c>
      <c r="DU252" s="886">
        <f t="shared" si="290"/>
        <v>746</v>
      </c>
      <c r="DV252" s="886">
        <f t="shared" si="291"/>
        <v>746</v>
      </c>
      <c r="DW252" s="888">
        <f t="shared" si="292"/>
        <v>793</v>
      </c>
      <c r="DX252" s="886">
        <f t="shared" si="253"/>
        <v>793</v>
      </c>
      <c r="DY252" s="886">
        <f t="shared" si="293"/>
        <v>793</v>
      </c>
      <c r="DZ252" s="954">
        <f t="shared" si="294"/>
        <v>714</v>
      </c>
      <c r="EA252" s="885">
        <f t="shared" si="255"/>
        <v>714</v>
      </c>
      <c r="EB252" s="885">
        <f t="shared" si="256"/>
        <v>714</v>
      </c>
      <c r="EC252" s="772">
        <v>422</v>
      </c>
      <c r="ED252" s="767">
        <v>458</v>
      </c>
      <c r="EE252" s="770">
        <v>393</v>
      </c>
      <c r="EF252" s="764">
        <v>47</v>
      </c>
      <c r="EG252" s="767">
        <v>36</v>
      </c>
      <c r="EH252" s="782">
        <v>36</v>
      </c>
      <c r="EI252" s="774">
        <f t="shared" si="257"/>
        <v>277</v>
      </c>
      <c r="EJ252" s="774">
        <f t="shared" si="258"/>
        <v>299</v>
      </c>
      <c r="EK252" s="775">
        <f t="shared" si="259"/>
        <v>285</v>
      </c>
      <c r="EL252" s="772">
        <v>173</v>
      </c>
      <c r="EM252" s="767">
        <v>159</v>
      </c>
      <c r="EN252" s="770">
        <v>168</v>
      </c>
      <c r="EO252" s="772">
        <v>80</v>
      </c>
      <c r="EP252" s="767">
        <v>91</v>
      </c>
      <c r="EQ252" s="782">
        <v>85</v>
      </c>
      <c r="ER252" s="772">
        <v>70</v>
      </c>
      <c r="ES252" s="767">
        <v>65</v>
      </c>
      <c r="ET252" s="703">
        <v>76</v>
      </c>
      <c r="EU252" s="774">
        <f t="shared" si="260"/>
        <v>395</v>
      </c>
      <c r="EV252" s="774">
        <f t="shared" si="261"/>
        <v>392</v>
      </c>
      <c r="EW252" s="775">
        <f t="shared" si="262"/>
        <v>417</v>
      </c>
      <c r="EX252" s="772">
        <v>290</v>
      </c>
      <c r="EY252" s="767">
        <v>256</v>
      </c>
      <c r="EZ252" s="606">
        <v>238</v>
      </c>
    </row>
    <row r="253" spans="1:156">
      <c r="A253" s="670" t="s">
        <v>118</v>
      </c>
      <c r="B253" s="671" t="s">
        <v>1013</v>
      </c>
      <c r="C253" s="827" t="s">
        <v>1026</v>
      </c>
      <c r="D253" s="708">
        <v>161864</v>
      </c>
      <c r="E253" s="673">
        <v>9</v>
      </c>
      <c r="F253" s="762"/>
      <c r="G253" s="763"/>
      <c r="H253" s="763"/>
      <c r="I253" s="764"/>
      <c r="J253" s="764"/>
      <c r="K253" s="764"/>
      <c r="L253" s="765"/>
      <c r="M253" s="762"/>
      <c r="N253" s="763"/>
      <c r="O253" s="766"/>
      <c r="P253" s="766"/>
      <c r="Q253" s="763"/>
      <c r="R253" s="763"/>
      <c r="S253" s="763"/>
      <c r="T253" s="763"/>
      <c r="U253" s="763"/>
      <c r="V253" s="764"/>
      <c r="W253" s="767"/>
      <c r="X253" s="765"/>
      <c r="Y253" s="762"/>
      <c r="Z253" s="763"/>
      <c r="AA253" s="763"/>
      <c r="AB253" s="763"/>
      <c r="AC253" s="764"/>
      <c r="AD253" s="767"/>
      <c r="AE253" s="763"/>
      <c r="AF253" s="763"/>
      <c r="AG253" s="763"/>
      <c r="AH253" s="764"/>
      <c r="AI253" s="767"/>
      <c r="AJ253" s="765"/>
      <c r="AK253" s="892">
        <f t="shared" si="209"/>
        <v>0</v>
      </c>
      <c r="AL253" s="884">
        <f t="shared" si="210"/>
        <v>0</v>
      </c>
      <c r="AM253" s="883">
        <f t="shared" si="211"/>
        <v>0</v>
      </c>
      <c r="AN253" s="884">
        <f t="shared" si="212"/>
        <v>0</v>
      </c>
      <c r="AO253" s="883">
        <f t="shared" si="213"/>
        <v>0</v>
      </c>
      <c r="AP253" s="884">
        <f t="shared" si="214"/>
        <v>0</v>
      </c>
      <c r="AQ253" s="768">
        <f t="shared" si="215"/>
        <v>0</v>
      </c>
      <c r="AR253" s="883">
        <f t="shared" si="216"/>
        <v>0</v>
      </c>
      <c r="AS253" s="886">
        <f t="shared" si="217"/>
        <v>0</v>
      </c>
      <c r="AT253" s="888">
        <f t="shared" si="218"/>
        <v>0</v>
      </c>
      <c r="AU253" s="886">
        <f t="shared" si="219"/>
        <v>0</v>
      </c>
      <c r="AV253" s="886">
        <f t="shared" si="220"/>
        <v>0</v>
      </c>
      <c r="AW253" s="888">
        <f t="shared" si="221"/>
        <v>0</v>
      </c>
      <c r="AX253" s="886">
        <f t="shared" si="222"/>
        <v>0</v>
      </c>
      <c r="AY253" s="886">
        <f t="shared" si="223"/>
        <v>0</v>
      </c>
      <c r="AZ253" s="888">
        <f t="shared" si="224"/>
        <v>0</v>
      </c>
      <c r="BA253" s="884">
        <f t="shared" si="225"/>
        <v>0</v>
      </c>
      <c r="BB253" s="883">
        <f t="shared" si="226"/>
        <v>0</v>
      </c>
      <c r="BC253" s="884">
        <f t="shared" si="227"/>
        <v>0</v>
      </c>
      <c r="BD253" s="883">
        <f t="shared" si="228"/>
        <v>0</v>
      </c>
      <c r="BE253" s="886">
        <f t="shared" si="229"/>
        <v>0</v>
      </c>
      <c r="BF253" s="886">
        <f t="shared" si="230"/>
        <v>0</v>
      </c>
      <c r="BG253" s="888">
        <f t="shared" si="231"/>
        <v>0</v>
      </c>
      <c r="BH253" s="886">
        <f t="shared" si="232"/>
        <v>0</v>
      </c>
      <c r="BI253" s="886">
        <f t="shared" si="233"/>
        <v>0</v>
      </c>
      <c r="BJ253" s="890">
        <f t="shared" si="234"/>
        <v>0</v>
      </c>
      <c r="BK253" s="885">
        <f t="shared" si="235"/>
        <v>0</v>
      </c>
      <c r="BL253" s="885">
        <f t="shared" si="236"/>
        <v>0</v>
      </c>
      <c r="BM253" s="762"/>
      <c r="BN253" s="764"/>
      <c r="BO253" s="770"/>
      <c r="BP253" s="763"/>
      <c r="BQ253" s="764"/>
      <c r="BR253" s="770"/>
      <c r="BS253" s="768">
        <f t="shared" si="237"/>
        <v>0</v>
      </c>
      <c r="BT253" s="768">
        <f t="shared" si="238"/>
        <v>0</v>
      </c>
      <c r="BU253" s="771">
        <f t="shared" si="239"/>
        <v>0</v>
      </c>
      <c r="BV253" s="772"/>
      <c r="BW253" s="767"/>
      <c r="BX253" s="765"/>
      <c r="BY253" s="772"/>
      <c r="BZ253" s="767"/>
      <c r="CA253" s="765"/>
      <c r="CB253" s="772"/>
      <c r="CC253" s="767"/>
      <c r="CD253" s="702"/>
      <c r="CE253" s="773">
        <f t="shared" si="240"/>
        <v>0</v>
      </c>
      <c r="CF253" s="774">
        <f t="shared" si="241"/>
        <v>0</v>
      </c>
      <c r="CG253" s="775">
        <f t="shared" si="242"/>
        <v>0</v>
      </c>
      <c r="CH253" s="772"/>
      <c r="CI253" s="767"/>
      <c r="CJ253" s="776"/>
      <c r="CK253" s="874"/>
      <c r="CL253" s="778">
        <v>1646</v>
      </c>
      <c r="CM253" s="764">
        <v>1909</v>
      </c>
      <c r="CN253" s="764">
        <v>1769</v>
      </c>
      <c r="CO253" s="767">
        <v>1613</v>
      </c>
      <c r="CP253" s="780">
        <v>1708</v>
      </c>
      <c r="CQ253" s="777">
        <v>657</v>
      </c>
      <c r="CR253" s="778">
        <v>681</v>
      </c>
      <c r="CS253" s="778">
        <v>661</v>
      </c>
      <c r="CT253" s="778">
        <v>723</v>
      </c>
      <c r="CU253" s="778">
        <v>696</v>
      </c>
      <c r="CV253" s="764">
        <v>698</v>
      </c>
      <c r="CW253" s="767">
        <v>712</v>
      </c>
      <c r="CX253" s="765">
        <v>730</v>
      </c>
      <c r="CY253" s="777"/>
      <c r="CZ253" s="778"/>
      <c r="DA253" s="778"/>
      <c r="DB253" s="778"/>
      <c r="DC253" s="778"/>
      <c r="DD253" s="767"/>
      <c r="DE253" s="767"/>
      <c r="DF253" s="765"/>
      <c r="DG253" s="892">
        <f t="shared" si="282"/>
        <v>657</v>
      </c>
      <c r="DH253" s="884">
        <f t="shared" si="243"/>
        <v>657</v>
      </c>
      <c r="DI253" s="883">
        <f t="shared" si="283"/>
        <v>681</v>
      </c>
      <c r="DJ253" s="884">
        <f t="shared" si="244"/>
        <v>681</v>
      </c>
      <c r="DK253" s="883">
        <f t="shared" si="284"/>
        <v>661</v>
      </c>
      <c r="DL253" s="884">
        <f t="shared" si="245"/>
        <v>661</v>
      </c>
      <c r="DM253" s="888">
        <f t="shared" si="285"/>
        <v>723</v>
      </c>
      <c r="DN253" s="886">
        <f t="shared" si="249"/>
        <v>723</v>
      </c>
      <c r="DO253" s="886">
        <f t="shared" si="286"/>
        <v>723</v>
      </c>
      <c r="DP253" s="888">
        <f t="shared" si="287"/>
        <v>696</v>
      </c>
      <c r="DQ253" s="886">
        <f t="shared" si="250"/>
        <v>696</v>
      </c>
      <c r="DR253" s="886">
        <f t="shared" si="288"/>
        <v>696</v>
      </c>
      <c r="DS253" s="888">
        <f t="shared" si="289"/>
        <v>698</v>
      </c>
      <c r="DT253" s="886">
        <f t="shared" si="251"/>
        <v>698</v>
      </c>
      <c r="DU253" s="886">
        <f t="shared" si="290"/>
        <v>698</v>
      </c>
      <c r="DV253" s="886">
        <f t="shared" si="291"/>
        <v>698</v>
      </c>
      <c r="DW253" s="888">
        <f t="shared" si="292"/>
        <v>712</v>
      </c>
      <c r="DX253" s="886">
        <f t="shared" si="253"/>
        <v>712</v>
      </c>
      <c r="DY253" s="886">
        <f t="shared" si="293"/>
        <v>712</v>
      </c>
      <c r="DZ253" s="954">
        <f t="shared" si="294"/>
        <v>730</v>
      </c>
      <c r="EA253" s="885">
        <f t="shared" si="255"/>
        <v>730</v>
      </c>
      <c r="EB253" s="885">
        <f t="shared" si="256"/>
        <v>730</v>
      </c>
      <c r="EC253" s="772">
        <v>310</v>
      </c>
      <c r="ED253" s="767">
        <v>329</v>
      </c>
      <c r="EE253" s="770">
        <v>353</v>
      </c>
      <c r="EF253" s="764">
        <v>34</v>
      </c>
      <c r="EG253" s="767">
        <v>41</v>
      </c>
      <c r="EH253" s="782">
        <v>40</v>
      </c>
      <c r="EI253" s="774">
        <f t="shared" si="257"/>
        <v>354</v>
      </c>
      <c r="EJ253" s="774">
        <f t="shared" si="258"/>
        <v>342</v>
      </c>
      <c r="EK253" s="775">
        <f t="shared" si="259"/>
        <v>337</v>
      </c>
      <c r="EL253" s="772">
        <v>33</v>
      </c>
      <c r="EM253" s="767">
        <v>34</v>
      </c>
      <c r="EN253" s="770">
        <v>24</v>
      </c>
      <c r="EO253" s="772">
        <v>120</v>
      </c>
      <c r="EP253" s="767">
        <v>105</v>
      </c>
      <c r="EQ253" s="782">
        <v>97</v>
      </c>
      <c r="ER253" s="772">
        <v>85</v>
      </c>
      <c r="ES253" s="767">
        <v>97</v>
      </c>
      <c r="ET253" s="703">
        <v>74</v>
      </c>
      <c r="EU253" s="774">
        <f t="shared" si="260"/>
        <v>485</v>
      </c>
      <c r="EV253" s="774">
        <f t="shared" si="261"/>
        <v>460</v>
      </c>
      <c r="EW253" s="775">
        <f t="shared" si="262"/>
        <v>503</v>
      </c>
      <c r="EX253" s="772">
        <v>105</v>
      </c>
      <c r="EY253" s="767">
        <v>85</v>
      </c>
      <c r="EZ253" s="606">
        <v>73</v>
      </c>
    </row>
    <row r="254" spans="1:156">
      <c r="A254" s="670" t="s">
        <v>118</v>
      </c>
      <c r="B254" s="707" t="s">
        <v>1014</v>
      </c>
      <c r="C254" s="829"/>
      <c r="D254" s="672">
        <v>405872</v>
      </c>
      <c r="E254" s="712">
        <v>9</v>
      </c>
      <c r="F254" s="762"/>
      <c r="G254" s="763"/>
      <c r="H254" s="763"/>
      <c r="I254" s="764"/>
      <c r="J254" s="764"/>
      <c r="K254" s="764"/>
      <c r="L254" s="765"/>
      <c r="M254" s="762"/>
      <c r="N254" s="763"/>
      <c r="O254" s="766"/>
      <c r="P254" s="766"/>
      <c r="Q254" s="763"/>
      <c r="R254" s="763"/>
      <c r="S254" s="763"/>
      <c r="T254" s="763"/>
      <c r="U254" s="763"/>
      <c r="V254" s="764"/>
      <c r="W254" s="767"/>
      <c r="X254" s="765"/>
      <c r="Y254" s="762"/>
      <c r="Z254" s="763"/>
      <c r="AA254" s="763"/>
      <c r="AB254" s="763"/>
      <c r="AC254" s="764"/>
      <c r="AD254" s="767"/>
      <c r="AE254" s="763"/>
      <c r="AF254" s="763"/>
      <c r="AG254" s="763"/>
      <c r="AH254" s="764"/>
      <c r="AI254" s="767"/>
      <c r="AJ254" s="765"/>
      <c r="AK254" s="892">
        <f t="shared" si="209"/>
        <v>0</v>
      </c>
      <c r="AL254" s="884">
        <f t="shared" si="210"/>
        <v>0</v>
      </c>
      <c r="AM254" s="883">
        <f t="shared" si="211"/>
        <v>0</v>
      </c>
      <c r="AN254" s="884">
        <f t="shared" si="212"/>
        <v>0</v>
      </c>
      <c r="AO254" s="883">
        <f t="shared" si="213"/>
        <v>0</v>
      </c>
      <c r="AP254" s="884">
        <f t="shared" si="214"/>
        <v>0</v>
      </c>
      <c r="AQ254" s="768">
        <f t="shared" si="215"/>
        <v>0</v>
      </c>
      <c r="AR254" s="883">
        <f t="shared" si="216"/>
        <v>0</v>
      </c>
      <c r="AS254" s="886">
        <f t="shared" si="217"/>
        <v>0</v>
      </c>
      <c r="AT254" s="888">
        <f t="shared" si="218"/>
        <v>0</v>
      </c>
      <c r="AU254" s="886">
        <f t="shared" si="219"/>
        <v>0</v>
      </c>
      <c r="AV254" s="886">
        <f t="shared" si="220"/>
        <v>0</v>
      </c>
      <c r="AW254" s="888">
        <f t="shared" si="221"/>
        <v>0</v>
      </c>
      <c r="AX254" s="886">
        <f t="shared" si="222"/>
        <v>0</v>
      </c>
      <c r="AY254" s="886">
        <f t="shared" si="223"/>
        <v>0</v>
      </c>
      <c r="AZ254" s="888">
        <f t="shared" si="224"/>
        <v>0</v>
      </c>
      <c r="BA254" s="884">
        <f t="shared" si="225"/>
        <v>0</v>
      </c>
      <c r="BB254" s="883">
        <f t="shared" si="226"/>
        <v>0</v>
      </c>
      <c r="BC254" s="884">
        <f t="shared" si="227"/>
        <v>0</v>
      </c>
      <c r="BD254" s="883">
        <f t="shared" si="228"/>
        <v>0</v>
      </c>
      <c r="BE254" s="886">
        <f t="shared" si="229"/>
        <v>0</v>
      </c>
      <c r="BF254" s="886">
        <f t="shared" si="230"/>
        <v>0</v>
      </c>
      <c r="BG254" s="888">
        <f t="shared" si="231"/>
        <v>0</v>
      </c>
      <c r="BH254" s="886">
        <f t="shared" si="232"/>
        <v>0</v>
      </c>
      <c r="BI254" s="886">
        <f t="shared" si="233"/>
        <v>0</v>
      </c>
      <c r="BJ254" s="890">
        <f t="shared" si="234"/>
        <v>0</v>
      </c>
      <c r="BK254" s="885">
        <f t="shared" si="235"/>
        <v>0</v>
      </c>
      <c r="BL254" s="885">
        <f t="shared" si="236"/>
        <v>0</v>
      </c>
      <c r="BM254" s="762"/>
      <c r="BN254" s="764"/>
      <c r="BO254" s="770"/>
      <c r="BP254" s="763"/>
      <c r="BQ254" s="764"/>
      <c r="BR254" s="770"/>
      <c r="BS254" s="768">
        <f t="shared" si="237"/>
        <v>0</v>
      </c>
      <c r="BT254" s="768">
        <f t="shared" si="238"/>
        <v>0</v>
      </c>
      <c r="BU254" s="771">
        <f t="shared" si="239"/>
        <v>0</v>
      </c>
      <c r="BV254" s="772"/>
      <c r="BW254" s="767"/>
      <c r="BX254" s="765"/>
      <c r="BY254" s="772"/>
      <c r="BZ254" s="767"/>
      <c r="CA254" s="765"/>
      <c r="CB254" s="772"/>
      <c r="CC254" s="767"/>
      <c r="CD254" s="702"/>
      <c r="CE254" s="773">
        <f t="shared" si="240"/>
        <v>0</v>
      </c>
      <c r="CF254" s="774">
        <f t="shared" si="241"/>
        <v>0</v>
      </c>
      <c r="CG254" s="775">
        <f t="shared" si="242"/>
        <v>0</v>
      </c>
      <c r="CH254" s="772"/>
      <c r="CI254" s="767"/>
      <c r="CJ254" s="776"/>
      <c r="CK254" s="874"/>
      <c r="CL254" s="778">
        <v>1259</v>
      </c>
      <c r="CM254" s="764">
        <v>1156</v>
      </c>
      <c r="CN254" s="764">
        <v>1109</v>
      </c>
      <c r="CO254" s="767">
        <v>1338</v>
      </c>
      <c r="CP254" s="780">
        <v>1351</v>
      </c>
      <c r="CQ254" s="777">
        <v>507</v>
      </c>
      <c r="CR254" s="778">
        <v>512</v>
      </c>
      <c r="CS254" s="778">
        <v>494</v>
      </c>
      <c r="CT254" s="778">
        <v>583</v>
      </c>
      <c r="CU254" s="778">
        <v>650</v>
      </c>
      <c r="CV254" s="764">
        <v>632</v>
      </c>
      <c r="CW254" s="767">
        <v>744</v>
      </c>
      <c r="CX254" s="765">
        <v>684</v>
      </c>
      <c r="CY254" s="777"/>
      <c r="CZ254" s="778"/>
      <c r="DA254" s="778"/>
      <c r="DB254" s="778"/>
      <c r="DC254" s="778"/>
      <c r="DD254" s="767"/>
      <c r="DE254" s="767"/>
      <c r="DF254" s="765"/>
      <c r="DG254" s="892">
        <f t="shared" si="282"/>
        <v>507</v>
      </c>
      <c r="DH254" s="884">
        <f t="shared" si="243"/>
        <v>507</v>
      </c>
      <c r="DI254" s="883">
        <f t="shared" si="283"/>
        <v>512</v>
      </c>
      <c r="DJ254" s="884">
        <f t="shared" si="244"/>
        <v>512</v>
      </c>
      <c r="DK254" s="883">
        <f t="shared" si="284"/>
        <v>494</v>
      </c>
      <c r="DL254" s="884">
        <f t="shared" si="245"/>
        <v>494</v>
      </c>
      <c r="DM254" s="888">
        <f t="shared" si="285"/>
        <v>583</v>
      </c>
      <c r="DN254" s="886">
        <f t="shared" si="249"/>
        <v>583</v>
      </c>
      <c r="DO254" s="886">
        <f t="shared" si="286"/>
        <v>583</v>
      </c>
      <c r="DP254" s="888">
        <f t="shared" si="287"/>
        <v>650</v>
      </c>
      <c r="DQ254" s="886">
        <f t="shared" si="250"/>
        <v>650</v>
      </c>
      <c r="DR254" s="886">
        <f t="shared" si="288"/>
        <v>650</v>
      </c>
      <c r="DS254" s="888">
        <f t="shared" si="289"/>
        <v>632</v>
      </c>
      <c r="DT254" s="886">
        <f t="shared" si="251"/>
        <v>632</v>
      </c>
      <c r="DU254" s="886">
        <f t="shared" si="290"/>
        <v>632</v>
      </c>
      <c r="DV254" s="886">
        <f t="shared" si="291"/>
        <v>632</v>
      </c>
      <c r="DW254" s="888">
        <f t="shared" si="292"/>
        <v>744</v>
      </c>
      <c r="DX254" s="886">
        <f t="shared" si="253"/>
        <v>744</v>
      </c>
      <c r="DY254" s="886">
        <f t="shared" si="293"/>
        <v>744</v>
      </c>
      <c r="DZ254" s="954">
        <f t="shared" si="294"/>
        <v>684</v>
      </c>
      <c r="EA254" s="885">
        <f t="shared" si="255"/>
        <v>684</v>
      </c>
      <c r="EB254" s="885">
        <f t="shared" si="256"/>
        <v>684</v>
      </c>
      <c r="EC254" s="772">
        <v>414</v>
      </c>
      <c r="ED254" s="767">
        <v>502</v>
      </c>
      <c r="EE254" s="770">
        <v>455</v>
      </c>
      <c r="EF254" s="764">
        <v>52</v>
      </c>
      <c r="EG254" s="767">
        <v>50</v>
      </c>
      <c r="EH254" s="782">
        <v>39</v>
      </c>
      <c r="EI254" s="774">
        <f t="shared" si="257"/>
        <v>166</v>
      </c>
      <c r="EJ254" s="774">
        <f t="shared" si="258"/>
        <v>192</v>
      </c>
      <c r="EK254" s="775">
        <f t="shared" si="259"/>
        <v>190</v>
      </c>
      <c r="EL254" s="772">
        <v>115</v>
      </c>
      <c r="EM254" s="767">
        <v>132</v>
      </c>
      <c r="EN254" s="770">
        <v>159</v>
      </c>
      <c r="EO254" s="772">
        <v>108</v>
      </c>
      <c r="EP254" s="767">
        <v>113</v>
      </c>
      <c r="EQ254" s="782">
        <v>96</v>
      </c>
      <c r="ER254" s="772">
        <v>101</v>
      </c>
      <c r="ES254" s="767">
        <v>106</v>
      </c>
      <c r="ET254" s="703">
        <v>188</v>
      </c>
      <c r="EU254" s="774">
        <f t="shared" si="260"/>
        <v>259</v>
      </c>
      <c r="EV254" s="774">
        <f t="shared" si="261"/>
        <v>299</v>
      </c>
      <c r="EW254" s="775">
        <f t="shared" si="262"/>
        <v>189</v>
      </c>
      <c r="EX254" s="772">
        <v>168</v>
      </c>
      <c r="EY254" s="767">
        <v>174</v>
      </c>
      <c r="EZ254" s="606">
        <v>154</v>
      </c>
    </row>
    <row r="255" spans="1:156">
      <c r="A255" s="670" t="s">
        <v>118</v>
      </c>
      <c r="B255" s="671" t="s">
        <v>1016</v>
      </c>
      <c r="C255" s="827"/>
      <c r="D255" s="708">
        <v>162557</v>
      </c>
      <c r="E255" s="673">
        <v>9</v>
      </c>
      <c r="F255" s="762"/>
      <c r="G255" s="763"/>
      <c r="H255" s="763"/>
      <c r="I255" s="764"/>
      <c r="J255" s="764"/>
      <c r="K255" s="764"/>
      <c r="L255" s="765"/>
      <c r="M255" s="762"/>
      <c r="N255" s="763"/>
      <c r="O255" s="766"/>
      <c r="P255" s="766"/>
      <c r="Q255" s="763"/>
      <c r="R255" s="763"/>
      <c r="S255" s="763"/>
      <c r="T255" s="763"/>
      <c r="U255" s="763"/>
      <c r="V255" s="764"/>
      <c r="W255" s="767"/>
      <c r="X255" s="765"/>
      <c r="Y255" s="762"/>
      <c r="Z255" s="763"/>
      <c r="AA255" s="763"/>
      <c r="AB255" s="763"/>
      <c r="AC255" s="764"/>
      <c r="AD255" s="767"/>
      <c r="AE255" s="763"/>
      <c r="AF255" s="763"/>
      <c r="AG255" s="763"/>
      <c r="AH255" s="764"/>
      <c r="AI255" s="767"/>
      <c r="AJ255" s="765"/>
      <c r="AK255" s="892">
        <f t="shared" si="209"/>
        <v>0</v>
      </c>
      <c r="AL255" s="884">
        <f t="shared" si="210"/>
        <v>0</v>
      </c>
      <c r="AM255" s="883">
        <f t="shared" si="211"/>
        <v>0</v>
      </c>
      <c r="AN255" s="884">
        <f t="shared" si="212"/>
        <v>0</v>
      </c>
      <c r="AO255" s="883">
        <f t="shared" si="213"/>
        <v>0</v>
      </c>
      <c r="AP255" s="884">
        <f t="shared" si="214"/>
        <v>0</v>
      </c>
      <c r="AQ255" s="768">
        <f t="shared" si="215"/>
        <v>0</v>
      </c>
      <c r="AR255" s="883">
        <f t="shared" si="216"/>
        <v>0</v>
      </c>
      <c r="AS255" s="886">
        <f t="shared" si="217"/>
        <v>0</v>
      </c>
      <c r="AT255" s="888">
        <f t="shared" si="218"/>
        <v>0</v>
      </c>
      <c r="AU255" s="886">
        <f t="shared" si="219"/>
        <v>0</v>
      </c>
      <c r="AV255" s="886">
        <f t="shared" si="220"/>
        <v>0</v>
      </c>
      <c r="AW255" s="888">
        <f t="shared" si="221"/>
        <v>0</v>
      </c>
      <c r="AX255" s="886">
        <f t="shared" si="222"/>
        <v>0</v>
      </c>
      <c r="AY255" s="886">
        <f t="shared" si="223"/>
        <v>0</v>
      </c>
      <c r="AZ255" s="888">
        <f t="shared" si="224"/>
        <v>0</v>
      </c>
      <c r="BA255" s="884">
        <f t="shared" si="225"/>
        <v>0</v>
      </c>
      <c r="BB255" s="883">
        <f t="shared" si="226"/>
        <v>0</v>
      </c>
      <c r="BC255" s="884">
        <f t="shared" si="227"/>
        <v>0</v>
      </c>
      <c r="BD255" s="883">
        <f t="shared" si="228"/>
        <v>0</v>
      </c>
      <c r="BE255" s="886">
        <f t="shared" si="229"/>
        <v>0</v>
      </c>
      <c r="BF255" s="886">
        <f t="shared" si="230"/>
        <v>0</v>
      </c>
      <c r="BG255" s="888">
        <f t="shared" si="231"/>
        <v>0</v>
      </c>
      <c r="BH255" s="886">
        <f t="shared" si="232"/>
        <v>0</v>
      </c>
      <c r="BI255" s="886">
        <f t="shared" si="233"/>
        <v>0</v>
      </c>
      <c r="BJ255" s="890">
        <f t="shared" si="234"/>
        <v>0</v>
      </c>
      <c r="BK255" s="885">
        <f t="shared" si="235"/>
        <v>0</v>
      </c>
      <c r="BL255" s="885">
        <f t="shared" si="236"/>
        <v>0</v>
      </c>
      <c r="BM255" s="762"/>
      <c r="BN255" s="764"/>
      <c r="BO255" s="770"/>
      <c r="BP255" s="763"/>
      <c r="BQ255" s="764"/>
      <c r="BR255" s="770"/>
      <c r="BS255" s="768">
        <f t="shared" si="237"/>
        <v>0</v>
      </c>
      <c r="BT255" s="768">
        <f t="shared" si="238"/>
        <v>0</v>
      </c>
      <c r="BU255" s="771">
        <f t="shared" si="239"/>
        <v>0</v>
      </c>
      <c r="BV255" s="772"/>
      <c r="BW255" s="767"/>
      <c r="BX255" s="765"/>
      <c r="BY255" s="772"/>
      <c r="BZ255" s="767"/>
      <c r="CA255" s="765"/>
      <c r="CB255" s="772"/>
      <c r="CC255" s="767"/>
      <c r="CD255" s="702"/>
      <c r="CE255" s="773">
        <f t="shared" si="240"/>
        <v>0</v>
      </c>
      <c r="CF255" s="774">
        <f t="shared" si="241"/>
        <v>0</v>
      </c>
      <c r="CG255" s="775">
        <f t="shared" si="242"/>
        <v>0</v>
      </c>
      <c r="CH255" s="772"/>
      <c r="CI255" s="767"/>
      <c r="CJ255" s="776"/>
      <c r="CK255" s="874"/>
      <c r="CL255" s="778">
        <v>3167</v>
      </c>
      <c r="CM255" s="764">
        <v>4458</v>
      </c>
      <c r="CN255" s="764">
        <v>2271</v>
      </c>
      <c r="CO255" s="767">
        <v>1987</v>
      </c>
      <c r="CP255" s="780">
        <v>1840</v>
      </c>
      <c r="CQ255" s="777">
        <v>703</v>
      </c>
      <c r="CR255" s="778">
        <v>650</v>
      </c>
      <c r="CS255" s="778">
        <v>715</v>
      </c>
      <c r="CT255" s="778">
        <v>669</v>
      </c>
      <c r="CU255" s="778">
        <v>806</v>
      </c>
      <c r="CV255" s="764">
        <v>837</v>
      </c>
      <c r="CW255" s="767">
        <v>970</v>
      </c>
      <c r="CX255" s="765">
        <v>907</v>
      </c>
      <c r="CY255" s="777"/>
      <c r="CZ255" s="778"/>
      <c r="DA255" s="778"/>
      <c r="DB255" s="778"/>
      <c r="DC255" s="778"/>
      <c r="DD255" s="767"/>
      <c r="DE255" s="767"/>
      <c r="DF255" s="765"/>
      <c r="DG255" s="892">
        <f t="shared" si="282"/>
        <v>703</v>
      </c>
      <c r="DH255" s="884">
        <f t="shared" si="243"/>
        <v>703</v>
      </c>
      <c r="DI255" s="883">
        <f t="shared" si="283"/>
        <v>650</v>
      </c>
      <c r="DJ255" s="884">
        <f t="shared" si="244"/>
        <v>650</v>
      </c>
      <c r="DK255" s="883">
        <f t="shared" si="284"/>
        <v>715</v>
      </c>
      <c r="DL255" s="884">
        <f t="shared" si="245"/>
        <v>715</v>
      </c>
      <c r="DM255" s="888">
        <f t="shared" si="285"/>
        <v>669</v>
      </c>
      <c r="DN255" s="886">
        <f t="shared" si="249"/>
        <v>669</v>
      </c>
      <c r="DO255" s="886">
        <f t="shared" si="286"/>
        <v>669</v>
      </c>
      <c r="DP255" s="888">
        <f t="shared" si="287"/>
        <v>806</v>
      </c>
      <c r="DQ255" s="886">
        <f t="shared" si="250"/>
        <v>806</v>
      </c>
      <c r="DR255" s="886">
        <f t="shared" si="288"/>
        <v>806</v>
      </c>
      <c r="DS255" s="888">
        <f t="shared" si="289"/>
        <v>837</v>
      </c>
      <c r="DT255" s="886">
        <f t="shared" si="251"/>
        <v>837</v>
      </c>
      <c r="DU255" s="886">
        <f t="shared" si="290"/>
        <v>837</v>
      </c>
      <c r="DV255" s="886">
        <f t="shared" si="291"/>
        <v>837</v>
      </c>
      <c r="DW255" s="888">
        <f t="shared" si="292"/>
        <v>970</v>
      </c>
      <c r="DX255" s="886">
        <f t="shared" si="253"/>
        <v>970</v>
      </c>
      <c r="DY255" s="886">
        <f t="shared" si="293"/>
        <v>970</v>
      </c>
      <c r="DZ255" s="954">
        <f t="shared" si="294"/>
        <v>907</v>
      </c>
      <c r="EA255" s="885">
        <f t="shared" si="255"/>
        <v>907</v>
      </c>
      <c r="EB255" s="885">
        <f t="shared" si="256"/>
        <v>907</v>
      </c>
      <c r="EC255" s="772">
        <v>550</v>
      </c>
      <c r="ED255" s="767">
        <v>639</v>
      </c>
      <c r="EE255" s="770">
        <v>584</v>
      </c>
      <c r="EF255" s="764">
        <v>62</v>
      </c>
      <c r="EG255" s="767">
        <v>92</v>
      </c>
      <c r="EH255" s="782">
        <v>59</v>
      </c>
      <c r="EI255" s="774">
        <f t="shared" si="257"/>
        <v>225</v>
      </c>
      <c r="EJ255" s="774">
        <f t="shared" si="258"/>
        <v>239</v>
      </c>
      <c r="EK255" s="775">
        <f t="shared" si="259"/>
        <v>264</v>
      </c>
      <c r="EL255" s="772">
        <v>131</v>
      </c>
      <c r="EM255" s="767">
        <v>163</v>
      </c>
      <c r="EN255" s="770">
        <v>160</v>
      </c>
      <c r="EO255" s="772">
        <v>122</v>
      </c>
      <c r="EP255" s="767">
        <v>139</v>
      </c>
      <c r="EQ255" s="782">
        <v>162</v>
      </c>
      <c r="ER255" s="772">
        <v>226</v>
      </c>
      <c r="ES255" s="767">
        <v>247</v>
      </c>
      <c r="ET255" s="703">
        <v>208</v>
      </c>
      <c r="EU255" s="774">
        <f t="shared" si="260"/>
        <v>190</v>
      </c>
      <c r="EV255" s="774">
        <f t="shared" si="261"/>
        <v>257</v>
      </c>
      <c r="EW255" s="775">
        <f t="shared" si="262"/>
        <v>307</v>
      </c>
      <c r="EX255" s="772">
        <v>179</v>
      </c>
      <c r="EY255" s="767">
        <v>208</v>
      </c>
      <c r="EZ255" s="606">
        <v>221</v>
      </c>
    </row>
    <row r="256" spans="1:156">
      <c r="A256" s="705" t="s">
        <v>118</v>
      </c>
      <c r="B256" s="671" t="s">
        <v>1017</v>
      </c>
      <c r="C256" s="827"/>
      <c r="D256" s="706">
        <v>162690</v>
      </c>
      <c r="E256" s="711">
        <v>9</v>
      </c>
      <c r="F256" s="762"/>
      <c r="G256" s="763"/>
      <c r="H256" s="763"/>
      <c r="I256" s="764"/>
      <c r="J256" s="764"/>
      <c r="K256" s="764"/>
      <c r="L256" s="765"/>
      <c r="M256" s="762"/>
      <c r="N256" s="763"/>
      <c r="O256" s="766"/>
      <c r="P256" s="766"/>
      <c r="Q256" s="763"/>
      <c r="R256" s="763"/>
      <c r="S256" s="763"/>
      <c r="T256" s="763"/>
      <c r="U256" s="763"/>
      <c r="V256" s="764"/>
      <c r="W256" s="767"/>
      <c r="X256" s="765"/>
      <c r="Y256" s="762"/>
      <c r="Z256" s="763"/>
      <c r="AA256" s="763"/>
      <c r="AB256" s="763"/>
      <c r="AC256" s="764"/>
      <c r="AD256" s="767"/>
      <c r="AE256" s="763"/>
      <c r="AF256" s="763"/>
      <c r="AG256" s="763"/>
      <c r="AH256" s="764"/>
      <c r="AI256" s="767"/>
      <c r="AJ256" s="765"/>
      <c r="AK256" s="892">
        <f t="shared" si="209"/>
        <v>0</v>
      </c>
      <c r="AL256" s="884">
        <f t="shared" si="210"/>
        <v>0</v>
      </c>
      <c r="AM256" s="883">
        <f t="shared" si="211"/>
        <v>0</v>
      </c>
      <c r="AN256" s="884">
        <f t="shared" si="212"/>
        <v>0</v>
      </c>
      <c r="AO256" s="883">
        <f t="shared" si="213"/>
        <v>0</v>
      </c>
      <c r="AP256" s="884">
        <f t="shared" si="214"/>
        <v>0</v>
      </c>
      <c r="AQ256" s="768">
        <f t="shared" si="215"/>
        <v>0</v>
      </c>
      <c r="AR256" s="883">
        <f t="shared" si="216"/>
        <v>0</v>
      </c>
      <c r="AS256" s="886">
        <f t="shared" si="217"/>
        <v>0</v>
      </c>
      <c r="AT256" s="888">
        <f t="shared" si="218"/>
        <v>0</v>
      </c>
      <c r="AU256" s="886">
        <f t="shared" si="219"/>
        <v>0</v>
      </c>
      <c r="AV256" s="886">
        <f t="shared" si="220"/>
        <v>0</v>
      </c>
      <c r="AW256" s="888">
        <f t="shared" si="221"/>
        <v>0</v>
      </c>
      <c r="AX256" s="886">
        <f t="shared" si="222"/>
        <v>0</v>
      </c>
      <c r="AY256" s="886">
        <f t="shared" si="223"/>
        <v>0</v>
      </c>
      <c r="AZ256" s="888">
        <f t="shared" si="224"/>
        <v>0</v>
      </c>
      <c r="BA256" s="884">
        <f t="shared" si="225"/>
        <v>0</v>
      </c>
      <c r="BB256" s="883">
        <f t="shared" si="226"/>
        <v>0</v>
      </c>
      <c r="BC256" s="884">
        <f t="shared" si="227"/>
        <v>0</v>
      </c>
      <c r="BD256" s="883">
        <f t="shared" si="228"/>
        <v>0</v>
      </c>
      <c r="BE256" s="886">
        <f t="shared" si="229"/>
        <v>0</v>
      </c>
      <c r="BF256" s="886">
        <f t="shared" si="230"/>
        <v>0</v>
      </c>
      <c r="BG256" s="888">
        <f t="shared" si="231"/>
        <v>0</v>
      </c>
      <c r="BH256" s="886">
        <f t="shared" si="232"/>
        <v>0</v>
      </c>
      <c r="BI256" s="886">
        <f t="shared" si="233"/>
        <v>0</v>
      </c>
      <c r="BJ256" s="890">
        <f t="shared" si="234"/>
        <v>0</v>
      </c>
      <c r="BK256" s="885">
        <f t="shared" si="235"/>
        <v>0</v>
      </c>
      <c r="BL256" s="885">
        <f t="shared" si="236"/>
        <v>0</v>
      </c>
      <c r="BM256" s="762"/>
      <c r="BN256" s="764"/>
      <c r="BO256" s="770"/>
      <c r="BP256" s="763"/>
      <c r="BQ256" s="764"/>
      <c r="BR256" s="770"/>
      <c r="BS256" s="768">
        <f t="shared" si="237"/>
        <v>0</v>
      </c>
      <c r="BT256" s="768">
        <f t="shared" si="238"/>
        <v>0</v>
      </c>
      <c r="BU256" s="771">
        <f t="shared" si="239"/>
        <v>0</v>
      </c>
      <c r="BV256" s="772"/>
      <c r="BW256" s="767"/>
      <c r="BX256" s="765"/>
      <c r="BY256" s="772"/>
      <c r="BZ256" s="767"/>
      <c r="CA256" s="765"/>
      <c r="CB256" s="772"/>
      <c r="CC256" s="767"/>
      <c r="CD256" s="702"/>
      <c r="CE256" s="773">
        <f t="shared" si="240"/>
        <v>0</v>
      </c>
      <c r="CF256" s="774">
        <f t="shared" si="241"/>
        <v>0</v>
      </c>
      <c r="CG256" s="775">
        <f t="shared" si="242"/>
        <v>0</v>
      </c>
      <c r="CH256" s="772"/>
      <c r="CI256" s="767"/>
      <c r="CJ256" s="776"/>
      <c r="CK256" s="874"/>
      <c r="CL256" s="778">
        <v>1377</v>
      </c>
      <c r="CM256" s="764">
        <v>1096</v>
      </c>
      <c r="CN256" s="764">
        <v>1640</v>
      </c>
      <c r="CO256" s="767">
        <v>1380</v>
      </c>
      <c r="CP256" s="780">
        <v>1552</v>
      </c>
      <c r="CQ256" s="777">
        <v>406</v>
      </c>
      <c r="CR256" s="778">
        <v>393</v>
      </c>
      <c r="CS256" s="778">
        <v>416</v>
      </c>
      <c r="CT256" s="778">
        <v>437</v>
      </c>
      <c r="CU256" s="778">
        <v>441</v>
      </c>
      <c r="CV256" s="764">
        <v>484</v>
      </c>
      <c r="CW256" s="767">
        <v>487</v>
      </c>
      <c r="CX256" s="765">
        <v>514</v>
      </c>
      <c r="CY256" s="777"/>
      <c r="CZ256" s="778"/>
      <c r="DA256" s="778"/>
      <c r="DB256" s="778"/>
      <c r="DC256" s="778"/>
      <c r="DD256" s="767"/>
      <c r="DE256" s="767"/>
      <c r="DF256" s="765"/>
      <c r="DG256" s="892">
        <f t="shared" si="282"/>
        <v>406</v>
      </c>
      <c r="DH256" s="884">
        <f t="shared" si="243"/>
        <v>406</v>
      </c>
      <c r="DI256" s="883">
        <f t="shared" si="283"/>
        <v>393</v>
      </c>
      <c r="DJ256" s="884">
        <f t="shared" si="244"/>
        <v>393</v>
      </c>
      <c r="DK256" s="883">
        <f t="shared" si="284"/>
        <v>416</v>
      </c>
      <c r="DL256" s="884">
        <f t="shared" si="245"/>
        <v>416</v>
      </c>
      <c r="DM256" s="888">
        <f t="shared" si="285"/>
        <v>437</v>
      </c>
      <c r="DN256" s="886">
        <f t="shared" si="249"/>
        <v>437</v>
      </c>
      <c r="DO256" s="886">
        <f t="shared" si="286"/>
        <v>437</v>
      </c>
      <c r="DP256" s="888">
        <f t="shared" si="287"/>
        <v>441</v>
      </c>
      <c r="DQ256" s="886">
        <f t="shared" si="250"/>
        <v>441</v>
      </c>
      <c r="DR256" s="886">
        <f t="shared" si="288"/>
        <v>441</v>
      </c>
      <c r="DS256" s="888">
        <f t="shared" si="289"/>
        <v>484</v>
      </c>
      <c r="DT256" s="886">
        <f t="shared" si="251"/>
        <v>484</v>
      </c>
      <c r="DU256" s="886">
        <f t="shared" si="290"/>
        <v>484</v>
      </c>
      <c r="DV256" s="886">
        <f t="shared" si="291"/>
        <v>484</v>
      </c>
      <c r="DW256" s="888">
        <f t="shared" si="292"/>
        <v>487</v>
      </c>
      <c r="DX256" s="886">
        <f t="shared" si="253"/>
        <v>487</v>
      </c>
      <c r="DY256" s="886">
        <f t="shared" si="293"/>
        <v>487</v>
      </c>
      <c r="DZ256" s="954">
        <f t="shared" si="294"/>
        <v>514</v>
      </c>
      <c r="EA256" s="885">
        <f t="shared" si="255"/>
        <v>514</v>
      </c>
      <c r="EB256" s="885">
        <f t="shared" si="256"/>
        <v>514</v>
      </c>
      <c r="EC256" s="772">
        <v>321</v>
      </c>
      <c r="ED256" s="767">
        <v>305</v>
      </c>
      <c r="EE256" s="770">
        <v>328</v>
      </c>
      <c r="EF256" s="764">
        <v>17</v>
      </c>
      <c r="EG256" s="767">
        <v>19</v>
      </c>
      <c r="EH256" s="782">
        <v>18</v>
      </c>
      <c r="EI256" s="774">
        <f t="shared" si="257"/>
        <v>146</v>
      </c>
      <c r="EJ256" s="774">
        <f t="shared" si="258"/>
        <v>163</v>
      </c>
      <c r="EK256" s="775">
        <f t="shared" si="259"/>
        <v>168</v>
      </c>
      <c r="EL256" s="772">
        <v>113</v>
      </c>
      <c r="EM256" s="767">
        <v>123</v>
      </c>
      <c r="EN256" s="770">
        <v>126</v>
      </c>
      <c r="EO256" s="772">
        <v>63</v>
      </c>
      <c r="EP256" s="767">
        <v>65</v>
      </c>
      <c r="EQ256" s="782">
        <v>62</v>
      </c>
      <c r="ER256" s="772">
        <v>119</v>
      </c>
      <c r="ES256" s="767">
        <v>108</v>
      </c>
      <c r="ET256" s="703">
        <v>75</v>
      </c>
      <c r="EU256" s="774">
        <f t="shared" si="260"/>
        <v>142</v>
      </c>
      <c r="EV256" s="774">
        <f t="shared" si="261"/>
        <v>145</v>
      </c>
      <c r="EW256" s="775">
        <f t="shared" si="262"/>
        <v>221</v>
      </c>
      <c r="EX256" s="772">
        <v>125</v>
      </c>
      <c r="EY256" s="767">
        <v>144</v>
      </c>
      <c r="EZ256" s="606">
        <v>140</v>
      </c>
    </row>
    <row r="257" spans="1:156">
      <c r="A257" s="670" t="s">
        <v>118</v>
      </c>
      <c r="B257" s="671" t="s">
        <v>1018</v>
      </c>
      <c r="C257" s="827"/>
      <c r="D257" s="708">
        <v>162706</v>
      </c>
      <c r="E257" s="673">
        <v>9</v>
      </c>
      <c r="F257" s="762"/>
      <c r="G257" s="763"/>
      <c r="H257" s="763"/>
      <c r="I257" s="764"/>
      <c r="J257" s="764"/>
      <c r="K257" s="764"/>
      <c r="L257" s="765"/>
      <c r="M257" s="762"/>
      <c r="N257" s="763"/>
      <c r="O257" s="766"/>
      <c r="P257" s="766"/>
      <c r="Q257" s="763"/>
      <c r="R257" s="763"/>
      <c r="S257" s="763"/>
      <c r="T257" s="763"/>
      <c r="U257" s="763"/>
      <c r="V257" s="764"/>
      <c r="W257" s="767"/>
      <c r="X257" s="765"/>
      <c r="Y257" s="762"/>
      <c r="Z257" s="763"/>
      <c r="AA257" s="763"/>
      <c r="AB257" s="763"/>
      <c r="AC257" s="764"/>
      <c r="AD257" s="767"/>
      <c r="AE257" s="763"/>
      <c r="AF257" s="763"/>
      <c r="AG257" s="763"/>
      <c r="AH257" s="764"/>
      <c r="AI257" s="767"/>
      <c r="AJ257" s="765"/>
      <c r="AK257" s="892">
        <f t="shared" si="209"/>
        <v>0</v>
      </c>
      <c r="AL257" s="884">
        <f t="shared" si="210"/>
        <v>0</v>
      </c>
      <c r="AM257" s="883">
        <f t="shared" si="211"/>
        <v>0</v>
      </c>
      <c r="AN257" s="884">
        <f t="shared" si="212"/>
        <v>0</v>
      </c>
      <c r="AO257" s="883">
        <f t="shared" si="213"/>
        <v>0</v>
      </c>
      <c r="AP257" s="884">
        <f t="shared" si="214"/>
        <v>0</v>
      </c>
      <c r="AQ257" s="768">
        <f t="shared" si="215"/>
        <v>0</v>
      </c>
      <c r="AR257" s="883">
        <f t="shared" si="216"/>
        <v>0</v>
      </c>
      <c r="AS257" s="886">
        <f t="shared" si="217"/>
        <v>0</v>
      </c>
      <c r="AT257" s="888">
        <f t="shared" si="218"/>
        <v>0</v>
      </c>
      <c r="AU257" s="886">
        <f t="shared" si="219"/>
        <v>0</v>
      </c>
      <c r="AV257" s="886">
        <f t="shared" si="220"/>
        <v>0</v>
      </c>
      <c r="AW257" s="888">
        <f t="shared" si="221"/>
        <v>0</v>
      </c>
      <c r="AX257" s="886">
        <f t="shared" si="222"/>
        <v>0</v>
      </c>
      <c r="AY257" s="886">
        <f t="shared" si="223"/>
        <v>0</v>
      </c>
      <c r="AZ257" s="888">
        <f t="shared" si="224"/>
        <v>0</v>
      </c>
      <c r="BA257" s="884">
        <f t="shared" si="225"/>
        <v>0</v>
      </c>
      <c r="BB257" s="883">
        <f t="shared" si="226"/>
        <v>0</v>
      </c>
      <c r="BC257" s="884">
        <f t="shared" si="227"/>
        <v>0</v>
      </c>
      <c r="BD257" s="883">
        <f t="shared" si="228"/>
        <v>0</v>
      </c>
      <c r="BE257" s="886">
        <f t="shared" si="229"/>
        <v>0</v>
      </c>
      <c r="BF257" s="886">
        <f t="shared" si="230"/>
        <v>0</v>
      </c>
      <c r="BG257" s="888">
        <f t="shared" si="231"/>
        <v>0</v>
      </c>
      <c r="BH257" s="886">
        <f t="shared" si="232"/>
        <v>0</v>
      </c>
      <c r="BI257" s="886">
        <f t="shared" si="233"/>
        <v>0</v>
      </c>
      <c r="BJ257" s="890">
        <f t="shared" si="234"/>
        <v>0</v>
      </c>
      <c r="BK257" s="885">
        <f t="shared" si="235"/>
        <v>0</v>
      </c>
      <c r="BL257" s="885">
        <f t="shared" si="236"/>
        <v>0</v>
      </c>
      <c r="BM257" s="762"/>
      <c r="BN257" s="764"/>
      <c r="BO257" s="770"/>
      <c r="BP257" s="763"/>
      <c r="BQ257" s="764"/>
      <c r="BR257" s="770"/>
      <c r="BS257" s="768">
        <f t="shared" si="237"/>
        <v>0</v>
      </c>
      <c r="BT257" s="768">
        <f t="shared" si="238"/>
        <v>0</v>
      </c>
      <c r="BU257" s="771">
        <f t="shared" si="239"/>
        <v>0</v>
      </c>
      <c r="BV257" s="772"/>
      <c r="BW257" s="767"/>
      <c r="BX257" s="765"/>
      <c r="BY257" s="772"/>
      <c r="BZ257" s="767"/>
      <c r="CA257" s="765"/>
      <c r="CB257" s="772"/>
      <c r="CC257" s="767"/>
      <c r="CD257" s="702"/>
      <c r="CE257" s="773">
        <f t="shared" si="240"/>
        <v>0</v>
      </c>
      <c r="CF257" s="774">
        <f t="shared" si="241"/>
        <v>0</v>
      </c>
      <c r="CG257" s="775">
        <f t="shared" si="242"/>
        <v>0</v>
      </c>
      <c r="CH257" s="772"/>
      <c r="CI257" s="767"/>
      <c r="CJ257" s="776"/>
      <c r="CK257" s="874"/>
      <c r="CL257" s="778">
        <v>1596</v>
      </c>
      <c r="CM257" s="764">
        <v>1508</v>
      </c>
      <c r="CN257" s="764">
        <v>2116</v>
      </c>
      <c r="CO257" s="767">
        <v>2360</v>
      </c>
      <c r="CP257" s="780">
        <v>2211</v>
      </c>
      <c r="CQ257" s="777">
        <v>706</v>
      </c>
      <c r="CR257" s="778">
        <v>888</v>
      </c>
      <c r="CS257" s="778">
        <v>882</v>
      </c>
      <c r="CT257" s="778">
        <v>891</v>
      </c>
      <c r="CU257" s="778">
        <v>868</v>
      </c>
      <c r="CV257" s="764">
        <v>886</v>
      </c>
      <c r="CW257" s="767">
        <v>959</v>
      </c>
      <c r="CX257" s="765">
        <v>1079</v>
      </c>
      <c r="CY257" s="777"/>
      <c r="CZ257" s="778"/>
      <c r="DA257" s="778"/>
      <c r="DB257" s="778"/>
      <c r="DC257" s="778"/>
      <c r="DD257" s="767"/>
      <c r="DE257" s="767"/>
      <c r="DF257" s="765"/>
      <c r="DG257" s="892">
        <f t="shared" si="282"/>
        <v>706</v>
      </c>
      <c r="DH257" s="884">
        <f t="shared" si="243"/>
        <v>706</v>
      </c>
      <c r="DI257" s="883">
        <f t="shared" si="283"/>
        <v>888</v>
      </c>
      <c r="DJ257" s="884">
        <f t="shared" si="244"/>
        <v>888</v>
      </c>
      <c r="DK257" s="883">
        <f t="shared" si="284"/>
        <v>882</v>
      </c>
      <c r="DL257" s="884">
        <f t="shared" si="245"/>
        <v>882</v>
      </c>
      <c r="DM257" s="888">
        <f t="shared" si="285"/>
        <v>891</v>
      </c>
      <c r="DN257" s="886">
        <f t="shared" si="249"/>
        <v>891</v>
      </c>
      <c r="DO257" s="886">
        <f t="shared" si="286"/>
        <v>891</v>
      </c>
      <c r="DP257" s="888">
        <f t="shared" si="287"/>
        <v>868</v>
      </c>
      <c r="DQ257" s="886">
        <f t="shared" si="250"/>
        <v>868</v>
      </c>
      <c r="DR257" s="886">
        <f t="shared" si="288"/>
        <v>868</v>
      </c>
      <c r="DS257" s="888">
        <f t="shared" si="289"/>
        <v>886</v>
      </c>
      <c r="DT257" s="886">
        <f t="shared" si="251"/>
        <v>886</v>
      </c>
      <c r="DU257" s="886">
        <f t="shared" si="290"/>
        <v>886</v>
      </c>
      <c r="DV257" s="886">
        <f t="shared" si="291"/>
        <v>886</v>
      </c>
      <c r="DW257" s="888">
        <f t="shared" si="292"/>
        <v>959</v>
      </c>
      <c r="DX257" s="886">
        <f t="shared" si="253"/>
        <v>959</v>
      </c>
      <c r="DY257" s="886">
        <f t="shared" si="293"/>
        <v>959</v>
      </c>
      <c r="DZ257" s="954">
        <f t="shared" si="294"/>
        <v>1079</v>
      </c>
      <c r="EA257" s="885">
        <f t="shared" si="255"/>
        <v>1079</v>
      </c>
      <c r="EB257" s="885">
        <f t="shared" si="256"/>
        <v>1079</v>
      </c>
      <c r="EC257" s="772">
        <v>582</v>
      </c>
      <c r="ED257" s="767">
        <v>602</v>
      </c>
      <c r="EE257" s="770">
        <v>711</v>
      </c>
      <c r="EF257" s="764">
        <v>55</v>
      </c>
      <c r="EG257" s="767">
        <v>69</v>
      </c>
      <c r="EH257" s="782">
        <v>69</v>
      </c>
      <c r="EI257" s="774">
        <f t="shared" si="257"/>
        <v>249</v>
      </c>
      <c r="EJ257" s="774">
        <f t="shared" si="258"/>
        <v>288</v>
      </c>
      <c r="EK257" s="775">
        <f t="shared" si="259"/>
        <v>299</v>
      </c>
      <c r="EL257" s="772">
        <v>136</v>
      </c>
      <c r="EM257" s="767">
        <v>147</v>
      </c>
      <c r="EN257" s="770">
        <v>118</v>
      </c>
      <c r="EO257" s="772">
        <v>172</v>
      </c>
      <c r="EP257" s="767">
        <v>178</v>
      </c>
      <c r="EQ257" s="782">
        <v>172</v>
      </c>
      <c r="ER257" s="772">
        <v>283</v>
      </c>
      <c r="ES257" s="767">
        <v>262</v>
      </c>
      <c r="ET257" s="703">
        <v>244</v>
      </c>
      <c r="EU257" s="774">
        <f t="shared" si="260"/>
        <v>300</v>
      </c>
      <c r="EV257" s="774">
        <f t="shared" si="261"/>
        <v>281</v>
      </c>
      <c r="EW257" s="775">
        <f t="shared" si="262"/>
        <v>352</v>
      </c>
      <c r="EX257" s="772">
        <v>183</v>
      </c>
      <c r="EY257" s="767">
        <v>232</v>
      </c>
      <c r="EZ257" s="606">
        <v>230</v>
      </c>
    </row>
    <row r="258" spans="1:156">
      <c r="A258" s="670" t="s">
        <v>118</v>
      </c>
      <c r="B258" s="707" t="s">
        <v>1020</v>
      </c>
      <c r="C258" s="829"/>
      <c r="D258" s="672">
        <v>164313</v>
      </c>
      <c r="E258" s="712">
        <v>9</v>
      </c>
      <c r="F258" s="762"/>
      <c r="G258" s="763"/>
      <c r="H258" s="763"/>
      <c r="I258" s="764"/>
      <c r="J258" s="764"/>
      <c r="K258" s="764"/>
      <c r="L258" s="765"/>
      <c r="M258" s="762"/>
      <c r="N258" s="763"/>
      <c r="O258" s="766"/>
      <c r="P258" s="766"/>
      <c r="Q258" s="763"/>
      <c r="R258" s="763"/>
      <c r="S258" s="763"/>
      <c r="T258" s="763"/>
      <c r="U258" s="763"/>
      <c r="V258" s="764"/>
      <c r="W258" s="767"/>
      <c r="X258" s="765"/>
      <c r="Y258" s="762"/>
      <c r="Z258" s="763"/>
      <c r="AA258" s="763"/>
      <c r="AB258" s="763"/>
      <c r="AC258" s="764"/>
      <c r="AD258" s="767"/>
      <c r="AE258" s="763"/>
      <c r="AF258" s="763"/>
      <c r="AG258" s="763"/>
      <c r="AH258" s="764"/>
      <c r="AI258" s="767"/>
      <c r="AJ258" s="765"/>
      <c r="AK258" s="892">
        <f t="shared" si="209"/>
        <v>0</v>
      </c>
      <c r="AL258" s="884">
        <f t="shared" si="210"/>
        <v>0</v>
      </c>
      <c r="AM258" s="883">
        <f t="shared" si="211"/>
        <v>0</v>
      </c>
      <c r="AN258" s="884">
        <f t="shared" si="212"/>
        <v>0</v>
      </c>
      <c r="AO258" s="883">
        <f t="shared" si="213"/>
        <v>0</v>
      </c>
      <c r="AP258" s="884">
        <f t="shared" si="214"/>
        <v>0</v>
      </c>
      <c r="AQ258" s="768">
        <f t="shared" si="215"/>
        <v>0</v>
      </c>
      <c r="AR258" s="883">
        <f t="shared" si="216"/>
        <v>0</v>
      </c>
      <c r="AS258" s="886">
        <f t="shared" si="217"/>
        <v>0</v>
      </c>
      <c r="AT258" s="888">
        <f t="shared" si="218"/>
        <v>0</v>
      </c>
      <c r="AU258" s="886">
        <f t="shared" si="219"/>
        <v>0</v>
      </c>
      <c r="AV258" s="886">
        <f t="shared" si="220"/>
        <v>0</v>
      </c>
      <c r="AW258" s="888">
        <f t="shared" si="221"/>
        <v>0</v>
      </c>
      <c r="AX258" s="886">
        <f t="shared" si="222"/>
        <v>0</v>
      </c>
      <c r="AY258" s="886">
        <f t="shared" si="223"/>
        <v>0</v>
      </c>
      <c r="AZ258" s="888">
        <f t="shared" si="224"/>
        <v>0</v>
      </c>
      <c r="BA258" s="884">
        <f t="shared" si="225"/>
        <v>0</v>
      </c>
      <c r="BB258" s="883">
        <f t="shared" si="226"/>
        <v>0</v>
      </c>
      <c r="BC258" s="884">
        <f t="shared" si="227"/>
        <v>0</v>
      </c>
      <c r="BD258" s="883">
        <f t="shared" si="228"/>
        <v>0</v>
      </c>
      <c r="BE258" s="886">
        <f t="shared" si="229"/>
        <v>0</v>
      </c>
      <c r="BF258" s="886">
        <f t="shared" si="230"/>
        <v>0</v>
      </c>
      <c r="BG258" s="888">
        <f t="shared" si="231"/>
        <v>0</v>
      </c>
      <c r="BH258" s="886">
        <f t="shared" si="232"/>
        <v>0</v>
      </c>
      <c r="BI258" s="886">
        <f t="shared" si="233"/>
        <v>0</v>
      </c>
      <c r="BJ258" s="890">
        <f t="shared" si="234"/>
        <v>0</v>
      </c>
      <c r="BK258" s="885">
        <f t="shared" si="235"/>
        <v>0</v>
      </c>
      <c r="BL258" s="885">
        <f t="shared" si="236"/>
        <v>0</v>
      </c>
      <c r="BM258" s="762"/>
      <c r="BN258" s="764"/>
      <c r="BO258" s="770"/>
      <c r="BP258" s="763"/>
      <c r="BQ258" s="764"/>
      <c r="BR258" s="770"/>
      <c r="BS258" s="768">
        <f t="shared" si="237"/>
        <v>0</v>
      </c>
      <c r="BT258" s="768">
        <f t="shared" si="238"/>
        <v>0</v>
      </c>
      <c r="BU258" s="771">
        <f t="shared" si="239"/>
        <v>0</v>
      </c>
      <c r="BV258" s="772"/>
      <c r="BW258" s="767"/>
      <c r="BX258" s="765"/>
      <c r="BY258" s="772"/>
      <c r="BZ258" s="767"/>
      <c r="CA258" s="765"/>
      <c r="CB258" s="772"/>
      <c r="CC258" s="767"/>
      <c r="CD258" s="702"/>
      <c r="CE258" s="773">
        <f t="shared" si="240"/>
        <v>0</v>
      </c>
      <c r="CF258" s="774">
        <f t="shared" si="241"/>
        <v>0</v>
      </c>
      <c r="CG258" s="775">
        <f t="shared" si="242"/>
        <v>0</v>
      </c>
      <c r="CH258" s="772"/>
      <c r="CI258" s="767"/>
      <c r="CJ258" s="776"/>
      <c r="CK258" s="874"/>
      <c r="CL258" s="778">
        <v>1049</v>
      </c>
      <c r="CM258" s="764">
        <v>1097</v>
      </c>
      <c r="CN258" s="764">
        <v>1204</v>
      </c>
      <c r="CO258" s="767">
        <v>1347</v>
      </c>
      <c r="CP258" s="780">
        <v>1323</v>
      </c>
      <c r="CQ258" s="777">
        <v>282</v>
      </c>
      <c r="CR258" s="778">
        <v>292</v>
      </c>
      <c r="CS258" s="778">
        <v>361</v>
      </c>
      <c r="CT258" s="778">
        <v>392</v>
      </c>
      <c r="CU258" s="778">
        <v>400</v>
      </c>
      <c r="CV258" s="764">
        <v>447</v>
      </c>
      <c r="CW258" s="767">
        <v>431</v>
      </c>
      <c r="CX258" s="765">
        <v>437</v>
      </c>
      <c r="CY258" s="777"/>
      <c r="CZ258" s="778"/>
      <c r="DA258" s="778"/>
      <c r="DB258" s="778"/>
      <c r="DC258" s="778"/>
      <c r="DD258" s="767"/>
      <c r="DE258" s="767"/>
      <c r="DF258" s="765"/>
      <c r="DG258" s="892">
        <f t="shared" si="282"/>
        <v>282</v>
      </c>
      <c r="DH258" s="884">
        <f t="shared" si="243"/>
        <v>282</v>
      </c>
      <c r="DI258" s="883">
        <f t="shared" si="283"/>
        <v>292</v>
      </c>
      <c r="DJ258" s="884">
        <f t="shared" si="244"/>
        <v>292</v>
      </c>
      <c r="DK258" s="883">
        <f t="shared" si="284"/>
        <v>361</v>
      </c>
      <c r="DL258" s="884">
        <f t="shared" si="245"/>
        <v>361</v>
      </c>
      <c r="DM258" s="888">
        <f t="shared" si="285"/>
        <v>392</v>
      </c>
      <c r="DN258" s="886">
        <f t="shared" si="249"/>
        <v>392</v>
      </c>
      <c r="DO258" s="886">
        <f t="shared" si="286"/>
        <v>392</v>
      </c>
      <c r="DP258" s="888">
        <f t="shared" si="287"/>
        <v>400</v>
      </c>
      <c r="DQ258" s="886">
        <f t="shared" si="250"/>
        <v>400</v>
      </c>
      <c r="DR258" s="886">
        <f t="shared" si="288"/>
        <v>400</v>
      </c>
      <c r="DS258" s="888">
        <f t="shared" si="289"/>
        <v>447</v>
      </c>
      <c r="DT258" s="886">
        <f t="shared" si="251"/>
        <v>447</v>
      </c>
      <c r="DU258" s="886">
        <f t="shared" si="290"/>
        <v>447</v>
      </c>
      <c r="DV258" s="886">
        <f t="shared" si="291"/>
        <v>447</v>
      </c>
      <c r="DW258" s="888">
        <f t="shared" si="292"/>
        <v>431</v>
      </c>
      <c r="DX258" s="886">
        <f t="shared" si="253"/>
        <v>431</v>
      </c>
      <c r="DY258" s="886">
        <f t="shared" si="293"/>
        <v>431</v>
      </c>
      <c r="DZ258" s="954">
        <f t="shared" si="294"/>
        <v>437</v>
      </c>
      <c r="EA258" s="885">
        <f t="shared" si="255"/>
        <v>437</v>
      </c>
      <c r="EB258" s="885">
        <f t="shared" si="256"/>
        <v>437</v>
      </c>
      <c r="EC258" s="772">
        <v>262</v>
      </c>
      <c r="ED258" s="767">
        <v>249</v>
      </c>
      <c r="EE258" s="770">
        <v>258</v>
      </c>
      <c r="EF258" s="764">
        <v>40</v>
      </c>
      <c r="EG258" s="767">
        <v>25</v>
      </c>
      <c r="EH258" s="782">
        <v>30</v>
      </c>
      <c r="EI258" s="774">
        <f t="shared" si="257"/>
        <v>145</v>
      </c>
      <c r="EJ258" s="774">
        <f t="shared" si="258"/>
        <v>157</v>
      </c>
      <c r="EK258" s="775">
        <f t="shared" si="259"/>
        <v>149</v>
      </c>
      <c r="EL258" s="772">
        <v>57</v>
      </c>
      <c r="EM258" s="767">
        <v>62</v>
      </c>
      <c r="EN258" s="770">
        <v>65</v>
      </c>
      <c r="EO258" s="772">
        <v>62</v>
      </c>
      <c r="EP258" s="767">
        <v>58</v>
      </c>
      <c r="EQ258" s="782">
        <v>79</v>
      </c>
      <c r="ER258" s="772">
        <v>126</v>
      </c>
      <c r="ES258" s="767">
        <v>114</v>
      </c>
      <c r="ET258" s="703">
        <v>104</v>
      </c>
      <c r="EU258" s="774">
        <f t="shared" si="260"/>
        <v>147</v>
      </c>
      <c r="EV258" s="774">
        <f t="shared" si="261"/>
        <v>166</v>
      </c>
      <c r="EW258" s="775">
        <f t="shared" si="262"/>
        <v>199</v>
      </c>
      <c r="EX258" s="772">
        <v>63</v>
      </c>
      <c r="EY258" s="767">
        <v>60</v>
      </c>
      <c r="EZ258" s="606">
        <v>95</v>
      </c>
    </row>
    <row r="259" spans="1:156">
      <c r="A259" s="670" t="s">
        <v>118</v>
      </c>
      <c r="B259" s="671" t="s">
        <v>1021</v>
      </c>
      <c r="C259" s="827"/>
      <c r="D259" s="708">
        <v>162104</v>
      </c>
      <c r="E259" s="673">
        <v>10</v>
      </c>
      <c r="F259" s="762"/>
      <c r="G259" s="763"/>
      <c r="H259" s="763"/>
      <c r="I259" s="764"/>
      <c r="J259" s="764"/>
      <c r="K259" s="764"/>
      <c r="L259" s="765"/>
      <c r="M259" s="762"/>
      <c r="N259" s="763"/>
      <c r="O259" s="766"/>
      <c r="P259" s="766"/>
      <c r="Q259" s="763"/>
      <c r="R259" s="763"/>
      <c r="S259" s="763"/>
      <c r="T259" s="763"/>
      <c r="U259" s="763"/>
      <c r="V259" s="764"/>
      <c r="W259" s="767"/>
      <c r="X259" s="765"/>
      <c r="Y259" s="762"/>
      <c r="Z259" s="763"/>
      <c r="AA259" s="763"/>
      <c r="AB259" s="763"/>
      <c r="AC259" s="764"/>
      <c r="AD259" s="767"/>
      <c r="AE259" s="763"/>
      <c r="AF259" s="763"/>
      <c r="AG259" s="763"/>
      <c r="AH259" s="764"/>
      <c r="AI259" s="767"/>
      <c r="AJ259" s="765"/>
      <c r="AK259" s="892">
        <f t="shared" si="209"/>
        <v>0</v>
      </c>
      <c r="AL259" s="884">
        <f t="shared" si="210"/>
        <v>0</v>
      </c>
      <c r="AM259" s="883">
        <f t="shared" si="211"/>
        <v>0</v>
      </c>
      <c r="AN259" s="884">
        <f t="shared" si="212"/>
        <v>0</v>
      </c>
      <c r="AO259" s="883">
        <f t="shared" si="213"/>
        <v>0</v>
      </c>
      <c r="AP259" s="884">
        <f t="shared" si="214"/>
        <v>0</v>
      </c>
      <c r="AQ259" s="768">
        <f t="shared" si="215"/>
        <v>0</v>
      </c>
      <c r="AR259" s="883">
        <f t="shared" si="216"/>
        <v>0</v>
      </c>
      <c r="AS259" s="886">
        <f t="shared" si="217"/>
        <v>0</v>
      </c>
      <c r="AT259" s="888">
        <f t="shared" si="218"/>
        <v>0</v>
      </c>
      <c r="AU259" s="886">
        <f t="shared" si="219"/>
        <v>0</v>
      </c>
      <c r="AV259" s="886">
        <f t="shared" si="220"/>
        <v>0</v>
      </c>
      <c r="AW259" s="888">
        <f t="shared" si="221"/>
        <v>0</v>
      </c>
      <c r="AX259" s="886">
        <f t="shared" si="222"/>
        <v>0</v>
      </c>
      <c r="AY259" s="886">
        <f t="shared" si="223"/>
        <v>0</v>
      </c>
      <c r="AZ259" s="888">
        <f t="shared" si="224"/>
        <v>0</v>
      </c>
      <c r="BA259" s="884">
        <f t="shared" si="225"/>
        <v>0</v>
      </c>
      <c r="BB259" s="883">
        <f t="shared" si="226"/>
        <v>0</v>
      </c>
      <c r="BC259" s="884">
        <f t="shared" si="227"/>
        <v>0</v>
      </c>
      <c r="BD259" s="883">
        <f t="shared" si="228"/>
        <v>0</v>
      </c>
      <c r="BE259" s="886">
        <f t="shared" si="229"/>
        <v>0</v>
      </c>
      <c r="BF259" s="886">
        <f t="shared" si="230"/>
        <v>0</v>
      </c>
      <c r="BG259" s="888">
        <f t="shared" si="231"/>
        <v>0</v>
      </c>
      <c r="BH259" s="886">
        <f t="shared" si="232"/>
        <v>0</v>
      </c>
      <c r="BI259" s="886">
        <f t="shared" si="233"/>
        <v>0</v>
      </c>
      <c r="BJ259" s="890">
        <f t="shared" si="234"/>
        <v>0</v>
      </c>
      <c r="BK259" s="885">
        <f t="shared" si="235"/>
        <v>0</v>
      </c>
      <c r="BL259" s="885">
        <f t="shared" si="236"/>
        <v>0</v>
      </c>
      <c r="BM259" s="762"/>
      <c r="BN259" s="764"/>
      <c r="BO259" s="770"/>
      <c r="BP259" s="763"/>
      <c r="BQ259" s="764"/>
      <c r="BR259" s="770"/>
      <c r="BS259" s="768">
        <f t="shared" si="237"/>
        <v>0</v>
      </c>
      <c r="BT259" s="768">
        <f t="shared" si="238"/>
        <v>0</v>
      </c>
      <c r="BU259" s="771">
        <f t="shared" si="239"/>
        <v>0</v>
      </c>
      <c r="BV259" s="772"/>
      <c r="BW259" s="767"/>
      <c r="BX259" s="765"/>
      <c r="BY259" s="772"/>
      <c r="BZ259" s="767"/>
      <c r="CA259" s="765"/>
      <c r="CB259" s="772"/>
      <c r="CC259" s="767"/>
      <c r="CD259" s="702"/>
      <c r="CE259" s="773">
        <f t="shared" si="240"/>
        <v>0</v>
      </c>
      <c r="CF259" s="774">
        <f t="shared" si="241"/>
        <v>0</v>
      </c>
      <c r="CG259" s="775">
        <f t="shared" si="242"/>
        <v>0</v>
      </c>
      <c r="CH259" s="772"/>
      <c r="CI259" s="767"/>
      <c r="CJ259" s="776"/>
      <c r="CK259" s="874"/>
      <c r="CL259" s="778">
        <v>542</v>
      </c>
      <c r="CM259" s="764">
        <v>650</v>
      </c>
      <c r="CN259" s="764">
        <v>698</v>
      </c>
      <c r="CO259" s="767">
        <v>511</v>
      </c>
      <c r="CP259" s="780">
        <v>204</v>
      </c>
      <c r="CQ259" s="777">
        <v>184</v>
      </c>
      <c r="CR259" s="778">
        <v>191</v>
      </c>
      <c r="CS259" s="778">
        <v>193</v>
      </c>
      <c r="CT259" s="778">
        <v>228</v>
      </c>
      <c r="CU259" s="778">
        <v>234</v>
      </c>
      <c r="CV259" s="764">
        <v>294</v>
      </c>
      <c r="CW259" s="767">
        <v>194</v>
      </c>
      <c r="CX259" s="765">
        <v>68</v>
      </c>
      <c r="CY259" s="777"/>
      <c r="CZ259" s="778"/>
      <c r="DA259" s="778"/>
      <c r="DB259" s="778"/>
      <c r="DC259" s="778"/>
      <c r="DD259" s="767"/>
      <c r="DE259" s="767"/>
      <c r="DF259" s="765"/>
      <c r="DG259" s="892">
        <f t="shared" si="282"/>
        <v>184</v>
      </c>
      <c r="DH259" s="884">
        <f t="shared" si="243"/>
        <v>184</v>
      </c>
      <c r="DI259" s="883">
        <f t="shared" si="283"/>
        <v>191</v>
      </c>
      <c r="DJ259" s="884">
        <f t="shared" si="244"/>
        <v>191</v>
      </c>
      <c r="DK259" s="883">
        <f t="shared" si="284"/>
        <v>193</v>
      </c>
      <c r="DL259" s="884">
        <f t="shared" si="245"/>
        <v>193</v>
      </c>
      <c r="DM259" s="888">
        <f t="shared" si="285"/>
        <v>228</v>
      </c>
      <c r="DN259" s="886">
        <f t="shared" si="249"/>
        <v>228</v>
      </c>
      <c r="DO259" s="886">
        <f t="shared" si="286"/>
        <v>228</v>
      </c>
      <c r="DP259" s="888">
        <f t="shared" si="287"/>
        <v>234</v>
      </c>
      <c r="DQ259" s="886">
        <f t="shared" si="250"/>
        <v>234</v>
      </c>
      <c r="DR259" s="886">
        <f t="shared" si="288"/>
        <v>234</v>
      </c>
      <c r="DS259" s="888">
        <f t="shared" si="289"/>
        <v>294</v>
      </c>
      <c r="DT259" s="886">
        <f t="shared" si="251"/>
        <v>294</v>
      </c>
      <c r="DU259" s="886">
        <f t="shared" si="290"/>
        <v>294</v>
      </c>
      <c r="DV259" s="886">
        <f t="shared" si="291"/>
        <v>294</v>
      </c>
      <c r="DW259" s="888">
        <f t="shared" si="292"/>
        <v>194</v>
      </c>
      <c r="DX259" s="886">
        <f t="shared" si="253"/>
        <v>194</v>
      </c>
      <c r="DY259" s="886">
        <f t="shared" si="293"/>
        <v>194</v>
      </c>
      <c r="DZ259" s="954">
        <f t="shared" si="294"/>
        <v>68</v>
      </c>
      <c r="EA259" s="885">
        <f t="shared" si="255"/>
        <v>68</v>
      </c>
      <c r="EB259" s="885">
        <f t="shared" si="256"/>
        <v>68</v>
      </c>
      <c r="EC259" s="772">
        <v>176</v>
      </c>
      <c r="ED259" s="767">
        <v>105</v>
      </c>
      <c r="EE259" s="770">
        <v>16</v>
      </c>
      <c r="EF259" s="764">
        <v>11</v>
      </c>
      <c r="EG259" s="767">
        <v>7</v>
      </c>
      <c r="EH259" s="782">
        <v>3</v>
      </c>
      <c r="EI259" s="774">
        <f t="shared" si="257"/>
        <v>107</v>
      </c>
      <c r="EJ259" s="774">
        <f t="shared" si="258"/>
        <v>82</v>
      </c>
      <c r="EK259" s="775">
        <f t="shared" si="259"/>
        <v>49</v>
      </c>
      <c r="EL259" s="772">
        <v>13</v>
      </c>
      <c r="EM259" s="767">
        <v>13</v>
      </c>
      <c r="EN259" s="770">
        <v>26</v>
      </c>
      <c r="EO259" s="772">
        <v>42</v>
      </c>
      <c r="EP259" s="767">
        <v>47</v>
      </c>
      <c r="EQ259" s="782">
        <v>55</v>
      </c>
      <c r="ER259" s="772">
        <v>21</v>
      </c>
      <c r="ES259" s="767">
        <v>17</v>
      </c>
      <c r="ET259" s="703">
        <v>36</v>
      </c>
      <c r="EU259" s="774">
        <f t="shared" si="260"/>
        <v>152</v>
      </c>
      <c r="EV259" s="774">
        <f t="shared" si="261"/>
        <v>157</v>
      </c>
      <c r="EW259" s="775">
        <f t="shared" si="262"/>
        <v>177</v>
      </c>
      <c r="EX259" s="772">
        <v>32</v>
      </c>
      <c r="EY259" s="767">
        <v>29</v>
      </c>
      <c r="EZ259" s="606">
        <v>26</v>
      </c>
    </row>
    <row r="260" spans="1:156">
      <c r="A260" s="670" t="s">
        <v>118</v>
      </c>
      <c r="B260" s="671" t="s">
        <v>1022</v>
      </c>
      <c r="C260" s="827"/>
      <c r="D260" s="708">
        <v>162168</v>
      </c>
      <c r="E260" s="673">
        <v>10</v>
      </c>
      <c r="F260" s="762"/>
      <c r="G260" s="763"/>
      <c r="H260" s="763"/>
      <c r="I260" s="764"/>
      <c r="J260" s="764"/>
      <c r="K260" s="764"/>
      <c r="L260" s="765"/>
      <c r="M260" s="762"/>
      <c r="N260" s="763"/>
      <c r="O260" s="766"/>
      <c r="P260" s="766"/>
      <c r="Q260" s="763"/>
      <c r="R260" s="763"/>
      <c r="S260" s="763"/>
      <c r="T260" s="763"/>
      <c r="U260" s="763"/>
      <c r="V260" s="764"/>
      <c r="W260" s="767"/>
      <c r="X260" s="765"/>
      <c r="Y260" s="762"/>
      <c r="Z260" s="763"/>
      <c r="AA260" s="763"/>
      <c r="AB260" s="763"/>
      <c r="AC260" s="764"/>
      <c r="AD260" s="767"/>
      <c r="AE260" s="763"/>
      <c r="AF260" s="763"/>
      <c r="AG260" s="763"/>
      <c r="AH260" s="764"/>
      <c r="AI260" s="767"/>
      <c r="AJ260" s="765"/>
      <c r="AK260" s="892">
        <f t="shared" si="209"/>
        <v>0</v>
      </c>
      <c r="AL260" s="884">
        <f t="shared" si="210"/>
        <v>0</v>
      </c>
      <c r="AM260" s="883">
        <f t="shared" si="211"/>
        <v>0</v>
      </c>
      <c r="AN260" s="884">
        <f t="shared" si="212"/>
        <v>0</v>
      </c>
      <c r="AO260" s="883">
        <f t="shared" si="213"/>
        <v>0</v>
      </c>
      <c r="AP260" s="884">
        <f t="shared" si="214"/>
        <v>0</v>
      </c>
      <c r="AQ260" s="768">
        <f t="shared" si="215"/>
        <v>0</v>
      </c>
      <c r="AR260" s="883">
        <f t="shared" si="216"/>
        <v>0</v>
      </c>
      <c r="AS260" s="886">
        <f t="shared" si="217"/>
        <v>0</v>
      </c>
      <c r="AT260" s="888">
        <f t="shared" si="218"/>
        <v>0</v>
      </c>
      <c r="AU260" s="886">
        <f t="shared" si="219"/>
        <v>0</v>
      </c>
      <c r="AV260" s="886">
        <f t="shared" si="220"/>
        <v>0</v>
      </c>
      <c r="AW260" s="888">
        <f t="shared" si="221"/>
        <v>0</v>
      </c>
      <c r="AX260" s="886">
        <f t="shared" si="222"/>
        <v>0</v>
      </c>
      <c r="AY260" s="886">
        <f t="shared" si="223"/>
        <v>0</v>
      </c>
      <c r="AZ260" s="888">
        <f t="shared" si="224"/>
        <v>0</v>
      </c>
      <c r="BA260" s="884">
        <f t="shared" si="225"/>
        <v>0</v>
      </c>
      <c r="BB260" s="883">
        <f t="shared" si="226"/>
        <v>0</v>
      </c>
      <c r="BC260" s="884">
        <f t="shared" si="227"/>
        <v>0</v>
      </c>
      <c r="BD260" s="883">
        <f t="shared" si="228"/>
        <v>0</v>
      </c>
      <c r="BE260" s="886">
        <f t="shared" si="229"/>
        <v>0</v>
      </c>
      <c r="BF260" s="886">
        <f t="shared" si="230"/>
        <v>0</v>
      </c>
      <c r="BG260" s="888">
        <f t="shared" si="231"/>
        <v>0</v>
      </c>
      <c r="BH260" s="886">
        <f t="shared" si="232"/>
        <v>0</v>
      </c>
      <c r="BI260" s="886">
        <f t="shared" si="233"/>
        <v>0</v>
      </c>
      <c r="BJ260" s="890">
        <f t="shared" si="234"/>
        <v>0</v>
      </c>
      <c r="BK260" s="885">
        <f t="shared" si="235"/>
        <v>0</v>
      </c>
      <c r="BL260" s="885">
        <f t="shared" si="236"/>
        <v>0</v>
      </c>
      <c r="BM260" s="762"/>
      <c r="BN260" s="764"/>
      <c r="BO260" s="770"/>
      <c r="BP260" s="763"/>
      <c r="BQ260" s="764"/>
      <c r="BR260" s="770"/>
      <c r="BS260" s="768">
        <f t="shared" si="237"/>
        <v>0</v>
      </c>
      <c r="BT260" s="768">
        <f t="shared" si="238"/>
        <v>0</v>
      </c>
      <c r="BU260" s="771">
        <f t="shared" si="239"/>
        <v>0</v>
      </c>
      <c r="BV260" s="772"/>
      <c r="BW260" s="767"/>
      <c r="BX260" s="765"/>
      <c r="BY260" s="772"/>
      <c r="BZ260" s="767"/>
      <c r="CA260" s="765"/>
      <c r="CB260" s="772"/>
      <c r="CC260" s="767"/>
      <c r="CD260" s="702"/>
      <c r="CE260" s="773">
        <f t="shared" si="240"/>
        <v>0</v>
      </c>
      <c r="CF260" s="774">
        <f t="shared" si="241"/>
        <v>0</v>
      </c>
      <c r="CG260" s="775">
        <f t="shared" si="242"/>
        <v>0</v>
      </c>
      <c r="CH260" s="772"/>
      <c r="CI260" s="767"/>
      <c r="CJ260" s="776"/>
      <c r="CK260" s="874"/>
      <c r="CL260" s="778">
        <v>653</v>
      </c>
      <c r="CM260" s="764">
        <v>799</v>
      </c>
      <c r="CN260" s="764">
        <v>811</v>
      </c>
      <c r="CO260" s="767">
        <v>948</v>
      </c>
      <c r="CP260" s="780">
        <v>935</v>
      </c>
      <c r="CQ260" s="777">
        <v>269</v>
      </c>
      <c r="CR260" s="778">
        <v>237</v>
      </c>
      <c r="CS260" s="778">
        <v>272</v>
      </c>
      <c r="CT260" s="778">
        <v>324</v>
      </c>
      <c r="CU260" s="778">
        <v>351</v>
      </c>
      <c r="CV260" s="764">
        <v>376</v>
      </c>
      <c r="CW260" s="767">
        <v>449</v>
      </c>
      <c r="CX260" s="765">
        <v>431</v>
      </c>
      <c r="CY260" s="777"/>
      <c r="CZ260" s="778"/>
      <c r="DA260" s="778"/>
      <c r="DB260" s="778"/>
      <c r="DC260" s="778"/>
      <c r="DD260" s="767"/>
      <c r="DE260" s="767"/>
      <c r="DF260" s="765"/>
      <c r="DG260" s="892">
        <f t="shared" si="282"/>
        <v>269</v>
      </c>
      <c r="DH260" s="884">
        <f t="shared" si="243"/>
        <v>269</v>
      </c>
      <c r="DI260" s="883">
        <f t="shared" si="283"/>
        <v>237</v>
      </c>
      <c r="DJ260" s="884">
        <f t="shared" si="244"/>
        <v>237</v>
      </c>
      <c r="DK260" s="883">
        <f t="shared" si="284"/>
        <v>272</v>
      </c>
      <c r="DL260" s="884">
        <f t="shared" si="245"/>
        <v>272</v>
      </c>
      <c r="DM260" s="888">
        <f t="shared" si="285"/>
        <v>324</v>
      </c>
      <c r="DN260" s="886">
        <f t="shared" si="249"/>
        <v>324</v>
      </c>
      <c r="DO260" s="886">
        <f t="shared" si="286"/>
        <v>324</v>
      </c>
      <c r="DP260" s="888">
        <f t="shared" si="287"/>
        <v>351</v>
      </c>
      <c r="DQ260" s="886">
        <f t="shared" si="250"/>
        <v>351</v>
      </c>
      <c r="DR260" s="886">
        <f t="shared" si="288"/>
        <v>351</v>
      </c>
      <c r="DS260" s="888">
        <f t="shared" si="289"/>
        <v>376</v>
      </c>
      <c r="DT260" s="886">
        <f t="shared" si="251"/>
        <v>376</v>
      </c>
      <c r="DU260" s="886">
        <f t="shared" si="290"/>
        <v>376</v>
      </c>
      <c r="DV260" s="886">
        <f t="shared" si="291"/>
        <v>376</v>
      </c>
      <c r="DW260" s="888">
        <f t="shared" si="292"/>
        <v>449</v>
      </c>
      <c r="DX260" s="886">
        <f t="shared" si="253"/>
        <v>449</v>
      </c>
      <c r="DY260" s="886">
        <f t="shared" si="293"/>
        <v>449</v>
      </c>
      <c r="DZ260" s="954">
        <f t="shared" si="294"/>
        <v>431</v>
      </c>
      <c r="EA260" s="885">
        <f t="shared" si="255"/>
        <v>431</v>
      </c>
      <c r="EB260" s="885">
        <f t="shared" si="256"/>
        <v>431</v>
      </c>
      <c r="EC260" s="772">
        <v>227</v>
      </c>
      <c r="ED260" s="767">
        <v>253</v>
      </c>
      <c r="EE260" s="770">
        <v>259</v>
      </c>
      <c r="EF260" s="764">
        <v>33</v>
      </c>
      <c r="EG260" s="767">
        <v>43</v>
      </c>
      <c r="EH260" s="782">
        <v>34</v>
      </c>
      <c r="EI260" s="774">
        <f t="shared" si="257"/>
        <v>116</v>
      </c>
      <c r="EJ260" s="774">
        <f t="shared" si="258"/>
        <v>153</v>
      </c>
      <c r="EK260" s="775">
        <f t="shared" si="259"/>
        <v>138</v>
      </c>
      <c r="EL260" s="772">
        <v>24</v>
      </c>
      <c r="EM260" s="767">
        <v>29</v>
      </c>
      <c r="EN260" s="770">
        <v>53</v>
      </c>
      <c r="EO260" s="772">
        <v>59</v>
      </c>
      <c r="EP260" s="767">
        <v>61</v>
      </c>
      <c r="EQ260" s="782">
        <v>67</v>
      </c>
      <c r="ER260" s="772">
        <v>64</v>
      </c>
      <c r="ES260" s="767">
        <v>51</v>
      </c>
      <c r="ET260" s="703">
        <v>87</v>
      </c>
      <c r="EU260" s="774">
        <f t="shared" si="260"/>
        <v>177</v>
      </c>
      <c r="EV260" s="774">
        <f t="shared" si="261"/>
        <v>210</v>
      </c>
      <c r="EW260" s="775">
        <f t="shared" si="262"/>
        <v>169</v>
      </c>
      <c r="EX260" s="772">
        <v>61</v>
      </c>
      <c r="EY260" s="767">
        <v>62</v>
      </c>
      <c r="EZ260" s="606">
        <v>72</v>
      </c>
    </row>
    <row r="261" spans="1:156">
      <c r="A261" s="670" t="s">
        <v>118</v>
      </c>
      <c r="B261" s="671" t="s">
        <v>1023</v>
      </c>
      <c r="C261" s="827"/>
      <c r="D261" s="708">
        <v>162609</v>
      </c>
      <c r="E261" s="673">
        <v>10</v>
      </c>
      <c r="F261" s="762"/>
      <c r="G261" s="763"/>
      <c r="H261" s="763"/>
      <c r="I261" s="764"/>
      <c r="J261" s="764"/>
      <c r="K261" s="764"/>
      <c r="L261" s="765"/>
      <c r="M261" s="762"/>
      <c r="N261" s="763"/>
      <c r="O261" s="766"/>
      <c r="P261" s="766"/>
      <c r="Q261" s="763"/>
      <c r="R261" s="763"/>
      <c r="S261" s="763"/>
      <c r="T261" s="763"/>
      <c r="U261" s="763"/>
      <c r="V261" s="764"/>
      <c r="W261" s="767"/>
      <c r="X261" s="765"/>
      <c r="Y261" s="762"/>
      <c r="Z261" s="763"/>
      <c r="AA261" s="763"/>
      <c r="AB261" s="763"/>
      <c r="AC261" s="764"/>
      <c r="AD261" s="767"/>
      <c r="AE261" s="763"/>
      <c r="AF261" s="763"/>
      <c r="AG261" s="763"/>
      <c r="AH261" s="764"/>
      <c r="AI261" s="767"/>
      <c r="AJ261" s="765"/>
      <c r="AK261" s="892">
        <f t="shared" si="209"/>
        <v>0</v>
      </c>
      <c r="AL261" s="884">
        <f t="shared" si="210"/>
        <v>0</v>
      </c>
      <c r="AM261" s="883">
        <f t="shared" si="211"/>
        <v>0</v>
      </c>
      <c r="AN261" s="884">
        <f t="shared" si="212"/>
        <v>0</v>
      </c>
      <c r="AO261" s="883">
        <f t="shared" si="213"/>
        <v>0</v>
      </c>
      <c r="AP261" s="884">
        <f t="shared" si="214"/>
        <v>0</v>
      </c>
      <c r="AQ261" s="768">
        <f t="shared" si="215"/>
        <v>0</v>
      </c>
      <c r="AR261" s="883">
        <f t="shared" si="216"/>
        <v>0</v>
      </c>
      <c r="AS261" s="886">
        <f t="shared" si="217"/>
        <v>0</v>
      </c>
      <c r="AT261" s="888">
        <f t="shared" si="218"/>
        <v>0</v>
      </c>
      <c r="AU261" s="886">
        <f t="shared" si="219"/>
        <v>0</v>
      </c>
      <c r="AV261" s="886">
        <f t="shared" si="220"/>
        <v>0</v>
      </c>
      <c r="AW261" s="888">
        <f t="shared" si="221"/>
        <v>0</v>
      </c>
      <c r="AX261" s="886">
        <f t="shared" si="222"/>
        <v>0</v>
      </c>
      <c r="AY261" s="886">
        <f t="shared" si="223"/>
        <v>0</v>
      </c>
      <c r="AZ261" s="888">
        <f t="shared" si="224"/>
        <v>0</v>
      </c>
      <c r="BA261" s="884">
        <f t="shared" si="225"/>
        <v>0</v>
      </c>
      <c r="BB261" s="883">
        <f t="shared" si="226"/>
        <v>0</v>
      </c>
      <c r="BC261" s="884">
        <f t="shared" si="227"/>
        <v>0</v>
      </c>
      <c r="BD261" s="883">
        <f t="shared" si="228"/>
        <v>0</v>
      </c>
      <c r="BE261" s="886">
        <f t="shared" si="229"/>
        <v>0</v>
      </c>
      <c r="BF261" s="886">
        <f t="shared" si="230"/>
        <v>0</v>
      </c>
      <c r="BG261" s="888">
        <f t="shared" si="231"/>
        <v>0</v>
      </c>
      <c r="BH261" s="886">
        <f t="shared" si="232"/>
        <v>0</v>
      </c>
      <c r="BI261" s="886">
        <f t="shared" si="233"/>
        <v>0</v>
      </c>
      <c r="BJ261" s="890">
        <f t="shared" si="234"/>
        <v>0</v>
      </c>
      <c r="BK261" s="885">
        <f t="shared" si="235"/>
        <v>0</v>
      </c>
      <c r="BL261" s="885">
        <f t="shared" si="236"/>
        <v>0</v>
      </c>
      <c r="BM261" s="762"/>
      <c r="BN261" s="764"/>
      <c r="BO261" s="770"/>
      <c r="BP261" s="763"/>
      <c r="BQ261" s="764"/>
      <c r="BR261" s="770"/>
      <c r="BS261" s="768">
        <f t="shared" si="237"/>
        <v>0</v>
      </c>
      <c r="BT261" s="768">
        <f t="shared" si="238"/>
        <v>0</v>
      </c>
      <c r="BU261" s="771">
        <f t="shared" si="239"/>
        <v>0</v>
      </c>
      <c r="BV261" s="772"/>
      <c r="BW261" s="767"/>
      <c r="BX261" s="765"/>
      <c r="BY261" s="772"/>
      <c r="BZ261" s="767"/>
      <c r="CA261" s="765"/>
      <c r="CB261" s="772"/>
      <c r="CC261" s="767"/>
      <c r="CD261" s="702"/>
      <c r="CE261" s="773">
        <f t="shared" si="240"/>
        <v>0</v>
      </c>
      <c r="CF261" s="774">
        <f t="shared" si="241"/>
        <v>0</v>
      </c>
      <c r="CG261" s="775">
        <f t="shared" si="242"/>
        <v>0</v>
      </c>
      <c r="CH261" s="772"/>
      <c r="CI261" s="767"/>
      <c r="CJ261" s="776"/>
      <c r="CK261" s="874"/>
      <c r="CL261" s="778">
        <v>389</v>
      </c>
      <c r="CM261" s="764">
        <v>375</v>
      </c>
      <c r="CN261" s="764">
        <v>359</v>
      </c>
      <c r="CO261" s="767">
        <v>426</v>
      </c>
      <c r="CP261" s="780">
        <v>371</v>
      </c>
      <c r="CQ261" s="777">
        <v>120</v>
      </c>
      <c r="CR261" s="778">
        <v>133</v>
      </c>
      <c r="CS261" s="778">
        <v>179</v>
      </c>
      <c r="CT261" s="778">
        <v>200</v>
      </c>
      <c r="CU261" s="778">
        <v>218</v>
      </c>
      <c r="CV261" s="764">
        <v>235</v>
      </c>
      <c r="CW261" s="767">
        <v>263</v>
      </c>
      <c r="CX261" s="765">
        <v>252</v>
      </c>
      <c r="CY261" s="777"/>
      <c r="CZ261" s="778"/>
      <c r="DA261" s="778"/>
      <c r="DB261" s="778"/>
      <c r="DC261" s="778"/>
      <c r="DD261" s="767"/>
      <c r="DE261" s="767"/>
      <c r="DF261" s="765"/>
      <c r="DG261" s="892">
        <f t="shared" si="282"/>
        <v>120</v>
      </c>
      <c r="DH261" s="884">
        <f t="shared" si="243"/>
        <v>120</v>
      </c>
      <c r="DI261" s="883">
        <f t="shared" si="283"/>
        <v>133</v>
      </c>
      <c r="DJ261" s="884">
        <f t="shared" si="244"/>
        <v>133</v>
      </c>
      <c r="DK261" s="883">
        <f t="shared" si="284"/>
        <v>179</v>
      </c>
      <c r="DL261" s="884">
        <f t="shared" si="245"/>
        <v>179</v>
      </c>
      <c r="DM261" s="888">
        <f t="shared" si="285"/>
        <v>200</v>
      </c>
      <c r="DN261" s="886">
        <f t="shared" si="249"/>
        <v>200</v>
      </c>
      <c r="DO261" s="886">
        <f t="shared" si="286"/>
        <v>200</v>
      </c>
      <c r="DP261" s="888">
        <f t="shared" si="287"/>
        <v>218</v>
      </c>
      <c r="DQ261" s="886">
        <f t="shared" si="250"/>
        <v>218</v>
      </c>
      <c r="DR261" s="886">
        <f t="shared" si="288"/>
        <v>218</v>
      </c>
      <c r="DS261" s="888">
        <f t="shared" si="289"/>
        <v>235</v>
      </c>
      <c r="DT261" s="886">
        <f t="shared" si="251"/>
        <v>235</v>
      </c>
      <c r="DU261" s="886">
        <f t="shared" si="290"/>
        <v>235</v>
      </c>
      <c r="DV261" s="886">
        <f t="shared" si="291"/>
        <v>235</v>
      </c>
      <c r="DW261" s="888">
        <f t="shared" si="292"/>
        <v>263</v>
      </c>
      <c r="DX261" s="886">
        <f t="shared" si="253"/>
        <v>263</v>
      </c>
      <c r="DY261" s="886">
        <f t="shared" si="293"/>
        <v>263</v>
      </c>
      <c r="DZ261" s="954">
        <f t="shared" si="294"/>
        <v>252</v>
      </c>
      <c r="EA261" s="885">
        <f t="shared" si="255"/>
        <v>252</v>
      </c>
      <c r="EB261" s="885">
        <f t="shared" si="256"/>
        <v>252</v>
      </c>
      <c r="EC261" s="772">
        <v>121</v>
      </c>
      <c r="ED261" s="767">
        <v>142</v>
      </c>
      <c r="EE261" s="770">
        <v>142</v>
      </c>
      <c r="EF261" s="764">
        <v>23</v>
      </c>
      <c r="EG261" s="767">
        <v>9</v>
      </c>
      <c r="EH261" s="782">
        <v>13</v>
      </c>
      <c r="EI261" s="774">
        <f t="shared" si="257"/>
        <v>91</v>
      </c>
      <c r="EJ261" s="774">
        <f t="shared" si="258"/>
        <v>112</v>
      </c>
      <c r="EK261" s="775">
        <f t="shared" si="259"/>
        <v>97</v>
      </c>
      <c r="EL261" s="772">
        <v>24</v>
      </c>
      <c r="EM261" s="767">
        <v>42</v>
      </c>
      <c r="EN261" s="770">
        <v>43</v>
      </c>
      <c r="EO261" s="772">
        <v>12</v>
      </c>
      <c r="EP261" s="767">
        <v>10</v>
      </c>
      <c r="EQ261" s="782">
        <v>13</v>
      </c>
      <c r="ER261" s="772">
        <v>31</v>
      </c>
      <c r="ES261" s="767">
        <v>26</v>
      </c>
      <c r="ET261" s="703">
        <v>35</v>
      </c>
      <c r="EU261" s="774">
        <f t="shared" si="260"/>
        <v>133</v>
      </c>
      <c r="EV261" s="774">
        <f t="shared" si="261"/>
        <v>140</v>
      </c>
      <c r="EW261" s="775">
        <f t="shared" si="262"/>
        <v>144</v>
      </c>
      <c r="EX261" s="772">
        <v>34</v>
      </c>
      <c r="EY261" s="767">
        <v>46</v>
      </c>
      <c r="EZ261" s="606">
        <v>60</v>
      </c>
    </row>
    <row r="262" spans="1:156">
      <c r="A262" s="621" t="s">
        <v>89</v>
      </c>
      <c r="B262" s="622" t="s">
        <v>633</v>
      </c>
      <c r="C262" s="830"/>
      <c r="D262" s="623">
        <v>176080</v>
      </c>
      <c r="E262" s="624">
        <v>1</v>
      </c>
      <c r="F262" s="762">
        <v>3301</v>
      </c>
      <c r="G262" s="763">
        <v>3394</v>
      </c>
      <c r="H262" s="763">
        <v>3358</v>
      </c>
      <c r="I262" s="764">
        <v>3800</v>
      </c>
      <c r="J262" s="764">
        <v>4011</v>
      </c>
      <c r="K262" s="764">
        <v>4002</v>
      </c>
      <c r="L262" s="765">
        <v>4390</v>
      </c>
      <c r="M262" s="762">
        <v>2038</v>
      </c>
      <c r="N262" s="763">
        <v>2064</v>
      </c>
      <c r="O262" s="766">
        <v>1837</v>
      </c>
      <c r="P262" s="766">
        <v>1747</v>
      </c>
      <c r="Q262" s="763">
        <v>1668</v>
      </c>
      <c r="R262" s="763">
        <v>1743</v>
      </c>
      <c r="S262" s="763">
        <v>1955</v>
      </c>
      <c r="T262" s="763">
        <v>1904</v>
      </c>
      <c r="U262" s="763">
        <v>2273</v>
      </c>
      <c r="V262" s="764">
        <v>2478</v>
      </c>
      <c r="W262" s="767">
        <v>2445</v>
      </c>
      <c r="X262" s="765">
        <v>2701</v>
      </c>
      <c r="Y262" s="762">
        <v>5</v>
      </c>
      <c r="Z262" s="763">
        <v>9</v>
      </c>
      <c r="AA262" s="763">
        <v>11</v>
      </c>
      <c r="AB262" s="763">
        <v>1</v>
      </c>
      <c r="AC262" s="764">
        <v>1</v>
      </c>
      <c r="AD262" s="767">
        <v>3</v>
      </c>
      <c r="AE262" s="629">
        <v>4</v>
      </c>
      <c r="AF262" s="763">
        <v>2</v>
      </c>
      <c r="AG262" s="763">
        <v>0</v>
      </c>
      <c r="AH262" s="764">
        <v>2</v>
      </c>
      <c r="AI262" s="767">
        <v>2</v>
      </c>
      <c r="AJ262" s="765">
        <v>1</v>
      </c>
      <c r="AK262" s="892">
        <f t="shared" si="209"/>
        <v>2033</v>
      </c>
      <c r="AL262" s="884">
        <f t="shared" si="210"/>
        <v>2033</v>
      </c>
      <c r="AM262" s="883">
        <f t="shared" si="211"/>
        <v>2055</v>
      </c>
      <c r="AN262" s="884">
        <f t="shared" si="212"/>
        <v>2055</v>
      </c>
      <c r="AO262" s="883">
        <f t="shared" si="213"/>
        <v>1826</v>
      </c>
      <c r="AP262" s="884">
        <f t="shared" si="214"/>
        <v>1826</v>
      </c>
      <c r="AQ262" s="768">
        <f t="shared" si="215"/>
        <v>1746</v>
      </c>
      <c r="AR262" s="883">
        <f t="shared" si="216"/>
        <v>1667</v>
      </c>
      <c r="AS262" s="886">
        <f t="shared" si="217"/>
        <v>1667</v>
      </c>
      <c r="AT262" s="888">
        <f t="shared" si="218"/>
        <v>1740</v>
      </c>
      <c r="AU262" s="886">
        <f t="shared" si="219"/>
        <v>1740</v>
      </c>
      <c r="AV262" s="886">
        <f t="shared" si="220"/>
        <v>1740</v>
      </c>
      <c r="AW262" s="888">
        <f t="shared" si="221"/>
        <v>1951</v>
      </c>
      <c r="AX262" s="886">
        <f t="shared" si="222"/>
        <v>1951</v>
      </c>
      <c r="AY262" s="886">
        <f t="shared" si="223"/>
        <v>1951</v>
      </c>
      <c r="AZ262" s="888">
        <f t="shared" si="224"/>
        <v>1902</v>
      </c>
      <c r="BA262" s="884">
        <f t="shared" si="225"/>
        <v>1902</v>
      </c>
      <c r="BB262" s="883">
        <f t="shared" si="226"/>
        <v>2273</v>
      </c>
      <c r="BC262" s="884">
        <f t="shared" si="227"/>
        <v>2273</v>
      </c>
      <c r="BD262" s="883">
        <f t="shared" si="228"/>
        <v>2476</v>
      </c>
      <c r="BE262" s="886">
        <f t="shared" si="229"/>
        <v>2476</v>
      </c>
      <c r="BF262" s="886">
        <f t="shared" si="230"/>
        <v>2476</v>
      </c>
      <c r="BG262" s="888">
        <f t="shared" si="231"/>
        <v>2443</v>
      </c>
      <c r="BH262" s="886">
        <f t="shared" si="232"/>
        <v>2443</v>
      </c>
      <c r="BI262" s="886">
        <f t="shared" si="233"/>
        <v>2443</v>
      </c>
      <c r="BJ262" s="890">
        <f t="shared" si="234"/>
        <v>2700</v>
      </c>
      <c r="BK262" s="885">
        <f t="shared" si="235"/>
        <v>2700</v>
      </c>
      <c r="BL262" s="885">
        <f t="shared" si="236"/>
        <v>2700</v>
      </c>
      <c r="BM262" s="762">
        <v>2027</v>
      </c>
      <c r="BN262" s="764">
        <v>2003</v>
      </c>
      <c r="BO262" s="770">
        <v>2243</v>
      </c>
      <c r="BP262" s="763"/>
      <c r="BQ262" s="764"/>
      <c r="BR262" s="770"/>
      <c r="BS262" s="768">
        <f t="shared" si="237"/>
        <v>449</v>
      </c>
      <c r="BT262" s="768">
        <f t="shared" si="238"/>
        <v>440</v>
      </c>
      <c r="BU262" s="771">
        <f t="shared" si="239"/>
        <v>457</v>
      </c>
      <c r="BV262" s="772">
        <v>1018</v>
      </c>
      <c r="BW262" s="767">
        <v>1007</v>
      </c>
      <c r="BX262" s="765">
        <v>1174</v>
      </c>
      <c r="BY262" s="772">
        <v>41</v>
      </c>
      <c r="BZ262" s="767">
        <v>69</v>
      </c>
      <c r="CA262" s="765">
        <v>88</v>
      </c>
      <c r="CB262" s="772"/>
      <c r="CC262" s="767"/>
      <c r="CD262" s="625">
        <v>0</v>
      </c>
      <c r="CE262" s="773">
        <f t="shared" si="240"/>
        <v>608</v>
      </c>
      <c r="CF262" s="774">
        <f t="shared" si="241"/>
        <v>664</v>
      </c>
      <c r="CG262" s="775">
        <f t="shared" si="242"/>
        <v>689</v>
      </c>
      <c r="CH262" s="772">
        <v>1217</v>
      </c>
      <c r="CI262" s="767">
        <v>1255</v>
      </c>
      <c r="CJ262" s="776">
        <v>1116</v>
      </c>
      <c r="CK262" s="874"/>
      <c r="CL262" s="778"/>
      <c r="CM262" s="764"/>
      <c r="CN262" s="764"/>
      <c r="CO262" s="767"/>
      <c r="CP262" s="780"/>
      <c r="CQ262" s="777"/>
      <c r="CR262" s="778"/>
      <c r="CS262" s="778"/>
      <c r="CT262" s="778"/>
      <c r="CU262" s="778"/>
      <c r="CV262" s="764"/>
      <c r="CW262" s="767"/>
      <c r="CX262" s="765"/>
      <c r="CY262" s="777"/>
      <c r="CZ262" s="778"/>
      <c r="DA262" s="778"/>
      <c r="DB262" s="778"/>
      <c r="DC262" s="778"/>
      <c r="DD262" s="767"/>
      <c r="DE262" s="767"/>
      <c r="DF262" s="765"/>
      <c r="DG262" s="892">
        <f t="shared" si="282"/>
        <v>0</v>
      </c>
      <c r="DH262" s="884">
        <f t="shared" si="243"/>
        <v>0</v>
      </c>
      <c r="DI262" s="883">
        <f t="shared" si="283"/>
        <v>0</v>
      </c>
      <c r="DJ262" s="884">
        <f t="shared" si="244"/>
        <v>0</v>
      </c>
      <c r="DK262" s="883">
        <f t="shared" si="284"/>
        <v>0</v>
      </c>
      <c r="DL262" s="884">
        <f t="shared" si="245"/>
        <v>0</v>
      </c>
      <c r="DM262" s="888">
        <f t="shared" si="285"/>
        <v>0</v>
      </c>
      <c r="DN262" s="886">
        <f t="shared" si="249"/>
        <v>0</v>
      </c>
      <c r="DO262" s="886">
        <f t="shared" si="286"/>
        <v>0</v>
      </c>
      <c r="DP262" s="888">
        <f t="shared" si="287"/>
        <v>0</v>
      </c>
      <c r="DQ262" s="886">
        <f t="shared" si="250"/>
        <v>0</v>
      </c>
      <c r="DR262" s="886">
        <f t="shared" si="288"/>
        <v>0</v>
      </c>
      <c r="DS262" s="888">
        <f t="shared" si="289"/>
        <v>0</v>
      </c>
      <c r="DT262" s="886">
        <f t="shared" si="251"/>
        <v>0</v>
      </c>
      <c r="DU262" s="886">
        <f t="shared" si="290"/>
        <v>0</v>
      </c>
      <c r="DV262" s="886">
        <f t="shared" si="291"/>
        <v>0</v>
      </c>
      <c r="DW262" s="888">
        <f t="shared" si="292"/>
        <v>0</v>
      </c>
      <c r="DX262" s="886">
        <f t="shared" si="253"/>
        <v>0</v>
      </c>
      <c r="DY262" s="886">
        <f t="shared" si="293"/>
        <v>0</v>
      </c>
      <c r="DZ262" s="954">
        <f t="shared" si="294"/>
        <v>0</v>
      </c>
      <c r="EA262" s="885">
        <f t="shared" si="255"/>
        <v>0</v>
      </c>
      <c r="EB262" s="885">
        <f t="shared" si="256"/>
        <v>0</v>
      </c>
      <c r="EC262" s="772"/>
      <c r="ED262" s="767"/>
      <c r="EE262" s="770"/>
      <c r="EF262" s="764"/>
      <c r="EG262" s="767"/>
      <c r="EH262" s="782"/>
      <c r="EI262" s="774">
        <f t="shared" si="257"/>
        <v>0</v>
      </c>
      <c r="EJ262" s="774">
        <f t="shared" si="258"/>
        <v>0</v>
      </c>
      <c r="EK262" s="775">
        <f t="shared" si="259"/>
        <v>0</v>
      </c>
      <c r="EL262" s="772"/>
      <c r="EM262" s="767"/>
      <c r="EN262" s="770"/>
      <c r="EO262" s="772"/>
      <c r="EP262" s="767"/>
      <c r="EQ262" s="782"/>
      <c r="ER262" s="772"/>
      <c r="ES262" s="767"/>
      <c r="ET262" s="626"/>
      <c r="EU262" s="774">
        <f t="shared" si="260"/>
        <v>0</v>
      </c>
      <c r="EV262" s="774">
        <f t="shared" si="261"/>
        <v>0</v>
      </c>
      <c r="EW262" s="775">
        <f t="shared" si="262"/>
        <v>0</v>
      </c>
      <c r="EX262" s="772"/>
      <c r="EY262" s="767"/>
      <c r="EZ262" s="606"/>
    </row>
    <row r="263" spans="1:156">
      <c r="A263" s="621" t="s">
        <v>89</v>
      </c>
      <c r="B263" s="627" t="s">
        <v>634</v>
      </c>
      <c r="C263" s="830"/>
      <c r="D263" s="628">
        <v>176372</v>
      </c>
      <c r="E263" s="628">
        <v>1</v>
      </c>
      <c r="F263" s="762">
        <v>3201</v>
      </c>
      <c r="G263" s="763">
        <v>2980</v>
      </c>
      <c r="H263" s="763">
        <v>3104</v>
      </c>
      <c r="I263" s="764">
        <v>2996</v>
      </c>
      <c r="J263" s="764">
        <v>3169</v>
      </c>
      <c r="K263" s="764">
        <v>3246</v>
      </c>
      <c r="L263" s="625">
        <v>3322</v>
      </c>
      <c r="M263" s="762">
        <v>1219</v>
      </c>
      <c r="N263" s="763">
        <v>1266</v>
      </c>
      <c r="O263" s="629">
        <v>1383</v>
      </c>
      <c r="P263" s="629">
        <v>1539</v>
      </c>
      <c r="Q263" s="763">
        <v>1376</v>
      </c>
      <c r="R263" s="763">
        <v>1460</v>
      </c>
      <c r="S263" s="763">
        <v>1332</v>
      </c>
      <c r="T263" s="763">
        <v>1563</v>
      </c>
      <c r="U263" s="763">
        <v>1382</v>
      </c>
      <c r="V263" s="630">
        <v>1512</v>
      </c>
      <c r="W263" s="764">
        <v>1593</v>
      </c>
      <c r="X263" s="625">
        <v>1574</v>
      </c>
      <c r="Y263" s="762"/>
      <c r="Z263" s="763">
        <v>0</v>
      </c>
      <c r="AA263" s="763">
        <v>0</v>
      </c>
      <c r="AB263" s="763">
        <v>4</v>
      </c>
      <c r="AC263" s="630">
        <v>2</v>
      </c>
      <c r="AD263" s="764">
        <v>2</v>
      </c>
      <c r="AE263" s="763">
        <v>1</v>
      </c>
      <c r="AF263" s="763">
        <v>0</v>
      </c>
      <c r="AG263" s="763">
        <v>1</v>
      </c>
      <c r="AH263" s="630">
        <v>0</v>
      </c>
      <c r="AI263" s="764">
        <v>2</v>
      </c>
      <c r="AJ263" s="625">
        <v>1</v>
      </c>
      <c r="AK263" s="892">
        <f t="shared" ref="AK263:AK326" si="295">IF(M263&gt;0,M263-Y263, )</f>
        <v>1219</v>
      </c>
      <c r="AL263" s="884">
        <f t="shared" ref="AL263:AL326" si="296">IF(CH263&gt;0,AK263,)</f>
        <v>1219</v>
      </c>
      <c r="AM263" s="883">
        <f t="shared" ref="AM263:AM326" si="297">IF(N263&gt;0,N263-Z263, )</f>
        <v>1266</v>
      </c>
      <c r="AN263" s="884">
        <f t="shared" ref="AN263:AN326" si="298">IF(CI263&gt;0,AM263,)</f>
        <v>1266</v>
      </c>
      <c r="AO263" s="883">
        <f t="shared" ref="AO263:AO326" si="299">IF(O263&gt;0,O263-AA263, )</f>
        <v>1383</v>
      </c>
      <c r="AP263" s="884">
        <f t="shared" ref="AP263:AP326" si="300">IF(CJ263&gt;0,AO263,)</f>
        <v>1383</v>
      </c>
      <c r="AQ263" s="768">
        <f t="shared" ref="AQ263:AQ326" si="301">IF(P263&gt;0,P263-AB263, )</f>
        <v>1535</v>
      </c>
      <c r="AR263" s="883">
        <f t="shared" ref="AR263:AR326" si="302">IF(Q263&gt;0,Q263-AC263, )</f>
        <v>1374</v>
      </c>
      <c r="AS263" s="886">
        <f t="shared" ref="AS263:AS326" si="303">IF(BV263&gt;0,AR263,)</f>
        <v>1374</v>
      </c>
      <c r="AT263" s="888">
        <f t="shared" ref="AT263:AT326" si="304">IF(R263&gt;0,R263-AD263, )</f>
        <v>1458</v>
      </c>
      <c r="AU263" s="886">
        <f t="shared" ref="AU263:AU326" si="305">IF(F263&gt;0,AT263,)</f>
        <v>1458</v>
      </c>
      <c r="AV263" s="886">
        <f t="shared" ref="AV263:AV326" si="306">IF(BW263&gt;0,AT263,)</f>
        <v>1458</v>
      </c>
      <c r="AW263" s="888">
        <f t="shared" ref="AW263:AW326" si="307">IF(S263&gt;0,S263-AE263, )</f>
        <v>1331</v>
      </c>
      <c r="AX263" s="886">
        <f t="shared" ref="AX263:AX326" si="308">IF(G263&gt;0,AW263,)</f>
        <v>1331</v>
      </c>
      <c r="AY263" s="886">
        <f t="shared" ref="AY263:AY326" si="309">IF(BX263&gt;0,AW263,)</f>
        <v>1331</v>
      </c>
      <c r="AZ263" s="888">
        <f t="shared" ref="AZ263:AZ326" si="310">IF(T263&gt;0,T263-AF263, )</f>
        <v>1563</v>
      </c>
      <c r="BA263" s="884">
        <f t="shared" ref="BA263:BA326" si="311">IF(H263&gt;0,AZ263,)</f>
        <v>1563</v>
      </c>
      <c r="BB263" s="883">
        <f t="shared" ref="BB263:BB326" si="312">IF(U263&gt;0,U263-AG263, )</f>
        <v>1381</v>
      </c>
      <c r="BC263" s="884">
        <f t="shared" ref="BC263:BC326" si="313">IF(I263&gt;0,BB263,)</f>
        <v>1381</v>
      </c>
      <c r="BD263" s="883">
        <f t="shared" ref="BD263:BD326" si="314">IF(V263&gt;0,V263-AH263, )</f>
        <v>1512</v>
      </c>
      <c r="BE263" s="886">
        <f t="shared" ref="BE263:BE326" si="315">IF(J263&gt;0,BD263,)</f>
        <v>1512</v>
      </c>
      <c r="BF263" s="886">
        <f t="shared" ref="BF263:BF326" si="316">IF(BM263&gt;0,BD263,0)</f>
        <v>1512</v>
      </c>
      <c r="BG263" s="888">
        <f t="shared" ref="BG263:BG326" si="317">IF(W263&gt;0,W263-AI263, )</f>
        <v>1591</v>
      </c>
      <c r="BH263" s="886">
        <f t="shared" ref="BH263:BH326" si="318">IF(K263&gt;0,BG263,)</f>
        <v>1591</v>
      </c>
      <c r="BI263" s="886">
        <f t="shared" ref="BI263:BI326" si="319">IF(BN263&gt;0,BG263,)</f>
        <v>1591</v>
      </c>
      <c r="BJ263" s="890">
        <f t="shared" ref="BJ263:BJ326" si="320">IF(X263&gt;0,X263-AJ263, )</f>
        <v>1573</v>
      </c>
      <c r="BK263" s="885">
        <f t="shared" ref="BK263:BK326" si="321">IF(L263&gt;0,BJ263,)</f>
        <v>1573</v>
      </c>
      <c r="BL263" s="885">
        <f t="shared" ref="BL263:BL326" si="322">IF(BO263&gt;0,BJ263,)</f>
        <v>1573</v>
      </c>
      <c r="BM263" s="762">
        <v>1114</v>
      </c>
      <c r="BN263" s="630">
        <v>1223</v>
      </c>
      <c r="BO263" s="626">
        <v>1132</v>
      </c>
      <c r="BP263" s="763"/>
      <c r="BQ263" s="630"/>
      <c r="BR263" s="626"/>
      <c r="BS263" s="768">
        <f t="shared" ref="BS263:BS326" si="323">IF(BF263=" "," ",(BF263-BM263-BP263))</f>
        <v>398</v>
      </c>
      <c r="BT263" s="768">
        <f t="shared" ref="BT263:BT326" si="324">IF(BI263=" "," ",(BI263-BN263-BQ263))</f>
        <v>368</v>
      </c>
      <c r="BU263" s="771">
        <f t="shared" ref="BU263:BU326" si="325">IF(BL263=" "," ",(BL263-BO263-BR263))</f>
        <v>441</v>
      </c>
      <c r="BV263" s="631">
        <v>635</v>
      </c>
      <c r="BW263" s="764">
        <v>678</v>
      </c>
      <c r="BX263" s="625">
        <v>623</v>
      </c>
      <c r="BY263" s="631">
        <v>93</v>
      </c>
      <c r="BZ263" s="764">
        <v>72</v>
      </c>
      <c r="CA263" s="625">
        <v>77</v>
      </c>
      <c r="CB263" s="631"/>
      <c r="CC263" s="764"/>
      <c r="CD263" s="625">
        <v>0</v>
      </c>
      <c r="CE263" s="773">
        <f t="shared" ref="CE263:CE326" si="326">IF(AS263=" ","",(AS263-SUM(BV263,BY263,CB263)))</f>
        <v>646</v>
      </c>
      <c r="CF263" s="774">
        <f t="shared" ref="CF263:CF326" si="327">IF(AV263=" ","",(AV263-SUM(BW263,BZ263,CC263)))</f>
        <v>708</v>
      </c>
      <c r="CG263" s="775">
        <f t="shared" ref="CG263:CG326" si="328">IF(AY263=" ","",(AY263-SUM(BX263,CA263,CD263)))</f>
        <v>631</v>
      </c>
      <c r="CH263" s="772">
        <v>630</v>
      </c>
      <c r="CI263" s="767">
        <v>715</v>
      </c>
      <c r="CJ263" s="776">
        <v>789</v>
      </c>
      <c r="CK263" s="874"/>
      <c r="CL263" s="778"/>
      <c r="CM263" s="764"/>
      <c r="CN263" s="764"/>
      <c r="CO263" s="767"/>
      <c r="CP263" s="780"/>
      <c r="CQ263" s="777"/>
      <c r="CR263" s="778"/>
      <c r="CS263" s="778"/>
      <c r="CT263" s="778"/>
      <c r="CU263" s="778"/>
      <c r="CV263" s="764"/>
      <c r="CW263" s="767"/>
      <c r="CX263" s="765"/>
      <c r="CY263" s="777"/>
      <c r="CZ263" s="778"/>
      <c r="DA263" s="778"/>
      <c r="DB263" s="778"/>
      <c r="DC263" s="778"/>
      <c r="DD263" s="767"/>
      <c r="DE263" s="767"/>
      <c r="DF263" s="765"/>
      <c r="DG263" s="892">
        <f t="shared" si="282"/>
        <v>0</v>
      </c>
      <c r="DH263" s="884">
        <f t="shared" ref="DH263:DH326" si="329">IF(EX263&gt;0,DG263,)</f>
        <v>0</v>
      </c>
      <c r="DI263" s="883">
        <f t="shared" si="283"/>
        <v>0</v>
      </c>
      <c r="DJ263" s="884">
        <f t="shared" ref="DJ263:DJ326" si="330">IF(EY263&gt;0,DI263,)</f>
        <v>0</v>
      </c>
      <c r="DK263" s="883">
        <f t="shared" si="284"/>
        <v>0</v>
      </c>
      <c r="DL263" s="884">
        <f t="shared" ref="DL263:DL326" si="331">IF(EZ263&gt;0,DK263,)</f>
        <v>0</v>
      </c>
      <c r="DM263" s="888">
        <f t="shared" si="285"/>
        <v>0</v>
      </c>
      <c r="DN263" s="886">
        <f t="shared" si="249"/>
        <v>0</v>
      </c>
      <c r="DO263" s="886">
        <f t="shared" si="286"/>
        <v>0</v>
      </c>
      <c r="DP263" s="888">
        <f t="shared" si="287"/>
        <v>0</v>
      </c>
      <c r="DQ263" s="886">
        <f t="shared" si="250"/>
        <v>0</v>
      </c>
      <c r="DR263" s="886">
        <f t="shared" si="288"/>
        <v>0</v>
      </c>
      <c r="DS263" s="888">
        <f t="shared" si="289"/>
        <v>0</v>
      </c>
      <c r="DT263" s="886">
        <f t="shared" si="251"/>
        <v>0</v>
      </c>
      <c r="DU263" s="886">
        <f t="shared" si="290"/>
        <v>0</v>
      </c>
      <c r="DV263" s="886">
        <f t="shared" si="291"/>
        <v>0</v>
      </c>
      <c r="DW263" s="888">
        <f t="shared" si="292"/>
        <v>0</v>
      </c>
      <c r="DX263" s="886">
        <f t="shared" si="253"/>
        <v>0</v>
      </c>
      <c r="DY263" s="886">
        <f t="shared" si="293"/>
        <v>0</v>
      </c>
      <c r="DZ263" s="954">
        <f t="shared" si="294"/>
        <v>0</v>
      </c>
      <c r="EA263" s="885">
        <f t="shared" si="255"/>
        <v>0</v>
      </c>
      <c r="EB263" s="885">
        <f t="shared" si="256"/>
        <v>0</v>
      </c>
      <c r="EC263" s="772"/>
      <c r="ED263" s="767"/>
      <c r="EE263" s="770"/>
      <c r="EF263" s="764"/>
      <c r="EG263" s="767"/>
      <c r="EH263" s="782"/>
      <c r="EI263" s="774">
        <f t="shared" si="257"/>
        <v>0</v>
      </c>
      <c r="EJ263" s="774">
        <f t="shared" si="258"/>
        <v>0</v>
      </c>
      <c r="EK263" s="775">
        <f t="shared" si="259"/>
        <v>0</v>
      </c>
      <c r="EL263" s="772"/>
      <c r="EM263" s="767"/>
      <c r="EN263" s="770"/>
      <c r="EO263" s="772"/>
      <c r="EP263" s="767"/>
      <c r="EQ263" s="782"/>
      <c r="ER263" s="772"/>
      <c r="ES263" s="767"/>
      <c r="ET263" s="626"/>
      <c r="EU263" s="774">
        <f t="shared" si="260"/>
        <v>0</v>
      </c>
      <c r="EV263" s="774">
        <f t="shared" si="261"/>
        <v>0</v>
      </c>
      <c r="EW263" s="775">
        <f t="shared" si="262"/>
        <v>0</v>
      </c>
      <c r="EX263" s="772"/>
      <c r="EY263" s="767"/>
      <c r="EZ263" s="606"/>
    </row>
    <row r="264" spans="1:156">
      <c r="A264" s="621" t="s">
        <v>89</v>
      </c>
      <c r="B264" s="627" t="s">
        <v>635</v>
      </c>
      <c r="C264" s="830"/>
      <c r="D264" s="628">
        <v>175856</v>
      </c>
      <c r="E264" s="628">
        <v>2</v>
      </c>
      <c r="F264" s="762">
        <v>1656</v>
      </c>
      <c r="G264" s="763">
        <v>1813</v>
      </c>
      <c r="H264" s="763">
        <v>1509</v>
      </c>
      <c r="I264" s="764">
        <v>1500</v>
      </c>
      <c r="J264" s="764">
        <v>1486</v>
      </c>
      <c r="K264" s="764">
        <v>1361</v>
      </c>
      <c r="L264" s="625">
        <v>1464</v>
      </c>
      <c r="M264" s="762">
        <v>802</v>
      </c>
      <c r="N264" s="763">
        <v>995</v>
      </c>
      <c r="O264" s="629">
        <v>978</v>
      </c>
      <c r="P264" s="629">
        <v>1033</v>
      </c>
      <c r="Q264" s="763">
        <v>928</v>
      </c>
      <c r="R264" s="763">
        <v>995</v>
      </c>
      <c r="S264" s="763">
        <v>1131</v>
      </c>
      <c r="T264" s="763">
        <v>889</v>
      </c>
      <c r="U264" s="763">
        <v>919</v>
      </c>
      <c r="V264" s="630">
        <v>951</v>
      </c>
      <c r="W264" s="764">
        <v>841</v>
      </c>
      <c r="X264" s="625">
        <v>879</v>
      </c>
      <c r="Y264" s="762"/>
      <c r="Z264" s="763">
        <v>0</v>
      </c>
      <c r="AA264" s="763">
        <v>0</v>
      </c>
      <c r="AB264" s="763"/>
      <c r="AC264" s="630"/>
      <c r="AD264" s="764"/>
      <c r="AE264" s="763"/>
      <c r="AF264" s="763">
        <v>0</v>
      </c>
      <c r="AG264" s="763">
        <v>0</v>
      </c>
      <c r="AH264" s="630">
        <v>0</v>
      </c>
      <c r="AI264" s="764"/>
      <c r="AJ264" s="625"/>
      <c r="AK264" s="892">
        <f t="shared" si="295"/>
        <v>802</v>
      </c>
      <c r="AL264" s="884">
        <f t="shared" si="296"/>
        <v>802</v>
      </c>
      <c r="AM264" s="883">
        <f t="shared" si="297"/>
        <v>995</v>
      </c>
      <c r="AN264" s="884">
        <f t="shared" si="298"/>
        <v>995</v>
      </c>
      <c r="AO264" s="883">
        <f t="shared" si="299"/>
        <v>978</v>
      </c>
      <c r="AP264" s="884">
        <f t="shared" si="300"/>
        <v>978</v>
      </c>
      <c r="AQ264" s="768">
        <f t="shared" si="301"/>
        <v>1033</v>
      </c>
      <c r="AR264" s="883">
        <f t="shared" si="302"/>
        <v>928</v>
      </c>
      <c r="AS264" s="886">
        <f t="shared" si="303"/>
        <v>928</v>
      </c>
      <c r="AT264" s="888">
        <f t="shared" si="304"/>
        <v>995</v>
      </c>
      <c r="AU264" s="886">
        <f t="shared" si="305"/>
        <v>995</v>
      </c>
      <c r="AV264" s="886">
        <f t="shared" si="306"/>
        <v>995</v>
      </c>
      <c r="AW264" s="888">
        <f t="shared" si="307"/>
        <v>1131</v>
      </c>
      <c r="AX264" s="886">
        <f t="shared" si="308"/>
        <v>1131</v>
      </c>
      <c r="AY264" s="886">
        <f t="shared" si="309"/>
        <v>1131</v>
      </c>
      <c r="AZ264" s="888">
        <f t="shared" si="310"/>
        <v>889</v>
      </c>
      <c r="BA264" s="884">
        <f t="shared" si="311"/>
        <v>889</v>
      </c>
      <c r="BB264" s="883">
        <f t="shared" si="312"/>
        <v>919</v>
      </c>
      <c r="BC264" s="884">
        <f t="shared" si="313"/>
        <v>919</v>
      </c>
      <c r="BD264" s="883">
        <f t="shared" si="314"/>
        <v>951</v>
      </c>
      <c r="BE264" s="886">
        <f t="shared" si="315"/>
        <v>951</v>
      </c>
      <c r="BF264" s="886">
        <f t="shared" si="316"/>
        <v>951</v>
      </c>
      <c r="BG264" s="888">
        <f t="shared" si="317"/>
        <v>841</v>
      </c>
      <c r="BH264" s="886">
        <f t="shared" si="318"/>
        <v>841</v>
      </c>
      <c r="BI264" s="886">
        <f t="shared" si="319"/>
        <v>841</v>
      </c>
      <c r="BJ264" s="890">
        <f t="shared" si="320"/>
        <v>879</v>
      </c>
      <c r="BK264" s="885">
        <f t="shared" si="321"/>
        <v>879</v>
      </c>
      <c r="BL264" s="885">
        <f t="shared" si="322"/>
        <v>879</v>
      </c>
      <c r="BM264" s="762">
        <v>721</v>
      </c>
      <c r="BN264" s="630">
        <v>633</v>
      </c>
      <c r="BO264" s="626">
        <v>688</v>
      </c>
      <c r="BP264" s="763"/>
      <c r="BQ264" s="630"/>
      <c r="BR264" s="626"/>
      <c r="BS264" s="768">
        <f t="shared" si="323"/>
        <v>230</v>
      </c>
      <c r="BT264" s="768">
        <f t="shared" si="324"/>
        <v>208</v>
      </c>
      <c r="BU264" s="771">
        <f t="shared" si="325"/>
        <v>191</v>
      </c>
      <c r="BV264" s="631">
        <v>418</v>
      </c>
      <c r="BW264" s="764">
        <v>401</v>
      </c>
      <c r="BX264" s="625">
        <v>453</v>
      </c>
      <c r="BY264" s="631">
        <v>77</v>
      </c>
      <c r="BZ264" s="764">
        <v>98</v>
      </c>
      <c r="CA264" s="625">
        <v>137</v>
      </c>
      <c r="CB264" s="631">
        <v>0</v>
      </c>
      <c r="CC264" s="764"/>
      <c r="CD264" s="625">
        <v>0</v>
      </c>
      <c r="CE264" s="773">
        <f t="shared" si="326"/>
        <v>433</v>
      </c>
      <c r="CF264" s="774">
        <f t="shared" si="327"/>
        <v>496</v>
      </c>
      <c r="CG264" s="775">
        <f t="shared" si="328"/>
        <v>541</v>
      </c>
      <c r="CH264" s="772">
        <v>381</v>
      </c>
      <c r="CI264" s="767">
        <v>444</v>
      </c>
      <c r="CJ264" s="776">
        <v>412</v>
      </c>
      <c r="CK264" s="874"/>
      <c r="CL264" s="778"/>
      <c r="CM264" s="764"/>
      <c r="CN264" s="764"/>
      <c r="CO264" s="767"/>
      <c r="CP264" s="780"/>
      <c r="CQ264" s="777"/>
      <c r="CR264" s="778"/>
      <c r="CS264" s="778"/>
      <c r="CT264" s="778"/>
      <c r="CU264" s="778"/>
      <c r="CV264" s="764"/>
      <c r="CW264" s="767"/>
      <c r="CX264" s="765"/>
      <c r="CY264" s="777"/>
      <c r="CZ264" s="778"/>
      <c r="DA264" s="778"/>
      <c r="DB264" s="778"/>
      <c r="DC264" s="778"/>
      <c r="DD264" s="767"/>
      <c r="DE264" s="767"/>
      <c r="DF264" s="765"/>
      <c r="DG264" s="892">
        <f t="shared" si="282"/>
        <v>0</v>
      </c>
      <c r="DH264" s="884">
        <f t="shared" si="329"/>
        <v>0</v>
      </c>
      <c r="DI264" s="883">
        <f t="shared" si="283"/>
        <v>0</v>
      </c>
      <c r="DJ264" s="884">
        <f t="shared" si="330"/>
        <v>0</v>
      </c>
      <c r="DK264" s="883">
        <f t="shared" si="284"/>
        <v>0</v>
      </c>
      <c r="DL264" s="884">
        <f t="shared" si="331"/>
        <v>0</v>
      </c>
      <c r="DM264" s="888">
        <f t="shared" si="285"/>
        <v>0</v>
      </c>
      <c r="DN264" s="886">
        <f t="shared" ref="DN264:DN327" si="332">IF(CT264&gt;0,DM264,)</f>
        <v>0</v>
      </c>
      <c r="DO264" s="886">
        <f t="shared" si="286"/>
        <v>0</v>
      </c>
      <c r="DP264" s="888">
        <f t="shared" si="287"/>
        <v>0</v>
      </c>
      <c r="DQ264" s="886">
        <f t="shared" ref="DQ264:DQ327" si="333">IF(CU264&gt;0,DP264,)</f>
        <v>0</v>
      </c>
      <c r="DR264" s="886">
        <f t="shared" si="288"/>
        <v>0</v>
      </c>
      <c r="DS264" s="888">
        <f t="shared" si="289"/>
        <v>0</v>
      </c>
      <c r="DT264" s="886">
        <f t="shared" ref="DT264:DT327" si="334">IF(CV264&gt;0,DS264,)</f>
        <v>0</v>
      </c>
      <c r="DU264" s="886">
        <f t="shared" si="290"/>
        <v>0</v>
      </c>
      <c r="DV264" s="886">
        <f t="shared" ref="DV264:DV327" si="335">IF(EC264&gt;0,DS264,)</f>
        <v>0</v>
      </c>
      <c r="DW264" s="888">
        <f t="shared" si="292"/>
        <v>0</v>
      </c>
      <c r="DX264" s="886">
        <f t="shared" ref="DX264:DX327" si="336">IF(ED264&gt;0,DW264,)</f>
        <v>0</v>
      </c>
      <c r="DY264" s="886">
        <f t="shared" ref="DY264:DY327" si="337">IF(ED264&gt;0,DW264,)</f>
        <v>0</v>
      </c>
      <c r="DZ264" s="954">
        <f t="shared" si="294"/>
        <v>0</v>
      </c>
      <c r="EA264" s="885">
        <f t="shared" ref="EA264:EA327" si="338">IF(EE264&gt;0,DZ264,)</f>
        <v>0</v>
      </c>
      <c r="EB264" s="885">
        <f t="shared" ref="EB264:EB327" si="339">IF(EE264&gt;0,DZ264,)</f>
        <v>0</v>
      </c>
      <c r="EC264" s="772"/>
      <c r="ED264" s="767"/>
      <c r="EE264" s="770"/>
      <c r="EF264" s="764"/>
      <c r="EG264" s="767"/>
      <c r="EH264" s="782"/>
      <c r="EI264" s="774">
        <f t="shared" ref="EI264:EI327" si="340">IF(DT264="","",(DT264-EC264-EF264))</f>
        <v>0</v>
      </c>
      <c r="EJ264" s="774">
        <f t="shared" ref="EJ264:EJ327" si="341">IF(DX264="","",(DX264-ED264-EG264))</f>
        <v>0</v>
      </c>
      <c r="EK264" s="775">
        <f t="shared" ref="EK264:EK327" si="342">IF(EA264="","",(EA264-EE264-EH264))</f>
        <v>0</v>
      </c>
      <c r="EL264" s="772"/>
      <c r="EM264" s="767"/>
      <c r="EN264" s="770"/>
      <c r="EO264" s="772"/>
      <c r="EP264" s="767"/>
      <c r="EQ264" s="782"/>
      <c r="ER264" s="772"/>
      <c r="ES264" s="767"/>
      <c r="ET264" s="626"/>
      <c r="EU264" s="774">
        <f t="shared" ref="EU264:EU327" si="343">IF(DO264="","",(DO264-SUM(EL264,EO264,ER264)))</f>
        <v>0</v>
      </c>
      <c r="EV264" s="774">
        <f t="shared" ref="EV264:EV327" si="344">IF(DR264="","",(DR264-SUM(EM264,EP264,ES264)))</f>
        <v>0</v>
      </c>
      <c r="EW264" s="775">
        <f t="shared" ref="EW264:EW327" si="345">IF(DU264="","",(DU264-SUM(EN264,EQ264,ET264)))</f>
        <v>0</v>
      </c>
      <c r="EX264" s="772"/>
      <c r="EY264" s="767"/>
      <c r="EZ264" s="606"/>
    </row>
    <row r="265" spans="1:156">
      <c r="A265" s="621" t="s">
        <v>89</v>
      </c>
      <c r="B265" s="622" t="s">
        <v>636</v>
      </c>
      <c r="C265" s="830" t="s">
        <v>782</v>
      </c>
      <c r="D265" s="628">
        <v>176017</v>
      </c>
      <c r="E265" s="628">
        <v>2</v>
      </c>
      <c r="F265" s="762">
        <v>3056</v>
      </c>
      <c r="G265" s="763">
        <v>3503</v>
      </c>
      <c r="H265" s="763">
        <v>3725</v>
      </c>
      <c r="I265" s="630">
        <v>3504</v>
      </c>
      <c r="J265" s="630">
        <v>3517</v>
      </c>
      <c r="K265" s="630">
        <v>3869</v>
      </c>
      <c r="L265" s="625">
        <v>4600</v>
      </c>
      <c r="M265" s="762">
        <v>1810</v>
      </c>
      <c r="N265" s="763">
        <v>1983</v>
      </c>
      <c r="O265" s="629">
        <v>2136</v>
      </c>
      <c r="P265" s="629">
        <v>2232</v>
      </c>
      <c r="Q265" s="763">
        <v>2382</v>
      </c>
      <c r="R265" s="763">
        <v>2255</v>
      </c>
      <c r="S265" s="763">
        <v>2136</v>
      </c>
      <c r="T265" s="763">
        <v>2527</v>
      </c>
      <c r="U265" s="763">
        <v>2437</v>
      </c>
      <c r="V265" s="630">
        <v>2317</v>
      </c>
      <c r="W265" s="764">
        <v>2550</v>
      </c>
      <c r="X265" s="625">
        <v>3067</v>
      </c>
      <c r="Y265" s="762"/>
      <c r="Z265" s="763">
        <v>1</v>
      </c>
      <c r="AA265" s="629">
        <v>7</v>
      </c>
      <c r="AB265" s="763">
        <v>1</v>
      </c>
      <c r="AC265" s="630">
        <v>3</v>
      </c>
      <c r="AD265" s="764">
        <v>4</v>
      </c>
      <c r="AE265" s="629">
        <v>5</v>
      </c>
      <c r="AF265" s="763">
        <v>3</v>
      </c>
      <c r="AG265" s="763">
        <v>2</v>
      </c>
      <c r="AH265" s="630">
        <v>0</v>
      </c>
      <c r="AI265" s="764"/>
      <c r="AJ265" s="625">
        <v>0</v>
      </c>
      <c r="AK265" s="892">
        <f t="shared" si="295"/>
        <v>1810</v>
      </c>
      <c r="AL265" s="884">
        <f t="shared" si="296"/>
        <v>1810</v>
      </c>
      <c r="AM265" s="883">
        <f t="shared" si="297"/>
        <v>1982</v>
      </c>
      <c r="AN265" s="884">
        <f t="shared" si="298"/>
        <v>1982</v>
      </c>
      <c r="AO265" s="883">
        <f t="shared" si="299"/>
        <v>2129</v>
      </c>
      <c r="AP265" s="884">
        <f t="shared" si="300"/>
        <v>2129</v>
      </c>
      <c r="AQ265" s="768">
        <f t="shared" si="301"/>
        <v>2231</v>
      </c>
      <c r="AR265" s="883">
        <f t="shared" si="302"/>
        <v>2379</v>
      </c>
      <c r="AS265" s="886">
        <f t="shared" si="303"/>
        <v>2379</v>
      </c>
      <c r="AT265" s="888">
        <f t="shared" si="304"/>
        <v>2251</v>
      </c>
      <c r="AU265" s="886">
        <f t="shared" si="305"/>
        <v>2251</v>
      </c>
      <c r="AV265" s="886">
        <f t="shared" si="306"/>
        <v>2251</v>
      </c>
      <c r="AW265" s="888">
        <f t="shared" si="307"/>
        <v>2131</v>
      </c>
      <c r="AX265" s="886">
        <f t="shared" si="308"/>
        <v>2131</v>
      </c>
      <c r="AY265" s="886">
        <f t="shared" si="309"/>
        <v>2131</v>
      </c>
      <c r="AZ265" s="888">
        <f t="shared" si="310"/>
        <v>2524</v>
      </c>
      <c r="BA265" s="884">
        <f t="shared" si="311"/>
        <v>2524</v>
      </c>
      <c r="BB265" s="883">
        <f t="shared" si="312"/>
        <v>2435</v>
      </c>
      <c r="BC265" s="884">
        <f t="shared" si="313"/>
        <v>2435</v>
      </c>
      <c r="BD265" s="883">
        <f t="shared" si="314"/>
        <v>2317</v>
      </c>
      <c r="BE265" s="886">
        <f t="shared" si="315"/>
        <v>2317</v>
      </c>
      <c r="BF265" s="886">
        <f t="shared" si="316"/>
        <v>2317</v>
      </c>
      <c r="BG265" s="888">
        <f t="shared" si="317"/>
        <v>2550</v>
      </c>
      <c r="BH265" s="886">
        <f t="shared" si="318"/>
        <v>2550</v>
      </c>
      <c r="BI265" s="886">
        <f t="shared" si="319"/>
        <v>2550</v>
      </c>
      <c r="BJ265" s="890">
        <f t="shared" si="320"/>
        <v>3067</v>
      </c>
      <c r="BK265" s="885">
        <f t="shared" si="321"/>
        <v>3067</v>
      </c>
      <c r="BL265" s="885">
        <f t="shared" si="322"/>
        <v>3067</v>
      </c>
      <c r="BM265" s="762">
        <v>1876</v>
      </c>
      <c r="BN265" s="630">
        <v>2120</v>
      </c>
      <c r="BO265" s="626">
        <v>2489</v>
      </c>
      <c r="BP265" s="763"/>
      <c r="BQ265" s="630"/>
      <c r="BR265" s="626"/>
      <c r="BS265" s="768">
        <f t="shared" si="323"/>
        <v>441</v>
      </c>
      <c r="BT265" s="768">
        <f t="shared" si="324"/>
        <v>430</v>
      </c>
      <c r="BU265" s="771">
        <f t="shared" si="325"/>
        <v>578</v>
      </c>
      <c r="BV265" s="631">
        <v>1437</v>
      </c>
      <c r="BW265" s="764">
        <v>1320</v>
      </c>
      <c r="BX265" s="625">
        <v>1287</v>
      </c>
      <c r="BY265" s="631">
        <v>59</v>
      </c>
      <c r="BZ265" s="764">
        <v>54</v>
      </c>
      <c r="CA265" s="625">
        <v>39</v>
      </c>
      <c r="CB265" s="631"/>
      <c r="CC265" s="764"/>
      <c r="CD265" s="625">
        <v>0</v>
      </c>
      <c r="CE265" s="773">
        <f t="shared" si="326"/>
        <v>883</v>
      </c>
      <c r="CF265" s="774">
        <f t="shared" si="327"/>
        <v>877</v>
      </c>
      <c r="CG265" s="775">
        <f t="shared" si="328"/>
        <v>805</v>
      </c>
      <c r="CH265" s="631">
        <v>1055</v>
      </c>
      <c r="CI265" s="764">
        <v>1168</v>
      </c>
      <c r="CJ265" s="776">
        <v>1211</v>
      </c>
      <c r="CK265" s="874"/>
      <c r="CL265" s="778"/>
      <c r="CM265" s="630"/>
      <c r="CN265" s="630"/>
      <c r="CO265" s="764"/>
      <c r="CP265" s="780"/>
      <c r="CQ265" s="777"/>
      <c r="CR265" s="778"/>
      <c r="CS265" s="778"/>
      <c r="CT265" s="778"/>
      <c r="CU265" s="778"/>
      <c r="CV265" s="630"/>
      <c r="CW265" s="764"/>
      <c r="CX265" s="625"/>
      <c r="CY265" s="777"/>
      <c r="CZ265" s="778"/>
      <c r="DA265" s="778"/>
      <c r="DB265" s="778"/>
      <c r="DC265" s="778"/>
      <c r="DD265" s="764"/>
      <c r="DE265" s="764"/>
      <c r="DF265" s="625"/>
      <c r="DG265" s="892">
        <f t="shared" si="282"/>
        <v>0</v>
      </c>
      <c r="DH265" s="884">
        <f t="shared" si="329"/>
        <v>0</v>
      </c>
      <c r="DI265" s="883">
        <f t="shared" si="283"/>
        <v>0</v>
      </c>
      <c r="DJ265" s="884">
        <f t="shared" si="330"/>
        <v>0</v>
      </c>
      <c r="DK265" s="883">
        <f t="shared" si="284"/>
        <v>0</v>
      </c>
      <c r="DL265" s="884">
        <f t="shared" si="331"/>
        <v>0</v>
      </c>
      <c r="DM265" s="888">
        <f t="shared" si="285"/>
        <v>0</v>
      </c>
      <c r="DN265" s="886">
        <f t="shared" si="332"/>
        <v>0</v>
      </c>
      <c r="DO265" s="886">
        <f t="shared" si="286"/>
        <v>0</v>
      </c>
      <c r="DP265" s="888">
        <f t="shared" si="287"/>
        <v>0</v>
      </c>
      <c r="DQ265" s="886">
        <f t="shared" si="333"/>
        <v>0</v>
      </c>
      <c r="DR265" s="886">
        <f t="shared" si="288"/>
        <v>0</v>
      </c>
      <c r="DS265" s="888">
        <f t="shared" si="289"/>
        <v>0</v>
      </c>
      <c r="DT265" s="886">
        <f t="shared" si="334"/>
        <v>0</v>
      </c>
      <c r="DU265" s="886">
        <f t="shared" si="290"/>
        <v>0</v>
      </c>
      <c r="DV265" s="886">
        <f t="shared" si="335"/>
        <v>0</v>
      </c>
      <c r="DW265" s="888">
        <f t="shared" si="292"/>
        <v>0</v>
      </c>
      <c r="DX265" s="886">
        <f t="shared" si="336"/>
        <v>0</v>
      </c>
      <c r="DY265" s="886">
        <f t="shared" si="337"/>
        <v>0</v>
      </c>
      <c r="DZ265" s="954">
        <f t="shared" si="294"/>
        <v>0</v>
      </c>
      <c r="EA265" s="885">
        <f t="shared" si="338"/>
        <v>0</v>
      </c>
      <c r="EB265" s="885">
        <f t="shared" si="339"/>
        <v>0</v>
      </c>
      <c r="EC265" s="631"/>
      <c r="ED265" s="764"/>
      <c r="EE265" s="626"/>
      <c r="EF265" s="630"/>
      <c r="EG265" s="764"/>
      <c r="EH265" s="632"/>
      <c r="EI265" s="774">
        <f t="shared" si="340"/>
        <v>0</v>
      </c>
      <c r="EJ265" s="774">
        <f t="shared" si="341"/>
        <v>0</v>
      </c>
      <c r="EK265" s="775">
        <f t="shared" si="342"/>
        <v>0</v>
      </c>
      <c r="EL265" s="772"/>
      <c r="EM265" s="767"/>
      <c r="EN265" s="770"/>
      <c r="EO265" s="631"/>
      <c r="EP265" s="764"/>
      <c r="EQ265" s="632"/>
      <c r="ER265" s="631"/>
      <c r="ES265" s="764"/>
      <c r="ET265" s="626"/>
      <c r="EU265" s="774">
        <f t="shared" si="343"/>
        <v>0</v>
      </c>
      <c r="EV265" s="774">
        <f t="shared" si="344"/>
        <v>0</v>
      </c>
      <c r="EW265" s="775">
        <f t="shared" si="345"/>
        <v>0</v>
      </c>
      <c r="EX265" s="772"/>
      <c r="EY265" s="767"/>
      <c r="EZ265" s="606"/>
    </row>
    <row r="266" spans="1:156">
      <c r="A266" s="621" t="s">
        <v>89</v>
      </c>
      <c r="B266" s="627" t="s">
        <v>637</v>
      </c>
      <c r="C266" s="830"/>
      <c r="D266" s="628">
        <v>175342</v>
      </c>
      <c r="E266" s="628">
        <v>4</v>
      </c>
      <c r="F266" s="762">
        <v>845</v>
      </c>
      <c r="G266" s="763">
        <v>781</v>
      </c>
      <c r="H266" s="763">
        <v>831</v>
      </c>
      <c r="I266" s="630">
        <v>797</v>
      </c>
      <c r="J266" s="630">
        <v>611</v>
      </c>
      <c r="K266" s="630">
        <v>649</v>
      </c>
      <c r="L266" s="625">
        <v>915</v>
      </c>
      <c r="M266" s="762">
        <v>552</v>
      </c>
      <c r="N266" s="763">
        <v>489</v>
      </c>
      <c r="O266" s="629">
        <v>495</v>
      </c>
      <c r="P266" s="629">
        <v>423</v>
      </c>
      <c r="Q266" s="763">
        <v>495</v>
      </c>
      <c r="R266" s="763">
        <v>572</v>
      </c>
      <c r="S266" s="763">
        <v>526</v>
      </c>
      <c r="T266" s="763">
        <v>545</v>
      </c>
      <c r="U266" s="763">
        <v>514</v>
      </c>
      <c r="V266" s="630">
        <v>451</v>
      </c>
      <c r="W266" s="764">
        <v>463</v>
      </c>
      <c r="X266" s="625">
        <v>588</v>
      </c>
      <c r="Y266" s="762">
        <v>0</v>
      </c>
      <c r="Z266" s="763">
        <v>0</v>
      </c>
      <c r="AA266" s="763">
        <v>0</v>
      </c>
      <c r="AB266" s="763">
        <v>0</v>
      </c>
      <c r="AC266" s="630">
        <v>0</v>
      </c>
      <c r="AD266" s="764">
        <v>0</v>
      </c>
      <c r="AE266" s="763">
        <v>0</v>
      </c>
      <c r="AF266" s="763">
        <v>0</v>
      </c>
      <c r="AG266" s="763">
        <v>0</v>
      </c>
      <c r="AH266" s="630">
        <v>0</v>
      </c>
      <c r="AI266" s="764"/>
      <c r="AJ266" s="625"/>
      <c r="AK266" s="892">
        <f t="shared" si="295"/>
        <v>552</v>
      </c>
      <c r="AL266" s="884">
        <f t="shared" si="296"/>
        <v>552</v>
      </c>
      <c r="AM266" s="883">
        <f t="shared" si="297"/>
        <v>489</v>
      </c>
      <c r="AN266" s="884">
        <f t="shared" si="298"/>
        <v>489</v>
      </c>
      <c r="AO266" s="883">
        <f t="shared" si="299"/>
        <v>495</v>
      </c>
      <c r="AP266" s="884">
        <f t="shared" si="300"/>
        <v>495</v>
      </c>
      <c r="AQ266" s="768">
        <f t="shared" si="301"/>
        <v>423</v>
      </c>
      <c r="AR266" s="883">
        <f t="shared" si="302"/>
        <v>495</v>
      </c>
      <c r="AS266" s="886">
        <f t="shared" si="303"/>
        <v>495</v>
      </c>
      <c r="AT266" s="888">
        <f t="shared" si="304"/>
        <v>572</v>
      </c>
      <c r="AU266" s="886">
        <f t="shared" si="305"/>
        <v>572</v>
      </c>
      <c r="AV266" s="886">
        <f t="shared" si="306"/>
        <v>572</v>
      </c>
      <c r="AW266" s="888">
        <f t="shared" si="307"/>
        <v>526</v>
      </c>
      <c r="AX266" s="886">
        <f t="shared" si="308"/>
        <v>526</v>
      </c>
      <c r="AY266" s="886">
        <f t="shared" si="309"/>
        <v>526</v>
      </c>
      <c r="AZ266" s="888">
        <f t="shared" si="310"/>
        <v>545</v>
      </c>
      <c r="BA266" s="884">
        <f t="shared" si="311"/>
        <v>545</v>
      </c>
      <c r="BB266" s="883">
        <f t="shared" si="312"/>
        <v>514</v>
      </c>
      <c r="BC266" s="884">
        <f t="shared" si="313"/>
        <v>514</v>
      </c>
      <c r="BD266" s="883">
        <f t="shared" si="314"/>
        <v>451</v>
      </c>
      <c r="BE266" s="886">
        <f t="shared" si="315"/>
        <v>451</v>
      </c>
      <c r="BF266" s="886">
        <f t="shared" si="316"/>
        <v>451</v>
      </c>
      <c r="BG266" s="888">
        <f t="shared" si="317"/>
        <v>463</v>
      </c>
      <c r="BH266" s="886">
        <f t="shared" si="318"/>
        <v>463</v>
      </c>
      <c r="BI266" s="886">
        <f t="shared" si="319"/>
        <v>463</v>
      </c>
      <c r="BJ266" s="890">
        <f t="shared" si="320"/>
        <v>588</v>
      </c>
      <c r="BK266" s="885">
        <f t="shared" si="321"/>
        <v>588</v>
      </c>
      <c r="BL266" s="885">
        <f t="shared" si="322"/>
        <v>588</v>
      </c>
      <c r="BM266" s="762">
        <v>317</v>
      </c>
      <c r="BN266" s="630">
        <v>318</v>
      </c>
      <c r="BO266" s="626">
        <v>392</v>
      </c>
      <c r="BP266" s="763"/>
      <c r="BQ266" s="630"/>
      <c r="BR266" s="626"/>
      <c r="BS266" s="768">
        <f t="shared" si="323"/>
        <v>134</v>
      </c>
      <c r="BT266" s="768">
        <f t="shared" si="324"/>
        <v>145</v>
      </c>
      <c r="BU266" s="771">
        <f t="shared" si="325"/>
        <v>196</v>
      </c>
      <c r="BV266" s="631">
        <v>188</v>
      </c>
      <c r="BW266" s="764">
        <v>210</v>
      </c>
      <c r="BX266" s="625">
        <v>181</v>
      </c>
      <c r="BY266" s="631">
        <v>19</v>
      </c>
      <c r="BZ266" s="764">
        <v>25</v>
      </c>
      <c r="CA266" s="625">
        <v>28</v>
      </c>
      <c r="CB266" s="631">
        <v>0</v>
      </c>
      <c r="CC266" s="764"/>
      <c r="CD266" s="625">
        <v>0</v>
      </c>
      <c r="CE266" s="773">
        <f t="shared" si="326"/>
        <v>288</v>
      </c>
      <c r="CF266" s="774">
        <f t="shared" si="327"/>
        <v>337</v>
      </c>
      <c r="CG266" s="775">
        <f t="shared" si="328"/>
        <v>317</v>
      </c>
      <c r="CH266" s="633">
        <v>256</v>
      </c>
      <c r="CI266" s="764">
        <v>231</v>
      </c>
      <c r="CJ266" s="776">
        <v>229</v>
      </c>
      <c r="CK266" s="874"/>
      <c r="CL266" s="778"/>
      <c r="CM266" s="630"/>
      <c r="CN266" s="630"/>
      <c r="CO266" s="764"/>
      <c r="CP266" s="780"/>
      <c r="CQ266" s="777"/>
      <c r="CR266" s="778"/>
      <c r="CS266" s="778"/>
      <c r="CT266" s="778"/>
      <c r="CU266" s="778"/>
      <c r="CV266" s="630"/>
      <c r="CW266" s="764"/>
      <c r="CX266" s="625"/>
      <c r="CY266" s="777"/>
      <c r="CZ266" s="778"/>
      <c r="DA266" s="778"/>
      <c r="DB266" s="778"/>
      <c r="DC266" s="778"/>
      <c r="DD266" s="764"/>
      <c r="DE266" s="764"/>
      <c r="DF266" s="625"/>
      <c r="DG266" s="892">
        <f t="shared" si="282"/>
        <v>0</v>
      </c>
      <c r="DH266" s="884">
        <f t="shared" si="329"/>
        <v>0</v>
      </c>
      <c r="DI266" s="883">
        <f t="shared" si="283"/>
        <v>0</v>
      </c>
      <c r="DJ266" s="884">
        <f t="shared" si="330"/>
        <v>0</v>
      </c>
      <c r="DK266" s="883">
        <f t="shared" si="284"/>
        <v>0</v>
      </c>
      <c r="DL266" s="884">
        <f t="shared" si="331"/>
        <v>0</v>
      </c>
      <c r="DM266" s="888">
        <f t="shared" si="285"/>
        <v>0</v>
      </c>
      <c r="DN266" s="886">
        <f t="shared" si="332"/>
        <v>0</v>
      </c>
      <c r="DO266" s="886">
        <f t="shared" si="286"/>
        <v>0</v>
      </c>
      <c r="DP266" s="888">
        <f t="shared" si="287"/>
        <v>0</v>
      </c>
      <c r="DQ266" s="886">
        <f t="shared" si="333"/>
        <v>0</v>
      </c>
      <c r="DR266" s="886">
        <f t="shared" si="288"/>
        <v>0</v>
      </c>
      <c r="DS266" s="888">
        <f t="shared" si="289"/>
        <v>0</v>
      </c>
      <c r="DT266" s="886">
        <f t="shared" si="334"/>
        <v>0</v>
      </c>
      <c r="DU266" s="886">
        <f t="shared" si="290"/>
        <v>0</v>
      </c>
      <c r="DV266" s="886">
        <f t="shared" si="335"/>
        <v>0</v>
      </c>
      <c r="DW266" s="888">
        <f t="shared" si="292"/>
        <v>0</v>
      </c>
      <c r="DX266" s="886">
        <f t="shared" si="336"/>
        <v>0</v>
      </c>
      <c r="DY266" s="886">
        <f t="shared" si="337"/>
        <v>0</v>
      </c>
      <c r="DZ266" s="954">
        <f t="shared" si="294"/>
        <v>0</v>
      </c>
      <c r="EA266" s="885">
        <f t="shared" si="338"/>
        <v>0</v>
      </c>
      <c r="EB266" s="885">
        <f t="shared" si="339"/>
        <v>0</v>
      </c>
      <c r="EC266" s="631"/>
      <c r="ED266" s="764"/>
      <c r="EE266" s="626"/>
      <c r="EF266" s="630"/>
      <c r="EG266" s="764"/>
      <c r="EH266" s="632"/>
      <c r="EI266" s="774">
        <f t="shared" si="340"/>
        <v>0</v>
      </c>
      <c r="EJ266" s="774">
        <f t="shared" si="341"/>
        <v>0</v>
      </c>
      <c r="EK266" s="775">
        <f t="shared" si="342"/>
        <v>0</v>
      </c>
      <c r="EL266" s="772"/>
      <c r="EM266" s="767"/>
      <c r="EN266" s="770"/>
      <c r="EO266" s="631"/>
      <c r="EP266" s="764"/>
      <c r="EQ266" s="632"/>
      <c r="ER266" s="631"/>
      <c r="ES266" s="764"/>
      <c r="ET266" s="626"/>
      <c r="EU266" s="774">
        <f t="shared" si="343"/>
        <v>0</v>
      </c>
      <c r="EV266" s="774">
        <f t="shared" si="344"/>
        <v>0</v>
      </c>
      <c r="EW266" s="775">
        <f t="shared" si="345"/>
        <v>0</v>
      </c>
      <c r="EX266" s="772"/>
      <c r="EY266" s="767"/>
      <c r="EZ266" s="606"/>
    </row>
    <row r="267" spans="1:156">
      <c r="A267" s="621" t="s">
        <v>89</v>
      </c>
      <c r="B267" s="627" t="s">
        <v>638</v>
      </c>
      <c r="C267" s="830"/>
      <c r="D267" s="628">
        <v>175616</v>
      </c>
      <c r="E267" s="628">
        <v>4</v>
      </c>
      <c r="F267" s="762">
        <v>974</v>
      </c>
      <c r="G267" s="763">
        <v>1014</v>
      </c>
      <c r="H267" s="763">
        <v>1019</v>
      </c>
      <c r="I267" s="630">
        <v>904</v>
      </c>
      <c r="J267" s="630">
        <v>893</v>
      </c>
      <c r="K267" s="630">
        <v>865</v>
      </c>
      <c r="L267" s="625">
        <v>807</v>
      </c>
      <c r="M267" s="762">
        <v>458</v>
      </c>
      <c r="N267" s="763">
        <v>462</v>
      </c>
      <c r="O267" s="629">
        <v>427</v>
      </c>
      <c r="P267" s="629">
        <v>352</v>
      </c>
      <c r="Q267" s="763">
        <v>327</v>
      </c>
      <c r="R267" s="763">
        <v>381</v>
      </c>
      <c r="S267" s="763">
        <v>393</v>
      </c>
      <c r="T267" s="763">
        <v>465</v>
      </c>
      <c r="U267" s="763">
        <v>477</v>
      </c>
      <c r="V267" s="630">
        <v>392</v>
      </c>
      <c r="W267" s="764">
        <v>367</v>
      </c>
      <c r="X267" s="625">
        <v>372</v>
      </c>
      <c r="Y267" s="762">
        <v>0</v>
      </c>
      <c r="Z267" s="763">
        <v>0</v>
      </c>
      <c r="AA267" s="763">
        <v>0</v>
      </c>
      <c r="AB267" s="763">
        <v>1</v>
      </c>
      <c r="AC267" s="630">
        <v>0</v>
      </c>
      <c r="AD267" s="764">
        <v>0</v>
      </c>
      <c r="AE267" s="763">
        <v>0</v>
      </c>
      <c r="AF267" s="763">
        <v>0</v>
      </c>
      <c r="AG267" s="763">
        <v>0</v>
      </c>
      <c r="AH267" s="630">
        <v>1</v>
      </c>
      <c r="AI267" s="764"/>
      <c r="AJ267" s="625">
        <v>1</v>
      </c>
      <c r="AK267" s="892">
        <f t="shared" si="295"/>
        <v>458</v>
      </c>
      <c r="AL267" s="884">
        <f t="shared" si="296"/>
        <v>458</v>
      </c>
      <c r="AM267" s="883">
        <f t="shared" si="297"/>
        <v>462</v>
      </c>
      <c r="AN267" s="884">
        <f t="shared" si="298"/>
        <v>462</v>
      </c>
      <c r="AO267" s="883">
        <f t="shared" si="299"/>
        <v>427</v>
      </c>
      <c r="AP267" s="884">
        <f t="shared" si="300"/>
        <v>427</v>
      </c>
      <c r="AQ267" s="768">
        <f t="shared" si="301"/>
        <v>351</v>
      </c>
      <c r="AR267" s="883">
        <f t="shared" si="302"/>
        <v>327</v>
      </c>
      <c r="AS267" s="886">
        <f t="shared" si="303"/>
        <v>327</v>
      </c>
      <c r="AT267" s="888">
        <f t="shared" si="304"/>
        <v>381</v>
      </c>
      <c r="AU267" s="886">
        <f t="shared" si="305"/>
        <v>381</v>
      </c>
      <c r="AV267" s="886">
        <f t="shared" si="306"/>
        <v>381</v>
      </c>
      <c r="AW267" s="888">
        <f t="shared" si="307"/>
        <v>393</v>
      </c>
      <c r="AX267" s="886">
        <f t="shared" si="308"/>
        <v>393</v>
      </c>
      <c r="AY267" s="886">
        <f t="shared" si="309"/>
        <v>393</v>
      </c>
      <c r="AZ267" s="888">
        <f t="shared" si="310"/>
        <v>465</v>
      </c>
      <c r="BA267" s="884">
        <f t="shared" si="311"/>
        <v>465</v>
      </c>
      <c r="BB267" s="883">
        <f t="shared" si="312"/>
        <v>477</v>
      </c>
      <c r="BC267" s="884">
        <f t="shared" si="313"/>
        <v>477</v>
      </c>
      <c r="BD267" s="883">
        <f t="shared" si="314"/>
        <v>391</v>
      </c>
      <c r="BE267" s="886">
        <f t="shared" si="315"/>
        <v>391</v>
      </c>
      <c r="BF267" s="886">
        <f t="shared" si="316"/>
        <v>391</v>
      </c>
      <c r="BG267" s="888">
        <f t="shared" si="317"/>
        <v>367</v>
      </c>
      <c r="BH267" s="886">
        <f t="shared" si="318"/>
        <v>367</v>
      </c>
      <c r="BI267" s="886">
        <f t="shared" si="319"/>
        <v>367</v>
      </c>
      <c r="BJ267" s="890">
        <f t="shared" si="320"/>
        <v>371</v>
      </c>
      <c r="BK267" s="885">
        <f t="shared" si="321"/>
        <v>371</v>
      </c>
      <c r="BL267" s="885">
        <f t="shared" si="322"/>
        <v>371</v>
      </c>
      <c r="BM267" s="762">
        <v>245</v>
      </c>
      <c r="BN267" s="630">
        <v>215</v>
      </c>
      <c r="BO267" s="626">
        <v>227</v>
      </c>
      <c r="BP267" s="763"/>
      <c r="BQ267" s="630"/>
      <c r="BR267" s="626"/>
      <c r="BS267" s="768">
        <f t="shared" si="323"/>
        <v>146</v>
      </c>
      <c r="BT267" s="768">
        <f t="shared" si="324"/>
        <v>152</v>
      </c>
      <c r="BU267" s="771">
        <f t="shared" si="325"/>
        <v>144</v>
      </c>
      <c r="BV267" s="631">
        <v>147</v>
      </c>
      <c r="BW267" s="764">
        <v>177</v>
      </c>
      <c r="BX267" s="625">
        <v>127</v>
      </c>
      <c r="BY267" s="631">
        <v>13</v>
      </c>
      <c r="BZ267" s="764">
        <v>15</v>
      </c>
      <c r="CA267" s="625">
        <v>16</v>
      </c>
      <c r="CB267" s="631"/>
      <c r="CC267" s="764"/>
      <c r="CD267" s="625">
        <v>0</v>
      </c>
      <c r="CE267" s="773">
        <f t="shared" si="326"/>
        <v>167</v>
      </c>
      <c r="CF267" s="774">
        <f t="shared" si="327"/>
        <v>189</v>
      </c>
      <c r="CG267" s="775">
        <f t="shared" si="328"/>
        <v>250</v>
      </c>
      <c r="CH267" s="631">
        <v>239</v>
      </c>
      <c r="CI267" s="764">
        <v>238</v>
      </c>
      <c r="CJ267" s="776">
        <v>200</v>
      </c>
      <c r="CK267" s="874"/>
      <c r="CL267" s="778"/>
      <c r="CM267" s="630"/>
      <c r="CN267" s="630"/>
      <c r="CO267" s="764"/>
      <c r="CP267" s="780"/>
      <c r="CQ267" s="777"/>
      <c r="CR267" s="778"/>
      <c r="CS267" s="778"/>
      <c r="CT267" s="778"/>
      <c r="CU267" s="778"/>
      <c r="CV267" s="630"/>
      <c r="CW267" s="764"/>
      <c r="CX267" s="625"/>
      <c r="CY267" s="777"/>
      <c r="CZ267" s="778"/>
      <c r="DA267" s="778"/>
      <c r="DB267" s="778"/>
      <c r="DC267" s="778"/>
      <c r="DD267" s="764"/>
      <c r="DE267" s="764"/>
      <c r="DF267" s="625"/>
      <c r="DG267" s="892">
        <f t="shared" si="282"/>
        <v>0</v>
      </c>
      <c r="DH267" s="884">
        <f t="shared" si="329"/>
        <v>0</v>
      </c>
      <c r="DI267" s="883">
        <f t="shared" si="283"/>
        <v>0</v>
      </c>
      <c r="DJ267" s="884">
        <f t="shared" si="330"/>
        <v>0</v>
      </c>
      <c r="DK267" s="883">
        <f t="shared" si="284"/>
        <v>0</v>
      </c>
      <c r="DL267" s="884">
        <f t="shared" si="331"/>
        <v>0</v>
      </c>
      <c r="DM267" s="888">
        <f t="shared" si="285"/>
        <v>0</v>
      </c>
      <c r="DN267" s="886">
        <f t="shared" si="332"/>
        <v>0</v>
      </c>
      <c r="DO267" s="886">
        <f t="shared" si="286"/>
        <v>0</v>
      </c>
      <c r="DP267" s="888">
        <f t="shared" si="287"/>
        <v>0</v>
      </c>
      <c r="DQ267" s="886">
        <f t="shared" si="333"/>
        <v>0</v>
      </c>
      <c r="DR267" s="886">
        <f t="shared" si="288"/>
        <v>0</v>
      </c>
      <c r="DS267" s="888">
        <f t="shared" si="289"/>
        <v>0</v>
      </c>
      <c r="DT267" s="886">
        <f t="shared" si="334"/>
        <v>0</v>
      </c>
      <c r="DU267" s="886">
        <f t="shared" si="290"/>
        <v>0</v>
      </c>
      <c r="DV267" s="886">
        <f t="shared" si="335"/>
        <v>0</v>
      </c>
      <c r="DW267" s="888">
        <f t="shared" si="292"/>
        <v>0</v>
      </c>
      <c r="DX267" s="886">
        <f t="shared" si="336"/>
        <v>0</v>
      </c>
      <c r="DY267" s="886">
        <f t="shared" si="337"/>
        <v>0</v>
      </c>
      <c r="DZ267" s="954">
        <f t="shared" si="294"/>
        <v>0</v>
      </c>
      <c r="EA267" s="885">
        <f t="shared" si="338"/>
        <v>0</v>
      </c>
      <c r="EB267" s="885">
        <f t="shared" si="339"/>
        <v>0</v>
      </c>
      <c r="EC267" s="631"/>
      <c r="ED267" s="764"/>
      <c r="EE267" s="626"/>
      <c r="EF267" s="630"/>
      <c r="EG267" s="764"/>
      <c r="EH267" s="632"/>
      <c r="EI267" s="774">
        <f t="shared" si="340"/>
        <v>0</v>
      </c>
      <c r="EJ267" s="774">
        <f t="shared" si="341"/>
        <v>0</v>
      </c>
      <c r="EK267" s="775">
        <f t="shared" si="342"/>
        <v>0</v>
      </c>
      <c r="EL267" s="772"/>
      <c r="EM267" s="767"/>
      <c r="EN267" s="770"/>
      <c r="EO267" s="631"/>
      <c r="EP267" s="764"/>
      <c r="EQ267" s="632"/>
      <c r="ER267" s="631"/>
      <c r="ES267" s="764"/>
      <c r="ET267" s="626"/>
      <c r="EU267" s="774">
        <f t="shared" si="343"/>
        <v>0</v>
      </c>
      <c r="EV267" s="774">
        <f t="shared" si="344"/>
        <v>0</v>
      </c>
      <c r="EW267" s="775">
        <f t="shared" si="345"/>
        <v>0</v>
      </c>
      <c r="EX267" s="772"/>
      <c r="EY267" s="767"/>
      <c r="EZ267" s="626"/>
    </row>
    <row r="268" spans="1:156">
      <c r="A268" s="621" t="s">
        <v>89</v>
      </c>
      <c r="B268" s="622" t="s">
        <v>639</v>
      </c>
      <c r="C268" s="830"/>
      <c r="D268" s="623">
        <v>176044</v>
      </c>
      <c r="E268" s="624">
        <v>4</v>
      </c>
      <c r="F268" s="762">
        <v>753</v>
      </c>
      <c r="G268" s="763">
        <v>660</v>
      </c>
      <c r="H268" s="763">
        <v>673</v>
      </c>
      <c r="I268" s="630">
        <v>719</v>
      </c>
      <c r="J268" s="630">
        <v>709</v>
      </c>
      <c r="K268" s="630">
        <v>710</v>
      </c>
      <c r="L268" s="625">
        <v>619</v>
      </c>
      <c r="M268" s="762">
        <v>248</v>
      </c>
      <c r="N268" s="763">
        <v>332</v>
      </c>
      <c r="O268" s="629">
        <v>257</v>
      </c>
      <c r="P268" s="629">
        <v>269</v>
      </c>
      <c r="Q268" s="763">
        <v>325</v>
      </c>
      <c r="R268" s="763">
        <v>372</v>
      </c>
      <c r="S268" s="763">
        <v>398</v>
      </c>
      <c r="T268" s="763">
        <v>443</v>
      </c>
      <c r="U268" s="763">
        <v>469</v>
      </c>
      <c r="V268" s="630">
        <v>446</v>
      </c>
      <c r="W268" s="764">
        <v>413</v>
      </c>
      <c r="X268" s="625">
        <v>382</v>
      </c>
      <c r="Y268" s="762"/>
      <c r="Z268" s="763">
        <v>0</v>
      </c>
      <c r="AA268" s="763">
        <v>0</v>
      </c>
      <c r="AB268" s="763"/>
      <c r="AC268" s="630"/>
      <c r="AD268" s="764"/>
      <c r="AE268" s="763"/>
      <c r="AF268" s="763">
        <v>0</v>
      </c>
      <c r="AG268" s="763">
        <v>0</v>
      </c>
      <c r="AH268" s="630">
        <v>1</v>
      </c>
      <c r="AI268" s="764"/>
      <c r="AJ268" s="625">
        <v>0</v>
      </c>
      <c r="AK268" s="892">
        <f t="shared" si="295"/>
        <v>248</v>
      </c>
      <c r="AL268" s="884">
        <f t="shared" si="296"/>
        <v>248</v>
      </c>
      <c r="AM268" s="883">
        <f t="shared" si="297"/>
        <v>332</v>
      </c>
      <c r="AN268" s="884">
        <f t="shared" si="298"/>
        <v>332</v>
      </c>
      <c r="AO268" s="883">
        <f t="shared" si="299"/>
        <v>257</v>
      </c>
      <c r="AP268" s="884">
        <f t="shared" si="300"/>
        <v>257</v>
      </c>
      <c r="AQ268" s="768">
        <f t="shared" si="301"/>
        <v>269</v>
      </c>
      <c r="AR268" s="883">
        <f t="shared" si="302"/>
        <v>325</v>
      </c>
      <c r="AS268" s="886">
        <f t="shared" si="303"/>
        <v>325</v>
      </c>
      <c r="AT268" s="888">
        <f t="shared" si="304"/>
        <v>372</v>
      </c>
      <c r="AU268" s="886">
        <f t="shared" si="305"/>
        <v>372</v>
      </c>
      <c r="AV268" s="886">
        <f t="shared" si="306"/>
        <v>372</v>
      </c>
      <c r="AW268" s="888">
        <f t="shared" si="307"/>
        <v>398</v>
      </c>
      <c r="AX268" s="886">
        <f t="shared" si="308"/>
        <v>398</v>
      </c>
      <c r="AY268" s="886">
        <f t="shared" si="309"/>
        <v>398</v>
      </c>
      <c r="AZ268" s="888">
        <f t="shared" si="310"/>
        <v>443</v>
      </c>
      <c r="BA268" s="884">
        <f t="shared" si="311"/>
        <v>443</v>
      </c>
      <c r="BB268" s="883">
        <f t="shared" si="312"/>
        <v>469</v>
      </c>
      <c r="BC268" s="884">
        <f t="shared" si="313"/>
        <v>469</v>
      </c>
      <c r="BD268" s="883">
        <f t="shared" si="314"/>
        <v>445</v>
      </c>
      <c r="BE268" s="886">
        <f t="shared" si="315"/>
        <v>445</v>
      </c>
      <c r="BF268" s="886">
        <f t="shared" si="316"/>
        <v>445</v>
      </c>
      <c r="BG268" s="888">
        <f t="shared" si="317"/>
        <v>413</v>
      </c>
      <c r="BH268" s="886">
        <f t="shared" si="318"/>
        <v>413</v>
      </c>
      <c r="BI268" s="886">
        <f t="shared" si="319"/>
        <v>413</v>
      </c>
      <c r="BJ268" s="890">
        <f t="shared" si="320"/>
        <v>382</v>
      </c>
      <c r="BK268" s="885">
        <f t="shared" si="321"/>
        <v>382</v>
      </c>
      <c r="BL268" s="885">
        <f t="shared" si="322"/>
        <v>382</v>
      </c>
      <c r="BM268" s="762">
        <v>259</v>
      </c>
      <c r="BN268" s="630">
        <v>217</v>
      </c>
      <c r="BO268" s="626">
        <v>249</v>
      </c>
      <c r="BP268" s="763"/>
      <c r="BQ268" s="630"/>
      <c r="BR268" s="626"/>
      <c r="BS268" s="768">
        <f t="shared" si="323"/>
        <v>186</v>
      </c>
      <c r="BT268" s="768">
        <f t="shared" si="324"/>
        <v>196</v>
      </c>
      <c r="BU268" s="771">
        <f t="shared" si="325"/>
        <v>133</v>
      </c>
      <c r="BV268" s="631">
        <v>114</v>
      </c>
      <c r="BW268" s="764">
        <v>101</v>
      </c>
      <c r="BX268" s="625">
        <v>96</v>
      </c>
      <c r="BY268" s="631">
        <v>22</v>
      </c>
      <c r="BZ268" s="764">
        <v>13</v>
      </c>
      <c r="CA268" s="625">
        <v>30</v>
      </c>
      <c r="CB268" s="631">
        <v>0</v>
      </c>
      <c r="CC268" s="764"/>
      <c r="CD268" s="625">
        <v>0</v>
      </c>
      <c r="CE268" s="773">
        <f t="shared" si="326"/>
        <v>189</v>
      </c>
      <c r="CF268" s="774">
        <f t="shared" si="327"/>
        <v>258</v>
      </c>
      <c r="CG268" s="775">
        <f t="shared" si="328"/>
        <v>272</v>
      </c>
      <c r="CH268" s="631">
        <v>126</v>
      </c>
      <c r="CI268" s="764">
        <v>92</v>
      </c>
      <c r="CJ268" s="776">
        <v>100</v>
      </c>
      <c r="CK268" s="874"/>
      <c r="CL268" s="778"/>
      <c r="CM268" s="630"/>
      <c r="CN268" s="630"/>
      <c r="CO268" s="764"/>
      <c r="CP268" s="780"/>
      <c r="CQ268" s="777"/>
      <c r="CR268" s="778"/>
      <c r="CS268" s="778"/>
      <c r="CT268" s="778"/>
      <c r="CU268" s="778"/>
      <c r="CV268" s="630"/>
      <c r="CW268" s="764"/>
      <c r="CX268" s="625"/>
      <c r="CY268" s="777"/>
      <c r="CZ268" s="778"/>
      <c r="DA268" s="778"/>
      <c r="DB268" s="778"/>
      <c r="DC268" s="778"/>
      <c r="DD268" s="764"/>
      <c r="DE268" s="764"/>
      <c r="DF268" s="625"/>
      <c r="DG268" s="892">
        <f t="shared" si="282"/>
        <v>0</v>
      </c>
      <c r="DH268" s="884">
        <f t="shared" si="329"/>
        <v>0</v>
      </c>
      <c r="DI268" s="883">
        <f t="shared" si="283"/>
        <v>0</v>
      </c>
      <c r="DJ268" s="884">
        <f t="shared" si="330"/>
        <v>0</v>
      </c>
      <c r="DK268" s="883">
        <f t="shared" si="284"/>
        <v>0</v>
      </c>
      <c r="DL268" s="884">
        <f t="shared" si="331"/>
        <v>0</v>
      </c>
      <c r="DM268" s="888">
        <f t="shared" si="285"/>
        <v>0</v>
      </c>
      <c r="DN268" s="886">
        <f t="shared" si="332"/>
        <v>0</v>
      </c>
      <c r="DO268" s="886">
        <f t="shared" si="286"/>
        <v>0</v>
      </c>
      <c r="DP268" s="888">
        <f t="shared" si="287"/>
        <v>0</v>
      </c>
      <c r="DQ268" s="886">
        <f t="shared" si="333"/>
        <v>0</v>
      </c>
      <c r="DR268" s="886">
        <f t="shared" si="288"/>
        <v>0</v>
      </c>
      <c r="DS268" s="888">
        <f t="shared" si="289"/>
        <v>0</v>
      </c>
      <c r="DT268" s="886">
        <f t="shared" si="334"/>
        <v>0</v>
      </c>
      <c r="DU268" s="886">
        <f t="shared" si="290"/>
        <v>0</v>
      </c>
      <c r="DV268" s="886">
        <f t="shared" si="335"/>
        <v>0</v>
      </c>
      <c r="DW268" s="888">
        <f t="shared" si="292"/>
        <v>0</v>
      </c>
      <c r="DX268" s="886">
        <f t="shared" si="336"/>
        <v>0</v>
      </c>
      <c r="DY268" s="886">
        <f t="shared" si="337"/>
        <v>0</v>
      </c>
      <c r="DZ268" s="954">
        <f t="shared" si="294"/>
        <v>0</v>
      </c>
      <c r="EA268" s="885">
        <f t="shared" si="338"/>
        <v>0</v>
      </c>
      <c r="EB268" s="885">
        <f t="shared" si="339"/>
        <v>0</v>
      </c>
      <c r="EC268" s="631"/>
      <c r="ED268" s="764"/>
      <c r="EE268" s="626"/>
      <c r="EF268" s="630"/>
      <c r="EG268" s="764"/>
      <c r="EH268" s="632"/>
      <c r="EI268" s="774">
        <f t="shared" si="340"/>
        <v>0</v>
      </c>
      <c r="EJ268" s="774">
        <f t="shared" si="341"/>
        <v>0</v>
      </c>
      <c r="EK268" s="775">
        <f t="shared" si="342"/>
        <v>0</v>
      </c>
      <c r="EL268" s="772"/>
      <c r="EM268" s="767"/>
      <c r="EN268" s="770"/>
      <c r="EO268" s="631"/>
      <c r="EP268" s="764"/>
      <c r="EQ268" s="632"/>
      <c r="ER268" s="631"/>
      <c r="ES268" s="764"/>
      <c r="ET268" s="626"/>
      <c r="EU268" s="774">
        <f t="shared" si="343"/>
        <v>0</v>
      </c>
      <c r="EV268" s="774">
        <f t="shared" si="344"/>
        <v>0</v>
      </c>
      <c r="EW268" s="775">
        <f t="shared" si="345"/>
        <v>0</v>
      </c>
      <c r="EX268" s="772"/>
      <c r="EY268" s="767"/>
      <c r="EZ268" s="626"/>
    </row>
    <row r="269" spans="1:156">
      <c r="A269" s="621" t="s">
        <v>89</v>
      </c>
      <c r="B269" s="627" t="s">
        <v>640</v>
      </c>
      <c r="C269" s="830"/>
      <c r="D269" s="628">
        <v>176035</v>
      </c>
      <c r="E269" s="628">
        <v>5</v>
      </c>
      <c r="F269" s="762">
        <v>561</v>
      </c>
      <c r="G269" s="763">
        <v>553</v>
      </c>
      <c r="H269" s="763">
        <v>568</v>
      </c>
      <c r="I269" s="630">
        <v>549</v>
      </c>
      <c r="J269" s="630">
        <v>540</v>
      </c>
      <c r="K269" s="630">
        <v>559</v>
      </c>
      <c r="L269" s="1051">
        <v>623</v>
      </c>
      <c r="M269" s="762">
        <v>198</v>
      </c>
      <c r="N269" s="763">
        <v>193</v>
      </c>
      <c r="O269" s="629">
        <v>183</v>
      </c>
      <c r="P269" s="629">
        <v>238</v>
      </c>
      <c r="Q269" s="763">
        <v>190</v>
      </c>
      <c r="R269" s="763">
        <v>231</v>
      </c>
      <c r="S269" s="763">
        <v>222</v>
      </c>
      <c r="T269" s="763">
        <v>199</v>
      </c>
      <c r="U269" s="763">
        <v>212</v>
      </c>
      <c r="V269" s="630">
        <v>239</v>
      </c>
      <c r="W269" s="764">
        <v>210</v>
      </c>
      <c r="X269" s="625">
        <v>192</v>
      </c>
      <c r="Y269" s="762"/>
      <c r="Z269" s="763">
        <v>1</v>
      </c>
      <c r="AA269" s="763">
        <v>0</v>
      </c>
      <c r="AB269" s="763"/>
      <c r="AC269" s="630"/>
      <c r="AD269" s="764"/>
      <c r="AE269" s="763"/>
      <c r="AF269" s="763">
        <v>0</v>
      </c>
      <c r="AG269" s="763">
        <v>0</v>
      </c>
      <c r="AH269" s="630">
        <v>0</v>
      </c>
      <c r="AI269" s="764">
        <v>4</v>
      </c>
      <c r="AJ269" s="625">
        <v>0</v>
      </c>
      <c r="AK269" s="892">
        <f t="shared" si="295"/>
        <v>198</v>
      </c>
      <c r="AL269" s="884">
        <f t="shared" si="296"/>
        <v>198</v>
      </c>
      <c r="AM269" s="883">
        <f t="shared" si="297"/>
        <v>192</v>
      </c>
      <c r="AN269" s="884">
        <f t="shared" si="298"/>
        <v>192</v>
      </c>
      <c r="AO269" s="883">
        <f t="shared" si="299"/>
        <v>183</v>
      </c>
      <c r="AP269" s="884">
        <f t="shared" si="300"/>
        <v>183</v>
      </c>
      <c r="AQ269" s="768">
        <f t="shared" si="301"/>
        <v>238</v>
      </c>
      <c r="AR269" s="883">
        <f t="shared" si="302"/>
        <v>190</v>
      </c>
      <c r="AS269" s="886">
        <f t="shared" si="303"/>
        <v>190</v>
      </c>
      <c r="AT269" s="888">
        <f t="shared" si="304"/>
        <v>231</v>
      </c>
      <c r="AU269" s="886">
        <f t="shared" si="305"/>
        <v>231</v>
      </c>
      <c r="AV269" s="886">
        <f t="shared" si="306"/>
        <v>231</v>
      </c>
      <c r="AW269" s="888">
        <f t="shared" si="307"/>
        <v>222</v>
      </c>
      <c r="AX269" s="886">
        <f t="shared" si="308"/>
        <v>222</v>
      </c>
      <c r="AY269" s="886">
        <f t="shared" si="309"/>
        <v>222</v>
      </c>
      <c r="AZ269" s="888">
        <f t="shared" si="310"/>
        <v>199</v>
      </c>
      <c r="BA269" s="884">
        <f t="shared" si="311"/>
        <v>199</v>
      </c>
      <c r="BB269" s="883">
        <f t="shared" si="312"/>
        <v>212</v>
      </c>
      <c r="BC269" s="884">
        <f t="shared" si="313"/>
        <v>212</v>
      </c>
      <c r="BD269" s="883">
        <f t="shared" si="314"/>
        <v>239</v>
      </c>
      <c r="BE269" s="886">
        <f t="shared" si="315"/>
        <v>239</v>
      </c>
      <c r="BF269" s="886">
        <f t="shared" si="316"/>
        <v>239</v>
      </c>
      <c r="BG269" s="888">
        <f t="shared" si="317"/>
        <v>206</v>
      </c>
      <c r="BH269" s="886">
        <f t="shared" si="318"/>
        <v>206</v>
      </c>
      <c r="BI269" s="886">
        <f t="shared" si="319"/>
        <v>206</v>
      </c>
      <c r="BJ269" s="890">
        <f t="shared" si="320"/>
        <v>192</v>
      </c>
      <c r="BK269" s="885">
        <f t="shared" si="321"/>
        <v>192</v>
      </c>
      <c r="BL269" s="885">
        <f t="shared" si="322"/>
        <v>192</v>
      </c>
      <c r="BM269" s="762">
        <v>163</v>
      </c>
      <c r="BN269" s="630">
        <v>154</v>
      </c>
      <c r="BO269" s="626">
        <v>144</v>
      </c>
      <c r="BP269" s="763"/>
      <c r="BQ269" s="630"/>
      <c r="BR269" s="626"/>
      <c r="BS269" s="768">
        <f t="shared" si="323"/>
        <v>76</v>
      </c>
      <c r="BT269" s="768">
        <f t="shared" si="324"/>
        <v>52</v>
      </c>
      <c r="BU269" s="771">
        <f t="shared" si="325"/>
        <v>48</v>
      </c>
      <c r="BV269" s="631">
        <v>77</v>
      </c>
      <c r="BW269" s="764">
        <v>91</v>
      </c>
      <c r="BX269" s="625">
        <v>87</v>
      </c>
      <c r="BY269" s="631">
        <v>6</v>
      </c>
      <c r="BZ269" s="764">
        <v>15</v>
      </c>
      <c r="CA269" s="625">
        <v>8</v>
      </c>
      <c r="CB269" s="631">
        <v>0</v>
      </c>
      <c r="CC269" s="764"/>
      <c r="CD269" s="625">
        <v>0</v>
      </c>
      <c r="CE269" s="773">
        <f t="shared" si="326"/>
        <v>107</v>
      </c>
      <c r="CF269" s="774">
        <f t="shared" si="327"/>
        <v>125</v>
      </c>
      <c r="CG269" s="775">
        <f t="shared" si="328"/>
        <v>127</v>
      </c>
      <c r="CH269" s="631">
        <v>91</v>
      </c>
      <c r="CI269" s="764">
        <v>86</v>
      </c>
      <c r="CJ269" s="776">
        <v>77</v>
      </c>
      <c r="CK269" s="874"/>
      <c r="CL269" s="778"/>
      <c r="CM269" s="630"/>
      <c r="CN269" s="630"/>
      <c r="CO269" s="764"/>
      <c r="CP269" s="780"/>
      <c r="CQ269" s="777"/>
      <c r="CR269" s="778"/>
      <c r="CS269" s="778"/>
      <c r="CT269" s="778"/>
      <c r="CU269" s="778"/>
      <c r="CV269" s="630"/>
      <c r="CW269" s="764"/>
      <c r="CX269" s="625"/>
      <c r="CY269" s="777"/>
      <c r="CZ269" s="778"/>
      <c r="DA269" s="778"/>
      <c r="DB269" s="778"/>
      <c r="DC269" s="778"/>
      <c r="DD269" s="764"/>
      <c r="DE269" s="764"/>
      <c r="DF269" s="625"/>
      <c r="DG269" s="892">
        <f t="shared" si="282"/>
        <v>0</v>
      </c>
      <c r="DH269" s="884">
        <f t="shared" si="329"/>
        <v>0</v>
      </c>
      <c r="DI269" s="883">
        <f t="shared" si="283"/>
        <v>0</v>
      </c>
      <c r="DJ269" s="884">
        <f t="shared" si="330"/>
        <v>0</v>
      </c>
      <c r="DK269" s="883">
        <f t="shared" si="284"/>
        <v>0</v>
      </c>
      <c r="DL269" s="884">
        <f t="shared" si="331"/>
        <v>0</v>
      </c>
      <c r="DM269" s="888">
        <f t="shared" si="285"/>
        <v>0</v>
      </c>
      <c r="DN269" s="886">
        <f t="shared" si="332"/>
        <v>0</v>
      </c>
      <c r="DO269" s="886">
        <f t="shared" si="286"/>
        <v>0</v>
      </c>
      <c r="DP269" s="888">
        <f t="shared" si="287"/>
        <v>0</v>
      </c>
      <c r="DQ269" s="886">
        <f t="shared" si="333"/>
        <v>0</v>
      </c>
      <c r="DR269" s="886">
        <f t="shared" si="288"/>
        <v>0</v>
      </c>
      <c r="DS269" s="888">
        <f t="shared" si="289"/>
        <v>0</v>
      </c>
      <c r="DT269" s="886">
        <f t="shared" si="334"/>
        <v>0</v>
      </c>
      <c r="DU269" s="886">
        <f t="shared" si="290"/>
        <v>0</v>
      </c>
      <c r="DV269" s="886">
        <f t="shared" si="335"/>
        <v>0</v>
      </c>
      <c r="DW269" s="888">
        <f t="shared" si="292"/>
        <v>0</v>
      </c>
      <c r="DX269" s="886">
        <f t="shared" si="336"/>
        <v>0</v>
      </c>
      <c r="DY269" s="886">
        <f t="shared" si="337"/>
        <v>0</v>
      </c>
      <c r="DZ269" s="954">
        <f t="shared" si="294"/>
        <v>0</v>
      </c>
      <c r="EA269" s="885">
        <f t="shared" si="338"/>
        <v>0</v>
      </c>
      <c r="EB269" s="885">
        <f t="shared" si="339"/>
        <v>0</v>
      </c>
      <c r="EC269" s="631"/>
      <c r="ED269" s="764"/>
      <c r="EE269" s="626"/>
      <c r="EF269" s="630"/>
      <c r="EG269" s="764"/>
      <c r="EH269" s="632"/>
      <c r="EI269" s="774">
        <f t="shared" si="340"/>
        <v>0</v>
      </c>
      <c r="EJ269" s="774">
        <f t="shared" si="341"/>
        <v>0</v>
      </c>
      <c r="EK269" s="775">
        <f t="shared" si="342"/>
        <v>0</v>
      </c>
      <c r="EL269" s="772"/>
      <c r="EM269" s="767"/>
      <c r="EN269" s="770"/>
      <c r="EO269" s="631"/>
      <c r="EP269" s="764"/>
      <c r="EQ269" s="632"/>
      <c r="ER269" s="631"/>
      <c r="ES269" s="764"/>
      <c r="ET269" s="626"/>
      <c r="EU269" s="774">
        <f t="shared" si="343"/>
        <v>0</v>
      </c>
      <c r="EV269" s="774">
        <f t="shared" si="344"/>
        <v>0</v>
      </c>
      <c r="EW269" s="775">
        <f t="shared" si="345"/>
        <v>0</v>
      </c>
      <c r="EX269" s="772"/>
      <c r="EY269" s="767"/>
      <c r="EZ269" s="626"/>
    </row>
    <row r="270" spans="1:156">
      <c r="A270" s="725" t="s">
        <v>89</v>
      </c>
      <c r="B270" s="718" t="s">
        <v>912</v>
      </c>
      <c r="C270" s="831"/>
      <c r="D270" s="675">
        <v>175786</v>
      </c>
      <c r="E270" s="675">
        <v>8</v>
      </c>
      <c r="F270" s="762"/>
      <c r="G270" s="763"/>
      <c r="H270" s="763"/>
      <c r="I270" s="764"/>
      <c r="J270" s="764"/>
      <c r="K270" s="764"/>
      <c r="L270" s="765"/>
      <c r="M270" s="762"/>
      <c r="N270" s="763"/>
      <c r="O270" s="766"/>
      <c r="P270" s="766"/>
      <c r="Q270" s="763"/>
      <c r="R270" s="763"/>
      <c r="S270" s="763"/>
      <c r="T270" s="763"/>
      <c r="U270" s="763"/>
      <c r="V270" s="764"/>
      <c r="W270" s="767"/>
      <c r="X270" s="765"/>
      <c r="Y270" s="762"/>
      <c r="Z270" s="763"/>
      <c r="AA270" s="763"/>
      <c r="AB270" s="763"/>
      <c r="AC270" s="764"/>
      <c r="AD270" s="767"/>
      <c r="AE270" s="763"/>
      <c r="AF270" s="763"/>
      <c r="AG270" s="763"/>
      <c r="AH270" s="764"/>
      <c r="AI270" s="767"/>
      <c r="AJ270" s="765"/>
      <c r="AK270" s="892">
        <f t="shared" si="295"/>
        <v>0</v>
      </c>
      <c r="AL270" s="884">
        <f t="shared" si="296"/>
        <v>0</v>
      </c>
      <c r="AM270" s="883">
        <f t="shared" si="297"/>
        <v>0</v>
      </c>
      <c r="AN270" s="884">
        <f t="shared" si="298"/>
        <v>0</v>
      </c>
      <c r="AO270" s="883">
        <f t="shared" si="299"/>
        <v>0</v>
      </c>
      <c r="AP270" s="884">
        <f t="shared" si="300"/>
        <v>0</v>
      </c>
      <c r="AQ270" s="768">
        <f t="shared" si="301"/>
        <v>0</v>
      </c>
      <c r="AR270" s="883">
        <f t="shared" si="302"/>
        <v>0</v>
      </c>
      <c r="AS270" s="886">
        <f t="shared" si="303"/>
        <v>0</v>
      </c>
      <c r="AT270" s="888">
        <f t="shared" si="304"/>
        <v>0</v>
      </c>
      <c r="AU270" s="886">
        <f t="shared" si="305"/>
        <v>0</v>
      </c>
      <c r="AV270" s="886">
        <f t="shared" si="306"/>
        <v>0</v>
      </c>
      <c r="AW270" s="888">
        <f t="shared" si="307"/>
        <v>0</v>
      </c>
      <c r="AX270" s="886">
        <f t="shared" si="308"/>
        <v>0</v>
      </c>
      <c r="AY270" s="886">
        <f t="shared" si="309"/>
        <v>0</v>
      </c>
      <c r="AZ270" s="888">
        <f t="shared" si="310"/>
        <v>0</v>
      </c>
      <c r="BA270" s="884">
        <f t="shared" si="311"/>
        <v>0</v>
      </c>
      <c r="BB270" s="883">
        <f t="shared" si="312"/>
        <v>0</v>
      </c>
      <c r="BC270" s="884">
        <f t="shared" si="313"/>
        <v>0</v>
      </c>
      <c r="BD270" s="883">
        <f t="shared" si="314"/>
        <v>0</v>
      </c>
      <c r="BE270" s="886">
        <f t="shared" si="315"/>
        <v>0</v>
      </c>
      <c r="BF270" s="886">
        <f t="shared" si="316"/>
        <v>0</v>
      </c>
      <c r="BG270" s="888">
        <f t="shared" si="317"/>
        <v>0</v>
      </c>
      <c r="BH270" s="886">
        <f t="shared" si="318"/>
        <v>0</v>
      </c>
      <c r="BI270" s="886">
        <f t="shared" si="319"/>
        <v>0</v>
      </c>
      <c r="BJ270" s="890">
        <f t="shared" si="320"/>
        <v>0</v>
      </c>
      <c r="BK270" s="885">
        <f t="shared" si="321"/>
        <v>0</v>
      </c>
      <c r="BL270" s="885">
        <f t="shared" si="322"/>
        <v>0</v>
      </c>
      <c r="BM270" s="762"/>
      <c r="BN270" s="764"/>
      <c r="BO270" s="770"/>
      <c r="BP270" s="763"/>
      <c r="BQ270" s="764"/>
      <c r="BR270" s="770"/>
      <c r="BS270" s="768">
        <f t="shared" si="323"/>
        <v>0</v>
      </c>
      <c r="BT270" s="768">
        <f t="shared" si="324"/>
        <v>0</v>
      </c>
      <c r="BU270" s="771">
        <f t="shared" si="325"/>
        <v>0</v>
      </c>
      <c r="BV270" s="772"/>
      <c r="BW270" s="767"/>
      <c r="BX270" s="765"/>
      <c r="BY270" s="772"/>
      <c r="BZ270" s="767"/>
      <c r="CA270" s="765"/>
      <c r="CB270" s="772"/>
      <c r="CC270" s="767"/>
      <c r="CD270" s="765"/>
      <c r="CE270" s="773">
        <f t="shared" si="326"/>
        <v>0</v>
      </c>
      <c r="CF270" s="774">
        <f t="shared" si="327"/>
        <v>0</v>
      </c>
      <c r="CG270" s="775">
        <f t="shared" si="328"/>
        <v>0</v>
      </c>
      <c r="CH270" s="772"/>
      <c r="CI270" s="767"/>
      <c r="CJ270" s="776"/>
      <c r="CK270" s="874">
        <v>6777</v>
      </c>
      <c r="CL270" s="778">
        <v>5802</v>
      </c>
      <c r="CM270" s="764">
        <v>2978</v>
      </c>
      <c r="CN270" s="764">
        <v>2978</v>
      </c>
      <c r="CO270" s="767">
        <v>3566</v>
      </c>
      <c r="CP270" s="780">
        <v>3978</v>
      </c>
      <c r="CQ270" s="777">
        <v>3288</v>
      </c>
      <c r="CR270" s="778">
        <v>1892</v>
      </c>
      <c r="CS270" s="778">
        <v>1942</v>
      </c>
      <c r="CT270" s="778">
        <v>1823</v>
      </c>
      <c r="CU270" s="763">
        <v>2324</v>
      </c>
      <c r="CV270" s="740">
        <v>2051</v>
      </c>
      <c r="CW270" s="767">
        <v>2115</v>
      </c>
      <c r="CX270" s="765">
        <v>2596</v>
      </c>
      <c r="CY270" s="777"/>
      <c r="CZ270" s="778"/>
      <c r="DA270" s="778"/>
      <c r="DB270" s="778"/>
      <c r="DC270" s="778">
        <v>0</v>
      </c>
      <c r="DD270" s="767">
        <v>0</v>
      </c>
      <c r="DE270" s="767">
        <v>0</v>
      </c>
      <c r="DF270" s="765">
        <v>0</v>
      </c>
      <c r="DG270" s="892">
        <f t="shared" si="282"/>
        <v>3288</v>
      </c>
      <c r="DH270" s="884">
        <f t="shared" si="329"/>
        <v>0</v>
      </c>
      <c r="DI270" s="883">
        <f t="shared" si="283"/>
        <v>1892</v>
      </c>
      <c r="DJ270" s="884">
        <f t="shared" si="330"/>
        <v>0</v>
      </c>
      <c r="DK270" s="883">
        <f t="shared" si="284"/>
        <v>1942</v>
      </c>
      <c r="DL270" s="884">
        <f t="shared" si="331"/>
        <v>0</v>
      </c>
      <c r="DM270" s="888">
        <f t="shared" si="285"/>
        <v>1823</v>
      </c>
      <c r="DN270" s="886">
        <f t="shared" si="332"/>
        <v>1823</v>
      </c>
      <c r="DO270" s="886">
        <f t="shared" si="286"/>
        <v>1823</v>
      </c>
      <c r="DP270" s="888">
        <f t="shared" si="287"/>
        <v>2324</v>
      </c>
      <c r="DQ270" s="886">
        <f t="shared" si="333"/>
        <v>2324</v>
      </c>
      <c r="DR270" s="886">
        <f t="shared" si="288"/>
        <v>2324</v>
      </c>
      <c r="DS270" s="888">
        <f t="shared" si="289"/>
        <v>2051</v>
      </c>
      <c r="DT270" s="886">
        <f t="shared" si="334"/>
        <v>2051</v>
      </c>
      <c r="DU270" s="886">
        <f t="shared" si="290"/>
        <v>2051</v>
      </c>
      <c r="DV270" s="886">
        <f t="shared" si="335"/>
        <v>2051</v>
      </c>
      <c r="DW270" s="888">
        <f t="shared" si="292"/>
        <v>2115</v>
      </c>
      <c r="DX270" s="886">
        <f t="shared" si="336"/>
        <v>2115</v>
      </c>
      <c r="DY270" s="886">
        <f t="shared" si="337"/>
        <v>2115</v>
      </c>
      <c r="DZ270" s="954">
        <f t="shared" si="294"/>
        <v>2596</v>
      </c>
      <c r="EA270" s="885">
        <f t="shared" si="338"/>
        <v>2596</v>
      </c>
      <c r="EB270" s="885">
        <f t="shared" si="339"/>
        <v>2596</v>
      </c>
      <c r="EC270" s="676">
        <v>1021</v>
      </c>
      <c r="ED270" s="571">
        <v>1307</v>
      </c>
      <c r="EE270" s="770">
        <v>1753</v>
      </c>
      <c r="EF270" s="677">
        <v>154</v>
      </c>
      <c r="EG270" s="571">
        <v>161</v>
      </c>
      <c r="EH270" s="782">
        <v>162</v>
      </c>
      <c r="EI270" s="774">
        <f t="shared" si="340"/>
        <v>876</v>
      </c>
      <c r="EJ270" s="774">
        <f t="shared" si="341"/>
        <v>647</v>
      </c>
      <c r="EK270" s="775">
        <f t="shared" si="342"/>
        <v>681</v>
      </c>
      <c r="EL270" s="772">
        <v>460</v>
      </c>
      <c r="EM270" s="767">
        <v>450</v>
      </c>
      <c r="EN270" s="770">
        <v>393</v>
      </c>
      <c r="EO270" s="772"/>
      <c r="EP270" s="767">
        <v>43</v>
      </c>
      <c r="EQ270" s="782">
        <v>297</v>
      </c>
      <c r="ER270" s="772">
        <v>0</v>
      </c>
      <c r="ES270" s="767">
        <v>598</v>
      </c>
      <c r="ET270" s="770">
        <v>547</v>
      </c>
      <c r="EU270" s="774">
        <f t="shared" si="343"/>
        <v>1363</v>
      </c>
      <c r="EV270" s="774">
        <f t="shared" si="344"/>
        <v>1233</v>
      </c>
      <c r="EW270" s="775">
        <f t="shared" si="345"/>
        <v>814</v>
      </c>
      <c r="EX270" s="772"/>
      <c r="EY270" s="767"/>
      <c r="EZ270" s="770"/>
    </row>
    <row r="271" spans="1:156">
      <c r="A271" s="725" t="s">
        <v>89</v>
      </c>
      <c r="B271" s="718" t="s">
        <v>913</v>
      </c>
      <c r="C271" s="831" t="s">
        <v>927</v>
      </c>
      <c r="D271" s="747">
        <v>175829</v>
      </c>
      <c r="E271" s="678">
        <v>8</v>
      </c>
      <c r="F271" s="762"/>
      <c r="G271" s="763"/>
      <c r="H271" s="763"/>
      <c r="I271" s="764"/>
      <c r="J271" s="764"/>
      <c r="K271" s="764"/>
      <c r="L271" s="765"/>
      <c r="M271" s="762"/>
      <c r="N271" s="763"/>
      <c r="O271" s="766"/>
      <c r="P271" s="766"/>
      <c r="Q271" s="763"/>
      <c r="R271" s="763"/>
      <c r="S271" s="763"/>
      <c r="T271" s="763"/>
      <c r="U271" s="763"/>
      <c r="V271" s="764"/>
      <c r="W271" s="767"/>
      <c r="X271" s="765"/>
      <c r="Y271" s="762"/>
      <c r="Z271" s="763"/>
      <c r="AA271" s="763"/>
      <c r="AB271" s="763"/>
      <c r="AC271" s="764"/>
      <c r="AD271" s="767"/>
      <c r="AE271" s="763"/>
      <c r="AF271" s="763"/>
      <c r="AG271" s="763"/>
      <c r="AH271" s="764"/>
      <c r="AI271" s="767"/>
      <c r="AJ271" s="765"/>
      <c r="AK271" s="892">
        <f t="shared" si="295"/>
        <v>0</v>
      </c>
      <c r="AL271" s="884">
        <f t="shared" si="296"/>
        <v>0</v>
      </c>
      <c r="AM271" s="883">
        <f t="shared" si="297"/>
        <v>0</v>
      </c>
      <c r="AN271" s="884">
        <f t="shared" si="298"/>
        <v>0</v>
      </c>
      <c r="AO271" s="883">
        <f t="shared" si="299"/>
        <v>0</v>
      </c>
      <c r="AP271" s="884">
        <f t="shared" si="300"/>
        <v>0</v>
      </c>
      <c r="AQ271" s="768">
        <f t="shared" si="301"/>
        <v>0</v>
      </c>
      <c r="AR271" s="883">
        <f t="shared" si="302"/>
        <v>0</v>
      </c>
      <c r="AS271" s="886">
        <f t="shared" si="303"/>
        <v>0</v>
      </c>
      <c r="AT271" s="888">
        <f t="shared" si="304"/>
        <v>0</v>
      </c>
      <c r="AU271" s="886">
        <f t="shared" si="305"/>
        <v>0</v>
      </c>
      <c r="AV271" s="886">
        <f t="shared" si="306"/>
        <v>0</v>
      </c>
      <c r="AW271" s="888">
        <f t="shared" si="307"/>
        <v>0</v>
      </c>
      <c r="AX271" s="886">
        <f t="shared" si="308"/>
        <v>0</v>
      </c>
      <c r="AY271" s="886">
        <f t="shared" si="309"/>
        <v>0</v>
      </c>
      <c r="AZ271" s="888">
        <f t="shared" si="310"/>
        <v>0</v>
      </c>
      <c r="BA271" s="884">
        <f t="shared" si="311"/>
        <v>0</v>
      </c>
      <c r="BB271" s="883">
        <f t="shared" si="312"/>
        <v>0</v>
      </c>
      <c r="BC271" s="884">
        <f t="shared" si="313"/>
        <v>0</v>
      </c>
      <c r="BD271" s="883">
        <f t="shared" si="314"/>
        <v>0</v>
      </c>
      <c r="BE271" s="886">
        <f t="shared" si="315"/>
        <v>0</v>
      </c>
      <c r="BF271" s="886">
        <f t="shared" si="316"/>
        <v>0</v>
      </c>
      <c r="BG271" s="888">
        <f t="shared" si="317"/>
        <v>0</v>
      </c>
      <c r="BH271" s="886">
        <f t="shared" si="318"/>
        <v>0</v>
      </c>
      <c r="BI271" s="886">
        <f t="shared" si="319"/>
        <v>0</v>
      </c>
      <c r="BJ271" s="890">
        <f t="shared" si="320"/>
        <v>0</v>
      </c>
      <c r="BK271" s="885">
        <f t="shared" si="321"/>
        <v>0</v>
      </c>
      <c r="BL271" s="885">
        <f t="shared" si="322"/>
        <v>0</v>
      </c>
      <c r="BM271" s="762"/>
      <c r="BN271" s="764"/>
      <c r="BO271" s="770"/>
      <c r="BP271" s="763"/>
      <c r="BQ271" s="764"/>
      <c r="BR271" s="770"/>
      <c r="BS271" s="768">
        <f t="shared" si="323"/>
        <v>0</v>
      </c>
      <c r="BT271" s="768">
        <f t="shared" si="324"/>
        <v>0</v>
      </c>
      <c r="BU271" s="771">
        <f t="shared" si="325"/>
        <v>0</v>
      </c>
      <c r="BV271" s="772"/>
      <c r="BW271" s="767"/>
      <c r="BX271" s="765"/>
      <c r="BY271" s="772"/>
      <c r="BZ271" s="767"/>
      <c r="CA271" s="765"/>
      <c r="CB271" s="772"/>
      <c r="CC271" s="767"/>
      <c r="CD271" s="765"/>
      <c r="CE271" s="773">
        <f t="shared" si="326"/>
        <v>0</v>
      </c>
      <c r="CF271" s="774">
        <f t="shared" si="327"/>
        <v>0</v>
      </c>
      <c r="CG271" s="775">
        <f t="shared" si="328"/>
        <v>0</v>
      </c>
      <c r="CH271" s="772"/>
      <c r="CI271" s="767"/>
      <c r="CJ271" s="776"/>
      <c r="CK271" s="874">
        <v>2970</v>
      </c>
      <c r="CL271" s="778">
        <v>2296</v>
      </c>
      <c r="CM271" s="764">
        <v>2459</v>
      </c>
      <c r="CN271" s="764">
        <v>2654</v>
      </c>
      <c r="CO271" s="767">
        <v>3458</v>
      </c>
      <c r="CP271" s="780">
        <v>3188</v>
      </c>
      <c r="CQ271" s="777">
        <v>1289</v>
      </c>
      <c r="CR271" s="778">
        <v>1213</v>
      </c>
      <c r="CS271" s="778">
        <v>2068</v>
      </c>
      <c r="CT271" s="778">
        <v>1407</v>
      </c>
      <c r="CU271" s="763">
        <v>1548</v>
      </c>
      <c r="CV271" s="740">
        <v>1621</v>
      </c>
      <c r="CW271" s="767">
        <v>2071</v>
      </c>
      <c r="CX271" s="765">
        <v>1946</v>
      </c>
      <c r="CY271" s="777"/>
      <c r="CZ271" s="778"/>
      <c r="DA271" s="778"/>
      <c r="DB271" s="778"/>
      <c r="DC271" s="778">
        <v>0</v>
      </c>
      <c r="DD271" s="767">
        <v>0</v>
      </c>
      <c r="DE271" s="767">
        <v>0</v>
      </c>
      <c r="DF271" s="765">
        <v>0</v>
      </c>
      <c r="DG271" s="892">
        <f t="shared" si="282"/>
        <v>1289</v>
      </c>
      <c r="DH271" s="884">
        <f t="shared" si="329"/>
        <v>0</v>
      </c>
      <c r="DI271" s="883">
        <f t="shared" si="283"/>
        <v>1213</v>
      </c>
      <c r="DJ271" s="884">
        <f t="shared" si="330"/>
        <v>0</v>
      </c>
      <c r="DK271" s="883">
        <f t="shared" si="284"/>
        <v>2068</v>
      </c>
      <c r="DL271" s="884">
        <f t="shared" si="331"/>
        <v>0</v>
      </c>
      <c r="DM271" s="888">
        <f t="shared" si="285"/>
        <v>1407</v>
      </c>
      <c r="DN271" s="886">
        <f t="shared" si="332"/>
        <v>1407</v>
      </c>
      <c r="DO271" s="886">
        <f t="shared" si="286"/>
        <v>1407</v>
      </c>
      <c r="DP271" s="888">
        <f t="shared" si="287"/>
        <v>1548</v>
      </c>
      <c r="DQ271" s="886">
        <f t="shared" si="333"/>
        <v>1548</v>
      </c>
      <c r="DR271" s="886">
        <f t="shared" si="288"/>
        <v>1548</v>
      </c>
      <c r="DS271" s="888">
        <f t="shared" si="289"/>
        <v>1621</v>
      </c>
      <c r="DT271" s="886">
        <f t="shared" si="334"/>
        <v>1621</v>
      </c>
      <c r="DU271" s="886">
        <f t="shared" si="290"/>
        <v>1621</v>
      </c>
      <c r="DV271" s="886">
        <f t="shared" si="335"/>
        <v>1621</v>
      </c>
      <c r="DW271" s="888">
        <f t="shared" si="292"/>
        <v>2071</v>
      </c>
      <c r="DX271" s="886">
        <f t="shared" si="336"/>
        <v>2071</v>
      </c>
      <c r="DY271" s="886">
        <f t="shared" si="337"/>
        <v>2071</v>
      </c>
      <c r="DZ271" s="954">
        <f t="shared" si="294"/>
        <v>1946</v>
      </c>
      <c r="EA271" s="885">
        <f t="shared" si="338"/>
        <v>1946</v>
      </c>
      <c r="EB271" s="885">
        <f t="shared" si="339"/>
        <v>1946</v>
      </c>
      <c r="EC271" s="676">
        <v>1218</v>
      </c>
      <c r="ED271" s="571">
        <v>1349</v>
      </c>
      <c r="EE271" s="770">
        <v>1160</v>
      </c>
      <c r="EF271" s="677">
        <v>59</v>
      </c>
      <c r="EG271" s="571">
        <v>68</v>
      </c>
      <c r="EH271" s="782">
        <v>64</v>
      </c>
      <c r="EI271" s="774">
        <f t="shared" si="340"/>
        <v>344</v>
      </c>
      <c r="EJ271" s="774">
        <f t="shared" si="341"/>
        <v>654</v>
      </c>
      <c r="EK271" s="775">
        <f t="shared" si="342"/>
        <v>722</v>
      </c>
      <c r="EL271" s="772">
        <v>314</v>
      </c>
      <c r="EM271" s="767">
        <v>369</v>
      </c>
      <c r="EN271" s="770">
        <v>403</v>
      </c>
      <c r="EO271" s="772"/>
      <c r="EP271" s="767">
        <v>0</v>
      </c>
      <c r="EQ271" s="782">
        <v>164</v>
      </c>
      <c r="ER271" s="772">
        <v>340</v>
      </c>
      <c r="ES271" s="767">
        <v>471</v>
      </c>
      <c r="ET271" s="770">
        <v>499</v>
      </c>
      <c r="EU271" s="774">
        <f t="shared" si="343"/>
        <v>753</v>
      </c>
      <c r="EV271" s="774">
        <f t="shared" si="344"/>
        <v>708</v>
      </c>
      <c r="EW271" s="775">
        <f t="shared" si="345"/>
        <v>555</v>
      </c>
      <c r="EX271" s="772"/>
      <c r="EY271" s="767"/>
      <c r="EZ271" s="770"/>
    </row>
    <row r="272" spans="1:156">
      <c r="A272" s="725" t="s">
        <v>89</v>
      </c>
      <c r="B272" s="718" t="s">
        <v>914</v>
      </c>
      <c r="C272" s="831" t="s">
        <v>927</v>
      </c>
      <c r="D272" s="675">
        <v>176071</v>
      </c>
      <c r="E272" s="675">
        <v>8</v>
      </c>
      <c r="F272" s="762"/>
      <c r="G272" s="763"/>
      <c r="H272" s="763"/>
      <c r="I272" s="764"/>
      <c r="J272" s="764"/>
      <c r="K272" s="764"/>
      <c r="L272" s="765"/>
      <c r="M272" s="762"/>
      <c r="N272" s="763"/>
      <c r="O272" s="766"/>
      <c r="P272" s="766"/>
      <c r="Q272" s="763"/>
      <c r="R272" s="763"/>
      <c r="S272" s="763"/>
      <c r="T272" s="763"/>
      <c r="U272" s="763"/>
      <c r="V272" s="764"/>
      <c r="W272" s="767"/>
      <c r="X272" s="765"/>
      <c r="Y272" s="762"/>
      <c r="Z272" s="763"/>
      <c r="AA272" s="763"/>
      <c r="AB272" s="763"/>
      <c r="AC272" s="764"/>
      <c r="AD272" s="767"/>
      <c r="AE272" s="763"/>
      <c r="AF272" s="763"/>
      <c r="AG272" s="763"/>
      <c r="AH272" s="764"/>
      <c r="AI272" s="767"/>
      <c r="AJ272" s="765"/>
      <c r="AK272" s="892">
        <f t="shared" si="295"/>
        <v>0</v>
      </c>
      <c r="AL272" s="884">
        <f t="shared" si="296"/>
        <v>0</v>
      </c>
      <c r="AM272" s="883">
        <f t="shared" si="297"/>
        <v>0</v>
      </c>
      <c r="AN272" s="884">
        <f t="shared" si="298"/>
        <v>0</v>
      </c>
      <c r="AO272" s="883">
        <f t="shared" si="299"/>
        <v>0</v>
      </c>
      <c r="AP272" s="884">
        <f t="shared" si="300"/>
        <v>0</v>
      </c>
      <c r="AQ272" s="768">
        <f t="shared" si="301"/>
        <v>0</v>
      </c>
      <c r="AR272" s="883">
        <f t="shared" si="302"/>
        <v>0</v>
      </c>
      <c r="AS272" s="886">
        <f t="shared" si="303"/>
        <v>0</v>
      </c>
      <c r="AT272" s="888">
        <f t="shared" si="304"/>
        <v>0</v>
      </c>
      <c r="AU272" s="886">
        <f t="shared" si="305"/>
        <v>0</v>
      </c>
      <c r="AV272" s="886">
        <f t="shared" si="306"/>
        <v>0</v>
      </c>
      <c r="AW272" s="888">
        <f t="shared" si="307"/>
        <v>0</v>
      </c>
      <c r="AX272" s="886">
        <f t="shared" si="308"/>
        <v>0</v>
      </c>
      <c r="AY272" s="886">
        <f t="shared" si="309"/>
        <v>0</v>
      </c>
      <c r="AZ272" s="888">
        <f t="shared" si="310"/>
        <v>0</v>
      </c>
      <c r="BA272" s="884">
        <f t="shared" si="311"/>
        <v>0</v>
      </c>
      <c r="BB272" s="883">
        <f t="shared" si="312"/>
        <v>0</v>
      </c>
      <c r="BC272" s="884">
        <f t="shared" si="313"/>
        <v>0</v>
      </c>
      <c r="BD272" s="883">
        <f t="shared" si="314"/>
        <v>0</v>
      </c>
      <c r="BE272" s="886">
        <f t="shared" si="315"/>
        <v>0</v>
      </c>
      <c r="BF272" s="886">
        <f t="shared" si="316"/>
        <v>0</v>
      </c>
      <c r="BG272" s="888">
        <f t="shared" si="317"/>
        <v>0</v>
      </c>
      <c r="BH272" s="886">
        <f t="shared" si="318"/>
        <v>0</v>
      </c>
      <c r="BI272" s="886">
        <f t="shared" si="319"/>
        <v>0</v>
      </c>
      <c r="BJ272" s="890">
        <f t="shared" si="320"/>
        <v>0</v>
      </c>
      <c r="BK272" s="885">
        <f t="shared" si="321"/>
        <v>0</v>
      </c>
      <c r="BL272" s="885">
        <f t="shared" si="322"/>
        <v>0</v>
      </c>
      <c r="BM272" s="762"/>
      <c r="BN272" s="764"/>
      <c r="BO272" s="770"/>
      <c r="BP272" s="763"/>
      <c r="BQ272" s="764"/>
      <c r="BR272" s="770"/>
      <c r="BS272" s="768">
        <f t="shared" si="323"/>
        <v>0</v>
      </c>
      <c r="BT272" s="768">
        <f t="shared" si="324"/>
        <v>0</v>
      </c>
      <c r="BU272" s="771">
        <f t="shared" si="325"/>
        <v>0</v>
      </c>
      <c r="BV272" s="772"/>
      <c r="BW272" s="767"/>
      <c r="BX272" s="765"/>
      <c r="BY272" s="772"/>
      <c r="BZ272" s="767"/>
      <c r="CA272" s="765"/>
      <c r="CB272" s="772"/>
      <c r="CC272" s="767"/>
      <c r="CD272" s="765"/>
      <c r="CE272" s="773">
        <f t="shared" si="326"/>
        <v>0</v>
      </c>
      <c r="CF272" s="774">
        <f t="shared" si="327"/>
        <v>0</v>
      </c>
      <c r="CG272" s="775">
        <f t="shared" si="328"/>
        <v>0</v>
      </c>
      <c r="CH272" s="772"/>
      <c r="CI272" s="767"/>
      <c r="CJ272" s="776"/>
      <c r="CK272" s="874">
        <v>2283</v>
      </c>
      <c r="CL272" s="778">
        <v>2525</v>
      </c>
      <c r="CM272" s="764">
        <v>2621</v>
      </c>
      <c r="CN272" s="764">
        <v>2634</v>
      </c>
      <c r="CO272" s="767">
        <v>3148</v>
      </c>
      <c r="CP272" s="780">
        <v>3175</v>
      </c>
      <c r="CQ272" s="777">
        <v>1940</v>
      </c>
      <c r="CR272" s="778">
        <v>1858</v>
      </c>
      <c r="CS272" s="778">
        <v>1519</v>
      </c>
      <c r="CT272" s="778">
        <v>1564</v>
      </c>
      <c r="CU272" s="763">
        <v>1565</v>
      </c>
      <c r="CV272" s="740">
        <v>1601</v>
      </c>
      <c r="CW272" s="571">
        <v>1979</v>
      </c>
      <c r="CX272" s="765">
        <v>2002</v>
      </c>
      <c r="CY272" s="777"/>
      <c r="CZ272" s="778"/>
      <c r="DA272" s="778"/>
      <c r="DB272" s="778">
        <v>2</v>
      </c>
      <c r="DC272" s="778">
        <v>5</v>
      </c>
      <c r="DD272" s="767">
        <v>1</v>
      </c>
      <c r="DE272" s="767">
        <v>1</v>
      </c>
      <c r="DF272" s="765">
        <v>1</v>
      </c>
      <c r="DG272" s="892">
        <f t="shared" si="282"/>
        <v>1940</v>
      </c>
      <c r="DH272" s="884">
        <f t="shared" si="329"/>
        <v>0</v>
      </c>
      <c r="DI272" s="883">
        <f t="shared" si="283"/>
        <v>1858</v>
      </c>
      <c r="DJ272" s="884">
        <f t="shared" si="330"/>
        <v>0</v>
      </c>
      <c r="DK272" s="883">
        <f t="shared" si="284"/>
        <v>1519</v>
      </c>
      <c r="DL272" s="884">
        <f t="shared" si="331"/>
        <v>0</v>
      </c>
      <c r="DM272" s="888">
        <f t="shared" si="285"/>
        <v>1562</v>
      </c>
      <c r="DN272" s="886">
        <f t="shared" si="332"/>
        <v>1562</v>
      </c>
      <c r="DO272" s="886">
        <f t="shared" si="286"/>
        <v>1562</v>
      </c>
      <c r="DP272" s="888">
        <f t="shared" si="287"/>
        <v>1560</v>
      </c>
      <c r="DQ272" s="886">
        <f t="shared" si="333"/>
        <v>1560</v>
      </c>
      <c r="DR272" s="886">
        <f t="shared" si="288"/>
        <v>1560</v>
      </c>
      <c r="DS272" s="888">
        <f t="shared" si="289"/>
        <v>1600</v>
      </c>
      <c r="DT272" s="886">
        <f t="shared" si="334"/>
        <v>1600</v>
      </c>
      <c r="DU272" s="886">
        <f t="shared" si="290"/>
        <v>1600</v>
      </c>
      <c r="DV272" s="886">
        <f t="shared" si="335"/>
        <v>1600</v>
      </c>
      <c r="DW272" s="888">
        <f t="shared" si="292"/>
        <v>1978</v>
      </c>
      <c r="DX272" s="886">
        <f t="shared" si="336"/>
        <v>1978</v>
      </c>
      <c r="DY272" s="886">
        <f t="shared" si="337"/>
        <v>1978</v>
      </c>
      <c r="DZ272" s="954">
        <f t="shared" si="294"/>
        <v>2001</v>
      </c>
      <c r="EA272" s="885">
        <f t="shared" si="338"/>
        <v>2001</v>
      </c>
      <c r="EB272" s="885">
        <f t="shared" si="339"/>
        <v>2001</v>
      </c>
      <c r="EC272" s="676">
        <v>1032</v>
      </c>
      <c r="ED272" s="571">
        <v>1211</v>
      </c>
      <c r="EE272" s="770">
        <v>1181</v>
      </c>
      <c r="EF272" s="677">
        <v>21</v>
      </c>
      <c r="EG272" s="571">
        <v>20</v>
      </c>
      <c r="EH272" s="782">
        <v>0</v>
      </c>
      <c r="EI272" s="774">
        <f t="shared" si="340"/>
        <v>547</v>
      </c>
      <c r="EJ272" s="774">
        <f t="shared" si="341"/>
        <v>747</v>
      </c>
      <c r="EK272" s="775">
        <f t="shared" si="342"/>
        <v>820</v>
      </c>
      <c r="EL272" s="772">
        <v>354</v>
      </c>
      <c r="EM272" s="767">
        <v>398</v>
      </c>
      <c r="EN272" s="770">
        <v>417</v>
      </c>
      <c r="EO272" s="772"/>
      <c r="EP272" s="767">
        <v>37</v>
      </c>
      <c r="EQ272" s="782">
        <v>108</v>
      </c>
      <c r="ER272" s="772">
        <v>349</v>
      </c>
      <c r="ES272" s="767">
        <v>312</v>
      </c>
      <c r="ET272" s="770">
        <v>293</v>
      </c>
      <c r="EU272" s="774">
        <f t="shared" si="343"/>
        <v>859</v>
      </c>
      <c r="EV272" s="774">
        <f t="shared" si="344"/>
        <v>813</v>
      </c>
      <c r="EW272" s="775">
        <f t="shared" si="345"/>
        <v>782</v>
      </c>
      <c r="EX272" s="772"/>
      <c r="EY272" s="767"/>
      <c r="EZ272" s="770"/>
    </row>
    <row r="273" spans="1:156">
      <c r="A273" s="725" t="s">
        <v>89</v>
      </c>
      <c r="B273" s="718" t="s">
        <v>915</v>
      </c>
      <c r="C273" s="831" t="s">
        <v>927</v>
      </c>
      <c r="D273" s="675">
        <v>176178</v>
      </c>
      <c r="E273" s="675">
        <v>8</v>
      </c>
      <c r="F273" s="762"/>
      <c r="G273" s="763"/>
      <c r="H273" s="763"/>
      <c r="I273" s="764"/>
      <c r="J273" s="764"/>
      <c r="K273" s="764"/>
      <c r="L273" s="765"/>
      <c r="M273" s="762"/>
      <c r="N273" s="763"/>
      <c r="O273" s="766"/>
      <c r="P273" s="766"/>
      <c r="Q273" s="763"/>
      <c r="R273" s="763"/>
      <c r="S273" s="763"/>
      <c r="T273" s="763"/>
      <c r="U273" s="763"/>
      <c r="V273" s="764"/>
      <c r="W273" s="767"/>
      <c r="X273" s="765"/>
      <c r="Y273" s="762"/>
      <c r="Z273" s="763"/>
      <c r="AA273" s="763"/>
      <c r="AB273" s="763"/>
      <c r="AC273" s="764"/>
      <c r="AD273" s="767"/>
      <c r="AE273" s="763"/>
      <c r="AF273" s="763"/>
      <c r="AG273" s="763"/>
      <c r="AH273" s="764"/>
      <c r="AI273" s="767"/>
      <c r="AJ273" s="765"/>
      <c r="AK273" s="892">
        <f t="shared" si="295"/>
        <v>0</v>
      </c>
      <c r="AL273" s="884">
        <f t="shared" si="296"/>
        <v>0</v>
      </c>
      <c r="AM273" s="883">
        <f t="shared" si="297"/>
        <v>0</v>
      </c>
      <c r="AN273" s="884">
        <f t="shared" si="298"/>
        <v>0</v>
      </c>
      <c r="AO273" s="883">
        <f t="shared" si="299"/>
        <v>0</v>
      </c>
      <c r="AP273" s="884">
        <f t="shared" si="300"/>
        <v>0</v>
      </c>
      <c r="AQ273" s="768">
        <f t="shared" si="301"/>
        <v>0</v>
      </c>
      <c r="AR273" s="883">
        <f t="shared" si="302"/>
        <v>0</v>
      </c>
      <c r="AS273" s="886">
        <f t="shared" si="303"/>
        <v>0</v>
      </c>
      <c r="AT273" s="888">
        <f t="shared" si="304"/>
        <v>0</v>
      </c>
      <c r="AU273" s="886">
        <f t="shared" si="305"/>
        <v>0</v>
      </c>
      <c r="AV273" s="886">
        <f t="shared" si="306"/>
        <v>0</v>
      </c>
      <c r="AW273" s="888">
        <f t="shared" si="307"/>
        <v>0</v>
      </c>
      <c r="AX273" s="886">
        <f t="shared" si="308"/>
        <v>0</v>
      </c>
      <c r="AY273" s="886">
        <f t="shared" si="309"/>
        <v>0</v>
      </c>
      <c r="AZ273" s="888">
        <f t="shared" si="310"/>
        <v>0</v>
      </c>
      <c r="BA273" s="884">
        <f t="shared" si="311"/>
        <v>0</v>
      </c>
      <c r="BB273" s="883">
        <f t="shared" si="312"/>
        <v>0</v>
      </c>
      <c r="BC273" s="884">
        <f t="shared" si="313"/>
        <v>0</v>
      </c>
      <c r="BD273" s="883">
        <f t="shared" si="314"/>
        <v>0</v>
      </c>
      <c r="BE273" s="886">
        <f t="shared" si="315"/>
        <v>0</v>
      </c>
      <c r="BF273" s="886">
        <f t="shared" si="316"/>
        <v>0</v>
      </c>
      <c r="BG273" s="888">
        <f t="shared" si="317"/>
        <v>0</v>
      </c>
      <c r="BH273" s="886">
        <f t="shared" si="318"/>
        <v>0</v>
      </c>
      <c r="BI273" s="886">
        <f t="shared" si="319"/>
        <v>0</v>
      </c>
      <c r="BJ273" s="890">
        <f t="shared" si="320"/>
        <v>0</v>
      </c>
      <c r="BK273" s="885">
        <f t="shared" si="321"/>
        <v>0</v>
      </c>
      <c r="BL273" s="885">
        <f t="shared" si="322"/>
        <v>0</v>
      </c>
      <c r="BM273" s="762"/>
      <c r="BN273" s="764"/>
      <c r="BO273" s="770"/>
      <c r="BP273" s="763"/>
      <c r="BQ273" s="764"/>
      <c r="BR273" s="770"/>
      <c r="BS273" s="768">
        <f t="shared" si="323"/>
        <v>0</v>
      </c>
      <c r="BT273" s="768">
        <f t="shared" si="324"/>
        <v>0</v>
      </c>
      <c r="BU273" s="771">
        <f t="shared" si="325"/>
        <v>0</v>
      </c>
      <c r="BV273" s="772"/>
      <c r="BW273" s="767"/>
      <c r="BX273" s="765"/>
      <c r="BY273" s="772"/>
      <c r="BZ273" s="767"/>
      <c r="CA273" s="765"/>
      <c r="CB273" s="772"/>
      <c r="CC273" s="767"/>
      <c r="CD273" s="765"/>
      <c r="CE273" s="773">
        <f t="shared" si="326"/>
        <v>0</v>
      </c>
      <c r="CF273" s="774">
        <f t="shared" si="327"/>
        <v>0</v>
      </c>
      <c r="CG273" s="775">
        <f t="shared" si="328"/>
        <v>0</v>
      </c>
      <c r="CH273" s="772"/>
      <c r="CI273" s="767"/>
      <c r="CJ273" s="776"/>
      <c r="CK273" s="874">
        <v>2448</v>
      </c>
      <c r="CL273" s="778">
        <v>2408</v>
      </c>
      <c r="CM273" s="764">
        <v>6444</v>
      </c>
      <c r="CN273" s="764">
        <v>2739</v>
      </c>
      <c r="CO273" s="767">
        <v>3098</v>
      </c>
      <c r="CP273" s="780">
        <v>2975</v>
      </c>
      <c r="CQ273" s="777">
        <v>1464</v>
      </c>
      <c r="CR273" s="778">
        <v>1568</v>
      </c>
      <c r="CS273" s="778">
        <v>1568</v>
      </c>
      <c r="CT273" s="778">
        <v>1476</v>
      </c>
      <c r="CU273" s="763">
        <v>1576</v>
      </c>
      <c r="CV273" s="764">
        <v>1728</v>
      </c>
      <c r="CW273" s="767">
        <v>2039</v>
      </c>
      <c r="CX273" s="765">
        <v>1977</v>
      </c>
      <c r="CY273" s="777"/>
      <c r="CZ273" s="778"/>
      <c r="DA273" s="778"/>
      <c r="DB273" s="778">
        <v>1</v>
      </c>
      <c r="DC273" s="778">
        <v>0</v>
      </c>
      <c r="DD273" s="767">
        <v>0</v>
      </c>
      <c r="DE273" s="767">
        <v>0</v>
      </c>
      <c r="DF273" s="765">
        <v>0</v>
      </c>
      <c r="DG273" s="892">
        <f t="shared" si="282"/>
        <v>1464</v>
      </c>
      <c r="DH273" s="884">
        <f t="shared" si="329"/>
        <v>0</v>
      </c>
      <c r="DI273" s="883">
        <f t="shared" si="283"/>
        <v>1568</v>
      </c>
      <c r="DJ273" s="884">
        <f t="shared" si="330"/>
        <v>0</v>
      </c>
      <c r="DK273" s="883">
        <f t="shared" si="284"/>
        <v>1568</v>
      </c>
      <c r="DL273" s="884">
        <f t="shared" si="331"/>
        <v>0</v>
      </c>
      <c r="DM273" s="888">
        <f t="shared" si="285"/>
        <v>1475</v>
      </c>
      <c r="DN273" s="886">
        <f t="shared" si="332"/>
        <v>1475</v>
      </c>
      <c r="DO273" s="886">
        <f t="shared" si="286"/>
        <v>1475</v>
      </c>
      <c r="DP273" s="888">
        <f t="shared" si="287"/>
        <v>1576</v>
      </c>
      <c r="DQ273" s="886">
        <f t="shared" si="333"/>
        <v>1576</v>
      </c>
      <c r="DR273" s="886">
        <f t="shared" si="288"/>
        <v>1576</v>
      </c>
      <c r="DS273" s="888">
        <f t="shared" si="289"/>
        <v>1728</v>
      </c>
      <c r="DT273" s="886">
        <f t="shared" si="334"/>
        <v>1728</v>
      </c>
      <c r="DU273" s="886">
        <f t="shared" si="290"/>
        <v>1728</v>
      </c>
      <c r="DV273" s="886">
        <f t="shared" si="335"/>
        <v>1728</v>
      </c>
      <c r="DW273" s="888">
        <f t="shared" si="292"/>
        <v>2039</v>
      </c>
      <c r="DX273" s="886">
        <f t="shared" si="336"/>
        <v>2039</v>
      </c>
      <c r="DY273" s="886">
        <f t="shared" si="337"/>
        <v>2039</v>
      </c>
      <c r="DZ273" s="954">
        <f t="shared" si="294"/>
        <v>1977</v>
      </c>
      <c r="EA273" s="885">
        <f t="shared" si="338"/>
        <v>1977</v>
      </c>
      <c r="EB273" s="885">
        <f t="shared" si="339"/>
        <v>1977</v>
      </c>
      <c r="EC273" s="676">
        <v>1220</v>
      </c>
      <c r="ED273" s="571">
        <v>1431</v>
      </c>
      <c r="EE273" s="770">
        <v>1267</v>
      </c>
      <c r="EF273" s="677">
        <v>56</v>
      </c>
      <c r="EG273" s="571">
        <v>52</v>
      </c>
      <c r="EH273" s="782">
        <v>39</v>
      </c>
      <c r="EI273" s="774">
        <f t="shared" si="340"/>
        <v>452</v>
      </c>
      <c r="EJ273" s="774">
        <f t="shared" si="341"/>
        <v>556</v>
      </c>
      <c r="EK273" s="775">
        <f t="shared" si="342"/>
        <v>671</v>
      </c>
      <c r="EL273" s="772">
        <v>217</v>
      </c>
      <c r="EM273" s="767">
        <v>246</v>
      </c>
      <c r="EN273" s="770">
        <v>366</v>
      </c>
      <c r="EO273" s="772"/>
      <c r="EP273" s="767">
        <v>0</v>
      </c>
      <c r="EQ273" s="782">
        <v>166</v>
      </c>
      <c r="ER273" s="772">
        <v>254</v>
      </c>
      <c r="ES273" s="767">
        <v>479</v>
      </c>
      <c r="ET273" s="770">
        <v>215</v>
      </c>
      <c r="EU273" s="774">
        <f t="shared" si="343"/>
        <v>1004</v>
      </c>
      <c r="EV273" s="774">
        <f t="shared" si="344"/>
        <v>851</v>
      </c>
      <c r="EW273" s="775">
        <f t="shared" si="345"/>
        <v>981</v>
      </c>
      <c r="EX273" s="772"/>
      <c r="EY273" s="767"/>
      <c r="EZ273" s="770"/>
    </row>
    <row r="274" spans="1:156">
      <c r="A274" s="725" t="s">
        <v>89</v>
      </c>
      <c r="B274" s="718" t="s">
        <v>916</v>
      </c>
      <c r="C274" s="831" t="s">
        <v>928</v>
      </c>
      <c r="D274" s="675">
        <v>175573</v>
      </c>
      <c r="E274" s="675">
        <v>9</v>
      </c>
      <c r="F274" s="762"/>
      <c r="G274" s="763"/>
      <c r="H274" s="763"/>
      <c r="I274" s="764"/>
      <c r="J274" s="764"/>
      <c r="K274" s="764"/>
      <c r="L274" s="765"/>
      <c r="M274" s="762"/>
      <c r="N274" s="763"/>
      <c r="O274" s="766"/>
      <c r="P274" s="766"/>
      <c r="Q274" s="763"/>
      <c r="R274" s="763"/>
      <c r="S274" s="763"/>
      <c r="T274" s="763"/>
      <c r="U274" s="763"/>
      <c r="V274" s="764"/>
      <c r="W274" s="767"/>
      <c r="X274" s="765"/>
      <c r="Y274" s="762"/>
      <c r="Z274" s="763"/>
      <c r="AA274" s="763"/>
      <c r="AB274" s="763"/>
      <c r="AC274" s="764"/>
      <c r="AD274" s="767"/>
      <c r="AE274" s="763"/>
      <c r="AF274" s="763"/>
      <c r="AG274" s="763"/>
      <c r="AH274" s="764"/>
      <c r="AI274" s="767"/>
      <c r="AJ274" s="765"/>
      <c r="AK274" s="892">
        <f t="shared" si="295"/>
        <v>0</v>
      </c>
      <c r="AL274" s="884">
        <f t="shared" si="296"/>
        <v>0</v>
      </c>
      <c r="AM274" s="883">
        <f t="shared" si="297"/>
        <v>0</v>
      </c>
      <c r="AN274" s="884">
        <f t="shared" si="298"/>
        <v>0</v>
      </c>
      <c r="AO274" s="883">
        <f t="shared" si="299"/>
        <v>0</v>
      </c>
      <c r="AP274" s="884">
        <f t="shared" si="300"/>
        <v>0</v>
      </c>
      <c r="AQ274" s="768">
        <f t="shared" si="301"/>
        <v>0</v>
      </c>
      <c r="AR274" s="883">
        <f t="shared" si="302"/>
        <v>0</v>
      </c>
      <c r="AS274" s="886">
        <f t="shared" si="303"/>
        <v>0</v>
      </c>
      <c r="AT274" s="888">
        <f t="shared" si="304"/>
        <v>0</v>
      </c>
      <c r="AU274" s="886">
        <f t="shared" si="305"/>
        <v>0</v>
      </c>
      <c r="AV274" s="886">
        <f t="shared" si="306"/>
        <v>0</v>
      </c>
      <c r="AW274" s="888">
        <f t="shared" si="307"/>
        <v>0</v>
      </c>
      <c r="AX274" s="886">
        <f t="shared" si="308"/>
        <v>0</v>
      </c>
      <c r="AY274" s="886">
        <f t="shared" si="309"/>
        <v>0</v>
      </c>
      <c r="AZ274" s="888">
        <f t="shared" si="310"/>
        <v>0</v>
      </c>
      <c r="BA274" s="884">
        <f t="shared" si="311"/>
        <v>0</v>
      </c>
      <c r="BB274" s="883">
        <f t="shared" si="312"/>
        <v>0</v>
      </c>
      <c r="BC274" s="884">
        <f t="shared" si="313"/>
        <v>0</v>
      </c>
      <c r="BD274" s="883">
        <f t="shared" si="314"/>
        <v>0</v>
      </c>
      <c r="BE274" s="886">
        <f t="shared" si="315"/>
        <v>0</v>
      </c>
      <c r="BF274" s="886">
        <f t="shared" si="316"/>
        <v>0</v>
      </c>
      <c r="BG274" s="888">
        <f t="shared" si="317"/>
        <v>0</v>
      </c>
      <c r="BH274" s="886">
        <f t="shared" si="318"/>
        <v>0</v>
      </c>
      <c r="BI274" s="886">
        <f t="shared" si="319"/>
        <v>0</v>
      </c>
      <c r="BJ274" s="890">
        <f t="shared" si="320"/>
        <v>0</v>
      </c>
      <c r="BK274" s="885">
        <f t="shared" si="321"/>
        <v>0</v>
      </c>
      <c r="BL274" s="885">
        <f t="shared" si="322"/>
        <v>0</v>
      </c>
      <c r="BM274" s="762"/>
      <c r="BN274" s="764"/>
      <c r="BO274" s="770"/>
      <c r="BP274" s="763"/>
      <c r="BQ274" s="764"/>
      <c r="BR274" s="770"/>
      <c r="BS274" s="768">
        <f t="shared" si="323"/>
        <v>0</v>
      </c>
      <c r="BT274" s="768">
        <f t="shared" si="324"/>
        <v>0</v>
      </c>
      <c r="BU274" s="771">
        <f t="shared" si="325"/>
        <v>0</v>
      </c>
      <c r="BV274" s="772"/>
      <c r="BW274" s="767"/>
      <c r="BX274" s="765"/>
      <c r="BY274" s="772"/>
      <c r="BZ274" s="767"/>
      <c r="CA274" s="765"/>
      <c r="CB274" s="772"/>
      <c r="CC274" s="767"/>
      <c r="CD274" s="765"/>
      <c r="CE274" s="773">
        <f t="shared" si="326"/>
        <v>0</v>
      </c>
      <c r="CF274" s="774">
        <f t="shared" si="327"/>
        <v>0</v>
      </c>
      <c r="CG274" s="775">
        <f t="shared" si="328"/>
        <v>0</v>
      </c>
      <c r="CH274" s="772"/>
      <c r="CI274" s="767"/>
      <c r="CJ274" s="776"/>
      <c r="CK274" s="874">
        <v>1619</v>
      </c>
      <c r="CL274" s="778">
        <v>1302</v>
      </c>
      <c r="CM274" s="764">
        <v>1291</v>
      </c>
      <c r="CN274" s="764">
        <v>1130</v>
      </c>
      <c r="CO274" s="767">
        <v>1238</v>
      </c>
      <c r="CP274" s="780">
        <v>1313</v>
      </c>
      <c r="CQ274" s="777">
        <v>1186</v>
      </c>
      <c r="CR274" s="778">
        <v>1491</v>
      </c>
      <c r="CS274" s="778">
        <v>1517</v>
      </c>
      <c r="CT274" s="778">
        <v>965</v>
      </c>
      <c r="CU274" s="763">
        <v>772</v>
      </c>
      <c r="CV274" s="764">
        <v>727</v>
      </c>
      <c r="CW274" s="767">
        <v>757</v>
      </c>
      <c r="CX274" s="765">
        <v>814</v>
      </c>
      <c r="CY274" s="777"/>
      <c r="CZ274" s="778"/>
      <c r="DA274" s="778"/>
      <c r="DB274" s="778"/>
      <c r="DC274" s="778">
        <v>0</v>
      </c>
      <c r="DD274" s="767">
        <v>0</v>
      </c>
      <c r="DE274" s="767">
        <v>0</v>
      </c>
      <c r="DF274" s="765">
        <v>0</v>
      </c>
      <c r="DG274" s="892">
        <f t="shared" si="282"/>
        <v>1186</v>
      </c>
      <c r="DH274" s="884">
        <f t="shared" si="329"/>
        <v>0</v>
      </c>
      <c r="DI274" s="883">
        <f t="shared" si="283"/>
        <v>1491</v>
      </c>
      <c r="DJ274" s="884">
        <f t="shared" si="330"/>
        <v>0</v>
      </c>
      <c r="DK274" s="883">
        <f t="shared" si="284"/>
        <v>1517</v>
      </c>
      <c r="DL274" s="884">
        <f t="shared" si="331"/>
        <v>0</v>
      </c>
      <c r="DM274" s="888">
        <f t="shared" si="285"/>
        <v>965</v>
      </c>
      <c r="DN274" s="886">
        <f t="shared" si="332"/>
        <v>965</v>
      </c>
      <c r="DO274" s="886">
        <f t="shared" si="286"/>
        <v>965</v>
      </c>
      <c r="DP274" s="888">
        <f t="shared" si="287"/>
        <v>772</v>
      </c>
      <c r="DQ274" s="886">
        <f t="shared" si="333"/>
        <v>772</v>
      </c>
      <c r="DR274" s="886">
        <f t="shared" si="288"/>
        <v>772</v>
      </c>
      <c r="DS274" s="888">
        <f t="shared" si="289"/>
        <v>727</v>
      </c>
      <c r="DT274" s="886">
        <f t="shared" si="334"/>
        <v>727</v>
      </c>
      <c r="DU274" s="886">
        <f t="shared" si="290"/>
        <v>727</v>
      </c>
      <c r="DV274" s="886">
        <f t="shared" si="335"/>
        <v>727</v>
      </c>
      <c r="DW274" s="888">
        <f t="shared" si="292"/>
        <v>757</v>
      </c>
      <c r="DX274" s="886">
        <f t="shared" si="336"/>
        <v>757</v>
      </c>
      <c r="DY274" s="886">
        <f t="shared" si="337"/>
        <v>757</v>
      </c>
      <c r="DZ274" s="954">
        <f t="shared" si="294"/>
        <v>814</v>
      </c>
      <c r="EA274" s="885">
        <f t="shared" si="338"/>
        <v>814</v>
      </c>
      <c r="EB274" s="885">
        <f t="shared" si="339"/>
        <v>814</v>
      </c>
      <c r="EC274" s="676">
        <v>460</v>
      </c>
      <c r="ED274" s="571">
        <v>432</v>
      </c>
      <c r="EE274" s="770">
        <v>465</v>
      </c>
      <c r="EF274" s="677">
        <v>40</v>
      </c>
      <c r="EG274" s="571">
        <v>36</v>
      </c>
      <c r="EH274" s="782">
        <v>42</v>
      </c>
      <c r="EI274" s="774">
        <f t="shared" si="340"/>
        <v>227</v>
      </c>
      <c r="EJ274" s="774">
        <f t="shared" si="341"/>
        <v>289</v>
      </c>
      <c r="EK274" s="775">
        <f t="shared" si="342"/>
        <v>307</v>
      </c>
      <c r="EL274" s="772">
        <v>306</v>
      </c>
      <c r="EM274" s="767">
        <v>236</v>
      </c>
      <c r="EN274" s="770">
        <v>228</v>
      </c>
      <c r="EO274" s="772"/>
      <c r="EP274" s="767">
        <v>0</v>
      </c>
      <c r="EQ274" s="782">
        <v>64</v>
      </c>
      <c r="ER274" s="772">
        <v>0</v>
      </c>
      <c r="ES274" s="767">
        <v>84</v>
      </c>
      <c r="ET274" s="770">
        <v>81</v>
      </c>
      <c r="EU274" s="774">
        <f t="shared" si="343"/>
        <v>659</v>
      </c>
      <c r="EV274" s="774">
        <f t="shared" si="344"/>
        <v>452</v>
      </c>
      <c r="EW274" s="775">
        <f t="shared" si="345"/>
        <v>354</v>
      </c>
      <c r="EX274" s="772"/>
      <c r="EY274" s="767"/>
      <c r="EZ274" s="770"/>
    </row>
    <row r="275" spans="1:156">
      <c r="A275" s="725" t="s">
        <v>89</v>
      </c>
      <c r="B275" s="718" t="s">
        <v>917</v>
      </c>
      <c r="C275" s="831" t="s">
        <v>928</v>
      </c>
      <c r="D275" s="675">
        <v>175643</v>
      </c>
      <c r="E275" s="675">
        <v>9</v>
      </c>
      <c r="F275" s="762"/>
      <c r="G275" s="763"/>
      <c r="H275" s="763"/>
      <c r="I275" s="764"/>
      <c r="J275" s="764"/>
      <c r="K275" s="764"/>
      <c r="L275" s="765"/>
      <c r="M275" s="762"/>
      <c r="N275" s="763"/>
      <c r="O275" s="766"/>
      <c r="P275" s="766"/>
      <c r="Q275" s="763"/>
      <c r="R275" s="763"/>
      <c r="S275" s="763"/>
      <c r="T275" s="763"/>
      <c r="U275" s="763"/>
      <c r="V275" s="764"/>
      <c r="W275" s="767"/>
      <c r="X275" s="765"/>
      <c r="Y275" s="762"/>
      <c r="Z275" s="763"/>
      <c r="AA275" s="763"/>
      <c r="AB275" s="763"/>
      <c r="AC275" s="764"/>
      <c r="AD275" s="767"/>
      <c r="AE275" s="763"/>
      <c r="AF275" s="763"/>
      <c r="AG275" s="763"/>
      <c r="AH275" s="764"/>
      <c r="AI275" s="767"/>
      <c r="AJ275" s="765"/>
      <c r="AK275" s="892">
        <f t="shared" si="295"/>
        <v>0</v>
      </c>
      <c r="AL275" s="884">
        <f t="shared" si="296"/>
        <v>0</v>
      </c>
      <c r="AM275" s="883">
        <f t="shared" si="297"/>
        <v>0</v>
      </c>
      <c r="AN275" s="884">
        <f t="shared" si="298"/>
        <v>0</v>
      </c>
      <c r="AO275" s="883">
        <f t="shared" si="299"/>
        <v>0</v>
      </c>
      <c r="AP275" s="884">
        <f t="shared" si="300"/>
        <v>0</v>
      </c>
      <c r="AQ275" s="768">
        <f t="shared" si="301"/>
        <v>0</v>
      </c>
      <c r="AR275" s="883">
        <f t="shared" si="302"/>
        <v>0</v>
      </c>
      <c r="AS275" s="886">
        <f t="shared" si="303"/>
        <v>0</v>
      </c>
      <c r="AT275" s="888">
        <f t="shared" si="304"/>
        <v>0</v>
      </c>
      <c r="AU275" s="886">
        <f t="shared" si="305"/>
        <v>0</v>
      </c>
      <c r="AV275" s="886">
        <f t="shared" si="306"/>
        <v>0</v>
      </c>
      <c r="AW275" s="888">
        <f t="shared" si="307"/>
        <v>0</v>
      </c>
      <c r="AX275" s="886">
        <f t="shared" si="308"/>
        <v>0</v>
      </c>
      <c r="AY275" s="886">
        <f t="shared" si="309"/>
        <v>0</v>
      </c>
      <c r="AZ275" s="888">
        <f t="shared" si="310"/>
        <v>0</v>
      </c>
      <c r="BA275" s="884">
        <f t="shared" si="311"/>
        <v>0</v>
      </c>
      <c r="BB275" s="883">
        <f t="shared" si="312"/>
        <v>0</v>
      </c>
      <c r="BC275" s="884">
        <f t="shared" si="313"/>
        <v>0</v>
      </c>
      <c r="BD275" s="883">
        <f t="shared" si="314"/>
        <v>0</v>
      </c>
      <c r="BE275" s="886">
        <f t="shared" si="315"/>
        <v>0</v>
      </c>
      <c r="BF275" s="886">
        <f t="shared" si="316"/>
        <v>0</v>
      </c>
      <c r="BG275" s="888">
        <f t="shared" si="317"/>
        <v>0</v>
      </c>
      <c r="BH275" s="886">
        <f t="shared" si="318"/>
        <v>0</v>
      </c>
      <c r="BI275" s="886">
        <f t="shared" si="319"/>
        <v>0</v>
      </c>
      <c r="BJ275" s="890">
        <f t="shared" si="320"/>
        <v>0</v>
      </c>
      <c r="BK275" s="885">
        <f t="shared" si="321"/>
        <v>0</v>
      </c>
      <c r="BL275" s="885">
        <f t="shared" si="322"/>
        <v>0</v>
      </c>
      <c r="BM275" s="762"/>
      <c r="BN275" s="764"/>
      <c r="BO275" s="770"/>
      <c r="BP275" s="763"/>
      <c r="BQ275" s="764"/>
      <c r="BR275" s="770"/>
      <c r="BS275" s="768">
        <f t="shared" si="323"/>
        <v>0</v>
      </c>
      <c r="BT275" s="768">
        <f t="shared" si="324"/>
        <v>0</v>
      </c>
      <c r="BU275" s="771">
        <f t="shared" si="325"/>
        <v>0</v>
      </c>
      <c r="BV275" s="772"/>
      <c r="BW275" s="767"/>
      <c r="BX275" s="765"/>
      <c r="BY275" s="772"/>
      <c r="BZ275" s="767"/>
      <c r="CA275" s="765"/>
      <c r="CB275" s="772"/>
      <c r="CC275" s="767"/>
      <c r="CD275" s="765"/>
      <c r="CE275" s="773">
        <f t="shared" si="326"/>
        <v>0</v>
      </c>
      <c r="CF275" s="774">
        <f t="shared" si="327"/>
        <v>0</v>
      </c>
      <c r="CG275" s="775">
        <f t="shared" si="328"/>
        <v>0</v>
      </c>
      <c r="CH275" s="772"/>
      <c r="CI275" s="767"/>
      <c r="CJ275" s="776"/>
      <c r="CK275" s="874">
        <v>751</v>
      </c>
      <c r="CL275" s="778">
        <v>801</v>
      </c>
      <c r="CM275" s="764">
        <v>928</v>
      </c>
      <c r="CN275" s="764">
        <v>905</v>
      </c>
      <c r="CO275" s="767">
        <v>1028</v>
      </c>
      <c r="CP275" s="780">
        <v>1005</v>
      </c>
      <c r="CQ275" s="777">
        <v>769</v>
      </c>
      <c r="CR275" s="778">
        <v>810</v>
      </c>
      <c r="CS275" s="778">
        <v>751</v>
      </c>
      <c r="CT275" s="778">
        <v>551</v>
      </c>
      <c r="CU275" s="763">
        <v>630</v>
      </c>
      <c r="CV275" s="764">
        <v>687</v>
      </c>
      <c r="CW275" s="767">
        <v>813</v>
      </c>
      <c r="CX275" s="765">
        <v>734</v>
      </c>
      <c r="CY275" s="777"/>
      <c r="CZ275" s="778"/>
      <c r="DA275" s="778"/>
      <c r="DB275" s="778"/>
      <c r="DC275" s="778">
        <v>0</v>
      </c>
      <c r="DD275" s="767">
        <v>0</v>
      </c>
      <c r="DE275" s="767">
        <v>0</v>
      </c>
      <c r="DF275" s="765">
        <v>0</v>
      </c>
      <c r="DG275" s="892">
        <f t="shared" si="282"/>
        <v>769</v>
      </c>
      <c r="DH275" s="884">
        <f t="shared" si="329"/>
        <v>0</v>
      </c>
      <c r="DI275" s="883">
        <f t="shared" si="283"/>
        <v>810</v>
      </c>
      <c r="DJ275" s="884">
        <f t="shared" si="330"/>
        <v>0</v>
      </c>
      <c r="DK275" s="883">
        <f t="shared" si="284"/>
        <v>751</v>
      </c>
      <c r="DL275" s="884">
        <f t="shared" si="331"/>
        <v>0</v>
      </c>
      <c r="DM275" s="888">
        <f t="shared" si="285"/>
        <v>551</v>
      </c>
      <c r="DN275" s="886">
        <f t="shared" si="332"/>
        <v>551</v>
      </c>
      <c r="DO275" s="886">
        <f t="shared" si="286"/>
        <v>551</v>
      </c>
      <c r="DP275" s="888">
        <f t="shared" si="287"/>
        <v>630</v>
      </c>
      <c r="DQ275" s="886">
        <f t="shared" si="333"/>
        <v>630</v>
      </c>
      <c r="DR275" s="886">
        <f t="shared" si="288"/>
        <v>630</v>
      </c>
      <c r="DS275" s="888">
        <f t="shared" si="289"/>
        <v>687</v>
      </c>
      <c r="DT275" s="886">
        <f t="shared" si="334"/>
        <v>687</v>
      </c>
      <c r="DU275" s="886">
        <f t="shared" si="290"/>
        <v>687</v>
      </c>
      <c r="DV275" s="886">
        <f t="shared" si="335"/>
        <v>687</v>
      </c>
      <c r="DW275" s="888">
        <f t="shared" si="292"/>
        <v>813</v>
      </c>
      <c r="DX275" s="886">
        <f t="shared" si="336"/>
        <v>813</v>
      </c>
      <c r="DY275" s="886">
        <f t="shared" si="337"/>
        <v>813</v>
      </c>
      <c r="DZ275" s="954">
        <f t="shared" si="294"/>
        <v>734</v>
      </c>
      <c r="EA275" s="885">
        <f t="shared" si="338"/>
        <v>734</v>
      </c>
      <c r="EB275" s="885">
        <f t="shared" si="339"/>
        <v>734</v>
      </c>
      <c r="EC275" s="676">
        <v>439</v>
      </c>
      <c r="ED275" s="571">
        <v>630</v>
      </c>
      <c r="EE275" s="770">
        <v>211</v>
      </c>
      <c r="EF275" s="677">
        <v>47</v>
      </c>
      <c r="EG275" s="571">
        <v>47</v>
      </c>
      <c r="EH275" s="782">
        <v>49</v>
      </c>
      <c r="EI275" s="774">
        <f t="shared" si="340"/>
        <v>201</v>
      </c>
      <c r="EJ275" s="774">
        <f t="shared" si="341"/>
        <v>136</v>
      </c>
      <c r="EK275" s="775">
        <f t="shared" si="342"/>
        <v>474</v>
      </c>
      <c r="EL275" s="772">
        <v>188</v>
      </c>
      <c r="EM275" s="767">
        <v>195</v>
      </c>
      <c r="EN275" s="770">
        <v>198</v>
      </c>
      <c r="EO275" s="772"/>
      <c r="EP275" s="767">
        <v>0</v>
      </c>
      <c r="EQ275" s="782">
        <v>0</v>
      </c>
      <c r="ER275" s="772">
        <v>132</v>
      </c>
      <c r="ES275" s="767">
        <v>0</v>
      </c>
      <c r="ET275" s="770">
        <v>222</v>
      </c>
      <c r="EU275" s="774">
        <f t="shared" si="343"/>
        <v>231</v>
      </c>
      <c r="EV275" s="774">
        <f t="shared" si="344"/>
        <v>435</v>
      </c>
      <c r="EW275" s="775">
        <f t="shared" si="345"/>
        <v>267</v>
      </c>
      <c r="EX275" s="772"/>
      <c r="EY275" s="767"/>
      <c r="EZ275" s="770"/>
    </row>
    <row r="276" spans="1:156">
      <c r="A276" s="725" t="s">
        <v>89</v>
      </c>
      <c r="B276" s="718" t="s">
        <v>918</v>
      </c>
      <c r="C276" s="831"/>
      <c r="D276" s="675">
        <v>175652</v>
      </c>
      <c r="E276" s="675">
        <v>9</v>
      </c>
      <c r="F276" s="762"/>
      <c r="G276" s="763"/>
      <c r="H276" s="763"/>
      <c r="I276" s="764"/>
      <c r="J276" s="764"/>
      <c r="K276" s="764"/>
      <c r="L276" s="765"/>
      <c r="M276" s="762"/>
      <c r="N276" s="763"/>
      <c r="O276" s="766"/>
      <c r="P276" s="766"/>
      <c r="Q276" s="763"/>
      <c r="R276" s="763"/>
      <c r="S276" s="763"/>
      <c r="T276" s="763"/>
      <c r="U276" s="763"/>
      <c r="V276" s="764"/>
      <c r="W276" s="767"/>
      <c r="X276" s="765"/>
      <c r="Y276" s="762"/>
      <c r="Z276" s="763"/>
      <c r="AA276" s="763"/>
      <c r="AB276" s="763"/>
      <c r="AC276" s="764"/>
      <c r="AD276" s="767"/>
      <c r="AE276" s="763"/>
      <c r="AF276" s="763"/>
      <c r="AG276" s="763"/>
      <c r="AH276" s="764"/>
      <c r="AI276" s="767"/>
      <c r="AJ276" s="765"/>
      <c r="AK276" s="892">
        <f t="shared" si="295"/>
        <v>0</v>
      </c>
      <c r="AL276" s="884">
        <f t="shared" si="296"/>
        <v>0</v>
      </c>
      <c r="AM276" s="883">
        <f t="shared" si="297"/>
        <v>0</v>
      </c>
      <c r="AN276" s="884">
        <f t="shared" si="298"/>
        <v>0</v>
      </c>
      <c r="AO276" s="883">
        <f t="shared" si="299"/>
        <v>0</v>
      </c>
      <c r="AP276" s="884">
        <f t="shared" si="300"/>
        <v>0</v>
      </c>
      <c r="AQ276" s="768">
        <f t="shared" si="301"/>
        <v>0</v>
      </c>
      <c r="AR276" s="883">
        <f t="shared" si="302"/>
        <v>0</v>
      </c>
      <c r="AS276" s="886">
        <f t="shared" si="303"/>
        <v>0</v>
      </c>
      <c r="AT276" s="888">
        <f t="shared" si="304"/>
        <v>0</v>
      </c>
      <c r="AU276" s="886">
        <f t="shared" si="305"/>
        <v>0</v>
      </c>
      <c r="AV276" s="886">
        <f t="shared" si="306"/>
        <v>0</v>
      </c>
      <c r="AW276" s="888">
        <f t="shared" si="307"/>
        <v>0</v>
      </c>
      <c r="AX276" s="886">
        <f t="shared" si="308"/>
        <v>0</v>
      </c>
      <c r="AY276" s="886">
        <f t="shared" si="309"/>
        <v>0</v>
      </c>
      <c r="AZ276" s="888">
        <f t="shared" si="310"/>
        <v>0</v>
      </c>
      <c r="BA276" s="884">
        <f t="shared" si="311"/>
        <v>0</v>
      </c>
      <c r="BB276" s="883">
        <f t="shared" si="312"/>
        <v>0</v>
      </c>
      <c r="BC276" s="884">
        <f t="shared" si="313"/>
        <v>0</v>
      </c>
      <c r="BD276" s="883">
        <f t="shared" si="314"/>
        <v>0</v>
      </c>
      <c r="BE276" s="886">
        <f t="shared" si="315"/>
        <v>0</v>
      </c>
      <c r="BF276" s="886">
        <f t="shared" si="316"/>
        <v>0</v>
      </c>
      <c r="BG276" s="888">
        <f t="shared" si="317"/>
        <v>0</v>
      </c>
      <c r="BH276" s="886">
        <f t="shared" si="318"/>
        <v>0</v>
      </c>
      <c r="BI276" s="886">
        <f t="shared" si="319"/>
        <v>0</v>
      </c>
      <c r="BJ276" s="890">
        <f t="shared" si="320"/>
        <v>0</v>
      </c>
      <c r="BK276" s="885">
        <f t="shared" si="321"/>
        <v>0</v>
      </c>
      <c r="BL276" s="885">
        <f t="shared" si="322"/>
        <v>0</v>
      </c>
      <c r="BM276" s="762"/>
      <c r="BN276" s="764"/>
      <c r="BO276" s="770"/>
      <c r="BP276" s="763"/>
      <c r="BQ276" s="764"/>
      <c r="BR276" s="770"/>
      <c r="BS276" s="768">
        <f t="shared" si="323"/>
        <v>0</v>
      </c>
      <c r="BT276" s="768">
        <f t="shared" si="324"/>
        <v>0</v>
      </c>
      <c r="BU276" s="771">
        <f t="shared" si="325"/>
        <v>0</v>
      </c>
      <c r="BV276" s="772"/>
      <c r="BW276" s="767"/>
      <c r="BX276" s="765"/>
      <c r="BY276" s="772"/>
      <c r="BZ276" s="767"/>
      <c r="CA276" s="765"/>
      <c r="CB276" s="772"/>
      <c r="CC276" s="767"/>
      <c r="CD276" s="765"/>
      <c r="CE276" s="773">
        <f t="shared" si="326"/>
        <v>0</v>
      </c>
      <c r="CF276" s="774">
        <f t="shared" si="327"/>
        <v>0</v>
      </c>
      <c r="CG276" s="775">
        <f t="shared" si="328"/>
        <v>0</v>
      </c>
      <c r="CH276" s="772"/>
      <c r="CI276" s="767"/>
      <c r="CJ276" s="776"/>
      <c r="CK276" s="874">
        <v>1234</v>
      </c>
      <c r="CL276" s="778">
        <v>1445</v>
      </c>
      <c r="CM276" s="764">
        <v>1407</v>
      </c>
      <c r="CN276" s="764">
        <v>2431</v>
      </c>
      <c r="CO276" s="767">
        <v>1774</v>
      </c>
      <c r="CP276" s="780">
        <v>3110</v>
      </c>
      <c r="CQ276" s="777">
        <v>1029</v>
      </c>
      <c r="CR276" s="778">
        <v>1009</v>
      </c>
      <c r="CS276" s="778">
        <v>874</v>
      </c>
      <c r="CT276" s="778">
        <v>1009</v>
      </c>
      <c r="CU276" s="763">
        <v>962</v>
      </c>
      <c r="CV276" s="740">
        <v>901</v>
      </c>
      <c r="CW276" s="767">
        <v>984</v>
      </c>
      <c r="CX276" s="765">
        <v>1061</v>
      </c>
      <c r="CY276" s="777"/>
      <c r="CZ276" s="778"/>
      <c r="DA276" s="778"/>
      <c r="DB276" s="778"/>
      <c r="DC276" s="778">
        <v>0</v>
      </c>
      <c r="DD276" s="767">
        <v>0</v>
      </c>
      <c r="DE276" s="767">
        <v>0</v>
      </c>
      <c r="DF276" s="765">
        <v>0</v>
      </c>
      <c r="DG276" s="892">
        <f t="shared" si="282"/>
        <v>1029</v>
      </c>
      <c r="DH276" s="884">
        <f t="shared" si="329"/>
        <v>0</v>
      </c>
      <c r="DI276" s="883">
        <f t="shared" si="283"/>
        <v>1009</v>
      </c>
      <c r="DJ276" s="884">
        <f t="shared" si="330"/>
        <v>0</v>
      </c>
      <c r="DK276" s="883">
        <f t="shared" si="284"/>
        <v>874</v>
      </c>
      <c r="DL276" s="884">
        <f t="shared" si="331"/>
        <v>0</v>
      </c>
      <c r="DM276" s="888">
        <f t="shared" si="285"/>
        <v>1009</v>
      </c>
      <c r="DN276" s="886">
        <f t="shared" si="332"/>
        <v>1009</v>
      </c>
      <c r="DO276" s="886">
        <f t="shared" si="286"/>
        <v>1009</v>
      </c>
      <c r="DP276" s="888">
        <f t="shared" si="287"/>
        <v>962</v>
      </c>
      <c r="DQ276" s="886">
        <f t="shared" si="333"/>
        <v>962</v>
      </c>
      <c r="DR276" s="886">
        <f t="shared" si="288"/>
        <v>962</v>
      </c>
      <c r="DS276" s="888">
        <f t="shared" si="289"/>
        <v>901</v>
      </c>
      <c r="DT276" s="886">
        <f t="shared" si="334"/>
        <v>901</v>
      </c>
      <c r="DU276" s="886">
        <f t="shared" si="290"/>
        <v>901</v>
      </c>
      <c r="DV276" s="886">
        <f t="shared" si="335"/>
        <v>901</v>
      </c>
      <c r="DW276" s="888">
        <f t="shared" si="292"/>
        <v>984</v>
      </c>
      <c r="DX276" s="886">
        <f t="shared" si="336"/>
        <v>984</v>
      </c>
      <c r="DY276" s="886">
        <f t="shared" si="337"/>
        <v>984</v>
      </c>
      <c r="DZ276" s="954">
        <f t="shared" si="294"/>
        <v>1061</v>
      </c>
      <c r="EA276" s="885">
        <f t="shared" si="338"/>
        <v>1061</v>
      </c>
      <c r="EB276" s="885">
        <f t="shared" si="339"/>
        <v>1061</v>
      </c>
      <c r="EC276" s="676">
        <v>521</v>
      </c>
      <c r="ED276" s="571">
        <v>738</v>
      </c>
      <c r="EE276" s="770">
        <v>586</v>
      </c>
      <c r="EF276" s="677">
        <v>106</v>
      </c>
      <c r="EG276" s="571">
        <v>108</v>
      </c>
      <c r="EH276" s="782">
        <v>86</v>
      </c>
      <c r="EI276" s="774">
        <f t="shared" si="340"/>
        <v>274</v>
      </c>
      <c r="EJ276" s="774">
        <f t="shared" si="341"/>
        <v>138</v>
      </c>
      <c r="EK276" s="775">
        <f t="shared" si="342"/>
        <v>389</v>
      </c>
      <c r="EL276" s="772">
        <v>209</v>
      </c>
      <c r="EM276" s="767">
        <v>191</v>
      </c>
      <c r="EN276" s="770">
        <v>182</v>
      </c>
      <c r="EO276" s="772"/>
      <c r="EP276" s="767">
        <v>0</v>
      </c>
      <c r="EQ276" s="782">
        <v>83</v>
      </c>
      <c r="ER276" s="772">
        <v>124</v>
      </c>
      <c r="ES276" s="767">
        <v>288</v>
      </c>
      <c r="ET276" s="770">
        <v>503</v>
      </c>
      <c r="EU276" s="774">
        <f t="shared" si="343"/>
        <v>676</v>
      </c>
      <c r="EV276" s="774">
        <f t="shared" si="344"/>
        <v>483</v>
      </c>
      <c r="EW276" s="775">
        <f t="shared" si="345"/>
        <v>133</v>
      </c>
      <c r="EX276" s="772"/>
      <c r="EY276" s="767"/>
      <c r="EZ276" s="770"/>
    </row>
    <row r="277" spans="1:156">
      <c r="A277" s="725" t="s">
        <v>89</v>
      </c>
      <c r="B277" s="718" t="s">
        <v>919</v>
      </c>
      <c r="C277" s="831"/>
      <c r="D277" s="731">
        <v>175810</v>
      </c>
      <c r="E277" s="743">
        <v>9</v>
      </c>
      <c r="F277" s="762"/>
      <c r="G277" s="763"/>
      <c r="H277" s="763"/>
      <c r="I277" s="764"/>
      <c r="J277" s="764"/>
      <c r="K277" s="764"/>
      <c r="L277" s="765"/>
      <c r="M277" s="762"/>
      <c r="N277" s="763"/>
      <c r="O277" s="766"/>
      <c r="P277" s="766"/>
      <c r="Q277" s="763"/>
      <c r="R277" s="763"/>
      <c r="S277" s="763"/>
      <c r="T277" s="763"/>
      <c r="U277" s="763"/>
      <c r="V277" s="764"/>
      <c r="W277" s="767"/>
      <c r="X277" s="765"/>
      <c r="Y277" s="762"/>
      <c r="Z277" s="763"/>
      <c r="AA277" s="763"/>
      <c r="AB277" s="763"/>
      <c r="AC277" s="764"/>
      <c r="AD277" s="767"/>
      <c r="AE277" s="763"/>
      <c r="AF277" s="763"/>
      <c r="AG277" s="763"/>
      <c r="AH277" s="764"/>
      <c r="AI277" s="767"/>
      <c r="AJ277" s="765"/>
      <c r="AK277" s="892">
        <f t="shared" si="295"/>
        <v>0</v>
      </c>
      <c r="AL277" s="884">
        <f t="shared" si="296"/>
        <v>0</v>
      </c>
      <c r="AM277" s="883">
        <f t="shared" si="297"/>
        <v>0</v>
      </c>
      <c r="AN277" s="884">
        <f t="shared" si="298"/>
        <v>0</v>
      </c>
      <c r="AO277" s="883">
        <f t="shared" si="299"/>
        <v>0</v>
      </c>
      <c r="AP277" s="884">
        <f t="shared" si="300"/>
        <v>0</v>
      </c>
      <c r="AQ277" s="768">
        <f t="shared" si="301"/>
        <v>0</v>
      </c>
      <c r="AR277" s="883">
        <f t="shared" si="302"/>
        <v>0</v>
      </c>
      <c r="AS277" s="886">
        <f t="shared" si="303"/>
        <v>0</v>
      </c>
      <c r="AT277" s="888">
        <f t="shared" si="304"/>
        <v>0</v>
      </c>
      <c r="AU277" s="886">
        <f t="shared" si="305"/>
        <v>0</v>
      </c>
      <c r="AV277" s="886">
        <f t="shared" si="306"/>
        <v>0</v>
      </c>
      <c r="AW277" s="888">
        <f t="shared" si="307"/>
        <v>0</v>
      </c>
      <c r="AX277" s="886">
        <f t="shared" si="308"/>
        <v>0</v>
      </c>
      <c r="AY277" s="886">
        <f t="shared" si="309"/>
        <v>0</v>
      </c>
      <c r="AZ277" s="888">
        <f t="shared" si="310"/>
        <v>0</v>
      </c>
      <c r="BA277" s="884">
        <f t="shared" si="311"/>
        <v>0</v>
      </c>
      <c r="BB277" s="883">
        <f t="shared" si="312"/>
        <v>0</v>
      </c>
      <c r="BC277" s="884">
        <f t="shared" si="313"/>
        <v>0</v>
      </c>
      <c r="BD277" s="883">
        <f t="shared" si="314"/>
        <v>0</v>
      </c>
      <c r="BE277" s="886">
        <f t="shared" si="315"/>
        <v>0</v>
      </c>
      <c r="BF277" s="886">
        <f t="shared" si="316"/>
        <v>0</v>
      </c>
      <c r="BG277" s="888">
        <f t="shared" si="317"/>
        <v>0</v>
      </c>
      <c r="BH277" s="886">
        <f t="shared" si="318"/>
        <v>0</v>
      </c>
      <c r="BI277" s="886">
        <f t="shared" si="319"/>
        <v>0</v>
      </c>
      <c r="BJ277" s="890">
        <f t="shared" si="320"/>
        <v>0</v>
      </c>
      <c r="BK277" s="885">
        <f t="shared" si="321"/>
        <v>0</v>
      </c>
      <c r="BL277" s="885">
        <f t="shared" si="322"/>
        <v>0</v>
      </c>
      <c r="BM277" s="762"/>
      <c r="BN277" s="764"/>
      <c r="BO277" s="770"/>
      <c r="BP277" s="763"/>
      <c r="BQ277" s="764"/>
      <c r="BR277" s="770"/>
      <c r="BS277" s="768">
        <f t="shared" si="323"/>
        <v>0</v>
      </c>
      <c r="BT277" s="768">
        <f t="shared" si="324"/>
        <v>0</v>
      </c>
      <c r="BU277" s="771">
        <f t="shared" si="325"/>
        <v>0</v>
      </c>
      <c r="BV277" s="772"/>
      <c r="BW277" s="767"/>
      <c r="BX277" s="765"/>
      <c r="BY277" s="772"/>
      <c r="BZ277" s="767"/>
      <c r="CA277" s="765"/>
      <c r="CB277" s="772"/>
      <c r="CC277" s="767"/>
      <c r="CD277" s="765"/>
      <c r="CE277" s="773">
        <f t="shared" si="326"/>
        <v>0</v>
      </c>
      <c r="CF277" s="774">
        <f t="shared" si="327"/>
        <v>0</v>
      </c>
      <c r="CG277" s="775">
        <f t="shared" si="328"/>
        <v>0</v>
      </c>
      <c r="CH277" s="772"/>
      <c r="CI277" s="767"/>
      <c r="CJ277" s="776"/>
      <c r="CK277" s="874">
        <v>1348</v>
      </c>
      <c r="CL277" s="778">
        <v>4876</v>
      </c>
      <c r="CM277" s="764">
        <v>1981</v>
      </c>
      <c r="CN277" s="764">
        <v>2257</v>
      </c>
      <c r="CO277" s="767">
        <v>2537</v>
      </c>
      <c r="CP277" s="780">
        <v>2632</v>
      </c>
      <c r="CQ277" s="777">
        <v>773</v>
      </c>
      <c r="CR277" s="778">
        <v>1331</v>
      </c>
      <c r="CS277" s="778">
        <v>946</v>
      </c>
      <c r="CT277" s="778">
        <v>1082</v>
      </c>
      <c r="CU277" s="763">
        <v>1059</v>
      </c>
      <c r="CV277" s="740">
        <v>952</v>
      </c>
      <c r="CW277" s="767">
        <v>1255</v>
      </c>
      <c r="CX277" s="765">
        <v>1272</v>
      </c>
      <c r="CY277" s="777"/>
      <c r="CZ277" s="778"/>
      <c r="DA277" s="778"/>
      <c r="DB277" s="778"/>
      <c r="DC277" s="778">
        <v>0</v>
      </c>
      <c r="DD277" s="767">
        <v>0</v>
      </c>
      <c r="DE277" s="767">
        <v>1</v>
      </c>
      <c r="DF277" s="765">
        <v>0</v>
      </c>
      <c r="DG277" s="892">
        <f t="shared" si="282"/>
        <v>773</v>
      </c>
      <c r="DH277" s="884">
        <f t="shared" si="329"/>
        <v>0</v>
      </c>
      <c r="DI277" s="883">
        <f t="shared" si="283"/>
        <v>1331</v>
      </c>
      <c r="DJ277" s="884">
        <f t="shared" si="330"/>
        <v>0</v>
      </c>
      <c r="DK277" s="883">
        <f t="shared" si="284"/>
        <v>946</v>
      </c>
      <c r="DL277" s="884">
        <f t="shared" si="331"/>
        <v>0</v>
      </c>
      <c r="DM277" s="888">
        <f t="shared" si="285"/>
        <v>1082</v>
      </c>
      <c r="DN277" s="886">
        <f t="shared" si="332"/>
        <v>1082</v>
      </c>
      <c r="DO277" s="886">
        <f t="shared" si="286"/>
        <v>1082</v>
      </c>
      <c r="DP277" s="888">
        <f t="shared" si="287"/>
        <v>1059</v>
      </c>
      <c r="DQ277" s="886">
        <f t="shared" si="333"/>
        <v>1059</v>
      </c>
      <c r="DR277" s="886">
        <f t="shared" si="288"/>
        <v>1059</v>
      </c>
      <c r="DS277" s="888">
        <f t="shared" si="289"/>
        <v>952</v>
      </c>
      <c r="DT277" s="886">
        <f t="shared" si="334"/>
        <v>952</v>
      </c>
      <c r="DU277" s="886">
        <f t="shared" si="290"/>
        <v>952</v>
      </c>
      <c r="DV277" s="886">
        <f t="shared" si="335"/>
        <v>952</v>
      </c>
      <c r="DW277" s="888">
        <f t="shared" si="292"/>
        <v>1254</v>
      </c>
      <c r="DX277" s="886">
        <f t="shared" si="336"/>
        <v>1254</v>
      </c>
      <c r="DY277" s="886">
        <f t="shared" si="337"/>
        <v>1254</v>
      </c>
      <c r="DZ277" s="954">
        <f t="shared" si="294"/>
        <v>1272</v>
      </c>
      <c r="EA277" s="885">
        <f t="shared" si="338"/>
        <v>1272</v>
      </c>
      <c r="EB277" s="885">
        <f t="shared" si="339"/>
        <v>1272</v>
      </c>
      <c r="EC277" s="676">
        <v>648</v>
      </c>
      <c r="ED277" s="571">
        <v>678</v>
      </c>
      <c r="EE277" s="770">
        <v>720</v>
      </c>
      <c r="EF277" s="677">
        <v>42</v>
      </c>
      <c r="EG277" s="571">
        <v>70</v>
      </c>
      <c r="EH277" s="782">
        <v>0</v>
      </c>
      <c r="EI277" s="774">
        <f t="shared" si="340"/>
        <v>262</v>
      </c>
      <c r="EJ277" s="774">
        <f t="shared" si="341"/>
        <v>506</v>
      </c>
      <c r="EK277" s="775">
        <f t="shared" si="342"/>
        <v>552</v>
      </c>
      <c r="EL277" s="772">
        <v>253</v>
      </c>
      <c r="EM277" s="767">
        <v>208</v>
      </c>
      <c r="EN277" s="770">
        <v>259</v>
      </c>
      <c r="EO277" s="772"/>
      <c r="EP277" s="767">
        <v>10</v>
      </c>
      <c r="EQ277" s="782">
        <v>0</v>
      </c>
      <c r="ER277" s="772">
        <v>277</v>
      </c>
      <c r="ES277" s="767">
        <v>303</v>
      </c>
      <c r="ET277" s="770">
        <v>280</v>
      </c>
      <c r="EU277" s="774">
        <f t="shared" si="343"/>
        <v>552</v>
      </c>
      <c r="EV277" s="774">
        <f t="shared" si="344"/>
        <v>538</v>
      </c>
      <c r="EW277" s="775">
        <f t="shared" si="345"/>
        <v>413</v>
      </c>
      <c r="EX277" s="772"/>
      <c r="EY277" s="767"/>
      <c r="EZ277" s="770"/>
    </row>
    <row r="278" spans="1:156">
      <c r="A278" s="725" t="s">
        <v>89</v>
      </c>
      <c r="B278" s="718" t="s">
        <v>920</v>
      </c>
      <c r="C278" s="831"/>
      <c r="D278" s="675">
        <v>175883</v>
      </c>
      <c r="E278" s="675">
        <v>9</v>
      </c>
      <c r="F278" s="762"/>
      <c r="G278" s="763"/>
      <c r="H278" s="763"/>
      <c r="I278" s="764"/>
      <c r="J278" s="764"/>
      <c r="K278" s="764"/>
      <c r="L278" s="765"/>
      <c r="M278" s="762"/>
      <c r="N278" s="763"/>
      <c r="O278" s="766"/>
      <c r="P278" s="766"/>
      <c r="Q278" s="763"/>
      <c r="R278" s="763"/>
      <c r="S278" s="763"/>
      <c r="T278" s="763"/>
      <c r="U278" s="763"/>
      <c r="V278" s="764"/>
      <c r="W278" s="767"/>
      <c r="X278" s="765"/>
      <c r="Y278" s="762"/>
      <c r="Z278" s="763"/>
      <c r="AA278" s="763"/>
      <c r="AB278" s="763"/>
      <c r="AC278" s="764"/>
      <c r="AD278" s="767"/>
      <c r="AE278" s="763"/>
      <c r="AF278" s="763"/>
      <c r="AG278" s="763"/>
      <c r="AH278" s="764"/>
      <c r="AI278" s="767"/>
      <c r="AJ278" s="765"/>
      <c r="AK278" s="892">
        <f t="shared" si="295"/>
        <v>0</v>
      </c>
      <c r="AL278" s="884">
        <f t="shared" si="296"/>
        <v>0</v>
      </c>
      <c r="AM278" s="883">
        <f t="shared" si="297"/>
        <v>0</v>
      </c>
      <c r="AN278" s="884">
        <f t="shared" si="298"/>
        <v>0</v>
      </c>
      <c r="AO278" s="883">
        <f t="shared" si="299"/>
        <v>0</v>
      </c>
      <c r="AP278" s="884">
        <f t="shared" si="300"/>
        <v>0</v>
      </c>
      <c r="AQ278" s="768">
        <f t="shared" si="301"/>
        <v>0</v>
      </c>
      <c r="AR278" s="883">
        <f t="shared" si="302"/>
        <v>0</v>
      </c>
      <c r="AS278" s="886">
        <f t="shared" si="303"/>
        <v>0</v>
      </c>
      <c r="AT278" s="888">
        <f t="shared" si="304"/>
        <v>0</v>
      </c>
      <c r="AU278" s="886">
        <f t="shared" si="305"/>
        <v>0</v>
      </c>
      <c r="AV278" s="886">
        <f t="shared" si="306"/>
        <v>0</v>
      </c>
      <c r="AW278" s="888">
        <f t="shared" si="307"/>
        <v>0</v>
      </c>
      <c r="AX278" s="886">
        <f t="shared" si="308"/>
        <v>0</v>
      </c>
      <c r="AY278" s="886">
        <f t="shared" si="309"/>
        <v>0</v>
      </c>
      <c r="AZ278" s="888">
        <f t="shared" si="310"/>
        <v>0</v>
      </c>
      <c r="BA278" s="884">
        <f t="shared" si="311"/>
        <v>0</v>
      </c>
      <c r="BB278" s="883">
        <f t="shared" si="312"/>
        <v>0</v>
      </c>
      <c r="BC278" s="884">
        <f t="shared" si="313"/>
        <v>0</v>
      </c>
      <c r="BD278" s="883">
        <f t="shared" si="314"/>
        <v>0</v>
      </c>
      <c r="BE278" s="886">
        <f t="shared" si="315"/>
        <v>0</v>
      </c>
      <c r="BF278" s="886">
        <f t="shared" si="316"/>
        <v>0</v>
      </c>
      <c r="BG278" s="888">
        <f t="shared" si="317"/>
        <v>0</v>
      </c>
      <c r="BH278" s="886">
        <f t="shared" si="318"/>
        <v>0</v>
      </c>
      <c r="BI278" s="886">
        <f t="shared" si="319"/>
        <v>0</v>
      </c>
      <c r="BJ278" s="890">
        <f t="shared" si="320"/>
        <v>0</v>
      </c>
      <c r="BK278" s="885">
        <f t="shared" si="321"/>
        <v>0</v>
      </c>
      <c r="BL278" s="885">
        <f t="shared" si="322"/>
        <v>0</v>
      </c>
      <c r="BM278" s="762"/>
      <c r="BN278" s="764"/>
      <c r="BO278" s="770"/>
      <c r="BP278" s="763"/>
      <c r="BQ278" s="764"/>
      <c r="BR278" s="770"/>
      <c r="BS278" s="768">
        <f t="shared" si="323"/>
        <v>0</v>
      </c>
      <c r="BT278" s="768">
        <f t="shared" si="324"/>
        <v>0</v>
      </c>
      <c r="BU278" s="771">
        <f t="shared" si="325"/>
        <v>0</v>
      </c>
      <c r="BV278" s="772"/>
      <c r="BW278" s="767"/>
      <c r="BX278" s="765"/>
      <c r="BY278" s="772"/>
      <c r="BZ278" s="767"/>
      <c r="CA278" s="765"/>
      <c r="CB278" s="772"/>
      <c r="CC278" s="767"/>
      <c r="CD278" s="765"/>
      <c r="CE278" s="773">
        <f t="shared" si="326"/>
        <v>0</v>
      </c>
      <c r="CF278" s="774">
        <f t="shared" si="327"/>
        <v>0</v>
      </c>
      <c r="CG278" s="775">
        <f t="shared" si="328"/>
        <v>0</v>
      </c>
      <c r="CH278" s="772"/>
      <c r="CI278" s="767"/>
      <c r="CJ278" s="776"/>
      <c r="CK278" s="874">
        <v>1906</v>
      </c>
      <c r="CL278" s="778">
        <v>1715</v>
      </c>
      <c r="CM278" s="764">
        <v>1891</v>
      </c>
      <c r="CN278" s="764">
        <v>1860</v>
      </c>
      <c r="CO278" s="767">
        <v>2140</v>
      </c>
      <c r="CP278" s="780">
        <v>2105</v>
      </c>
      <c r="CQ278" s="777">
        <v>1609</v>
      </c>
      <c r="CR278" s="778">
        <v>1429</v>
      </c>
      <c r="CS278" s="778">
        <v>1483</v>
      </c>
      <c r="CT278" s="778">
        <v>1314</v>
      </c>
      <c r="CU278" s="763">
        <v>1342</v>
      </c>
      <c r="CV278" s="764">
        <v>1281</v>
      </c>
      <c r="CW278" s="571">
        <v>1322</v>
      </c>
      <c r="CX278" s="765">
        <v>1355</v>
      </c>
      <c r="CY278" s="777"/>
      <c r="CZ278" s="778"/>
      <c r="DA278" s="778"/>
      <c r="DB278" s="778"/>
      <c r="DC278" s="778">
        <v>0</v>
      </c>
      <c r="DD278" s="767">
        <v>0</v>
      </c>
      <c r="DE278" s="767">
        <v>0</v>
      </c>
      <c r="DF278" s="765">
        <v>0</v>
      </c>
      <c r="DG278" s="892">
        <f t="shared" ref="DG278:DG341" si="346">IF(CQ278&gt;0,CQ278-CY278,)</f>
        <v>1609</v>
      </c>
      <c r="DH278" s="884">
        <f t="shared" si="329"/>
        <v>0</v>
      </c>
      <c r="DI278" s="883">
        <f t="shared" ref="DI278:DI341" si="347">IF(CR278&gt;0,CR278-CZ278,)</f>
        <v>1429</v>
      </c>
      <c r="DJ278" s="884">
        <f t="shared" si="330"/>
        <v>0</v>
      </c>
      <c r="DK278" s="883">
        <f t="shared" ref="DK278:DK341" si="348">IF(CS278&gt;0,CS278-DA278,)</f>
        <v>1483</v>
      </c>
      <c r="DL278" s="884">
        <f t="shared" si="331"/>
        <v>0</v>
      </c>
      <c r="DM278" s="888">
        <f t="shared" si="285"/>
        <v>1314</v>
      </c>
      <c r="DN278" s="886">
        <f t="shared" si="332"/>
        <v>1314</v>
      </c>
      <c r="DO278" s="886">
        <f t="shared" si="286"/>
        <v>1314</v>
      </c>
      <c r="DP278" s="888">
        <f t="shared" ref="DP278:DP341" si="349">IF(CU278&gt;0,CU278-DC278,)</f>
        <v>1342</v>
      </c>
      <c r="DQ278" s="886">
        <f t="shared" si="333"/>
        <v>1342</v>
      </c>
      <c r="DR278" s="886">
        <f t="shared" si="288"/>
        <v>1342</v>
      </c>
      <c r="DS278" s="888">
        <f t="shared" ref="DS278:DS341" si="350">IF(CV278&gt;0,CV278-DD278,)</f>
        <v>1281</v>
      </c>
      <c r="DT278" s="886">
        <f t="shared" si="334"/>
        <v>1281</v>
      </c>
      <c r="DU278" s="886">
        <f t="shared" si="290"/>
        <v>1281</v>
      </c>
      <c r="DV278" s="886">
        <f t="shared" si="335"/>
        <v>1281</v>
      </c>
      <c r="DW278" s="888">
        <f t="shared" ref="DW278:DW341" si="351">IF(CW278&gt;0,CW278-DE278,)</f>
        <v>1322</v>
      </c>
      <c r="DX278" s="886">
        <f t="shared" si="336"/>
        <v>1322</v>
      </c>
      <c r="DY278" s="886">
        <f t="shared" si="337"/>
        <v>1322</v>
      </c>
      <c r="DZ278" s="954">
        <f t="shared" si="294"/>
        <v>1355</v>
      </c>
      <c r="EA278" s="885">
        <f t="shared" si="338"/>
        <v>1355</v>
      </c>
      <c r="EB278" s="885">
        <f t="shared" si="339"/>
        <v>1355</v>
      </c>
      <c r="EC278" s="676">
        <v>759</v>
      </c>
      <c r="ED278" s="571">
        <v>835</v>
      </c>
      <c r="EE278" s="770">
        <v>723</v>
      </c>
      <c r="EF278" s="677">
        <v>85</v>
      </c>
      <c r="EG278" s="571">
        <v>69</v>
      </c>
      <c r="EH278" s="782">
        <v>86</v>
      </c>
      <c r="EI278" s="774">
        <f t="shared" si="340"/>
        <v>437</v>
      </c>
      <c r="EJ278" s="774">
        <f t="shared" si="341"/>
        <v>418</v>
      </c>
      <c r="EK278" s="775">
        <f t="shared" si="342"/>
        <v>546</v>
      </c>
      <c r="EL278" s="772">
        <v>307</v>
      </c>
      <c r="EM278" s="767">
        <v>320</v>
      </c>
      <c r="EN278" s="770">
        <v>330</v>
      </c>
      <c r="EO278" s="772"/>
      <c r="EP278" s="767">
        <v>0</v>
      </c>
      <c r="EQ278" s="782">
        <v>125</v>
      </c>
      <c r="ER278" s="772">
        <v>167</v>
      </c>
      <c r="ES278" s="767">
        <v>164</v>
      </c>
      <c r="ET278" s="770">
        <v>363</v>
      </c>
      <c r="EU278" s="774">
        <f t="shared" si="343"/>
        <v>840</v>
      </c>
      <c r="EV278" s="774">
        <f t="shared" si="344"/>
        <v>858</v>
      </c>
      <c r="EW278" s="775">
        <f t="shared" si="345"/>
        <v>463</v>
      </c>
      <c r="EX278" s="772"/>
      <c r="EY278" s="767"/>
      <c r="EZ278" s="770"/>
    </row>
    <row r="279" spans="1:156">
      <c r="A279" s="725" t="s">
        <v>89</v>
      </c>
      <c r="B279" s="718" t="s">
        <v>921</v>
      </c>
      <c r="C279" s="831" t="s">
        <v>928</v>
      </c>
      <c r="D279" s="675">
        <v>175935</v>
      </c>
      <c r="E279" s="675">
        <v>9</v>
      </c>
      <c r="F279" s="762"/>
      <c r="G279" s="763"/>
      <c r="H279" s="763"/>
      <c r="I279" s="764"/>
      <c r="J279" s="764"/>
      <c r="K279" s="764"/>
      <c r="L279" s="765"/>
      <c r="M279" s="762"/>
      <c r="N279" s="763"/>
      <c r="O279" s="766"/>
      <c r="P279" s="766"/>
      <c r="Q279" s="763"/>
      <c r="R279" s="763"/>
      <c r="S279" s="763"/>
      <c r="T279" s="763"/>
      <c r="U279" s="763"/>
      <c r="V279" s="764"/>
      <c r="W279" s="767"/>
      <c r="X279" s="765"/>
      <c r="Y279" s="762"/>
      <c r="Z279" s="763"/>
      <c r="AA279" s="763"/>
      <c r="AB279" s="763"/>
      <c r="AC279" s="764"/>
      <c r="AD279" s="767"/>
      <c r="AE279" s="763"/>
      <c r="AF279" s="763"/>
      <c r="AG279" s="763"/>
      <c r="AH279" s="764"/>
      <c r="AI279" s="767"/>
      <c r="AJ279" s="765"/>
      <c r="AK279" s="892">
        <f t="shared" si="295"/>
        <v>0</v>
      </c>
      <c r="AL279" s="884">
        <f t="shared" si="296"/>
        <v>0</v>
      </c>
      <c r="AM279" s="883">
        <f t="shared" si="297"/>
        <v>0</v>
      </c>
      <c r="AN279" s="884">
        <f t="shared" si="298"/>
        <v>0</v>
      </c>
      <c r="AO279" s="883">
        <f t="shared" si="299"/>
        <v>0</v>
      </c>
      <c r="AP279" s="884">
        <f t="shared" si="300"/>
        <v>0</v>
      </c>
      <c r="AQ279" s="768">
        <f t="shared" si="301"/>
        <v>0</v>
      </c>
      <c r="AR279" s="883">
        <f t="shared" si="302"/>
        <v>0</v>
      </c>
      <c r="AS279" s="886">
        <f t="shared" si="303"/>
        <v>0</v>
      </c>
      <c r="AT279" s="888">
        <f t="shared" si="304"/>
        <v>0</v>
      </c>
      <c r="AU279" s="886">
        <f t="shared" si="305"/>
        <v>0</v>
      </c>
      <c r="AV279" s="886">
        <f t="shared" si="306"/>
        <v>0</v>
      </c>
      <c r="AW279" s="888">
        <f t="shared" si="307"/>
        <v>0</v>
      </c>
      <c r="AX279" s="886">
        <f t="shared" si="308"/>
        <v>0</v>
      </c>
      <c r="AY279" s="886">
        <f t="shared" si="309"/>
        <v>0</v>
      </c>
      <c r="AZ279" s="888">
        <f t="shared" si="310"/>
        <v>0</v>
      </c>
      <c r="BA279" s="884">
        <f t="shared" si="311"/>
        <v>0</v>
      </c>
      <c r="BB279" s="883">
        <f t="shared" si="312"/>
        <v>0</v>
      </c>
      <c r="BC279" s="884">
        <f t="shared" si="313"/>
        <v>0</v>
      </c>
      <c r="BD279" s="883">
        <f t="shared" si="314"/>
        <v>0</v>
      </c>
      <c r="BE279" s="886">
        <f t="shared" si="315"/>
        <v>0</v>
      </c>
      <c r="BF279" s="886">
        <f t="shared" si="316"/>
        <v>0</v>
      </c>
      <c r="BG279" s="888">
        <f t="shared" si="317"/>
        <v>0</v>
      </c>
      <c r="BH279" s="886">
        <f t="shared" si="318"/>
        <v>0</v>
      </c>
      <c r="BI279" s="886">
        <f t="shared" si="319"/>
        <v>0</v>
      </c>
      <c r="BJ279" s="890">
        <f t="shared" si="320"/>
        <v>0</v>
      </c>
      <c r="BK279" s="885">
        <f t="shared" si="321"/>
        <v>0</v>
      </c>
      <c r="BL279" s="885">
        <f t="shared" si="322"/>
        <v>0</v>
      </c>
      <c r="BM279" s="762"/>
      <c r="BN279" s="764"/>
      <c r="BO279" s="770"/>
      <c r="BP279" s="763"/>
      <c r="BQ279" s="764"/>
      <c r="BR279" s="770"/>
      <c r="BS279" s="768">
        <f t="shared" si="323"/>
        <v>0</v>
      </c>
      <c r="BT279" s="768">
        <f t="shared" si="324"/>
        <v>0</v>
      </c>
      <c r="BU279" s="771">
        <f t="shared" si="325"/>
        <v>0</v>
      </c>
      <c r="BV279" s="772"/>
      <c r="BW279" s="767"/>
      <c r="BX279" s="765"/>
      <c r="BY279" s="772"/>
      <c r="BZ279" s="767"/>
      <c r="CA279" s="765"/>
      <c r="CB279" s="772"/>
      <c r="CC279" s="767"/>
      <c r="CD279" s="765"/>
      <c r="CE279" s="773">
        <f t="shared" si="326"/>
        <v>0</v>
      </c>
      <c r="CF279" s="774">
        <f t="shared" si="327"/>
        <v>0</v>
      </c>
      <c r="CG279" s="775">
        <f t="shared" si="328"/>
        <v>0</v>
      </c>
      <c r="CH279" s="772"/>
      <c r="CI279" s="767"/>
      <c r="CJ279" s="776"/>
      <c r="CK279" s="874">
        <v>1577</v>
      </c>
      <c r="CL279" s="778">
        <v>1598</v>
      </c>
      <c r="CM279" s="764">
        <v>1700</v>
      </c>
      <c r="CN279" s="764">
        <v>1423</v>
      </c>
      <c r="CO279" s="767">
        <v>1503</v>
      </c>
      <c r="CP279" s="780">
        <v>1763</v>
      </c>
      <c r="CQ279" s="777">
        <v>882</v>
      </c>
      <c r="CR279" s="778">
        <v>898</v>
      </c>
      <c r="CS279" s="778">
        <v>1227</v>
      </c>
      <c r="CT279" s="778">
        <v>1214</v>
      </c>
      <c r="CU279" s="763">
        <v>1301</v>
      </c>
      <c r="CV279" s="764">
        <v>1054</v>
      </c>
      <c r="CW279" s="767">
        <v>1160</v>
      </c>
      <c r="CX279" s="765">
        <v>1350</v>
      </c>
      <c r="CY279" s="777"/>
      <c r="CZ279" s="778"/>
      <c r="DA279" s="778"/>
      <c r="DB279" s="778"/>
      <c r="DC279" s="778">
        <v>0</v>
      </c>
      <c r="DD279" s="767">
        <v>0</v>
      </c>
      <c r="DE279" s="767">
        <v>0</v>
      </c>
      <c r="DF279" s="765">
        <v>0</v>
      </c>
      <c r="DG279" s="892">
        <f t="shared" si="346"/>
        <v>882</v>
      </c>
      <c r="DH279" s="884">
        <f t="shared" si="329"/>
        <v>0</v>
      </c>
      <c r="DI279" s="883">
        <f t="shared" si="347"/>
        <v>898</v>
      </c>
      <c r="DJ279" s="884">
        <f t="shared" si="330"/>
        <v>0</v>
      </c>
      <c r="DK279" s="883">
        <f t="shared" si="348"/>
        <v>1227</v>
      </c>
      <c r="DL279" s="884">
        <f t="shared" si="331"/>
        <v>0</v>
      </c>
      <c r="DM279" s="888">
        <f t="shared" si="285"/>
        <v>1214</v>
      </c>
      <c r="DN279" s="886">
        <f t="shared" si="332"/>
        <v>1214</v>
      </c>
      <c r="DO279" s="886">
        <f t="shared" si="286"/>
        <v>1214</v>
      </c>
      <c r="DP279" s="888">
        <f t="shared" si="349"/>
        <v>1301</v>
      </c>
      <c r="DQ279" s="886">
        <f t="shared" si="333"/>
        <v>1301</v>
      </c>
      <c r="DR279" s="886">
        <f t="shared" si="288"/>
        <v>1301</v>
      </c>
      <c r="DS279" s="888">
        <f t="shared" si="350"/>
        <v>1054</v>
      </c>
      <c r="DT279" s="886">
        <f t="shared" si="334"/>
        <v>1054</v>
      </c>
      <c r="DU279" s="886">
        <f t="shared" si="290"/>
        <v>1054</v>
      </c>
      <c r="DV279" s="886">
        <f t="shared" si="335"/>
        <v>1054</v>
      </c>
      <c r="DW279" s="888">
        <f t="shared" si="351"/>
        <v>1160</v>
      </c>
      <c r="DX279" s="886">
        <f t="shared" si="336"/>
        <v>1160</v>
      </c>
      <c r="DY279" s="886">
        <f t="shared" si="337"/>
        <v>1160</v>
      </c>
      <c r="DZ279" s="954">
        <f t="shared" si="294"/>
        <v>1350</v>
      </c>
      <c r="EA279" s="885">
        <f t="shared" si="338"/>
        <v>1350</v>
      </c>
      <c r="EB279" s="885">
        <f t="shared" si="339"/>
        <v>1350</v>
      </c>
      <c r="EC279" s="676">
        <v>568</v>
      </c>
      <c r="ED279" s="571">
        <v>653</v>
      </c>
      <c r="EE279" s="770">
        <v>565</v>
      </c>
      <c r="EF279" s="677">
        <v>37</v>
      </c>
      <c r="EG279" s="571">
        <v>0</v>
      </c>
      <c r="EH279" s="782">
        <v>0</v>
      </c>
      <c r="EI279" s="774">
        <f t="shared" si="340"/>
        <v>449</v>
      </c>
      <c r="EJ279" s="774">
        <f t="shared" si="341"/>
        <v>507</v>
      </c>
      <c r="EK279" s="775">
        <f t="shared" si="342"/>
        <v>785</v>
      </c>
      <c r="EL279" s="772">
        <v>329</v>
      </c>
      <c r="EM279" s="767">
        <v>435</v>
      </c>
      <c r="EN279" s="770">
        <v>411</v>
      </c>
      <c r="EO279" s="772"/>
      <c r="EP279" s="767">
        <v>0</v>
      </c>
      <c r="EQ279" s="782">
        <v>102</v>
      </c>
      <c r="ER279" s="772">
        <v>0</v>
      </c>
      <c r="ES279" s="767">
        <v>169</v>
      </c>
      <c r="ET279" s="770">
        <v>96</v>
      </c>
      <c r="EU279" s="774">
        <f t="shared" si="343"/>
        <v>885</v>
      </c>
      <c r="EV279" s="774">
        <f t="shared" si="344"/>
        <v>697</v>
      </c>
      <c r="EW279" s="775">
        <f t="shared" si="345"/>
        <v>445</v>
      </c>
      <c r="EX279" s="772"/>
      <c r="EY279" s="767"/>
      <c r="EZ279" s="770"/>
    </row>
    <row r="280" spans="1:156">
      <c r="A280" s="725" t="s">
        <v>89</v>
      </c>
      <c r="B280" s="718" t="s">
        <v>922</v>
      </c>
      <c r="C280" s="831" t="s">
        <v>928</v>
      </c>
      <c r="D280" s="675">
        <v>176008</v>
      </c>
      <c r="E280" s="675">
        <v>9</v>
      </c>
      <c r="F280" s="762"/>
      <c r="G280" s="763"/>
      <c r="H280" s="763"/>
      <c r="I280" s="764"/>
      <c r="J280" s="764"/>
      <c r="K280" s="764"/>
      <c r="L280" s="765"/>
      <c r="M280" s="762"/>
      <c r="N280" s="763"/>
      <c r="O280" s="766"/>
      <c r="P280" s="766"/>
      <c r="Q280" s="763"/>
      <c r="R280" s="763"/>
      <c r="S280" s="763"/>
      <c r="T280" s="763"/>
      <c r="U280" s="763"/>
      <c r="V280" s="764"/>
      <c r="W280" s="767"/>
      <c r="X280" s="765"/>
      <c r="Y280" s="762"/>
      <c r="Z280" s="763"/>
      <c r="AA280" s="763"/>
      <c r="AB280" s="763"/>
      <c r="AC280" s="764"/>
      <c r="AD280" s="767"/>
      <c r="AE280" s="763"/>
      <c r="AF280" s="763"/>
      <c r="AG280" s="763"/>
      <c r="AH280" s="764"/>
      <c r="AI280" s="767"/>
      <c r="AJ280" s="765"/>
      <c r="AK280" s="892">
        <f t="shared" si="295"/>
        <v>0</v>
      </c>
      <c r="AL280" s="884">
        <f t="shared" si="296"/>
        <v>0</v>
      </c>
      <c r="AM280" s="883">
        <f t="shared" si="297"/>
        <v>0</v>
      </c>
      <c r="AN280" s="884">
        <f t="shared" si="298"/>
        <v>0</v>
      </c>
      <c r="AO280" s="883">
        <f t="shared" si="299"/>
        <v>0</v>
      </c>
      <c r="AP280" s="884">
        <f t="shared" si="300"/>
        <v>0</v>
      </c>
      <c r="AQ280" s="768">
        <f t="shared" si="301"/>
        <v>0</v>
      </c>
      <c r="AR280" s="883">
        <f t="shared" si="302"/>
        <v>0</v>
      </c>
      <c r="AS280" s="886">
        <f t="shared" si="303"/>
        <v>0</v>
      </c>
      <c r="AT280" s="888">
        <f t="shared" si="304"/>
        <v>0</v>
      </c>
      <c r="AU280" s="886">
        <f t="shared" si="305"/>
        <v>0</v>
      </c>
      <c r="AV280" s="886">
        <f t="shared" si="306"/>
        <v>0</v>
      </c>
      <c r="AW280" s="888">
        <f t="shared" si="307"/>
        <v>0</v>
      </c>
      <c r="AX280" s="886">
        <f t="shared" si="308"/>
        <v>0</v>
      </c>
      <c r="AY280" s="886">
        <f t="shared" si="309"/>
        <v>0</v>
      </c>
      <c r="AZ280" s="888">
        <f t="shared" si="310"/>
        <v>0</v>
      </c>
      <c r="BA280" s="884">
        <f t="shared" si="311"/>
        <v>0</v>
      </c>
      <c r="BB280" s="883">
        <f t="shared" si="312"/>
        <v>0</v>
      </c>
      <c r="BC280" s="884">
        <f t="shared" si="313"/>
        <v>0</v>
      </c>
      <c r="BD280" s="883">
        <f t="shared" si="314"/>
        <v>0</v>
      </c>
      <c r="BE280" s="886">
        <f t="shared" si="315"/>
        <v>0</v>
      </c>
      <c r="BF280" s="886">
        <f t="shared" si="316"/>
        <v>0</v>
      </c>
      <c r="BG280" s="888">
        <f t="shared" si="317"/>
        <v>0</v>
      </c>
      <c r="BH280" s="886">
        <f t="shared" si="318"/>
        <v>0</v>
      </c>
      <c r="BI280" s="886">
        <f t="shared" si="319"/>
        <v>0</v>
      </c>
      <c r="BJ280" s="890">
        <f t="shared" si="320"/>
        <v>0</v>
      </c>
      <c r="BK280" s="885">
        <f t="shared" si="321"/>
        <v>0</v>
      </c>
      <c r="BL280" s="885">
        <f t="shared" si="322"/>
        <v>0</v>
      </c>
      <c r="BM280" s="762"/>
      <c r="BN280" s="764"/>
      <c r="BO280" s="770"/>
      <c r="BP280" s="763"/>
      <c r="BQ280" s="764"/>
      <c r="BR280" s="770"/>
      <c r="BS280" s="768">
        <f t="shared" si="323"/>
        <v>0</v>
      </c>
      <c r="BT280" s="768">
        <f t="shared" si="324"/>
        <v>0</v>
      </c>
      <c r="BU280" s="771">
        <f t="shared" si="325"/>
        <v>0</v>
      </c>
      <c r="BV280" s="772"/>
      <c r="BW280" s="767"/>
      <c r="BX280" s="765"/>
      <c r="BY280" s="772"/>
      <c r="BZ280" s="767"/>
      <c r="CA280" s="765"/>
      <c r="CB280" s="772"/>
      <c r="CC280" s="767"/>
      <c r="CD280" s="765"/>
      <c r="CE280" s="773">
        <f t="shared" si="326"/>
        <v>0</v>
      </c>
      <c r="CF280" s="774">
        <f t="shared" si="327"/>
        <v>0</v>
      </c>
      <c r="CG280" s="775">
        <f t="shared" si="328"/>
        <v>0</v>
      </c>
      <c r="CH280" s="772"/>
      <c r="CI280" s="767"/>
      <c r="CJ280" s="776"/>
      <c r="CK280" s="874">
        <v>925</v>
      </c>
      <c r="CL280" s="778">
        <v>906</v>
      </c>
      <c r="CM280" s="764">
        <v>901</v>
      </c>
      <c r="CN280" s="764">
        <v>1850</v>
      </c>
      <c r="CO280" s="767">
        <v>1084</v>
      </c>
      <c r="CP280" s="780">
        <v>1381</v>
      </c>
      <c r="CQ280" s="777">
        <v>888</v>
      </c>
      <c r="CR280" s="778">
        <v>863</v>
      </c>
      <c r="CS280" s="778">
        <v>789</v>
      </c>
      <c r="CT280" s="778">
        <v>726</v>
      </c>
      <c r="CU280" s="763">
        <v>727</v>
      </c>
      <c r="CV280" s="740">
        <v>638</v>
      </c>
      <c r="CW280" s="767">
        <v>699</v>
      </c>
      <c r="CX280" s="765">
        <v>598</v>
      </c>
      <c r="CY280" s="777"/>
      <c r="CZ280" s="778"/>
      <c r="DA280" s="778"/>
      <c r="DB280" s="778"/>
      <c r="DC280" s="778">
        <v>0</v>
      </c>
      <c r="DD280" s="767">
        <v>0</v>
      </c>
      <c r="DE280" s="767">
        <v>0</v>
      </c>
      <c r="DF280" s="765">
        <v>0</v>
      </c>
      <c r="DG280" s="892">
        <f t="shared" si="346"/>
        <v>888</v>
      </c>
      <c r="DH280" s="884">
        <f t="shared" si="329"/>
        <v>0</v>
      </c>
      <c r="DI280" s="883">
        <f t="shared" si="347"/>
        <v>863</v>
      </c>
      <c r="DJ280" s="884">
        <f t="shared" si="330"/>
        <v>0</v>
      </c>
      <c r="DK280" s="883">
        <f t="shared" si="348"/>
        <v>789</v>
      </c>
      <c r="DL280" s="884">
        <f t="shared" si="331"/>
        <v>0</v>
      </c>
      <c r="DM280" s="888">
        <f t="shared" si="285"/>
        <v>726</v>
      </c>
      <c r="DN280" s="886">
        <f t="shared" si="332"/>
        <v>726</v>
      </c>
      <c r="DO280" s="886">
        <f t="shared" si="286"/>
        <v>726</v>
      </c>
      <c r="DP280" s="888">
        <f t="shared" si="349"/>
        <v>727</v>
      </c>
      <c r="DQ280" s="886">
        <f t="shared" si="333"/>
        <v>727</v>
      </c>
      <c r="DR280" s="886">
        <f t="shared" si="288"/>
        <v>727</v>
      </c>
      <c r="DS280" s="888">
        <f t="shared" si="350"/>
        <v>638</v>
      </c>
      <c r="DT280" s="886">
        <f t="shared" si="334"/>
        <v>638</v>
      </c>
      <c r="DU280" s="886">
        <f t="shared" si="290"/>
        <v>638</v>
      </c>
      <c r="DV280" s="886">
        <f t="shared" si="335"/>
        <v>638</v>
      </c>
      <c r="DW280" s="888">
        <f t="shared" si="351"/>
        <v>699</v>
      </c>
      <c r="DX280" s="886">
        <f t="shared" si="336"/>
        <v>699</v>
      </c>
      <c r="DY280" s="886">
        <f t="shared" si="337"/>
        <v>699</v>
      </c>
      <c r="DZ280" s="954">
        <f t="shared" si="294"/>
        <v>598</v>
      </c>
      <c r="EA280" s="885">
        <f t="shared" si="338"/>
        <v>598</v>
      </c>
      <c r="EB280" s="885">
        <f t="shared" si="339"/>
        <v>598</v>
      </c>
      <c r="EC280" s="676">
        <v>390</v>
      </c>
      <c r="ED280" s="571">
        <v>421</v>
      </c>
      <c r="EE280" s="770">
        <v>407</v>
      </c>
      <c r="EF280" s="677">
        <v>33</v>
      </c>
      <c r="EG280" s="571">
        <v>26</v>
      </c>
      <c r="EH280" s="782">
        <v>27</v>
      </c>
      <c r="EI280" s="774">
        <f t="shared" si="340"/>
        <v>215</v>
      </c>
      <c r="EJ280" s="774">
        <f t="shared" si="341"/>
        <v>252</v>
      </c>
      <c r="EK280" s="775">
        <f t="shared" si="342"/>
        <v>164</v>
      </c>
      <c r="EL280" s="772">
        <v>144</v>
      </c>
      <c r="EM280" s="767">
        <v>157</v>
      </c>
      <c r="EN280" s="770">
        <v>128</v>
      </c>
      <c r="EO280" s="772"/>
      <c r="EP280" s="767">
        <v>0</v>
      </c>
      <c r="EQ280" s="782">
        <v>34</v>
      </c>
      <c r="ER280" s="772">
        <v>0</v>
      </c>
      <c r="ES280" s="767">
        <v>196</v>
      </c>
      <c r="ET280" s="770">
        <v>0</v>
      </c>
      <c r="EU280" s="774">
        <f t="shared" si="343"/>
        <v>582</v>
      </c>
      <c r="EV280" s="774">
        <f t="shared" si="344"/>
        <v>374</v>
      </c>
      <c r="EW280" s="775">
        <f t="shared" si="345"/>
        <v>476</v>
      </c>
      <c r="EX280" s="772"/>
      <c r="EY280" s="767"/>
      <c r="EZ280" s="770"/>
    </row>
    <row r="281" spans="1:156">
      <c r="A281" s="725" t="s">
        <v>89</v>
      </c>
      <c r="B281" s="718" t="s">
        <v>923</v>
      </c>
      <c r="C281" s="831" t="s">
        <v>928</v>
      </c>
      <c r="D281" s="675">
        <v>176169</v>
      </c>
      <c r="E281" s="675">
        <v>9</v>
      </c>
      <c r="F281" s="762"/>
      <c r="G281" s="763"/>
      <c r="H281" s="763"/>
      <c r="I281" s="764"/>
      <c r="J281" s="764"/>
      <c r="K281" s="764"/>
      <c r="L281" s="765"/>
      <c r="M281" s="762"/>
      <c r="N281" s="763"/>
      <c r="O281" s="766"/>
      <c r="P281" s="766"/>
      <c r="Q281" s="763"/>
      <c r="R281" s="763"/>
      <c r="S281" s="763"/>
      <c r="T281" s="763"/>
      <c r="U281" s="763"/>
      <c r="V281" s="764"/>
      <c r="W281" s="767"/>
      <c r="X281" s="765"/>
      <c r="Y281" s="762"/>
      <c r="Z281" s="763"/>
      <c r="AA281" s="763"/>
      <c r="AB281" s="763"/>
      <c r="AC281" s="764"/>
      <c r="AD281" s="767"/>
      <c r="AE281" s="763"/>
      <c r="AF281" s="763"/>
      <c r="AG281" s="763"/>
      <c r="AH281" s="764"/>
      <c r="AI281" s="767"/>
      <c r="AJ281" s="765"/>
      <c r="AK281" s="892">
        <f t="shared" si="295"/>
        <v>0</v>
      </c>
      <c r="AL281" s="884">
        <f t="shared" si="296"/>
        <v>0</v>
      </c>
      <c r="AM281" s="883">
        <f t="shared" si="297"/>
        <v>0</v>
      </c>
      <c r="AN281" s="884">
        <f t="shared" si="298"/>
        <v>0</v>
      </c>
      <c r="AO281" s="883">
        <f t="shared" si="299"/>
        <v>0</v>
      </c>
      <c r="AP281" s="884">
        <f t="shared" si="300"/>
        <v>0</v>
      </c>
      <c r="AQ281" s="768">
        <f t="shared" si="301"/>
        <v>0</v>
      </c>
      <c r="AR281" s="883">
        <f t="shared" si="302"/>
        <v>0</v>
      </c>
      <c r="AS281" s="886">
        <f t="shared" si="303"/>
        <v>0</v>
      </c>
      <c r="AT281" s="888">
        <f t="shared" si="304"/>
        <v>0</v>
      </c>
      <c r="AU281" s="886">
        <f t="shared" si="305"/>
        <v>0</v>
      </c>
      <c r="AV281" s="886">
        <f t="shared" si="306"/>
        <v>0</v>
      </c>
      <c r="AW281" s="888">
        <f t="shared" si="307"/>
        <v>0</v>
      </c>
      <c r="AX281" s="886">
        <f t="shared" si="308"/>
        <v>0</v>
      </c>
      <c r="AY281" s="886">
        <f t="shared" si="309"/>
        <v>0</v>
      </c>
      <c r="AZ281" s="888">
        <f t="shared" si="310"/>
        <v>0</v>
      </c>
      <c r="BA281" s="884">
        <f t="shared" si="311"/>
        <v>0</v>
      </c>
      <c r="BB281" s="883">
        <f t="shared" si="312"/>
        <v>0</v>
      </c>
      <c r="BC281" s="884">
        <f t="shared" si="313"/>
        <v>0</v>
      </c>
      <c r="BD281" s="883">
        <f t="shared" si="314"/>
        <v>0</v>
      </c>
      <c r="BE281" s="886">
        <f t="shared" si="315"/>
        <v>0</v>
      </c>
      <c r="BF281" s="886">
        <f t="shared" si="316"/>
        <v>0</v>
      </c>
      <c r="BG281" s="888">
        <f t="shared" si="317"/>
        <v>0</v>
      </c>
      <c r="BH281" s="886">
        <f t="shared" si="318"/>
        <v>0</v>
      </c>
      <c r="BI281" s="886">
        <f t="shared" si="319"/>
        <v>0</v>
      </c>
      <c r="BJ281" s="890">
        <f t="shared" si="320"/>
        <v>0</v>
      </c>
      <c r="BK281" s="885">
        <f t="shared" si="321"/>
        <v>0</v>
      </c>
      <c r="BL281" s="885">
        <f t="shared" si="322"/>
        <v>0</v>
      </c>
      <c r="BM281" s="762"/>
      <c r="BN281" s="764"/>
      <c r="BO281" s="770"/>
      <c r="BP281" s="763"/>
      <c r="BQ281" s="764"/>
      <c r="BR281" s="770"/>
      <c r="BS281" s="768">
        <f t="shared" si="323"/>
        <v>0</v>
      </c>
      <c r="BT281" s="768">
        <f t="shared" si="324"/>
        <v>0</v>
      </c>
      <c r="BU281" s="771">
        <f t="shared" si="325"/>
        <v>0</v>
      </c>
      <c r="BV281" s="772"/>
      <c r="BW281" s="767"/>
      <c r="BX281" s="765"/>
      <c r="BY281" s="772"/>
      <c r="BZ281" s="767"/>
      <c r="CA281" s="765"/>
      <c r="CB281" s="772"/>
      <c r="CC281" s="767"/>
      <c r="CD281" s="765"/>
      <c r="CE281" s="773">
        <f t="shared" si="326"/>
        <v>0</v>
      </c>
      <c r="CF281" s="774">
        <f t="shared" si="327"/>
        <v>0</v>
      </c>
      <c r="CG281" s="775">
        <f t="shared" si="328"/>
        <v>0</v>
      </c>
      <c r="CH281" s="772"/>
      <c r="CI281" s="767"/>
      <c r="CJ281" s="776"/>
      <c r="CK281" s="874">
        <v>1116</v>
      </c>
      <c r="CL281" s="778">
        <v>1273</v>
      </c>
      <c r="CM281" s="764">
        <v>1277</v>
      </c>
      <c r="CN281" s="764">
        <v>1233</v>
      </c>
      <c r="CO281" s="767">
        <v>1636</v>
      </c>
      <c r="CP281" s="780">
        <v>1573</v>
      </c>
      <c r="CQ281" s="777">
        <v>1033</v>
      </c>
      <c r="CR281" s="778">
        <v>1007</v>
      </c>
      <c r="CS281" s="778">
        <v>1011</v>
      </c>
      <c r="CT281" s="778">
        <v>995</v>
      </c>
      <c r="CU281" s="763">
        <v>1001</v>
      </c>
      <c r="CV281" s="740">
        <v>979</v>
      </c>
      <c r="CW281" s="571">
        <v>1282</v>
      </c>
      <c r="CX281" s="765">
        <v>1241</v>
      </c>
      <c r="CY281" s="777"/>
      <c r="CZ281" s="778"/>
      <c r="DA281" s="778"/>
      <c r="DB281" s="778"/>
      <c r="DC281" s="778">
        <v>0</v>
      </c>
      <c r="DD281" s="767">
        <v>0</v>
      </c>
      <c r="DE281" s="767">
        <v>1</v>
      </c>
      <c r="DF281" s="765">
        <v>1</v>
      </c>
      <c r="DG281" s="892">
        <f t="shared" si="346"/>
        <v>1033</v>
      </c>
      <c r="DH281" s="884">
        <f t="shared" si="329"/>
        <v>0</v>
      </c>
      <c r="DI281" s="883">
        <f t="shared" si="347"/>
        <v>1007</v>
      </c>
      <c r="DJ281" s="884">
        <f t="shared" si="330"/>
        <v>0</v>
      </c>
      <c r="DK281" s="883">
        <f t="shared" si="348"/>
        <v>1011</v>
      </c>
      <c r="DL281" s="884">
        <f t="shared" si="331"/>
        <v>0</v>
      </c>
      <c r="DM281" s="888">
        <f t="shared" si="285"/>
        <v>995</v>
      </c>
      <c r="DN281" s="886">
        <f t="shared" si="332"/>
        <v>995</v>
      </c>
      <c r="DO281" s="886">
        <f t="shared" si="286"/>
        <v>995</v>
      </c>
      <c r="DP281" s="888">
        <f t="shared" si="349"/>
        <v>1001</v>
      </c>
      <c r="DQ281" s="886">
        <f t="shared" si="333"/>
        <v>1001</v>
      </c>
      <c r="DR281" s="886">
        <f t="shared" si="288"/>
        <v>1001</v>
      </c>
      <c r="DS281" s="888">
        <f t="shared" si="350"/>
        <v>979</v>
      </c>
      <c r="DT281" s="886">
        <f t="shared" si="334"/>
        <v>979</v>
      </c>
      <c r="DU281" s="886">
        <f t="shared" si="290"/>
        <v>979</v>
      </c>
      <c r="DV281" s="886">
        <f t="shared" si="335"/>
        <v>979</v>
      </c>
      <c r="DW281" s="888">
        <f t="shared" si="351"/>
        <v>1281</v>
      </c>
      <c r="DX281" s="886">
        <f t="shared" si="336"/>
        <v>1281</v>
      </c>
      <c r="DY281" s="886">
        <f t="shared" si="337"/>
        <v>1281</v>
      </c>
      <c r="DZ281" s="954">
        <f t="shared" si="294"/>
        <v>1240</v>
      </c>
      <c r="EA281" s="885">
        <f t="shared" si="338"/>
        <v>1240</v>
      </c>
      <c r="EB281" s="885">
        <f t="shared" si="339"/>
        <v>1240</v>
      </c>
      <c r="EC281" s="676">
        <v>686</v>
      </c>
      <c r="ED281" s="571">
        <v>816</v>
      </c>
      <c r="EE281" s="770">
        <v>782</v>
      </c>
      <c r="EF281" s="677">
        <v>59</v>
      </c>
      <c r="EG281" s="571">
        <v>60</v>
      </c>
      <c r="EH281" s="782">
        <v>45</v>
      </c>
      <c r="EI281" s="774">
        <f t="shared" si="340"/>
        <v>234</v>
      </c>
      <c r="EJ281" s="774">
        <f t="shared" si="341"/>
        <v>405</v>
      </c>
      <c r="EK281" s="775">
        <f t="shared" si="342"/>
        <v>413</v>
      </c>
      <c r="EL281" s="772">
        <v>188</v>
      </c>
      <c r="EM281" s="767">
        <v>210</v>
      </c>
      <c r="EN281" s="770">
        <v>189</v>
      </c>
      <c r="EO281" s="772"/>
      <c r="EP281" s="767">
        <v>5</v>
      </c>
      <c r="EQ281" s="782">
        <v>104</v>
      </c>
      <c r="ER281" s="772">
        <v>131</v>
      </c>
      <c r="ES281" s="767">
        <v>338</v>
      </c>
      <c r="ET281" s="770">
        <v>338</v>
      </c>
      <c r="EU281" s="774">
        <f t="shared" si="343"/>
        <v>676</v>
      </c>
      <c r="EV281" s="774">
        <f t="shared" si="344"/>
        <v>448</v>
      </c>
      <c r="EW281" s="775">
        <f t="shared" si="345"/>
        <v>348</v>
      </c>
      <c r="EX281" s="772"/>
      <c r="EY281" s="767"/>
      <c r="EZ281" s="770"/>
    </row>
    <row r="282" spans="1:156">
      <c r="A282" s="725" t="s">
        <v>89</v>
      </c>
      <c r="B282" s="718" t="s">
        <v>924</v>
      </c>
      <c r="C282" s="831"/>
      <c r="D282" s="675">
        <v>176239</v>
      </c>
      <c r="E282" s="675">
        <v>9</v>
      </c>
      <c r="F282" s="762"/>
      <c r="G282" s="763"/>
      <c r="H282" s="763"/>
      <c r="I282" s="764"/>
      <c r="J282" s="764"/>
      <c r="K282" s="764"/>
      <c r="L282" s="765"/>
      <c r="M282" s="762"/>
      <c r="N282" s="763"/>
      <c r="O282" s="766"/>
      <c r="P282" s="766"/>
      <c r="Q282" s="763"/>
      <c r="R282" s="763"/>
      <c r="S282" s="763"/>
      <c r="T282" s="763"/>
      <c r="U282" s="763"/>
      <c r="V282" s="764"/>
      <c r="W282" s="767"/>
      <c r="X282" s="765"/>
      <c r="Y282" s="762"/>
      <c r="Z282" s="763"/>
      <c r="AA282" s="763"/>
      <c r="AB282" s="763"/>
      <c r="AC282" s="764"/>
      <c r="AD282" s="767"/>
      <c r="AE282" s="763"/>
      <c r="AF282" s="763"/>
      <c r="AG282" s="763"/>
      <c r="AH282" s="764"/>
      <c r="AI282" s="767"/>
      <c r="AJ282" s="765"/>
      <c r="AK282" s="892">
        <f t="shared" si="295"/>
        <v>0</v>
      </c>
      <c r="AL282" s="884">
        <f t="shared" si="296"/>
        <v>0</v>
      </c>
      <c r="AM282" s="883">
        <f t="shared" si="297"/>
        <v>0</v>
      </c>
      <c r="AN282" s="884">
        <f t="shared" si="298"/>
        <v>0</v>
      </c>
      <c r="AO282" s="883">
        <f t="shared" si="299"/>
        <v>0</v>
      </c>
      <c r="AP282" s="884">
        <f t="shared" si="300"/>
        <v>0</v>
      </c>
      <c r="AQ282" s="768">
        <f t="shared" si="301"/>
        <v>0</v>
      </c>
      <c r="AR282" s="883">
        <f t="shared" si="302"/>
        <v>0</v>
      </c>
      <c r="AS282" s="886">
        <f t="shared" si="303"/>
        <v>0</v>
      </c>
      <c r="AT282" s="888">
        <f t="shared" si="304"/>
        <v>0</v>
      </c>
      <c r="AU282" s="886">
        <f t="shared" si="305"/>
        <v>0</v>
      </c>
      <c r="AV282" s="886">
        <f t="shared" si="306"/>
        <v>0</v>
      </c>
      <c r="AW282" s="888">
        <f t="shared" si="307"/>
        <v>0</v>
      </c>
      <c r="AX282" s="886">
        <f t="shared" si="308"/>
        <v>0</v>
      </c>
      <c r="AY282" s="886">
        <f t="shared" si="309"/>
        <v>0</v>
      </c>
      <c r="AZ282" s="888">
        <f t="shared" si="310"/>
        <v>0</v>
      </c>
      <c r="BA282" s="884">
        <f t="shared" si="311"/>
        <v>0</v>
      </c>
      <c r="BB282" s="883">
        <f t="shared" si="312"/>
        <v>0</v>
      </c>
      <c r="BC282" s="884">
        <f t="shared" si="313"/>
        <v>0</v>
      </c>
      <c r="BD282" s="883">
        <f t="shared" si="314"/>
        <v>0</v>
      </c>
      <c r="BE282" s="886">
        <f t="shared" si="315"/>
        <v>0</v>
      </c>
      <c r="BF282" s="886">
        <f t="shared" si="316"/>
        <v>0</v>
      </c>
      <c r="BG282" s="888">
        <f t="shared" si="317"/>
        <v>0</v>
      </c>
      <c r="BH282" s="886">
        <f t="shared" si="318"/>
        <v>0</v>
      </c>
      <c r="BI282" s="886">
        <f t="shared" si="319"/>
        <v>0</v>
      </c>
      <c r="BJ282" s="890">
        <f t="shared" si="320"/>
        <v>0</v>
      </c>
      <c r="BK282" s="885">
        <f t="shared" si="321"/>
        <v>0</v>
      </c>
      <c r="BL282" s="885">
        <f t="shared" si="322"/>
        <v>0</v>
      </c>
      <c r="BM282" s="762"/>
      <c r="BN282" s="764"/>
      <c r="BO282" s="770"/>
      <c r="BP282" s="763"/>
      <c r="BQ282" s="764"/>
      <c r="BR282" s="770"/>
      <c r="BS282" s="768">
        <f t="shared" si="323"/>
        <v>0</v>
      </c>
      <c r="BT282" s="768">
        <f t="shared" si="324"/>
        <v>0</v>
      </c>
      <c r="BU282" s="771">
        <f t="shared" si="325"/>
        <v>0</v>
      </c>
      <c r="BV282" s="772"/>
      <c r="BW282" s="767"/>
      <c r="BX282" s="765"/>
      <c r="BY282" s="772"/>
      <c r="BZ282" s="767"/>
      <c r="CA282" s="765"/>
      <c r="CB282" s="772"/>
      <c r="CC282" s="767"/>
      <c r="CD282" s="765"/>
      <c r="CE282" s="773">
        <f t="shared" si="326"/>
        <v>0</v>
      </c>
      <c r="CF282" s="774">
        <f t="shared" si="327"/>
        <v>0</v>
      </c>
      <c r="CG282" s="775">
        <f t="shared" si="328"/>
        <v>0</v>
      </c>
      <c r="CH282" s="772"/>
      <c r="CI282" s="767"/>
      <c r="CJ282" s="776"/>
      <c r="CK282" s="874">
        <v>2206</v>
      </c>
      <c r="CL282" s="778">
        <v>2613</v>
      </c>
      <c r="CM282" s="764">
        <v>2881</v>
      </c>
      <c r="CN282" s="764">
        <v>2966</v>
      </c>
      <c r="CO282" s="767">
        <v>3108</v>
      </c>
      <c r="CP282" s="780">
        <v>3206</v>
      </c>
      <c r="CQ282" s="777">
        <v>1196</v>
      </c>
      <c r="CR282" s="778">
        <v>1373</v>
      </c>
      <c r="CS282" s="778">
        <v>1371</v>
      </c>
      <c r="CT282" s="778">
        <v>1514</v>
      </c>
      <c r="CU282" s="763">
        <v>1623</v>
      </c>
      <c r="CV282" s="740">
        <v>1772</v>
      </c>
      <c r="CW282" s="571">
        <v>1954</v>
      </c>
      <c r="CX282" s="765">
        <v>2015</v>
      </c>
      <c r="CY282" s="777"/>
      <c r="CZ282" s="778"/>
      <c r="DA282" s="778"/>
      <c r="DB282" s="778"/>
      <c r="DC282" s="778">
        <v>0</v>
      </c>
      <c r="DD282" s="767">
        <v>71</v>
      </c>
      <c r="DE282" s="767">
        <v>5</v>
      </c>
      <c r="DF282" s="765">
        <v>13</v>
      </c>
      <c r="DG282" s="892">
        <f t="shared" si="346"/>
        <v>1196</v>
      </c>
      <c r="DH282" s="884">
        <f t="shared" si="329"/>
        <v>0</v>
      </c>
      <c r="DI282" s="883">
        <f t="shared" si="347"/>
        <v>1373</v>
      </c>
      <c r="DJ282" s="884">
        <f t="shared" si="330"/>
        <v>0</v>
      </c>
      <c r="DK282" s="883">
        <f t="shared" si="348"/>
        <v>1371</v>
      </c>
      <c r="DL282" s="884">
        <f t="shared" si="331"/>
        <v>0</v>
      </c>
      <c r="DM282" s="888">
        <f t="shared" si="285"/>
        <v>1514</v>
      </c>
      <c r="DN282" s="886">
        <f t="shared" si="332"/>
        <v>1514</v>
      </c>
      <c r="DO282" s="886">
        <f t="shared" si="286"/>
        <v>1514</v>
      </c>
      <c r="DP282" s="888">
        <f t="shared" si="349"/>
        <v>1623</v>
      </c>
      <c r="DQ282" s="886">
        <f t="shared" si="333"/>
        <v>1623</v>
      </c>
      <c r="DR282" s="886">
        <f t="shared" si="288"/>
        <v>1623</v>
      </c>
      <c r="DS282" s="888">
        <f t="shared" si="350"/>
        <v>1701</v>
      </c>
      <c r="DT282" s="886">
        <f t="shared" si="334"/>
        <v>1701</v>
      </c>
      <c r="DU282" s="886">
        <f t="shared" si="290"/>
        <v>1701</v>
      </c>
      <c r="DV282" s="886">
        <f t="shared" si="335"/>
        <v>1701</v>
      </c>
      <c r="DW282" s="888">
        <f t="shared" si="351"/>
        <v>1949</v>
      </c>
      <c r="DX282" s="886">
        <f t="shared" si="336"/>
        <v>1949</v>
      </c>
      <c r="DY282" s="886">
        <f t="shared" si="337"/>
        <v>1949</v>
      </c>
      <c r="DZ282" s="954">
        <f t="shared" si="294"/>
        <v>2002</v>
      </c>
      <c r="EA282" s="885">
        <f t="shared" si="338"/>
        <v>2002</v>
      </c>
      <c r="EB282" s="885">
        <f t="shared" si="339"/>
        <v>2002</v>
      </c>
      <c r="EC282" s="676">
        <v>1043</v>
      </c>
      <c r="ED282" s="571">
        <v>1119</v>
      </c>
      <c r="EE282" s="770">
        <v>968</v>
      </c>
      <c r="EF282" s="677">
        <v>37</v>
      </c>
      <c r="EG282" s="571">
        <v>0</v>
      </c>
      <c r="EH282" s="782">
        <v>60</v>
      </c>
      <c r="EI282" s="774">
        <f t="shared" si="340"/>
        <v>621</v>
      </c>
      <c r="EJ282" s="774">
        <f t="shared" si="341"/>
        <v>830</v>
      </c>
      <c r="EK282" s="775">
        <f t="shared" si="342"/>
        <v>974</v>
      </c>
      <c r="EL282" s="772">
        <v>607</v>
      </c>
      <c r="EM282" s="767">
        <v>654</v>
      </c>
      <c r="EN282" s="770">
        <v>609</v>
      </c>
      <c r="EO282" s="772"/>
      <c r="EP282" s="767">
        <v>0</v>
      </c>
      <c r="EQ282" s="782">
        <v>0</v>
      </c>
      <c r="ER282" s="772">
        <v>388</v>
      </c>
      <c r="ES282" s="767">
        <v>407</v>
      </c>
      <c r="ET282" s="770">
        <v>360</v>
      </c>
      <c r="EU282" s="774">
        <f t="shared" si="343"/>
        <v>519</v>
      </c>
      <c r="EV282" s="774">
        <f t="shared" si="344"/>
        <v>562</v>
      </c>
      <c r="EW282" s="775">
        <f t="shared" si="345"/>
        <v>732</v>
      </c>
      <c r="EX282" s="772"/>
      <c r="EY282" s="767"/>
      <c r="EZ282" s="770"/>
    </row>
    <row r="283" spans="1:156">
      <c r="A283" s="725" t="s">
        <v>89</v>
      </c>
      <c r="B283" s="718" t="s">
        <v>925</v>
      </c>
      <c r="C283" s="831"/>
      <c r="D283" s="675">
        <v>175519</v>
      </c>
      <c r="E283" s="675">
        <v>10</v>
      </c>
      <c r="F283" s="762"/>
      <c r="G283" s="763"/>
      <c r="H283" s="763"/>
      <c r="I283" s="764"/>
      <c r="J283" s="764"/>
      <c r="K283" s="764"/>
      <c r="L283" s="765"/>
      <c r="M283" s="762"/>
      <c r="N283" s="763"/>
      <c r="O283" s="766"/>
      <c r="P283" s="766"/>
      <c r="Q283" s="763"/>
      <c r="R283" s="763"/>
      <c r="S283" s="763"/>
      <c r="T283" s="763"/>
      <c r="U283" s="763"/>
      <c r="V283" s="764"/>
      <c r="W283" s="767"/>
      <c r="X283" s="765"/>
      <c r="Y283" s="762"/>
      <c r="Z283" s="763"/>
      <c r="AA283" s="763"/>
      <c r="AB283" s="763"/>
      <c r="AC283" s="764"/>
      <c r="AD283" s="767"/>
      <c r="AE283" s="763"/>
      <c r="AF283" s="763"/>
      <c r="AG283" s="763"/>
      <c r="AH283" s="764"/>
      <c r="AI283" s="767"/>
      <c r="AJ283" s="765"/>
      <c r="AK283" s="892">
        <f t="shared" si="295"/>
        <v>0</v>
      </c>
      <c r="AL283" s="884">
        <f t="shared" si="296"/>
        <v>0</v>
      </c>
      <c r="AM283" s="883">
        <f t="shared" si="297"/>
        <v>0</v>
      </c>
      <c r="AN283" s="884">
        <f t="shared" si="298"/>
        <v>0</v>
      </c>
      <c r="AO283" s="883">
        <f t="shared" si="299"/>
        <v>0</v>
      </c>
      <c r="AP283" s="884">
        <f t="shared" si="300"/>
        <v>0</v>
      </c>
      <c r="AQ283" s="768">
        <f t="shared" si="301"/>
        <v>0</v>
      </c>
      <c r="AR283" s="883">
        <f t="shared" si="302"/>
        <v>0</v>
      </c>
      <c r="AS283" s="886">
        <f t="shared" si="303"/>
        <v>0</v>
      </c>
      <c r="AT283" s="888">
        <f t="shared" si="304"/>
        <v>0</v>
      </c>
      <c r="AU283" s="886">
        <f t="shared" si="305"/>
        <v>0</v>
      </c>
      <c r="AV283" s="886">
        <f t="shared" si="306"/>
        <v>0</v>
      </c>
      <c r="AW283" s="888">
        <f t="shared" si="307"/>
        <v>0</v>
      </c>
      <c r="AX283" s="886">
        <f t="shared" si="308"/>
        <v>0</v>
      </c>
      <c r="AY283" s="886">
        <f t="shared" si="309"/>
        <v>0</v>
      </c>
      <c r="AZ283" s="888">
        <f t="shared" si="310"/>
        <v>0</v>
      </c>
      <c r="BA283" s="884">
        <f t="shared" si="311"/>
        <v>0</v>
      </c>
      <c r="BB283" s="883">
        <f t="shared" si="312"/>
        <v>0</v>
      </c>
      <c r="BC283" s="884">
        <f t="shared" si="313"/>
        <v>0</v>
      </c>
      <c r="BD283" s="883">
        <f t="shared" si="314"/>
        <v>0</v>
      </c>
      <c r="BE283" s="886">
        <f t="shared" si="315"/>
        <v>0</v>
      </c>
      <c r="BF283" s="886">
        <f t="shared" si="316"/>
        <v>0</v>
      </c>
      <c r="BG283" s="888">
        <f t="shared" si="317"/>
        <v>0</v>
      </c>
      <c r="BH283" s="886">
        <f t="shared" si="318"/>
        <v>0</v>
      </c>
      <c r="BI283" s="886">
        <f t="shared" si="319"/>
        <v>0</v>
      </c>
      <c r="BJ283" s="890">
        <f t="shared" si="320"/>
        <v>0</v>
      </c>
      <c r="BK283" s="885">
        <f t="shared" si="321"/>
        <v>0</v>
      </c>
      <c r="BL283" s="885">
        <f t="shared" si="322"/>
        <v>0</v>
      </c>
      <c r="BM283" s="762"/>
      <c r="BN283" s="764"/>
      <c r="BO283" s="770"/>
      <c r="BP283" s="763"/>
      <c r="BQ283" s="764"/>
      <c r="BR283" s="770"/>
      <c r="BS283" s="768">
        <f t="shared" si="323"/>
        <v>0</v>
      </c>
      <c r="BT283" s="768">
        <f t="shared" si="324"/>
        <v>0</v>
      </c>
      <c r="BU283" s="771">
        <f t="shared" si="325"/>
        <v>0</v>
      </c>
      <c r="BV283" s="772"/>
      <c r="BW283" s="767"/>
      <c r="BX283" s="765"/>
      <c r="BY283" s="772"/>
      <c r="BZ283" s="767"/>
      <c r="CA283" s="765"/>
      <c r="CB283" s="772"/>
      <c r="CC283" s="767"/>
      <c r="CD283" s="765"/>
      <c r="CE283" s="773">
        <f t="shared" si="326"/>
        <v>0</v>
      </c>
      <c r="CF283" s="774">
        <f t="shared" si="327"/>
        <v>0</v>
      </c>
      <c r="CG283" s="775">
        <f t="shared" si="328"/>
        <v>0</v>
      </c>
      <c r="CH283" s="772"/>
      <c r="CI283" s="767"/>
      <c r="CJ283" s="776"/>
      <c r="CK283" s="874">
        <v>1333</v>
      </c>
      <c r="CL283" s="778">
        <v>1176</v>
      </c>
      <c r="CM283" s="764">
        <v>1526</v>
      </c>
      <c r="CN283" s="764">
        <v>1564</v>
      </c>
      <c r="CO283" s="767">
        <v>796</v>
      </c>
      <c r="CP283" s="780">
        <v>912</v>
      </c>
      <c r="CQ283" s="777">
        <v>818</v>
      </c>
      <c r="CR283" s="778">
        <v>1102</v>
      </c>
      <c r="CS283" s="778">
        <v>1247</v>
      </c>
      <c r="CT283" s="778">
        <v>1115</v>
      </c>
      <c r="CU283" s="763">
        <v>1341</v>
      </c>
      <c r="CV283" s="764">
        <v>1409</v>
      </c>
      <c r="CW283" s="767">
        <v>651</v>
      </c>
      <c r="CX283" s="765">
        <v>687</v>
      </c>
      <c r="CY283" s="777"/>
      <c r="CZ283" s="778"/>
      <c r="DA283" s="778"/>
      <c r="DB283" s="778"/>
      <c r="DC283" s="778">
        <v>0</v>
      </c>
      <c r="DD283" s="767">
        <v>0</v>
      </c>
      <c r="DE283" s="767">
        <v>0</v>
      </c>
      <c r="DF283" s="765">
        <v>0</v>
      </c>
      <c r="DG283" s="892">
        <f t="shared" si="346"/>
        <v>818</v>
      </c>
      <c r="DH283" s="884">
        <f t="shared" si="329"/>
        <v>0</v>
      </c>
      <c r="DI283" s="883">
        <f t="shared" si="347"/>
        <v>1102</v>
      </c>
      <c r="DJ283" s="884">
        <f t="shared" si="330"/>
        <v>0</v>
      </c>
      <c r="DK283" s="883">
        <f t="shared" si="348"/>
        <v>1247</v>
      </c>
      <c r="DL283" s="884">
        <f t="shared" si="331"/>
        <v>0</v>
      </c>
      <c r="DM283" s="888">
        <f t="shared" ref="DM283:DM346" si="352">IF(CT283&gt;0,CT283-DB283,)</f>
        <v>1115</v>
      </c>
      <c r="DN283" s="886">
        <f t="shared" si="332"/>
        <v>1115</v>
      </c>
      <c r="DO283" s="886">
        <f t="shared" si="286"/>
        <v>1115</v>
      </c>
      <c r="DP283" s="888">
        <f t="shared" si="349"/>
        <v>1341</v>
      </c>
      <c r="DQ283" s="886">
        <f t="shared" si="333"/>
        <v>1341</v>
      </c>
      <c r="DR283" s="886">
        <f t="shared" si="288"/>
        <v>1341</v>
      </c>
      <c r="DS283" s="888">
        <f t="shared" si="350"/>
        <v>1409</v>
      </c>
      <c r="DT283" s="886">
        <f t="shared" si="334"/>
        <v>1409</v>
      </c>
      <c r="DU283" s="886">
        <f t="shared" si="290"/>
        <v>1409</v>
      </c>
      <c r="DV283" s="886">
        <f t="shared" si="335"/>
        <v>1409</v>
      </c>
      <c r="DW283" s="888">
        <f t="shared" si="351"/>
        <v>651</v>
      </c>
      <c r="DX283" s="886">
        <f t="shared" si="336"/>
        <v>651</v>
      </c>
      <c r="DY283" s="886">
        <f t="shared" si="337"/>
        <v>651</v>
      </c>
      <c r="DZ283" s="954">
        <f t="shared" si="294"/>
        <v>687</v>
      </c>
      <c r="EA283" s="885">
        <f t="shared" si="338"/>
        <v>687</v>
      </c>
      <c r="EB283" s="885">
        <f t="shared" si="339"/>
        <v>687</v>
      </c>
      <c r="EC283" s="676">
        <v>717</v>
      </c>
      <c r="ED283" s="571">
        <v>357</v>
      </c>
      <c r="EE283" s="770">
        <v>482</v>
      </c>
      <c r="EF283" s="677">
        <v>15</v>
      </c>
      <c r="EG283" s="571">
        <v>0</v>
      </c>
      <c r="EH283" s="782">
        <v>14</v>
      </c>
      <c r="EI283" s="774">
        <f t="shared" si="340"/>
        <v>677</v>
      </c>
      <c r="EJ283" s="774">
        <f t="shared" si="341"/>
        <v>294</v>
      </c>
      <c r="EK283" s="775">
        <f t="shared" si="342"/>
        <v>191</v>
      </c>
      <c r="EL283" s="772">
        <v>239</v>
      </c>
      <c r="EM283" s="767">
        <v>325</v>
      </c>
      <c r="EN283" s="770">
        <v>394</v>
      </c>
      <c r="EO283" s="772"/>
      <c r="EP283" s="767">
        <v>0</v>
      </c>
      <c r="EQ283" s="782">
        <v>124</v>
      </c>
      <c r="ER283" s="772">
        <v>0</v>
      </c>
      <c r="ES283" s="767">
        <v>228</v>
      </c>
      <c r="ET283" s="770">
        <v>284</v>
      </c>
      <c r="EU283" s="774">
        <f t="shared" si="343"/>
        <v>876</v>
      </c>
      <c r="EV283" s="774">
        <f t="shared" si="344"/>
        <v>788</v>
      </c>
      <c r="EW283" s="775">
        <f t="shared" si="345"/>
        <v>607</v>
      </c>
      <c r="EX283" s="772"/>
      <c r="EY283" s="767"/>
      <c r="EZ283" s="770"/>
    </row>
    <row r="284" spans="1:156">
      <c r="A284" s="725" t="s">
        <v>89</v>
      </c>
      <c r="B284" s="718" t="s">
        <v>926</v>
      </c>
      <c r="C284" s="831"/>
      <c r="D284" s="675">
        <v>176354</v>
      </c>
      <c r="E284" s="675">
        <v>10</v>
      </c>
      <c r="F284" s="762"/>
      <c r="G284" s="763"/>
      <c r="H284" s="763"/>
      <c r="I284" s="764"/>
      <c r="J284" s="764"/>
      <c r="K284" s="764"/>
      <c r="L284" s="765"/>
      <c r="M284" s="762"/>
      <c r="N284" s="763"/>
      <c r="O284" s="766"/>
      <c r="P284" s="766"/>
      <c r="Q284" s="763"/>
      <c r="R284" s="763"/>
      <c r="S284" s="763"/>
      <c r="T284" s="763"/>
      <c r="U284" s="763"/>
      <c r="V284" s="764"/>
      <c r="W284" s="767"/>
      <c r="X284" s="765"/>
      <c r="Y284" s="762"/>
      <c r="Z284" s="763"/>
      <c r="AA284" s="763"/>
      <c r="AB284" s="763"/>
      <c r="AC284" s="764"/>
      <c r="AD284" s="767"/>
      <c r="AE284" s="763"/>
      <c r="AF284" s="763"/>
      <c r="AG284" s="763"/>
      <c r="AH284" s="764"/>
      <c r="AI284" s="767"/>
      <c r="AJ284" s="765"/>
      <c r="AK284" s="892">
        <f t="shared" si="295"/>
        <v>0</v>
      </c>
      <c r="AL284" s="884">
        <f t="shared" si="296"/>
        <v>0</v>
      </c>
      <c r="AM284" s="883">
        <f t="shared" si="297"/>
        <v>0</v>
      </c>
      <c r="AN284" s="884">
        <f t="shared" si="298"/>
        <v>0</v>
      </c>
      <c r="AO284" s="883">
        <f t="shared" si="299"/>
        <v>0</v>
      </c>
      <c r="AP284" s="884">
        <f t="shared" si="300"/>
        <v>0</v>
      </c>
      <c r="AQ284" s="768">
        <f t="shared" si="301"/>
        <v>0</v>
      </c>
      <c r="AR284" s="883">
        <f t="shared" si="302"/>
        <v>0</v>
      </c>
      <c r="AS284" s="886">
        <f t="shared" si="303"/>
        <v>0</v>
      </c>
      <c r="AT284" s="888">
        <f t="shared" si="304"/>
        <v>0</v>
      </c>
      <c r="AU284" s="886">
        <f t="shared" si="305"/>
        <v>0</v>
      </c>
      <c r="AV284" s="886">
        <f t="shared" si="306"/>
        <v>0</v>
      </c>
      <c r="AW284" s="888">
        <f t="shared" si="307"/>
        <v>0</v>
      </c>
      <c r="AX284" s="886">
        <f t="shared" si="308"/>
        <v>0</v>
      </c>
      <c r="AY284" s="886">
        <f t="shared" si="309"/>
        <v>0</v>
      </c>
      <c r="AZ284" s="888">
        <f t="shared" si="310"/>
        <v>0</v>
      </c>
      <c r="BA284" s="884">
        <f t="shared" si="311"/>
        <v>0</v>
      </c>
      <c r="BB284" s="883">
        <f t="shared" si="312"/>
        <v>0</v>
      </c>
      <c r="BC284" s="884">
        <f t="shared" si="313"/>
        <v>0</v>
      </c>
      <c r="BD284" s="883">
        <f t="shared" si="314"/>
        <v>0</v>
      </c>
      <c r="BE284" s="886">
        <f t="shared" si="315"/>
        <v>0</v>
      </c>
      <c r="BF284" s="886">
        <f t="shared" si="316"/>
        <v>0</v>
      </c>
      <c r="BG284" s="888">
        <f t="shared" si="317"/>
        <v>0</v>
      </c>
      <c r="BH284" s="886">
        <f t="shared" si="318"/>
        <v>0</v>
      </c>
      <c r="BI284" s="886">
        <f t="shared" si="319"/>
        <v>0</v>
      </c>
      <c r="BJ284" s="890">
        <f t="shared" si="320"/>
        <v>0</v>
      </c>
      <c r="BK284" s="885">
        <f t="shared" si="321"/>
        <v>0</v>
      </c>
      <c r="BL284" s="885">
        <f t="shared" si="322"/>
        <v>0</v>
      </c>
      <c r="BM284" s="762"/>
      <c r="BN284" s="764"/>
      <c r="BO284" s="770"/>
      <c r="BP284" s="763"/>
      <c r="BQ284" s="764"/>
      <c r="BR284" s="770"/>
      <c r="BS284" s="768">
        <f t="shared" si="323"/>
        <v>0</v>
      </c>
      <c r="BT284" s="768">
        <f t="shared" si="324"/>
        <v>0</v>
      </c>
      <c r="BU284" s="771">
        <f t="shared" si="325"/>
        <v>0</v>
      </c>
      <c r="BV284" s="772"/>
      <c r="BW284" s="767"/>
      <c r="BX284" s="765"/>
      <c r="BY284" s="772"/>
      <c r="BZ284" s="767"/>
      <c r="CA284" s="765"/>
      <c r="CB284" s="772"/>
      <c r="CC284" s="767"/>
      <c r="CD284" s="765"/>
      <c r="CE284" s="773">
        <f t="shared" si="326"/>
        <v>0</v>
      </c>
      <c r="CF284" s="774">
        <f t="shared" si="327"/>
        <v>0</v>
      </c>
      <c r="CG284" s="775">
        <f t="shared" si="328"/>
        <v>0</v>
      </c>
      <c r="CH284" s="772"/>
      <c r="CI284" s="767"/>
      <c r="CJ284" s="776"/>
      <c r="CK284" s="874">
        <v>726</v>
      </c>
      <c r="CL284" s="778">
        <v>543</v>
      </c>
      <c r="CM284" s="764">
        <v>805</v>
      </c>
      <c r="CN284" s="764">
        <v>778</v>
      </c>
      <c r="CO284" s="767">
        <v>931</v>
      </c>
      <c r="CP284" s="780">
        <v>821</v>
      </c>
      <c r="CQ284" s="777">
        <v>735</v>
      </c>
      <c r="CR284" s="778">
        <v>601</v>
      </c>
      <c r="CS284" s="778">
        <v>517</v>
      </c>
      <c r="CT284" s="778">
        <v>473</v>
      </c>
      <c r="CU284" s="763">
        <v>472</v>
      </c>
      <c r="CV284" s="740">
        <v>504</v>
      </c>
      <c r="CW284" s="767">
        <v>548</v>
      </c>
      <c r="CX284" s="765">
        <v>540</v>
      </c>
      <c r="CY284" s="777"/>
      <c r="CZ284" s="778"/>
      <c r="DA284" s="778"/>
      <c r="DB284" s="778"/>
      <c r="DC284" s="778">
        <v>0</v>
      </c>
      <c r="DD284" s="767">
        <v>0</v>
      </c>
      <c r="DE284" s="767">
        <v>0</v>
      </c>
      <c r="DF284" s="765">
        <v>0</v>
      </c>
      <c r="DG284" s="892">
        <f t="shared" si="346"/>
        <v>735</v>
      </c>
      <c r="DH284" s="884">
        <f t="shared" si="329"/>
        <v>0</v>
      </c>
      <c r="DI284" s="883">
        <f t="shared" si="347"/>
        <v>601</v>
      </c>
      <c r="DJ284" s="884">
        <f t="shared" si="330"/>
        <v>0</v>
      </c>
      <c r="DK284" s="883">
        <f t="shared" si="348"/>
        <v>517</v>
      </c>
      <c r="DL284" s="884">
        <f t="shared" si="331"/>
        <v>0</v>
      </c>
      <c r="DM284" s="888">
        <f t="shared" si="352"/>
        <v>473</v>
      </c>
      <c r="DN284" s="886">
        <f t="shared" si="332"/>
        <v>473</v>
      </c>
      <c r="DO284" s="886">
        <f t="shared" si="286"/>
        <v>473</v>
      </c>
      <c r="DP284" s="888">
        <f t="shared" si="349"/>
        <v>472</v>
      </c>
      <c r="DQ284" s="886">
        <f t="shared" si="333"/>
        <v>472</v>
      </c>
      <c r="DR284" s="886">
        <f t="shared" si="288"/>
        <v>472</v>
      </c>
      <c r="DS284" s="888">
        <f t="shared" si="350"/>
        <v>504</v>
      </c>
      <c r="DT284" s="886">
        <f t="shared" si="334"/>
        <v>504</v>
      </c>
      <c r="DU284" s="886">
        <f t="shared" si="290"/>
        <v>504</v>
      </c>
      <c r="DV284" s="886">
        <f t="shared" si="335"/>
        <v>504</v>
      </c>
      <c r="DW284" s="888">
        <f t="shared" si="351"/>
        <v>548</v>
      </c>
      <c r="DX284" s="886">
        <f t="shared" si="336"/>
        <v>548</v>
      </c>
      <c r="DY284" s="886">
        <f t="shared" si="337"/>
        <v>548</v>
      </c>
      <c r="DZ284" s="954">
        <f t="shared" si="294"/>
        <v>540</v>
      </c>
      <c r="EA284" s="885">
        <f t="shared" si="338"/>
        <v>540</v>
      </c>
      <c r="EB284" s="885">
        <f t="shared" si="339"/>
        <v>540</v>
      </c>
      <c r="EC284" s="676">
        <v>320</v>
      </c>
      <c r="ED284" s="571">
        <v>288</v>
      </c>
      <c r="EE284" s="770">
        <v>307</v>
      </c>
      <c r="EF284" s="677">
        <v>25</v>
      </c>
      <c r="EG284" s="571">
        <v>41</v>
      </c>
      <c r="EH284" s="782">
        <v>49</v>
      </c>
      <c r="EI284" s="774">
        <f t="shared" si="340"/>
        <v>159</v>
      </c>
      <c r="EJ284" s="774">
        <f t="shared" si="341"/>
        <v>219</v>
      </c>
      <c r="EK284" s="775">
        <f t="shared" si="342"/>
        <v>184</v>
      </c>
      <c r="EL284" s="772">
        <v>110</v>
      </c>
      <c r="EM284" s="767">
        <v>124</v>
      </c>
      <c r="EN284" s="770">
        <v>155</v>
      </c>
      <c r="EO284" s="772"/>
      <c r="EP284" s="767">
        <v>0</v>
      </c>
      <c r="EQ284" s="782">
        <v>16</v>
      </c>
      <c r="ER284" s="772">
        <v>128</v>
      </c>
      <c r="ES284" s="767">
        <v>125</v>
      </c>
      <c r="ET284" s="770">
        <v>141</v>
      </c>
      <c r="EU284" s="774">
        <f t="shared" si="343"/>
        <v>235</v>
      </c>
      <c r="EV284" s="774">
        <f t="shared" si="344"/>
        <v>223</v>
      </c>
      <c r="EW284" s="775">
        <f t="shared" si="345"/>
        <v>192</v>
      </c>
      <c r="EX284" s="772"/>
      <c r="EY284" s="767"/>
      <c r="EZ284" s="770"/>
    </row>
    <row r="285" spans="1:156">
      <c r="A285" s="634" t="s">
        <v>125</v>
      </c>
      <c r="B285" s="635" t="s">
        <v>641</v>
      </c>
      <c r="C285" s="832"/>
      <c r="D285" s="636">
        <v>199193</v>
      </c>
      <c r="E285" s="637">
        <v>1</v>
      </c>
      <c r="F285" s="762">
        <v>6388</v>
      </c>
      <c r="G285" s="763">
        <v>6655</v>
      </c>
      <c r="H285" s="763">
        <v>7242</v>
      </c>
      <c r="I285" s="764">
        <v>7205</v>
      </c>
      <c r="J285" s="764">
        <v>6858</v>
      </c>
      <c r="K285" s="764">
        <v>5888</v>
      </c>
      <c r="L285" s="765">
        <v>6972</v>
      </c>
      <c r="M285" s="762">
        <v>3528</v>
      </c>
      <c r="N285" s="763">
        <v>3732</v>
      </c>
      <c r="O285" s="766">
        <v>3808</v>
      </c>
      <c r="P285" s="766">
        <v>3612</v>
      </c>
      <c r="Q285" s="763">
        <v>3837</v>
      </c>
      <c r="R285" s="763">
        <v>3835</v>
      </c>
      <c r="S285" s="763">
        <v>4243</v>
      </c>
      <c r="T285" s="763">
        <v>4535</v>
      </c>
      <c r="U285" s="763">
        <v>4786</v>
      </c>
      <c r="V285" s="764">
        <v>4660</v>
      </c>
      <c r="W285" s="767">
        <v>4589</v>
      </c>
      <c r="X285" s="795">
        <v>4547</v>
      </c>
      <c r="Y285" s="762">
        <v>3</v>
      </c>
      <c r="Z285" s="763">
        <v>5</v>
      </c>
      <c r="AA285" s="763">
        <v>7</v>
      </c>
      <c r="AB285" s="763">
        <v>0</v>
      </c>
      <c r="AC285" s="764">
        <v>2</v>
      </c>
      <c r="AD285" s="767">
        <v>4</v>
      </c>
      <c r="AE285" s="638">
        <v>1</v>
      </c>
      <c r="AF285" s="763">
        <v>0</v>
      </c>
      <c r="AG285" s="763">
        <v>0</v>
      </c>
      <c r="AH285" s="764">
        <v>0</v>
      </c>
      <c r="AI285" s="767">
        <v>0</v>
      </c>
      <c r="AJ285" s="765">
        <v>0</v>
      </c>
      <c r="AK285" s="892">
        <f t="shared" si="295"/>
        <v>3525</v>
      </c>
      <c r="AL285" s="884">
        <f t="shared" si="296"/>
        <v>3525</v>
      </c>
      <c r="AM285" s="883">
        <f t="shared" si="297"/>
        <v>3727</v>
      </c>
      <c r="AN285" s="884">
        <f t="shared" si="298"/>
        <v>3727</v>
      </c>
      <c r="AO285" s="883">
        <f t="shared" si="299"/>
        <v>3801</v>
      </c>
      <c r="AP285" s="884">
        <f t="shared" si="300"/>
        <v>3801</v>
      </c>
      <c r="AQ285" s="768">
        <f t="shared" si="301"/>
        <v>3612</v>
      </c>
      <c r="AR285" s="883">
        <f t="shared" si="302"/>
        <v>3835</v>
      </c>
      <c r="AS285" s="886">
        <f t="shared" si="303"/>
        <v>3835</v>
      </c>
      <c r="AT285" s="888">
        <f t="shared" si="304"/>
        <v>3831</v>
      </c>
      <c r="AU285" s="886">
        <f t="shared" si="305"/>
        <v>3831</v>
      </c>
      <c r="AV285" s="886">
        <f t="shared" si="306"/>
        <v>3831</v>
      </c>
      <c r="AW285" s="888">
        <f t="shared" si="307"/>
        <v>4242</v>
      </c>
      <c r="AX285" s="886">
        <f t="shared" si="308"/>
        <v>4242</v>
      </c>
      <c r="AY285" s="886">
        <f t="shared" si="309"/>
        <v>4242</v>
      </c>
      <c r="AZ285" s="888">
        <f t="shared" si="310"/>
        <v>4535</v>
      </c>
      <c r="BA285" s="884">
        <f t="shared" si="311"/>
        <v>4535</v>
      </c>
      <c r="BB285" s="883">
        <f t="shared" si="312"/>
        <v>4786</v>
      </c>
      <c r="BC285" s="884">
        <f t="shared" si="313"/>
        <v>4786</v>
      </c>
      <c r="BD285" s="883">
        <f t="shared" si="314"/>
        <v>4660</v>
      </c>
      <c r="BE285" s="886">
        <f t="shared" si="315"/>
        <v>4660</v>
      </c>
      <c r="BF285" s="886">
        <f t="shared" si="316"/>
        <v>4660</v>
      </c>
      <c r="BG285" s="888">
        <f t="shared" si="317"/>
        <v>4589</v>
      </c>
      <c r="BH285" s="886">
        <f t="shared" si="318"/>
        <v>4589</v>
      </c>
      <c r="BI285" s="886">
        <f t="shared" si="319"/>
        <v>4589</v>
      </c>
      <c r="BJ285" s="890">
        <f t="shared" si="320"/>
        <v>4547</v>
      </c>
      <c r="BK285" s="885">
        <f t="shared" si="321"/>
        <v>4547</v>
      </c>
      <c r="BL285" s="885">
        <f t="shared" si="322"/>
        <v>4547</v>
      </c>
      <c r="BM285" s="762">
        <v>4237</v>
      </c>
      <c r="BN285" s="764">
        <v>4051</v>
      </c>
      <c r="BO285" s="770">
        <v>4065</v>
      </c>
      <c r="BP285" s="763">
        <v>101</v>
      </c>
      <c r="BQ285" s="764">
        <v>115.8119999999999</v>
      </c>
      <c r="BR285" s="770">
        <v>77.317000000000007</v>
      </c>
      <c r="BS285" s="768">
        <f t="shared" si="323"/>
        <v>322</v>
      </c>
      <c r="BT285" s="768">
        <f t="shared" si="324"/>
        <v>422.1880000000001</v>
      </c>
      <c r="BU285" s="771">
        <f t="shared" si="325"/>
        <v>404.68299999999999</v>
      </c>
      <c r="BV285" s="772">
        <v>2814</v>
      </c>
      <c r="BW285" s="767">
        <v>2779</v>
      </c>
      <c r="BX285" s="765">
        <v>3072</v>
      </c>
      <c r="BY285" s="772">
        <v>104</v>
      </c>
      <c r="BZ285" s="767">
        <v>117</v>
      </c>
      <c r="CA285" s="765">
        <v>122</v>
      </c>
      <c r="CB285" s="772">
        <v>376</v>
      </c>
      <c r="CC285" s="767">
        <v>364</v>
      </c>
      <c r="CD285" s="765">
        <v>422</v>
      </c>
      <c r="CE285" s="773">
        <f t="shared" si="326"/>
        <v>541</v>
      </c>
      <c r="CF285" s="774">
        <f t="shared" si="327"/>
        <v>571</v>
      </c>
      <c r="CG285" s="775">
        <f t="shared" si="328"/>
        <v>626</v>
      </c>
      <c r="CH285" s="772">
        <v>2590</v>
      </c>
      <c r="CI285" s="767">
        <v>2747.4879999999998</v>
      </c>
      <c r="CJ285" s="776">
        <v>2780.5699999999997</v>
      </c>
      <c r="CK285" s="874"/>
      <c r="CL285" s="778"/>
      <c r="CM285" s="764"/>
      <c r="CN285" s="764"/>
      <c r="CO285" s="767"/>
      <c r="CP285" s="780"/>
      <c r="CQ285" s="777"/>
      <c r="CR285" s="778"/>
      <c r="CS285" s="778"/>
      <c r="CT285" s="778"/>
      <c r="CU285" s="778"/>
      <c r="CV285" s="764"/>
      <c r="CW285" s="767"/>
      <c r="CX285" s="765"/>
      <c r="CY285" s="777"/>
      <c r="CZ285" s="778"/>
      <c r="DA285" s="778"/>
      <c r="DB285" s="778"/>
      <c r="DC285" s="778"/>
      <c r="DD285" s="767"/>
      <c r="DE285" s="767"/>
      <c r="DF285" s="765"/>
      <c r="DG285" s="892">
        <f t="shared" si="346"/>
        <v>0</v>
      </c>
      <c r="DH285" s="884">
        <f t="shared" si="329"/>
        <v>0</v>
      </c>
      <c r="DI285" s="883">
        <f t="shared" si="347"/>
        <v>0</v>
      </c>
      <c r="DJ285" s="884">
        <f t="shared" si="330"/>
        <v>0</v>
      </c>
      <c r="DK285" s="883">
        <f t="shared" si="348"/>
        <v>0</v>
      </c>
      <c r="DL285" s="884">
        <f t="shared" si="331"/>
        <v>0</v>
      </c>
      <c r="DM285" s="888">
        <f t="shared" si="352"/>
        <v>0</v>
      </c>
      <c r="DN285" s="886">
        <f t="shared" si="332"/>
        <v>0</v>
      </c>
      <c r="DO285" s="886">
        <f t="shared" si="286"/>
        <v>0</v>
      </c>
      <c r="DP285" s="888">
        <f t="shared" si="349"/>
        <v>0</v>
      </c>
      <c r="DQ285" s="886">
        <f t="shared" si="333"/>
        <v>0</v>
      </c>
      <c r="DR285" s="886">
        <f t="shared" si="288"/>
        <v>0</v>
      </c>
      <c r="DS285" s="888">
        <f t="shared" si="350"/>
        <v>0</v>
      </c>
      <c r="DT285" s="886">
        <f t="shared" si="334"/>
        <v>0</v>
      </c>
      <c r="DU285" s="886">
        <f t="shared" si="290"/>
        <v>0</v>
      </c>
      <c r="DV285" s="886">
        <f t="shared" si="335"/>
        <v>0</v>
      </c>
      <c r="DW285" s="888">
        <f t="shared" si="351"/>
        <v>0</v>
      </c>
      <c r="DX285" s="886">
        <f t="shared" si="336"/>
        <v>0</v>
      </c>
      <c r="DY285" s="886">
        <f t="shared" si="337"/>
        <v>0</v>
      </c>
      <c r="DZ285" s="954">
        <f t="shared" si="294"/>
        <v>0</v>
      </c>
      <c r="EA285" s="885">
        <f t="shared" si="338"/>
        <v>0</v>
      </c>
      <c r="EB285" s="885">
        <f t="shared" si="339"/>
        <v>0</v>
      </c>
      <c r="EC285" s="772"/>
      <c r="ED285" s="767"/>
      <c r="EE285" s="770"/>
      <c r="EF285" s="764"/>
      <c r="EG285" s="767"/>
      <c r="EH285" s="782"/>
      <c r="EI285" s="774">
        <f t="shared" si="340"/>
        <v>0</v>
      </c>
      <c r="EJ285" s="774">
        <f t="shared" si="341"/>
        <v>0</v>
      </c>
      <c r="EK285" s="775">
        <f t="shared" si="342"/>
        <v>0</v>
      </c>
      <c r="EL285" s="772"/>
      <c r="EM285" s="767"/>
      <c r="EN285" s="770"/>
      <c r="EO285" s="772"/>
      <c r="EP285" s="767"/>
      <c r="EQ285" s="782"/>
      <c r="ER285" s="772"/>
      <c r="ES285" s="767"/>
      <c r="ET285" s="770"/>
      <c r="EU285" s="774">
        <f t="shared" si="343"/>
        <v>0</v>
      </c>
      <c r="EV285" s="774">
        <f t="shared" si="344"/>
        <v>0</v>
      </c>
      <c r="EW285" s="775">
        <f t="shared" si="345"/>
        <v>0</v>
      </c>
      <c r="EX285" s="772"/>
      <c r="EY285" s="767"/>
      <c r="EZ285" s="770"/>
    </row>
    <row r="286" spans="1:156">
      <c r="A286" s="634" t="s">
        <v>125</v>
      </c>
      <c r="B286" s="635" t="s">
        <v>642</v>
      </c>
      <c r="C286" s="832"/>
      <c r="D286" s="636">
        <v>199120</v>
      </c>
      <c r="E286" s="637">
        <v>1</v>
      </c>
      <c r="F286" s="762">
        <v>4665</v>
      </c>
      <c r="G286" s="763">
        <v>4824</v>
      </c>
      <c r="H286" s="763">
        <v>4893</v>
      </c>
      <c r="I286" s="764">
        <v>4940</v>
      </c>
      <c r="J286" s="764">
        <v>4906</v>
      </c>
      <c r="K286" s="764">
        <v>4949</v>
      </c>
      <c r="L286" s="765">
        <v>4897</v>
      </c>
      <c r="M286" s="762">
        <v>3390</v>
      </c>
      <c r="N286" s="763">
        <v>3408</v>
      </c>
      <c r="O286" s="766">
        <v>3682</v>
      </c>
      <c r="P286" s="766">
        <v>3457</v>
      </c>
      <c r="Q286" s="763">
        <v>3511</v>
      </c>
      <c r="R286" s="763">
        <v>3589</v>
      </c>
      <c r="S286" s="763">
        <v>3749</v>
      </c>
      <c r="T286" s="763">
        <v>3800</v>
      </c>
      <c r="U286" s="763">
        <v>3880</v>
      </c>
      <c r="V286" s="764">
        <v>3852</v>
      </c>
      <c r="W286" s="767">
        <v>3958</v>
      </c>
      <c r="X286" s="796">
        <v>3946</v>
      </c>
      <c r="Y286" s="762">
        <v>2</v>
      </c>
      <c r="Z286" s="763">
        <v>2</v>
      </c>
      <c r="AA286" s="763">
        <v>1</v>
      </c>
      <c r="AB286" s="763">
        <v>2</v>
      </c>
      <c r="AC286" s="764">
        <v>0</v>
      </c>
      <c r="AD286" s="767">
        <v>5</v>
      </c>
      <c r="AE286" s="638">
        <v>2</v>
      </c>
      <c r="AF286" s="763">
        <v>0</v>
      </c>
      <c r="AG286" s="763">
        <v>0</v>
      </c>
      <c r="AH286" s="764">
        <v>0</v>
      </c>
      <c r="AI286" s="767">
        <v>0</v>
      </c>
      <c r="AJ286" s="765">
        <v>0</v>
      </c>
      <c r="AK286" s="892">
        <f t="shared" si="295"/>
        <v>3388</v>
      </c>
      <c r="AL286" s="884">
        <f t="shared" si="296"/>
        <v>3388</v>
      </c>
      <c r="AM286" s="883">
        <f t="shared" si="297"/>
        <v>3406</v>
      </c>
      <c r="AN286" s="884">
        <f t="shared" si="298"/>
        <v>3406</v>
      </c>
      <c r="AO286" s="883">
        <f t="shared" si="299"/>
        <v>3681</v>
      </c>
      <c r="AP286" s="884">
        <f t="shared" si="300"/>
        <v>3681</v>
      </c>
      <c r="AQ286" s="768">
        <f t="shared" si="301"/>
        <v>3455</v>
      </c>
      <c r="AR286" s="883">
        <f t="shared" si="302"/>
        <v>3511</v>
      </c>
      <c r="AS286" s="886">
        <f t="shared" si="303"/>
        <v>3511</v>
      </c>
      <c r="AT286" s="888">
        <f t="shared" si="304"/>
        <v>3584</v>
      </c>
      <c r="AU286" s="886">
        <f t="shared" si="305"/>
        <v>3584</v>
      </c>
      <c r="AV286" s="886">
        <f t="shared" si="306"/>
        <v>3584</v>
      </c>
      <c r="AW286" s="888">
        <f t="shared" si="307"/>
        <v>3747</v>
      </c>
      <c r="AX286" s="886">
        <f t="shared" si="308"/>
        <v>3747</v>
      </c>
      <c r="AY286" s="886">
        <f t="shared" si="309"/>
        <v>3747</v>
      </c>
      <c r="AZ286" s="888">
        <f t="shared" si="310"/>
        <v>3800</v>
      </c>
      <c r="BA286" s="884">
        <f t="shared" si="311"/>
        <v>3800</v>
      </c>
      <c r="BB286" s="883">
        <f t="shared" si="312"/>
        <v>3880</v>
      </c>
      <c r="BC286" s="884">
        <f t="shared" si="313"/>
        <v>3880</v>
      </c>
      <c r="BD286" s="883">
        <f t="shared" si="314"/>
        <v>3852</v>
      </c>
      <c r="BE286" s="886">
        <f t="shared" si="315"/>
        <v>3852</v>
      </c>
      <c r="BF286" s="886">
        <f t="shared" si="316"/>
        <v>3852</v>
      </c>
      <c r="BG286" s="888">
        <f t="shared" si="317"/>
        <v>3958</v>
      </c>
      <c r="BH286" s="886">
        <f t="shared" si="318"/>
        <v>3958</v>
      </c>
      <c r="BI286" s="886">
        <f t="shared" si="319"/>
        <v>3958</v>
      </c>
      <c r="BJ286" s="890">
        <f t="shared" si="320"/>
        <v>3946</v>
      </c>
      <c r="BK286" s="885">
        <f t="shared" si="321"/>
        <v>3946</v>
      </c>
      <c r="BL286" s="885">
        <f t="shared" si="322"/>
        <v>3946</v>
      </c>
      <c r="BM286" s="762">
        <v>3685</v>
      </c>
      <c r="BN286" s="764">
        <v>3816</v>
      </c>
      <c r="BO286" s="770">
        <v>3824</v>
      </c>
      <c r="BP286" s="763">
        <v>24</v>
      </c>
      <c r="BQ286" s="764">
        <v>19.30199999999968</v>
      </c>
      <c r="BR286" s="770">
        <v>19.403999999999996</v>
      </c>
      <c r="BS286" s="768">
        <f t="shared" si="323"/>
        <v>143</v>
      </c>
      <c r="BT286" s="768">
        <f t="shared" si="324"/>
        <v>122.69800000000032</v>
      </c>
      <c r="BU286" s="771">
        <f t="shared" si="325"/>
        <v>102.596</v>
      </c>
      <c r="BV286" s="772">
        <v>2980</v>
      </c>
      <c r="BW286" s="767">
        <v>3158</v>
      </c>
      <c r="BX286" s="765">
        <v>3334</v>
      </c>
      <c r="BY286" s="772">
        <v>34</v>
      </c>
      <c r="BZ286" s="767">
        <v>41</v>
      </c>
      <c r="CA286" s="765">
        <v>33</v>
      </c>
      <c r="CB286" s="772">
        <v>102</v>
      </c>
      <c r="CC286" s="767">
        <v>91</v>
      </c>
      <c r="CD286" s="765">
        <v>93</v>
      </c>
      <c r="CE286" s="773">
        <f t="shared" si="326"/>
        <v>395</v>
      </c>
      <c r="CF286" s="774">
        <f t="shared" si="327"/>
        <v>294</v>
      </c>
      <c r="CG286" s="775">
        <f t="shared" si="328"/>
        <v>287</v>
      </c>
      <c r="CH286" s="772">
        <v>2902</v>
      </c>
      <c r="CI286" s="767">
        <v>2903.616</v>
      </c>
      <c r="CJ286" s="776">
        <v>3114.9719999999998</v>
      </c>
      <c r="CK286" s="874"/>
      <c r="CL286" s="778"/>
      <c r="CM286" s="764"/>
      <c r="CN286" s="764"/>
      <c r="CO286" s="767"/>
      <c r="CP286" s="780"/>
      <c r="CQ286" s="777"/>
      <c r="CR286" s="778"/>
      <c r="CS286" s="778"/>
      <c r="CT286" s="778"/>
      <c r="CU286" s="778"/>
      <c r="CV286" s="764"/>
      <c r="CW286" s="767"/>
      <c r="CX286" s="765"/>
      <c r="CY286" s="777"/>
      <c r="CZ286" s="778"/>
      <c r="DA286" s="778"/>
      <c r="DB286" s="778"/>
      <c r="DC286" s="778"/>
      <c r="DD286" s="767"/>
      <c r="DE286" s="767"/>
      <c r="DF286" s="765"/>
      <c r="DG286" s="892">
        <f t="shared" si="346"/>
        <v>0</v>
      </c>
      <c r="DH286" s="884">
        <f t="shared" si="329"/>
        <v>0</v>
      </c>
      <c r="DI286" s="883">
        <f t="shared" si="347"/>
        <v>0</v>
      </c>
      <c r="DJ286" s="884">
        <f t="shared" si="330"/>
        <v>0</v>
      </c>
      <c r="DK286" s="883">
        <f t="shared" si="348"/>
        <v>0</v>
      </c>
      <c r="DL286" s="884">
        <f t="shared" si="331"/>
        <v>0</v>
      </c>
      <c r="DM286" s="888">
        <f t="shared" si="352"/>
        <v>0</v>
      </c>
      <c r="DN286" s="886">
        <f t="shared" si="332"/>
        <v>0</v>
      </c>
      <c r="DO286" s="886">
        <f t="shared" si="286"/>
        <v>0</v>
      </c>
      <c r="DP286" s="888">
        <f t="shared" si="349"/>
        <v>0</v>
      </c>
      <c r="DQ286" s="886">
        <f t="shared" si="333"/>
        <v>0</v>
      </c>
      <c r="DR286" s="886">
        <f t="shared" si="288"/>
        <v>0</v>
      </c>
      <c r="DS286" s="888">
        <f t="shared" si="350"/>
        <v>0</v>
      </c>
      <c r="DT286" s="886">
        <f t="shared" si="334"/>
        <v>0</v>
      </c>
      <c r="DU286" s="886">
        <f t="shared" si="290"/>
        <v>0</v>
      </c>
      <c r="DV286" s="886">
        <f t="shared" si="335"/>
        <v>0</v>
      </c>
      <c r="DW286" s="888">
        <f t="shared" si="351"/>
        <v>0</v>
      </c>
      <c r="DX286" s="886">
        <f t="shared" si="336"/>
        <v>0</v>
      </c>
      <c r="DY286" s="886">
        <f t="shared" si="337"/>
        <v>0</v>
      </c>
      <c r="DZ286" s="954">
        <f t="shared" si="294"/>
        <v>0</v>
      </c>
      <c r="EA286" s="885">
        <f t="shared" si="338"/>
        <v>0</v>
      </c>
      <c r="EB286" s="885">
        <f t="shared" si="339"/>
        <v>0</v>
      </c>
      <c r="EC286" s="772"/>
      <c r="ED286" s="767"/>
      <c r="EE286" s="770"/>
      <c r="EF286" s="764"/>
      <c r="EG286" s="767"/>
      <c r="EH286" s="782"/>
      <c r="EI286" s="774">
        <f t="shared" si="340"/>
        <v>0</v>
      </c>
      <c r="EJ286" s="774">
        <f t="shared" si="341"/>
        <v>0</v>
      </c>
      <c r="EK286" s="775">
        <f t="shared" si="342"/>
        <v>0</v>
      </c>
      <c r="EL286" s="772"/>
      <c r="EM286" s="767"/>
      <c r="EN286" s="770"/>
      <c r="EO286" s="772"/>
      <c r="EP286" s="767"/>
      <c r="EQ286" s="782"/>
      <c r="ER286" s="772"/>
      <c r="ES286" s="767"/>
      <c r="ET286" s="770"/>
      <c r="EU286" s="774">
        <f t="shared" si="343"/>
        <v>0</v>
      </c>
      <c r="EV286" s="774">
        <f t="shared" si="344"/>
        <v>0</v>
      </c>
      <c r="EW286" s="775">
        <f t="shared" si="345"/>
        <v>0</v>
      </c>
      <c r="EX286" s="772"/>
      <c r="EY286" s="767"/>
      <c r="EZ286" s="770"/>
    </row>
    <row r="287" spans="1:156">
      <c r="A287" s="634" t="s">
        <v>125</v>
      </c>
      <c r="B287" s="635" t="s">
        <v>644</v>
      </c>
      <c r="C287" s="833" t="s">
        <v>783</v>
      </c>
      <c r="D287" s="636">
        <v>199148</v>
      </c>
      <c r="E287" s="656">
        <v>1</v>
      </c>
      <c r="F287" s="762">
        <v>3403</v>
      </c>
      <c r="G287" s="763">
        <v>3811</v>
      </c>
      <c r="H287" s="763">
        <v>4048</v>
      </c>
      <c r="I287" s="764">
        <v>5297</v>
      </c>
      <c r="J287" s="764">
        <v>4211</v>
      </c>
      <c r="K287" s="764">
        <v>4354</v>
      </c>
      <c r="L287" s="765">
        <v>4368</v>
      </c>
      <c r="M287" s="762">
        <v>1911</v>
      </c>
      <c r="N287" s="763">
        <v>1870</v>
      </c>
      <c r="O287" s="766">
        <v>1898</v>
      </c>
      <c r="P287" s="766">
        <v>2073</v>
      </c>
      <c r="Q287" s="763">
        <v>2039</v>
      </c>
      <c r="R287" s="763">
        <v>2161</v>
      </c>
      <c r="S287" s="763">
        <v>2401</v>
      </c>
      <c r="T287" s="763">
        <v>2401</v>
      </c>
      <c r="U287" s="763">
        <v>2433</v>
      </c>
      <c r="V287" s="764">
        <v>2472</v>
      </c>
      <c r="W287" s="767">
        <v>2497</v>
      </c>
      <c r="X287" s="796">
        <v>2505</v>
      </c>
      <c r="Y287" s="762">
        <v>3</v>
      </c>
      <c r="Z287" s="763">
        <v>3</v>
      </c>
      <c r="AA287" s="763">
        <v>0</v>
      </c>
      <c r="AB287" s="763">
        <v>2</v>
      </c>
      <c r="AC287" s="764">
        <v>0</v>
      </c>
      <c r="AD287" s="767">
        <v>2</v>
      </c>
      <c r="AE287" s="638">
        <v>2</v>
      </c>
      <c r="AF287" s="763">
        <v>0</v>
      </c>
      <c r="AG287" s="763">
        <v>0</v>
      </c>
      <c r="AH287" s="764">
        <v>0</v>
      </c>
      <c r="AI287" s="767">
        <v>0</v>
      </c>
      <c r="AJ287" s="765">
        <v>0</v>
      </c>
      <c r="AK287" s="892">
        <f t="shared" si="295"/>
        <v>1908</v>
      </c>
      <c r="AL287" s="884">
        <f t="shared" si="296"/>
        <v>1908</v>
      </c>
      <c r="AM287" s="883">
        <f t="shared" si="297"/>
        <v>1867</v>
      </c>
      <c r="AN287" s="884">
        <f t="shared" si="298"/>
        <v>1867</v>
      </c>
      <c r="AO287" s="883">
        <f t="shared" si="299"/>
        <v>1898</v>
      </c>
      <c r="AP287" s="884">
        <f t="shared" si="300"/>
        <v>1898</v>
      </c>
      <c r="AQ287" s="768">
        <f t="shared" si="301"/>
        <v>2071</v>
      </c>
      <c r="AR287" s="883">
        <f t="shared" si="302"/>
        <v>2039</v>
      </c>
      <c r="AS287" s="886">
        <f t="shared" si="303"/>
        <v>2039</v>
      </c>
      <c r="AT287" s="888">
        <f t="shared" si="304"/>
        <v>2159</v>
      </c>
      <c r="AU287" s="886">
        <f t="shared" si="305"/>
        <v>2159</v>
      </c>
      <c r="AV287" s="886">
        <f t="shared" si="306"/>
        <v>2159</v>
      </c>
      <c r="AW287" s="888">
        <f t="shared" si="307"/>
        <v>2399</v>
      </c>
      <c r="AX287" s="886">
        <f t="shared" si="308"/>
        <v>2399</v>
      </c>
      <c r="AY287" s="886">
        <f t="shared" si="309"/>
        <v>2399</v>
      </c>
      <c r="AZ287" s="888">
        <f t="shared" si="310"/>
        <v>2401</v>
      </c>
      <c r="BA287" s="884">
        <f t="shared" si="311"/>
        <v>2401</v>
      </c>
      <c r="BB287" s="883">
        <f t="shared" si="312"/>
        <v>2433</v>
      </c>
      <c r="BC287" s="884">
        <f t="shared" si="313"/>
        <v>2433</v>
      </c>
      <c r="BD287" s="883">
        <f t="shared" si="314"/>
        <v>2472</v>
      </c>
      <c r="BE287" s="886">
        <f t="shared" si="315"/>
        <v>2472</v>
      </c>
      <c r="BF287" s="886">
        <f t="shared" si="316"/>
        <v>2472</v>
      </c>
      <c r="BG287" s="888">
        <f t="shared" si="317"/>
        <v>2497</v>
      </c>
      <c r="BH287" s="886">
        <f t="shared" si="318"/>
        <v>2497</v>
      </c>
      <c r="BI287" s="886">
        <f t="shared" si="319"/>
        <v>2497</v>
      </c>
      <c r="BJ287" s="890">
        <f t="shared" si="320"/>
        <v>2505</v>
      </c>
      <c r="BK287" s="885">
        <f t="shared" si="321"/>
        <v>2505</v>
      </c>
      <c r="BL287" s="885">
        <f t="shared" si="322"/>
        <v>2505</v>
      </c>
      <c r="BM287" s="762">
        <v>1894</v>
      </c>
      <c r="BN287" s="764">
        <v>1917</v>
      </c>
      <c r="BO287" s="770">
        <v>1896</v>
      </c>
      <c r="BP287" s="763">
        <v>96</v>
      </c>
      <c r="BQ287" s="764">
        <v>95.582000000000107</v>
      </c>
      <c r="BR287" s="770">
        <v>85.455000000000155</v>
      </c>
      <c r="BS287" s="768">
        <f t="shared" si="323"/>
        <v>482</v>
      </c>
      <c r="BT287" s="768">
        <f t="shared" si="324"/>
        <v>484.41799999999989</v>
      </c>
      <c r="BU287" s="771">
        <f t="shared" si="325"/>
        <v>523.54499999999985</v>
      </c>
      <c r="BV287" s="772">
        <v>1052</v>
      </c>
      <c r="BW287" s="767">
        <v>1141</v>
      </c>
      <c r="BX287" s="765">
        <v>1283</v>
      </c>
      <c r="BY287" s="772">
        <v>90</v>
      </c>
      <c r="BZ287" s="767">
        <v>74</v>
      </c>
      <c r="CA287" s="765">
        <v>97</v>
      </c>
      <c r="CB287" s="772">
        <v>453</v>
      </c>
      <c r="CC287" s="767">
        <v>453</v>
      </c>
      <c r="CD287" s="765">
        <v>450</v>
      </c>
      <c r="CE287" s="773">
        <f t="shared" si="326"/>
        <v>444</v>
      </c>
      <c r="CF287" s="774">
        <f t="shared" si="327"/>
        <v>491</v>
      </c>
      <c r="CG287" s="775">
        <f t="shared" si="328"/>
        <v>569</v>
      </c>
      <c r="CH287" s="772">
        <v>1036</v>
      </c>
      <c r="CI287" s="767">
        <v>1032.24</v>
      </c>
      <c r="CJ287" s="776">
        <v>1011.634</v>
      </c>
      <c r="CK287" s="874"/>
      <c r="CL287" s="778"/>
      <c r="CM287" s="764"/>
      <c r="CN287" s="764"/>
      <c r="CO287" s="767"/>
      <c r="CP287" s="780"/>
      <c r="CQ287" s="777"/>
      <c r="CR287" s="778"/>
      <c r="CS287" s="778"/>
      <c r="CT287" s="778"/>
      <c r="CU287" s="778"/>
      <c r="CV287" s="764"/>
      <c r="CW287" s="767"/>
      <c r="CX287" s="765"/>
      <c r="CY287" s="777"/>
      <c r="CZ287" s="778"/>
      <c r="DA287" s="778"/>
      <c r="DB287" s="778"/>
      <c r="DC287" s="778"/>
      <c r="DD287" s="767"/>
      <c r="DE287" s="767"/>
      <c r="DF287" s="765"/>
      <c r="DG287" s="892">
        <f t="shared" si="346"/>
        <v>0</v>
      </c>
      <c r="DH287" s="884">
        <f t="shared" si="329"/>
        <v>0</v>
      </c>
      <c r="DI287" s="883">
        <f t="shared" si="347"/>
        <v>0</v>
      </c>
      <c r="DJ287" s="884">
        <f t="shared" si="330"/>
        <v>0</v>
      </c>
      <c r="DK287" s="883">
        <f t="shared" si="348"/>
        <v>0</v>
      </c>
      <c r="DL287" s="884">
        <f t="shared" si="331"/>
        <v>0</v>
      </c>
      <c r="DM287" s="888">
        <f t="shared" si="352"/>
        <v>0</v>
      </c>
      <c r="DN287" s="886">
        <f t="shared" si="332"/>
        <v>0</v>
      </c>
      <c r="DO287" s="886">
        <f t="shared" si="286"/>
        <v>0</v>
      </c>
      <c r="DP287" s="888">
        <f t="shared" si="349"/>
        <v>0</v>
      </c>
      <c r="DQ287" s="886">
        <f t="shared" si="333"/>
        <v>0</v>
      </c>
      <c r="DR287" s="886">
        <f t="shared" si="288"/>
        <v>0</v>
      </c>
      <c r="DS287" s="888">
        <f t="shared" si="350"/>
        <v>0</v>
      </c>
      <c r="DT287" s="886">
        <f t="shared" si="334"/>
        <v>0</v>
      </c>
      <c r="DU287" s="886">
        <f t="shared" si="290"/>
        <v>0</v>
      </c>
      <c r="DV287" s="886">
        <f t="shared" si="335"/>
        <v>0</v>
      </c>
      <c r="DW287" s="888">
        <f t="shared" si="351"/>
        <v>0</v>
      </c>
      <c r="DX287" s="886">
        <f t="shared" si="336"/>
        <v>0</v>
      </c>
      <c r="DY287" s="886">
        <f t="shared" si="337"/>
        <v>0</v>
      </c>
      <c r="DZ287" s="954">
        <f t="shared" si="294"/>
        <v>0</v>
      </c>
      <c r="EA287" s="885">
        <f t="shared" si="338"/>
        <v>0</v>
      </c>
      <c r="EB287" s="885">
        <f t="shared" si="339"/>
        <v>0</v>
      </c>
      <c r="EC287" s="772"/>
      <c r="ED287" s="767"/>
      <c r="EE287" s="770"/>
      <c r="EF287" s="764"/>
      <c r="EG287" s="767"/>
      <c r="EH287" s="782"/>
      <c r="EI287" s="774">
        <f t="shared" si="340"/>
        <v>0</v>
      </c>
      <c r="EJ287" s="774">
        <f t="shared" si="341"/>
        <v>0</v>
      </c>
      <c r="EK287" s="775">
        <f t="shared" si="342"/>
        <v>0</v>
      </c>
      <c r="EL287" s="772"/>
      <c r="EM287" s="767"/>
      <c r="EN287" s="770"/>
      <c r="EO287" s="772"/>
      <c r="EP287" s="767"/>
      <c r="EQ287" s="782"/>
      <c r="ER287" s="772"/>
      <c r="ES287" s="767"/>
      <c r="ET287" s="770"/>
      <c r="EU287" s="774">
        <f t="shared" si="343"/>
        <v>0</v>
      </c>
      <c r="EV287" s="774">
        <f t="shared" si="344"/>
        <v>0</v>
      </c>
      <c r="EW287" s="775">
        <f t="shared" si="345"/>
        <v>0</v>
      </c>
      <c r="EX287" s="772"/>
      <c r="EY287" s="767"/>
      <c r="EZ287" s="770"/>
    </row>
    <row r="288" spans="1:156">
      <c r="A288" s="634" t="s">
        <v>125</v>
      </c>
      <c r="B288" s="635" t="s">
        <v>643</v>
      </c>
      <c r="C288" s="832"/>
      <c r="D288" s="636">
        <v>199139</v>
      </c>
      <c r="E288" s="637">
        <v>2</v>
      </c>
      <c r="F288" s="762">
        <v>4680</v>
      </c>
      <c r="G288" s="763">
        <v>5006</v>
      </c>
      <c r="H288" s="763">
        <v>4789</v>
      </c>
      <c r="I288" s="764">
        <v>5055</v>
      </c>
      <c r="J288" s="764">
        <v>5303</v>
      </c>
      <c r="K288" s="764">
        <v>5580</v>
      </c>
      <c r="L288" s="765">
        <v>5462</v>
      </c>
      <c r="M288" s="762">
        <v>2078</v>
      </c>
      <c r="N288" s="763">
        <v>2143</v>
      </c>
      <c r="O288" s="766">
        <v>2313</v>
      </c>
      <c r="P288" s="766">
        <v>2384</v>
      </c>
      <c r="Q288" s="763">
        <v>2473</v>
      </c>
      <c r="R288" s="763">
        <v>2601</v>
      </c>
      <c r="S288" s="763">
        <v>2864</v>
      </c>
      <c r="T288" s="763">
        <v>2767</v>
      </c>
      <c r="U288" s="763">
        <v>2933</v>
      </c>
      <c r="V288" s="764">
        <v>3060</v>
      </c>
      <c r="W288" s="767">
        <v>3158</v>
      </c>
      <c r="X288" s="796">
        <v>2955</v>
      </c>
      <c r="Y288" s="762">
        <v>0</v>
      </c>
      <c r="Z288" s="763">
        <v>1</v>
      </c>
      <c r="AA288" s="763">
        <v>4</v>
      </c>
      <c r="AB288" s="763">
        <v>1</v>
      </c>
      <c r="AC288" s="764">
        <v>1</v>
      </c>
      <c r="AD288" s="767">
        <v>2</v>
      </c>
      <c r="AE288" s="638">
        <v>5</v>
      </c>
      <c r="AF288" s="763">
        <v>0</v>
      </c>
      <c r="AG288" s="763">
        <v>0</v>
      </c>
      <c r="AH288" s="764">
        <v>0</v>
      </c>
      <c r="AI288" s="767">
        <v>0</v>
      </c>
      <c r="AJ288" s="765">
        <v>0</v>
      </c>
      <c r="AK288" s="892">
        <f t="shared" si="295"/>
        <v>2078</v>
      </c>
      <c r="AL288" s="884">
        <f t="shared" si="296"/>
        <v>2078</v>
      </c>
      <c r="AM288" s="883">
        <f t="shared" si="297"/>
        <v>2142</v>
      </c>
      <c r="AN288" s="884">
        <f t="shared" si="298"/>
        <v>2142</v>
      </c>
      <c r="AO288" s="883">
        <f t="shared" si="299"/>
        <v>2309</v>
      </c>
      <c r="AP288" s="884">
        <f t="shared" si="300"/>
        <v>2309</v>
      </c>
      <c r="AQ288" s="768">
        <f t="shared" si="301"/>
        <v>2383</v>
      </c>
      <c r="AR288" s="883">
        <f t="shared" si="302"/>
        <v>2472</v>
      </c>
      <c r="AS288" s="886">
        <f t="shared" si="303"/>
        <v>2472</v>
      </c>
      <c r="AT288" s="888">
        <f t="shared" si="304"/>
        <v>2599</v>
      </c>
      <c r="AU288" s="886">
        <f t="shared" si="305"/>
        <v>2599</v>
      </c>
      <c r="AV288" s="886">
        <f t="shared" si="306"/>
        <v>2599</v>
      </c>
      <c r="AW288" s="888">
        <f t="shared" si="307"/>
        <v>2859</v>
      </c>
      <c r="AX288" s="886">
        <f t="shared" si="308"/>
        <v>2859</v>
      </c>
      <c r="AY288" s="886">
        <f t="shared" si="309"/>
        <v>2859</v>
      </c>
      <c r="AZ288" s="888">
        <f t="shared" si="310"/>
        <v>2767</v>
      </c>
      <c r="BA288" s="884">
        <f t="shared" si="311"/>
        <v>2767</v>
      </c>
      <c r="BB288" s="883">
        <f t="shared" si="312"/>
        <v>2933</v>
      </c>
      <c r="BC288" s="884">
        <f t="shared" si="313"/>
        <v>2933</v>
      </c>
      <c r="BD288" s="883">
        <f t="shared" si="314"/>
        <v>3060</v>
      </c>
      <c r="BE288" s="886">
        <f t="shared" si="315"/>
        <v>3060</v>
      </c>
      <c r="BF288" s="886">
        <f t="shared" si="316"/>
        <v>3060</v>
      </c>
      <c r="BG288" s="888">
        <f t="shared" si="317"/>
        <v>3158</v>
      </c>
      <c r="BH288" s="886">
        <f t="shared" si="318"/>
        <v>3158</v>
      </c>
      <c r="BI288" s="886">
        <f t="shared" si="319"/>
        <v>3158</v>
      </c>
      <c r="BJ288" s="890">
        <f t="shared" si="320"/>
        <v>2955</v>
      </c>
      <c r="BK288" s="885">
        <f t="shared" si="321"/>
        <v>2955</v>
      </c>
      <c r="BL288" s="885">
        <f t="shared" si="322"/>
        <v>2955</v>
      </c>
      <c r="BM288" s="762">
        <v>2383</v>
      </c>
      <c r="BN288" s="764">
        <v>2446</v>
      </c>
      <c r="BO288" s="770">
        <v>2305</v>
      </c>
      <c r="BP288" s="763">
        <v>120</v>
      </c>
      <c r="BQ288" s="764">
        <v>111.98000000000002</v>
      </c>
      <c r="BR288" s="770">
        <v>106.27999999999975</v>
      </c>
      <c r="BS288" s="768">
        <f t="shared" si="323"/>
        <v>557</v>
      </c>
      <c r="BT288" s="768">
        <f t="shared" si="324"/>
        <v>600.02</v>
      </c>
      <c r="BU288" s="771">
        <f t="shared" si="325"/>
        <v>543.72000000000025</v>
      </c>
      <c r="BV288" s="772">
        <v>1334</v>
      </c>
      <c r="BW288" s="767">
        <v>1434</v>
      </c>
      <c r="BX288" s="765">
        <v>1507</v>
      </c>
      <c r="BY288" s="772">
        <v>120</v>
      </c>
      <c r="BZ288" s="767">
        <v>122</v>
      </c>
      <c r="CA288" s="765">
        <v>153</v>
      </c>
      <c r="CB288" s="772">
        <v>451</v>
      </c>
      <c r="CC288" s="767">
        <v>448</v>
      </c>
      <c r="CD288" s="765">
        <v>508</v>
      </c>
      <c r="CE288" s="773">
        <f t="shared" si="326"/>
        <v>567</v>
      </c>
      <c r="CF288" s="774">
        <f t="shared" si="327"/>
        <v>595</v>
      </c>
      <c r="CG288" s="775">
        <f t="shared" si="328"/>
        <v>691</v>
      </c>
      <c r="CH288" s="772">
        <v>1105</v>
      </c>
      <c r="CI288" s="767">
        <v>1176.5070000000001</v>
      </c>
      <c r="CJ288" s="776">
        <v>1274.4630000000002</v>
      </c>
      <c r="CK288" s="874"/>
      <c r="CL288" s="778"/>
      <c r="CM288" s="764"/>
      <c r="CN288" s="764"/>
      <c r="CO288" s="767"/>
      <c r="CP288" s="780"/>
      <c r="CQ288" s="777"/>
      <c r="CR288" s="778"/>
      <c r="CS288" s="778"/>
      <c r="CT288" s="778"/>
      <c r="CU288" s="778"/>
      <c r="CV288" s="764"/>
      <c r="CW288" s="767"/>
      <c r="CX288" s="765"/>
      <c r="CY288" s="777"/>
      <c r="CZ288" s="778"/>
      <c r="DA288" s="778"/>
      <c r="DB288" s="778"/>
      <c r="DC288" s="778"/>
      <c r="DD288" s="767"/>
      <c r="DE288" s="767"/>
      <c r="DF288" s="765"/>
      <c r="DG288" s="892">
        <f t="shared" si="346"/>
        <v>0</v>
      </c>
      <c r="DH288" s="884">
        <f t="shared" si="329"/>
        <v>0</v>
      </c>
      <c r="DI288" s="883">
        <f t="shared" si="347"/>
        <v>0</v>
      </c>
      <c r="DJ288" s="884">
        <f t="shared" si="330"/>
        <v>0</v>
      </c>
      <c r="DK288" s="883">
        <f t="shared" si="348"/>
        <v>0</v>
      </c>
      <c r="DL288" s="884">
        <f t="shared" si="331"/>
        <v>0</v>
      </c>
      <c r="DM288" s="888">
        <f t="shared" si="352"/>
        <v>0</v>
      </c>
      <c r="DN288" s="886">
        <f t="shared" si="332"/>
        <v>0</v>
      </c>
      <c r="DO288" s="886">
        <f t="shared" si="286"/>
        <v>0</v>
      </c>
      <c r="DP288" s="888">
        <f t="shared" si="349"/>
        <v>0</v>
      </c>
      <c r="DQ288" s="886">
        <f t="shared" si="333"/>
        <v>0</v>
      </c>
      <c r="DR288" s="886">
        <f t="shared" si="288"/>
        <v>0</v>
      </c>
      <c r="DS288" s="888">
        <f t="shared" si="350"/>
        <v>0</v>
      </c>
      <c r="DT288" s="886">
        <f t="shared" si="334"/>
        <v>0</v>
      </c>
      <c r="DU288" s="886">
        <f t="shared" si="290"/>
        <v>0</v>
      </c>
      <c r="DV288" s="886">
        <f t="shared" si="335"/>
        <v>0</v>
      </c>
      <c r="DW288" s="888">
        <f t="shared" si="351"/>
        <v>0</v>
      </c>
      <c r="DX288" s="886">
        <f t="shared" si="336"/>
        <v>0</v>
      </c>
      <c r="DY288" s="886">
        <f t="shared" si="337"/>
        <v>0</v>
      </c>
      <c r="DZ288" s="954">
        <f t="shared" si="294"/>
        <v>0</v>
      </c>
      <c r="EA288" s="885">
        <f t="shared" si="338"/>
        <v>0</v>
      </c>
      <c r="EB288" s="885">
        <f t="shared" si="339"/>
        <v>0</v>
      </c>
      <c r="EC288" s="772"/>
      <c r="ED288" s="767"/>
      <c r="EE288" s="770"/>
      <c r="EF288" s="764"/>
      <c r="EG288" s="767"/>
      <c r="EH288" s="782"/>
      <c r="EI288" s="774">
        <f t="shared" si="340"/>
        <v>0</v>
      </c>
      <c r="EJ288" s="774">
        <f t="shared" si="341"/>
        <v>0</v>
      </c>
      <c r="EK288" s="775">
        <f t="shared" si="342"/>
        <v>0</v>
      </c>
      <c r="EL288" s="772"/>
      <c r="EM288" s="767"/>
      <c r="EN288" s="770"/>
      <c r="EO288" s="772"/>
      <c r="EP288" s="767"/>
      <c r="EQ288" s="782"/>
      <c r="ER288" s="772"/>
      <c r="ES288" s="767"/>
      <c r="ET288" s="770"/>
      <c r="EU288" s="774">
        <f t="shared" si="343"/>
        <v>0</v>
      </c>
      <c r="EV288" s="774">
        <f t="shared" si="344"/>
        <v>0</v>
      </c>
      <c r="EW288" s="775">
        <f t="shared" si="345"/>
        <v>0</v>
      </c>
      <c r="EX288" s="772"/>
      <c r="EY288" s="767"/>
      <c r="EZ288" s="770"/>
    </row>
    <row r="289" spans="1:156">
      <c r="A289" s="634" t="s">
        <v>125</v>
      </c>
      <c r="B289" s="635" t="s">
        <v>645</v>
      </c>
      <c r="C289" s="832"/>
      <c r="D289" s="636">
        <v>197869</v>
      </c>
      <c r="E289" s="637">
        <v>3</v>
      </c>
      <c r="F289" s="762">
        <v>3728</v>
      </c>
      <c r="G289" s="763">
        <v>3543</v>
      </c>
      <c r="H289" s="763">
        <v>3739</v>
      </c>
      <c r="I289" s="764">
        <v>3805</v>
      </c>
      <c r="J289" s="764">
        <v>3902</v>
      </c>
      <c r="K289" s="764">
        <v>3873</v>
      </c>
      <c r="L289" s="765">
        <v>3956</v>
      </c>
      <c r="M289" s="762">
        <v>2199</v>
      </c>
      <c r="N289" s="763">
        <v>2548</v>
      </c>
      <c r="O289" s="766">
        <v>2307</v>
      </c>
      <c r="P289" s="766">
        <v>2417</v>
      </c>
      <c r="Q289" s="763">
        <v>2465</v>
      </c>
      <c r="R289" s="763">
        <v>2516</v>
      </c>
      <c r="S289" s="763">
        <v>2541</v>
      </c>
      <c r="T289" s="763">
        <v>2711</v>
      </c>
      <c r="U289" s="763">
        <v>2732</v>
      </c>
      <c r="V289" s="764">
        <v>2773</v>
      </c>
      <c r="W289" s="767">
        <v>2733</v>
      </c>
      <c r="X289" s="796">
        <v>2823</v>
      </c>
      <c r="Y289" s="762">
        <v>0</v>
      </c>
      <c r="Z289" s="763">
        <v>4</v>
      </c>
      <c r="AA289" s="763">
        <v>4</v>
      </c>
      <c r="AB289" s="763">
        <v>5</v>
      </c>
      <c r="AC289" s="764">
        <v>3</v>
      </c>
      <c r="AD289" s="767">
        <v>9</v>
      </c>
      <c r="AE289" s="638">
        <v>5</v>
      </c>
      <c r="AF289" s="763">
        <v>0</v>
      </c>
      <c r="AG289" s="763">
        <v>0</v>
      </c>
      <c r="AH289" s="764">
        <v>0</v>
      </c>
      <c r="AI289" s="767">
        <v>0</v>
      </c>
      <c r="AJ289" s="765">
        <v>0</v>
      </c>
      <c r="AK289" s="892">
        <f t="shared" si="295"/>
        <v>2199</v>
      </c>
      <c r="AL289" s="884">
        <f t="shared" si="296"/>
        <v>2199</v>
      </c>
      <c r="AM289" s="883">
        <f t="shared" si="297"/>
        <v>2544</v>
      </c>
      <c r="AN289" s="884">
        <f t="shared" si="298"/>
        <v>2544</v>
      </c>
      <c r="AO289" s="883">
        <f t="shared" si="299"/>
        <v>2303</v>
      </c>
      <c r="AP289" s="884">
        <f t="shared" si="300"/>
        <v>2303</v>
      </c>
      <c r="AQ289" s="768">
        <f t="shared" si="301"/>
        <v>2412</v>
      </c>
      <c r="AR289" s="883">
        <f t="shared" si="302"/>
        <v>2462</v>
      </c>
      <c r="AS289" s="886">
        <f t="shared" si="303"/>
        <v>2462</v>
      </c>
      <c r="AT289" s="888">
        <f t="shared" si="304"/>
        <v>2507</v>
      </c>
      <c r="AU289" s="886">
        <f t="shared" si="305"/>
        <v>2507</v>
      </c>
      <c r="AV289" s="886">
        <f t="shared" si="306"/>
        <v>2507</v>
      </c>
      <c r="AW289" s="888">
        <f t="shared" si="307"/>
        <v>2536</v>
      </c>
      <c r="AX289" s="886">
        <f t="shared" si="308"/>
        <v>2536</v>
      </c>
      <c r="AY289" s="886">
        <f t="shared" si="309"/>
        <v>2536</v>
      </c>
      <c r="AZ289" s="888">
        <f t="shared" si="310"/>
        <v>2711</v>
      </c>
      <c r="BA289" s="884">
        <f t="shared" si="311"/>
        <v>2711</v>
      </c>
      <c r="BB289" s="883">
        <f t="shared" si="312"/>
        <v>2732</v>
      </c>
      <c r="BC289" s="884">
        <f t="shared" si="313"/>
        <v>2732</v>
      </c>
      <c r="BD289" s="883">
        <f t="shared" si="314"/>
        <v>2773</v>
      </c>
      <c r="BE289" s="886">
        <f t="shared" si="315"/>
        <v>2773</v>
      </c>
      <c r="BF289" s="886">
        <f t="shared" si="316"/>
        <v>2773</v>
      </c>
      <c r="BG289" s="888">
        <f t="shared" si="317"/>
        <v>2733</v>
      </c>
      <c r="BH289" s="886">
        <f t="shared" si="318"/>
        <v>2733</v>
      </c>
      <c r="BI289" s="886">
        <f t="shared" si="319"/>
        <v>2733</v>
      </c>
      <c r="BJ289" s="890">
        <f t="shared" si="320"/>
        <v>2823</v>
      </c>
      <c r="BK289" s="885">
        <f t="shared" si="321"/>
        <v>2823</v>
      </c>
      <c r="BL289" s="885">
        <f t="shared" si="322"/>
        <v>2823</v>
      </c>
      <c r="BM289" s="762">
        <v>2397</v>
      </c>
      <c r="BN289" s="764">
        <v>2378</v>
      </c>
      <c r="BO289" s="770">
        <v>2472</v>
      </c>
      <c r="BP289" s="763">
        <v>79</v>
      </c>
      <c r="BQ289" s="764">
        <v>76.233999999999924</v>
      </c>
      <c r="BR289" s="770">
        <v>79.992000000000189</v>
      </c>
      <c r="BS289" s="768">
        <f t="shared" si="323"/>
        <v>297</v>
      </c>
      <c r="BT289" s="768">
        <f t="shared" si="324"/>
        <v>278.76600000000008</v>
      </c>
      <c r="BU289" s="771">
        <f t="shared" si="325"/>
        <v>271.00799999999981</v>
      </c>
      <c r="BV289" s="772">
        <v>1587</v>
      </c>
      <c r="BW289" s="767">
        <v>1653</v>
      </c>
      <c r="BX289" s="765">
        <v>1654</v>
      </c>
      <c r="BY289" s="772">
        <v>55</v>
      </c>
      <c r="BZ289" s="767">
        <v>58</v>
      </c>
      <c r="CA289" s="765">
        <v>64</v>
      </c>
      <c r="CB289" s="772">
        <v>368</v>
      </c>
      <c r="CC289" s="767">
        <v>359</v>
      </c>
      <c r="CD289" s="765">
        <v>339</v>
      </c>
      <c r="CE289" s="773">
        <f t="shared" si="326"/>
        <v>452</v>
      </c>
      <c r="CF289" s="774">
        <f t="shared" si="327"/>
        <v>437</v>
      </c>
      <c r="CG289" s="775">
        <f t="shared" si="328"/>
        <v>479</v>
      </c>
      <c r="CH289" s="772">
        <v>1471</v>
      </c>
      <c r="CI289" s="767">
        <v>1646.008</v>
      </c>
      <c r="CJ289" s="776">
        <v>1504.164</v>
      </c>
      <c r="CK289" s="874"/>
      <c r="CL289" s="778"/>
      <c r="CM289" s="764"/>
      <c r="CN289" s="764"/>
      <c r="CO289" s="767"/>
      <c r="CP289" s="780"/>
      <c r="CQ289" s="777"/>
      <c r="CR289" s="778"/>
      <c r="CS289" s="778"/>
      <c r="CT289" s="778"/>
      <c r="CU289" s="778"/>
      <c r="CV289" s="764"/>
      <c r="CW289" s="767"/>
      <c r="CX289" s="765"/>
      <c r="CY289" s="777"/>
      <c r="CZ289" s="778"/>
      <c r="DA289" s="778"/>
      <c r="DB289" s="778"/>
      <c r="DC289" s="778"/>
      <c r="DD289" s="767"/>
      <c r="DE289" s="767"/>
      <c r="DF289" s="765"/>
      <c r="DG289" s="892">
        <f t="shared" si="346"/>
        <v>0</v>
      </c>
      <c r="DH289" s="884">
        <f t="shared" si="329"/>
        <v>0</v>
      </c>
      <c r="DI289" s="883">
        <f t="shared" si="347"/>
        <v>0</v>
      </c>
      <c r="DJ289" s="884">
        <f t="shared" si="330"/>
        <v>0</v>
      </c>
      <c r="DK289" s="883">
        <f t="shared" si="348"/>
        <v>0</v>
      </c>
      <c r="DL289" s="884">
        <f t="shared" si="331"/>
        <v>0</v>
      </c>
      <c r="DM289" s="888">
        <f t="shared" si="352"/>
        <v>0</v>
      </c>
      <c r="DN289" s="886">
        <f t="shared" si="332"/>
        <v>0</v>
      </c>
      <c r="DO289" s="886">
        <f t="shared" si="286"/>
        <v>0</v>
      </c>
      <c r="DP289" s="888">
        <f t="shared" si="349"/>
        <v>0</v>
      </c>
      <c r="DQ289" s="886">
        <f t="shared" si="333"/>
        <v>0</v>
      </c>
      <c r="DR289" s="886">
        <f t="shared" si="288"/>
        <v>0</v>
      </c>
      <c r="DS289" s="888">
        <f t="shared" si="350"/>
        <v>0</v>
      </c>
      <c r="DT289" s="886">
        <f t="shared" si="334"/>
        <v>0</v>
      </c>
      <c r="DU289" s="886">
        <f t="shared" si="290"/>
        <v>0</v>
      </c>
      <c r="DV289" s="886">
        <f t="shared" si="335"/>
        <v>0</v>
      </c>
      <c r="DW289" s="888">
        <f t="shared" si="351"/>
        <v>0</v>
      </c>
      <c r="DX289" s="886">
        <f t="shared" si="336"/>
        <v>0</v>
      </c>
      <c r="DY289" s="886">
        <f t="shared" si="337"/>
        <v>0</v>
      </c>
      <c r="DZ289" s="954">
        <f t="shared" si="294"/>
        <v>0</v>
      </c>
      <c r="EA289" s="885">
        <f t="shared" si="338"/>
        <v>0</v>
      </c>
      <c r="EB289" s="885">
        <f t="shared" si="339"/>
        <v>0</v>
      </c>
      <c r="EC289" s="772"/>
      <c r="ED289" s="767"/>
      <c r="EE289" s="770"/>
      <c r="EF289" s="764"/>
      <c r="EG289" s="767"/>
      <c r="EH289" s="782"/>
      <c r="EI289" s="774">
        <f t="shared" si="340"/>
        <v>0</v>
      </c>
      <c r="EJ289" s="774">
        <f t="shared" si="341"/>
        <v>0</v>
      </c>
      <c r="EK289" s="775">
        <f t="shared" si="342"/>
        <v>0</v>
      </c>
      <c r="EL289" s="772"/>
      <c r="EM289" s="767"/>
      <c r="EN289" s="770"/>
      <c r="EO289" s="772"/>
      <c r="EP289" s="767"/>
      <c r="EQ289" s="782"/>
      <c r="ER289" s="772"/>
      <c r="ES289" s="767"/>
      <c r="ET289" s="770"/>
      <c r="EU289" s="774">
        <f t="shared" si="343"/>
        <v>0</v>
      </c>
      <c r="EV289" s="774">
        <f t="shared" si="344"/>
        <v>0</v>
      </c>
      <c r="EW289" s="775">
        <f t="shared" si="345"/>
        <v>0</v>
      </c>
      <c r="EX289" s="772"/>
      <c r="EY289" s="767"/>
      <c r="EZ289" s="770"/>
    </row>
    <row r="290" spans="1:156">
      <c r="A290" s="634" t="s">
        <v>125</v>
      </c>
      <c r="B290" s="635" t="s">
        <v>646</v>
      </c>
      <c r="C290" s="832" t="s">
        <v>784</v>
      </c>
      <c r="D290" s="636">
        <v>198464</v>
      </c>
      <c r="E290" s="637">
        <v>3</v>
      </c>
      <c r="F290" s="762">
        <v>4950</v>
      </c>
      <c r="G290" s="763">
        <v>4733</v>
      </c>
      <c r="H290" s="763">
        <v>5465</v>
      </c>
      <c r="I290" s="764">
        <v>5937</v>
      </c>
      <c r="J290" s="764">
        <v>6270</v>
      </c>
      <c r="K290" s="764">
        <v>5475</v>
      </c>
      <c r="L290" s="765">
        <v>5533</v>
      </c>
      <c r="M290" s="762">
        <v>3257</v>
      </c>
      <c r="N290" s="763">
        <v>3106</v>
      </c>
      <c r="O290" s="766">
        <v>3184</v>
      </c>
      <c r="P290" s="766">
        <v>3561</v>
      </c>
      <c r="Q290" s="763">
        <v>3462</v>
      </c>
      <c r="R290" s="763">
        <v>3456</v>
      </c>
      <c r="S290" s="763">
        <v>3223</v>
      </c>
      <c r="T290" s="763">
        <v>3792</v>
      </c>
      <c r="U290" s="763">
        <v>4196</v>
      </c>
      <c r="V290" s="764">
        <v>4522</v>
      </c>
      <c r="W290" s="767">
        <v>3947</v>
      </c>
      <c r="X290" s="796">
        <v>4201</v>
      </c>
      <c r="Y290" s="762">
        <v>2</v>
      </c>
      <c r="Z290" s="763">
        <v>1</v>
      </c>
      <c r="AA290" s="763">
        <v>2</v>
      </c>
      <c r="AB290" s="763">
        <v>0</v>
      </c>
      <c r="AC290" s="764">
        <v>4</v>
      </c>
      <c r="AD290" s="767">
        <v>5</v>
      </c>
      <c r="AE290" s="638">
        <v>3</v>
      </c>
      <c r="AF290" s="763">
        <v>0</v>
      </c>
      <c r="AG290" s="763">
        <v>0</v>
      </c>
      <c r="AH290" s="764">
        <v>0</v>
      </c>
      <c r="AI290" s="767">
        <v>0</v>
      </c>
      <c r="AJ290" s="765">
        <v>0</v>
      </c>
      <c r="AK290" s="892">
        <f t="shared" si="295"/>
        <v>3255</v>
      </c>
      <c r="AL290" s="884">
        <f t="shared" si="296"/>
        <v>3255</v>
      </c>
      <c r="AM290" s="883">
        <f t="shared" si="297"/>
        <v>3105</v>
      </c>
      <c r="AN290" s="884">
        <f t="shared" si="298"/>
        <v>3105</v>
      </c>
      <c r="AO290" s="883">
        <f t="shared" si="299"/>
        <v>3182</v>
      </c>
      <c r="AP290" s="884">
        <f t="shared" si="300"/>
        <v>3182</v>
      </c>
      <c r="AQ290" s="768">
        <f t="shared" si="301"/>
        <v>3561</v>
      </c>
      <c r="AR290" s="883">
        <f t="shared" si="302"/>
        <v>3458</v>
      </c>
      <c r="AS290" s="886">
        <f t="shared" si="303"/>
        <v>3458</v>
      </c>
      <c r="AT290" s="888">
        <f t="shared" si="304"/>
        <v>3451</v>
      </c>
      <c r="AU290" s="886">
        <f t="shared" si="305"/>
        <v>3451</v>
      </c>
      <c r="AV290" s="886">
        <f t="shared" si="306"/>
        <v>3451</v>
      </c>
      <c r="AW290" s="888">
        <f t="shared" si="307"/>
        <v>3220</v>
      </c>
      <c r="AX290" s="886">
        <f t="shared" si="308"/>
        <v>3220</v>
      </c>
      <c r="AY290" s="886">
        <f t="shared" si="309"/>
        <v>3220</v>
      </c>
      <c r="AZ290" s="888">
        <f t="shared" si="310"/>
        <v>3792</v>
      </c>
      <c r="BA290" s="884">
        <f t="shared" si="311"/>
        <v>3792</v>
      </c>
      <c r="BB290" s="883">
        <f t="shared" si="312"/>
        <v>4196</v>
      </c>
      <c r="BC290" s="884">
        <f t="shared" si="313"/>
        <v>4196</v>
      </c>
      <c r="BD290" s="883">
        <f t="shared" si="314"/>
        <v>4522</v>
      </c>
      <c r="BE290" s="886">
        <f t="shared" si="315"/>
        <v>4522</v>
      </c>
      <c r="BF290" s="886">
        <f t="shared" si="316"/>
        <v>4522</v>
      </c>
      <c r="BG290" s="888">
        <f t="shared" si="317"/>
        <v>3947</v>
      </c>
      <c r="BH290" s="886">
        <f t="shared" si="318"/>
        <v>3947</v>
      </c>
      <c r="BI290" s="886">
        <f t="shared" si="319"/>
        <v>3947</v>
      </c>
      <c r="BJ290" s="890">
        <f t="shared" si="320"/>
        <v>4201</v>
      </c>
      <c r="BK290" s="885">
        <f t="shared" si="321"/>
        <v>4201</v>
      </c>
      <c r="BL290" s="885">
        <f t="shared" si="322"/>
        <v>4201</v>
      </c>
      <c r="BM290" s="762">
        <v>3562</v>
      </c>
      <c r="BN290" s="764">
        <v>3204</v>
      </c>
      <c r="BO290" s="770">
        <v>3402</v>
      </c>
      <c r="BP290" s="763">
        <v>119</v>
      </c>
      <c r="BQ290" s="764">
        <v>107.5329999999999</v>
      </c>
      <c r="BR290" s="770">
        <v>105.83500000000004</v>
      </c>
      <c r="BS290" s="768">
        <f t="shared" si="323"/>
        <v>841</v>
      </c>
      <c r="BT290" s="768">
        <f t="shared" si="324"/>
        <v>635.4670000000001</v>
      </c>
      <c r="BU290" s="771">
        <f t="shared" si="325"/>
        <v>693.16499999999996</v>
      </c>
      <c r="BV290" s="772">
        <v>1965</v>
      </c>
      <c r="BW290" s="767">
        <v>1937</v>
      </c>
      <c r="BX290" s="765">
        <v>1885</v>
      </c>
      <c r="BY290" s="772">
        <v>128</v>
      </c>
      <c r="BZ290" s="767">
        <v>105</v>
      </c>
      <c r="CA290" s="765">
        <v>120</v>
      </c>
      <c r="CB290" s="772">
        <v>571</v>
      </c>
      <c r="CC290" s="767">
        <v>591</v>
      </c>
      <c r="CD290" s="765">
        <v>451</v>
      </c>
      <c r="CE290" s="773">
        <f t="shared" si="326"/>
        <v>794</v>
      </c>
      <c r="CF290" s="774">
        <f t="shared" si="327"/>
        <v>818</v>
      </c>
      <c r="CG290" s="775">
        <f t="shared" si="328"/>
        <v>764</v>
      </c>
      <c r="CH290" s="772">
        <v>1876</v>
      </c>
      <c r="CI290" s="767">
        <v>1860.4939999999999</v>
      </c>
      <c r="CJ290" s="776">
        <v>1814.8799999999999</v>
      </c>
      <c r="CK290" s="874"/>
      <c r="CL290" s="778"/>
      <c r="CM290" s="764"/>
      <c r="CN290" s="764"/>
      <c r="CO290" s="767"/>
      <c r="CP290" s="780"/>
      <c r="CQ290" s="777"/>
      <c r="CR290" s="778"/>
      <c r="CS290" s="778"/>
      <c r="CT290" s="778"/>
      <c r="CU290" s="778"/>
      <c r="CV290" s="764"/>
      <c r="CW290" s="767"/>
      <c r="CX290" s="765"/>
      <c r="CY290" s="777"/>
      <c r="CZ290" s="778"/>
      <c r="DA290" s="778"/>
      <c r="DB290" s="778"/>
      <c r="DC290" s="778"/>
      <c r="DD290" s="767"/>
      <c r="DE290" s="767"/>
      <c r="DF290" s="765"/>
      <c r="DG290" s="892">
        <f t="shared" si="346"/>
        <v>0</v>
      </c>
      <c r="DH290" s="884">
        <f t="shared" si="329"/>
        <v>0</v>
      </c>
      <c r="DI290" s="883">
        <f t="shared" si="347"/>
        <v>0</v>
      </c>
      <c r="DJ290" s="884">
        <f t="shared" si="330"/>
        <v>0</v>
      </c>
      <c r="DK290" s="883">
        <f t="shared" si="348"/>
        <v>0</v>
      </c>
      <c r="DL290" s="884">
        <f t="shared" si="331"/>
        <v>0</v>
      </c>
      <c r="DM290" s="888">
        <f t="shared" si="352"/>
        <v>0</v>
      </c>
      <c r="DN290" s="886">
        <f t="shared" si="332"/>
        <v>0</v>
      </c>
      <c r="DO290" s="886">
        <f t="shared" si="286"/>
        <v>0</v>
      </c>
      <c r="DP290" s="888">
        <f t="shared" si="349"/>
        <v>0</v>
      </c>
      <c r="DQ290" s="886">
        <f t="shared" si="333"/>
        <v>0</v>
      </c>
      <c r="DR290" s="886">
        <f t="shared" si="288"/>
        <v>0</v>
      </c>
      <c r="DS290" s="888">
        <f t="shared" si="350"/>
        <v>0</v>
      </c>
      <c r="DT290" s="886">
        <f t="shared" si="334"/>
        <v>0</v>
      </c>
      <c r="DU290" s="886">
        <f t="shared" si="290"/>
        <v>0</v>
      </c>
      <c r="DV290" s="886">
        <f t="shared" si="335"/>
        <v>0</v>
      </c>
      <c r="DW290" s="888">
        <f t="shared" si="351"/>
        <v>0</v>
      </c>
      <c r="DX290" s="886">
        <f t="shared" si="336"/>
        <v>0</v>
      </c>
      <c r="DY290" s="886">
        <f t="shared" si="337"/>
        <v>0</v>
      </c>
      <c r="DZ290" s="954">
        <f t="shared" si="294"/>
        <v>0</v>
      </c>
      <c r="EA290" s="885">
        <f t="shared" si="338"/>
        <v>0</v>
      </c>
      <c r="EB290" s="885">
        <f t="shared" si="339"/>
        <v>0</v>
      </c>
      <c r="EC290" s="772"/>
      <c r="ED290" s="767"/>
      <c r="EE290" s="770"/>
      <c r="EF290" s="764"/>
      <c r="EG290" s="767"/>
      <c r="EH290" s="782"/>
      <c r="EI290" s="774">
        <f t="shared" si="340"/>
        <v>0</v>
      </c>
      <c r="EJ290" s="774">
        <f t="shared" si="341"/>
        <v>0</v>
      </c>
      <c r="EK290" s="775">
        <f t="shared" si="342"/>
        <v>0</v>
      </c>
      <c r="EL290" s="772"/>
      <c r="EM290" s="767"/>
      <c r="EN290" s="770"/>
      <c r="EO290" s="772"/>
      <c r="EP290" s="767"/>
      <c r="EQ290" s="782"/>
      <c r="ER290" s="772"/>
      <c r="ES290" s="767"/>
      <c r="ET290" s="770"/>
      <c r="EU290" s="774">
        <f t="shared" si="343"/>
        <v>0</v>
      </c>
      <c r="EV290" s="774">
        <f t="shared" si="344"/>
        <v>0</v>
      </c>
      <c r="EW290" s="775">
        <f t="shared" si="345"/>
        <v>0</v>
      </c>
      <c r="EX290" s="772"/>
      <c r="EY290" s="767"/>
      <c r="EZ290" s="770"/>
    </row>
    <row r="291" spans="1:156">
      <c r="A291" s="634" t="s">
        <v>125</v>
      </c>
      <c r="B291" s="635" t="s">
        <v>647</v>
      </c>
      <c r="C291" s="832"/>
      <c r="D291" s="636">
        <v>199102</v>
      </c>
      <c r="E291" s="637">
        <v>3</v>
      </c>
      <c r="F291" s="762">
        <v>2726</v>
      </c>
      <c r="G291" s="763">
        <v>2776</v>
      </c>
      <c r="H291" s="763">
        <v>2656</v>
      </c>
      <c r="I291" s="764">
        <v>1913</v>
      </c>
      <c r="J291" s="764">
        <v>1882</v>
      </c>
      <c r="K291" s="764">
        <v>2265</v>
      </c>
      <c r="L291" s="765">
        <v>2472</v>
      </c>
      <c r="M291" s="762">
        <v>1530</v>
      </c>
      <c r="N291" s="763">
        <v>1661</v>
      </c>
      <c r="O291" s="766">
        <v>1760</v>
      </c>
      <c r="P291" s="766">
        <v>2025</v>
      </c>
      <c r="Q291" s="763">
        <v>2221</v>
      </c>
      <c r="R291" s="763">
        <v>2212</v>
      </c>
      <c r="S291" s="763">
        <v>2239</v>
      </c>
      <c r="T291" s="763">
        <v>2074</v>
      </c>
      <c r="U291" s="763">
        <v>1569</v>
      </c>
      <c r="V291" s="764">
        <v>1592</v>
      </c>
      <c r="W291" s="767">
        <v>1879</v>
      </c>
      <c r="X291" s="796">
        <v>2040</v>
      </c>
      <c r="Y291" s="762">
        <v>0</v>
      </c>
      <c r="Z291" s="763">
        <v>0</v>
      </c>
      <c r="AA291" s="763">
        <v>0</v>
      </c>
      <c r="AB291" s="763">
        <v>0</v>
      </c>
      <c r="AC291" s="764">
        <v>0</v>
      </c>
      <c r="AD291" s="767">
        <v>0</v>
      </c>
      <c r="AE291" s="638">
        <v>2</v>
      </c>
      <c r="AF291" s="763">
        <v>0</v>
      </c>
      <c r="AG291" s="763">
        <v>0</v>
      </c>
      <c r="AH291" s="764">
        <v>0</v>
      </c>
      <c r="AI291" s="767">
        <v>0</v>
      </c>
      <c r="AJ291" s="765">
        <v>0</v>
      </c>
      <c r="AK291" s="892">
        <f t="shared" si="295"/>
        <v>1530</v>
      </c>
      <c r="AL291" s="884">
        <f t="shared" si="296"/>
        <v>1530</v>
      </c>
      <c r="AM291" s="883">
        <f t="shared" si="297"/>
        <v>1661</v>
      </c>
      <c r="AN291" s="884">
        <f t="shared" si="298"/>
        <v>1661</v>
      </c>
      <c r="AO291" s="883">
        <f t="shared" si="299"/>
        <v>1760</v>
      </c>
      <c r="AP291" s="884">
        <f t="shared" si="300"/>
        <v>1760</v>
      </c>
      <c r="AQ291" s="768">
        <f t="shared" si="301"/>
        <v>2025</v>
      </c>
      <c r="AR291" s="883">
        <f t="shared" si="302"/>
        <v>2221</v>
      </c>
      <c r="AS291" s="886">
        <f t="shared" si="303"/>
        <v>2221</v>
      </c>
      <c r="AT291" s="888">
        <f t="shared" si="304"/>
        <v>2212</v>
      </c>
      <c r="AU291" s="886">
        <f t="shared" si="305"/>
        <v>2212</v>
      </c>
      <c r="AV291" s="886">
        <f t="shared" si="306"/>
        <v>2212</v>
      </c>
      <c r="AW291" s="888">
        <f t="shared" si="307"/>
        <v>2237</v>
      </c>
      <c r="AX291" s="886">
        <f t="shared" si="308"/>
        <v>2237</v>
      </c>
      <c r="AY291" s="886">
        <f t="shared" si="309"/>
        <v>2237</v>
      </c>
      <c r="AZ291" s="888">
        <f t="shared" si="310"/>
        <v>2074</v>
      </c>
      <c r="BA291" s="884">
        <f t="shared" si="311"/>
        <v>2074</v>
      </c>
      <c r="BB291" s="883">
        <f t="shared" si="312"/>
        <v>1569</v>
      </c>
      <c r="BC291" s="884">
        <f t="shared" si="313"/>
        <v>1569</v>
      </c>
      <c r="BD291" s="883">
        <f t="shared" si="314"/>
        <v>1592</v>
      </c>
      <c r="BE291" s="886">
        <f t="shared" si="315"/>
        <v>1592</v>
      </c>
      <c r="BF291" s="886">
        <f t="shared" si="316"/>
        <v>1592</v>
      </c>
      <c r="BG291" s="888">
        <f t="shared" si="317"/>
        <v>1879</v>
      </c>
      <c r="BH291" s="886">
        <f t="shared" si="318"/>
        <v>1879</v>
      </c>
      <c r="BI291" s="886">
        <f t="shared" si="319"/>
        <v>1879</v>
      </c>
      <c r="BJ291" s="890">
        <f t="shared" si="320"/>
        <v>2040</v>
      </c>
      <c r="BK291" s="885">
        <f t="shared" si="321"/>
        <v>2040</v>
      </c>
      <c r="BL291" s="885">
        <f t="shared" si="322"/>
        <v>2040</v>
      </c>
      <c r="BM291" s="762">
        <v>1227</v>
      </c>
      <c r="BN291" s="764">
        <v>1360</v>
      </c>
      <c r="BO291" s="770">
        <v>1516</v>
      </c>
      <c r="BP291" s="763">
        <v>20</v>
      </c>
      <c r="BQ291" s="764">
        <v>43.613000000000056</v>
      </c>
      <c r="BR291" s="770">
        <v>32.360000000000127</v>
      </c>
      <c r="BS291" s="768">
        <f t="shared" si="323"/>
        <v>345</v>
      </c>
      <c r="BT291" s="768">
        <f t="shared" si="324"/>
        <v>475.38699999999994</v>
      </c>
      <c r="BU291" s="771">
        <f t="shared" si="325"/>
        <v>491.63999999999987</v>
      </c>
      <c r="BV291" s="772">
        <v>826</v>
      </c>
      <c r="BW291" s="767">
        <v>848</v>
      </c>
      <c r="BX291" s="765">
        <v>910</v>
      </c>
      <c r="BY291" s="772">
        <v>96</v>
      </c>
      <c r="BZ291" s="767">
        <v>107</v>
      </c>
      <c r="CA291" s="765">
        <v>116</v>
      </c>
      <c r="CB291" s="772">
        <v>357</v>
      </c>
      <c r="CC291" s="767">
        <v>325</v>
      </c>
      <c r="CD291" s="765">
        <v>300</v>
      </c>
      <c r="CE291" s="773">
        <f t="shared" si="326"/>
        <v>942</v>
      </c>
      <c r="CF291" s="774">
        <f t="shared" si="327"/>
        <v>932</v>
      </c>
      <c r="CG291" s="775">
        <f t="shared" si="328"/>
        <v>911</v>
      </c>
      <c r="CH291" s="772">
        <v>646</v>
      </c>
      <c r="CI291" s="767">
        <v>697.62</v>
      </c>
      <c r="CJ291" s="776">
        <v>788.48</v>
      </c>
      <c r="CK291" s="874"/>
      <c r="CL291" s="778"/>
      <c r="CM291" s="764"/>
      <c r="CN291" s="764"/>
      <c r="CO291" s="767"/>
      <c r="CP291" s="780"/>
      <c r="CQ291" s="777"/>
      <c r="CR291" s="778"/>
      <c r="CS291" s="778"/>
      <c r="CT291" s="778"/>
      <c r="CU291" s="778"/>
      <c r="CV291" s="764"/>
      <c r="CW291" s="767"/>
      <c r="CX291" s="765"/>
      <c r="CY291" s="777"/>
      <c r="CZ291" s="778"/>
      <c r="DA291" s="778"/>
      <c r="DB291" s="778"/>
      <c r="DC291" s="778"/>
      <c r="DD291" s="767"/>
      <c r="DE291" s="767"/>
      <c r="DF291" s="765"/>
      <c r="DG291" s="892">
        <f t="shared" si="346"/>
        <v>0</v>
      </c>
      <c r="DH291" s="884">
        <f t="shared" si="329"/>
        <v>0</v>
      </c>
      <c r="DI291" s="883">
        <f t="shared" si="347"/>
        <v>0</v>
      </c>
      <c r="DJ291" s="884">
        <f t="shared" si="330"/>
        <v>0</v>
      </c>
      <c r="DK291" s="883">
        <f t="shared" si="348"/>
        <v>0</v>
      </c>
      <c r="DL291" s="884">
        <f t="shared" si="331"/>
        <v>0</v>
      </c>
      <c r="DM291" s="888">
        <f t="shared" si="352"/>
        <v>0</v>
      </c>
      <c r="DN291" s="886">
        <f t="shared" si="332"/>
        <v>0</v>
      </c>
      <c r="DO291" s="886">
        <f t="shared" si="286"/>
        <v>0</v>
      </c>
      <c r="DP291" s="888">
        <f t="shared" si="349"/>
        <v>0</v>
      </c>
      <c r="DQ291" s="886">
        <f t="shared" si="333"/>
        <v>0</v>
      </c>
      <c r="DR291" s="886">
        <f t="shared" si="288"/>
        <v>0</v>
      </c>
      <c r="DS291" s="888">
        <f t="shared" si="350"/>
        <v>0</v>
      </c>
      <c r="DT291" s="886">
        <f t="shared" si="334"/>
        <v>0</v>
      </c>
      <c r="DU291" s="886">
        <f t="shared" si="290"/>
        <v>0</v>
      </c>
      <c r="DV291" s="886">
        <f t="shared" si="335"/>
        <v>0</v>
      </c>
      <c r="DW291" s="888">
        <f t="shared" si="351"/>
        <v>0</v>
      </c>
      <c r="DX291" s="886">
        <f t="shared" si="336"/>
        <v>0</v>
      </c>
      <c r="DY291" s="886">
        <f t="shared" si="337"/>
        <v>0</v>
      </c>
      <c r="DZ291" s="954">
        <f t="shared" si="294"/>
        <v>0</v>
      </c>
      <c r="EA291" s="885">
        <f t="shared" si="338"/>
        <v>0</v>
      </c>
      <c r="EB291" s="885">
        <f t="shared" si="339"/>
        <v>0</v>
      </c>
      <c r="EC291" s="772"/>
      <c r="ED291" s="767"/>
      <c r="EE291" s="770"/>
      <c r="EF291" s="764"/>
      <c r="EG291" s="767"/>
      <c r="EH291" s="782"/>
      <c r="EI291" s="774">
        <f t="shared" si="340"/>
        <v>0</v>
      </c>
      <c r="EJ291" s="774">
        <f t="shared" si="341"/>
        <v>0</v>
      </c>
      <c r="EK291" s="775">
        <f t="shared" si="342"/>
        <v>0</v>
      </c>
      <c r="EL291" s="772"/>
      <c r="EM291" s="767"/>
      <c r="EN291" s="770"/>
      <c r="EO291" s="772"/>
      <c r="EP291" s="767"/>
      <c r="EQ291" s="782"/>
      <c r="ER291" s="772"/>
      <c r="ES291" s="767"/>
      <c r="ET291" s="770"/>
      <c r="EU291" s="774">
        <f t="shared" si="343"/>
        <v>0</v>
      </c>
      <c r="EV291" s="774">
        <f t="shared" si="344"/>
        <v>0</v>
      </c>
      <c r="EW291" s="775">
        <f t="shared" si="345"/>
        <v>0</v>
      </c>
      <c r="EX291" s="772"/>
      <c r="EY291" s="767"/>
      <c r="EZ291" s="770"/>
    </row>
    <row r="292" spans="1:156">
      <c r="A292" s="634" t="s">
        <v>125</v>
      </c>
      <c r="B292" s="635" t="s">
        <v>648</v>
      </c>
      <c r="C292" s="832"/>
      <c r="D292" s="636">
        <v>199157</v>
      </c>
      <c r="E292" s="637">
        <v>3</v>
      </c>
      <c r="F292" s="762">
        <v>1868</v>
      </c>
      <c r="G292" s="763">
        <v>1618</v>
      </c>
      <c r="H292" s="763">
        <v>2072</v>
      </c>
      <c r="I292" s="764">
        <v>1673</v>
      </c>
      <c r="J292" s="764">
        <v>1405</v>
      </c>
      <c r="K292" s="764">
        <v>1905</v>
      </c>
      <c r="L292" s="765">
        <v>1752</v>
      </c>
      <c r="M292" s="762">
        <v>625</v>
      </c>
      <c r="N292" s="763">
        <v>720</v>
      </c>
      <c r="O292" s="766">
        <v>764</v>
      </c>
      <c r="P292" s="766">
        <v>821</v>
      </c>
      <c r="Q292" s="763">
        <v>1025</v>
      </c>
      <c r="R292" s="763">
        <v>1138</v>
      </c>
      <c r="S292" s="763">
        <v>1195</v>
      </c>
      <c r="T292" s="763">
        <v>978</v>
      </c>
      <c r="U292" s="763">
        <v>1236</v>
      </c>
      <c r="V292" s="764">
        <v>1026</v>
      </c>
      <c r="W292" s="767">
        <v>1346</v>
      </c>
      <c r="X292" s="796">
        <v>1218</v>
      </c>
      <c r="Y292" s="762">
        <v>0</v>
      </c>
      <c r="Z292" s="763">
        <v>0</v>
      </c>
      <c r="AA292" s="763">
        <v>1</v>
      </c>
      <c r="AB292" s="763">
        <v>0</v>
      </c>
      <c r="AC292" s="764">
        <v>0</v>
      </c>
      <c r="AD292" s="767">
        <v>0</v>
      </c>
      <c r="AE292" s="763">
        <v>0</v>
      </c>
      <c r="AF292" s="763">
        <v>0</v>
      </c>
      <c r="AG292" s="763">
        <v>0</v>
      </c>
      <c r="AH292" s="764">
        <v>0</v>
      </c>
      <c r="AI292" s="767">
        <v>0</v>
      </c>
      <c r="AJ292" s="765">
        <v>0</v>
      </c>
      <c r="AK292" s="892">
        <f t="shared" si="295"/>
        <v>625</v>
      </c>
      <c r="AL292" s="884">
        <f t="shared" si="296"/>
        <v>625</v>
      </c>
      <c r="AM292" s="883">
        <f t="shared" si="297"/>
        <v>720</v>
      </c>
      <c r="AN292" s="884">
        <f t="shared" si="298"/>
        <v>720</v>
      </c>
      <c r="AO292" s="883">
        <f t="shared" si="299"/>
        <v>763</v>
      </c>
      <c r="AP292" s="884">
        <f t="shared" si="300"/>
        <v>763</v>
      </c>
      <c r="AQ292" s="768">
        <f t="shared" si="301"/>
        <v>821</v>
      </c>
      <c r="AR292" s="883">
        <f t="shared" si="302"/>
        <v>1025</v>
      </c>
      <c r="AS292" s="886">
        <f t="shared" si="303"/>
        <v>1025</v>
      </c>
      <c r="AT292" s="888">
        <f t="shared" si="304"/>
        <v>1138</v>
      </c>
      <c r="AU292" s="886">
        <f t="shared" si="305"/>
        <v>1138</v>
      </c>
      <c r="AV292" s="886">
        <f t="shared" si="306"/>
        <v>1138</v>
      </c>
      <c r="AW292" s="888">
        <f t="shared" si="307"/>
        <v>1195</v>
      </c>
      <c r="AX292" s="886">
        <f t="shared" si="308"/>
        <v>1195</v>
      </c>
      <c r="AY292" s="886">
        <f t="shared" si="309"/>
        <v>1195</v>
      </c>
      <c r="AZ292" s="888">
        <f t="shared" si="310"/>
        <v>978</v>
      </c>
      <c r="BA292" s="884">
        <f t="shared" si="311"/>
        <v>978</v>
      </c>
      <c r="BB292" s="883">
        <f t="shared" si="312"/>
        <v>1236</v>
      </c>
      <c r="BC292" s="884">
        <f t="shared" si="313"/>
        <v>1236</v>
      </c>
      <c r="BD292" s="883">
        <f t="shared" si="314"/>
        <v>1026</v>
      </c>
      <c r="BE292" s="886">
        <f t="shared" si="315"/>
        <v>1026</v>
      </c>
      <c r="BF292" s="886">
        <f t="shared" si="316"/>
        <v>1026</v>
      </c>
      <c r="BG292" s="888">
        <f t="shared" si="317"/>
        <v>1346</v>
      </c>
      <c r="BH292" s="886">
        <f t="shared" si="318"/>
        <v>1346</v>
      </c>
      <c r="BI292" s="886">
        <f t="shared" si="319"/>
        <v>1346</v>
      </c>
      <c r="BJ292" s="890">
        <f t="shared" si="320"/>
        <v>1218</v>
      </c>
      <c r="BK292" s="885">
        <f t="shared" si="321"/>
        <v>1218</v>
      </c>
      <c r="BL292" s="885">
        <f t="shared" si="322"/>
        <v>1218</v>
      </c>
      <c r="BM292" s="762">
        <v>790</v>
      </c>
      <c r="BN292" s="764">
        <v>931</v>
      </c>
      <c r="BO292" s="770">
        <v>825</v>
      </c>
      <c r="BP292" s="763">
        <v>36</v>
      </c>
      <c r="BQ292" s="764">
        <v>56.963999999999942</v>
      </c>
      <c r="BR292" s="770">
        <v>38.562000000000012</v>
      </c>
      <c r="BS292" s="768">
        <f t="shared" si="323"/>
        <v>200</v>
      </c>
      <c r="BT292" s="768">
        <f t="shared" si="324"/>
        <v>358.03600000000006</v>
      </c>
      <c r="BU292" s="771">
        <f t="shared" si="325"/>
        <v>354.43799999999999</v>
      </c>
      <c r="BV292" s="772">
        <v>455</v>
      </c>
      <c r="BW292" s="767">
        <v>436</v>
      </c>
      <c r="BX292" s="765">
        <v>459</v>
      </c>
      <c r="BY292" s="772">
        <v>46</v>
      </c>
      <c r="BZ292" s="767">
        <v>59</v>
      </c>
      <c r="CA292" s="765">
        <v>35</v>
      </c>
      <c r="CB292" s="772">
        <v>133</v>
      </c>
      <c r="CC292" s="767">
        <v>168</v>
      </c>
      <c r="CD292" s="765">
        <v>185</v>
      </c>
      <c r="CE292" s="773">
        <f t="shared" si="326"/>
        <v>391</v>
      </c>
      <c r="CF292" s="774">
        <f t="shared" si="327"/>
        <v>475</v>
      </c>
      <c r="CG292" s="775">
        <f t="shared" si="328"/>
        <v>516</v>
      </c>
      <c r="CH292" s="772">
        <v>306</v>
      </c>
      <c r="CI292" s="767">
        <v>388.08000000000004</v>
      </c>
      <c r="CJ292" s="776">
        <v>407.21200000000005</v>
      </c>
      <c r="CK292" s="874"/>
      <c r="CL292" s="778"/>
      <c r="CM292" s="764"/>
      <c r="CN292" s="764"/>
      <c r="CO292" s="767"/>
      <c r="CP292" s="780"/>
      <c r="CQ292" s="777"/>
      <c r="CR292" s="778"/>
      <c r="CS292" s="778"/>
      <c r="CT292" s="778"/>
      <c r="CU292" s="778"/>
      <c r="CV292" s="764"/>
      <c r="CW292" s="767"/>
      <c r="CX292" s="765"/>
      <c r="CY292" s="777"/>
      <c r="CZ292" s="778"/>
      <c r="DA292" s="778"/>
      <c r="DB292" s="778"/>
      <c r="DC292" s="778"/>
      <c r="DD292" s="767"/>
      <c r="DE292" s="767"/>
      <c r="DF292" s="765"/>
      <c r="DG292" s="892">
        <f t="shared" si="346"/>
        <v>0</v>
      </c>
      <c r="DH292" s="884">
        <f t="shared" si="329"/>
        <v>0</v>
      </c>
      <c r="DI292" s="883">
        <f t="shared" si="347"/>
        <v>0</v>
      </c>
      <c r="DJ292" s="884">
        <f t="shared" si="330"/>
        <v>0</v>
      </c>
      <c r="DK292" s="883">
        <f t="shared" si="348"/>
        <v>0</v>
      </c>
      <c r="DL292" s="884">
        <f t="shared" si="331"/>
        <v>0</v>
      </c>
      <c r="DM292" s="888">
        <f t="shared" si="352"/>
        <v>0</v>
      </c>
      <c r="DN292" s="886">
        <f t="shared" si="332"/>
        <v>0</v>
      </c>
      <c r="DO292" s="886">
        <f t="shared" si="286"/>
        <v>0</v>
      </c>
      <c r="DP292" s="888">
        <f t="shared" si="349"/>
        <v>0</v>
      </c>
      <c r="DQ292" s="886">
        <f t="shared" si="333"/>
        <v>0</v>
      </c>
      <c r="DR292" s="886">
        <f t="shared" si="288"/>
        <v>0</v>
      </c>
      <c r="DS292" s="888">
        <f t="shared" si="350"/>
        <v>0</v>
      </c>
      <c r="DT292" s="886">
        <f t="shared" si="334"/>
        <v>0</v>
      </c>
      <c r="DU292" s="886">
        <f t="shared" si="290"/>
        <v>0</v>
      </c>
      <c r="DV292" s="886">
        <f t="shared" si="335"/>
        <v>0</v>
      </c>
      <c r="DW292" s="888">
        <f t="shared" si="351"/>
        <v>0</v>
      </c>
      <c r="DX292" s="886">
        <f t="shared" si="336"/>
        <v>0</v>
      </c>
      <c r="DY292" s="886">
        <f t="shared" si="337"/>
        <v>0</v>
      </c>
      <c r="DZ292" s="954">
        <f t="shared" si="294"/>
        <v>0</v>
      </c>
      <c r="EA292" s="885">
        <f t="shared" si="338"/>
        <v>0</v>
      </c>
      <c r="EB292" s="885">
        <f t="shared" si="339"/>
        <v>0</v>
      </c>
      <c r="EC292" s="772"/>
      <c r="ED292" s="767"/>
      <c r="EE292" s="770"/>
      <c r="EF292" s="764"/>
      <c r="EG292" s="767"/>
      <c r="EH292" s="782"/>
      <c r="EI292" s="774">
        <f t="shared" si="340"/>
        <v>0</v>
      </c>
      <c r="EJ292" s="774">
        <f t="shared" si="341"/>
        <v>0</v>
      </c>
      <c r="EK292" s="775">
        <f t="shared" si="342"/>
        <v>0</v>
      </c>
      <c r="EL292" s="772"/>
      <c r="EM292" s="767"/>
      <c r="EN292" s="770"/>
      <c r="EO292" s="772"/>
      <c r="EP292" s="767"/>
      <c r="EQ292" s="782"/>
      <c r="ER292" s="772"/>
      <c r="ES292" s="767"/>
      <c r="ET292" s="770"/>
      <c r="EU292" s="774">
        <f t="shared" si="343"/>
        <v>0</v>
      </c>
      <c r="EV292" s="774">
        <f t="shared" si="344"/>
        <v>0</v>
      </c>
      <c r="EW292" s="775">
        <f t="shared" si="345"/>
        <v>0</v>
      </c>
      <c r="EX292" s="772"/>
      <c r="EY292" s="767"/>
      <c r="EZ292" s="770"/>
    </row>
    <row r="293" spans="1:156">
      <c r="A293" s="634" t="s">
        <v>125</v>
      </c>
      <c r="B293" s="635" t="s">
        <v>649</v>
      </c>
      <c r="C293" s="832"/>
      <c r="D293" s="636">
        <v>199218</v>
      </c>
      <c r="E293" s="637">
        <v>3</v>
      </c>
      <c r="F293" s="762">
        <v>3378</v>
      </c>
      <c r="G293" s="763">
        <v>3394</v>
      </c>
      <c r="H293" s="763">
        <v>3511</v>
      </c>
      <c r="I293" s="764">
        <v>3349</v>
      </c>
      <c r="J293" s="764">
        <v>3600</v>
      </c>
      <c r="K293" s="764">
        <v>3616</v>
      </c>
      <c r="L293" s="765">
        <v>3665</v>
      </c>
      <c r="M293" s="762">
        <v>1650</v>
      </c>
      <c r="N293" s="763">
        <v>1662</v>
      </c>
      <c r="O293" s="766">
        <v>1986</v>
      </c>
      <c r="P293" s="766">
        <v>1633</v>
      </c>
      <c r="Q293" s="763">
        <v>1768</v>
      </c>
      <c r="R293" s="763">
        <v>1891</v>
      </c>
      <c r="S293" s="763">
        <v>1936</v>
      </c>
      <c r="T293" s="763">
        <v>1984</v>
      </c>
      <c r="U293" s="763">
        <v>1917</v>
      </c>
      <c r="V293" s="764">
        <v>2069</v>
      </c>
      <c r="W293" s="767">
        <v>1945</v>
      </c>
      <c r="X293" s="796">
        <v>1988</v>
      </c>
      <c r="Y293" s="762">
        <v>1</v>
      </c>
      <c r="Z293" s="763">
        <v>1</v>
      </c>
      <c r="AA293" s="763">
        <v>3</v>
      </c>
      <c r="AB293" s="763">
        <v>4</v>
      </c>
      <c r="AC293" s="764">
        <v>4</v>
      </c>
      <c r="AD293" s="767">
        <v>0</v>
      </c>
      <c r="AE293" s="638">
        <v>3</v>
      </c>
      <c r="AF293" s="763">
        <v>0</v>
      </c>
      <c r="AG293" s="763">
        <v>0</v>
      </c>
      <c r="AH293" s="764">
        <v>0</v>
      </c>
      <c r="AI293" s="767">
        <v>0</v>
      </c>
      <c r="AJ293" s="765">
        <v>0</v>
      </c>
      <c r="AK293" s="892">
        <f t="shared" si="295"/>
        <v>1649</v>
      </c>
      <c r="AL293" s="884">
        <f t="shared" si="296"/>
        <v>1649</v>
      </c>
      <c r="AM293" s="883">
        <f t="shared" si="297"/>
        <v>1661</v>
      </c>
      <c r="AN293" s="884">
        <f t="shared" si="298"/>
        <v>1661</v>
      </c>
      <c r="AO293" s="883">
        <f t="shared" si="299"/>
        <v>1983</v>
      </c>
      <c r="AP293" s="884">
        <f t="shared" si="300"/>
        <v>1983</v>
      </c>
      <c r="AQ293" s="768">
        <f t="shared" si="301"/>
        <v>1629</v>
      </c>
      <c r="AR293" s="883">
        <f t="shared" si="302"/>
        <v>1764</v>
      </c>
      <c r="AS293" s="886">
        <f t="shared" si="303"/>
        <v>1764</v>
      </c>
      <c r="AT293" s="888">
        <f t="shared" si="304"/>
        <v>1891</v>
      </c>
      <c r="AU293" s="886">
        <f t="shared" si="305"/>
        <v>1891</v>
      </c>
      <c r="AV293" s="886">
        <f t="shared" si="306"/>
        <v>1891</v>
      </c>
      <c r="AW293" s="888">
        <f t="shared" si="307"/>
        <v>1933</v>
      </c>
      <c r="AX293" s="886">
        <f t="shared" si="308"/>
        <v>1933</v>
      </c>
      <c r="AY293" s="886">
        <f t="shared" si="309"/>
        <v>1933</v>
      </c>
      <c r="AZ293" s="888">
        <f t="shared" si="310"/>
        <v>1984</v>
      </c>
      <c r="BA293" s="884">
        <f t="shared" si="311"/>
        <v>1984</v>
      </c>
      <c r="BB293" s="883">
        <f t="shared" si="312"/>
        <v>1917</v>
      </c>
      <c r="BC293" s="884">
        <f t="shared" si="313"/>
        <v>1917</v>
      </c>
      <c r="BD293" s="883">
        <f t="shared" si="314"/>
        <v>2069</v>
      </c>
      <c r="BE293" s="886">
        <f t="shared" si="315"/>
        <v>2069</v>
      </c>
      <c r="BF293" s="886">
        <f t="shared" si="316"/>
        <v>2069</v>
      </c>
      <c r="BG293" s="888">
        <f t="shared" si="317"/>
        <v>1945</v>
      </c>
      <c r="BH293" s="886">
        <f t="shared" si="318"/>
        <v>1945</v>
      </c>
      <c r="BI293" s="886">
        <f t="shared" si="319"/>
        <v>1945</v>
      </c>
      <c r="BJ293" s="890">
        <f t="shared" si="320"/>
        <v>1988</v>
      </c>
      <c r="BK293" s="885">
        <f t="shared" si="321"/>
        <v>1988</v>
      </c>
      <c r="BL293" s="885">
        <f t="shared" si="322"/>
        <v>1988</v>
      </c>
      <c r="BM293" s="762">
        <v>1752</v>
      </c>
      <c r="BN293" s="764">
        <v>1681</v>
      </c>
      <c r="BO293" s="770">
        <v>1701</v>
      </c>
      <c r="BP293" s="763">
        <v>77</v>
      </c>
      <c r="BQ293" s="764">
        <v>59.775000000000091</v>
      </c>
      <c r="BR293" s="770">
        <v>68.319999999999936</v>
      </c>
      <c r="BS293" s="768">
        <f t="shared" si="323"/>
        <v>240</v>
      </c>
      <c r="BT293" s="768">
        <f t="shared" si="324"/>
        <v>204.22499999999991</v>
      </c>
      <c r="BU293" s="771">
        <f t="shared" si="325"/>
        <v>218.68000000000006</v>
      </c>
      <c r="BV293" s="772">
        <v>1211</v>
      </c>
      <c r="BW293" s="767">
        <v>1247</v>
      </c>
      <c r="BX293" s="765">
        <v>1296</v>
      </c>
      <c r="BY293" s="772">
        <v>19</v>
      </c>
      <c r="BZ293" s="767">
        <v>38</v>
      </c>
      <c r="CA293" s="765">
        <v>21</v>
      </c>
      <c r="CB293" s="772">
        <v>271</v>
      </c>
      <c r="CC293" s="767">
        <v>284</v>
      </c>
      <c r="CD293" s="765">
        <v>278</v>
      </c>
      <c r="CE293" s="773">
        <f t="shared" si="326"/>
        <v>263</v>
      </c>
      <c r="CF293" s="774">
        <f t="shared" si="327"/>
        <v>322</v>
      </c>
      <c r="CG293" s="775">
        <f t="shared" si="328"/>
        <v>338</v>
      </c>
      <c r="CH293" s="772">
        <v>1082</v>
      </c>
      <c r="CI293" s="767">
        <v>1115.202</v>
      </c>
      <c r="CJ293" s="776">
        <v>1348.4940000000001</v>
      </c>
      <c r="CK293" s="874"/>
      <c r="CL293" s="778"/>
      <c r="CM293" s="764"/>
      <c r="CN293" s="764"/>
      <c r="CO293" s="767"/>
      <c r="CP293" s="780"/>
      <c r="CQ293" s="777"/>
      <c r="CR293" s="778"/>
      <c r="CS293" s="778"/>
      <c r="CT293" s="778"/>
      <c r="CU293" s="778"/>
      <c r="CV293" s="764"/>
      <c r="CW293" s="767"/>
      <c r="CX293" s="765"/>
      <c r="CY293" s="777"/>
      <c r="CZ293" s="778"/>
      <c r="DA293" s="778"/>
      <c r="DB293" s="778"/>
      <c r="DC293" s="778"/>
      <c r="DD293" s="767"/>
      <c r="DE293" s="767"/>
      <c r="DF293" s="765"/>
      <c r="DG293" s="892">
        <f t="shared" si="346"/>
        <v>0</v>
      </c>
      <c r="DH293" s="884">
        <f t="shared" si="329"/>
        <v>0</v>
      </c>
      <c r="DI293" s="883">
        <f t="shared" si="347"/>
        <v>0</v>
      </c>
      <c r="DJ293" s="884">
        <f t="shared" si="330"/>
        <v>0</v>
      </c>
      <c r="DK293" s="883">
        <f t="shared" si="348"/>
        <v>0</v>
      </c>
      <c r="DL293" s="884">
        <f t="shared" si="331"/>
        <v>0</v>
      </c>
      <c r="DM293" s="888">
        <f t="shared" si="352"/>
        <v>0</v>
      </c>
      <c r="DN293" s="886">
        <f t="shared" si="332"/>
        <v>0</v>
      </c>
      <c r="DO293" s="886">
        <f t="shared" si="286"/>
        <v>0</v>
      </c>
      <c r="DP293" s="888">
        <f t="shared" si="349"/>
        <v>0</v>
      </c>
      <c r="DQ293" s="886">
        <f t="shared" si="333"/>
        <v>0</v>
      </c>
      <c r="DR293" s="886">
        <f t="shared" si="288"/>
        <v>0</v>
      </c>
      <c r="DS293" s="888">
        <f t="shared" si="350"/>
        <v>0</v>
      </c>
      <c r="DT293" s="886">
        <f t="shared" si="334"/>
        <v>0</v>
      </c>
      <c r="DU293" s="886">
        <f t="shared" si="290"/>
        <v>0</v>
      </c>
      <c r="DV293" s="886">
        <f t="shared" si="335"/>
        <v>0</v>
      </c>
      <c r="DW293" s="888">
        <f t="shared" si="351"/>
        <v>0</v>
      </c>
      <c r="DX293" s="886">
        <f t="shared" si="336"/>
        <v>0</v>
      </c>
      <c r="DY293" s="886">
        <f t="shared" si="337"/>
        <v>0</v>
      </c>
      <c r="DZ293" s="954">
        <f t="shared" si="294"/>
        <v>0</v>
      </c>
      <c r="EA293" s="885">
        <f t="shared" si="338"/>
        <v>0</v>
      </c>
      <c r="EB293" s="885">
        <f t="shared" si="339"/>
        <v>0</v>
      </c>
      <c r="EC293" s="772"/>
      <c r="ED293" s="767"/>
      <c r="EE293" s="770"/>
      <c r="EF293" s="764"/>
      <c r="EG293" s="767"/>
      <c r="EH293" s="782"/>
      <c r="EI293" s="774">
        <f t="shared" si="340"/>
        <v>0</v>
      </c>
      <c r="EJ293" s="774">
        <f t="shared" si="341"/>
        <v>0</v>
      </c>
      <c r="EK293" s="775">
        <f t="shared" si="342"/>
        <v>0</v>
      </c>
      <c r="EL293" s="772"/>
      <c r="EM293" s="767"/>
      <c r="EN293" s="770"/>
      <c r="EO293" s="772"/>
      <c r="EP293" s="767"/>
      <c r="EQ293" s="782"/>
      <c r="ER293" s="772"/>
      <c r="ES293" s="767"/>
      <c r="ET293" s="770"/>
      <c r="EU293" s="774">
        <f t="shared" si="343"/>
        <v>0</v>
      </c>
      <c r="EV293" s="774">
        <f t="shared" si="344"/>
        <v>0</v>
      </c>
      <c r="EW293" s="775">
        <f t="shared" si="345"/>
        <v>0</v>
      </c>
      <c r="EX293" s="772"/>
      <c r="EY293" s="767"/>
      <c r="EZ293" s="770"/>
    </row>
    <row r="294" spans="1:156">
      <c r="A294" s="634" t="s">
        <v>125</v>
      </c>
      <c r="B294" s="635" t="s">
        <v>650</v>
      </c>
      <c r="C294" s="832"/>
      <c r="D294" s="636">
        <v>200004</v>
      </c>
      <c r="E294" s="637">
        <v>3</v>
      </c>
      <c r="F294" s="762">
        <v>2315</v>
      </c>
      <c r="G294" s="763">
        <v>2329</v>
      </c>
      <c r="H294" s="763">
        <v>2219</v>
      </c>
      <c r="I294" s="764">
        <v>2103</v>
      </c>
      <c r="J294" s="764">
        <v>2148</v>
      </c>
      <c r="K294" s="764">
        <v>2505</v>
      </c>
      <c r="L294" s="765">
        <v>2411</v>
      </c>
      <c r="M294" s="762">
        <v>1151</v>
      </c>
      <c r="N294" s="763">
        <v>1211</v>
      </c>
      <c r="O294" s="766">
        <v>1176</v>
      </c>
      <c r="P294" s="766">
        <v>1222</v>
      </c>
      <c r="Q294" s="763">
        <v>1494</v>
      </c>
      <c r="R294" s="763">
        <v>1575</v>
      </c>
      <c r="S294" s="763">
        <v>1555</v>
      </c>
      <c r="T294" s="763">
        <v>1567</v>
      </c>
      <c r="U294" s="763">
        <v>1250</v>
      </c>
      <c r="V294" s="764">
        <v>1219</v>
      </c>
      <c r="W294" s="767">
        <v>1549</v>
      </c>
      <c r="X294" s="796">
        <v>1423</v>
      </c>
      <c r="Y294" s="762">
        <v>0</v>
      </c>
      <c r="Z294" s="763">
        <v>0</v>
      </c>
      <c r="AA294" s="763">
        <v>0</v>
      </c>
      <c r="AB294" s="763">
        <v>6</v>
      </c>
      <c r="AC294" s="764">
        <v>9</v>
      </c>
      <c r="AD294" s="767">
        <v>4</v>
      </c>
      <c r="AE294" s="638">
        <v>6</v>
      </c>
      <c r="AF294" s="763">
        <v>0</v>
      </c>
      <c r="AG294" s="763">
        <v>0</v>
      </c>
      <c r="AH294" s="764">
        <v>0</v>
      </c>
      <c r="AI294" s="767">
        <v>0</v>
      </c>
      <c r="AJ294" s="765">
        <v>0</v>
      </c>
      <c r="AK294" s="892">
        <f t="shared" si="295"/>
        <v>1151</v>
      </c>
      <c r="AL294" s="884">
        <f t="shared" si="296"/>
        <v>1151</v>
      </c>
      <c r="AM294" s="883">
        <f t="shared" si="297"/>
        <v>1211</v>
      </c>
      <c r="AN294" s="884">
        <f t="shared" si="298"/>
        <v>1211</v>
      </c>
      <c r="AO294" s="883">
        <f t="shared" si="299"/>
        <v>1176</v>
      </c>
      <c r="AP294" s="884">
        <f t="shared" si="300"/>
        <v>1176</v>
      </c>
      <c r="AQ294" s="768">
        <f t="shared" si="301"/>
        <v>1216</v>
      </c>
      <c r="AR294" s="883">
        <f t="shared" si="302"/>
        <v>1485</v>
      </c>
      <c r="AS294" s="886">
        <f t="shared" si="303"/>
        <v>1485</v>
      </c>
      <c r="AT294" s="888">
        <f t="shared" si="304"/>
        <v>1571</v>
      </c>
      <c r="AU294" s="886">
        <f t="shared" si="305"/>
        <v>1571</v>
      </c>
      <c r="AV294" s="886">
        <f t="shared" si="306"/>
        <v>1571</v>
      </c>
      <c r="AW294" s="888">
        <f t="shared" si="307"/>
        <v>1549</v>
      </c>
      <c r="AX294" s="886">
        <f t="shared" si="308"/>
        <v>1549</v>
      </c>
      <c r="AY294" s="886">
        <f t="shared" si="309"/>
        <v>1549</v>
      </c>
      <c r="AZ294" s="888">
        <f t="shared" si="310"/>
        <v>1567</v>
      </c>
      <c r="BA294" s="884">
        <f t="shared" si="311"/>
        <v>1567</v>
      </c>
      <c r="BB294" s="883">
        <f t="shared" si="312"/>
        <v>1250</v>
      </c>
      <c r="BC294" s="884">
        <f t="shared" si="313"/>
        <v>1250</v>
      </c>
      <c r="BD294" s="883">
        <f t="shared" si="314"/>
        <v>1219</v>
      </c>
      <c r="BE294" s="886">
        <f t="shared" si="315"/>
        <v>1219</v>
      </c>
      <c r="BF294" s="886">
        <f t="shared" si="316"/>
        <v>1219</v>
      </c>
      <c r="BG294" s="888">
        <f t="shared" si="317"/>
        <v>1549</v>
      </c>
      <c r="BH294" s="886">
        <f t="shared" si="318"/>
        <v>1549</v>
      </c>
      <c r="BI294" s="886">
        <f t="shared" si="319"/>
        <v>1549</v>
      </c>
      <c r="BJ294" s="890">
        <f t="shared" si="320"/>
        <v>1423</v>
      </c>
      <c r="BK294" s="885">
        <f t="shared" si="321"/>
        <v>1423</v>
      </c>
      <c r="BL294" s="885">
        <f t="shared" si="322"/>
        <v>1423</v>
      </c>
      <c r="BM294" s="762">
        <v>929</v>
      </c>
      <c r="BN294" s="764">
        <v>1149</v>
      </c>
      <c r="BO294" s="770">
        <v>1025</v>
      </c>
      <c r="BP294" s="763">
        <v>60</v>
      </c>
      <c r="BQ294" s="764">
        <v>77.807999999999993</v>
      </c>
      <c r="BR294" s="770">
        <v>49.365000000000009</v>
      </c>
      <c r="BS294" s="768">
        <f t="shared" si="323"/>
        <v>230</v>
      </c>
      <c r="BT294" s="768">
        <f t="shared" si="324"/>
        <v>322.19200000000001</v>
      </c>
      <c r="BU294" s="771">
        <f t="shared" si="325"/>
        <v>348.63499999999999</v>
      </c>
      <c r="BV294" s="772">
        <v>729</v>
      </c>
      <c r="BW294" s="767">
        <v>805</v>
      </c>
      <c r="BX294" s="765">
        <v>780</v>
      </c>
      <c r="BY294" s="772">
        <v>32</v>
      </c>
      <c r="BZ294" s="767">
        <v>41</v>
      </c>
      <c r="CA294" s="765">
        <v>31</v>
      </c>
      <c r="CB294" s="772">
        <v>371</v>
      </c>
      <c r="CC294" s="767">
        <v>400</v>
      </c>
      <c r="CD294" s="765">
        <v>349</v>
      </c>
      <c r="CE294" s="773">
        <f t="shared" si="326"/>
        <v>353</v>
      </c>
      <c r="CF294" s="774">
        <f t="shared" si="327"/>
        <v>325</v>
      </c>
      <c r="CG294" s="775">
        <f t="shared" si="328"/>
        <v>389</v>
      </c>
      <c r="CH294" s="772">
        <v>585</v>
      </c>
      <c r="CI294" s="767">
        <v>599.44500000000005</v>
      </c>
      <c r="CJ294" s="776">
        <v>592.70399999999995</v>
      </c>
      <c r="CK294" s="874"/>
      <c r="CL294" s="778"/>
      <c r="CM294" s="764"/>
      <c r="CN294" s="764"/>
      <c r="CO294" s="767"/>
      <c r="CP294" s="780"/>
      <c r="CQ294" s="777"/>
      <c r="CR294" s="778"/>
      <c r="CS294" s="778"/>
      <c r="CT294" s="778"/>
      <c r="CU294" s="778"/>
      <c r="CV294" s="764"/>
      <c r="CW294" s="767"/>
      <c r="CX294" s="765"/>
      <c r="CY294" s="777"/>
      <c r="CZ294" s="778"/>
      <c r="DA294" s="778"/>
      <c r="DB294" s="778"/>
      <c r="DC294" s="778"/>
      <c r="DD294" s="767"/>
      <c r="DE294" s="767"/>
      <c r="DF294" s="765"/>
      <c r="DG294" s="892">
        <f t="shared" si="346"/>
        <v>0</v>
      </c>
      <c r="DH294" s="884">
        <f t="shared" si="329"/>
        <v>0</v>
      </c>
      <c r="DI294" s="883">
        <f t="shared" si="347"/>
        <v>0</v>
      </c>
      <c r="DJ294" s="884">
        <f t="shared" si="330"/>
        <v>0</v>
      </c>
      <c r="DK294" s="883">
        <f t="shared" si="348"/>
        <v>0</v>
      </c>
      <c r="DL294" s="884">
        <f t="shared" si="331"/>
        <v>0</v>
      </c>
      <c r="DM294" s="888">
        <f t="shared" si="352"/>
        <v>0</v>
      </c>
      <c r="DN294" s="886">
        <f t="shared" si="332"/>
        <v>0</v>
      </c>
      <c r="DO294" s="886">
        <f t="shared" ref="DO294:DO357" si="353">IF(EL294&gt;0,DM294,)</f>
        <v>0</v>
      </c>
      <c r="DP294" s="888">
        <f t="shared" si="349"/>
        <v>0</v>
      </c>
      <c r="DQ294" s="886">
        <f t="shared" si="333"/>
        <v>0</v>
      </c>
      <c r="DR294" s="886">
        <f t="shared" ref="DR294:DR357" si="354">IF(EM294&gt;0,DP294,)</f>
        <v>0</v>
      </c>
      <c r="DS294" s="888">
        <f t="shared" si="350"/>
        <v>0</v>
      </c>
      <c r="DT294" s="886">
        <f t="shared" si="334"/>
        <v>0</v>
      </c>
      <c r="DU294" s="886">
        <f t="shared" ref="DU294:DU357" si="355">IF(EN294&gt;0,DS294,)</f>
        <v>0</v>
      </c>
      <c r="DV294" s="886">
        <f t="shared" si="335"/>
        <v>0</v>
      </c>
      <c r="DW294" s="888">
        <f t="shared" si="351"/>
        <v>0</v>
      </c>
      <c r="DX294" s="886">
        <f t="shared" si="336"/>
        <v>0</v>
      </c>
      <c r="DY294" s="886">
        <f t="shared" si="337"/>
        <v>0</v>
      </c>
      <c r="DZ294" s="954">
        <f t="shared" si="294"/>
        <v>0</v>
      </c>
      <c r="EA294" s="885">
        <f t="shared" si="338"/>
        <v>0</v>
      </c>
      <c r="EB294" s="885">
        <f t="shared" si="339"/>
        <v>0</v>
      </c>
      <c r="EC294" s="772"/>
      <c r="ED294" s="767"/>
      <c r="EE294" s="770"/>
      <c r="EF294" s="764"/>
      <c r="EG294" s="767"/>
      <c r="EH294" s="782"/>
      <c r="EI294" s="774">
        <f t="shared" si="340"/>
        <v>0</v>
      </c>
      <c r="EJ294" s="774">
        <f t="shared" si="341"/>
        <v>0</v>
      </c>
      <c r="EK294" s="775">
        <f t="shared" si="342"/>
        <v>0</v>
      </c>
      <c r="EL294" s="772"/>
      <c r="EM294" s="767"/>
      <c r="EN294" s="770"/>
      <c r="EO294" s="772"/>
      <c r="EP294" s="767"/>
      <c r="EQ294" s="782"/>
      <c r="ER294" s="772"/>
      <c r="ES294" s="767"/>
      <c r="ET294" s="770"/>
      <c r="EU294" s="774">
        <f t="shared" si="343"/>
        <v>0</v>
      </c>
      <c r="EV294" s="774">
        <f t="shared" si="344"/>
        <v>0</v>
      </c>
      <c r="EW294" s="775">
        <f t="shared" si="345"/>
        <v>0</v>
      </c>
      <c r="EX294" s="772"/>
      <c r="EY294" s="767"/>
      <c r="EZ294" s="770"/>
    </row>
    <row r="295" spans="1:156">
      <c r="A295" s="634" t="s">
        <v>125</v>
      </c>
      <c r="B295" s="635" t="s">
        <v>651</v>
      </c>
      <c r="C295" s="832"/>
      <c r="D295" s="636">
        <v>198543</v>
      </c>
      <c r="E295" s="637">
        <v>4</v>
      </c>
      <c r="F295" s="762">
        <v>1217</v>
      </c>
      <c r="G295" s="763">
        <v>1616</v>
      </c>
      <c r="H295" s="763">
        <v>1646</v>
      </c>
      <c r="I295" s="764">
        <v>1988</v>
      </c>
      <c r="J295" s="764">
        <v>1349</v>
      </c>
      <c r="K295" s="764">
        <v>1507</v>
      </c>
      <c r="L295" s="765">
        <v>1277</v>
      </c>
      <c r="M295" s="762">
        <v>799</v>
      </c>
      <c r="N295" s="763">
        <v>535</v>
      </c>
      <c r="O295" s="766">
        <v>763</v>
      </c>
      <c r="P295" s="766">
        <v>734</v>
      </c>
      <c r="Q295" s="763">
        <v>794</v>
      </c>
      <c r="R295" s="763">
        <v>760</v>
      </c>
      <c r="S295" s="763">
        <v>835</v>
      </c>
      <c r="T295" s="763">
        <v>823</v>
      </c>
      <c r="U295" s="763">
        <v>931</v>
      </c>
      <c r="V295" s="764">
        <v>579</v>
      </c>
      <c r="W295" s="767">
        <v>754</v>
      </c>
      <c r="X295" s="796">
        <v>538</v>
      </c>
      <c r="Y295" s="762">
        <v>0</v>
      </c>
      <c r="Z295" s="763">
        <v>0</v>
      </c>
      <c r="AA295" s="763">
        <v>1</v>
      </c>
      <c r="AB295" s="763">
        <v>0</v>
      </c>
      <c r="AC295" s="764">
        <v>5</v>
      </c>
      <c r="AD295" s="767">
        <v>12</v>
      </c>
      <c r="AE295" s="638">
        <v>4</v>
      </c>
      <c r="AF295" s="763">
        <v>0</v>
      </c>
      <c r="AG295" s="763">
        <v>0</v>
      </c>
      <c r="AH295" s="764">
        <v>0</v>
      </c>
      <c r="AI295" s="767">
        <v>0</v>
      </c>
      <c r="AJ295" s="765">
        <v>0</v>
      </c>
      <c r="AK295" s="892">
        <f t="shared" si="295"/>
        <v>799</v>
      </c>
      <c r="AL295" s="884">
        <f t="shared" si="296"/>
        <v>799</v>
      </c>
      <c r="AM295" s="883">
        <f t="shared" si="297"/>
        <v>535</v>
      </c>
      <c r="AN295" s="884">
        <f t="shared" si="298"/>
        <v>535</v>
      </c>
      <c r="AO295" s="883">
        <f t="shared" si="299"/>
        <v>762</v>
      </c>
      <c r="AP295" s="884">
        <f t="shared" si="300"/>
        <v>762</v>
      </c>
      <c r="AQ295" s="768">
        <f t="shared" si="301"/>
        <v>734</v>
      </c>
      <c r="AR295" s="883">
        <f t="shared" si="302"/>
        <v>789</v>
      </c>
      <c r="AS295" s="886">
        <f t="shared" si="303"/>
        <v>789</v>
      </c>
      <c r="AT295" s="888">
        <f t="shared" si="304"/>
        <v>748</v>
      </c>
      <c r="AU295" s="886">
        <f t="shared" si="305"/>
        <v>748</v>
      </c>
      <c r="AV295" s="886">
        <f t="shared" si="306"/>
        <v>748</v>
      </c>
      <c r="AW295" s="888">
        <f t="shared" si="307"/>
        <v>831</v>
      </c>
      <c r="AX295" s="886">
        <f t="shared" si="308"/>
        <v>831</v>
      </c>
      <c r="AY295" s="886">
        <f t="shared" si="309"/>
        <v>831</v>
      </c>
      <c r="AZ295" s="888">
        <f t="shared" si="310"/>
        <v>823</v>
      </c>
      <c r="BA295" s="884">
        <f t="shared" si="311"/>
        <v>823</v>
      </c>
      <c r="BB295" s="883">
        <f t="shared" si="312"/>
        <v>931</v>
      </c>
      <c r="BC295" s="884">
        <f t="shared" si="313"/>
        <v>931</v>
      </c>
      <c r="BD295" s="883">
        <f t="shared" si="314"/>
        <v>579</v>
      </c>
      <c r="BE295" s="886">
        <f t="shared" si="315"/>
        <v>579</v>
      </c>
      <c r="BF295" s="886">
        <f t="shared" si="316"/>
        <v>579</v>
      </c>
      <c r="BG295" s="888">
        <f t="shared" si="317"/>
        <v>754</v>
      </c>
      <c r="BH295" s="886">
        <f t="shared" si="318"/>
        <v>754</v>
      </c>
      <c r="BI295" s="886">
        <f t="shared" si="319"/>
        <v>754</v>
      </c>
      <c r="BJ295" s="890">
        <f t="shared" si="320"/>
        <v>538</v>
      </c>
      <c r="BK295" s="885">
        <f t="shared" si="321"/>
        <v>538</v>
      </c>
      <c r="BL295" s="885">
        <f t="shared" si="322"/>
        <v>538</v>
      </c>
      <c r="BM295" s="762">
        <v>426</v>
      </c>
      <c r="BN295" s="764">
        <v>521</v>
      </c>
      <c r="BO295" s="770">
        <v>377</v>
      </c>
      <c r="BP295" s="763">
        <v>33</v>
      </c>
      <c r="BQ295" s="764">
        <v>39.975999999999999</v>
      </c>
      <c r="BR295" s="770">
        <v>24.886000000000024</v>
      </c>
      <c r="BS295" s="768">
        <f t="shared" si="323"/>
        <v>120</v>
      </c>
      <c r="BT295" s="768">
        <f t="shared" si="324"/>
        <v>193.024</v>
      </c>
      <c r="BU295" s="771">
        <f t="shared" si="325"/>
        <v>136.11399999999998</v>
      </c>
      <c r="BV295" s="772">
        <v>250</v>
      </c>
      <c r="BW295" s="767">
        <v>255</v>
      </c>
      <c r="BX295" s="765">
        <v>255</v>
      </c>
      <c r="BY295" s="772">
        <v>57</v>
      </c>
      <c r="BZ295" s="767">
        <v>52</v>
      </c>
      <c r="CA295" s="765">
        <v>48</v>
      </c>
      <c r="CB295" s="772">
        <v>120</v>
      </c>
      <c r="CC295" s="767">
        <v>91</v>
      </c>
      <c r="CD295" s="765">
        <v>103</v>
      </c>
      <c r="CE295" s="773">
        <f t="shared" si="326"/>
        <v>362</v>
      </c>
      <c r="CF295" s="774">
        <f t="shared" si="327"/>
        <v>350</v>
      </c>
      <c r="CG295" s="775">
        <f t="shared" si="328"/>
        <v>425</v>
      </c>
      <c r="CH295" s="772">
        <v>357</v>
      </c>
      <c r="CI295" s="767">
        <v>218.815</v>
      </c>
      <c r="CJ295" s="776">
        <v>309.77800000000002</v>
      </c>
      <c r="CK295" s="874"/>
      <c r="CL295" s="778"/>
      <c r="CM295" s="764"/>
      <c r="CN295" s="764"/>
      <c r="CO295" s="767"/>
      <c r="CP295" s="780"/>
      <c r="CQ295" s="777"/>
      <c r="CR295" s="778"/>
      <c r="CS295" s="778"/>
      <c r="CT295" s="778"/>
      <c r="CU295" s="778"/>
      <c r="CV295" s="764"/>
      <c r="CW295" s="767"/>
      <c r="CX295" s="765"/>
      <c r="CY295" s="777"/>
      <c r="CZ295" s="778"/>
      <c r="DA295" s="778"/>
      <c r="DB295" s="778"/>
      <c r="DC295" s="778"/>
      <c r="DD295" s="767"/>
      <c r="DE295" s="767"/>
      <c r="DF295" s="765"/>
      <c r="DG295" s="892">
        <f t="shared" si="346"/>
        <v>0</v>
      </c>
      <c r="DH295" s="884">
        <f t="shared" si="329"/>
        <v>0</v>
      </c>
      <c r="DI295" s="883">
        <f t="shared" si="347"/>
        <v>0</v>
      </c>
      <c r="DJ295" s="884">
        <f t="shared" si="330"/>
        <v>0</v>
      </c>
      <c r="DK295" s="883">
        <f t="shared" si="348"/>
        <v>0</v>
      </c>
      <c r="DL295" s="884">
        <f t="shared" si="331"/>
        <v>0</v>
      </c>
      <c r="DM295" s="888">
        <f t="shared" si="352"/>
        <v>0</v>
      </c>
      <c r="DN295" s="886">
        <f t="shared" si="332"/>
        <v>0</v>
      </c>
      <c r="DO295" s="886">
        <f t="shared" si="353"/>
        <v>0</v>
      </c>
      <c r="DP295" s="888">
        <f t="shared" si="349"/>
        <v>0</v>
      </c>
      <c r="DQ295" s="886">
        <f t="shared" si="333"/>
        <v>0</v>
      </c>
      <c r="DR295" s="886">
        <f t="shared" si="354"/>
        <v>0</v>
      </c>
      <c r="DS295" s="888">
        <f t="shared" si="350"/>
        <v>0</v>
      </c>
      <c r="DT295" s="886">
        <f t="shared" si="334"/>
        <v>0</v>
      </c>
      <c r="DU295" s="886">
        <f t="shared" si="355"/>
        <v>0</v>
      </c>
      <c r="DV295" s="886">
        <f t="shared" si="335"/>
        <v>0</v>
      </c>
      <c r="DW295" s="888">
        <f t="shared" si="351"/>
        <v>0</v>
      </c>
      <c r="DX295" s="886">
        <f t="shared" si="336"/>
        <v>0</v>
      </c>
      <c r="DY295" s="886">
        <f t="shared" si="337"/>
        <v>0</v>
      </c>
      <c r="DZ295" s="954">
        <f t="shared" si="294"/>
        <v>0</v>
      </c>
      <c r="EA295" s="885">
        <f t="shared" si="338"/>
        <v>0</v>
      </c>
      <c r="EB295" s="885">
        <f t="shared" si="339"/>
        <v>0</v>
      </c>
      <c r="EC295" s="772"/>
      <c r="ED295" s="767"/>
      <c r="EE295" s="770"/>
      <c r="EF295" s="764"/>
      <c r="EG295" s="767"/>
      <c r="EH295" s="782"/>
      <c r="EI295" s="774">
        <f t="shared" si="340"/>
        <v>0</v>
      </c>
      <c r="EJ295" s="774">
        <f t="shared" si="341"/>
        <v>0</v>
      </c>
      <c r="EK295" s="775">
        <f t="shared" si="342"/>
        <v>0</v>
      </c>
      <c r="EL295" s="772"/>
      <c r="EM295" s="767"/>
      <c r="EN295" s="770"/>
      <c r="EO295" s="772"/>
      <c r="EP295" s="767"/>
      <c r="EQ295" s="782"/>
      <c r="ER295" s="772"/>
      <c r="ES295" s="767"/>
      <c r="ET295" s="770"/>
      <c r="EU295" s="774">
        <f t="shared" si="343"/>
        <v>0</v>
      </c>
      <c r="EV295" s="774">
        <f t="shared" si="344"/>
        <v>0</v>
      </c>
      <c r="EW295" s="775">
        <f t="shared" si="345"/>
        <v>0</v>
      </c>
      <c r="EX295" s="772"/>
      <c r="EY295" s="767"/>
      <c r="EZ295" s="770"/>
    </row>
    <row r="296" spans="1:156">
      <c r="A296" s="634" t="s">
        <v>125</v>
      </c>
      <c r="B296" s="635" t="s">
        <v>652</v>
      </c>
      <c r="C296" s="832"/>
      <c r="D296" s="636">
        <v>199281</v>
      </c>
      <c r="E296" s="637">
        <v>5</v>
      </c>
      <c r="F296" s="762">
        <v>1478</v>
      </c>
      <c r="G296" s="763">
        <v>1677</v>
      </c>
      <c r="H296" s="763">
        <v>1643</v>
      </c>
      <c r="I296" s="764">
        <v>1715</v>
      </c>
      <c r="J296" s="764">
        <v>1753</v>
      </c>
      <c r="K296" s="764">
        <v>1908</v>
      </c>
      <c r="L296" s="765">
        <v>1758</v>
      </c>
      <c r="M296" s="762">
        <v>475</v>
      </c>
      <c r="N296" s="763">
        <v>567</v>
      </c>
      <c r="O296" s="766">
        <v>688</v>
      </c>
      <c r="P296" s="766">
        <v>710</v>
      </c>
      <c r="Q296" s="763">
        <v>794</v>
      </c>
      <c r="R296" s="763">
        <v>741</v>
      </c>
      <c r="S296" s="763">
        <v>961</v>
      </c>
      <c r="T296" s="763">
        <v>929</v>
      </c>
      <c r="U296" s="763">
        <v>1101</v>
      </c>
      <c r="V296" s="764">
        <v>1057</v>
      </c>
      <c r="W296" s="767">
        <v>1202</v>
      </c>
      <c r="X296" s="796">
        <v>1039</v>
      </c>
      <c r="Y296" s="762">
        <v>0</v>
      </c>
      <c r="Z296" s="763">
        <v>0</v>
      </c>
      <c r="AA296" s="763">
        <v>0</v>
      </c>
      <c r="AB296" s="763">
        <v>1</v>
      </c>
      <c r="AC296" s="764">
        <v>2</v>
      </c>
      <c r="AD296" s="767">
        <v>0</v>
      </c>
      <c r="AE296" s="763">
        <v>0</v>
      </c>
      <c r="AF296" s="763">
        <v>0</v>
      </c>
      <c r="AG296" s="763">
        <v>0</v>
      </c>
      <c r="AH296" s="764">
        <v>0</v>
      </c>
      <c r="AI296" s="767">
        <v>0</v>
      </c>
      <c r="AJ296" s="765">
        <v>0</v>
      </c>
      <c r="AK296" s="892">
        <f t="shared" si="295"/>
        <v>475</v>
      </c>
      <c r="AL296" s="884">
        <f t="shared" si="296"/>
        <v>475</v>
      </c>
      <c r="AM296" s="883">
        <f t="shared" si="297"/>
        <v>567</v>
      </c>
      <c r="AN296" s="884">
        <f t="shared" si="298"/>
        <v>567</v>
      </c>
      <c r="AO296" s="883">
        <f t="shared" si="299"/>
        <v>688</v>
      </c>
      <c r="AP296" s="884">
        <f t="shared" si="300"/>
        <v>688</v>
      </c>
      <c r="AQ296" s="768">
        <f t="shared" si="301"/>
        <v>709</v>
      </c>
      <c r="AR296" s="883">
        <f t="shared" si="302"/>
        <v>792</v>
      </c>
      <c r="AS296" s="886">
        <f t="shared" si="303"/>
        <v>792</v>
      </c>
      <c r="AT296" s="888">
        <f t="shared" si="304"/>
        <v>741</v>
      </c>
      <c r="AU296" s="886">
        <f t="shared" si="305"/>
        <v>741</v>
      </c>
      <c r="AV296" s="886">
        <f t="shared" si="306"/>
        <v>741</v>
      </c>
      <c r="AW296" s="888">
        <f t="shared" si="307"/>
        <v>961</v>
      </c>
      <c r="AX296" s="886">
        <f t="shared" si="308"/>
        <v>961</v>
      </c>
      <c r="AY296" s="886">
        <f t="shared" si="309"/>
        <v>961</v>
      </c>
      <c r="AZ296" s="888">
        <f t="shared" si="310"/>
        <v>929</v>
      </c>
      <c r="BA296" s="884">
        <f t="shared" si="311"/>
        <v>929</v>
      </c>
      <c r="BB296" s="883">
        <f t="shared" si="312"/>
        <v>1101</v>
      </c>
      <c r="BC296" s="884">
        <f t="shared" si="313"/>
        <v>1101</v>
      </c>
      <c r="BD296" s="883">
        <f t="shared" si="314"/>
        <v>1057</v>
      </c>
      <c r="BE296" s="886">
        <f t="shared" si="315"/>
        <v>1057</v>
      </c>
      <c r="BF296" s="886">
        <f t="shared" si="316"/>
        <v>1057</v>
      </c>
      <c r="BG296" s="888">
        <f t="shared" si="317"/>
        <v>1202</v>
      </c>
      <c r="BH296" s="886">
        <f t="shared" si="318"/>
        <v>1202</v>
      </c>
      <c r="BI296" s="886">
        <f t="shared" si="319"/>
        <v>1202</v>
      </c>
      <c r="BJ296" s="890">
        <f t="shared" si="320"/>
        <v>1039</v>
      </c>
      <c r="BK296" s="885">
        <f t="shared" si="321"/>
        <v>1039</v>
      </c>
      <c r="BL296" s="885">
        <f t="shared" si="322"/>
        <v>1039</v>
      </c>
      <c r="BM296" s="762">
        <v>714</v>
      </c>
      <c r="BN296" s="764">
        <v>876</v>
      </c>
      <c r="BO296" s="770">
        <v>648</v>
      </c>
      <c r="BP296" s="763">
        <v>48</v>
      </c>
      <c r="BQ296" s="764">
        <v>56.752000000000066</v>
      </c>
      <c r="BR296" s="770">
        <v>49.169000000000096</v>
      </c>
      <c r="BS296" s="768">
        <f t="shared" si="323"/>
        <v>295</v>
      </c>
      <c r="BT296" s="768">
        <f t="shared" si="324"/>
        <v>269.24799999999993</v>
      </c>
      <c r="BU296" s="771">
        <f t="shared" si="325"/>
        <v>341.8309999999999</v>
      </c>
      <c r="BV296" s="772">
        <v>271</v>
      </c>
      <c r="BW296" s="767">
        <v>278</v>
      </c>
      <c r="BX296" s="765">
        <v>322</v>
      </c>
      <c r="BY296" s="772">
        <v>36</v>
      </c>
      <c r="BZ296" s="767">
        <v>29</v>
      </c>
      <c r="CA296" s="765">
        <v>40</v>
      </c>
      <c r="CB296" s="772">
        <v>216</v>
      </c>
      <c r="CC296" s="767">
        <v>192</v>
      </c>
      <c r="CD296" s="765">
        <v>240</v>
      </c>
      <c r="CE296" s="773">
        <f t="shared" si="326"/>
        <v>269</v>
      </c>
      <c r="CF296" s="774">
        <f t="shared" si="327"/>
        <v>242</v>
      </c>
      <c r="CG296" s="775">
        <f t="shared" si="328"/>
        <v>359</v>
      </c>
      <c r="CH296" s="772">
        <v>185</v>
      </c>
      <c r="CI296" s="767">
        <v>237.006</v>
      </c>
      <c r="CJ296" s="776">
        <v>264.19200000000001</v>
      </c>
      <c r="CK296" s="874"/>
      <c r="CL296" s="778"/>
      <c r="CM296" s="764"/>
      <c r="CN296" s="764"/>
      <c r="CO296" s="767"/>
      <c r="CP296" s="780"/>
      <c r="CQ296" s="777"/>
      <c r="CR296" s="778"/>
      <c r="CS296" s="778"/>
      <c r="CT296" s="778"/>
      <c r="CU296" s="778"/>
      <c r="CV296" s="764"/>
      <c r="CW296" s="767"/>
      <c r="CX296" s="765"/>
      <c r="CY296" s="777"/>
      <c r="CZ296" s="778"/>
      <c r="DA296" s="778"/>
      <c r="DB296" s="778"/>
      <c r="DC296" s="778"/>
      <c r="DD296" s="767"/>
      <c r="DE296" s="767"/>
      <c r="DF296" s="765"/>
      <c r="DG296" s="892">
        <f t="shared" si="346"/>
        <v>0</v>
      </c>
      <c r="DH296" s="884">
        <f t="shared" si="329"/>
        <v>0</v>
      </c>
      <c r="DI296" s="883">
        <f t="shared" si="347"/>
        <v>0</v>
      </c>
      <c r="DJ296" s="884">
        <f t="shared" si="330"/>
        <v>0</v>
      </c>
      <c r="DK296" s="883">
        <f t="shared" si="348"/>
        <v>0</v>
      </c>
      <c r="DL296" s="884">
        <f t="shared" si="331"/>
        <v>0</v>
      </c>
      <c r="DM296" s="888">
        <f t="shared" si="352"/>
        <v>0</v>
      </c>
      <c r="DN296" s="886">
        <f t="shared" si="332"/>
        <v>0</v>
      </c>
      <c r="DO296" s="886">
        <f t="shared" si="353"/>
        <v>0</v>
      </c>
      <c r="DP296" s="888">
        <f t="shared" si="349"/>
        <v>0</v>
      </c>
      <c r="DQ296" s="886">
        <f t="shared" si="333"/>
        <v>0</v>
      </c>
      <c r="DR296" s="886">
        <f t="shared" si="354"/>
        <v>0</v>
      </c>
      <c r="DS296" s="888">
        <f t="shared" si="350"/>
        <v>0</v>
      </c>
      <c r="DT296" s="886">
        <f t="shared" si="334"/>
        <v>0</v>
      </c>
      <c r="DU296" s="886">
        <f t="shared" si="355"/>
        <v>0</v>
      </c>
      <c r="DV296" s="886">
        <f t="shared" si="335"/>
        <v>0</v>
      </c>
      <c r="DW296" s="888">
        <f t="shared" si="351"/>
        <v>0</v>
      </c>
      <c r="DX296" s="886">
        <f t="shared" si="336"/>
        <v>0</v>
      </c>
      <c r="DY296" s="886">
        <f t="shared" si="337"/>
        <v>0</v>
      </c>
      <c r="DZ296" s="954">
        <f t="shared" si="294"/>
        <v>0</v>
      </c>
      <c r="EA296" s="885">
        <f t="shared" si="338"/>
        <v>0</v>
      </c>
      <c r="EB296" s="885">
        <f t="shared" si="339"/>
        <v>0</v>
      </c>
      <c r="EC296" s="772"/>
      <c r="ED296" s="767"/>
      <c r="EE296" s="770"/>
      <c r="EF296" s="764"/>
      <c r="EG296" s="767"/>
      <c r="EH296" s="782"/>
      <c r="EI296" s="774">
        <f t="shared" si="340"/>
        <v>0</v>
      </c>
      <c r="EJ296" s="774">
        <f t="shared" si="341"/>
        <v>0</v>
      </c>
      <c r="EK296" s="775">
        <f t="shared" si="342"/>
        <v>0</v>
      </c>
      <c r="EL296" s="772"/>
      <c r="EM296" s="767"/>
      <c r="EN296" s="770"/>
      <c r="EO296" s="772"/>
      <c r="EP296" s="767"/>
      <c r="EQ296" s="782"/>
      <c r="ER296" s="772"/>
      <c r="ES296" s="767"/>
      <c r="ET296" s="770"/>
      <c r="EU296" s="774">
        <f t="shared" si="343"/>
        <v>0</v>
      </c>
      <c r="EV296" s="774">
        <f t="shared" si="344"/>
        <v>0</v>
      </c>
      <c r="EW296" s="775">
        <f t="shared" si="345"/>
        <v>0</v>
      </c>
      <c r="EX296" s="772"/>
      <c r="EY296" s="767"/>
      <c r="EZ296" s="770"/>
    </row>
    <row r="297" spans="1:156">
      <c r="A297" s="634" t="s">
        <v>125</v>
      </c>
      <c r="B297" s="635" t="s">
        <v>653</v>
      </c>
      <c r="C297" s="832"/>
      <c r="D297" s="636">
        <v>199999</v>
      </c>
      <c r="E297" s="637">
        <v>5</v>
      </c>
      <c r="F297" s="762">
        <v>1495</v>
      </c>
      <c r="G297" s="763">
        <v>1579</v>
      </c>
      <c r="H297" s="763">
        <v>1418</v>
      </c>
      <c r="I297" s="764">
        <v>1608</v>
      </c>
      <c r="J297" s="764">
        <v>1935</v>
      </c>
      <c r="K297" s="764">
        <v>1509</v>
      </c>
      <c r="L297" s="765">
        <v>1515</v>
      </c>
      <c r="M297" s="762">
        <v>476</v>
      </c>
      <c r="N297" s="763">
        <v>499</v>
      </c>
      <c r="O297" s="766">
        <v>614</v>
      </c>
      <c r="P297" s="766">
        <v>670</v>
      </c>
      <c r="Q297" s="763">
        <v>883</v>
      </c>
      <c r="R297" s="763">
        <v>891</v>
      </c>
      <c r="S297" s="763">
        <v>1050</v>
      </c>
      <c r="T297" s="763">
        <v>976</v>
      </c>
      <c r="U297" s="763">
        <v>962</v>
      </c>
      <c r="V297" s="764">
        <v>1353</v>
      </c>
      <c r="W297" s="767">
        <v>794</v>
      </c>
      <c r="X297" s="796">
        <v>690</v>
      </c>
      <c r="Y297" s="762">
        <v>0</v>
      </c>
      <c r="Z297" s="763">
        <v>0</v>
      </c>
      <c r="AA297" s="763">
        <v>0</v>
      </c>
      <c r="AB297" s="763">
        <v>0</v>
      </c>
      <c r="AC297" s="764">
        <v>0</v>
      </c>
      <c r="AD297" s="767">
        <v>0</v>
      </c>
      <c r="AE297" s="763">
        <v>0</v>
      </c>
      <c r="AF297" s="763">
        <v>0</v>
      </c>
      <c r="AG297" s="763">
        <v>0</v>
      </c>
      <c r="AH297" s="764">
        <v>0</v>
      </c>
      <c r="AI297" s="767">
        <v>0</v>
      </c>
      <c r="AJ297" s="765">
        <v>0</v>
      </c>
      <c r="AK297" s="892">
        <f t="shared" si="295"/>
        <v>476</v>
      </c>
      <c r="AL297" s="884">
        <f t="shared" si="296"/>
        <v>476</v>
      </c>
      <c r="AM297" s="883">
        <f t="shared" si="297"/>
        <v>499</v>
      </c>
      <c r="AN297" s="884">
        <f t="shared" si="298"/>
        <v>499</v>
      </c>
      <c r="AO297" s="883">
        <f t="shared" si="299"/>
        <v>614</v>
      </c>
      <c r="AP297" s="884">
        <f t="shared" si="300"/>
        <v>614</v>
      </c>
      <c r="AQ297" s="768">
        <f t="shared" si="301"/>
        <v>670</v>
      </c>
      <c r="AR297" s="883">
        <f t="shared" si="302"/>
        <v>883</v>
      </c>
      <c r="AS297" s="886">
        <f t="shared" si="303"/>
        <v>883</v>
      </c>
      <c r="AT297" s="888">
        <f t="shared" si="304"/>
        <v>891</v>
      </c>
      <c r="AU297" s="886">
        <f t="shared" si="305"/>
        <v>891</v>
      </c>
      <c r="AV297" s="886">
        <f t="shared" si="306"/>
        <v>891</v>
      </c>
      <c r="AW297" s="888">
        <f t="shared" si="307"/>
        <v>1050</v>
      </c>
      <c r="AX297" s="886">
        <f t="shared" si="308"/>
        <v>1050</v>
      </c>
      <c r="AY297" s="886">
        <f t="shared" si="309"/>
        <v>1050</v>
      </c>
      <c r="AZ297" s="888">
        <f t="shared" si="310"/>
        <v>976</v>
      </c>
      <c r="BA297" s="884">
        <f t="shared" si="311"/>
        <v>976</v>
      </c>
      <c r="BB297" s="883">
        <f t="shared" si="312"/>
        <v>962</v>
      </c>
      <c r="BC297" s="884">
        <f t="shared" si="313"/>
        <v>962</v>
      </c>
      <c r="BD297" s="883">
        <f t="shared" si="314"/>
        <v>1353</v>
      </c>
      <c r="BE297" s="886">
        <f t="shared" si="315"/>
        <v>1353</v>
      </c>
      <c r="BF297" s="886">
        <f t="shared" si="316"/>
        <v>1353</v>
      </c>
      <c r="BG297" s="888">
        <f t="shared" si="317"/>
        <v>794</v>
      </c>
      <c r="BH297" s="886">
        <f t="shared" si="318"/>
        <v>794</v>
      </c>
      <c r="BI297" s="886">
        <f t="shared" si="319"/>
        <v>794</v>
      </c>
      <c r="BJ297" s="890">
        <f t="shared" si="320"/>
        <v>690</v>
      </c>
      <c r="BK297" s="885">
        <f t="shared" si="321"/>
        <v>690</v>
      </c>
      <c r="BL297" s="885">
        <f t="shared" si="322"/>
        <v>690</v>
      </c>
      <c r="BM297" s="762">
        <v>1053</v>
      </c>
      <c r="BN297" s="764">
        <v>611</v>
      </c>
      <c r="BO297" s="770">
        <v>555</v>
      </c>
      <c r="BP297" s="763">
        <v>46</v>
      </c>
      <c r="BQ297" s="764">
        <v>28.964000000000055</v>
      </c>
      <c r="BR297" s="770">
        <v>12.870000000000005</v>
      </c>
      <c r="BS297" s="768">
        <f t="shared" si="323"/>
        <v>254</v>
      </c>
      <c r="BT297" s="768">
        <f t="shared" si="324"/>
        <v>154.03599999999994</v>
      </c>
      <c r="BU297" s="771">
        <f t="shared" si="325"/>
        <v>122.13</v>
      </c>
      <c r="BV297" s="772">
        <v>322</v>
      </c>
      <c r="BW297" s="767">
        <v>317</v>
      </c>
      <c r="BX297" s="765">
        <v>431</v>
      </c>
      <c r="BY297" s="772">
        <v>56</v>
      </c>
      <c r="BZ297" s="767">
        <v>53</v>
      </c>
      <c r="CA297" s="765">
        <v>50</v>
      </c>
      <c r="CB297" s="772">
        <v>134</v>
      </c>
      <c r="CC297" s="767">
        <v>159</v>
      </c>
      <c r="CD297" s="765">
        <v>166</v>
      </c>
      <c r="CE297" s="773">
        <f t="shared" si="326"/>
        <v>371</v>
      </c>
      <c r="CF297" s="774">
        <f t="shared" si="327"/>
        <v>362</v>
      </c>
      <c r="CG297" s="775">
        <f t="shared" si="328"/>
        <v>403</v>
      </c>
      <c r="CH297" s="772">
        <v>247</v>
      </c>
      <c r="CI297" s="767">
        <v>239.02099999999999</v>
      </c>
      <c r="CJ297" s="776">
        <v>308.22800000000001</v>
      </c>
      <c r="CK297" s="874"/>
      <c r="CL297" s="778"/>
      <c r="CM297" s="764"/>
      <c r="CN297" s="764"/>
      <c r="CO297" s="767"/>
      <c r="CP297" s="780"/>
      <c r="CQ297" s="777"/>
      <c r="CR297" s="778"/>
      <c r="CS297" s="778"/>
      <c r="CT297" s="778"/>
      <c r="CU297" s="778"/>
      <c r="CV297" s="764"/>
      <c r="CW297" s="767"/>
      <c r="CX297" s="765"/>
      <c r="CY297" s="777"/>
      <c r="CZ297" s="778"/>
      <c r="DA297" s="778"/>
      <c r="DB297" s="778"/>
      <c r="DC297" s="778"/>
      <c r="DD297" s="767"/>
      <c r="DE297" s="767"/>
      <c r="DF297" s="765"/>
      <c r="DG297" s="892">
        <f t="shared" si="346"/>
        <v>0</v>
      </c>
      <c r="DH297" s="884">
        <f t="shared" si="329"/>
        <v>0</v>
      </c>
      <c r="DI297" s="883">
        <f t="shared" si="347"/>
        <v>0</v>
      </c>
      <c r="DJ297" s="884">
        <f t="shared" si="330"/>
        <v>0</v>
      </c>
      <c r="DK297" s="883">
        <f t="shared" si="348"/>
        <v>0</v>
      </c>
      <c r="DL297" s="884">
        <f t="shared" si="331"/>
        <v>0</v>
      </c>
      <c r="DM297" s="888">
        <f t="shared" si="352"/>
        <v>0</v>
      </c>
      <c r="DN297" s="886">
        <f t="shared" si="332"/>
        <v>0</v>
      </c>
      <c r="DO297" s="886">
        <f t="shared" si="353"/>
        <v>0</v>
      </c>
      <c r="DP297" s="888">
        <f t="shared" si="349"/>
        <v>0</v>
      </c>
      <c r="DQ297" s="886">
        <f t="shared" si="333"/>
        <v>0</v>
      </c>
      <c r="DR297" s="886">
        <f t="shared" si="354"/>
        <v>0</v>
      </c>
      <c r="DS297" s="888">
        <f t="shared" si="350"/>
        <v>0</v>
      </c>
      <c r="DT297" s="886">
        <f t="shared" si="334"/>
        <v>0</v>
      </c>
      <c r="DU297" s="886">
        <f t="shared" si="355"/>
        <v>0</v>
      </c>
      <c r="DV297" s="886">
        <f t="shared" si="335"/>
        <v>0</v>
      </c>
      <c r="DW297" s="888">
        <f t="shared" si="351"/>
        <v>0</v>
      </c>
      <c r="DX297" s="886">
        <f t="shared" si="336"/>
        <v>0</v>
      </c>
      <c r="DY297" s="886">
        <f t="shared" si="337"/>
        <v>0</v>
      </c>
      <c r="DZ297" s="954">
        <f t="shared" si="294"/>
        <v>0</v>
      </c>
      <c r="EA297" s="885">
        <f t="shared" si="338"/>
        <v>0</v>
      </c>
      <c r="EB297" s="885">
        <f t="shared" si="339"/>
        <v>0</v>
      </c>
      <c r="EC297" s="772"/>
      <c r="ED297" s="767"/>
      <c r="EE297" s="770"/>
      <c r="EF297" s="764"/>
      <c r="EG297" s="767"/>
      <c r="EH297" s="782"/>
      <c r="EI297" s="774">
        <f t="shared" si="340"/>
        <v>0</v>
      </c>
      <c r="EJ297" s="774">
        <f t="shared" si="341"/>
        <v>0</v>
      </c>
      <c r="EK297" s="775">
        <f t="shared" si="342"/>
        <v>0</v>
      </c>
      <c r="EL297" s="772"/>
      <c r="EM297" s="767"/>
      <c r="EN297" s="770"/>
      <c r="EO297" s="772"/>
      <c r="EP297" s="767"/>
      <c r="EQ297" s="782"/>
      <c r="ER297" s="772"/>
      <c r="ES297" s="767"/>
      <c r="ET297" s="770"/>
      <c r="EU297" s="774">
        <f t="shared" si="343"/>
        <v>0</v>
      </c>
      <c r="EV297" s="774">
        <f t="shared" si="344"/>
        <v>0</v>
      </c>
      <c r="EW297" s="775">
        <f t="shared" si="345"/>
        <v>0</v>
      </c>
      <c r="EX297" s="772"/>
      <c r="EY297" s="767"/>
      <c r="EZ297" s="770"/>
    </row>
    <row r="298" spans="1:156">
      <c r="A298" s="634" t="s">
        <v>125</v>
      </c>
      <c r="B298" s="635" t="s">
        <v>654</v>
      </c>
      <c r="C298" s="832"/>
      <c r="D298" s="636">
        <v>198507</v>
      </c>
      <c r="E298" s="637">
        <v>6</v>
      </c>
      <c r="F298" s="762">
        <v>804</v>
      </c>
      <c r="G298" s="763">
        <v>779</v>
      </c>
      <c r="H298" s="763">
        <v>768</v>
      </c>
      <c r="I298" s="764">
        <v>879</v>
      </c>
      <c r="J298" s="764">
        <v>864</v>
      </c>
      <c r="K298" s="764">
        <v>907</v>
      </c>
      <c r="L298" s="765">
        <v>812</v>
      </c>
      <c r="M298" s="762">
        <v>402</v>
      </c>
      <c r="N298" s="763">
        <v>440</v>
      </c>
      <c r="O298" s="766">
        <v>363</v>
      </c>
      <c r="P298" s="766">
        <v>458</v>
      </c>
      <c r="Q298" s="763">
        <v>459</v>
      </c>
      <c r="R298" s="763">
        <v>558</v>
      </c>
      <c r="S298" s="763">
        <v>556</v>
      </c>
      <c r="T298" s="763">
        <v>534</v>
      </c>
      <c r="U298" s="763">
        <v>644</v>
      </c>
      <c r="V298" s="764">
        <v>636</v>
      </c>
      <c r="W298" s="767">
        <v>660</v>
      </c>
      <c r="X298" s="796">
        <v>576</v>
      </c>
      <c r="Y298" s="762">
        <v>0</v>
      </c>
      <c r="Z298" s="763">
        <v>0</v>
      </c>
      <c r="AA298" s="763">
        <v>0</v>
      </c>
      <c r="AB298" s="763">
        <v>0</v>
      </c>
      <c r="AC298" s="764">
        <v>0</v>
      </c>
      <c r="AD298" s="767">
        <v>4</v>
      </c>
      <c r="AE298" s="763">
        <v>0</v>
      </c>
      <c r="AF298" s="763">
        <v>0</v>
      </c>
      <c r="AG298" s="763">
        <v>0</v>
      </c>
      <c r="AH298" s="764">
        <v>0</v>
      </c>
      <c r="AI298" s="767">
        <v>0</v>
      </c>
      <c r="AJ298" s="765">
        <v>0</v>
      </c>
      <c r="AK298" s="892">
        <f t="shared" si="295"/>
        <v>402</v>
      </c>
      <c r="AL298" s="884">
        <f t="shared" si="296"/>
        <v>402</v>
      </c>
      <c r="AM298" s="883">
        <f t="shared" si="297"/>
        <v>440</v>
      </c>
      <c r="AN298" s="884">
        <f t="shared" si="298"/>
        <v>440</v>
      </c>
      <c r="AO298" s="883">
        <f t="shared" si="299"/>
        <v>363</v>
      </c>
      <c r="AP298" s="884">
        <f t="shared" si="300"/>
        <v>363</v>
      </c>
      <c r="AQ298" s="768">
        <f t="shared" si="301"/>
        <v>458</v>
      </c>
      <c r="AR298" s="883">
        <f t="shared" si="302"/>
        <v>459</v>
      </c>
      <c r="AS298" s="886">
        <f t="shared" si="303"/>
        <v>459</v>
      </c>
      <c r="AT298" s="888">
        <f t="shared" si="304"/>
        <v>554</v>
      </c>
      <c r="AU298" s="886">
        <f t="shared" si="305"/>
        <v>554</v>
      </c>
      <c r="AV298" s="886">
        <f t="shared" si="306"/>
        <v>554</v>
      </c>
      <c r="AW298" s="888">
        <f t="shared" si="307"/>
        <v>556</v>
      </c>
      <c r="AX298" s="886">
        <f t="shared" si="308"/>
        <v>556</v>
      </c>
      <c r="AY298" s="886">
        <f t="shared" si="309"/>
        <v>556</v>
      </c>
      <c r="AZ298" s="888">
        <f t="shared" si="310"/>
        <v>534</v>
      </c>
      <c r="BA298" s="884">
        <f t="shared" si="311"/>
        <v>534</v>
      </c>
      <c r="BB298" s="883">
        <f t="shared" si="312"/>
        <v>644</v>
      </c>
      <c r="BC298" s="884">
        <f t="shared" si="313"/>
        <v>644</v>
      </c>
      <c r="BD298" s="883">
        <f t="shared" si="314"/>
        <v>636</v>
      </c>
      <c r="BE298" s="886">
        <f t="shared" si="315"/>
        <v>636</v>
      </c>
      <c r="BF298" s="886">
        <f t="shared" si="316"/>
        <v>636</v>
      </c>
      <c r="BG298" s="888">
        <f t="shared" si="317"/>
        <v>660</v>
      </c>
      <c r="BH298" s="886">
        <f t="shared" si="318"/>
        <v>660</v>
      </c>
      <c r="BI298" s="886">
        <f t="shared" si="319"/>
        <v>660</v>
      </c>
      <c r="BJ298" s="890">
        <f t="shared" si="320"/>
        <v>576</v>
      </c>
      <c r="BK298" s="885">
        <f t="shared" si="321"/>
        <v>576</v>
      </c>
      <c r="BL298" s="885">
        <f t="shared" si="322"/>
        <v>576</v>
      </c>
      <c r="BM298" s="762">
        <v>485</v>
      </c>
      <c r="BN298" s="764">
        <v>486</v>
      </c>
      <c r="BO298" s="770">
        <v>445</v>
      </c>
      <c r="BP298" s="763">
        <v>19</v>
      </c>
      <c r="BQ298" s="764">
        <v>22.860000000000014</v>
      </c>
      <c r="BR298" s="770">
        <v>8.8880000000000337</v>
      </c>
      <c r="BS298" s="768">
        <f t="shared" si="323"/>
        <v>132</v>
      </c>
      <c r="BT298" s="768">
        <f t="shared" si="324"/>
        <v>151.13999999999999</v>
      </c>
      <c r="BU298" s="771">
        <f t="shared" si="325"/>
        <v>122.11199999999997</v>
      </c>
      <c r="BV298" s="772">
        <v>210</v>
      </c>
      <c r="BW298" s="767">
        <v>230</v>
      </c>
      <c r="BX298" s="765">
        <v>243</v>
      </c>
      <c r="BY298" s="772">
        <v>14</v>
      </c>
      <c r="BZ298" s="767">
        <v>19</v>
      </c>
      <c r="CA298" s="765">
        <v>18</v>
      </c>
      <c r="CB298" s="772">
        <v>63</v>
      </c>
      <c r="CC298" s="767">
        <v>78</v>
      </c>
      <c r="CD298" s="765">
        <v>72</v>
      </c>
      <c r="CE298" s="773">
        <f t="shared" si="326"/>
        <v>172</v>
      </c>
      <c r="CF298" s="774">
        <f t="shared" si="327"/>
        <v>227</v>
      </c>
      <c r="CG298" s="775">
        <f t="shared" si="328"/>
        <v>223</v>
      </c>
      <c r="CH298" s="772">
        <v>210</v>
      </c>
      <c r="CI298" s="767">
        <v>228.8</v>
      </c>
      <c r="CJ298" s="776">
        <v>192.02700000000002</v>
      </c>
      <c r="CK298" s="874"/>
      <c r="CL298" s="778"/>
      <c r="CM298" s="764"/>
      <c r="CN298" s="764"/>
      <c r="CO298" s="767"/>
      <c r="CP298" s="780"/>
      <c r="CQ298" s="777"/>
      <c r="CR298" s="778"/>
      <c r="CS298" s="778"/>
      <c r="CT298" s="778"/>
      <c r="CU298" s="778"/>
      <c r="CV298" s="764"/>
      <c r="CW298" s="767"/>
      <c r="CX298" s="765"/>
      <c r="CY298" s="777"/>
      <c r="CZ298" s="778"/>
      <c r="DA298" s="778"/>
      <c r="DB298" s="778"/>
      <c r="DC298" s="778"/>
      <c r="DD298" s="767"/>
      <c r="DE298" s="767"/>
      <c r="DF298" s="765"/>
      <c r="DG298" s="892">
        <f t="shared" si="346"/>
        <v>0</v>
      </c>
      <c r="DH298" s="884">
        <f t="shared" si="329"/>
        <v>0</v>
      </c>
      <c r="DI298" s="883">
        <f t="shared" si="347"/>
        <v>0</v>
      </c>
      <c r="DJ298" s="884">
        <f t="shared" si="330"/>
        <v>0</v>
      </c>
      <c r="DK298" s="883">
        <f t="shared" si="348"/>
        <v>0</v>
      </c>
      <c r="DL298" s="884">
        <f t="shared" si="331"/>
        <v>0</v>
      </c>
      <c r="DM298" s="888">
        <f t="shared" si="352"/>
        <v>0</v>
      </c>
      <c r="DN298" s="886">
        <f t="shared" si="332"/>
        <v>0</v>
      </c>
      <c r="DO298" s="886">
        <f t="shared" si="353"/>
        <v>0</v>
      </c>
      <c r="DP298" s="888">
        <f t="shared" si="349"/>
        <v>0</v>
      </c>
      <c r="DQ298" s="886">
        <f t="shared" si="333"/>
        <v>0</v>
      </c>
      <c r="DR298" s="886">
        <f t="shared" si="354"/>
        <v>0</v>
      </c>
      <c r="DS298" s="888">
        <f t="shared" si="350"/>
        <v>0</v>
      </c>
      <c r="DT298" s="886">
        <f t="shared" si="334"/>
        <v>0</v>
      </c>
      <c r="DU298" s="886">
        <f t="shared" si="355"/>
        <v>0</v>
      </c>
      <c r="DV298" s="886">
        <f t="shared" si="335"/>
        <v>0</v>
      </c>
      <c r="DW298" s="888">
        <f t="shared" si="351"/>
        <v>0</v>
      </c>
      <c r="DX298" s="886">
        <f t="shared" si="336"/>
        <v>0</v>
      </c>
      <c r="DY298" s="886">
        <f t="shared" si="337"/>
        <v>0</v>
      </c>
      <c r="DZ298" s="954">
        <f t="shared" si="294"/>
        <v>0</v>
      </c>
      <c r="EA298" s="885">
        <f t="shared" si="338"/>
        <v>0</v>
      </c>
      <c r="EB298" s="885">
        <f t="shared" si="339"/>
        <v>0</v>
      </c>
      <c r="EC298" s="772"/>
      <c r="ED298" s="767"/>
      <c r="EE298" s="770"/>
      <c r="EF298" s="764"/>
      <c r="EG298" s="767"/>
      <c r="EH298" s="782"/>
      <c r="EI298" s="774">
        <f t="shared" si="340"/>
        <v>0</v>
      </c>
      <c r="EJ298" s="774">
        <f t="shared" si="341"/>
        <v>0</v>
      </c>
      <c r="EK298" s="775">
        <f t="shared" si="342"/>
        <v>0</v>
      </c>
      <c r="EL298" s="772"/>
      <c r="EM298" s="767"/>
      <c r="EN298" s="770"/>
      <c r="EO298" s="772"/>
      <c r="EP298" s="767"/>
      <c r="EQ298" s="782"/>
      <c r="ER298" s="772"/>
      <c r="ES298" s="767"/>
      <c r="ET298" s="770"/>
      <c r="EU298" s="774">
        <f t="shared" si="343"/>
        <v>0</v>
      </c>
      <c r="EV298" s="774">
        <f t="shared" si="344"/>
        <v>0</v>
      </c>
      <c r="EW298" s="775">
        <f t="shared" si="345"/>
        <v>0</v>
      </c>
      <c r="EX298" s="772"/>
      <c r="EY298" s="767"/>
      <c r="EZ298" s="770"/>
    </row>
    <row r="299" spans="1:156">
      <c r="A299" s="634" t="s">
        <v>125</v>
      </c>
      <c r="B299" s="635" t="s">
        <v>655</v>
      </c>
      <c r="C299" s="832"/>
      <c r="D299" s="636">
        <v>199111</v>
      </c>
      <c r="E299" s="637">
        <v>6</v>
      </c>
      <c r="F299" s="762">
        <v>934</v>
      </c>
      <c r="G299" s="763">
        <v>760</v>
      </c>
      <c r="H299" s="763">
        <v>877</v>
      </c>
      <c r="I299" s="764">
        <v>863</v>
      </c>
      <c r="J299" s="764">
        <v>883</v>
      </c>
      <c r="K299" s="764">
        <v>959</v>
      </c>
      <c r="L299" s="765">
        <v>1297</v>
      </c>
      <c r="M299" s="762">
        <v>456</v>
      </c>
      <c r="N299" s="763">
        <v>495</v>
      </c>
      <c r="O299" s="766">
        <v>446</v>
      </c>
      <c r="P299" s="766">
        <v>423</v>
      </c>
      <c r="Q299" s="763">
        <v>593</v>
      </c>
      <c r="R299" s="763">
        <v>698</v>
      </c>
      <c r="S299" s="763">
        <v>471</v>
      </c>
      <c r="T299" s="763">
        <v>569</v>
      </c>
      <c r="U299" s="763">
        <v>572</v>
      </c>
      <c r="V299" s="764">
        <v>586</v>
      </c>
      <c r="W299" s="767">
        <v>639</v>
      </c>
      <c r="X299" s="796">
        <v>593</v>
      </c>
      <c r="Y299" s="762">
        <v>0</v>
      </c>
      <c r="Z299" s="763">
        <v>0</v>
      </c>
      <c r="AA299" s="763">
        <v>1</v>
      </c>
      <c r="AB299" s="763">
        <v>2</v>
      </c>
      <c r="AC299" s="764">
        <v>3</v>
      </c>
      <c r="AD299" s="767">
        <v>4</v>
      </c>
      <c r="AE299" s="763">
        <v>0</v>
      </c>
      <c r="AF299" s="763">
        <v>0</v>
      </c>
      <c r="AG299" s="763">
        <v>0</v>
      </c>
      <c r="AH299" s="764">
        <v>0</v>
      </c>
      <c r="AI299" s="767">
        <v>0</v>
      </c>
      <c r="AJ299" s="765">
        <v>0</v>
      </c>
      <c r="AK299" s="892">
        <f t="shared" si="295"/>
        <v>456</v>
      </c>
      <c r="AL299" s="884">
        <f t="shared" si="296"/>
        <v>456</v>
      </c>
      <c r="AM299" s="883">
        <f t="shared" si="297"/>
        <v>495</v>
      </c>
      <c r="AN299" s="884">
        <f t="shared" si="298"/>
        <v>495</v>
      </c>
      <c r="AO299" s="883">
        <f t="shared" si="299"/>
        <v>445</v>
      </c>
      <c r="AP299" s="884">
        <f t="shared" si="300"/>
        <v>445</v>
      </c>
      <c r="AQ299" s="768">
        <f t="shared" si="301"/>
        <v>421</v>
      </c>
      <c r="AR299" s="883">
        <f t="shared" si="302"/>
        <v>590</v>
      </c>
      <c r="AS299" s="886">
        <f t="shared" si="303"/>
        <v>590</v>
      </c>
      <c r="AT299" s="888">
        <f t="shared" si="304"/>
        <v>694</v>
      </c>
      <c r="AU299" s="886">
        <f t="shared" si="305"/>
        <v>694</v>
      </c>
      <c r="AV299" s="886">
        <f t="shared" si="306"/>
        <v>694</v>
      </c>
      <c r="AW299" s="888">
        <f t="shared" si="307"/>
        <v>471</v>
      </c>
      <c r="AX299" s="886">
        <f t="shared" si="308"/>
        <v>471</v>
      </c>
      <c r="AY299" s="886">
        <f t="shared" si="309"/>
        <v>471</v>
      </c>
      <c r="AZ299" s="888">
        <f t="shared" si="310"/>
        <v>569</v>
      </c>
      <c r="BA299" s="884">
        <f t="shared" si="311"/>
        <v>569</v>
      </c>
      <c r="BB299" s="883">
        <f t="shared" si="312"/>
        <v>572</v>
      </c>
      <c r="BC299" s="884">
        <f t="shared" si="313"/>
        <v>572</v>
      </c>
      <c r="BD299" s="883">
        <f t="shared" si="314"/>
        <v>586</v>
      </c>
      <c r="BE299" s="886">
        <f t="shared" si="315"/>
        <v>586</v>
      </c>
      <c r="BF299" s="886">
        <f t="shared" si="316"/>
        <v>586</v>
      </c>
      <c r="BG299" s="888">
        <f t="shared" si="317"/>
        <v>639</v>
      </c>
      <c r="BH299" s="886">
        <f t="shared" si="318"/>
        <v>639</v>
      </c>
      <c r="BI299" s="886">
        <f t="shared" si="319"/>
        <v>639</v>
      </c>
      <c r="BJ299" s="890">
        <f t="shared" si="320"/>
        <v>593</v>
      </c>
      <c r="BK299" s="885">
        <f t="shared" si="321"/>
        <v>593</v>
      </c>
      <c r="BL299" s="885">
        <f t="shared" si="322"/>
        <v>593</v>
      </c>
      <c r="BM299" s="762">
        <v>480</v>
      </c>
      <c r="BN299" s="764">
        <v>521</v>
      </c>
      <c r="BO299" s="770">
        <v>473</v>
      </c>
      <c r="BP299" s="763">
        <v>24</v>
      </c>
      <c r="BQ299" s="764">
        <v>31.096000000000004</v>
      </c>
      <c r="BR299" s="770">
        <v>29.270999999999958</v>
      </c>
      <c r="BS299" s="768">
        <f t="shared" si="323"/>
        <v>82</v>
      </c>
      <c r="BT299" s="768">
        <f t="shared" si="324"/>
        <v>86.903999999999996</v>
      </c>
      <c r="BU299" s="771">
        <f t="shared" si="325"/>
        <v>90.729000000000042</v>
      </c>
      <c r="BV299" s="772">
        <v>348</v>
      </c>
      <c r="BW299" s="767">
        <v>384</v>
      </c>
      <c r="BX299" s="765">
        <v>286</v>
      </c>
      <c r="BY299" s="772">
        <v>17</v>
      </c>
      <c r="BZ299" s="767">
        <v>27</v>
      </c>
      <c r="CA299" s="765">
        <v>8</v>
      </c>
      <c r="CB299" s="772">
        <v>112</v>
      </c>
      <c r="CC299" s="767">
        <v>121</v>
      </c>
      <c r="CD299" s="765">
        <v>86</v>
      </c>
      <c r="CE299" s="773">
        <f t="shared" si="326"/>
        <v>113</v>
      </c>
      <c r="CF299" s="774">
        <f t="shared" si="327"/>
        <v>162</v>
      </c>
      <c r="CG299" s="775">
        <f t="shared" si="328"/>
        <v>91</v>
      </c>
      <c r="CH299" s="772">
        <v>252</v>
      </c>
      <c r="CI299" s="767">
        <v>276.21000000000004</v>
      </c>
      <c r="CJ299" s="776">
        <v>257.78799999999995</v>
      </c>
      <c r="CK299" s="874"/>
      <c r="CL299" s="778"/>
      <c r="CM299" s="764"/>
      <c r="CN299" s="764"/>
      <c r="CO299" s="767"/>
      <c r="CP299" s="780"/>
      <c r="CQ299" s="777"/>
      <c r="CR299" s="778"/>
      <c r="CS299" s="778"/>
      <c r="CT299" s="778"/>
      <c r="CU299" s="778"/>
      <c r="CV299" s="764"/>
      <c r="CW299" s="767"/>
      <c r="CX299" s="765"/>
      <c r="CY299" s="777"/>
      <c r="CZ299" s="778"/>
      <c r="DA299" s="778"/>
      <c r="DB299" s="778"/>
      <c r="DC299" s="778"/>
      <c r="DD299" s="767"/>
      <c r="DE299" s="767"/>
      <c r="DF299" s="765"/>
      <c r="DG299" s="892">
        <f t="shared" si="346"/>
        <v>0</v>
      </c>
      <c r="DH299" s="884">
        <f t="shared" si="329"/>
        <v>0</v>
      </c>
      <c r="DI299" s="883">
        <f t="shared" si="347"/>
        <v>0</v>
      </c>
      <c r="DJ299" s="884">
        <f t="shared" si="330"/>
        <v>0</v>
      </c>
      <c r="DK299" s="883">
        <f t="shared" si="348"/>
        <v>0</v>
      </c>
      <c r="DL299" s="884">
        <f t="shared" si="331"/>
        <v>0</v>
      </c>
      <c r="DM299" s="888">
        <f t="shared" si="352"/>
        <v>0</v>
      </c>
      <c r="DN299" s="886">
        <f t="shared" si="332"/>
        <v>0</v>
      </c>
      <c r="DO299" s="886">
        <f t="shared" si="353"/>
        <v>0</v>
      </c>
      <c r="DP299" s="888">
        <f t="shared" si="349"/>
        <v>0</v>
      </c>
      <c r="DQ299" s="886">
        <f t="shared" si="333"/>
        <v>0</v>
      </c>
      <c r="DR299" s="886">
        <f t="shared" si="354"/>
        <v>0</v>
      </c>
      <c r="DS299" s="888">
        <f t="shared" si="350"/>
        <v>0</v>
      </c>
      <c r="DT299" s="886">
        <f t="shared" si="334"/>
        <v>0</v>
      </c>
      <c r="DU299" s="886">
        <f t="shared" si="355"/>
        <v>0</v>
      </c>
      <c r="DV299" s="886">
        <f t="shared" si="335"/>
        <v>0</v>
      </c>
      <c r="DW299" s="888">
        <f t="shared" si="351"/>
        <v>0</v>
      </c>
      <c r="DX299" s="886">
        <f t="shared" si="336"/>
        <v>0</v>
      </c>
      <c r="DY299" s="886">
        <f t="shared" si="337"/>
        <v>0</v>
      </c>
      <c r="DZ299" s="954">
        <f t="shared" ref="DZ299:DZ362" si="356">IF(CX299&gt;0,CX299-DF299,)</f>
        <v>0</v>
      </c>
      <c r="EA299" s="885">
        <f t="shared" si="338"/>
        <v>0</v>
      </c>
      <c r="EB299" s="885">
        <f t="shared" si="339"/>
        <v>0</v>
      </c>
      <c r="EC299" s="772"/>
      <c r="ED299" s="767"/>
      <c r="EE299" s="770"/>
      <c r="EF299" s="764"/>
      <c r="EG299" s="767"/>
      <c r="EH299" s="782"/>
      <c r="EI299" s="774">
        <f t="shared" si="340"/>
        <v>0</v>
      </c>
      <c r="EJ299" s="774">
        <f t="shared" si="341"/>
        <v>0</v>
      </c>
      <c r="EK299" s="775">
        <f t="shared" si="342"/>
        <v>0</v>
      </c>
      <c r="EL299" s="772"/>
      <c r="EM299" s="767"/>
      <c r="EN299" s="770"/>
      <c r="EO299" s="772"/>
      <c r="EP299" s="767"/>
      <c r="EQ299" s="782"/>
      <c r="ER299" s="772"/>
      <c r="ES299" s="767"/>
      <c r="ET299" s="770"/>
      <c r="EU299" s="774">
        <f t="shared" si="343"/>
        <v>0</v>
      </c>
      <c r="EV299" s="774">
        <f t="shared" si="344"/>
        <v>0</v>
      </c>
      <c r="EW299" s="775">
        <f t="shared" si="345"/>
        <v>0</v>
      </c>
      <c r="EX299" s="772"/>
      <c r="EY299" s="767"/>
      <c r="EZ299" s="770"/>
    </row>
    <row r="300" spans="1:156">
      <c r="A300" s="658" t="s">
        <v>125</v>
      </c>
      <c r="B300" s="659" t="s">
        <v>791</v>
      </c>
      <c r="C300" s="834"/>
      <c r="D300" s="660">
        <v>197887</v>
      </c>
      <c r="E300" s="567">
        <v>8</v>
      </c>
      <c r="F300" s="762"/>
      <c r="G300" s="763"/>
      <c r="H300" s="763"/>
      <c r="I300" s="764"/>
      <c r="J300" s="764"/>
      <c r="K300" s="764"/>
      <c r="L300" s="765"/>
      <c r="M300" s="762"/>
      <c r="N300" s="763"/>
      <c r="O300" s="766"/>
      <c r="P300" s="766"/>
      <c r="Q300" s="763"/>
      <c r="R300" s="763"/>
      <c r="S300" s="763"/>
      <c r="T300" s="763"/>
      <c r="U300" s="763"/>
      <c r="V300" s="764"/>
      <c r="W300" s="767"/>
      <c r="X300" s="765"/>
      <c r="Y300" s="762"/>
      <c r="Z300" s="763"/>
      <c r="AA300" s="763"/>
      <c r="AB300" s="763"/>
      <c r="AC300" s="764"/>
      <c r="AD300" s="767"/>
      <c r="AE300" s="763"/>
      <c r="AF300" s="763"/>
      <c r="AG300" s="763"/>
      <c r="AH300" s="764"/>
      <c r="AI300" s="767"/>
      <c r="AJ300" s="765"/>
      <c r="AK300" s="892">
        <f t="shared" si="295"/>
        <v>0</v>
      </c>
      <c r="AL300" s="884">
        <f t="shared" si="296"/>
        <v>0</v>
      </c>
      <c r="AM300" s="883">
        <f t="shared" si="297"/>
        <v>0</v>
      </c>
      <c r="AN300" s="884">
        <f t="shared" si="298"/>
        <v>0</v>
      </c>
      <c r="AO300" s="883">
        <f t="shared" si="299"/>
        <v>0</v>
      </c>
      <c r="AP300" s="884">
        <f t="shared" si="300"/>
        <v>0</v>
      </c>
      <c r="AQ300" s="768">
        <f t="shared" si="301"/>
        <v>0</v>
      </c>
      <c r="AR300" s="883">
        <f t="shared" si="302"/>
        <v>0</v>
      </c>
      <c r="AS300" s="886">
        <f t="shared" si="303"/>
        <v>0</v>
      </c>
      <c r="AT300" s="888">
        <f t="shared" si="304"/>
        <v>0</v>
      </c>
      <c r="AU300" s="886">
        <f t="shared" si="305"/>
        <v>0</v>
      </c>
      <c r="AV300" s="886">
        <f t="shared" si="306"/>
        <v>0</v>
      </c>
      <c r="AW300" s="888">
        <f t="shared" si="307"/>
        <v>0</v>
      </c>
      <c r="AX300" s="886">
        <f t="shared" si="308"/>
        <v>0</v>
      </c>
      <c r="AY300" s="886">
        <f t="shared" si="309"/>
        <v>0</v>
      </c>
      <c r="AZ300" s="888">
        <f t="shared" si="310"/>
        <v>0</v>
      </c>
      <c r="BA300" s="884">
        <f t="shared" si="311"/>
        <v>0</v>
      </c>
      <c r="BB300" s="883">
        <f t="shared" si="312"/>
        <v>0</v>
      </c>
      <c r="BC300" s="884">
        <f t="shared" si="313"/>
        <v>0</v>
      </c>
      <c r="BD300" s="883">
        <f t="shared" si="314"/>
        <v>0</v>
      </c>
      <c r="BE300" s="886">
        <f t="shared" si="315"/>
        <v>0</v>
      </c>
      <c r="BF300" s="886">
        <f t="shared" si="316"/>
        <v>0</v>
      </c>
      <c r="BG300" s="888">
        <f t="shared" si="317"/>
        <v>0</v>
      </c>
      <c r="BH300" s="886">
        <f t="shared" si="318"/>
        <v>0</v>
      </c>
      <c r="BI300" s="886">
        <f t="shared" si="319"/>
        <v>0</v>
      </c>
      <c r="BJ300" s="890">
        <f t="shared" si="320"/>
        <v>0</v>
      </c>
      <c r="BK300" s="885">
        <f t="shared" si="321"/>
        <v>0</v>
      </c>
      <c r="BL300" s="885">
        <f t="shared" si="322"/>
        <v>0</v>
      </c>
      <c r="BM300" s="762"/>
      <c r="BN300" s="764"/>
      <c r="BO300" s="770"/>
      <c r="BP300" s="763"/>
      <c r="BQ300" s="764"/>
      <c r="BR300" s="770"/>
      <c r="BS300" s="768">
        <f t="shared" si="323"/>
        <v>0</v>
      </c>
      <c r="BT300" s="768">
        <f t="shared" si="324"/>
        <v>0</v>
      </c>
      <c r="BU300" s="771">
        <f t="shared" si="325"/>
        <v>0</v>
      </c>
      <c r="BV300" s="772"/>
      <c r="BW300" s="767"/>
      <c r="BX300" s="765"/>
      <c r="BY300" s="772"/>
      <c r="BZ300" s="767"/>
      <c r="CA300" s="765"/>
      <c r="CB300" s="772"/>
      <c r="CC300" s="767"/>
      <c r="CD300" s="765"/>
      <c r="CE300" s="773">
        <f t="shared" si="326"/>
        <v>0</v>
      </c>
      <c r="CF300" s="774">
        <f t="shared" si="327"/>
        <v>0</v>
      </c>
      <c r="CG300" s="775">
        <f t="shared" si="328"/>
        <v>0</v>
      </c>
      <c r="CH300" s="772"/>
      <c r="CI300" s="767"/>
      <c r="CJ300" s="776"/>
      <c r="CK300" s="874">
        <v>2161</v>
      </c>
      <c r="CL300" s="778">
        <v>3011</v>
      </c>
      <c r="CM300" s="764">
        <v>3012</v>
      </c>
      <c r="CN300" s="764">
        <v>3007</v>
      </c>
      <c r="CO300" s="779">
        <v>3662</v>
      </c>
      <c r="CP300" s="780">
        <v>3846</v>
      </c>
      <c r="CQ300" s="777">
        <v>320</v>
      </c>
      <c r="CR300" s="778">
        <v>314</v>
      </c>
      <c r="CS300" s="778">
        <v>311</v>
      </c>
      <c r="CT300" s="778">
        <v>351</v>
      </c>
      <c r="CU300" s="778">
        <v>351</v>
      </c>
      <c r="CV300" s="740">
        <v>313</v>
      </c>
      <c r="CW300" s="779">
        <v>453</v>
      </c>
      <c r="CX300" s="776">
        <v>402</v>
      </c>
      <c r="CY300" s="777"/>
      <c r="CZ300" s="778"/>
      <c r="DA300" s="778"/>
      <c r="DB300" s="778">
        <v>0</v>
      </c>
      <c r="DC300" s="778">
        <v>0</v>
      </c>
      <c r="DD300" s="779">
        <v>0</v>
      </c>
      <c r="DE300" s="779">
        <v>0</v>
      </c>
      <c r="DF300" s="776">
        <v>0</v>
      </c>
      <c r="DG300" s="892">
        <f t="shared" si="346"/>
        <v>320</v>
      </c>
      <c r="DH300" s="884">
        <f t="shared" si="329"/>
        <v>0</v>
      </c>
      <c r="DI300" s="883">
        <f t="shared" si="347"/>
        <v>314</v>
      </c>
      <c r="DJ300" s="884">
        <f t="shared" si="330"/>
        <v>0</v>
      </c>
      <c r="DK300" s="883">
        <f t="shared" si="348"/>
        <v>311</v>
      </c>
      <c r="DL300" s="884">
        <f t="shared" si="331"/>
        <v>0</v>
      </c>
      <c r="DM300" s="888">
        <f t="shared" si="352"/>
        <v>351</v>
      </c>
      <c r="DN300" s="886">
        <f t="shared" si="332"/>
        <v>351</v>
      </c>
      <c r="DO300" s="886">
        <f t="shared" si="353"/>
        <v>351</v>
      </c>
      <c r="DP300" s="888">
        <f t="shared" si="349"/>
        <v>351</v>
      </c>
      <c r="DQ300" s="886">
        <f t="shared" si="333"/>
        <v>351</v>
      </c>
      <c r="DR300" s="886">
        <f t="shared" si="354"/>
        <v>351</v>
      </c>
      <c r="DS300" s="888">
        <f t="shared" si="350"/>
        <v>313</v>
      </c>
      <c r="DT300" s="886">
        <f t="shared" si="334"/>
        <v>313</v>
      </c>
      <c r="DU300" s="886">
        <f t="shared" si="355"/>
        <v>313</v>
      </c>
      <c r="DV300" s="886">
        <f t="shared" si="335"/>
        <v>313</v>
      </c>
      <c r="DW300" s="888">
        <f t="shared" si="351"/>
        <v>453</v>
      </c>
      <c r="DX300" s="886">
        <f t="shared" si="336"/>
        <v>453</v>
      </c>
      <c r="DY300" s="886">
        <f t="shared" si="337"/>
        <v>453</v>
      </c>
      <c r="DZ300" s="954">
        <f t="shared" si="356"/>
        <v>402</v>
      </c>
      <c r="EA300" s="885">
        <f t="shared" si="338"/>
        <v>402</v>
      </c>
      <c r="EB300" s="885">
        <f t="shared" si="339"/>
        <v>402</v>
      </c>
      <c r="EC300" s="772">
        <v>288</v>
      </c>
      <c r="ED300" s="779">
        <v>200</v>
      </c>
      <c r="EE300" s="1054">
        <v>333</v>
      </c>
      <c r="EF300" s="763"/>
      <c r="EG300" s="767"/>
      <c r="EH300" s="782"/>
      <c r="EI300" s="774">
        <f t="shared" si="340"/>
        <v>25</v>
      </c>
      <c r="EJ300" s="774">
        <f t="shared" si="341"/>
        <v>253</v>
      </c>
      <c r="EK300" s="775">
        <f t="shared" si="342"/>
        <v>69</v>
      </c>
      <c r="EL300" s="772">
        <v>89</v>
      </c>
      <c r="EM300" s="767">
        <v>103</v>
      </c>
      <c r="EN300" s="770">
        <v>58</v>
      </c>
      <c r="EO300" s="772"/>
      <c r="EP300" s="767"/>
      <c r="EQ300" s="782">
        <v>50</v>
      </c>
      <c r="ER300" s="772">
        <v>38</v>
      </c>
      <c r="ES300" s="779">
        <v>39</v>
      </c>
      <c r="ET300" s="781">
        <v>34</v>
      </c>
      <c r="EU300" s="774">
        <f t="shared" si="343"/>
        <v>224</v>
      </c>
      <c r="EV300" s="774">
        <f t="shared" si="344"/>
        <v>209</v>
      </c>
      <c r="EW300" s="775">
        <f t="shared" si="345"/>
        <v>171</v>
      </c>
      <c r="EX300" s="772"/>
      <c r="EY300" s="767"/>
      <c r="EZ300" s="770"/>
    </row>
    <row r="301" spans="1:156">
      <c r="A301" s="658" t="s">
        <v>125</v>
      </c>
      <c r="B301" s="659" t="s">
        <v>792</v>
      </c>
      <c r="C301" s="834"/>
      <c r="D301" s="660">
        <v>198154</v>
      </c>
      <c r="E301" s="567">
        <v>8</v>
      </c>
      <c r="F301" s="762"/>
      <c r="G301" s="763"/>
      <c r="H301" s="763"/>
      <c r="I301" s="764"/>
      <c r="J301" s="764"/>
      <c r="K301" s="764"/>
      <c r="L301" s="765"/>
      <c r="M301" s="762"/>
      <c r="N301" s="763"/>
      <c r="O301" s="766"/>
      <c r="P301" s="766"/>
      <c r="Q301" s="763"/>
      <c r="R301" s="763"/>
      <c r="S301" s="763"/>
      <c r="T301" s="763"/>
      <c r="U301" s="763"/>
      <c r="V301" s="764"/>
      <c r="W301" s="767"/>
      <c r="X301" s="765"/>
      <c r="Y301" s="762"/>
      <c r="Z301" s="763"/>
      <c r="AA301" s="763"/>
      <c r="AB301" s="763"/>
      <c r="AC301" s="764"/>
      <c r="AD301" s="767"/>
      <c r="AE301" s="763"/>
      <c r="AF301" s="763"/>
      <c r="AG301" s="763"/>
      <c r="AH301" s="764"/>
      <c r="AI301" s="767"/>
      <c r="AJ301" s="765"/>
      <c r="AK301" s="892">
        <f t="shared" si="295"/>
        <v>0</v>
      </c>
      <c r="AL301" s="884">
        <f t="shared" si="296"/>
        <v>0</v>
      </c>
      <c r="AM301" s="883">
        <f t="shared" si="297"/>
        <v>0</v>
      </c>
      <c r="AN301" s="884">
        <f t="shared" si="298"/>
        <v>0</v>
      </c>
      <c r="AO301" s="883">
        <f t="shared" si="299"/>
        <v>0</v>
      </c>
      <c r="AP301" s="884">
        <f t="shared" si="300"/>
        <v>0</v>
      </c>
      <c r="AQ301" s="768">
        <f t="shared" si="301"/>
        <v>0</v>
      </c>
      <c r="AR301" s="883">
        <f t="shared" si="302"/>
        <v>0</v>
      </c>
      <c r="AS301" s="886">
        <f t="shared" si="303"/>
        <v>0</v>
      </c>
      <c r="AT301" s="888">
        <f t="shared" si="304"/>
        <v>0</v>
      </c>
      <c r="AU301" s="886">
        <f t="shared" si="305"/>
        <v>0</v>
      </c>
      <c r="AV301" s="886">
        <f t="shared" si="306"/>
        <v>0</v>
      </c>
      <c r="AW301" s="888">
        <f t="shared" si="307"/>
        <v>0</v>
      </c>
      <c r="AX301" s="886">
        <f t="shared" si="308"/>
        <v>0</v>
      </c>
      <c r="AY301" s="886">
        <f t="shared" si="309"/>
        <v>0</v>
      </c>
      <c r="AZ301" s="888">
        <f t="shared" si="310"/>
        <v>0</v>
      </c>
      <c r="BA301" s="884">
        <f t="shared" si="311"/>
        <v>0</v>
      </c>
      <c r="BB301" s="883">
        <f t="shared" si="312"/>
        <v>0</v>
      </c>
      <c r="BC301" s="884">
        <f t="shared" si="313"/>
        <v>0</v>
      </c>
      <c r="BD301" s="883">
        <f t="shared" si="314"/>
        <v>0</v>
      </c>
      <c r="BE301" s="886">
        <f t="shared" si="315"/>
        <v>0</v>
      </c>
      <c r="BF301" s="886">
        <f t="shared" si="316"/>
        <v>0</v>
      </c>
      <c r="BG301" s="888">
        <f t="shared" si="317"/>
        <v>0</v>
      </c>
      <c r="BH301" s="886">
        <f t="shared" si="318"/>
        <v>0</v>
      </c>
      <c r="BI301" s="886">
        <f t="shared" si="319"/>
        <v>0</v>
      </c>
      <c r="BJ301" s="890">
        <f t="shared" si="320"/>
        <v>0</v>
      </c>
      <c r="BK301" s="885">
        <f t="shared" si="321"/>
        <v>0</v>
      </c>
      <c r="BL301" s="885">
        <f t="shared" si="322"/>
        <v>0</v>
      </c>
      <c r="BM301" s="762"/>
      <c r="BN301" s="764"/>
      <c r="BO301" s="770"/>
      <c r="BP301" s="763"/>
      <c r="BQ301" s="764"/>
      <c r="BR301" s="770"/>
      <c r="BS301" s="768">
        <f t="shared" si="323"/>
        <v>0</v>
      </c>
      <c r="BT301" s="768">
        <f t="shared" si="324"/>
        <v>0</v>
      </c>
      <c r="BU301" s="771">
        <f t="shared" si="325"/>
        <v>0</v>
      </c>
      <c r="BV301" s="772"/>
      <c r="BW301" s="767"/>
      <c r="BX301" s="765"/>
      <c r="BY301" s="772"/>
      <c r="BZ301" s="767"/>
      <c r="CA301" s="765"/>
      <c r="CB301" s="772"/>
      <c r="CC301" s="767"/>
      <c r="CD301" s="765"/>
      <c r="CE301" s="773">
        <f t="shared" si="326"/>
        <v>0</v>
      </c>
      <c r="CF301" s="774">
        <f t="shared" si="327"/>
        <v>0</v>
      </c>
      <c r="CG301" s="775">
        <f t="shared" si="328"/>
        <v>0</v>
      </c>
      <c r="CH301" s="772"/>
      <c r="CI301" s="767"/>
      <c r="CJ301" s="776"/>
      <c r="CK301" s="874">
        <v>2724</v>
      </c>
      <c r="CL301" s="778">
        <v>2424</v>
      </c>
      <c r="CM301" s="764">
        <v>3311</v>
      </c>
      <c r="CN301" s="764">
        <v>3966</v>
      </c>
      <c r="CO301" s="779">
        <v>2612</v>
      </c>
      <c r="CP301" s="780">
        <v>2628</v>
      </c>
      <c r="CQ301" s="777">
        <v>808</v>
      </c>
      <c r="CR301" s="778">
        <v>736</v>
      </c>
      <c r="CS301" s="778">
        <v>723</v>
      </c>
      <c r="CT301" s="778">
        <v>779</v>
      </c>
      <c r="CU301" s="778">
        <v>855</v>
      </c>
      <c r="CV301" s="740">
        <v>951</v>
      </c>
      <c r="CW301" s="779">
        <v>947</v>
      </c>
      <c r="CX301" s="776">
        <v>935</v>
      </c>
      <c r="CY301" s="777"/>
      <c r="CZ301" s="778"/>
      <c r="DA301" s="778"/>
      <c r="DB301" s="778">
        <v>4</v>
      </c>
      <c r="DC301" s="778">
        <v>0</v>
      </c>
      <c r="DD301" s="1047">
        <v>0</v>
      </c>
      <c r="DE301" s="779">
        <v>0</v>
      </c>
      <c r="DF301" s="776">
        <v>0</v>
      </c>
      <c r="DG301" s="892">
        <f t="shared" si="346"/>
        <v>808</v>
      </c>
      <c r="DH301" s="884">
        <f t="shared" si="329"/>
        <v>0</v>
      </c>
      <c r="DI301" s="883">
        <f t="shared" si="347"/>
        <v>736</v>
      </c>
      <c r="DJ301" s="884">
        <f t="shared" si="330"/>
        <v>0</v>
      </c>
      <c r="DK301" s="883">
        <f t="shared" si="348"/>
        <v>723</v>
      </c>
      <c r="DL301" s="884">
        <f t="shared" si="331"/>
        <v>0</v>
      </c>
      <c r="DM301" s="888">
        <f t="shared" si="352"/>
        <v>775</v>
      </c>
      <c r="DN301" s="886">
        <f t="shared" si="332"/>
        <v>775</v>
      </c>
      <c r="DO301" s="886">
        <f t="shared" si="353"/>
        <v>775</v>
      </c>
      <c r="DP301" s="888">
        <f t="shared" si="349"/>
        <v>855</v>
      </c>
      <c r="DQ301" s="886">
        <f t="shared" si="333"/>
        <v>855</v>
      </c>
      <c r="DR301" s="886">
        <f t="shared" si="354"/>
        <v>855</v>
      </c>
      <c r="DS301" s="888">
        <f t="shared" si="350"/>
        <v>951</v>
      </c>
      <c r="DT301" s="886">
        <f t="shared" si="334"/>
        <v>951</v>
      </c>
      <c r="DU301" s="886">
        <f t="shared" si="355"/>
        <v>951</v>
      </c>
      <c r="DV301" s="886">
        <f t="shared" si="335"/>
        <v>951</v>
      </c>
      <c r="DW301" s="888">
        <f t="shared" si="351"/>
        <v>947</v>
      </c>
      <c r="DX301" s="886">
        <f t="shared" si="336"/>
        <v>947</v>
      </c>
      <c r="DY301" s="886">
        <f t="shared" si="337"/>
        <v>947</v>
      </c>
      <c r="DZ301" s="954">
        <f t="shared" si="356"/>
        <v>935</v>
      </c>
      <c r="EA301" s="885">
        <f t="shared" si="338"/>
        <v>935</v>
      </c>
      <c r="EB301" s="885">
        <f t="shared" si="339"/>
        <v>935</v>
      </c>
      <c r="EC301" s="772">
        <v>496</v>
      </c>
      <c r="ED301" s="779">
        <v>567</v>
      </c>
      <c r="EE301" s="1054">
        <v>653</v>
      </c>
      <c r="EF301" s="763"/>
      <c r="EG301" s="767"/>
      <c r="EH301" s="782"/>
      <c r="EI301" s="774">
        <f t="shared" si="340"/>
        <v>455</v>
      </c>
      <c r="EJ301" s="774">
        <f t="shared" si="341"/>
        <v>380</v>
      </c>
      <c r="EK301" s="775">
        <f t="shared" si="342"/>
        <v>282</v>
      </c>
      <c r="EL301" s="772">
        <v>127</v>
      </c>
      <c r="EM301" s="767">
        <v>137</v>
      </c>
      <c r="EN301" s="770">
        <v>192</v>
      </c>
      <c r="EO301" s="772"/>
      <c r="EP301" s="767"/>
      <c r="EQ301" s="782">
        <v>171</v>
      </c>
      <c r="ER301" s="772">
        <v>248</v>
      </c>
      <c r="ES301" s="779">
        <v>320</v>
      </c>
      <c r="ET301" s="781">
        <v>344</v>
      </c>
      <c r="EU301" s="774">
        <f t="shared" si="343"/>
        <v>400</v>
      </c>
      <c r="EV301" s="774">
        <f t="shared" si="344"/>
        <v>398</v>
      </c>
      <c r="EW301" s="775">
        <f t="shared" si="345"/>
        <v>244</v>
      </c>
      <c r="EX301" s="772"/>
      <c r="EY301" s="767"/>
      <c r="EZ301" s="770"/>
    </row>
    <row r="302" spans="1:156">
      <c r="A302" s="658" t="s">
        <v>125</v>
      </c>
      <c r="B302" s="659" t="s">
        <v>793</v>
      </c>
      <c r="C302" s="834"/>
      <c r="D302" s="660">
        <v>198260</v>
      </c>
      <c r="E302" s="567">
        <v>8</v>
      </c>
      <c r="F302" s="762"/>
      <c r="G302" s="763"/>
      <c r="H302" s="763"/>
      <c r="I302" s="764"/>
      <c r="J302" s="764"/>
      <c r="K302" s="764"/>
      <c r="L302" s="765"/>
      <c r="M302" s="762"/>
      <c r="N302" s="763"/>
      <c r="O302" s="766"/>
      <c r="P302" s="766"/>
      <c r="Q302" s="763"/>
      <c r="R302" s="763"/>
      <c r="S302" s="763"/>
      <c r="T302" s="763"/>
      <c r="U302" s="763"/>
      <c r="V302" s="764"/>
      <c r="W302" s="767"/>
      <c r="X302" s="765"/>
      <c r="Y302" s="762"/>
      <c r="Z302" s="763"/>
      <c r="AA302" s="763"/>
      <c r="AB302" s="763"/>
      <c r="AC302" s="764"/>
      <c r="AD302" s="767"/>
      <c r="AE302" s="763"/>
      <c r="AF302" s="763"/>
      <c r="AG302" s="763"/>
      <c r="AH302" s="764"/>
      <c r="AI302" s="767"/>
      <c r="AJ302" s="765"/>
      <c r="AK302" s="892">
        <f t="shared" si="295"/>
        <v>0</v>
      </c>
      <c r="AL302" s="884">
        <f t="shared" si="296"/>
        <v>0</v>
      </c>
      <c r="AM302" s="883">
        <f t="shared" si="297"/>
        <v>0</v>
      </c>
      <c r="AN302" s="884">
        <f t="shared" si="298"/>
        <v>0</v>
      </c>
      <c r="AO302" s="883">
        <f t="shared" si="299"/>
        <v>0</v>
      </c>
      <c r="AP302" s="884">
        <f t="shared" si="300"/>
        <v>0</v>
      </c>
      <c r="AQ302" s="768">
        <f t="shared" si="301"/>
        <v>0</v>
      </c>
      <c r="AR302" s="883">
        <f t="shared" si="302"/>
        <v>0</v>
      </c>
      <c r="AS302" s="886">
        <f t="shared" si="303"/>
        <v>0</v>
      </c>
      <c r="AT302" s="888">
        <f t="shared" si="304"/>
        <v>0</v>
      </c>
      <c r="AU302" s="886">
        <f t="shared" si="305"/>
        <v>0</v>
      </c>
      <c r="AV302" s="886">
        <f t="shared" si="306"/>
        <v>0</v>
      </c>
      <c r="AW302" s="888">
        <f t="shared" si="307"/>
        <v>0</v>
      </c>
      <c r="AX302" s="886">
        <f t="shared" si="308"/>
        <v>0</v>
      </c>
      <c r="AY302" s="886">
        <f t="shared" si="309"/>
        <v>0</v>
      </c>
      <c r="AZ302" s="888">
        <f t="shared" si="310"/>
        <v>0</v>
      </c>
      <c r="BA302" s="884">
        <f t="shared" si="311"/>
        <v>0</v>
      </c>
      <c r="BB302" s="883">
        <f t="shared" si="312"/>
        <v>0</v>
      </c>
      <c r="BC302" s="884">
        <f t="shared" si="313"/>
        <v>0</v>
      </c>
      <c r="BD302" s="883">
        <f t="shared" si="314"/>
        <v>0</v>
      </c>
      <c r="BE302" s="886">
        <f t="shared" si="315"/>
        <v>0</v>
      </c>
      <c r="BF302" s="886">
        <f t="shared" si="316"/>
        <v>0</v>
      </c>
      <c r="BG302" s="888">
        <f t="shared" si="317"/>
        <v>0</v>
      </c>
      <c r="BH302" s="886">
        <f t="shared" si="318"/>
        <v>0</v>
      </c>
      <c r="BI302" s="886">
        <f t="shared" si="319"/>
        <v>0</v>
      </c>
      <c r="BJ302" s="890">
        <f t="shared" si="320"/>
        <v>0</v>
      </c>
      <c r="BK302" s="885">
        <f t="shared" si="321"/>
        <v>0</v>
      </c>
      <c r="BL302" s="885">
        <f t="shared" si="322"/>
        <v>0</v>
      </c>
      <c r="BM302" s="762"/>
      <c r="BN302" s="764"/>
      <c r="BO302" s="770"/>
      <c r="BP302" s="763"/>
      <c r="BQ302" s="764"/>
      <c r="BR302" s="770"/>
      <c r="BS302" s="768">
        <f t="shared" si="323"/>
        <v>0</v>
      </c>
      <c r="BT302" s="768">
        <f t="shared" si="324"/>
        <v>0</v>
      </c>
      <c r="BU302" s="771">
        <f t="shared" si="325"/>
        <v>0</v>
      </c>
      <c r="BV302" s="772"/>
      <c r="BW302" s="767"/>
      <c r="BX302" s="765"/>
      <c r="BY302" s="772"/>
      <c r="BZ302" s="767"/>
      <c r="CA302" s="765"/>
      <c r="CB302" s="772"/>
      <c r="CC302" s="767"/>
      <c r="CD302" s="765"/>
      <c r="CE302" s="773">
        <f t="shared" si="326"/>
        <v>0</v>
      </c>
      <c r="CF302" s="774">
        <f t="shared" si="327"/>
        <v>0</v>
      </c>
      <c r="CG302" s="775">
        <f t="shared" si="328"/>
        <v>0</v>
      </c>
      <c r="CH302" s="772"/>
      <c r="CI302" s="767"/>
      <c r="CJ302" s="776"/>
      <c r="CK302" s="874">
        <v>3522</v>
      </c>
      <c r="CL302" s="778">
        <v>3580</v>
      </c>
      <c r="CM302" s="764">
        <v>4887</v>
      </c>
      <c r="CN302" s="764">
        <v>4872</v>
      </c>
      <c r="CO302" s="779">
        <v>5028</v>
      </c>
      <c r="CP302" s="780">
        <v>4910</v>
      </c>
      <c r="CQ302" s="777">
        <v>773</v>
      </c>
      <c r="CR302" s="778">
        <v>891</v>
      </c>
      <c r="CS302" s="778">
        <v>967</v>
      </c>
      <c r="CT302" s="778">
        <v>693</v>
      </c>
      <c r="CU302" s="778">
        <v>1407</v>
      </c>
      <c r="CV302" s="764">
        <v>1470</v>
      </c>
      <c r="CW302" s="779">
        <v>1347</v>
      </c>
      <c r="CX302" s="776">
        <v>1201</v>
      </c>
      <c r="CY302" s="777"/>
      <c r="CZ302" s="778"/>
      <c r="DA302" s="778"/>
      <c r="DB302" s="778">
        <v>0</v>
      </c>
      <c r="DC302" s="778">
        <v>0</v>
      </c>
      <c r="DD302" s="779">
        <v>0</v>
      </c>
      <c r="DE302" s="779">
        <v>0</v>
      </c>
      <c r="DF302" s="776">
        <v>0</v>
      </c>
      <c r="DG302" s="892">
        <f t="shared" si="346"/>
        <v>773</v>
      </c>
      <c r="DH302" s="884">
        <f t="shared" si="329"/>
        <v>0</v>
      </c>
      <c r="DI302" s="883">
        <f t="shared" si="347"/>
        <v>891</v>
      </c>
      <c r="DJ302" s="884">
        <f t="shared" si="330"/>
        <v>0</v>
      </c>
      <c r="DK302" s="883">
        <f t="shared" si="348"/>
        <v>967</v>
      </c>
      <c r="DL302" s="884">
        <f t="shared" si="331"/>
        <v>0</v>
      </c>
      <c r="DM302" s="888">
        <f t="shared" si="352"/>
        <v>693</v>
      </c>
      <c r="DN302" s="886">
        <f t="shared" si="332"/>
        <v>693</v>
      </c>
      <c r="DO302" s="886">
        <f t="shared" si="353"/>
        <v>693</v>
      </c>
      <c r="DP302" s="888">
        <f t="shared" si="349"/>
        <v>1407</v>
      </c>
      <c r="DQ302" s="886">
        <f t="shared" si="333"/>
        <v>1407</v>
      </c>
      <c r="DR302" s="886">
        <f t="shared" si="354"/>
        <v>1407</v>
      </c>
      <c r="DS302" s="888">
        <f t="shared" si="350"/>
        <v>1470</v>
      </c>
      <c r="DT302" s="886">
        <f t="shared" si="334"/>
        <v>1470</v>
      </c>
      <c r="DU302" s="886">
        <f t="shared" si="355"/>
        <v>1470</v>
      </c>
      <c r="DV302" s="886">
        <f t="shared" si="335"/>
        <v>1470</v>
      </c>
      <c r="DW302" s="888">
        <f t="shared" si="351"/>
        <v>1347</v>
      </c>
      <c r="DX302" s="886">
        <f t="shared" si="336"/>
        <v>1347</v>
      </c>
      <c r="DY302" s="886">
        <f t="shared" si="337"/>
        <v>1347</v>
      </c>
      <c r="DZ302" s="954">
        <f t="shared" si="356"/>
        <v>1201</v>
      </c>
      <c r="EA302" s="885">
        <f t="shared" si="338"/>
        <v>1201</v>
      </c>
      <c r="EB302" s="885">
        <f t="shared" si="339"/>
        <v>1201</v>
      </c>
      <c r="EC302" s="772">
        <v>815</v>
      </c>
      <c r="ED302" s="779">
        <v>886</v>
      </c>
      <c r="EE302" s="1054">
        <v>794</v>
      </c>
      <c r="EF302" s="763"/>
      <c r="EG302" s="767"/>
      <c r="EH302" s="782"/>
      <c r="EI302" s="774">
        <f t="shared" si="340"/>
        <v>655</v>
      </c>
      <c r="EJ302" s="774">
        <f t="shared" si="341"/>
        <v>461</v>
      </c>
      <c r="EK302" s="775">
        <f t="shared" si="342"/>
        <v>407</v>
      </c>
      <c r="EL302" s="772">
        <v>52</v>
      </c>
      <c r="EM302" s="767">
        <v>145</v>
      </c>
      <c r="EN302" s="770">
        <v>157</v>
      </c>
      <c r="EO302" s="772"/>
      <c r="EP302" s="767"/>
      <c r="EQ302" s="782">
        <v>102</v>
      </c>
      <c r="ER302" s="772">
        <v>226</v>
      </c>
      <c r="ES302" s="779">
        <v>316</v>
      </c>
      <c r="ET302" s="781">
        <v>337</v>
      </c>
      <c r="EU302" s="774">
        <f t="shared" si="343"/>
        <v>415</v>
      </c>
      <c r="EV302" s="774">
        <f t="shared" si="344"/>
        <v>946</v>
      </c>
      <c r="EW302" s="775">
        <f t="shared" si="345"/>
        <v>874</v>
      </c>
      <c r="EX302" s="772"/>
      <c r="EY302" s="767"/>
      <c r="EZ302" s="770"/>
    </row>
    <row r="303" spans="1:156">
      <c r="A303" s="661" t="s">
        <v>125</v>
      </c>
      <c r="B303" s="659" t="s">
        <v>794</v>
      </c>
      <c r="C303" s="834"/>
      <c r="D303" s="660">
        <v>198534</v>
      </c>
      <c r="E303" s="567">
        <v>8</v>
      </c>
      <c r="F303" s="762"/>
      <c r="G303" s="763"/>
      <c r="H303" s="763"/>
      <c r="I303" s="764"/>
      <c r="J303" s="764"/>
      <c r="K303" s="764"/>
      <c r="L303" s="765"/>
      <c r="M303" s="762"/>
      <c r="N303" s="763"/>
      <c r="O303" s="766"/>
      <c r="P303" s="766"/>
      <c r="Q303" s="763"/>
      <c r="R303" s="763"/>
      <c r="S303" s="763"/>
      <c r="T303" s="763"/>
      <c r="U303" s="763"/>
      <c r="V303" s="764"/>
      <c r="W303" s="767"/>
      <c r="X303" s="765"/>
      <c r="Y303" s="762"/>
      <c r="Z303" s="763"/>
      <c r="AA303" s="763"/>
      <c r="AB303" s="763"/>
      <c r="AC303" s="764"/>
      <c r="AD303" s="767"/>
      <c r="AE303" s="763"/>
      <c r="AF303" s="763"/>
      <c r="AG303" s="763"/>
      <c r="AH303" s="764"/>
      <c r="AI303" s="767"/>
      <c r="AJ303" s="765"/>
      <c r="AK303" s="892">
        <f t="shared" si="295"/>
        <v>0</v>
      </c>
      <c r="AL303" s="884">
        <f t="shared" si="296"/>
        <v>0</v>
      </c>
      <c r="AM303" s="883">
        <f t="shared" si="297"/>
        <v>0</v>
      </c>
      <c r="AN303" s="884">
        <f t="shared" si="298"/>
        <v>0</v>
      </c>
      <c r="AO303" s="883">
        <f t="shared" si="299"/>
        <v>0</v>
      </c>
      <c r="AP303" s="884">
        <f t="shared" si="300"/>
        <v>0</v>
      </c>
      <c r="AQ303" s="768">
        <f t="shared" si="301"/>
        <v>0</v>
      </c>
      <c r="AR303" s="883">
        <f t="shared" si="302"/>
        <v>0</v>
      </c>
      <c r="AS303" s="886">
        <f t="shared" si="303"/>
        <v>0</v>
      </c>
      <c r="AT303" s="888">
        <f t="shared" si="304"/>
        <v>0</v>
      </c>
      <c r="AU303" s="886">
        <f t="shared" si="305"/>
        <v>0</v>
      </c>
      <c r="AV303" s="886">
        <f t="shared" si="306"/>
        <v>0</v>
      </c>
      <c r="AW303" s="888">
        <f t="shared" si="307"/>
        <v>0</v>
      </c>
      <c r="AX303" s="886">
        <f t="shared" si="308"/>
        <v>0</v>
      </c>
      <c r="AY303" s="886">
        <f t="shared" si="309"/>
        <v>0</v>
      </c>
      <c r="AZ303" s="888">
        <f t="shared" si="310"/>
        <v>0</v>
      </c>
      <c r="BA303" s="884">
        <f t="shared" si="311"/>
        <v>0</v>
      </c>
      <c r="BB303" s="883">
        <f t="shared" si="312"/>
        <v>0</v>
      </c>
      <c r="BC303" s="884">
        <f t="shared" si="313"/>
        <v>0</v>
      </c>
      <c r="BD303" s="883">
        <f t="shared" si="314"/>
        <v>0</v>
      </c>
      <c r="BE303" s="886">
        <f t="shared" si="315"/>
        <v>0</v>
      </c>
      <c r="BF303" s="886">
        <f t="shared" si="316"/>
        <v>0</v>
      </c>
      <c r="BG303" s="888">
        <f t="shared" si="317"/>
        <v>0</v>
      </c>
      <c r="BH303" s="886">
        <f t="shared" si="318"/>
        <v>0</v>
      </c>
      <c r="BI303" s="886">
        <f t="shared" si="319"/>
        <v>0</v>
      </c>
      <c r="BJ303" s="890">
        <f t="shared" si="320"/>
        <v>0</v>
      </c>
      <c r="BK303" s="885">
        <f t="shared" si="321"/>
        <v>0</v>
      </c>
      <c r="BL303" s="885">
        <f t="shared" si="322"/>
        <v>0</v>
      </c>
      <c r="BM303" s="762"/>
      <c r="BN303" s="764"/>
      <c r="BO303" s="770"/>
      <c r="BP303" s="763"/>
      <c r="BQ303" s="764"/>
      <c r="BR303" s="770"/>
      <c r="BS303" s="768">
        <f t="shared" si="323"/>
        <v>0</v>
      </c>
      <c r="BT303" s="768">
        <f t="shared" si="324"/>
        <v>0</v>
      </c>
      <c r="BU303" s="771">
        <f t="shared" si="325"/>
        <v>0</v>
      </c>
      <c r="BV303" s="772"/>
      <c r="BW303" s="767"/>
      <c r="BX303" s="765"/>
      <c r="BY303" s="772"/>
      <c r="BZ303" s="767"/>
      <c r="CA303" s="765"/>
      <c r="CB303" s="772"/>
      <c r="CC303" s="767"/>
      <c r="CD303" s="765"/>
      <c r="CE303" s="773">
        <f t="shared" si="326"/>
        <v>0</v>
      </c>
      <c r="CF303" s="774">
        <f t="shared" si="327"/>
        <v>0</v>
      </c>
      <c r="CG303" s="775">
        <f t="shared" si="328"/>
        <v>0</v>
      </c>
      <c r="CH303" s="772"/>
      <c r="CI303" s="767"/>
      <c r="CJ303" s="776"/>
      <c r="CK303" s="874">
        <v>3460</v>
      </c>
      <c r="CL303" s="778">
        <v>3470</v>
      </c>
      <c r="CM303" s="764">
        <v>3723</v>
      </c>
      <c r="CN303" s="764">
        <v>4040</v>
      </c>
      <c r="CO303" s="779">
        <v>4593</v>
      </c>
      <c r="CP303" s="780">
        <v>4225</v>
      </c>
      <c r="CQ303" s="777">
        <v>1020</v>
      </c>
      <c r="CR303" s="778">
        <v>1056</v>
      </c>
      <c r="CS303" s="778">
        <v>591</v>
      </c>
      <c r="CT303" s="778">
        <v>674</v>
      </c>
      <c r="CU303" s="778">
        <v>785</v>
      </c>
      <c r="CV303" s="740">
        <v>834</v>
      </c>
      <c r="CW303" s="779">
        <v>926</v>
      </c>
      <c r="CX303" s="776">
        <v>820</v>
      </c>
      <c r="CY303" s="777"/>
      <c r="CZ303" s="778"/>
      <c r="DA303" s="778"/>
      <c r="DB303" s="778">
        <v>3</v>
      </c>
      <c r="DC303" s="778">
        <v>13</v>
      </c>
      <c r="DD303" s="1047">
        <v>0</v>
      </c>
      <c r="DE303" s="779">
        <v>0</v>
      </c>
      <c r="DF303" s="776">
        <v>0</v>
      </c>
      <c r="DG303" s="892">
        <f t="shared" si="346"/>
        <v>1020</v>
      </c>
      <c r="DH303" s="884">
        <f t="shared" si="329"/>
        <v>0</v>
      </c>
      <c r="DI303" s="883">
        <f t="shared" si="347"/>
        <v>1056</v>
      </c>
      <c r="DJ303" s="884">
        <f t="shared" si="330"/>
        <v>0</v>
      </c>
      <c r="DK303" s="883">
        <f t="shared" si="348"/>
        <v>591</v>
      </c>
      <c r="DL303" s="884">
        <f t="shared" si="331"/>
        <v>0</v>
      </c>
      <c r="DM303" s="888">
        <f t="shared" si="352"/>
        <v>671</v>
      </c>
      <c r="DN303" s="886">
        <f t="shared" si="332"/>
        <v>671</v>
      </c>
      <c r="DO303" s="886">
        <f t="shared" si="353"/>
        <v>671</v>
      </c>
      <c r="DP303" s="888">
        <f t="shared" si="349"/>
        <v>772</v>
      </c>
      <c r="DQ303" s="886">
        <f t="shared" si="333"/>
        <v>772</v>
      </c>
      <c r="DR303" s="886">
        <f t="shared" si="354"/>
        <v>772</v>
      </c>
      <c r="DS303" s="888">
        <f t="shared" si="350"/>
        <v>834</v>
      </c>
      <c r="DT303" s="886">
        <f t="shared" si="334"/>
        <v>834</v>
      </c>
      <c r="DU303" s="886">
        <f t="shared" si="355"/>
        <v>834</v>
      </c>
      <c r="DV303" s="886">
        <f t="shared" si="335"/>
        <v>834</v>
      </c>
      <c r="DW303" s="888">
        <f t="shared" si="351"/>
        <v>926</v>
      </c>
      <c r="DX303" s="886">
        <f t="shared" si="336"/>
        <v>926</v>
      </c>
      <c r="DY303" s="886">
        <f t="shared" si="337"/>
        <v>926</v>
      </c>
      <c r="DZ303" s="954">
        <f t="shared" si="356"/>
        <v>820</v>
      </c>
      <c r="EA303" s="885">
        <f t="shared" si="338"/>
        <v>820</v>
      </c>
      <c r="EB303" s="885">
        <f t="shared" si="339"/>
        <v>820</v>
      </c>
      <c r="EC303" s="772">
        <v>411</v>
      </c>
      <c r="ED303" s="779">
        <v>575</v>
      </c>
      <c r="EE303" s="1054">
        <v>537</v>
      </c>
      <c r="EF303" s="763"/>
      <c r="EG303" s="767"/>
      <c r="EH303" s="782"/>
      <c r="EI303" s="774">
        <f t="shared" si="340"/>
        <v>423</v>
      </c>
      <c r="EJ303" s="774">
        <f t="shared" si="341"/>
        <v>351</v>
      </c>
      <c r="EK303" s="775">
        <f t="shared" si="342"/>
        <v>283</v>
      </c>
      <c r="EL303" s="772">
        <v>62</v>
      </c>
      <c r="EM303" s="767">
        <v>102</v>
      </c>
      <c r="EN303" s="770">
        <v>59</v>
      </c>
      <c r="EO303" s="772"/>
      <c r="EP303" s="767"/>
      <c r="EQ303" s="782">
        <v>338</v>
      </c>
      <c r="ER303" s="772"/>
      <c r="ES303" s="779"/>
      <c r="ET303" s="781"/>
      <c r="EU303" s="774">
        <f t="shared" si="343"/>
        <v>609</v>
      </c>
      <c r="EV303" s="774">
        <f t="shared" si="344"/>
        <v>670</v>
      </c>
      <c r="EW303" s="775">
        <f t="shared" si="345"/>
        <v>437</v>
      </c>
      <c r="EX303" s="772"/>
      <c r="EY303" s="767"/>
      <c r="EZ303" s="770"/>
    </row>
    <row r="304" spans="1:156">
      <c r="A304" s="661" t="s">
        <v>125</v>
      </c>
      <c r="B304" s="659" t="s">
        <v>795</v>
      </c>
      <c r="C304" s="834"/>
      <c r="D304" s="660">
        <v>198552</v>
      </c>
      <c r="E304" s="567">
        <v>8</v>
      </c>
      <c r="F304" s="762"/>
      <c r="G304" s="763"/>
      <c r="H304" s="763"/>
      <c r="I304" s="764"/>
      <c r="J304" s="764"/>
      <c r="K304" s="764"/>
      <c r="L304" s="765"/>
      <c r="M304" s="762"/>
      <c r="N304" s="763"/>
      <c r="O304" s="766"/>
      <c r="P304" s="766"/>
      <c r="Q304" s="763"/>
      <c r="R304" s="763"/>
      <c r="S304" s="763"/>
      <c r="T304" s="763"/>
      <c r="U304" s="763"/>
      <c r="V304" s="764"/>
      <c r="W304" s="767"/>
      <c r="X304" s="765"/>
      <c r="Y304" s="762"/>
      <c r="Z304" s="763"/>
      <c r="AA304" s="763"/>
      <c r="AB304" s="763"/>
      <c r="AC304" s="764"/>
      <c r="AD304" s="767"/>
      <c r="AE304" s="763"/>
      <c r="AF304" s="763"/>
      <c r="AG304" s="763"/>
      <c r="AH304" s="764"/>
      <c r="AI304" s="767"/>
      <c r="AJ304" s="765"/>
      <c r="AK304" s="892">
        <f t="shared" si="295"/>
        <v>0</v>
      </c>
      <c r="AL304" s="884">
        <f t="shared" si="296"/>
        <v>0</v>
      </c>
      <c r="AM304" s="883">
        <f t="shared" si="297"/>
        <v>0</v>
      </c>
      <c r="AN304" s="884">
        <f t="shared" si="298"/>
        <v>0</v>
      </c>
      <c r="AO304" s="883">
        <f t="shared" si="299"/>
        <v>0</v>
      </c>
      <c r="AP304" s="884">
        <f t="shared" si="300"/>
        <v>0</v>
      </c>
      <c r="AQ304" s="768">
        <f t="shared" si="301"/>
        <v>0</v>
      </c>
      <c r="AR304" s="883">
        <f t="shared" si="302"/>
        <v>0</v>
      </c>
      <c r="AS304" s="886">
        <f t="shared" si="303"/>
        <v>0</v>
      </c>
      <c r="AT304" s="888">
        <f t="shared" si="304"/>
        <v>0</v>
      </c>
      <c r="AU304" s="886">
        <f t="shared" si="305"/>
        <v>0</v>
      </c>
      <c r="AV304" s="886">
        <f t="shared" si="306"/>
        <v>0</v>
      </c>
      <c r="AW304" s="888">
        <f t="shared" si="307"/>
        <v>0</v>
      </c>
      <c r="AX304" s="886">
        <f t="shared" si="308"/>
        <v>0</v>
      </c>
      <c r="AY304" s="886">
        <f t="shared" si="309"/>
        <v>0</v>
      </c>
      <c r="AZ304" s="888">
        <f t="shared" si="310"/>
        <v>0</v>
      </c>
      <c r="BA304" s="884">
        <f t="shared" si="311"/>
        <v>0</v>
      </c>
      <c r="BB304" s="883">
        <f t="shared" si="312"/>
        <v>0</v>
      </c>
      <c r="BC304" s="884">
        <f t="shared" si="313"/>
        <v>0</v>
      </c>
      <c r="BD304" s="883">
        <f t="shared" si="314"/>
        <v>0</v>
      </c>
      <c r="BE304" s="886">
        <f t="shared" si="315"/>
        <v>0</v>
      </c>
      <c r="BF304" s="886">
        <f t="shared" si="316"/>
        <v>0</v>
      </c>
      <c r="BG304" s="888">
        <f t="shared" si="317"/>
        <v>0</v>
      </c>
      <c r="BH304" s="886">
        <f t="shared" si="318"/>
        <v>0</v>
      </c>
      <c r="BI304" s="886">
        <f t="shared" si="319"/>
        <v>0</v>
      </c>
      <c r="BJ304" s="890">
        <f t="shared" si="320"/>
        <v>0</v>
      </c>
      <c r="BK304" s="885">
        <f t="shared" si="321"/>
        <v>0</v>
      </c>
      <c r="BL304" s="885">
        <f t="shared" si="322"/>
        <v>0</v>
      </c>
      <c r="BM304" s="762"/>
      <c r="BN304" s="764"/>
      <c r="BO304" s="770"/>
      <c r="BP304" s="763"/>
      <c r="BQ304" s="764"/>
      <c r="BR304" s="770"/>
      <c r="BS304" s="768">
        <f t="shared" si="323"/>
        <v>0</v>
      </c>
      <c r="BT304" s="768">
        <f t="shared" si="324"/>
        <v>0</v>
      </c>
      <c r="BU304" s="771">
        <f t="shared" si="325"/>
        <v>0</v>
      </c>
      <c r="BV304" s="772"/>
      <c r="BW304" s="767"/>
      <c r="BX304" s="765"/>
      <c r="BY304" s="772"/>
      <c r="BZ304" s="767"/>
      <c r="CA304" s="765"/>
      <c r="CB304" s="772"/>
      <c r="CC304" s="767"/>
      <c r="CD304" s="765"/>
      <c r="CE304" s="773">
        <f t="shared" si="326"/>
        <v>0</v>
      </c>
      <c r="CF304" s="774">
        <f t="shared" si="327"/>
        <v>0</v>
      </c>
      <c r="CG304" s="775">
        <f t="shared" si="328"/>
        <v>0</v>
      </c>
      <c r="CH304" s="772"/>
      <c r="CI304" s="767"/>
      <c r="CJ304" s="776"/>
      <c r="CK304" s="874">
        <v>1446</v>
      </c>
      <c r="CL304" s="778">
        <v>1428</v>
      </c>
      <c r="CM304" s="764">
        <v>2338</v>
      </c>
      <c r="CN304" s="764">
        <v>2534</v>
      </c>
      <c r="CO304" s="779">
        <v>2557</v>
      </c>
      <c r="CP304" s="780">
        <v>2511</v>
      </c>
      <c r="CQ304" s="777">
        <v>699</v>
      </c>
      <c r="CR304" s="778">
        <v>664</v>
      </c>
      <c r="CS304" s="778">
        <v>414</v>
      </c>
      <c r="CT304" s="778">
        <v>488</v>
      </c>
      <c r="CU304" s="778">
        <v>798</v>
      </c>
      <c r="CV304" s="764">
        <v>812</v>
      </c>
      <c r="CW304" s="779">
        <v>1040</v>
      </c>
      <c r="CX304" s="776">
        <v>968</v>
      </c>
      <c r="CY304" s="777"/>
      <c r="CZ304" s="778"/>
      <c r="DA304" s="778"/>
      <c r="DB304" s="778">
        <v>0</v>
      </c>
      <c r="DC304" s="778">
        <v>0</v>
      </c>
      <c r="DD304" s="779">
        <v>0</v>
      </c>
      <c r="DE304" s="779">
        <v>0</v>
      </c>
      <c r="DF304" s="776">
        <v>0</v>
      </c>
      <c r="DG304" s="892">
        <f t="shared" si="346"/>
        <v>699</v>
      </c>
      <c r="DH304" s="884">
        <f t="shared" si="329"/>
        <v>0</v>
      </c>
      <c r="DI304" s="883">
        <f t="shared" si="347"/>
        <v>664</v>
      </c>
      <c r="DJ304" s="884">
        <f t="shared" si="330"/>
        <v>0</v>
      </c>
      <c r="DK304" s="883">
        <f t="shared" si="348"/>
        <v>414</v>
      </c>
      <c r="DL304" s="884">
        <f t="shared" si="331"/>
        <v>0</v>
      </c>
      <c r="DM304" s="888">
        <f t="shared" si="352"/>
        <v>488</v>
      </c>
      <c r="DN304" s="886">
        <f t="shared" si="332"/>
        <v>488</v>
      </c>
      <c r="DO304" s="886">
        <f t="shared" si="353"/>
        <v>488</v>
      </c>
      <c r="DP304" s="888">
        <f t="shared" si="349"/>
        <v>798</v>
      </c>
      <c r="DQ304" s="886">
        <f t="shared" si="333"/>
        <v>798</v>
      </c>
      <c r="DR304" s="886">
        <f t="shared" si="354"/>
        <v>798</v>
      </c>
      <c r="DS304" s="888">
        <f t="shared" si="350"/>
        <v>812</v>
      </c>
      <c r="DT304" s="886">
        <f t="shared" si="334"/>
        <v>812</v>
      </c>
      <c r="DU304" s="886">
        <f t="shared" si="355"/>
        <v>812</v>
      </c>
      <c r="DV304" s="886">
        <f t="shared" si="335"/>
        <v>812</v>
      </c>
      <c r="DW304" s="888">
        <f t="shared" si="351"/>
        <v>1040</v>
      </c>
      <c r="DX304" s="886">
        <f t="shared" si="336"/>
        <v>1040</v>
      </c>
      <c r="DY304" s="886">
        <f t="shared" si="337"/>
        <v>1040</v>
      </c>
      <c r="DZ304" s="954">
        <f t="shared" si="356"/>
        <v>968</v>
      </c>
      <c r="EA304" s="885">
        <f t="shared" si="338"/>
        <v>968</v>
      </c>
      <c r="EB304" s="885">
        <f t="shared" si="339"/>
        <v>968</v>
      </c>
      <c r="EC304" s="772">
        <v>484</v>
      </c>
      <c r="ED304" s="779">
        <v>544</v>
      </c>
      <c r="EE304" s="1054">
        <v>632</v>
      </c>
      <c r="EF304" s="1063"/>
      <c r="EG304" s="767"/>
      <c r="EH304" s="782"/>
      <c r="EI304" s="774">
        <f t="shared" si="340"/>
        <v>328</v>
      </c>
      <c r="EJ304" s="774">
        <f t="shared" si="341"/>
        <v>496</v>
      </c>
      <c r="EK304" s="775">
        <f t="shared" si="342"/>
        <v>336</v>
      </c>
      <c r="EL304" s="772">
        <v>113</v>
      </c>
      <c r="EM304" s="767">
        <v>129</v>
      </c>
      <c r="EN304" s="770">
        <v>163</v>
      </c>
      <c r="EO304" s="772"/>
      <c r="EP304" s="767"/>
      <c r="EQ304" s="782">
        <v>0</v>
      </c>
      <c r="ER304" s="772"/>
      <c r="ES304" s="779"/>
      <c r="ET304" s="781"/>
      <c r="EU304" s="774">
        <f t="shared" si="343"/>
        <v>375</v>
      </c>
      <c r="EV304" s="774">
        <f t="shared" si="344"/>
        <v>669</v>
      </c>
      <c r="EW304" s="775">
        <f t="shared" si="345"/>
        <v>649</v>
      </c>
      <c r="EX304" s="772"/>
      <c r="EY304" s="767"/>
      <c r="EZ304" s="770"/>
    </row>
    <row r="305" spans="1:156">
      <c r="A305" s="661" t="s">
        <v>125</v>
      </c>
      <c r="B305" s="659" t="s">
        <v>796</v>
      </c>
      <c r="C305" s="835" t="s">
        <v>854</v>
      </c>
      <c r="D305" s="660">
        <v>198570</v>
      </c>
      <c r="E305" s="567">
        <v>8</v>
      </c>
      <c r="F305" s="762"/>
      <c r="G305" s="763"/>
      <c r="H305" s="763"/>
      <c r="I305" s="764"/>
      <c r="J305" s="764"/>
      <c r="K305" s="764"/>
      <c r="L305" s="765"/>
      <c r="M305" s="762"/>
      <c r="N305" s="763"/>
      <c r="O305" s="766"/>
      <c r="P305" s="766"/>
      <c r="Q305" s="763"/>
      <c r="R305" s="763"/>
      <c r="S305" s="763"/>
      <c r="T305" s="763"/>
      <c r="U305" s="763"/>
      <c r="V305" s="764"/>
      <c r="W305" s="767"/>
      <c r="X305" s="765"/>
      <c r="Y305" s="762"/>
      <c r="Z305" s="763"/>
      <c r="AA305" s="763"/>
      <c r="AB305" s="763"/>
      <c r="AC305" s="764"/>
      <c r="AD305" s="767"/>
      <c r="AE305" s="763"/>
      <c r="AF305" s="763"/>
      <c r="AG305" s="763"/>
      <c r="AH305" s="764"/>
      <c r="AI305" s="767"/>
      <c r="AJ305" s="765"/>
      <c r="AK305" s="892">
        <f t="shared" si="295"/>
        <v>0</v>
      </c>
      <c r="AL305" s="884">
        <f t="shared" si="296"/>
        <v>0</v>
      </c>
      <c r="AM305" s="883">
        <f t="shared" si="297"/>
        <v>0</v>
      </c>
      <c r="AN305" s="884">
        <f t="shared" si="298"/>
        <v>0</v>
      </c>
      <c r="AO305" s="883">
        <f t="shared" si="299"/>
        <v>0</v>
      </c>
      <c r="AP305" s="884">
        <f t="shared" si="300"/>
        <v>0</v>
      </c>
      <c r="AQ305" s="768">
        <f t="shared" si="301"/>
        <v>0</v>
      </c>
      <c r="AR305" s="883">
        <f t="shared" si="302"/>
        <v>0</v>
      </c>
      <c r="AS305" s="886">
        <f t="shared" si="303"/>
        <v>0</v>
      </c>
      <c r="AT305" s="888">
        <f t="shared" si="304"/>
        <v>0</v>
      </c>
      <c r="AU305" s="886">
        <f t="shared" si="305"/>
        <v>0</v>
      </c>
      <c r="AV305" s="886">
        <f t="shared" si="306"/>
        <v>0</v>
      </c>
      <c r="AW305" s="888">
        <f t="shared" si="307"/>
        <v>0</v>
      </c>
      <c r="AX305" s="886">
        <f t="shared" si="308"/>
        <v>0</v>
      </c>
      <c r="AY305" s="886">
        <f t="shared" si="309"/>
        <v>0</v>
      </c>
      <c r="AZ305" s="888">
        <f t="shared" si="310"/>
        <v>0</v>
      </c>
      <c r="BA305" s="884">
        <f t="shared" si="311"/>
        <v>0</v>
      </c>
      <c r="BB305" s="883">
        <f t="shared" si="312"/>
        <v>0</v>
      </c>
      <c r="BC305" s="884">
        <f t="shared" si="313"/>
        <v>0</v>
      </c>
      <c r="BD305" s="883">
        <f t="shared" si="314"/>
        <v>0</v>
      </c>
      <c r="BE305" s="886">
        <f t="shared" si="315"/>
        <v>0</v>
      </c>
      <c r="BF305" s="886">
        <f t="shared" si="316"/>
        <v>0</v>
      </c>
      <c r="BG305" s="888">
        <f t="shared" si="317"/>
        <v>0</v>
      </c>
      <c r="BH305" s="886">
        <f t="shared" si="318"/>
        <v>0</v>
      </c>
      <c r="BI305" s="886">
        <f t="shared" si="319"/>
        <v>0</v>
      </c>
      <c r="BJ305" s="890">
        <f t="shared" si="320"/>
        <v>0</v>
      </c>
      <c r="BK305" s="885">
        <f t="shared" si="321"/>
        <v>0</v>
      </c>
      <c r="BL305" s="885">
        <f t="shared" si="322"/>
        <v>0</v>
      </c>
      <c r="BM305" s="762"/>
      <c r="BN305" s="764"/>
      <c r="BO305" s="770"/>
      <c r="BP305" s="763"/>
      <c r="BQ305" s="764"/>
      <c r="BR305" s="770"/>
      <c r="BS305" s="768">
        <f t="shared" si="323"/>
        <v>0</v>
      </c>
      <c r="BT305" s="768">
        <f t="shared" si="324"/>
        <v>0</v>
      </c>
      <c r="BU305" s="771">
        <f t="shared" si="325"/>
        <v>0</v>
      </c>
      <c r="BV305" s="772"/>
      <c r="BW305" s="767"/>
      <c r="BX305" s="765"/>
      <c r="BY305" s="772"/>
      <c r="BZ305" s="767"/>
      <c r="CA305" s="765"/>
      <c r="CB305" s="772"/>
      <c r="CC305" s="767"/>
      <c r="CD305" s="765"/>
      <c r="CE305" s="773">
        <f t="shared" si="326"/>
        <v>0</v>
      </c>
      <c r="CF305" s="774">
        <f t="shared" si="327"/>
        <v>0</v>
      </c>
      <c r="CG305" s="775">
        <f t="shared" si="328"/>
        <v>0</v>
      </c>
      <c r="CH305" s="772"/>
      <c r="CI305" s="767"/>
      <c r="CJ305" s="776"/>
      <c r="CK305" s="874">
        <v>1531</v>
      </c>
      <c r="CL305" s="778">
        <v>1578</v>
      </c>
      <c r="CM305" s="764">
        <v>1116</v>
      </c>
      <c r="CN305" s="764">
        <v>1805</v>
      </c>
      <c r="CO305" s="779">
        <v>2514</v>
      </c>
      <c r="CP305" s="780">
        <v>2369</v>
      </c>
      <c r="CQ305" s="777">
        <v>636</v>
      </c>
      <c r="CR305" s="778">
        <v>680</v>
      </c>
      <c r="CS305" s="778">
        <v>628</v>
      </c>
      <c r="CT305" s="778">
        <v>579</v>
      </c>
      <c r="CU305" s="778">
        <v>495</v>
      </c>
      <c r="CV305" s="740">
        <v>480</v>
      </c>
      <c r="CW305" s="779">
        <v>684</v>
      </c>
      <c r="CX305" s="776">
        <v>508</v>
      </c>
      <c r="CY305" s="777"/>
      <c r="CZ305" s="778"/>
      <c r="DA305" s="778"/>
      <c r="DB305" s="778">
        <v>0</v>
      </c>
      <c r="DC305" s="778">
        <v>0</v>
      </c>
      <c r="DD305" s="779">
        <v>0</v>
      </c>
      <c r="DE305" s="779">
        <v>0</v>
      </c>
      <c r="DF305" s="776">
        <v>0</v>
      </c>
      <c r="DG305" s="892">
        <f t="shared" si="346"/>
        <v>636</v>
      </c>
      <c r="DH305" s="884">
        <f t="shared" si="329"/>
        <v>0</v>
      </c>
      <c r="DI305" s="883">
        <f t="shared" si="347"/>
        <v>680</v>
      </c>
      <c r="DJ305" s="884">
        <f t="shared" si="330"/>
        <v>0</v>
      </c>
      <c r="DK305" s="883">
        <f t="shared" si="348"/>
        <v>628</v>
      </c>
      <c r="DL305" s="884">
        <f t="shared" si="331"/>
        <v>0</v>
      </c>
      <c r="DM305" s="888">
        <f t="shared" si="352"/>
        <v>579</v>
      </c>
      <c r="DN305" s="886">
        <f t="shared" si="332"/>
        <v>579</v>
      </c>
      <c r="DO305" s="886">
        <f t="shared" si="353"/>
        <v>579</v>
      </c>
      <c r="DP305" s="888">
        <f t="shared" si="349"/>
        <v>495</v>
      </c>
      <c r="DQ305" s="886">
        <f t="shared" si="333"/>
        <v>495</v>
      </c>
      <c r="DR305" s="886">
        <f t="shared" si="354"/>
        <v>495</v>
      </c>
      <c r="DS305" s="888">
        <f t="shared" si="350"/>
        <v>480</v>
      </c>
      <c r="DT305" s="886">
        <f t="shared" si="334"/>
        <v>480</v>
      </c>
      <c r="DU305" s="886">
        <f t="shared" si="355"/>
        <v>480</v>
      </c>
      <c r="DV305" s="886">
        <f t="shared" si="335"/>
        <v>480</v>
      </c>
      <c r="DW305" s="888">
        <f t="shared" si="351"/>
        <v>684</v>
      </c>
      <c r="DX305" s="886">
        <f t="shared" si="336"/>
        <v>684</v>
      </c>
      <c r="DY305" s="886">
        <f t="shared" si="337"/>
        <v>684</v>
      </c>
      <c r="DZ305" s="954">
        <f t="shared" si="356"/>
        <v>508</v>
      </c>
      <c r="EA305" s="885">
        <f t="shared" si="338"/>
        <v>508</v>
      </c>
      <c r="EB305" s="885">
        <f t="shared" si="339"/>
        <v>508</v>
      </c>
      <c r="EC305" s="772">
        <v>340</v>
      </c>
      <c r="ED305" s="779">
        <v>323</v>
      </c>
      <c r="EE305" s="1054">
        <v>463</v>
      </c>
      <c r="EF305" s="763"/>
      <c r="EG305" s="767"/>
      <c r="EH305" s="782"/>
      <c r="EI305" s="774">
        <f t="shared" si="340"/>
        <v>140</v>
      </c>
      <c r="EJ305" s="774">
        <f t="shared" si="341"/>
        <v>361</v>
      </c>
      <c r="EK305" s="775">
        <f t="shared" si="342"/>
        <v>45</v>
      </c>
      <c r="EL305" s="772">
        <v>93</v>
      </c>
      <c r="EM305" s="767">
        <v>110</v>
      </c>
      <c r="EN305" s="770">
        <v>106</v>
      </c>
      <c r="EO305" s="772"/>
      <c r="EP305" s="767"/>
      <c r="EQ305" s="782">
        <v>0</v>
      </c>
      <c r="ER305" s="772"/>
      <c r="ES305" s="779"/>
      <c r="ET305" s="781"/>
      <c r="EU305" s="774">
        <f t="shared" si="343"/>
        <v>486</v>
      </c>
      <c r="EV305" s="774">
        <f t="shared" si="344"/>
        <v>385</v>
      </c>
      <c r="EW305" s="775">
        <f t="shared" si="345"/>
        <v>374</v>
      </c>
      <c r="EX305" s="772"/>
      <c r="EY305" s="767"/>
      <c r="EZ305" s="770"/>
    </row>
    <row r="306" spans="1:156">
      <c r="A306" s="661" t="s">
        <v>125</v>
      </c>
      <c r="B306" s="659" t="s">
        <v>797</v>
      </c>
      <c r="C306" s="834"/>
      <c r="D306" s="660">
        <v>198622</v>
      </c>
      <c r="E306" s="567">
        <v>8</v>
      </c>
      <c r="F306" s="762"/>
      <c r="G306" s="763"/>
      <c r="H306" s="763"/>
      <c r="I306" s="764"/>
      <c r="J306" s="764"/>
      <c r="K306" s="764"/>
      <c r="L306" s="765"/>
      <c r="M306" s="762"/>
      <c r="N306" s="763"/>
      <c r="O306" s="766"/>
      <c r="P306" s="766"/>
      <c r="Q306" s="763"/>
      <c r="R306" s="763"/>
      <c r="S306" s="763"/>
      <c r="T306" s="763"/>
      <c r="U306" s="763"/>
      <c r="V306" s="764"/>
      <c r="W306" s="767"/>
      <c r="X306" s="765"/>
      <c r="Y306" s="762"/>
      <c r="Z306" s="763"/>
      <c r="AA306" s="763"/>
      <c r="AB306" s="763"/>
      <c r="AC306" s="764"/>
      <c r="AD306" s="767"/>
      <c r="AE306" s="763"/>
      <c r="AF306" s="763"/>
      <c r="AG306" s="763"/>
      <c r="AH306" s="764"/>
      <c r="AI306" s="767"/>
      <c r="AJ306" s="765"/>
      <c r="AK306" s="892">
        <f t="shared" si="295"/>
        <v>0</v>
      </c>
      <c r="AL306" s="884">
        <f t="shared" si="296"/>
        <v>0</v>
      </c>
      <c r="AM306" s="883">
        <f t="shared" si="297"/>
        <v>0</v>
      </c>
      <c r="AN306" s="884">
        <f t="shared" si="298"/>
        <v>0</v>
      </c>
      <c r="AO306" s="883">
        <f t="shared" si="299"/>
        <v>0</v>
      </c>
      <c r="AP306" s="884">
        <f t="shared" si="300"/>
        <v>0</v>
      </c>
      <c r="AQ306" s="768">
        <f t="shared" si="301"/>
        <v>0</v>
      </c>
      <c r="AR306" s="883">
        <f t="shared" si="302"/>
        <v>0</v>
      </c>
      <c r="AS306" s="886">
        <f t="shared" si="303"/>
        <v>0</v>
      </c>
      <c r="AT306" s="888">
        <f t="shared" si="304"/>
        <v>0</v>
      </c>
      <c r="AU306" s="886">
        <f t="shared" si="305"/>
        <v>0</v>
      </c>
      <c r="AV306" s="886">
        <f t="shared" si="306"/>
        <v>0</v>
      </c>
      <c r="AW306" s="888">
        <f t="shared" si="307"/>
        <v>0</v>
      </c>
      <c r="AX306" s="886">
        <f t="shared" si="308"/>
        <v>0</v>
      </c>
      <c r="AY306" s="886">
        <f t="shared" si="309"/>
        <v>0</v>
      </c>
      <c r="AZ306" s="888">
        <f t="shared" si="310"/>
        <v>0</v>
      </c>
      <c r="BA306" s="884">
        <f t="shared" si="311"/>
        <v>0</v>
      </c>
      <c r="BB306" s="883">
        <f t="shared" si="312"/>
        <v>0</v>
      </c>
      <c r="BC306" s="884">
        <f t="shared" si="313"/>
        <v>0</v>
      </c>
      <c r="BD306" s="883">
        <f t="shared" si="314"/>
        <v>0</v>
      </c>
      <c r="BE306" s="886">
        <f t="shared" si="315"/>
        <v>0</v>
      </c>
      <c r="BF306" s="886">
        <f t="shared" si="316"/>
        <v>0</v>
      </c>
      <c r="BG306" s="888">
        <f t="shared" si="317"/>
        <v>0</v>
      </c>
      <c r="BH306" s="886">
        <f t="shared" si="318"/>
        <v>0</v>
      </c>
      <c r="BI306" s="886">
        <f t="shared" si="319"/>
        <v>0</v>
      </c>
      <c r="BJ306" s="890">
        <f t="shared" si="320"/>
        <v>0</v>
      </c>
      <c r="BK306" s="885">
        <f t="shared" si="321"/>
        <v>0</v>
      </c>
      <c r="BL306" s="885">
        <f t="shared" si="322"/>
        <v>0</v>
      </c>
      <c r="BM306" s="762"/>
      <c r="BN306" s="764"/>
      <c r="BO306" s="770"/>
      <c r="BP306" s="763"/>
      <c r="BQ306" s="764"/>
      <c r="BR306" s="770"/>
      <c r="BS306" s="768">
        <f t="shared" si="323"/>
        <v>0</v>
      </c>
      <c r="BT306" s="768">
        <f t="shared" si="324"/>
        <v>0</v>
      </c>
      <c r="BU306" s="771">
        <f t="shared" si="325"/>
        <v>0</v>
      </c>
      <c r="BV306" s="772"/>
      <c r="BW306" s="767"/>
      <c r="BX306" s="765"/>
      <c r="BY306" s="772"/>
      <c r="BZ306" s="767"/>
      <c r="CA306" s="765"/>
      <c r="CB306" s="772"/>
      <c r="CC306" s="767"/>
      <c r="CD306" s="765"/>
      <c r="CE306" s="773">
        <f t="shared" si="326"/>
        <v>0</v>
      </c>
      <c r="CF306" s="774">
        <f t="shared" si="327"/>
        <v>0</v>
      </c>
      <c r="CG306" s="775">
        <f t="shared" si="328"/>
        <v>0</v>
      </c>
      <c r="CH306" s="772"/>
      <c r="CI306" s="767"/>
      <c r="CJ306" s="776"/>
      <c r="CK306" s="874">
        <v>4243</v>
      </c>
      <c r="CL306" s="778">
        <v>3394</v>
      </c>
      <c r="CM306" s="764">
        <v>3566</v>
      </c>
      <c r="CN306" s="764">
        <v>3865</v>
      </c>
      <c r="CO306" s="779">
        <v>4489</v>
      </c>
      <c r="CP306" s="780">
        <v>4395</v>
      </c>
      <c r="CQ306" s="777">
        <v>955</v>
      </c>
      <c r="CR306" s="778">
        <v>1174</v>
      </c>
      <c r="CS306" s="778">
        <v>987</v>
      </c>
      <c r="CT306" s="778">
        <v>1561</v>
      </c>
      <c r="CU306" s="778">
        <v>1688</v>
      </c>
      <c r="CV306" s="740">
        <v>1791</v>
      </c>
      <c r="CW306" s="779">
        <v>2323</v>
      </c>
      <c r="CX306" s="856">
        <v>2276</v>
      </c>
      <c r="CY306" s="777"/>
      <c r="CZ306" s="778"/>
      <c r="DA306" s="778"/>
      <c r="DB306" s="778">
        <v>0</v>
      </c>
      <c r="DC306" s="778">
        <v>0</v>
      </c>
      <c r="DD306" s="779">
        <v>0</v>
      </c>
      <c r="DE306" s="779">
        <v>0</v>
      </c>
      <c r="DF306" s="776">
        <v>0</v>
      </c>
      <c r="DG306" s="892">
        <f t="shared" si="346"/>
        <v>955</v>
      </c>
      <c r="DH306" s="884">
        <f t="shared" si="329"/>
        <v>0</v>
      </c>
      <c r="DI306" s="883">
        <f t="shared" si="347"/>
        <v>1174</v>
      </c>
      <c r="DJ306" s="884">
        <f t="shared" si="330"/>
        <v>0</v>
      </c>
      <c r="DK306" s="883">
        <f t="shared" si="348"/>
        <v>987</v>
      </c>
      <c r="DL306" s="884">
        <f t="shared" si="331"/>
        <v>0</v>
      </c>
      <c r="DM306" s="888">
        <f t="shared" si="352"/>
        <v>1561</v>
      </c>
      <c r="DN306" s="886">
        <f t="shared" si="332"/>
        <v>1561</v>
      </c>
      <c r="DO306" s="886">
        <f t="shared" si="353"/>
        <v>1561</v>
      </c>
      <c r="DP306" s="888">
        <f t="shared" si="349"/>
        <v>1688</v>
      </c>
      <c r="DQ306" s="886">
        <f t="shared" si="333"/>
        <v>1688</v>
      </c>
      <c r="DR306" s="886">
        <f t="shared" si="354"/>
        <v>1688</v>
      </c>
      <c r="DS306" s="888">
        <f t="shared" si="350"/>
        <v>1791</v>
      </c>
      <c r="DT306" s="886">
        <f t="shared" si="334"/>
        <v>1791</v>
      </c>
      <c r="DU306" s="886">
        <f t="shared" si="355"/>
        <v>1791</v>
      </c>
      <c r="DV306" s="886">
        <f t="shared" si="335"/>
        <v>1791</v>
      </c>
      <c r="DW306" s="888">
        <f t="shared" si="351"/>
        <v>2323</v>
      </c>
      <c r="DX306" s="886">
        <f t="shared" si="336"/>
        <v>2323</v>
      </c>
      <c r="DY306" s="886">
        <f t="shared" si="337"/>
        <v>2323</v>
      </c>
      <c r="DZ306" s="954">
        <f t="shared" si="356"/>
        <v>2276</v>
      </c>
      <c r="EA306" s="885">
        <f t="shared" si="338"/>
        <v>2276</v>
      </c>
      <c r="EB306" s="885">
        <f t="shared" si="339"/>
        <v>2276</v>
      </c>
      <c r="EC306" s="772">
        <v>945</v>
      </c>
      <c r="ED306" s="779">
        <v>1034</v>
      </c>
      <c r="EE306" s="1054">
        <v>1292</v>
      </c>
      <c r="EF306" s="763"/>
      <c r="EG306" s="767"/>
      <c r="EH306" s="782"/>
      <c r="EI306" s="774">
        <f t="shared" si="340"/>
        <v>846</v>
      </c>
      <c r="EJ306" s="774">
        <f t="shared" si="341"/>
        <v>1289</v>
      </c>
      <c r="EK306" s="775">
        <f t="shared" si="342"/>
        <v>984</v>
      </c>
      <c r="EL306" s="772">
        <v>160</v>
      </c>
      <c r="EM306" s="767">
        <v>158</v>
      </c>
      <c r="EN306" s="770">
        <v>256</v>
      </c>
      <c r="EO306" s="1063"/>
      <c r="EP306" s="767"/>
      <c r="EQ306" s="782">
        <v>329</v>
      </c>
      <c r="ER306" s="772"/>
      <c r="ES306" s="779">
        <v>282</v>
      </c>
      <c r="ET306" s="781">
        <v>257</v>
      </c>
      <c r="EU306" s="774">
        <f t="shared" si="343"/>
        <v>1401</v>
      </c>
      <c r="EV306" s="774">
        <f t="shared" si="344"/>
        <v>1248</v>
      </c>
      <c r="EW306" s="775">
        <f t="shared" si="345"/>
        <v>949</v>
      </c>
      <c r="EX306" s="772"/>
      <c r="EY306" s="767"/>
      <c r="EZ306" s="770"/>
    </row>
    <row r="307" spans="1:156">
      <c r="A307" s="661" t="s">
        <v>125</v>
      </c>
      <c r="B307" s="659" t="s">
        <v>798</v>
      </c>
      <c r="C307" s="834"/>
      <c r="D307" s="660">
        <v>199333</v>
      </c>
      <c r="E307" s="567">
        <v>8</v>
      </c>
      <c r="F307" s="762"/>
      <c r="G307" s="763"/>
      <c r="H307" s="763"/>
      <c r="I307" s="764"/>
      <c r="J307" s="764"/>
      <c r="K307" s="764"/>
      <c r="L307" s="765"/>
      <c r="M307" s="762"/>
      <c r="N307" s="763"/>
      <c r="O307" s="766"/>
      <c r="P307" s="766"/>
      <c r="Q307" s="763"/>
      <c r="R307" s="763"/>
      <c r="S307" s="763"/>
      <c r="T307" s="763"/>
      <c r="U307" s="763"/>
      <c r="V307" s="764"/>
      <c r="W307" s="767"/>
      <c r="X307" s="765"/>
      <c r="Y307" s="762"/>
      <c r="Z307" s="763"/>
      <c r="AA307" s="763"/>
      <c r="AB307" s="763"/>
      <c r="AC307" s="764"/>
      <c r="AD307" s="767"/>
      <c r="AE307" s="763"/>
      <c r="AF307" s="763"/>
      <c r="AG307" s="763"/>
      <c r="AH307" s="764"/>
      <c r="AI307" s="767"/>
      <c r="AJ307" s="765"/>
      <c r="AK307" s="892">
        <f t="shared" si="295"/>
        <v>0</v>
      </c>
      <c r="AL307" s="884">
        <f t="shared" si="296"/>
        <v>0</v>
      </c>
      <c r="AM307" s="883">
        <f t="shared" si="297"/>
        <v>0</v>
      </c>
      <c r="AN307" s="884">
        <f t="shared" si="298"/>
        <v>0</v>
      </c>
      <c r="AO307" s="883">
        <f t="shared" si="299"/>
        <v>0</v>
      </c>
      <c r="AP307" s="884">
        <f t="shared" si="300"/>
        <v>0</v>
      </c>
      <c r="AQ307" s="768">
        <f t="shared" si="301"/>
        <v>0</v>
      </c>
      <c r="AR307" s="883">
        <f t="shared" si="302"/>
        <v>0</v>
      </c>
      <c r="AS307" s="886">
        <f t="shared" si="303"/>
        <v>0</v>
      </c>
      <c r="AT307" s="888">
        <f t="shared" si="304"/>
        <v>0</v>
      </c>
      <c r="AU307" s="886">
        <f t="shared" si="305"/>
        <v>0</v>
      </c>
      <c r="AV307" s="886">
        <f t="shared" si="306"/>
        <v>0</v>
      </c>
      <c r="AW307" s="888">
        <f t="shared" si="307"/>
        <v>0</v>
      </c>
      <c r="AX307" s="886">
        <f t="shared" si="308"/>
        <v>0</v>
      </c>
      <c r="AY307" s="886">
        <f t="shared" si="309"/>
        <v>0</v>
      </c>
      <c r="AZ307" s="888">
        <f t="shared" si="310"/>
        <v>0</v>
      </c>
      <c r="BA307" s="884">
        <f t="shared" si="311"/>
        <v>0</v>
      </c>
      <c r="BB307" s="883">
        <f t="shared" si="312"/>
        <v>0</v>
      </c>
      <c r="BC307" s="884">
        <f t="shared" si="313"/>
        <v>0</v>
      </c>
      <c r="BD307" s="883">
        <f t="shared" si="314"/>
        <v>0</v>
      </c>
      <c r="BE307" s="886">
        <f t="shared" si="315"/>
        <v>0</v>
      </c>
      <c r="BF307" s="886">
        <f t="shared" si="316"/>
        <v>0</v>
      </c>
      <c r="BG307" s="888">
        <f t="shared" si="317"/>
        <v>0</v>
      </c>
      <c r="BH307" s="886">
        <f t="shared" si="318"/>
        <v>0</v>
      </c>
      <c r="BI307" s="886">
        <f t="shared" si="319"/>
        <v>0</v>
      </c>
      <c r="BJ307" s="890">
        <f t="shared" si="320"/>
        <v>0</v>
      </c>
      <c r="BK307" s="885">
        <f t="shared" si="321"/>
        <v>0</v>
      </c>
      <c r="BL307" s="885">
        <f t="shared" si="322"/>
        <v>0</v>
      </c>
      <c r="BM307" s="762"/>
      <c r="BN307" s="764"/>
      <c r="BO307" s="770"/>
      <c r="BP307" s="763"/>
      <c r="BQ307" s="764"/>
      <c r="BR307" s="770"/>
      <c r="BS307" s="768">
        <f t="shared" si="323"/>
        <v>0</v>
      </c>
      <c r="BT307" s="768">
        <f t="shared" si="324"/>
        <v>0</v>
      </c>
      <c r="BU307" s="771">
        <f t="shared" si="325"/>
        <v>0</v>
      </c>
      <c r="BV307" s="772"/>
      <c r="BW307" s="767"/>
      <c r="BX307" s="765"/>
      <c r="BY307" s="772"/>
      <c r="BZ307" s="767"/>
      <c r="CA307" s="765"/>
      <c r="CB307" s="772"/>
      <c r="CC307" s="767"/>
      <c r="CD307" s="765"/>
      <c r="CE307" s="773">
        <f t="shared" si="326"/>
        <v>0</v>
      </c>
      <c r="CF307" s="774">
        <f t="shared" si="327"/>
        <v>0</v>
      </c>
      <c r="CG307" s="775">
        <f t="shared" si="328"/>
        <v>0</v>
      </c>
      <c r="CH307" s="772"/>
      <c r="CI307" s="767"/>
      <c r="CJ307" s="776"/>
      <c r="CK307" s="874">
        <v>1273</v>
      </c>
      <c r="CL307" s="778">
        <v>1359</v>
      </c>
      <c r="CM307" s="764">
        <v>1507</v>
      </c>
      <c r="CN307" s="764">
        <v>2662</v>
      </c>
      <c r="CO307" s="779">
        <v>2640</v>
      </c>
      <c r="CP307" s="780">
        <v>2961</v>
      </c>
      <c r="CQ307" s="777">
        <v>126</v>
      </c>
      <c r="CR307" s="778">
        <v>749</v>
      </c>
      <c r="CS307" s="778">
        <v>774</v>
      </c>
      <c r="CT307" s="778">
        <v>717</v>
      </c>
      <c r="CU307" s="778">
        <v>745</v>
      </c>
      <c r="CV307" s="764">
        <v>919</v>
      </c>
      <c r="CW307" s="779">
        <v>996</v>
      </c>
      <c r="CX307" s="776">
        <v>1109</v>
      </c>
      <c r="CY307" s="777"/>
      <c r="CZ307" s="778"/>
      <c r="DA307" s="778"/>
      <c r="DB307" s="778">
        <v>0</v>
      </c>
      <c r="DC307" s="778">
        <v>0</v>
      </c>
      <c r="DD307" s="779">
        <v>0</v>
      </c>
      <c r="DE307" s="779">
        <v>0</v>
      </c>
      <c r="DF307" s="776">
        <v>0</v>
      </c>
      <c r="DG307" s="892">
        <f t="shared" si="346"/>
        <v>126</v>
      </c>
      <c r="DH307" s="884">
        <f t="shared" si="329"/>
        <v>0</v>
      </c>
      <c r="DI307" s="883">
        <f t="shared" si="347"/>
        <v>749</v>
      </c>
      <c r="DJ307" s="884">
        <f t="shared" si="330"/>
        <v>0</v>
      </c>
      <c r="DK307" s="883">
        <f t="shared" si="348"/>
        <v>774</v>
      </c>
      <c r="DL307" s="884">
        <f t="shared" si="331"/>
        <v>0</v>
      </c>
      <c r="DM307" s="888">
        <f t="shared" si="352"/>
        <v>717</v>
      </c>
      <c r="DN307" s="886">
        <f t="shared" si="332"/>
        <v>717</v>
      </c>
      <c r="DO307" s="886">
        <f t="shared" si="353"/>
        <v>717</v>
      </c>
      <c r="DP307" s="888">
        <f t="shared" si="349"/>
        <v>745</v>
      </c>
      <c r="DQ307" s="886">
        <f t="shared" si="333"/>
        <v>745</v>
      </c>
      <c r="DR307" s="886">
        <f t="shared" si="354"/>
        <v>745</v>
      </c>
      <c r="DS307" s="888">
        <f t="shared" si="350"/>
        <v>919</v>
      </c>
      <c r="DT307" s="886">
        <f t="shared" si="334"/>
        <v>919</v>
      </c>
      <c r="DU307" s="886">
        <f t="shared" si="355"/>
        <v>919</v>
      </c>
      <c r="DV307" s="886">
        <f t="shared" si="335"/>
        <v>919</v>
      </c>
      <c r="DW307" s="888">
        <f t="shared" si="351"/>
        <v>996</v>
      </c>
      <c r="DX307" s="886">
        <f t="shared" si="336"/>
        <v>996</v>
      </c>
      <c r="DY307" s="886">
        <f t="shared" si="337"/>
        <v>996</v>
      </c>
      <c r="DZ307" s="954">
        <f t="shared" si="356"/>
        <v>1109</v>
      </c>
      <c r="EA307" s="885">
        <f t="shared" si="338"/>
        <v>1109</v>
      </c>
      <c r="EB307" s="885">
        <f t="shared" si="339"/>
        <v>1109</v>
      </c>
      <c r="EC307" s="772">
        <v>426</v>
      </c>
      <c r="ED307" s="779">
        <v>513</v>
      </c>
      <c r="EE307" s="1055">
        <v>1400</v>
      </c>
      <c r="EF307" s="763"/>
      <c r="EG307" s="767"/>
      <c r="EH307" s="782"/>
      <c r="EI307" s="774">
        <f t="shared" si="340"/>
        <v>493</v>
      </c>
      <c r="EJ307" s="774">
        <f t="shared" si="341"/>
        <v>483</v>
      </c>
      <c r="EK307" s="775">
        <f t="shared" si="342"/>
        <v>-291</v>
      </c>
      <c r="EL307" s="772">
        <v>88</v>
      </c>
      <c r="EM307" s="767">
        <v>110</v>
      </c>
      <c r="EN307" s="770">
        <v>148</v>
      </c>
      <c r="EO307" s="772"/>
      <c r="EP307" s="767"/>
      <c r="EQ307" s="782">
        <v>134</v>
      </c>
      <c r="ER307" s="772">
        <v>222</v>
      </c>
      <c r="ES307" s="779">
        <v>222</v>
      </c>
      <c r="ET307" s="781">
        <v>295</v>
      </c>
      <c r="EU307" s="774">
        <f t="shared" si="343"/>
        <v>407</v>
      </c>
      <c r="EV307" s="774">
        <f t="shared" si="344"/>
        <v>413</v>
      </c>
      <c r="EW307" s="775">
        <f t="shared" si="345"/>
        <v>342</v>
      </c>
      <c r="EX307" s="772"/>
      <c r="EY307" s="767"/>
      <c r="EZ307" s="770"/>
    </row>
    <row r="308" spans="1:156">
      <c r="A308" s="662" t="s">
        <v>125</v>
      </c>
      <c r="B308" s="573" t="s">
        <v>799</v>
      </c>
      <c r="C308" s="834"/>
      <c r="D308" s="569">
        <v>199494</v>
      </c>
      <c r="E308" s="570">
        <v>8</v>
      </c>
      <c r="F308" s="762"/>
      <c r="G308" s="763"/>
      <c r="H308" s="763"/>
      <c r="I308" s="764"/>
      <c r="J308" s="764"/>
      <c r="K308" s="764"/>
      <c r="L308" s="765"/>
      <c r="M308" s="762"/>
      <c r="N308" s="763"/>
      <c r="O308" s="766"/>
      <c r="P308" s="766"/>
      <c r="Q308" s="763"/>
      <c r="R308" s="763"/>
      <c r="S308" s="763"/>
      <c r="T308" s="763"/>
      <c r="U308" s="763"/>
      <c r="V308" s="764"/>
      <c r="W308" s="767"/>
      <c r="X308" s="765"/>
      <c r="Y308" s="762"/>
      <c r="Z308" s="763"/>
      <c r="AA308" s="763"/>
      <c r="AB308" s="763"/>
      <c r="AC308" s="764"/>
      <c r="AD308" s="767"/>
      <c r="AE308" s="763"/>
      <c r="AF308" s="763"/>
      <c r="AG308" s="763"/>
      <c r="AH308" s="764"/>
      <c r="AI308" s="767"/>
      <c r="AJ308" s="765"/>
      <c r="AK308" s="892">
        <f t="shared" si="295"/>
        <v>0</v>
      </c>
      <c r="AL308" s="884">
        <f t="shared" si="296"/>
        <v>0</v>
      </c>
      <c r="AM308" s="883">
        <f t="shared" si="297"/>
        <v>0</v>
      </c>
      <c r="AN308" s="884">
        <f t="shared" si="298"/>
        <v>0</v>
      </c>
      <c r="AO308" s="883">
        <f t="shared" si="299"/>
        <v>0</v>
      </c>
      <c r="AP308" s="884">
        <f t="shared" si="300"/>
        <v>0</v>
      </c>
      <c r="AQ308" s="768">
        <f t="shared" si="301"/>
        <v>0</v>
      </c>
      <c r="AR308" s="883">
        <f t="shared" si="302"/>
        <v>0</v>
      </c>
      <c r="AS308" s="886">
        <f t="shared" si="303"/>
        <v>0</v>
      </c>
      <c r="AT308" s="888">
        <f t="shared" si="304"/>
        <v>0</v>
      </c>
      <c r="AU308" s="886">
        <f t="shared" si="305"/>
        <v>0</v>
      </c>
      <c r="AV308" s="886">
        <f t="shared" si="306"/>
        <v>0</v>
      </c>
      <c r="AW308" s="888">
        <f t="shared" si="307"/>
        <v>0</v>
      </c>
      <c r="AX308" s="886">
        <f t="shared" si="308"/>
        <v>0</v>
      </c>
      <c r="AY308" s="886">
        <f t="shared" si="309"/>
        <v>0</v>
      </c>
      <c r="AZ308" s="888">
        <f t="shared" si="310"/>
        <v>0</v>
      </c>
      <c r="BA308" s="884">
        <f t="shared" si="311"/>
        <v>0</v>
      </c>
      <c r="BB308" s="883">
        <f t="shared" si="312"/>
        <v>0</v>
      </c>
      <c r="BC308" s="884">
        <f t="shared" si="313"/>
        <v>0</v>
      </c>
      <c r="BD308" s="883">
        <f t="shared" si="314"/>
        <v>0</v>
      </c>
      <c r="BE308" s="886">
        <f t="shared" si="315"/>
        <v>0</v>
      </c>
      <c r="BF308" s="886">
        <f t="shared" si="316"/>
        <v>0</v>
      </c>
      <c r="BG308" s="888">
        <f t="shared" si="317"/>
        <v>0</v>
      </c>
      <c r="BH308" s="886">
        <f t="shared" si="318"/>
        <v>0</v>
      </c>
      <c r="BI308" s="886">
        <f t="shared" si="319"/>
        <v>0</v>
      </c>
      <c r="BJ308" s="890">
        <f t="shared" si="320"/>
        <v>0</v>
      </c>
      <c r="BK308" s="885">
        <f t="shared" si="321"/>
        <v>0</v>
      </c>
      <c r="BL308" s="885">
        <f t="shared" si="322"/>
        <v>0</v>
      </c>
      <c r="BM308" s="762"/>
      <c r="BN308" s="764"/>
      <c r="BO308" s="770"/>
      <c r="BP308" s="763"/>
      <c r="BQ308" s="764"/>
      <c r="BR308" s="770"/>
      <c r="BS308" s="768">
        <f t="shared" si="323"/>
        <v>0</v>
      </c>
      <c r="BT308" s="768">
        <f t="shared" si="324"/>
        <v>0</v>
      </c>
      <c r="BU308" s="771">
        <f t="shared" si="325"/>
        <v>0</v>
      </c>
      <c r="BV308" s="772"/>
      <c r="BW308" s="767"/>
      <c r="BX308" s="765"/>
      <c r="BY308" s="772"/>
      <c r="BZ308" s="767"/>
      <c r="CA308" s="765"/>
      <c r="CB308" s="772"/>
      <c r="CC308" s="767"/>
      <c r="CD308" s="765"/>
      <c r="CE308" s="773">
        <f t="shared" si="326"/>
        <v>0</v>
      </c>
      <c r="CF308" s="774">
        <f t="shared" si="327"/>
        <v>0</v>
      </c>
      <c r="CG308" s="775">
        <f t="shared" si="328"/>
        <v>0</v>
      </c>
      <c r="CH308" s="772"/>
      <c r="CI308" s="767"/>
      <c r="CJ308" s="776"/>
      <c r="CK308" s="874">
        <v>1486</v>
      </c>
      <c r="CL308" s="778">
        <v>1812</v>
      </c>
      <c r="CM308" s="764">
        <v>1934</v>
      </c>
      <c r="CN308" s="764">
        <v>2537</v>
      </c>
      <c r="CO308" s="779">
        <v>2690</v>
      </c>
      <c r="CP308" s="780">
        <v>2887</v>
      </c>
      <c r="CQ308" s="777">
        <v>827</v>
      </c>
      <c r="CR308" s="778">
        <v>750</v>
      </c>
      <c r="CS308" s="778">
        <v>465</v>
      </c>
      <c r="CT308" s="778">
        <v>473</v>
      </c>
      <c r="CU308" s="778">
        <v>56</v>
      </c>
      <c r="CV308" s="740">
        <v>506</v>
      </c>
      <c r="CW308" s="779">
        <v>603</v>
      </c>
      <c r="CX308" s="776">
        <v>732</v>
      </c>
      <c r="CY308" s="777"/>
      <c r="CZ308" s="778"/>
      <c r="DA308" s="778"/>
      <c r="DB308" s="778">
        <v>0</v>
      </c>
      <c r="DC308" s="778">
        <v>0</v>
      </c>
      <c r="DD308" s="779">
        <v>0</v>
      </c>
      <c r="DE308" s="779">
        <v>0</v>
      </c>
      <c r="DF308" s="776">
        <v>0</v>
      </c>
      <c r="DG308" s="892">
        <f t="shared" si="346"/>
        <v>827</v>
      </c>
      <c r="DH308" s="884">
        <f t="shared" si="329"/>
        <v>0</v>
      </c>
      <c r="DI308" s="883">
        <f t="shared" si="347"/>
        <v>750</v>
      </c>
      <c r="DJ308" s="884">
        <f t="shared" si="330"/>
        <v>0</v>
      </c>
      <c r="DK308" s="883">
        <f t="shared" si="348"/>
        <v>465</v>
      </c>
      <c r="DL308" s="884">
        <f t="shared" si="331"/>
        <v>0</v>
      </c>
      <c r="DM308" s="888">
        <f t="shared" si="352"/>
        <v>473</v>
      </c>
      <c r="DN308" s="886">
        <f t="shared" si="332"/>
        <v>473</v>
      </c>
      <c r="DO308" s="886">
        <f t="shared" si="353"/>
        <v>473</v>
      </c>
      <c r="DP308" s="888">
        <f t="shared" si="349"/>
        <v>56</v>
      </c>
      <c r="DQ308" s="886">
        <f t="shared" si="333"/>
        <v>56</v>
      </c>
      <c r="DR308" s="886">
        <f t="shared" si="354"/>
        <v>56</v>
      </c>
      <c r="DS308" s="888">
        <f t="shared" si="350"/>
        <v>506</v>
      </c>
      <c r="DT308" s="886">
        <f t="shared" si="334"/>
        <v>506</v>
      </c>
      <c r="DU308" s="886">
        <f t="shared" si="355"/>
        <v>506</v>
      </c>
      <c r="DV308" s="886">
        <f t="shared" si="335"/>
        <v>506</v>
      </c>
      <c r="DW308" s="888">
        <f t="shared" si="351"/>
        <v>603</v>
      </c>
      <c r="DX308" s="886">
        <f t="shared" si="336"/>
        <v>603</v>
      </c>
      <c r="DY308" s="886">
        <f t="shared" si="337"/>
        <v>603</v>
      </c>
      <c r="DZ308" s="954">
        <f t="shared" si="356"/>
        <v>732</v>
      </c>
      <c r="EA308" s="885">
        <f t="shared" si="338"/>
        <v>732</v>
      </c>
      <c r="EB308" s="885">
        <f t="shared" si="339"/>
        <v>732</v>
      </c>
      <c r="EC308" s="772">
        <v>275</v>
      </c>
      <c r="ED308" s="779">
        <v>359</v>
      </c>
      <c r="EE308" s="1054">
        <v>366</v>
      </c>
      <c r="EF308" s="763"/>
      <c r="EG308" s="767"/>
      <c r="EH308" s="782"/>
      <c r="EI308" s="774">
        <f t="shared" si="340"/>
        <v>231</v>
      </c>
      <c r="EJ308" s="774">
        <f t="shared" si="341"/>
        <v>244</v>
      </c>
      <c r="EK308" s="775">
        <f t="shared" si="342"/>
        <v>366</v>
      </c>
      <c r="EL308" s="772">
        <v>201</v>
      </c>
      <c r="EM308" s="767">
        <v>53</v>
      </c>
      <c r="EN308" s="770">
        <v>172</v>
      </c>
      <c r="EO308" s="772"/>
      <c r="EP308" s="767"/>
      <c r="EQ308" s="782">
        <v>102</v>
      </c>
      <c r="ER308" s="772"/>
      <c r="ES308" s="779"/>
      <c r="ET308" s="781"/>
      <c r="EU308" s="774">
        <f t="shared" si="343"/>
        <v>272</v>
      </c>
      <c r="EV308" s="774">
        <f t="shared" si="344"/>
        <v>3</v>
      </c>
      <c r="EW308" s="775">
        <f t="shared" si="345"/>
        <v>232</v>
      </c>
      <c r="EX308" s="772"/>
      <c r="EY308" s="767"/>
      <c r="EZ308" s="770"/>
    </row>
    <row r="309" spans="1:156">
      <c r="A309" s="661" t="s">
        <v>125</v>
      </c>
      <c r="B309" s="659" t="s">
        <v>800</v>
      </c>
      <c r="C309" s="834"/>
      <c r="D309" s="660">
        <v>199856</v>
      </c>
      <c r="E309" s="567">
        <v>8</v>
      </c>
      <c r="F309" s="762"/>
      <c r="G309" s="763"/>
      <c r="H309" s="763"/>
      <c r="I309" s="764"/>
      <c r="J309" s="764"/>
      <c r="K309" s="764"/>
      <c r="L309" s="765"/>
      <c r="M309" s="762"/>
      <c r="N309" s="763"/>
      <c r="O309" s="766"/>
      <c r="P309" s="766"/>
      <c r="Q309" s="763"/>
      <c r="R309" s="763"/>
      <c r="S309" s="763"/>
      <c r="T309" s="763"/>
      <c r="U309" s="763"/>
      <c r="V309" s="764"/>
      <c r="W309" s="767"/>
      <c r="X309" s="765"/>
      <c r="Y309" s="762"/>
      <c r="Z309" s="763"/>
      <c r="AA309" s="763"/>
      <c r="AB309" s="763"/>
      <c r="AC309" s="764"/>
      <c r="AD309" s="767"/>
      <c r="AE309" s="763"/>
      <c r="AF309" s="763"/>
      <c r="AG309" s="763"/>
      <c r="AH309" s="764"/>
      <c r="AI309" s="767"/>
      <c r="AJ309" s="765"/>
      <c r="AK309" s="892">
        <f t="shared" si="295"/>
        <v>0</v>
      </c>
      <c r="AL309" s="884">
        <f t="shared" si="296"/>
        <v>0</v>
      </c>
      <c r="AM309" s="883">
        <f t="shared" si="297"/>
        <v>0</v>
      </c>
      <c r="AN309" s="884">
        <f t="shared" si="298"/>
        <v>0</v>
      </c>
      <c r="AO309" s="883">
        <f t="shared" si="299"/>
        <v>0</v>
      </c>
      <c r="AP309" s="884">
        <f t="shared" si="300"/>
        <v>0</v>
      </c>
      <c r="AQ309" s="768">
        <f t="shared" si="301"/>
        <v>0</v>
      </c>
      <c r="AR309" s="883">
        <f t="shared" si="302"/>
        <v>0</v>
      </c>
      <c r="AS309" s="886">
        <f t="shared" si="303"/>
        <v>0</v>
      </c>
      <c r="AT309" s="888">
        <f t="shared" si="304"/>
        <v>0</v>
      </c>
      <c r="AU309" s="886">
        <f t="shared" si="305"/>
        <v>0</v>
      </c>
      <c r="AV309" s="886">
        <f t="shared" si="306"/>
        <v>0</v>
      </c>
      <c r="AW309" s="888">
        <f t="shared" si="307"/>
        <v>0</v>
      </c>
      <c r="AX309" s="886">
        <f t="shared" si="308"/>
        <v>0</v>
      </c>
      <c r="AY309" s="886">
        <f t="shared" si="309"/>
        <v>0</v>
      </c>
      <c r="AZ309" s="888">
        <f t="shared" si="310"/>
        <v>0</v>
      </c>
      <c r="BA309" s="884">
        <f t="shared" si="311"/>
        <v>0</v>
      </c>
      <c r="BB309" s="883">
        <f t="shared" si="312"/>
        <v>0</v>
      </c>
      <c r="BC309" s="884">
        <f t="shared" si="313"/>
        <v>0</v>
      </c>
      <c r="BD309" s="883">
        <f t="shared" si="314"/>
        <v>0</v>
      </c>
      <c r="BE309" s="886">
        <f t="shared" si="315"/>
        <v>0</v>
      </c>
      <c r="BF309" s="886">
        <f t="shared" si="316"/>
        <v>0</v>
      </c>
      <c r="BG309" s="888">
        <f t="shared" si="317"/>
        <v>0</v>
      </c>
      <c r="BH309" s="886">
        <f t="shared" si="318"/>
        <v>0</v>
      </c>
      <c r="BI309" s="886">
        <f t="shared" si="319"/>
        <v>0</v>
      </c>
      <c r="BJ309" s="890">
        <f t="shared" si="320"/>
        <v>0</v>
      </c>
      <c r="BK309" s="885">
        <f t="shared" si="321"/>
        <v>0</v>
      </c>
      <c r="BL309" s="885">
        <f t="shared" si="322"/>
        <v>0</v>
      </c>
      <c r="BM309" s="762"/>
      <c r="BN309" s="764"/>
      <c r="BO309" s="770"/>
      <c r="BP309" s="763"/>
      <c r="BQ309" s="764"/>
      <c r="BR309" s="770"/>
      <c r="BS309" s="768">
        <f t="shared" si="323"/>
        <v>0</v>
      </c>
      <c r="BT309" s="768">
        <f t="shared" si="324"/>
        <v>0</v>
      </c>
      <c r="BU309" s="771">
        <f t="shared" si="325"/>
        <v>0</v>
      </c>
      <c r="BV309" s="772"/>
      <c r="BW309" s="767"/>
      <c r="BX309" s="765"/>
      <c r="BY309" s="772"/>
      <c r="BZ309" s="767"/>
      <c r="CA309" s="765"/>
      <c r="CB309" s="772"/>
      <c r="CC309" s="767"/>
      <c r="CD309" s="765"/>
      <c r="CE309" s="773">
        <f t="shared" si="326"/>
        <v>0</v>
      </c>
      <c r="CF309" s="774">
        <f t="shared" si="327"/>
        <v>0</v>
      </c>
      <c r="CG309" s="775">
        <f t="shared" si="328"/>
        <v>0</v>
      </c>
      <c r="CH309" s="772"/>
      <c r="CI309" s="767"/>
      <c r="CJ309" s="776"/>
      <c r="CK309" s="874">
        <v>4017</v>
      </c>
      <c r="CL309" s="778">
        <v>4313</v>
      </c>
      <c r="CM309" s="764">
        <v>4525</v>
      </c>
      <c r="CN309" s="764">
        <v>9286</v>
      </c>
      <c r="CO309" s="779">
        <v>8663</v>
      </c>
      <c r="CP309" s="780">
        <v>8833</v>
      </c>
      <c r="CQ309" s="777">
        <v>898</v>
      </c>
      <c r="CR309" s="778">
        <v>593</v>
      </c>
      <c r="CS309" s="778">
        <v>946</v>
      </c>
      <c r="CT309" s="778">
        <v>732</v>
      </c>
      <c r="CU309" s="778">
        <v>931</v>
      </c>
      <c r="CV309" s="764">
        <v>1096</v>
      </c>
      <c r="CW309" s="779">
        <v>1245</v>
      </c>
      <c r="CX309" s="776">
        <v>1173</v>
      </c>
      <c r="CY309" s="777"/>
      <c r="CZ309" s="778"/>
      <c r="DA309" s="778"/>
      <c r="DB309" s="778">
        <v>36</v>
      </c>
      <c r="DC309" s="778">
        <v>47</v>
      </c>
      <c r="DD309" s="1047">
        <v>0</v>
      </c>
      <c r="DE309" s="779">
        <v>62</v>
      </c>
      <c r="DF309" s="776">
        <v>0</v>
      </c>
      <c r="DG309" s="892">
        <f t="shared" si="346"/>
        <v>898</v>
      </c>
      <c r="DH309" s="884">
        <f t="shared" si="329"/>
        <v>0</v>
      </c>
      <c r="DI309" s="883">
        <f t="shared" si="347"/>
        <v>593</v>
      </c>
      <c r="DJ309" s="884">
        <f t="shared" si="330"/>
        <v>0</v>
      </c>
      <c r="DK309" s="883">
        <f t="shared" si="348"/>
        <v>946</v>
      </c>
      <c r="DL309" s="884">
        <f t="shared" si="331"/>
        <v>0</v>
      </c>
      <c r="DM309" s="888">
        <f t="shared" si="352"/>
        <v>696</v>
      </c>
      <c r="DN309" s="886">
        <f t="shared" si="332"/>
        <v>696</v>
      </c>
      <c r="DO309" s="886">
        <f t="shared" si="353"/>
        <v>696</v>
      </c>
      <c r="DP309" s="888">
        <f t="shared" si="349"/>
        <v>884</v>
      </c>
      <c r="DQ309" s="886">
        <f t="shared" si="333"/>
        <v>884</v>
      </c>
      <c r="DR309" s="886">
        <f t="shared" si="354"/>
        <v>884</v>
      </c>
      <c r="DS309" s="888">
        <f t="shared" si="350"/>
        <v>1096</v>
      </c>
      <c r="DT309" s="886">
        <f t="shared" si="334"/>
        <v>1096</v>
      </c>
      <c r="DU309" s="886">
        <f t="shared" si="355"/>
        <v>1096</v>
      </c>
      <c r="DV309" s="886">
        <f t="shared" si="335"/>
        <v>1096</v>
      </c>
      <c r="DW309" s="888">
        <f t="shared" si="351"/>
        <v>1183</v>
      </c>
      <c r="DX309" s="886">
        <f t="shared" si="336"/>
        <v>1183</v>
      </c>
      <c r="DY309" s="886">
        <f t="shared" si="337"/>
        <v>1183</v>
      </c>
      <c r="DZ309" s="954">
        <f t="shared" si="356"/>
        <v>1173</v>
      </c>
      <c r="EA309" s="885">
        <f t="shared" si="338"/>
        <v>1173</v>
      </c>
      <c r="EB309" s="885">
        <f t="shared" si="339"/>
        <v>1173</v>
      </c>
      <c r="EC309" s="772">
        <v>628</v>
      </c>
      <c r="ED309" s="779">
        <v>736</v>
      </c>
      <c r="EE309" s="1054">
        <v>828</v>
      </c>
      <c r="EF309" s="763"/>
      <c r="EG309" s="767"/>
      <c r="EH309" s="782"/>
      <c r="EI309" s="774">
        <f t="shared" si="340"/>
        <v>468</v>
      </c>
      <c r="EJ309" s="774">
        <f t="shared" si="341"/>
        <v>447</v>
      </c>
      <c r="EK309" s="775">
        <f t="shared" si="342"/>
        <v>345</v>
      </c>
      <c r="EL309" s="772">
        <v>109</v>
      </c>
      <c r="EM309" s="767">
        <v>129</v>
      </c>
      <c r="EN309" s="770">
        <v>164</v>
      </c>
      <c r="EO309" s="772"/>
      <c r="EP309" s="767"/>
      <c r="EQ309" s="782">
        <v>284</v>
      </c>
      <c r="ER309" s="772">
        <v>82</v>
      </c>
      <c r="ES309" s="779">
        <v>107</v>
      </c>
      <c r="ET309" s="781">
        <v>132</v>
      </c>
      <c r="EU309" s="774">
        <f t="shared" si="343"/>
        <v>505</v>
      </c>
      <c r="EV309" s="774">
        <f t="shared" si="344"/>
        <v>648</v>
      </c>
      <c r="EW309" s="775">
        <f t="shared" si="345"/>
        <v>516</v>
      </c>
      <c r="EX309" s="772"/>
      <c r="EY309" s="767"/>
      <c r="EZ309" s="770"/>
    </row>
    <row r="310" spans="1:156">
      <c r="A310" s="658" t="s">
        <v>125</v>
      </c>
      <c r="B310" s="659" t="s">
        <v>801</v>
      </c>
      <c r="C310" s="834"/>
      <c r="D310" s="660">
        <v>199786</v>
      </c>
      <c r="E310" s="567">
        <v>9</v>
      </c>
      <c r="F310" s="762"/>
      <c r="G310" s="763"/>
      <c r="H310" s="763"/>
      <c r="I310" s="764"/>
      <c r="J310" s="764"/>
      <c r="K310" s="764"/>
      <c r="L310" s="765"/>
      <c r="M310" s="762"/>
      <c r="N310" s="763"/>
      <c r="O310" s="766"/>
      <c r="P310" s="766"/>
      <c r="Q310" s="763"/>
      <c r="R310" s="763"/>
      <c r="S310" s="763"/>
      <c r="T310" s="763"/>
      <c r="U310" s="763"/>
      <c r="V310" s="764"/>
      <c r="W310" s="767"/>
      <c r="X310" s="765"/>
      <c r="Y310" s="762"/>
      <c r="Z310" s="763"/>
      <c r="AA310" s="763"/>
      <c r="AB310" s="763"/>
      <c r="AC310" s="764"/>
      <c r="AD310" s="767"/>
      <c r="AE310" s="763"/>
      <c r="AF310" s="763"/>
      <c r="AG310" s="763"/>
      <c r="AH310" s="764"/>
      <c r="AI310" s="767"/>
      <c r="AJ310" s="765"/>
      <c r="AK310" s="892">
        <f t="shared" si="295"/>
        <v>0</v>
      </c>
      <c r="AL310" s="884">
        <f t="shared" si="296"/>
        <v>0</v>
      </c>
      <c r="AM310" s="883">
        <f t="shared" si="297"/>
        <v>0</v>
      </c>
      <c r="AN310" s="884">
        <f t="shared" si="298"/>
        <v>0</v>
      </c>
      <c r="AO310" s="883">
        <f t="shared" si="299"/>
        <v>0</v>
      </c>
      <c r="AP310" s="884">
        <f t="shared" si="300"/>
        <v>0</v>
      </c>
      <c r="AQ310" s="768">
        <f t="shared" si="301"/>
        <v>0</v>
      </c>
      <c r="AR310" s="883">
        <f t="shared" si="302"/>
        <v>0</v>
      </c>
      <c r="AS310" s="886">
        <f t="shared" si="303"/>
        <v>0</v>
      </c>
      <c r="AT310" s="888">
        <f t="shared" si="304"/>
        <v>0</v>
      </c>
      <c r="AU310" s="886">
        <f t="shared" si="305"/>
        <v>0</v>
      </c>
      <c r="AV310" s="886">
        <f t="shared" si="306"/>
        <v>0</v>
      </c>
      <c r="AW310" s="888">
        <f t="shared" si="307"/>
        <v>0</v>
      </c>
      <c r="AX310" s="886">
        <f t="shared" si="308"/>
        <v>0</v>
      </c>
      <c r="AY310" s="886">
        <f t="shared" si="309"/>
        <v>0</v>
      </c>
      <c r="AZ310" s="888">
        <f t="shared" si="310"/>
        <v>0</v>
      </c>
      <c r="BA310" s="884">
        <f t="shared" si="311"/>
        <v>0</v>
      </c>
      <c r="BB310" s="883">
        <f t="shared" si="312"/>
        <v>0</v>
      </c>
      <c r="BC310" s="884">
        <f t="shared" si="313"/>
        <v>0</v>
      </c>
      <c r="BD310" s="883">
        <f t="shared" si="314"/>
        <v>0</v>
      </c>
      <c r="BE310" s="886">
        <f t="shared" si="315"/>
        <v>0</v>
      </c>
      <c r="BF310" s="886">
        <f t="shared" si="316"/>
        <v>0</v>
      </c>
      <c r="BG310" s="888">
        <f t="shared" si="317"/>
        <v>0</v>
      </c>
      <c r="BH310" s="886">
        <f t="shared" si="318"/>
        <v>0</v>
      </c>
      <c r="BI310" s="886">
        <f t="shared" si="319"/>
        <v>0</v>
      </c>
      <c r="BJ310" s="890">
        <f t="shared" si="320"/>
        <v>0</v>
      </c>
      <c r="BK310" s="885">
        <f t="shared" si="321"/>
        <v>0</v>
      </c>
      <c r="BL310" s="885">
        <f t="shared" si="322"/>
        <v>0</v>
      </c>
      <c r="BM310" s="762"/>
      <c r="BN310" s="764"/>
      <c r="BO310" s="770"/>
      <c r="BP310" s="763"/>
      <c r="BQ310" s="764"/>
      <c r="BR310" s="770"/>
      <c r="BS310" s="768">
        <f t="shared" si="323"/>
        <v>0</v>
      </c>
      <c r="BT310" s="768">
        <f t="shared" si="324"/>
        <v>0</v>
      </c>
      <c r="BU310" s="771">
        <f t="shared" si="325"/>
        <v>0</v>
      </c>
      <c r="BV310" s="772"/>
      <c r="BW310" s="767"/>
      <c r="BX310" s="765"/>
      <c r="BY310" s="772"/>
      <c r="BZ310" s="767"/>
      <c r="CA310" s="765"/>
      <c r="CB310" s="772"/>
      <c r="CC310" s="767"/>
      <c r="CD310" s="765"/>
      <c r="CE310" s="773">
        <f t="shared" si="326"/>
        <v>0</v>
      </c>
      <c r="CF310" s="774">
        <f t="shared" si="327"/>
        <v>0</v>
      </c>
      <c r="CG310" s="775">
        <f t="shared" si="328"/>
        <v>0</v>
      </c>
      <c r="CH310" s="772"/>
      <c r="CI310" s="767"/>
      <c r="CJ310" s="776"/>
      <c r="CK310" s="874">
        <v>1910</v>
      </c>
      <c r="CL310" s="778">
        <v>860</v>
      </c>
      <c r="CM310" s="764">
        <v>1598</v>
      </c>
      <c r="CN310" s="764">
        <v>1446</v>
      </c>
      <c r="CO310" s="779">
        <v>2795</v>
      </c>
      <c r="CP310" s="780">
        <v>2551</v>
      </c>
      <c r="CQ310" s="777">
        <v>382</v>
      </c>
      <c r="CR310" s="778">
        <v>257</v>
      </c>
      <c r="CS310" s="778">
        <v>385</v>
      </c>
      <c r="CT310" s="778">
        <v>351</v>
      </c>
      <c r="CU310" s="778">
        <v>361</v>
      </c>
      <c r="CV310" s="740">
        <v>316</v>
      </c>
      <c r="CW310" s="779">
        <v>558</v>
      </c>
      <c r="CX310" s="856">
        <v>569</v>
      </c>
      <c r="CY310" s="777"/>
      <c r="CZ310" s="778"/>
      <c r="DA310" s="778"/>
      <c r="DB310" s="778">
        <v>0</v>
      </c>
      <c r="DC310" s="778">
        <v>0</v>
      </c>
      <c r="DD310" s="779">
        <v>0</v>
      </c>
      <c r="DE310" s="779">
        <v>0</v>
      </c>
      <c r="DF310" s="776">
        <v>0</v>
      </c>
      <c r="DG310" s="892">
        <f t="shared" si="346"/>
        <v>382</v>
      </c>
      <c r="DH310" s="884">
        <f t="shared" si="329"/>
        <v>0</v>
      </c>
      <c r="DI310" s="883">
        <f t="shared" si="347"/>
        <v>257</v>
      </c>
      <c r="DJ310" s="884">
        <f t="shared" si="330"/>
        <v>0</v>
      </c>
      <c r="DK310" s="883">
        <f t="shared" si="348"/>
        <v>385</v>
      </c>
      <c r="DL310" s="884">
        <f t="shared" si="331"/>
        <v>0</v>
      </c>
      <c r="DM310" s="888">
        <f t="shared" si="352"/>
        <v>351</v>
      </c>
      <c r="DN310" s="886">
        <f t="shared" si="332"/>
        <v>351</v>
      </c>
      <c r="DO310" s="886">
        <f t="shared" si="353"/>
        <v>351</v>
      </c>
      <c r="DP310" s="888">
        <f t="shared" si="349"/>
        <v>361</v>
      </c>
      <c r="DQ310" s="886">
        <f t="shared" si="333"/>
        <v>361</v>
      </c>
      <c r="DR310" s="886">
        <f t="shared" si="354"/>
        <v>361</v>
      </c>
      <c r="DS310" s="888">
        <f t="shared" si="350"/>
        <v>316</v>
      </c>
      <c r="DT310" s="886">
        <f t="shared" si="334"/>
        <v>316</v>
      </c>
      <c r="DU310" s="886">
        <f t="shared" si="355"/>
        <v>316</v>
      </c>
      <c r="DV310" s="886">
        <f t="shared" si="335"/>
        <v>316</v>
      </c>
      <c r="DW310" s="888">
        <f t="shared" si="351"/>
        <v>558</v>
      </c>
      <c r="DX310" s="886">
        <f t="shared" si="336"/>
        <v>558</v>
      </c>
      <c r="DY310" s="886">
        <f t="shared" si="337"/>
        <v>558</v>
      </c>
      <c r="DZ310" s="954">
        <f t="shared" si="356"/>
        <v>569</v>
      </c>
      <c r="EA310" s="885">
        <f t="shared" si="338"/>
        <v>569</v>
      </c>
      <c r="EB310" s="885">
        <f t="shared" si="339"/>
        <v>569</v>
      </c>
      <c r="EC310" s="772">
        <v>171</v>
      </c>
      <c r="ED310" s="779">
        <v>234</v>
      </c>
      <c r="EE310" s="1054">
        <v>295</v>
      </c>
      <c r="EF310" s="763"/>
      <c r="EG310" s="767"/>
      <c r="EH310" s="782"/>
      <c r="EI310" s="774">
        <f t="shared" si="340"/>
        <v>145</v>
      </c>
      <c r="EJ310" s="774">
        <f t="shared" si="341"/>
        <v>324</v>
      </c>
      <c r="EK310" s="775">
        <f t="shared" si="342"/>
        <v>274</v>
      </c>
      <c r="EL310" s="772">
        <v>65</v>
      </c>
      <c r="EM310" s="767">
        <v>76</v>
      </c>
      <c r="EN310" s="770">
        <v>80</v>
      </c>
      <c r="EO310" s="772"/>
      <c r="EP310" s="767"/>
      <c r="EQ310" s="782">
        <v>20</v>
      </c>
      <c r="ER310" s="772">
        <v>55</v>
      </c>
      <c r="ES310" s="779">
        <v>44</v>
      </c>
      <c r="ET310" s="781">
        <v>62</v>
      </c>
      <c r="EU310" s="774">
        <f t="shared" si="343"/>
        <v>231</v>
      </c>
      <c r="EV310" s="774">
        <f t="shared" si="344"/>
        <v>241</v>
      </c>
      <c r="EW310" s="775">
        <f t="shared" si="345"/>
        <v>154</v>
      </c>
      <c r="EX310" s="772"/>
      <c r="EY310" s="767"/>
      <c r="EZ310" s="770"/>
    </row>
    <row r="311" spans="1:156">
      <c r="A311" s="658" t="s">
        <v>125</v>
      </c>
      <c r="B311" s="659" t="s">
        <v>802</v>
      </c>
      <c r="C311" s="834"/>
      <c r="D311" s="660">
        <v>198118</v>
      </c>
      <c r="E311" s="567">
        <v>9</v>
      </c>
      <c r="F311" s="762"/>
      <c r="G311" s="763"/>
      <c r="H311" s="763"/>
      <c r="I311" s="764"/>
      <c r="J311" s="764"/>
      <c r="K311" s="764"/>
      <c r="L311" s="765"/>
      <c r="M311" s="762"/>
      <c r="N311" s="763"/>
      <c r="O311" s="766"/>
      <c r="P311" s="766"/>
      <c r="Q311" s="763"/>
      <c r="R311" s="763"/>
      <c r="S311" s="763"/>
      <c r="T311" s="763"/>
      <c r="U311" s="763"/>
      <c r="V311" s="764"/>
      <c r="W311" s="767"/>
      <c r="X311" s="765"/>
      <c r="Y311" s="762"/>
      <c r="Z311" s="763"/>
      <c r="AA311" s="763"/>
      <c r="AB311" s="763"/>
      <c r="AC311" s="764"/>
      <c r="AD311" s="767"/>
      <c r="AE311" s="763"/>
      <c r="AF311" s="763"/>
      <c r="AG311" s="763"/>
      <c r="AH311" s="764"/>
      <c r="AI311" s="767"/>
      <c r="AJ311" s="765"/>
      <c r="AK311" s="892">
        <f t="shared" si="295"/>
        <v>0</v>
      </c>
      <c r="AL311" s="884">
        <f t="shared" si="296"/>
        <v>0</v>
      </c>
      <c r="AM311" s="883">
        <f t="shared" si="297"/>
        <v>0</v>
      </c>
      <c r="AN311" s="884">
        <f t="shared" si="298"/>
        <v>0</v>
      </c>
      <c r="AO311" s="883">
        <f t="shared" si="299"/>
        <v>0</v>
      </c>
      <c r="AP311" s="884">
        <f t="shared" si="300"/>
        <v>0</v>
      </c>
      <c r="AQ311" s="768">
        <f t="shared" si="301"/>
        <v>0</v>
      </c>
      <c r="AR311" s="883">
        <f t="shared" si="302"/>
        <v>0</v>
      </c>
      <c r="AS311" s="886">
        <f t="shared" si="303"/>
        <v>0</v>
      </c>
      <c r="AT311" s="888">
        <f t="shared" si="304"/>
        <v>0</v>
      </c>
      <c r="AU311" s="886">
        <f t="shared" si="305"/>
        <v>0</v>
      </c>
      <c r="AV311" s="886">
        <f t="shared" si="306"/>
        <v>0</v>
      </c>
      <c r="AW311" s="888">
        <f t="shared" si="307"/>
        <v>0</v>
      </c>
      <c r="AX311" s="886">
        <f t="shared" si="308"/>
        <v>0</v>
      </c>
      <c r="AY311" s="886">
        <f t="shared" si="309"/>
        <v>0</v>
      </c>
      <c r="AZ311" s="888">
        <f t="shared" si="310"/>
        <v>0</v>
      </c>
      <c r="BA311" s="884">
        <f t="shared" si="311"/>
        <v>0</v>
      </c>
      <c r="BB311" s="883">
        <f t="shared" si="312"/>
        <v>0</v>
      </c>
      <c r="BC311" s="884">
        <f t="shared" si="313"/>
        <v>0</v>
      </c>
      <c r="BD311" s="883">
        <f t="shared" si="314"/>
        <v>0</v>
      </c>
      <c r="BE311" s="886">
        <f t="shared" si="315"/>
        <v>0</v>
      </c>
      <c r="BF311" s="886">
        <f t="shared" si="316"/>
        <v>0</v>
      </c>
      <c r="BG311" s="888">
        <f t="shared" si="317"/>
        <v>0</v>
      </c>
      <c r="BH311" s="886">
        <f t="shared" si="318"/>
        <v>0</v>
      </c>
      <c r="BI311" s="886">
        <f t="shared" si="319"/>
        <v>0</v>
      </c>
      <c r="BJ311" s="890">
        <f t="shared" si="320"/>
        <v>0</v>
      </c>
      <c r="BK311" s="885">
        <f t="shared" si="321"/>
        <v>0</v>
      </c>
      <c r="BL311" s="885">
        <f t="shared" si="322"/>
        <v>0</v>
      </c>
      <c r="BM311" s="762"/>
      <c r="BN311" s="764"/>
      <c r="BO311" s="770"/>
      <c r="BP311" s="763"/>
      <c r="BQ311" s="764"/>
      <c r="BR311" s="770"/>
      <c r="BS311" s="768">
        <f t="shared" si="323"/>
        <v>0</v>
      </c>
      <c r="BT311" s="768">
        <f t="shared" si="324"/>
        <v>0</v>
      </c>
      <c r="BU311" s="771">
        <f t="shared" si="325"/>
        <v>0</v>
      </c>
      <c r="BV311" s="772"/>
      <c r="BW311" s="767"/>
      <c r="BX311" s="765"/>
      <c r="BY311" s="772"/>
      <c r="BZ311" s="767"/>
      <c r="CA311" s="765"/>
      <c r="CB311" s="772"/>
      <c r="CC311" s="767"/>
      <c r="CD311" s="765"/>
      <c r="CE311" s="773">
        <f t="shared" si="326"/>
        <v>0</v>
      </c>
      <c r="CF311" s="774">
        <f t="shared" si="327"/>
        <v>0</v>
      </c>
      <c r="CG311" s="775">
        <f t="shared" si="328"/>
        <v>0</v>
      </c>
      <c r="CH311" s="772"/>
      <c r="CI311" s="767"/>
      <c r="CJ311" s="776"/>
      <c r="CK311" s="874">
        <v>1681</v>
      </c>
      <c r="CL311" s="778">
        <v>1634</v>
      </c>
      <c r="CM311" s="764">
        <v>1508</v>
      </c>
      <c r="CN311" s="764">
        <v>1568</v>
      </c>
      <c r="CO311" s="779">
        <v>2809</v>
      </c>
      <c r="CP311" s="780">
        <v>2791</v>
      </c>
      <c r="CQ311" s="777">
        <v>509</v>
      </c>
      <c r="CR311" s="778">
        <v>269</v>
      </c>
      <c r="CS311" s="778">
        <v>415</v>
      </c>
      <c r="CT311" s="778">
        <v>397</v>
      </c>
      <c r="CU311" s="778">
        <v>437</v>
      </c>
      <c r="CV311" s="740">
        <v>394</v>
      </c>
      <c r="CW311" s="779">
        <v>677</v>
      </c>
      <c r="CX311" s="856">
        <v>568</v>
      </c>
      <c r="CY311" s="777"/>
      <c r="CZ311" s="778"/>
      <c r="DA311" s="778"/>
      <c r="DB311" s="778">
        <v>0</v>
      </c>
      <c r="DC311" s="778">
        <v>0</v>
      </c>
      <c r="DD311" s="779">
        <v>0</v>
      </c>
      <c r="DE311" s="779">
        <v>0</v>
      </c>
      <c r="DF311" s="776">
        <v>0</v>
      </c>
      <c r="DG311" s="892">
        <f t="shared" si="346"/>
        <v>509</v>
      </c>
      <c r="DH311" s="884">
        <f t="shared" si="329"/>
        <v>0</v>
      </c>
      <c r="DI311" s="883">
        <f t="shared" si="347"/>
        <v>269</v>
      </c>
      <c r="DJ311" s="884">
        <f t="shared" si="330"/>
        <v>0</v>
      </c>
      <c r="DK311" s="883">
        <f t="shared" si="348"/>
        <v>415</v>
      </c>
      <c r="DL311" s="884">
        <f t="shared" si="331"/>
        <v>0</v>
      </c>
      <c r="DM311" s="888">
        <f t="shared" si="352"/>
        <v>397</v>
      </c>
      <c r="DN311" s="886">
        <f t="shared" si="332"/>
        <v>397</v>
      </c>
      <c r="DO311" s="886">
        <f t="shared" si="353"/>
        <v>397</v>
      </c>
      <c r="DP311" s="888">
        <f t="shared" si="349"/>
        <v>437</v>
      </c>
      <c r="DQ311" s="886">
        <f t="shared" si="333"/>
        <v>437</v>
      </c>
      <c r="DR311" s="886">
        <f t="shared" si="354"/>
        <v>437</v>
      </c>
      <c r="DS311" s="888">
        <f t="shared" si="350"/>
        <v>394</v>
      </c>
      <c r="DT311" s="886">
        <f t="shared" si="334"/>
        <v>394</v>
      </c>
      <c r="DU311" s="886">
        <f t="shared" si="355"/>
        <v>394</v>
      </c>
      <c r="DV311" s="886">
        <f t="shared" si="335"/>
        <v>394</v>
      </c>
      <c r="DW311" s="888">
        <f t="shared" si="351"/>
        <v>677</v>
      </c>
      <c r="DX311" s="886">
        <f t="shared" si="336"/>
        <v>677</v>
      </c>
      <c r="DY311" s="886">
        <f t="shared" si="337"/>
        <v>677</v>
      </c>
      <c r="DZ311" s="954">
        <f t="shared" si="356"/>
        <v>568</v>
      </c>
      <c r="EA311" s="885">
        <f t="shared" si="338"/>
        <v>568</v>
      </c>
      <c r="EB311" s="885">
        <f t="shared" si="339"/>
        <v>568</v>
      </c>
      <c r="EC311" s="772">
        <v>306</v>
      </c>
      <c r="ED311" s="779">
        <v>272</v>
      </c>
      <c r="EE311" s="1054">
        <v>416</v>
      </c>
      <c r="EF311" s="763"/>
      <c r="EG311" s="767"/>
      <c r="EH311" s="782"/>
      <c r="EI311" s="774">
        <f t="shared" si="340"/>
        <v>88</v>
      </c>
      <c r="EJ311" s="774">
        <f t="shared" si="341"/>
        <v>405</v>
      </c>
      <c r="EK311" s="775">
        <f t="shared" si="342"/>
        <v>152</v>
      </c>
      <c r="EL311" s="772">
        <v>92</v>
      </c>
      <c r="EM311" s="767">
        <v>105</v>
      </c>
      <c r="EN311" s="770">
        <v>94</v>
      </c>
      <c r="EO311" s="772"/>
      <c r="EP311" s="767"/>
      <c r="EQ311" s="782">
        <v>67</v>
      </c>
      <c r="ER311" s="772"/>
      <c r="ES311" s="779"/>
      <c r="ET311" s="781"/>
      <c r="EU311" s="774">
        <f t="shared" si="343"/>
        <v>305</v>
      </c>
      <c r="EV311" s="774">
        <f t="shared" si="344"/>
        <v>332</v>
      </c>
      <c r="EW311" s="775">
        <f t="shared" si="345"/>
        <v>233</v>
      </c>
      <c r="EX311" s="772"/>
      <c r="EY311" s="767"/>
      <c r="EZ311" s="770"/>
    </row>
    <row r="312" spans="1:156">
      <c r="A312" s="658" t="s">
        <v>125</v>
      </c>
      <c r="B312" s="659" t="s">
        <v>803</v>
      </c>
      <c r="C312" s="835"/>
      <c r="D312" s="660">
        <v>198233</v>
      </c>
      <c r="E312" s="567">
        <v>9</v>
      </c>
      <c r="F312" s="762"/>
      <c r="G312" s="763"/>
      <c r="H312" s="763"/>
      <c r="I312" s="764"/>
      <c r="J312" s="764"/>
      <c r="K312" s="764"/>
      <c r="L312" s="765"/>
      <c r="M312" s="762"/>
      <c r="N312" s="763"/>
      <c r="O312" s="766"/>
      <c r="P312" s="766"/>
      <c r="Q312" s="763"/>
      <c r="R312" s="763"/>
      <c r="S312" s="763"/>
      <c r="T312" s="763"/>
      <c r="U312" s="763"/>
      <c r="V312" s="764"/>
      <c r="W312" s="767"/>
      <c r="X312" s="765"/>
      <c r="Y312" s="762"/>
      <c r="Z312" s="763"/>
      <c r="AA312" s="763"/>
      <c r="AB312" s="763"/>
      <c r="AC312" s="764"/>
      <c r="AD312" s="767"/>
      <c r="AE312" s="763"/>
      <c r="AF312" s="763"/>
      <c r="AG312" s="763"/>
      <c r="AH312" s="764"/>
      <c r="AI312" s="767"/>
      <c r="AJ312" s="765"/>
      <c r="AK312" s="892">
        <f t="shared" si="295"/>
        <v>0</v>
      </c>
      <c r="AL312" s="884">
        <f t="shared" si="296"/>
        <v>0</v>
      </c>
      <c r="AM312" s="883">
        <f t="shared" si="297"/>
        <v>0</v>
      </c>
      <c r="AN312" s="884">
        <f t="shared" si="298"/>
        <v>0</v>
      </c>
      <c r="AO312" s="883">
        <f t="shared" si="299"/>
        <v>0</v>
      </c>
      <c r="AP312" s="884">
        <f t="shared" si="300"/>
        <v>0</v>
      </c>
      <c r="AQ312" s="768">
        <f t="shared" si="301"/>
        <v>0</v>
      </c>
      <c r="AR312" s="883">
        <f t="shared" si="302"/>
        <v>0</v>
      </c>
      <c r="AS312" s="886">
        <f t="shared" si="303"/>
        <v>0</v>
      </c>
      <c r="AT312" s="888">
        <f t="shared" si="304"/>
        <v>0</v>
      </c>
      <c r="AU312" s="886">
        <f t="shared" si="305"/>
        <v>0</v>
      </c>
      <c r="AV312" s="886">
        <f t="shared" si="306"/>
        <v>0</v>
      </c>
      <c r="AW312" s="888">
        <f t="shared" si="307"/>
        <v>0</v>
      </c>
      <c r="AX312" s="886">
        <f t="shared" si="308"/>
        <v>0</v>
      </c>
      <c r="AY312" s="886">
        <f t="shared" si="309"/>
        <v>0</v>
      </c>
      <c r="AZ312" s="888">
        <f t="shared" si="310"/>
        <v>0</v>
      </c>
      <c r="BA312" s="884">
        <f t="shared" si="311"/>
        <v>0</v>
      </c>
      <c r="BB312" s="883">
        <f t="shared" si="312"/>
        <v>0</v>
      </c>
      <c r="BC312" s="884">
        <f t="shared" si="313"/>
        <v>0</v>
      </c>
      <c r="BD312" s="883">
        <f t="shared" si="314"/>
        <v>0</v>
      </c>
      <c r="BE312" s="886">
        <f t="shared" si="315"/>
        <v>0</v>
      </c>
      <c r="BF312" s="886">
        <f t="shared" si="316"/>
        <v>0</v>
      </c>
      <c r="BG312" s="888">
        <f t="shared" si="317"/>
        <v>0</v>
      </c>
      <c r="BH312" s="886">
        <f t="shared" si="318"/>
        <v>0</v>
      </c>
      <c r="BI312" s="886">
        <f t="shared" si="319"/>
        <v>0</v>
      </c>
      <c r="BJ312" s="890">
        <f t="shared" si="320"/>
        <v>0</v>
      </c>
      <c r="BK312" s="885">
        <f t="shared" si="321"/>
        <v>0</v>
      </c>
      <c r="BL312" s="885">
        <f t="shared" si="322"/>
        <v>0</v>
      </c>
      <c r="BM312" s="762"/>
      <c r="BN312" s="764"/>
      <c r="BO312" s="770"/>
      <c r="BP312" s="763"/>
      <c r="BQ312" s="764"/>
      <c r="BR312" s="770"/>
      <c r="BS312" s="768">
        <f t="shared" si="323"/>
        <v>0</v>
      </c>
      <c r="BT312" s="768">
        <f t="shared" si="324"/>
        <v>0</v>
      </c>
      <c r="BU312" s="771">
        <f t="shared" si="325"/>
        <v>0</v>
      </c>
      <c r="BV312" s="772"/>
      <c r="BW312" s="767"/>
      <c r="BX312" s="765"/>
      <c r="BY312" s="772"/>
      <c r="BZ312" s="767"/>
      <c r="CA312" s="765"/>
      <c r="CB312" s="772"/>
      <c r="CC312" s="767"/>
      <c r="CD312" s="765"/>
      <c r="CE312" s="773">
        <f t="shared" si="326"/>
        <v>0</v>
      </c>
      <c r="CF312" s="774">
        <f t="shared" si="327"/>
        <v>0</v>
      </c>
      <c r="CG312" s="775">
        <f t="shared" si="328"/>
        <v>0</v>
      </c>
      <c r="CH312" s="772"/>
      <c r="CI312" s="767"/>
      <c r="CJ312" s="776"/>
      <c r="CK312" s="874">
        <v>1648</v>
      </c>
      <c r="CL312" s="778">
        <v>1059</v>
      </c>
      <c r="CM312" s="764">
        <v>1913</v>
      </c>
      <c r="CN312" s="764">
        <v>2468</v>
      </c>
      <c r="CO312" s="779">
        <v>2643</v>
      </c>
      <c r="CP312" s="780">
        <v>3062</v>
      </c>
      <c r="CQ312" s="777">
        <v>519</v>
      </c>
      <c r="CR312" s="778">
        <v>488</v>
      </c>
      <c r="CS312" s="778">
        <v>632</v>
      </c>
      <c r="CT312" s="778">
        <v>608</v>
      </c>
      <c r="CU312" s="778">
        <v>504</v>
      </c>
      <c r="CV312" s="764">
        <v>538</v>
      </c>
      <c r="CW312" s="779">
        <v>671</v>
      </c>
      <c r="CX312" s="856">
        <v>494</v>
      </c>
      <c r="CY312" s="777"/>
      <c r="CZ312" s="778"/>
      <c r="DA312" s="778"/>
      <c r="DB312" s="778">
        <v>0</v>
      </c>
      <c r="DC312" s="778">
        <v>0</v>
      </c>
      <c r="DD312" s="779">
        <v>0</v>
      </c>
      <c r="DE312" s="779">
        <v>0</v>
      </c>
      <c r="DF312" s="776">
        <v>0</v>
      </c>
      <c r="DG312" s="892">
        <f t="shared" si="346"/>
        <v>519</v>
      </c>
      <c r="DH312" s="884">
        <f t="shared" si="329"/>
        <v>0</v>
      </c>
      <c r="DI312" s="883">
        <f t="shared" si="347"/>
        <v>488</v>
      </c>
      <c r="DJ312" s="884">
        <f t="shared" si="330"/>
        <v>0</v>
      </c>
      <c r="DK312" s="883">
        <f t="shared" si="348"/>
        <v>632</v>
      </c>
      <c r="DL312" s="884">
        <f t="shared" si="331"/>
        <v>0</v>
      </c>
      <c r="DM312" s="888">
        <f t="shared" si="352"/>
        <v>608</v>
      </c>
      <c r="DN312" s="886">
        <f t="shared" si="332"/>
        <v>608</v>
      </c>
      <c r="DO312" s="886">
        <f t="shared" si="353"/>
        <v>608</v>
      </c>
      <c r="DP312" s="888">
        <f t="shared" si="349"/>
        <v>504</v>
      </c>
      <c r="DQ312" s="886">
        <f t="shared" si="333"/>
        <v>504</v>
      </c>
      <c r="DR312" s="886">
        <f t="shared" si="354"/>
        <v>504</v>
      </c>
      <c r="DS312" s="888">
        <f t="shared" si="350"/>
        <v>538</v>
      </c>
      <c r="DT312" s="886">
        <f t="shared" si="334"/>
        <v>538</v>
      </c>
      <c r="DU312" s="886">
        <f t="shared" si="355"/>
        <v>538</v>
      </c>
      <c r="DV312" s="886">
        <f t="shared" si="335"/>
        <v>538</v>
      </c>
      <c r="DW312" s="888">
        <f t="shared" si="351"/>
        <v>671</v>
      </c>
      <c r="DX312" s="886">
        <f t="shared" si="336"/>
        <v>671</v>
      </c>
      <c r="DY312" s="886">
        <f t="shared" si="337"/>
        <v>671</v>
      </c>
      <c r="DZ312" s="954">
        <f t="shared" si="356"/>
        <v>494</v>
      </c>
      <c r="EA312" s="885">
        <f t="shared" si="338"/>
        <v>494</v>
      </c>
      <c r="EB312" s="885">
        <f t="shared" si="339"/>
        <v>494</v>
      </c>
      <c r="EC312" s="772">
        <v>318</v>
      </c>
      <c r="ED312" s="779">
        <v>405</v>
      </c>
      <c r="EE312" s="1055">
        <v>530</v>
      </c>
      <c r="EF312" s="763"/>
      <c r="EG312" s="767"/>
      <c r="EH312" s="782"/>
      <c r="EI312" s="774">
        <f t="shared" si="340"/>
        <v>220</v>
      </c>
      <c r="EJ312" s="774">
        <f t="shared" si="341"/>
        <v>266</v>
      </c>
      <c r="EK312" s="775">
        <f t="shared" si="342"/>
        <v>-36</v>
      </c>
      <c r="EL312" s="772">
        <v>74</v>
      </c>
      <c r="EM312" s="767">
        <v>26</v>
      </c>
      <c r="EN312" s="770">
        <v>71</v>
      </c>
      <c r="EO312" s="772"/>
      <c r="EP312" s="767"/>
      <c r="EQ312" s="782">
        <v>94</v>
      </c>
      <c r="ER312" s="772"/>
      <c r="ES312" s="779"/>
      <c r="ET312" s="781"/>
      <c r="EU312" s="774">
        <f t="shared" si="343"/>
        <v>534</v>
      </c>
      <c r="EV312" s="774">
        <f t="shared" si="344"/>
        <v>478</v>
      </c>
      <c r="EW312" s="775">
        <f t="shared" si="345"/>
        <v>373</v>
      </c>
      <c r="EX312" s="772"/>
      <c r="EY312" s="767"/>
      <c r="EZ312" s="770"/>
    </row>
    <row r="313" spans="1:156">
      <c r="A313" s="658" t="s">
        <v>125</v>
      </c>
      <c r="B313" s="659" t="s">
        <v>804</v>
      </c>
      <c r="C313" s="835"/>
      <c r="D313" s="660">
        <v>198251</v>
      </c>
      <c r="E313" s="567">
        <v>9</v>
      </c>
      <c r="F313" s="762"/>
      <c r="G313" s="763"/>
      <c r="H313" s="763"/>
      <c r="I313" s="764"/>
      <c r="J313" s="764"/>
      <c r="K313" s="764"/>
      <c r="L313" s="765"/>
      <c r="M313" s="762"/>
      <c r="N313" s="763"/>
      <c r="O313" s="766"/>
      <c r="P313" s="766"/>
      <c r="Q313" s="763"/>
      <c r="R313" s="763"/>
      <c r="S313" s="763"/>
      <c r="T313" s="763"/>
      <c r="U313" s="763"/>
      <c r="V313" s="764"/>
      <c r="W313" s="767"/>
      <c r="X313" s="765"/>
      <c r="Y313" s="762"/>
      <c r="Z313" s="763"/>
      <c r="AA313" s="763"/>
      <c r="AB313" s="763"/>
      <c r="AC313" s="764"/>
      <c r="AD313" s="767"/>
      <c r="AE313" s="763"/>
      <c r="AF313" s="763"/>
      <c r="AG313" s="763"/>
      <c r="AH313" s="764"/>
      <c r="AI313" s="767"/>
      <c r="AJ313" s="765"/>
      <c r="AK313" s="892">
        <f t="shared" si="295"/>
        <v>0</v>
      </c>
      <c r="AL313" s="884">
        <f t="shared" si="296"/>
        <v>0</v>
      </c>
      <c r="AM313" s="883">
        <f t="shared" si="297"/>
        <v>0</v>
      </c>
      <c r="AN313" s="884">
        <f t="shared" si="298"/>
        <v>0</v>
      </c>
      <c r="AO313" s="883">
        <f t="shared" si="299"/>
        <v>0</v>
      </c>
      <c r="AP313" s="884">
        <f t="shared" si="300"/>
        <v>0</v>
      </c>
      <c r="AQ313" s="768">
        <f t="shared" si="301"/>
        <v>0</v>
      </c>
      <c r="AR313" s="883">
        <f t="shared" si="302"/>
        <v>0</v>
      </c>
      <c r="AS313" s="886">
        <f t="shared" si="303"/>
        <v>0</v>
      </c>
      <c r="AT313" s="888">
        <f t="shared" si="304"/>
        <v>0</v>
      </c>
      <c r="AU313" s="886">
        <f t="shared" si="305"/>
        <v>0</v>
      </c>
      <c r="AV313" s="886">
        <f t="shared" si="306"/>
        <v>0</v>
      </c>
      <c r="AW313" s="888">
        <f t="shared" si="307"/>
        <v>0</v>
      </c>
      <c r="AX313" s="886">
        <f t="shared" si="308"/>
        <v>0</v>
      </c>
      <c r="AY313" s="886">
        <f t="shared" si="309"/>
        <v>0</v>
      </c>
      <c r="AZ313" s="888">
        <f t="shared" si="310"/>
        <v>0</v>
      </c>
      <c r="BA313" s="884">
        <f t="shared" si="311"/>
        <v>0</v>
      </c>
      <c r="BB313" s="883">
        <f t="shared" si="312"/>
        <v>0</v>
      </c>
      <c r="BC313" s="884">
        <f t="shared" si="313"/>
        <v>0</v>
      </c>
      <c r="BD313" s="883">
        <f t="shared" si="314"/>
        <v>0</v>
      </c>
      <c r="BE313" s="886">
        <f t="shared" si="315"/>
        <v>0</v>
      </c>
      <c r="BF313" s="886">
        <f t="shared" si="316"/>
        <v>0</v>
      </c>
      <c r="BG313" s="888">
        <f t="shared" si="317"/>
        <v>0</v>
      </c>
      <c r="BH313" s="886">
        <f t="shared" si="318"/>
        <v>0</v>
      </c>
      <c r="BI313" s="886">
        <f t="shared" si="319"/>
        <v>0</v>
      </c>
      <c r="BJ313" s="890">
        <f t="shared" si="320"/>
        <v>0</v>
      </c>
      <c r="BK313" s="885">
        <f t="shared" si="321"/>
        <v>0</v>
      </c>
      <c r="BL313" s="885">
        <f t="shared" si="322"/>
        <v>0</v>
      </c>
      <c r="BM313" s="762"/>
      <c r="BN313" s="764"/>
      <c r="BO313" s="770"/>
      <c r="BP313" s="763"/>
      <c r="BQ313" s="764"/>
      <c r="BR313" s="770"/>
      <c r="BS313" s="768">
        <f t="shared" si="323"/>
        <v>0</v>
      </c>
      <c r="BT313" s="768">
        <f t="shared" si="324"/>
        <v>0</v>
      </c>
      <c r="BU313" s="771">
        <f t="shared" si="325"/>
        <v>0</v>
      </c>
      <c r="BV313" s="772"/>
      <c r="BW313" s="767"/>
      <c r="BX313" s="765"/>
      <c r="BY313" s="772"/>
      <c r="BZ313" s="767"/>
      <c r="CA313" s="765"/>
      <c r="CB313" s="772"/>
      <c r="CC313" s="767"/>
      <c r="CD313" s="765"/>
      <c r="CE313" s="773">
        <f t="shared" si="326"/>
        <v>0</v>
      </c>
      <c r="CF313" s="774">
        <f t="shared" si="327"/>
        <v>0</v>
      </c>
      <c r="CG313" s="775">
        <f t="shared" si="328"/>
        <v>0</v>
      </c>
      <c r="CH313" s="772"/>
      <c r="CI313" s="767"/>
      <c r="CJ313" s="776"/>
      <c r="CK313" s="874">
        <v>1365</v>
      </c>
      <c r="CL313" s="778">
        <v>1483</v>
      </c>
      <c r="CM313" s="764">
        <v>1383</v>
      </c>
      <c r="CN313" s="764">
        <v>2333</v>
      </c>
      <c r="CO313" s="779">
        <v>2923</v>
      </c>
      <c r="CP313" s="780">
        <v>2791</v>
      </c>
      <c r="CQ313" s="777">
        <v>378</v>
      </c>
      <c r="CR313" s="778">
        <v>311</v>
      </c>
      <c r="CS313" s="778">
        <v>322</v>
      </c>
      <c r="CT313" s="778">
        <v>366</v>
      </c>
      <c r="CU313" s="778">
        <v>379</v>
      </c>
      <c r="CV313" s="740">
        <v>293</v>
      </c>
      <c r="CW313" s="779">
        <v>585</v>
      </c>
      <c r="CX313" s="856">
        <v>427</v>
      </c>
      <c r="CY313" s="777"/>
      <c r="CZ313" s="778"/>
      <c r="DA313" s="778"/>
      <c r="DB313" s="778">
        <v>0</v>
      </c>
      <c r="DC313" s="778">
        <v>0</v>
      </c>
      <c r="DD313" s="779">
        <v>0</v>
      </c>
      <c r="DE313" s="779">
        <v>0</v>
      </c>
      <c r="DF313" s="776">
        <v>0</v>
      </c>
      <c r="DG313" s="892">
        <f t="shared" si="346"/>
        <v>378</v>
      </c>
      <c r="DH313" s="884">
        <f t="shared" si="329"/>
        <v>0</v>
      </c>
      <c r="DI313" s="883">
        <f t="shared" si="347"/>
        <v>311</v>
      </c>
      <c r="DJ313" s="884">
        <f t="shared" si="330"/>
        <v>0</v>
      </c>
      <c r="DK313" s="883">
        <f t="shared" si="348"/>
        <v>322</v>
      </c>
      <c r="DL313" s="884">
        <f t="shared" si="331"/>
        <v>0</v>
      </c>
      <c r="DM313" s="888">
        <f t="shared" si="352"/>
        <v>366</v>
      </c>
      <c r="DN313" s="886">
        <f t="shared" si="332"/>
        <v>366</v>
      </c>
      <c r="DO313" s="886">
        <f t="shared" si="353"/>
        <v>366</v>
      </c>
      <c r="DP313" s="888">
        <f t="shared" si="349"/>
        <v>379</v>
      </c>
      <c r="DQ313" s="886">
        <f t="shared" si="333"/>
        <v>379</v>
      </c>
      <c r="DR313" s="886">
        <f t="shared" si="354"/>
        <v>379</v>
      </c>
      <c r="DS313" s="888">
        <f t="shared" si="350"/>
        <v>293</v>
      </c>
      <c r="DT313" s="886">
        <f t="shared" si="334"/>
        <v>293</v>
      </c>
      <c r="DU313" s="886">
        <f t="shared" si="355"/>
        <v>293</v>
      </c>
      <c r="DV313" s="886">
        <f t="shared" si="335"/>
        <v>293</v>
      </c>
      <c r="DW313" s="888">
        <f t="shared" si="351"/>
        <v>585</v>
      </c>
      <c r="DX313" s="886">
        <f t="shared" si="336"/>
        <v>585</v>
      </c>
      <c r="DY313" s="886">
        <f t="shared" si="337"/>
        <v>585</v>
      </c>
      <c r="DZ313" s="954">
        <f t="shared" si="356"/>
        <v>427</v>
      </c>
      <c r="EA313" s="885">
        <f t="shared" si="338"/>
        <v>427</v>
      </c>
      <c r="EB313" s="885">
        <f t="shared" si="339"/>
        <v>427</v>
      </c>
      <c r="EC313" s="772">
        <v>152</v>
      </c>
      <c r="ED313" s="779">
        <v>176</v>
      </c>
      <c r="EE313" s="1054">
        <v>238</v>
      </c>
      <c r="EF313" s="763"/>
      <c r="EG313" s="767"/>
      <c r="EH313" s="782"/>
      <c r="EI313" s="774">
        <f t="shared" si="340"/>
        <v>141</v>
      </c>
      <c r="EJ313" s="774">
        <f t="shared" si="341"/>
        <v>409</v>
      </c>
      <c r="EK313" s="775">
        <f t="shared" si="342"/>
        <v>189</v>
      </c>
      <c r="EL313" s="772">
        <v>85</v>
      </c>
      <c r="EM313" s="767">
        <v>95</v>
      </c>
      <c r="EN313" s="770">
        <v>114</v>
      </c>
      <c r="EO313" s="772"/>
      <c r="EP313" s="767"/>
      <c r="EQ313" s="782">
        <v>30</v>
      </c>
      <c r="ER313" s="772">
        <v>77</v>
      </c>
      <c r="ES313" s="779">
        <v>39</v>
      </c>
      <c r="ET313" s="781">
        <v>33</v>
      </c>
      <c r="EU313" s="774">
        <f t="shared" si="343"/>
        <v>204</v>
      </c>
      <c r="EV313" s="774">
        <f t="shared" si="344"/>
        <v>245</v>
      </c>
      <c r="EW313" s="775">
        <f t="shared" si="345"/>
        <v>116</v>
      </c>
      <c r="EX313" s="772"/>
      <c r="EY313" s="767"/>
      <c r="EZ313" s="770"/>
    </row>
    <row r="314" spans="1:156">
      <c r="A314" s="658" t="s">
        <v>125</v>
      </c>
      <c r="B314" s="659" t="s">
        <v>805</v>
      </c>
      <c r="C314" s="834"/>
      <c r="D314" s="660">
        <v>198321</v>
      </c>
      <c r="E314" s="567">
        <v>9</v>
      </c>
      <c r="F314" s="762"/>
      <c r="G314" s="763"/>
      <c r="H314" s="763"/>
      <c r="I314" s="764"/>
      <c r="J314" s="764"/>
      <c r="K314" s="764"/>
      <c r="L314" s="765"/>
      <c r="M314" s="762"/>
      <c r="N314" s="763"/>
      <c r="O314" s="766"/>
      <c r="P314" s="766"/>
      <c r="Q314" s="763"/>
      <c r="R314" s="763"/>
      <c r="S314" s="763"/>
      <c r="T314" s="763"/>
      <c r="U314" s="763"/>
      <c r="V314" s="764"/>
      <c r="W314" s="767"/>
      <c r="X314" s="765"/>
      <c r="Y314" s="762"/>
      <c r="Z314" s="763"/>
      <c r="AA314" s="763"/>
      <c r="AB314" s="763"/>
      <c r="AC314" s="764"/>
      <c r="AD314" s="767"/>
      <c r="AE314" s="763"/>
      <c r="AF314" s="763"/>
      <c r="AG314" s="763"/>
      <c r="AH314" s="764"/>
      <c r="AI314" s="767"/>
      <c r="AJ314" s="765"/>
      <c r="AK314" s="892">
        <f t="shared" si="295"/>
        <v>0</v>
      </c>
      <c r="AL314" s="884">
        <f t="shared" si="296"/>
        <v>0</v>
      </c>
      <c r="AM314" s="883">
        <f t="shared" si="297"/>
        <v>0</v>
      </c>
      <c r="AN314" s="884">
        <f t="shared" si="298"/>
        <v>0</v>
      </c>
      <c r="AO314" s="883">
        <f t="shared" si="299"/>
        <v>0</v>
      </c>
      <c r="AP314" s="884">
        <f t="shared" si="300"/>
        <v>0</v>
      </c>
      <c r="AQ314" s="768">
        <f t="shared" si="301"/>
        <v>0</v>
      </c>
      <c r="AR314" s="883">
        <f t="shared" si="302"/>
        <v>0</v>
      </c>
      <c r="AS314" s="886">
        <f t="shared" si="303"/>
        <v>0</v>
      </c>
      <c r="AT314" s="888">
        <f t="shared" si="304"/>
        <v>0</v>
      </c>
      <c r="AU314" s="886">
        <f t="shared" si="305"/>
        <v>0</v>
      </c>
      <c r="AV314" s="886">
        <f t="shared" si="306"/>
        <v>0</v>
      </c>
      <c r="AW314" s="888">
        <f t="shared" si="307"/>
        <v>0</v>
      </c>
      <c r="AX314" s="886">
        <f t="shared" si="308"/>
        <v>0</v>
      </c>
      <c r="AY314" s="886">
        <f t="shared" si="309"/>
        <v>0</v>
      </c>
      <c r="AZ314" s="888">
        <f t="shared" si="310"/>
        <v>0</v>
      </c>
      <c r="BA314" s="884">
        <f t="shared" si="311"/>
        <v>0</v>
      </c>
      <c r="BB314" s="883">
        <f t="shared" si="312"/>
        <v>0</v>
      </c>
      <c r="BC314" s="884">
        <f t="shared" si="313"/>
        <v>0</v>
      </c>
      <c r="BD314" s="883">
        <f t="shared" si="314"/>
        <v>0</v>
      </c>
      <c r="BE314" s="886">
        <f t="shared" si="315"/>
        <v>0</v>
      </c>
      <c r="BF314" s="886">
        <f t="shared" si="316"/>
        <v>0</v>
      </c>
      <c r="BG314" s="888">
        <f t="shared" si="317"/>
        <v>0</v>
      </c>
      <c r="BH314" s="886">
        <f t="shared" si="318"/>
        <v>0</v>
      </c>
      <c r="BI314" s="886">
        <f t="shared" si="319"/>
        <v>0</v>
      </c>
      <c r="BJ314" s="890">
        <f t="shared" si="320"/>
        <v>0</v>
      </c>
      <c r="BK314" s="885">
        <f t="shared" si="321"/>
        <v>0</v>
      </c>
      <c r="BL314" s="885">
        <f t="shared" si="322"/>
        <v>0</v>
      </c>
      <c r="BM314" s="762"/>
      <c r="BN314" s="764"/>
      <c r="BO314" s="770"/>
      <c r="BP314" s="763"/>
      <c r="BQ314" s="764"/>
      <c r="BR314" s="770"/>
      <c r="BS314" s="768">
        <f t="shared" si="323"/>
        <v>0</v>
      </c>
      <c r="BT314" s="768">
        <f t="shared" si="324"/>
        <v>0</v>
      </c>
      <c r="BU314" s="771">
        <f t="shared" si="325"/>
        <v>0</v>
      </c>
      <c r="BV314" s="772"/>
      <c r="BW314" s="767"/>
      <c r="BX314" s="765"/>
      <c r="BY314" s="772"/>
      <c r="BZ314" s="767"/>
      <c r="CA314" s="765"/>
      <c r="CB314" s="772"/>
      <c r="CC314" s="767"/>
      <c r="CD314" s="765"/>
      <c r="CE314" s="773">
        <f t="shared" si="326"/>
        <v>0</v>
      </c>
      <c r="CF314" s="774">
        <f t="shared" si="327"/>
        <v>0</v>
      </c>
      <c r="CG314" s="775">
        <f t="shared" si="328"/>
        <v>0</v>
      </c>
      <c r="CH314" s="772"/>
      <c r="CI314" s="767"/>
      <c r="CJ314" s="776"/>
      <c r="CK314" s="874">
        <v>1749</v>
      </c>
      <c r="CL314" s="778">
        <v>968</v>
      </c>
      <c r="CM314" s="764">
        <v>610</v>
      </c>
      <c r="CN314" s="764">
        <v>659</v>
      </c>
      <c r="CO314" s="779">
        <v>740</v>
      </c>
      <c r="CP314" s="780">
        <v>1753</v>
      </c>
      <c r="CQ314" s="777">
        <v>192</v>
      </c>
      <c r="CR314" s="778">
        <v>159</v>
      </c>
      <c r="CS314" s="778">
        <v>173</v>
      </c>
      <c r="CT314" s="778">
        <v>176</v>
      </c>
      <c r="CU314" s="778">
        <v>109</v>
      </c>
      <c r="CV314" s="740">
        <v>191</v>
      </c>
      <c r="CW314" s="779">
        <v>103</v>
      </c>
      <c r="CX314" s="856">
        <v>412</v>
      </c>
      <c r="CY314" s="777"/>
      <c r="CZ314" s="778"/>
      <c r="DA314" s="778"/>
      <c r="DB314" s="778">
        <v>0</v>
      </c>
      <c r="DC314" s="778">
        <v>0</v>
      </c>
      <c r="DD314" s="779">
        <v>0</v>
      </c>
      <c r="DE314" s="779">
        <v>0</v>
      </c>
      <c r="DF314" s="776">
        <v>0</v>
      </c>
      <c r="DG314" s="892">
        <f t="shared" si="346"/>
        <v>192</v>
      </c>
      <c r="DH314" s="884">
        <f t="shared" si="329"/>
        <v>0</v>
      </c>
      <c r="DI314" s="883">
        <f t="shared" si="347"/>
        <v>159</v>
      </c>
      <c r="DJ314" s="884">
        <f t="shared" si="330"/>
        <v>0</v>
      </c>
      <c r="DK314" s="883">
        <f t="shared" si="348"/>
        <v>173</v>
      </c>
      <c r="DL314" s="884">
        <f t="shared" si="331"/>
        <v>0</v>
      </c>
      <c r="DM314" s="888">
        <f t="shared" si="352"/>
        <v>176</v>
      </c>
      <c r="DN314" s="886">
        <f t="shared" si="332"/>
        <v>176</v>
      </c>
      <c r="DO314" s="886">
        <f t="shared" si="353"/>
        <v>176</v>
      </c>
      <c r="DP314" s="888">
        <f t="shared" si="349"/>
        <v>109</v>
      </c>
      <c r="DQ314" s="886">
        <f t="shared" si="333"/>
        <v>109</v>
      </c>
      <c r="DR314" s="886">
        <f t="shared" si="354"/>
        <v>109</v>
      </c>
      <c r="DS314" s="888">
        <f t="shared" si="350"/>
        <v>191</v>
      </c>
      <c r="DT314" s="886">
        <f t="shared" si="334"/>
        <v>191</v>
      </c>
      <c r="DU314" s="886">
        <f t="shared" si="355"/>
        <v>191</v>
      </c>
      <c r="DV314" s="886">
        <f t="shared" si="335"/>
        <v>191</v>
      </c>
      <c r="DW314" s="888">
        <f t="shared" si="351"/>
        <v>103</v>
      </c>
      <c r="DX314" s="886">
        <f t="shared" si="336"/>
        <v>103</v>
      </c>
      <c r="DY314" s="886">
        <f t="shared" si="337"/>
        <v>103</v>
      </c>
      <c r="DZ314" s="954">
        <f t="shared" si="356"/>
        <v>412</v>
      </c>
      <c r="EA314" s="885">
        <f t="shared" si="338"/>
        <v>412</v>
      </c>
      <c r="EB314" s="885">
        <f t="shared" si="339"/>
        <v>412</v>
      </c>
      <c r="EC314" s="772">
        <v>60</v>
      </c>
      <c r="ED314" s="779">
        <v>85</v>
      </c>
      <c r="EE314" s="1054">
        <v>148</v>
      </c>
      <c r="EF314" s="763"/>
      <c r="EG314" s="767"/>
      <c r="EH314" s="782"/>
      <c r="EI314" s="774">
        <f t="shared" si="340"/>
        <v>131</v>
      </c>
      <c r="EJ314" s="774">
        <f t="shared" si="341"/>
        <v>18</v>
      </c>
      <c r="EK314" s="775">
        <f t="shared" si="342"/>
        <v>264</v>
      </c>
      <c r="EL314" s="772">
        <v>27</v>
      </c>
      <c r="EM314" s="767">
        <v>55</v>
      </c>
      <c r="EN314" s="770">
        <v>77</v>
      </c>
      <c r="EO314" s="772"/>
      <c r="EP314" s="767"/>
      <c r="EQ314" s="782">
        <v>28</v>
      </c>
      <c r="ER314" s="772">
        <v>80</v>
      </c>
      <c r="ES314" s="779">
        <v>58</v>
      </c>
      <c r="ET314" s="781">
        <v>33</v>
      </c>
      <c r="EU314" s="774">
        <f t="shared" si="343"/>
        <v>69</v>
      </c>
      <c r="EV314" s="774">
        <f t="shared" si="344"/>
        <v>-4</v>
      </c>
      <c r="EW314" s="775">
        <f t="shared" si="345"/>
        <v>53</v>
      </c>
      <c r="EX314" s="772"/>
      <c r="EY314" s="767"/>
      <c r="EZ314" s="770"/>
    </row>
    <row r="315" spans="1:156">
      <c r="A315" s="658" t="s">
        <v>125</v>
      </c>
      <c r="B315" s="572" t="s">
        <v>806</v>
      </c>
      <c r="C315" s="834"/>
      <c r="D315" s="660">
        <v>198330</v>
      </c>
      <c r="E315" s="567">
        <v>9</v>
      </c>
      <c r="F315" s="762"/>
      <c r="G315" s="763"/>
      <c r="H315" s="763"/>
      <c r="I315" s="764"/>
      <c r="J315" s="764"/>
      <c r="K315" s="764"/>
      <c r="L315" s="765"/>
      <c r="M315" s="762"/>
      <c r="N315" s="763"/>
      <c r="O315" s="766"/>
      <c r="P315" s="766"/>
      <c r="Q315" s="763"/>
      <c r="R315" s="763"/>
      <c r="S315" s="763"/>
      <c r="T315" s="763"/>
      <c r="U315" s="763"/>
      <c r="V315" s="764"/>
      <c r="W315" s="767"/>
      <c r="X315" s="765"/>
      <c r="Y315" s="762"/>
      <c r="Z315" s="763"/>
      <c r="AA315" s="763"/>
      <c r="AB315" s="763"/>
      <c r="AC315" s="764"/>
      <c r="AD315" s="767"/>
      <c r="AE315" s="763"/>
      <c r="AF315" s="763"/>
      <c r="AG315" s="763"/>
      <c r="AH315" s="764"/>
      <c r="AI315" s="767"/>
      <c r="AJ315" s="765"/>
      <c r="AK315" s="892">
        <f t="shared" si="295"/>
        <v>0</v>
      </c>
      <c r="AL315" s="884">
        <f t="shared" si="296"/>
        <v>0</v>
      </c>
      <c r="AM315" s="883">
        <f t="shared" si="297"/>
        <v>0</v>
      </c>
      <c r="AN315" s="884">
        <f t="shared" si="298"/>
        <v>0</v>
      </c>
      <c r="AO315" s="883">
        <f t="shared" si="299"/>
        <v>0</v>
      </c>
      <c r="AP315" s="884">
        <f t="shared" si="300"/>
        <v>0</v>
      </c>
      <c r="AQ315" s="768">
        <f t="shared" si="301"/>
        <v>0</v>
      </c>
      <c r="AR315" s="883">
        <f t="shared" si="302"/>
        <v>0</v>
      </c>
      <c r="AS315" s="886">
        <f t="shared" si="303"/>
        <v>0</v>
      </c>
      <c r="AT315" s="888">
        <f t="shared" si="304"/>
        <v>0</v>
      </c>
      <c r="AU315" s="886">
        <f t="shared" si="305"/>
        <v>0</v>
      </c>
      <c r="AV315" s="886">
        <f t="shared" si="306"/>
        <v>0</v>
      </c>
      <c r="AW315" s="888">
        <f t="shared" si="307"/>
        <v>0</v>
      </c>
      <c r="AX315" s="886">
        <f t="shared" si="308"/>
        <v>0</v>
      </c>
      <c r="AY315" s="886">
        <f t="shared" si="309"/>
        <v>0</v>
      </c>
      <c r="AZ315" s="888">
        <f t="shared" si="310"/>
        <v>0</v>
      </c>
      <c r="BA315" s="884">
        <f t="shared" si="311"/>
        <v>0</v>
      </c>
      <c r="BB315" s="883">
        <f t="shared" si="312"/>
        <v>0</v>
      </c>
      <c r="BC315" s="884">
        <f t="shared" si="313"/>
        <v>0</v>
      </c>
      <c r="BD315" s="883">
        <f t="shared" si="314"/>
        <v>0</v>
      </c>
      <c r="BE315" s="886">
        <f t="shared" si="315"/>
        <v>0</v>
      </c>
      <c r="BF315" s="886">
        <f t="shared" si="316"/>
        <v>0</v>
      </c>
      <c r="BG315" s="888">
        <f t="shared" si="317"/>
        <v>0</v>
      </c>
      <c r="BH315" s="886">
        <f t="shared" si="318"/>
        <v>0</v>
      </c>
      <c r="BI315" s="886">
        <f t="shared" si="319"/>
        <v>0</v>
      </c>
      <c r="BJ315" s="890">
        <f t="shared" si="320"/>
        <v>0</v>
      </c>
      <c r="BK315" s="885">
        <f t="shared" si="321"/>
        <v>0</v>
      </c>
      <c r="BL315" s="885">
        <f t="shared" si="322"/>
        <v>0</v>
      </c>
      <c r="BM315" s="762"/>
      <c r="BN315" s="764"/>
      <c r="BO315" s="770"/>
      <c r="BP315" s="763"/>
      <c r="BQ315" s="764"/>
      <c r="BR315" s="770"/>
      <c r="BS315" s="768">
        <f t="shared" si="323"/>
        <v>0</v>
      </c>
      <c r="BT315" s="768">
        <f t="shared" si="324"/>
        <v>0</v>
      </c>
      <c r="BU315" s="771">
        <f t="shared" si="325"/>
        <v>0</v>
      </c>
      <c r="BV315" s="772"/>
      <c r="BW315" s="767"/>
      <c r="BX315" s="765"/>
      <c r="BY315" s="772"/>
      <c r="BZ315" s="767"/>
      <c r="CA315" s="765"/>
      <c r="CB315" s="772"/>
      <c r="CC315" s="767"/>
      <c r="CD315" s="765"/>
      <c r="CE315" s="773">
        <f t="shared" si="326"/>
        <v>0</v>
      </c>
      <c r="CF315" s="774">
        <f t="shared" si="327"/>
        <v>0</v>
      </c>
      <c r="CG315" s="775">
        <f t="shared" si="328"/>
        <v>0</v>
      </c>
      <c r="CH315" s="772"/>
      <c r="CI315" s="767"/>
      <c r="CJ315" s="776"/>
      <c r="CK315" s="874">
        <v>832</v>
      </c>
      <c r="CL315" s="778">
        <v>915</v>
      </c>
      <c r="CM315" s="764">
        <v>1087</v>
      </c>
      <c r="CN315" s="764">
        <v>1846</v>
      </c>
      <c r="CO315" s="779">
        <v>1806</v>
      </c>
      <c r="CP315" s="780">
        <v>1672</v>
      </c>
      <c r="CQ315" s="777">
        <v>601</v>
      </c>
      <c r="CR315" s="778">
        <v>541</v>
      </c>
      <c r="CS315" s="778">
        <v>519</v>
      </c>
      <c r="CT315" s="778">
        <v>487</v>
      </c>
      <c r="CU315" s="778">
        <v>412</v>
      </c>
      <c r="CV315" s="764">
        <v>371</v>
      </c>
      <c r="CW315" s="779">
        <v>445</v>
      </c>
      <c r="CX315" s="856">
        <v>300</v>
      </c>
      <c r="CY315" s="777"/>
      <c r="CZ315" s="778"/>
      <c r="DA315" s="778"/>
      <c r="DB315" s="778">
        <v>1</v>
      </c>
      <c r="DC315" s="778">
        <v>0</v>
      </c>
      <c r="DD315" s="779">
        <v>0</v>
      </c>
      <c r="DE315" s="779">
        <v>0</v>
      </c>
      <c r="DF315" s="776">
        <v>0</v>
      </c>
      <c r="DG315" s="892">
        <f t="shared" si="346"/>
        <v>601</v>
      </c>
      <c r="DH315" s="884">
        <f t="shared" si="329"/>
        <v>0</v>
      </c>
      <c r="DI315" s="883">
        <f t="shared" si="347"/>
        <v>541</v>
      </c>
      <c r="DJ315" s="884">
        <f t="shared" si="330"/>
        <v>0</v>
      </c>
      <c r="DK315" s="883">
        <f t="shared" si="348"/>
        <v>519</v>
      </c>
      <c r="DL315" s="884">
        <f t="shared" si="331"/>
        <v>0</v>
      </c>
      <c r="DM315" s="888">
        <f t="shared" si="352"/>
        <v>486</v>
      </c>
      <c r="DN315" s="886">
        <f t="shared" si="332"/>
        <v>486</v>
      </c>
      <c r="DO315" s="886">
        <f t="shared" si="353"/>
        <v>486</v>
      </c>
      <c r="DP315" s="888">
        <f t="shared" si="349"/>
        <v>412</v>
      </c>
      <c r="DQ315" s="886">
        <f t="shared" si="333"/>
        <v>412</v>
      </c>
      <c r="DR315" s="886">
        <f t="shared" si="354"/>
        <v>412</v>
      </c>
      <c r="DS315" s="888">
        <f t="shared" si="350"/>
        <v>371</v>
      </c>
      <c r="DT315" s="886">
        <f t="shared" si="334"/>
        <v>371</v>
      </c>
      <c r="DU315" s="886">
        <f t="shared" si="355"/>
        <v>371</v>
      </c>
      <c r="DV315" s="886">
        <f t="shared" si="335"/>
        <v>371</v>
      </c>
      <c r="DW315" s="888">
        <f t="shared" si="351"/>
        <v>445</v>
      </c>
      <c r="DX315" s="886">
        <f t="shared" si="336"/>
        <v>445</v>
      </c>
      <c r="DY315" s="886">
        <f t="shared" si="337"/>
        <v>445</v>
      </c>
      <c r="DZ315" s="954">
        <f t="shared" si="356"/>
        <v>300</v>
      </c>
      <c r="EA315" s="885">
        <f t="shared" si="338"/>
        <v>300</v>
      </c>
      <c r="EB315" s="885">
        <f t="shared" si="339"/>
        <v>300</v>
      </c>
      <c r="EC315" s="772">
        <v>247</v>
      </c>
      <c r="ED315" s="779">
        <v>275</v>
      </c>
      <c r="EE315" s="1054">
        <v>298</v>
      </c>
      <c r="EF315" s="763"/>
      <c r="EG315" s="767"/>
      <c r="EH315" s="782"/>
      <c r="EI315" s="774">
        <f t="shared" si="340"/>
        <v>124</v>
      </c>
      <c r="EJ315" s="774">
        <f t="shared" si="341"/>
        <v>170</v>
      </c>
      <c r="EK315" s="775">
        <f t="shared" si="342"/>
        <v>2</v>
      </c>
      <c r="EL315" s="772">
        <v>62</v>
      </c>
      <c r="EM315" s="767">
        <v>142</v>
      </c>
      <c r="EN315" s="770">
        <v>107</v>
      </c>
      <c r="EO315" s="772"/>
      <c r="EP315" s="767"/>
      <c r="EQ315" s="782">
        <v>43</v>
      </c>
      <c r="ER315" s="772">
        <v>115</v>
      </c>
      <c r="ES315" s="779">
        <v>103</v>
      </c>
      <c r="ET315" s="781">
        <v>71</v>
      </c>
      <c r="EU315" s="774">
        <f t="shared" si="343"/>
        <v>309</v>
      </c>
      <c r="EV315" s="774">
        <f t="shared" si="344"/>
        <v>167</v>
      </c>
      <c r="EW315" s="775">
        <f t="shared" si="345"/>
        <v>150</v>
      </c>
      <c r="EX315" s="772"/>
      <c r="EY315" s="767"/>
      <c r="EZ315" s="770"/>
    </row>
    <row r="316" spans="1:156">
      <c r="A316" s="658" t="s">
        <v>125</v>
      </c>
      <c r="B316" s="659" t="s">
        <v>807</v>
      </c>
      <c r="C316" s="834"/>
      <c r="D316" s="660">
        <v>198367</v>
      </c>
      <c r="E316" s="567">
        <v>9</v>
      </c>
      <c r="F316" s="762"/>
      <c r="G316" s="763"/>
      <c r="H316" s="763"/>
      <c r="I316" s="764"/>
      <c r="J316" s="764"/>
      <c r="K316" s="764"/>
      <c r="L316" s="765"/>
      <c r="M316" s="762"/>
      <c r="N316" s="763"/>
      <c r="O316" s="766"/>
      <c r="P316" s="766"/>
      <c r="Q316" s="763"/>
      <c r="R316" s="763"/>
      <c r="S316" s="763"/>
      <c r="T316" s="763"/>
      <c r="U316" s="763"/>
      <c r="V316" s="764"/>
      <c r="W316" s="767"/>
      <c r="X316" s="765"/>
      <c r="Y316" s="762"/>
      <c r="Z316" s="763"/>
      <c r="AA316" s="763"/>
      <c r="AB316" s="763"/>
      <c r="AC316" s="764"/>
      <c r="AD316" s="767"/>
      <c r="AE316" s="763"/>
      <c r="AF316" s="763"/>
      <c r="AG316" s="763"/>
      <c r="AH316" s="764"/>
      <c r="AI316" s="767"/>
      <c r="AJ316" s="765"/>
      <c r="AK316" s="892">
        <f t="shared" si="295"/>
        <v>0</v>
      </c>
      <c r="AL316" s="884">
        <f t="shared" si="296"/>
        <v>0</v>
      </c>
      <c r="AM316" s="883">
        <f t="shared" si="297"/>
        <v>0</v>
      </c>
      <c r="AN316" s="884">
        <f t="shared" si="298"/>
        <v>0</v>
      </c>
      <c r="AO316" s="883">
        <f t="shared" si="299"/>
        <v>0</v>
      </c>
      <c r="AP316" s="884">
        <f t="shared" si="300"/>
        <v>0</v>
      </c>
      <c r="AQ316" s="768">
        <f t="shared" si="301"/>
        <v>0</v>
      </c>
      <c r="AR316" s="883">
        <f t="shared" si="302"/>
        <v>0</v>
      </c>
      <c r="AS316" s="886">
        <f t="shared" si="303"/>
        <v>0</v>
      </c>
      <c r="AT316" s="888">
        <f t="shared" si="304"/>
        <v>0</v>
      </c>
      <c r="AU316" s="886">
        <f t="shared" si="305"/>
        <v>0</v>
      </c>
      <c r="AV316" s="886">
        <f t="shared" si="306"/>
        <v>0</v>
      </c>
      <c r="AW316" s="888">
        <f t="shared" si="307"/>
        <v>0</v>
      </c>
      <c r="AX316" s="886">
        <f t="shared" si="308"/>
        <v>0</v>
      </c>
      <c r="AY316" s="886">
        <f t="shared" si="309"/>
        <v>0</v>
      </c>
      <c r="AZ316" s="888">
        <f t="shared" si="310"/>
        <v>0</v>
      </c>
      <c r="BA316" s="884">
        <f t="shared" si="311"/>
        <v>0</v>
      </c>
      <c r="BB316" s="883">
        <f t="shared" si="312"/>
        <v>0</v>
      </c>
      <c r="BC316" s="884">
        <f t="shared" si="313"/>
        <v>0</v>
      </c>
      <c r="BD316" s="883">
        <f t="shared" si="314"/>
        <v>0</v>
      </c>
      <c r="BE316" s="886">
        <f t="shared" si="315"/>
        <v>0</v>
      </c>
      <c r="BF316" s="886">
        <f t="shared" si="316"/>
        <v>0</v>
      </c>
      <c r="BG316" s="888">
        <f t="shared" si="317"/>
        <v>0</v>
      </c>
      <c r="BH316" s="886">
        <f t="shared" si="318"/>
        <v>0</v>
      </c>
      <c r="BI316" s="886">
        <f t="shared" si="319"/>
        <v>0</v>
      </c>
      <c r="BJ316" s="890">
        <f t="shared" si="320"/>
        <v>0</v>
      </c>
      <c r="BK316" s="885">
        <f t="shared" si="321"/>
        <v>0</v>
      </c>
      <c r="BL316" s="885">
        <f t="shared" si="322"/>
        <v>0</v>
      </c>
      <c r="BM316" s="762"/>
      <c r="BN316" s="764"/>
      <c r="BO316" s="770"/>
      <c r="BP316" s="763"/>
      <c r="BQ316" s="764"/>
      <c r="BR316" s="770"/>
      <c r="BS316" s="768">
        <f t="shared" si="323"/>
        <v>0</v>
      </c>
      <c r="BT316" s="768">
        <f t="shared" si="324"/>
        <v>0</v>
      </c>
      <c r="BU316" s="771">
        <f t="shared" si="325"/>
        <v>0</v>
      </c>
      <c r="BV316" s="772"/>
      <c r="BW316" s="767"/>
      <c r="BX316" s="765"/>
      <c r="BY316" s="772"/>
      <c r="BZ316" s="767"/>
      <c r="CA316" s="765"/>
      <c r="CB316" s="772"/>
      <c r="CC316" s="767"/>
      <c r="CD316" s="765"/>
      <c r="CE316" s="773">
        <f t="shared" si="326"/>
        <v>0</v>
      </c>
      <c r="CF316" s="774">
        <f t="shared" si="327"/>
        <v>0</v>
      </c>
      <c r="CG316" s="775">
        <f t="shared" si="328"/>
        <v>0</v>
      </c>
      <c r="CH316" s="772"/>
      <c r="CI316" s="767"/>
      <c r="CJ316" s="776"/>
      <c r="CK316" s="874">
        <v>1014</v>
      </c>
      <c r="CL316" s="778">
        <v>940</v>
      </c>
      <c r="CM316" s="764">
        <v>1365</v>
      </c>
      <c r="CN316" s="764">
        <v>1770</v>
      </c>
      <c r="CO316" s="779">
        <v>1806</v>
      </c>
      <c r="CP316" s="780">
        <v>1784</v>
      </c>
      <c r="CQ316" s="777">
        <v>261</v>
      </c>
      <c r="CR316" s="778">
        <v>235</v>
      </c>
      <c r="CS316" s="778">
        <v>278</v>
      </c>
      <c r="CT316" s="778">
        <v>290</v>
      </c>
      <c r="CU316" s="778">
        <v>217</v>
      </c>
      <c r="CV316" s="740">
        <v>263</v>
      </c>
      <c r="CW316" s="779">
        <v>451</v>
      </c>
      <c r="CX316" s="856">
        <v>468</v>
      </c>
      <c r="CY316" s="777"/>
      <c r="CZ316" s="778"/>
      <c r="DA316" s="778"/>
      <c r="DB316" s="778">
        <v>0</v>
      </c>
      <c r="DC316" s="778">
        <v>0</v>
      </c>
      <c r="DD316" s="779">
        <v>0</v>
      </c>
      <c r="DE316" s="779">
        <v>0</v>
      </c>
      <c r="DF316" s="776">
        <v>0</v>
      </c>
      <c r="DG316" s="892">
        <f t="shared" si="346"/>
        <v>261</v>
      </c>
      <c r="DH316" s="884">
        <f t="shared" si="329"/>
        <v>0</v>
      </c>
      <c r="DI316" s="883">
        <f t="shared" si="347"/>
        <v>235</v>
      </c>
      <c r="DJ316" s="884">
        <f t="shared" si="330"/>
        <v>0</v>
      </c>
      <c r="DK316" s="883">
        <f t="shared" si="348"/>
        <v>278</v>
      </c>
      <c r="DL316" s="884">
        <f t="shared" si="331"/>
        <v>0</v>
      </c>
      <c r="DM316" s="888">
        <f t="shared" si="352"/>
        <v>290</v>
      </c>
      <c r="DN316" s="886">
        <f t="shared" si="332"/>
        <v>290</v>
      </c>
      <c r="DO316" s="886">
        <f t="shared" si="353"/>
        <v>290</v>
      </c>
      <c r="DP316" s="888">
        <f t="shared" si="349"/>
        <v>217</v>
      </c>
      <c r="DQ316" s="886">
        <f t="shared" si="333"/>
        <v>217</v>
      </c>
      <c r="DR316" s="886">
        <f t="shared" si="354"/>
        <v>217</v>
      </c>
      <c r="DS316" s="888">
        <f t="shared" si="350"/>
        <v>263</v>
      </c>
      <c r="DT316" s="886">
        <f t="shared" si="334"/>
        <v>263</v>
      </c>
      <c r="DU316" s="886">
        <f t="shared" si="355"/>
        <v>263</v>
      </c>
      <c r="DV316" s="886">
        <f t="shared" si="335"/>
        <v>263</v>
      </c>
      <c r="DW316" s="888">
        <f t="shared" si="351"/>
        <v>451</v>
      </c>
      <c r="DX316" s="886">
        <f t="shared" si="336"/>
        <v>451</v>
      </c>
      <c r="DY316" s="886">
        <f t="shared" si="337"/>
        <v>451</v>
      </c>
      <c r="DZ316" s="954">
        <f t="shared" si="356"/>
        <v>468</v>
      </c>
      <c r="EA316" s="885">
        <f t="shared" si="338"/>
        <v>468</v>
      </c>
      <c r="EB316" s="885">
        <f t="shared" si="339"/>
        <v>468</v>
      </c>
      <c r="EC316" s="772">
        <v>147</v>
      </c>
      <c r="ED316" s="779">
        <v>205</v>
      </c>
      <c r="EE316" s="1054">
        <v>289</v>
      </c>
      <c r="EF316" s="763"/>
      <c r="EG316" s="767"/>
      <c r="EH316" s="782"/>
      <c r="EI316" s="774">
        <f t="shared" si="340"/>
        <v>116</v>
      </c>
      <c r="EJ316" s="774">
        <f t="shared" si="341"/>
        <v>246</v>
      </c>
      <c r="EK316" s="775">
        <f t="shared" si="342"/>
        <v>179</v>
      </c>
      <c r="EL316" s="772">
        <v>40</v>
      </c>
      <c r="EM316" s="767">
        <v>34</v>
      </c>
      <c r="EN316" s="770">
        <v>18</v>
      </c>
      <c r="EO316" s="772"/>
      <c r="EP316" s="767"/>
      <c r="EQ316" s="782">
        <v>84</v>
      </c>
      <c r="ER316" s="772">
        <v>64</v>
      </c>
      <c r="ES316" s="779">
        <v>63</v>
      </c>
      <c r="ET316" s="781">
        <v>94</v>
      </c>
      <c r="EU316" s="774">
        <f t="shared" si="343"/>
        <v>186</v>
      </c>
      <c r="EV316" s="774">
        <f t="shared" si="344"/>
        <v>120</v>
      </c>
      <c r="EW316" s="775">
        <f t="shared" si="345"/>
        <v>67</v>
      </c>
      <c r="EX316" s="772"/>
      <c r="EY316" s="767"/>
      <c r="EZ316" s="770"/>
    </row>
    <row r="317" spans="1:156">
      <c r="A317" s="658" t="s">
        <v>125</v>
      </c>
      <c r="B317" s="659" t="s">
        <v>808</v>
      </c>
      <c r="C317" s="834"/>
      <c r="D317" s="660">
        <v>198376</v>
      </c>
      <c r="E317" s="567">
        <v>9</v>
      </c>
      <c r="F317" s="762"/>
      <c r="G317" s="763"/>
      <c r="H317" s="763"/>
      <c r="I317" s="764"/>
      <c r="J317" s="764"/>
      <c r="K317" s="764"/>
      <c r="L317" s="765"/>
      <c r="M317" s="762"/>
      <c r="N317" s="763"/>
      <c r="O317" s="766"/>
      <c r="P317" s="766"/>
      <c r="Q317" s="763"/>
      <c r="R317" s="763"/>
      <c r="S317" s="763"/>
      <c r="T317" s="763"/>
      <c r="U317" s="763"/>
      <c r="V317" s="764"/>
      <c r="W317" s="767"/>
      <c r="X317" s="765"/>
      <c r="Y317" s="762"/>
      <c r="Z317" s="763"/>
      <c r="AA317" s="763"/>
      <c r="AB317" s="763"/>
      <c r="AC317" s="764"/>
      <c r="AD317" s="767"/>
      <c r="AE317" s="763"/>
      <c r="AF317" s="763"/>
      <c r="AG317" s="763"/>
      <c r="AH317" s="764"/>
      <c r="AI317" s="767"/>
      <c r="AJ317" s="765"/>
      <c r="AK317" s="892">
        <f t="shared" si="295"/>
        <v>0</v>
      </c>
      <c r="AL317" s="884">
        <f t="shared" si="296"/>
        <v>0</v>
      </c>
      <c r="AM317" s="883">
        <f t="shared" si="297"/>
        <v>0</v>
      </c>
      <c r="AN317" s="884">
        <f t="shared" si="298"/>
        <v>0</v>
      </c>
      <c r="AO317" s="883">
        <f t="shared" si="299"/>
        <v>0</v>
      </c>
      <c r="AP317" s="884">
        <f t="shared" si="300"/>
        <v>0</v>
      </c>
      <c r="AQ317" s="768">
        <f t="shared" si="301"/>
        <v>0</v>
      </c>
      <c r="AR317" s="883">
        <f t="shared" si="302"/>
        <v>0</v>
      </c>
      <c r="AS317" s="886">
        <f t="shared" si="303"/>
        <v>0</v>
      </c>
      <c r="AT317" s="888">
        <f t="shared" si="304"/>
        <v>0</v>
      </c>
      <c r="AU317" s="886">
        <f t="shared" si="305"/>
        <v>0</v>
      </c>
      <c r="AV317" s="886">
        <f t="shared" si="306"/>
        <v>0</v>
      </c>
      <c r="AW317" s="888">
        <f t="shared" si="307"/>
        <v>0</v>
      </c>
      <c r="AX317" s="886">
        <f t="shared" si="308"/>
        <v>0</v>
      </c>
      <c r="AY317" s="886">
        <f t="shared" si="309"/>
        <v>0</v>
      </c>
      <c r="AZ317" s="888">
        <f t="shared" si="310"/>
        <v>0</v>
      </c>
      <c r="BA317" s="884">
        <f t="shared" si="311"/>
        <v>0</v>
      </c>
      <c r="BB317" s="883">
        <f t="shared" si="312"/>
        <v>0</v>
      </c>
      <c r="BC317" s="884">
        <f t="shared" si="313"/>
        <v>0</v>
      </c>
      <c r="BD317" s="883">
        <f t="shared" si="314"/>
        <v>0</v>
      </c>
      <c r="BE317" s="886">
        <f t="shared" si="315"/>
        <v>0</v>
      </c>
      <c r="BF317" s="886">
        <f t="shared" si="316"/>
        <v>0</v>
      </c>
      <c r="BG317" s="888">
        <f t="shared" si="317"/>
        <v>0</v>
      </c>
      <c r="BH317" s="886">
        <f t="shared" si="318"/>
        <v>0</v>
      </c>
      <c r="BI317" s="886">
        <f t="shared" si="319"/>
        <v>0</v>
      </c>
      <c r="BJ317" s="890">
        <f t="shared" si="320"/>
        <v>0</v>
      </c>
      <c r="BK317" s="885">
        <f t="shared" si="321"/>
        <v>0</v>
      </c>
      <c r="BL317" s="885">
        <f t="shared" si="322"/>
        <v>0</v>
      </c>
      <c r="BM317" s="762"/>
      <c r="BN317" s="764"/>
      <c r="BO317" s="770"/>
      <c r="BP317" s="763"/>
      <c r="BQ317" s="764"/>
      <c r="BR317" s="770"/>
      <c r="BS317" s="768">
        <f t="shared" si="323"/>
        <v>0</v>
      </c>
      <c r="BT317" s="768">
        <f t="shared" si="324"/>
        <v>0</v>
      </c>
      <c r="BU317" s="771">
        <f t="shared" si="325"/>
        <v>0</v>
      </c>
      <c r="BV317" s="772"/>
      <c r="BW317" s="767"/>
      <c r="BX317" s="765"/>
      <c r="BY317" s="772"/>
      <c r="BZ317" s="767"/>
      <c r="CA317" s="765"/>
      <c r="CB317" s="772"/>
      <c r="CC317" s="767"/>
      <c r="CD317" s="765"/>
      <c r="CE317" s="773">
        <f t="shared" si="326"/>
        <v>0</v>
      </c>
      <c r="CF317" s="774">
        <f t="shared" si="327"/>
        <v>0</v>
      </c>
      <c r="CG317" s="775">
        <f t="shared" si="328"/>
        <v>0</v>
      </c>
      <c r="CH317" s="772"/>
      <c r="CI317" s="767"/>
      <c r="CJ317" s="776"/>
      <c r="CK317" s="874">
        <v>1121</v>
      </c>
      <c r="CL317" s="778">
        <v>932</v>
      </c>
      <c r="CM317" s="764">
        <v>1138</v>
      </c>
      <c r="CN317" s="764">
        <v>1224</v>
      </c>
      <c r="CO317" s="779">
        <v>1232</v>
      </c>
      <c r="CP317" s="780">
        <v>1135</v>
      </c>
      <c r="CQ317" s="777">
        <v>322</v>
      </c>
      <c r="CR317" s="778">
        <v>374</v>
      </c>
      <c r="CS317" s="778">
        <v>351</v>
      </c>
      <c r="CT317" s="778">
        <v>265</v>
      </c>
      <c r="CU317" s="778">
        <v>314</v>
      </c>
      <c r="CV317" s="764">
        <v>316</v>
      </c>
      <c r="CW317" s="779">
        <v>513</v>
      </c>
      <c r="CX317" s="856">
        <v>264</v>
      </c>
      <c r="CY317" s="777"/>
      <c r="CZ317" s="778"/>
      <c r="DA317" s="778"/>
      <c r="DB317" s="778">
        <v>0</v>
      </c>
      <c r="DC317" s="778">
        <v>0</v>
      </c>
      <c r="DD317" s="779">
        <v>0</v>
      </c>
      <c r="DE317" s="779">
        <v>0</v>
      </c>
      <c r="DF317" s="776">
        <v>0</v>
      </c>
      <c r="DG317" s="892">
        <f t="shared" si="346"/>
        <v>322</v>
      </c>
      <c r="DH317" s="884">
        <f t="shared" si="329"/>
        <v>0</v>
      </c>
      <c r="DI317" s="883">
        <f t="shared" si="347"/>
        <v>374</v>
      </c>
      <c r="DJ317" s="884">
        <f t="shared" si="330"/>
        <v>0</v>
      </c>
      <c r="DK317" s="883">
        <f t="shared" si="348"/>
        <v>351</v>
      </c>
      <c r="DL317" s="884">
        <f t="shared" si="331"/>
        <v>0</v>
      </c>
      <c r="DM317" s="888">
        <f t="shared" si="352"/>
        <v>265</v>
      </c>
      <c r="DN317" s="886">
        <f t="shared" si="332"/>
        <v>265</v>
      </c>
      <c r="DO317" s="886">
        <f t="shared" si="353"/>
        <v>265</v>
      </c>
      <c r="DP317" s="888">
        <f t="shared" si="349"/>
        <v>314</v>
      </c>
      <c r="DQ317" s="886">
        <f t="shared" si="333"/>
        <v>314</v>
      </c>
      <c r="DR317" s="886">
        <f t="shared" si="354"/>
        <v>314</v>
      </c>
      <c r="DS317" s="888">
        <f t="shared" si="350"/>
        <v>316</v>
      </c>
      <c r="DT317" s="886">
        <f t="shared" si="334"/>
        <v>316</v>
      </c>
      <c r="DU317" s="886">
        <f t="shared" si="355"/>
        <v>316</v>
      </c>
      <c r="DV317" s="886">
        <f t="shared" si="335"/>
        <v>316</v>
      </c>
      <c r="DW317" s="888">
        <f t="shared" si="351"/>
        <v>513</v>
      </c>
      <c r="DX317" s="886">
        <f t="shared" si="336"/>
        <v>513</v>
      </c>
      <c r="DY317" s="886">
        <f t="shared" si="337"/>
        <v>513</v>
      </c>
      <c r="DZ317" s="954">
        <f t="shared" si="356"/>
        <v>264</v>
      </c>
      <c r="EA317" s="885">
        <f t="shared" si="338"/>
        <v>264</v>
      </c>
      <c r="EB317" s="885">
        <f t="shared" si="339"/>
        <v>264</v>
      </c>
      <c r="EC317" s="772">
        <v>208</v>
      </c>
      <c r="ED317" s="779">
        <v>240</v>
      </c>
      <c r="EE317" s="1055">
        <v>325</v>
      </c>
      <c r="EF317" s="763"/>
      <c r="EG317" s="767"/>
      <c r="EH317" s="782"/>
      <c r="EI317" s="774">
        <f t="shared" si="340"/>
        <v>108</v>
      </c>
      <c r="EJ317" s="774">
        <f t="shared" si="341"/>
        <v>273</v>
      </c>
      <c r="EK317" s="775">
        <f t="shared" si="342"/>
        <v>-61</v>
      </c>
      <c r="EL317" s="772">
        <v>110</v>
      </c>
      <c r="EM317" s="767">
        <v>103</v>
      </c>
      <c r="EN317" s="770">
        <v>102</v>
      </c>
      <c r="EO317" s="772"/>
      <c r="EP317" s="767"/>
      <c r="EQ317" s="782">
        <v>43</v>
      </c>
      <c r="ER317" s="772">
        <v>43</v>
      </c>
      <c r="ES317" s="779">
        <v>46</v>
      </c>
      <c r="ET317" s="781">
        <v>61</v>
      </c>
      <c r="EU317" s="774">
        <f t="shared" si="343"/>
        <v>112</v>
      </c>
      <c r="EV317" s="774">
        <f t="shared" si="344"/>
        <v>165</v>
      </c>
      <c r="EW317" s="775">
        <f t="shared" si="345"/>
        <v>110</v>
      </c>
      <c r="EX317" s="772"/>
      <c r="EY317" s="767"/>
      <c r="EZ317" s="770"/>
    </row>
    <row r="318" spans="1:156">
      <c r="A318" s="663" t="s">
        <v>125</v>
      </c>
      <c r="B318" s="659" t="s">
        <v>809</v>
      </c>
      <c r="C318" s="835"/>
      <c r="D318" s="569">
        <v>198455</v>
      </c>
      <c r="E318" s="567">
        <v>9</v>
      </c>
      <c r="F318" s="762"/>
      <c r="G318" s="763"/>
      <c r="H318" s="763"/>
      <c r="I318" s="764"/>
      <c r="J318" s="764"/>
      <c r="K318" s="764"/>
      <c r="L318" s="765"/>
      <c r="M318" s="762"/>
      <c r="N318" s="763"/>
      <c r="O318" s="766"/>
      <c r="P318" s="766"/>
      <c r="Q318" s="763"/>
      <c r="R318" s="763"/>
      <c r="S318" s="763"/>
      <c r="T318" s="763"/>
      <c r="U318" s="763"/>
      <c r="V318" s="764"/>
      <c r="W318" s="767"/>
      <c r="X318" s="765"/>
      <c r="Y318" s="762"/>
      <c r="Z318" s="763"/>
      <c r="AA318" s="763"/>
      <c r="AB318" s="763"/>
      <c r="AC318" s="764"/>
      <c r="AD318" s="767"/>
      <c r="AE318" s="763"/>
      <c r="AF318" s="763"/>
      <c r="AG318" s="763"/>
      <c r="AH318" s="764"/>
      <c r="AI318" s="767"/>
      <c r="AJ318" s="765"/>
      <c r="AK318" s="892">
        <f t="shared" si="295"/>
        <v>0</v>
      </c>
      <c r="AL318" s="884">
        <f t="shared" si="296"/>
        <v>0</v>
      </c>
      <c r="AM318" s="883">
        <f t="shared" si="297"/>
        <v>0</v>
      </c>
      <c r="AN318" s="884">
        <f t="shared" si="298"/>
        <v>0</v>
      </c>
      <c r="AO318" s="883">
        <f t="shared" si="299"/>
        <v>0</v>
      </c>
      <c r="AP318" s="884">
        <f t="shared" si="300"/>
        <v>0</v>
      </c>
      <c r="AQ318" s="768">
        <f t="shared" si="301"/>
        <v>0</v>
      </c>
      <c r="AR318" s="883">
        <f t="shared" si="302"/>
        <v>0</v>
      </c>
      <c r="AS318" s="886">
        <f t="shared" si="303"/>
        <v>0</v>
      </c>
      <c r="AT318" s="888">
        <f t="shared" si="304"/>
        <v>0</v>
      </c>
      <c r="AU318" s="886">
        <f t="shared" si="305"/>
        <v>0</v>
      </c>
      <c r="AV318" s="886">
        <f t="shared" si="306"/>
        <v>0</v>
      </c>
      <c r="AW318" s="888">
        <f t="shared" si="307"/>
        <v>0</v>
      </c>
      <c r="AX318" s="886">
        <f t="shared" si="308"/>
        <v>0</v>
      </c>
      <c r="AY318" s="886">
        <f t="shared" si="309"/>
        <v>0</v>
      </c>
      <c r="AZ318" s="888">
        <f t="shared" si="310"/>
        <v>0</v>
      </c>
      <c r="BA318" s="884">
        <f t="shared" si="311"/>
        <v>0</v>
      </c>
      <c r="BB318" s="883">
        <f t="shared" si="312"/>
        <v>0</v>
      </c>
      <c r="BC318" s="884">
        <f t="shared" si="313"/>
        <v>0</v>
      </c>
      <c r="BD318" s="883">
        <f t="shared" si="314"/>
        <v>0</v>
      </c>
      <c r="BE318" s="886">
        <f t="shared" si="315"/>
        <v>0</v>
      </c>
      <c r="BF318" s="886">
        <f t="shared" si="316"/>
        <v>0</v>
      </c>
      <c r="BG318" s="888">
        <f t="shared" si="317"/>
        <v>0</v>
      </c>
      <c r="BH318" s="886">
        <f t="shared" si="318"/>
        <v>0</v>
      </c>
      <c r="BI318" s="886">
        <f t="shared" si="319"/>
        <v>0</v>
      </c>
      <c r="BJ318" s="890">
        <f t="shared" si="320"/>
        <v>0</v>
      </c>
      <c r="BK318" s="885">
        <f t="shared" si="321"/>
        <v>0</v>
      </c>
      <c r="BL318" s="885">
        <f t="shared" si="322"/>
        <v>0</v>
      </c>
      <c r="BM318" s="762"/>
      <c r="BN318" s="764"/>
      <c r="BO318" s="770"/>
      <c r="BP318" s="763"/>
      <c r="BQ318" s="764"/>
      <c r="BR318" s="770"/>
      <c r="BS318" s="768">
        <f t="shared" si="323"/>
        <v>0</v>
      </c>
      <c r="BT318" s="768">
        <f t="shared" si="324"/>
        <v>0</v>
      </c>
      <c r="BU318" s="771">
        <f t="shared" si="325"/>
        <v>0</v>
      </c>
      <c r="BV318" s="772"/>
      <c r="BW318" s="767"/>
      <c r="BX318" s="765"/>
      <c r="BY318" s="772"/>
      <c r="BZ318" s="767"/>
      <c r="CA318" s="765"/>
      <c r="CB318" s="772"/>
      <c r="CC318" s="767"/>
      <c r="CD318" s="765"/>
      <c r="CE318" s="773">
        <f t="shared" si="326"/>
        <v>0</v>
      </c>
      <c r="CF318" s="774">
        <f t="shared" si="327"/>
        <v>0</v>
      </c>
      <c r="CG318" s="775">
        <f t="shared" si="328"/>
        <v>0</v>
      </c>
      <c r="CH318" s="772"/>
      <c r="CI318" s="767"/>
      <c r="CJ318" s="776"/>
      <c r="CK318" s="874">
        <v>881</v>
      </c>
      <c r="CL318" s="778">
        <v>839</v>
      </c>
      <c r="CM318" s="764">
        <v>945</v>
      </c>
      <c r="CN318" s="764">
        <v>1936</v>
      </c>
      <c r="CO318" s="779">
        <v>2390</v>
      </c>
      <c r="CP318" s="780">
        <v>2585</v>
      </c>
      <c r="CQ318" s="777">
        <v>239</v>
      </c>
      <c r="CR318" s="778">
        <v>244</v>
      </c>
      <c r="CS318" s="778">
        <v>241</v>
      </c>
      <c r="CT318" s="778">
        <v>271</v>
      </c>
      <c r="CU318" s="778">
        <v>316</v>
      </c>
      <c r="CV318" s="740">
        <v>298</v>
      </c>
      <c r="CW318" s="779">
        <v>366</v>
      </c>
      <c r="CX318" s="856">
        <v>350</v>
      </c>
      <c r="CY318" s="777"/>
      <c r="CZ318" s="778"/>
      <c r="DA318" s="778"/>
      <c r="DB318" s="778">
        <v>0</v>
      </c>
      <c r="DC318" s="778">
        <v>0</v>
      </c>
      <c r="DD318" s="779">
        <v>0</v>
      </c>
      <c r="DE318" s="779">
        <v>0</v>
      </c>
      <c r="DF318" s="776">
        <v>0</v>
      </c>
      <c r="DG318" s="892">
        <f t="shared" si="346"/>
        <v>239</v>
      </c>
      <c r="DH318" s="884">
        <f t="shared" si="329"/>
        <v>0</v>
      </c>
      <c r="DI318" s="883">
        <f t="shared" si="347"/>
        <v>244</v>
      </c>
      <c r="DJ318" s="884">
        <f t="shared" si="330"/>
        <v>0</v>
      </c>
      <c r="DK318" s="883">
        <f t="shared" si="348"/>
        <v>241</v>
      </c>
      <c r="DL318" s="884">
        <f t="shared" si="331"/>
        <v>0</v>
      </c>
      <c r="DM318" s="888">
        <f t="shared" si="352"/>
        <v>271</v>
      </c>
      <c r="DN318" s="886">
        <f t="shared" si="332"/>
        <v>271</v>
      </c>
      <c r="DO318" s="886">
        <f t="shared" si="353"/>
        <v>271</v>
      </c>
      <c r="DP318" s="888">
        <f t="shared" si="349"/>
        <v>316</v>
      </c>
      <c r="DQ318" s="886">
        <f t="shared" si="333"/>
        <v>316</v>
      </c>
      <c r="DR318" s="886">
        <f t="shared" si="354"/>
        <v>316</v>
      </c>
      <c r="DS318" s="888">
        <f t="shared" si="350"/>
        <v>298</v>
      </c>
      <c r="DT318" s="886">
        <f t="shared" si="334"/>
        <v>298</v>
      </c>
      <c r="DU318" s="886">
        <f t="shared" si="355"/>
        <v>298</v>
      </c>
      <c r="DV318" s="886">
        <f t="shared" si="335"/>
        <v>298</v>
      </c>
      <c r="DW318" s="888">
        <f t="shared" si="351"/>
        <v>366</v>
      </c>
      <c r="DX318" s="886">
        <f t="shared" si="336"/>
        <v>366</v>
      </c>
      <c r="DY318" s="886">
        <f t="shared" si="337"/>
        <v>366</v>
      </c>
      <c r="DZ318" s="954">
        <f t="shared" si="356"/>
        <v>350</v>
      </c>
      <c r="EA318" s="885">
        <f t="shared" si="338"/>
        <v>350</v>
      </c>
      <c r="EB318" s="885">
        <f t="shared" si="339"/>
        <v>350</v>
      </c>
      <c r="EC318" s="772">
        <v>167</v>
      </c>
      <c r="ED318" s="779">
        <v>134</v>
      </c>
      <c r="EE318" s="1054">
        <v>187</v>
      </c>
      <c r="EF318" s="763"/>
      <c r="EG318" s="767"/>
      <c r="EH318" s="782"/>
      <c r="EI318" s="774">
        <f t="shared" si="340"/>
        <v>131</v>
      </c>
      <c r="EJ318" s="774">
        <f t="shared" si="341"/>
        <v>232</v>
      </c>
      <c r="EK318" s="775">
        <f t="shared" si="342"/>
        <v>163</v>
      </c>
      <c r="EL318" s="772">
        <v>18</v>
      </c>
      <c r="EM318" s="767">
        <v>34</v>
      </c>
      <c r="EN318" s="770">
        <v>37</v>
      </c>
      <c r="EO318" s="772"/>
      <c r="EP318" s="767"/>
      <c r="EQ318" s="782">
        <v>25</v>
      </c>
      <c r="ER318" s="772"/>
      <c r="ES318" s="779">
        <v>69</v>
      </c>
      <c r="ET318" s="781">
        <v>66</v>
      </c>
      <c r="EU318" s="774">
        <f t="shared" si="343"/>
        <v>253</v>
      </c>
      <c r="EV318" s="774">
        <f t="shared" si="344"/>
        <v>213</v>
      </c>
      <c r="EW318" s="775">
        <f t="shared" si="345"/>
        <v>170</v>
      </c>
      <c r="EX318" s="772"/>
      <c r="EY318" s="767"/>
      <c r="EZ318" s="770"/>
    </row>
    <row r="319" spans="1:156">
      <c r="A319" s="658" t="s">
        <v>125</v>
      </c>
      <c r="B319" s="659" t="s">
        <v>810</v>
      </c>
      <c r="C319" s="834"/>
      <c r="D319" s="660">
        <v>198491</v>
      </c>
      <c r="E319" s="567">
        <v>9</v>
      </c>
      <c r="F319" s="762"/>
      <c r="G319" s="763"/>
      <c r="H319" s="763"/>
      <c r="I319" s="764"/>
      <c r="J319" s="764"/>
      <c r="K319" s="764"/>
      <c r="L319" s="765"/>
      <c r="M319" s="762"/>
      <c r="N319" s="763"/>
      <c r="O319" s="766"/>
      <c r="P319" s="766"/>
      <c r="Q319" s="763"/>
      <c r="R319" s="763"/>
      <c r="S319" s="763"/>
      <c r="T319" s="763"/>
      <c r="U319" s="763"/>
      <c r="V319" s="764"/>
      <c r="W319" s="767"/>
      <c r="X319" s="765"/>
      <c r="Y319" s="762"/>
      <c r="Z319" s="763"/>
      <c r="AA319" s="763"/>
      <c r="AB319" s="763"/>
      <c r="AC319" s="764"/>
      <c r="AD319" s="767"/>
      <c r="AE319" s="763"/>
      <c r="AF319" s="763"/>
      <c r="AG319" s="763"/>
      <c r="AH319" s="764"/>
      <c r="AI319" s="767"/>
      <c r="AJ319" s="765"/>
      <c r="AK319" s="892">
        <f t="shared" si="295"/>
        <v>0</v>
      </c>
      <c r="AL319" s="884">
        <f t="shared" si="296"/>
        <v>0</v>
      </c>
      <c r="AM319" s="883">
        <f t="shared" si="297"/>
        <v>0</v>
      </c>
      <c r="AN319" s="884">
        <f t="shared" si="298"/>
        <v>0</v>
      </c>
      <c r="AO319" s="883">
        <f t="shared" si="299"/>
        <v>0</v>
      </c>
      <c r="AP319" s="884">
        <f t="shared" si="300"/>
        <v>0</v>
      </c>
      <c r="AQ319" s="768">
        <f t="shared" si="301"/>
        <v>0</v>
      </c>
      <c r="AR319" s="883">
        <f t="shared" si="302"/>
        <v>0</v>
      </c>
      <c r="AS319" s="886">
        <f t="shared" si="303"/>
        <v>0</v>
      </c>
      <c r="AT319" s="888">
        <f t="shared" si="304"/>
        <v>0</v>
      </c>
      <c r="AU319" s="886">
        <f t="shared" si="305"/>
        <v>0</v>
      </c>
      <c r="AV319" s="886">
        <f t="shared" si="306"/>
        <v>0</v>
      </c>
      <c r="AW319" s="888">
        <f t="shared" si="307"/>
        <v>0</v>
      </c>
      <c r="AX319" s="886">
        <f t="shared" si="308"/>
        <v>0</v>
      </c>
      <c r="AY319" s="886">
        <f t="shared" si="309"/>
        <v>0</v>
      </c>
      <c r="AZ319" s="888">
        <f t="shared" si="310"/>
        <v>0</v>
      </c>
      <c r="BA319" s="884">
        <f t="shared" si="311"/>
        <v>0</v>
      </c>
      <c r="BB319" s="883">
        <f t="shared" si="312"/>
        <v>0</v>
      </c>
      <c r="BC319" s="884">
        <f t="shared" si="313"/>
        <v>0</v>
      </c>
      <c r="BD319" s="883">
        <f t="shared" si="314"/>
        <v>0</v>
      </c>
      <c r="BE319" s="886">
        <f t="shared" si="315"/>
        <v>0</v>
      </c>
      <c r="BF319" s="886">
        <f t="shared" si="316"/>
        <v>0</v>
      </c>
      <c r="BG319" s="888">
        <f t="shared" si="317"/>
        <v>0</v>
      </c>
      <c r="BH319" s="886">
        <f t="shared" si="318"/>
        <v>0</v>
      </c>
      <c r="BI319" s="886">
        <f t="shared" si="319"/>
        <v>0</v>
      </c>
      <c r="BJ319" s="890">
        <f t="shared" si="320"/>
        <v>0</v>
      </c>
      <c r="BK319" s="885">
        <f t="shared" si="321"/>
        <v>0</v>
      </c>
      <c r="BL319" s="885">
        <f t="shared" si="322"/>
        <v>0</v>
      </c>
      <c r="BM319" s="762"/>
      <c r="BN319" s="764"/>
      <c r="BO319" s="770"/>
      <c r="BP319" s="763"/>
      <c r="BQ319" s="764"/>
      <c r="BR319" s="770"/>
      <c r="BS319" s="768">
        <f t="shared" si="323"/>
        <v>0</v>
      </c>
      <c r="BT319" s="768">
        <f t="shared" si="324"/>
        <v>0</v>
      </c>
      <c r="BU319" s="771">
        <f t="shared" si="325"/>
        <v>0</v>
      </c>
      <c r="BV319" s="772"/>
      <c r="BW319" s="767"/>
      <c r="BX319" s="765"/>
      <c r="BY319" s="772"/>
      <c r="BZ319" s="767"/>
      <c r="CA319" s="765"/>
      <c r="CB319" s="772"/>
      <c r="CC319" s="767"/>
      <c r="CD319" s="765"/>
      <c r="CE319" s="773">
        <f t="shared" si="326"/>
        <v>0</v>
      </c>
      <c r="CF319" s="774">
        <f t="shared" si="327"/>
        <v>0</v>
      </c>
      <c r="CG319" s="775">
        <f t="shared" si="328"/>
        <v>0</v>
      </c>
      <c r="CH319" s="772"/>
      <c r="CI319" s="767"/>
      <c r="CJ319" s="776"/>
      <c r="CK319" s="874">
        <v>188</v>
      </c>
      <c r="CL319" s="778">
        <v>304</v>
      </c>
      <c r="CM319" s="764">
        <v>1349</v>
      </c>
      <c r="CN319" s="764">
        <v>1031</v>
      </c>
      <c r="CO319" s="779">
        <v>1555</v>
      </c>
      <c r="CP319" s="780">
        <v>1701</v>
      </c>
      <c r="CQ319" s="777">
        <v>186</v>
      </c>
      <c r="CR319" s="778">
        <v>252</v>
      </c>
      <c r="CS319" s="778">
        <v>128</v>
      </c>
      <c r="CT319" s="778">
        <v>124</v>
      </c>
      <c r="CU319" s="778">
        <v>94</v>
      </c>
      <c r="CV319" s="740">
        <v>141</v>
      </c>
      <c r="CW319" s="779">
        <v>404</v>
      </c>
      <c r="CX319" s="856">
        <v>148</v>
      </c>
      <c r="CY319" s="777"/>
      <c r="CZ319" s="778"/>
      <c r="DA319" s="778"/>
      <c r="DB319" s="778">
        <v>0</v>
      </c>
      <c r="DC319" s="778">
        <v>0</v>
      </c>
      <c r="DD319" s="1047">
        <v>0</v>
      </c>
      <c r="DE319" s="779">
        <v>0</v>
      </c>
      <c r="DF319" s="776">
        <v>0</v>
      </c>
      <c r="DG319" s="892">
        <f t="shared" si="346"/>
        <v>186</v>
      </c>
      <c r="DH319" s="884">
        <f t="shared" si="329"/>
        <v>0</v>
      </c>
      <c r="DI319" s="883">
        <f t="shared" si="347"/>
        <v>252</v>
      </c>
      <c r="DJ319" s="884">
        <f t="shared" si="330"/>
        <v>0</v>
      </c>
      <c r="DK319" s="883">
        <f t="shared" si="348"/>
        <v>128</v>
      </c>
      <c r="DL319" s="884">
        <f t="shared" si="331"/>
        <v>0</v>
      </c>
      <c r="DM319" s="888">
        <f t="shared" si="352"/>
        <v>124</v>
      </c>
      <c r="DN319" s="886">
        <f t="shared" si="332"/>
        <v>124</v>
      </c>
      <c r="DO319" s="886">
        <f t="shared" si="353"/>
        <v>124</v>
      </c>
      <c r="DP319" s="888">
        <f t="shared" si="349"/>
        <v>94</v>
      </c>
      <c r="DQ319" s="886">
        <f t="shared" si="333"/>
        <v>94</v>
      </c>
      <c r="DR319" s="886">
        <f t="shared" si="354"/>
        <v>94</v>
      </c>
      <c r="DS319" s="888">
        <f t="shared" si="350"/>
        <v>141</v>
      </c>
      <c r="DT319" s="886">
        <f t="shared" si="334"/>
        <v>141</v>
      </c>
      <c r="DU319" s="886">
        <f t="shared" si="355"/>
        <v>141</v>
      </c>
      <c r="DV319" s="886">
        <f t="shared" si="335"/>
        <v>141</v>
      </c>
      <c r="DW319" s="888">
        <f t="shared" si="351"/>
        <v>404</v>
      </c>
      <c r="DX319" s="886">
        <f t="shared" si="336"/>
        <v>404</v>
      </c>
      <c r="DY319" s="886">
        <f t="shared" si="337"/>
        <v>404</v>
      </c>
      <c r="DZ319" s="954">
        <f t="shared" si="356"/>
        <v>148</v>
      </c>
      <c r="EA319" s="885">
        <f t="shared" si="338"/>
        <v>148</v>
      </c>
      <c r="EB319" s="885">
        <f t="shared" si="339"/>
        <v>148</v>
      </c>
      <c r="EC319" s="772">
        <v>67</v>
      </c>
      <c r="ED319" s="779">
        <v>128</v>
      </c>
      <c r="EE319" s="1054">
        <v>135</v>
      </c>
      <c r="EF319" s="763"/>
      <c r="EG319" s="767"/>
      <c r="EH319" s="782"/>
      <c r="EI319" s="774">
        <f t="shared" si="340"/>
        <v>74</v>
      </c>
      <c r="EJ319" s="774">
        <f t="shared" si="341"/>
        <v>276</v>
      </c>
      <c r="EK319" s="775">
        <f t="shared" si="342"/>
        <v>13</v>
      </c>
      <c r="EL319" s="772">
        <v>32</v>
      </c>
      <c r="EM319" s="767">
        <v>45</v>
      </c>
      <c r="EN319" s="770">
        <v>79</v>
      </c>
      <c r="EO319" s="772"/>
      <c r="EP319" s="767"/>
      <c r="EQ319" s="782">
        <v>14</v>
      </c>
      <c r="ER319" s="772"/>
      <c r="ES319" s="779"/>
      <c r="ET319" s="781"/>
      <c r="EU319" s="774">
        <f t="shared" si="343"/>
        <v>92</v>
      </c>
      <c r="EV319" s="774">
        <f t="shared" si="344"/>
        <v>49</v>
      </c>
      <c r="EW319" s="775">
        <f t="shared" si="345"/>
        <v>48</v>
      </c>
      <c r="EX319" s="772"/>
      <c r="EY319" s="767"/>
      <c r="EZ319" s="770"/>
    </row>
    <row r="320" spans="1:156">
      <c r="A320" s="658" t="s">
        <v>125</v>
      </c>
      <c r="B320" s="659" t="s">
        <v>811</v>
      </c>
      <c r="C320" s="835" t="s">
        <v>855</v>
      </c>
      <c r="D320" s="660">
        <v>198668</v>
      </c>
      <c r="E320" s="567">
        <v>9</v>
      </c>
      <c r="F320" s="762"/>
      <c r="G320" s="763"/>
      <c r="H320" s="763"/>
      <c r="I320" s="764"/>
      <c r="J320" s="764"/>
      <c r="K320" s="764"/>
      <c r="L320" s="765"/>
      <c r="M320" s="762"/>
      <c r="N320" s="763"/>
      <c r="O320" s="766"/>
      <c r="P320" s="766"/>
      <c r="Q320" s="763"/>
      <c r="R320" s="763"/>
      <c r="S320" s="763"/>
      <c r="T320" s="763"/>
      <c r="U320" s="763"/>
      <c r="V320" s="764"/>
      <c r="W320" s="767"/>
      <c r="X320" s="765"/>
      <c r="Y320" s="762"/>
      <c r="Z320" s="763"/>
      <c r="AA320" s="763"/>
      <c r="AB320" s="763"/>
      <c r="AC320" s="764"/>
      <c r="AD320" s="767"/>
      <c r="AE320" s="763"/>
      <c r="AF320" s="763"/>
      <c r="AG320" s="763"/>
      <c r="AH320" s="764"/>
      <c r="AI320" s="767"/>
      <c r="AJ320" s="765"/>
      <c r="AK320" s="892">
        <f t="shared" si="295"/>
        <v>0</v>
      </c>
      <c r="AL320" s="884">
        <f t="shared" si="296"/>
        <v>0</v>
      </c>
      <c r="AM320" s="883">
        <f t="shared" si="297"/>
        <v>0</v>
      </c>
      <c r="AN320" s="884">
        <f t="shared" si="298"/>
        <v>0</v>
      </c>
      <c r="AO320" s="883">
        <f t="shared" si="299"/>
        <v>0</v>
      </c>
      <c r="AP320" s="884">
        <f t="shared" si="300"/>
        <v>0</v>
      </c>
      <c r="AQ320" s="768">
        <f t="shared" si="301"/>
        <v>0</v>
      </c>
      <c r="AR320" s="883">
        <f t="shared" si="302"/>
        <v>0</v>
      </c>
      <c r="AS320" s="886">
        <f t="shared" si="303"/>
        <v>0</v>
      </c>
      <c r="AT320" s="888">
        <f t="shared" si="304"/>
        <v>0</v>
      </c>
      <c r="AU320" s="886">
        <f t="shared" si="305"/>
        <v>0</v>
      </c>
      <c r="AV320" s="886">
        <f t="shared" si="306"/>
        <v>0</v>
      </c>
      <c r="AW320" s="888">
        <f t="shared" si="307"/>
        <v>0</v>
      </c>
      <c r="AX320" s="886">
        <f t="shared" si="308"/>
        <v>0</v>
      </c>
      <c r="AY320" s="886">
        <f t="shared" si="309"/>
        <v>0</v>
      </c>
      <c r="AZ320" s="888">
        <f t="shared" si="310"/>
        <v>0</v>
      </c>
      <c r="BA320" s="884">
        <f t="shared" si="311"/>
        <v>0</v>
      </c>
      <c r="BB320" s="883">
        <f t="shared" si="312"/>
        <v>0</v>
      </c>
      <c r="BC320" s="884">
        <f t="shared" si="313"/>
        <v>0</v>
      </c>
      <c r="BD320" s="883">
        <f t="shared" si="314"/>
        <v>0</v>
      </c>
      <c r="BE320" s="886">
        <f t="shared" si="315"/>
        <v>0</v>
      </c>
      <c r="BF320" s="886">
        <f t="shared" si="316"/>
        <v>0</v>
      </c>
      <c r="BG320" s="888">
        <f t="shared" si="317"/>
        <v>0</v>
      </c>
      <c r="BH320" s="886">
        <f t="shared" si="318"/>
        <v>0</v>
      </c>
      <c r="BI320" s="886">
        <f t="shared" si="319"/>
        <v>0</v>
      </c>
      <c r="BJ320" s="890">
        <f t="shared" si="320"/>
        <v>0</v>
      </c>
      <c r="BK320" s="885">
        <f t="shared" si="321"/>
        <v>0</v>
      </c>
      <c r="BL320" s="885">
        <f t="shared" si="322"/>
        <v>0</v>
      </c>
      <c r="BM320" s="762"/>
      <c r="BN320" s="764"/>
      <c r="BO320" s="770"/>
      <c r="BP320" s="763"/>
      <c r="BQ320" s="764"/>
      <c r="BR320" s="770"/>
      <c r="BS320" s="768">
        <f t="shared" si="323"/>
        <v>0</v>
      </c>
      <c r="BT320" s="768">
        <f t="shared" si="324"/>
        <v>0</v>
      </c>
      <c r="BU320" s="771">
        <f t="shared" si="325"/>
        <v>0</v>
      </c>
      <c r="BV320" s="772"/>
      <c r="BW320" s="767"/>
      <c r="BX320" s="765"/>
      <c r="BY320" s="772"/>
      <c r="BZ320" s="767"/>
      <c r="CA320" s="765"/>
      <c r="CB320" s="772"/>
      <c r="CC320" s="767"/>
      <c r="CD320" s="765"/>
      <c r="CE320" s="773">
        <f t="shared" si="326"/>
        <v>0</v>
      </c>
      <c r="CF320" s="774">
        <f t="shared" si="327"/>
        <v>0</v>
      </c>
      <c r="CG320" s="775">
        <f t="shared" si="328"/>
        <v>0</v>
      </c>
      <c r="CH320" s="772"/>
      <c r="CI320" s="767"/>
      <c r="CJ320" s="776"/>
      <c r="CK320" s="874">
        <v>630</v>
      </c>
      <c r="CL320" s="778">
        <v>1189</v>
      </c>
      <c r="CM320" s="764">
        <v>825</v>
      </c>
      <c r="CN320" s="764">
        <v>698</v>
      </c>
      <c r="CO320" s="779">
        <v>1120</v>
      </c>
      <c r="CP320" s="780">
        <v>1338</v>
      </c>
      <c r="CQ320" s="777">
        <v>140</v>
      </c>
      <c r="CR320" s="778">
        <v>131</v>
      </c>
      <c r="CS320" s="778">
        <v>155</v>
      </c>
      <c r="CT320" s="778">
        <v>158</v>
      </c>
      <c r="CU320" s="778">
        <v>174</v>
      </c>
      <c r="CV320" s="764">
        <v>170</v>
      </c>
      <c r="CW320" s="779">
        <v>237</v>
      </c>
      <c r="CX320" s="856">
        <v>256</v>
      </c>
      <c r="CY320" s="777"/>
      <c r="CZ320" s="778"/>
      <c r="DA320" s="778"/>
      <c r="DB320" s="778">
        <v>0</v>
      </c>
      <c r="DC320" s="778">
        <v>0</v>
      </c>
      <c r="DD320" s="779">
        <v>0</v>
      </c>
      <c r="DE320" s="779">
        <v>0</v>
      </c>
      <c r="DF320" s="776">
        <v>0</v>
      </c>
      <c r="DG320" s="892">
        <f t="shared" si="346"/>
        <v>140</v>
      </c>
      <c r="DH320" s="884">
        <f t="shared" si="329"/>
        <v>0</v>
      </c>
      <c r="DI320" s="883">
        <f t="shared" si="347"/>
        <v>131</v>
      </c>
      <c r="DJ320" s="884">
        <f t="shared" si="330"/>
        <v>0</v>
      </c>
      <c r="DK320" s="883">
        <f t="shared" si="348"/>
        <v>155</v>
      </c>
      <c r="DL320" s="884">
        <f t="shared" si="331"/>
        <v>0</v>
      </c>
      <c r="DM320" s="888">
        <f t="shared" si="352"/>
        <v>158</v>
      </c>
      <c r="DN320" s="886">
        <f t="shared" si="332"/>
        <v>158</v>
      </c>
      <c r="DO320" s="886">
        <f t="shared" si="353"/>
        <v>158</v>
      </c>
      <c r="DP320" s="888">
        <f t="shared" si="349"/>
        <v>174</v>
      </c>
      <c r="DQ320" s="886">
        <f t="shared" si="333"/>
        <v>174</v>
      </c>
      <c r="DR320" s="886">
        <f t="shared" si="354"/>
        <v>174</v>
      </c>
      <c r="DS320" s="888">
        <f t="shared" si="350"/>
        <v>170</v>
      </c>
      <c r="DT320" s="886">
        <f t="shared" si="334"/>
        <v>170</v>
      </c>
      <c r="DU320" s="886">
        <f t="shared" si="355"/>
        <v>170</v>
      </c>
      <c r="DV320" s="886">
        <f t="shared" si="335"/>
        <v>170</v>
      </c>
      <c r="DW320" s="888">
        <f t="shared" si="351"/>
        <v>237</v>
      </c>
      <c r="DX320" s="886">
        <f t="shared" si="336"/>
        <v>237</v>
      </c>
      <c r="DY320" s="886">
        <f t="shared" si="337"/>
        <v>237</v>
      </c>
      <c r="DZ320" s="954">
        <f t="shared" si="356"/>
        <v>256</v>
      </c>
      <c r="EA320" s="885">
        <f t="shared" si="338"/>
        <v>256</v>
      </c>
      <c r="EB320" s="885">
        <f t="shared" si="339"/>
        <v>256</v>
      </c>
      <c r="EC320" s="772">
        <v>117</v>
      </c>
      <c r="ED320" s="779">
        <v>117</v>
      </c>
      <c r="EE320" s="1054">
        <v>165</v>
      </c>
      <c r="EF320" s="763"/>
      <c r="EG320" s="767"/>
      <c r="EH320" s="782"/>
      <c r="EI320" s="774">
        <f t="shared" si="340"/>
        <v>53</v>
      </c>
      <c r="EJ320" s="774">
        <f t="shared" si="341"/>
        <v>120</v>
      </c>
      <c r="EK320" s="775">
        <f t="shared" si="342"/>
        <v>91</v>
      </c>
      <c r="EL320" s="772">
        <v>64</v>
      </c>
      <c r="EM320" s="767">
        <v>39</v>
      </c>
      <c r="EN320" s="770">
        <v>39</v>
      </c>
      <c r="EO320" s="772"/>
      <c r="EP320" s="767"/>
      <c r="EQ320" s="782">
        <v>9</v>
      </c>
      <c r="ER320" s="772">
        <v>8</v>
      </c>
      <c r="ES320" s="779"/>
      <c r="ET320" s="781">
        <v>3</v>
      </c>
      <c r="EU320" s="774">
        <f t="shared" si="343"/>
        <v>86</v>
      </c>
      <c r="EV320" s="774">
        <f t="shared" si="344"/>
        <v>135</v>
      </c>
      <c r="EW320" s="775">
        <f t="shared" si="345"/>
        <v>119</v>
      </c>
      <c r="EX320" s="772"/>
      <c r="EY320" s="767"/>
      <c r="EZ320" s="770"/>
    </row>
    <row r="321" spans="1:156">
      <c r="A321" s="658" t="s">
        <v>125</v>
      </c>
      <c r="B321" s="659" t="s">
        <v>812</v>
      </c>
      <c r="C321" s="834"/>
      <c r="D321" s="660">
        <v>198710</v>
      </c>
      <c r="E321" s="567">
        <v>9</v>
      </c>
      <c r="F321" s="762"/>
      <c r="G321" s="763"/>
      <c r="H321" s="763"/>
      <c r="I321" s="764"/>
      <c r="J321" s="764"/>
      <c r="K321" s="764"/>
      <c r="L321" s="765"/>
      <c r="M321" s="762"/>
      <c r="N321" s="763"/>
      <c r="O321" s="766"/>
      <c r="P321" s="766"/>
      <c r="Q321" s="763"/>
      <c r="R321" s="763"/>
      <c r="S321" s="763"/>
      <c r="T321" s="763"/>
      <c r="U321" s="763"/>
      <c r="V321" s="764"/>
      <c r="W321" s="767"/>
      <c r="X321" s="765"/>
      <c r="Y321" s="762"/>
      <c r="Z321" s="763"/>
      <c r="AA321" s="763"/>
      <c r="AB321" s="763"/>
      <c r="AC321" s="764"/>
      <c r="AD321" s="767"/>
      <c r="AE321" s="763"/>
      <c r="AF321" s="763"/>
      <c r="AG321" s="763"/>
      <c r="AH321" s="764"/>
      <c r="AI321" s="767"/>
      <c r="AJ321" s="765"/>
      <c r="AK321" s="892">
        <f t="shared" si="295"/>
        <v>0</v>
      </c>
      <c r="AL321" s="884">
        <f t="shared" si="296"/>
        <v>0</v>
      </c>
      <c r="AM321" s="883">
        <f t="shared" si="297"/>
        <v>0</v>
      </c>
      <c r="AN321" s="884">
        <f t="shared" si="298"/>
        <v>0</v>
      </c>
      <c r="AO321" s="883">
        <f t="shared" si="299"/>
        <v>0</v>
      </c>
      <c r="AP321" s="884">
        <f t="shared" si="300"/>
        <v>0</v>
      </c>
      <c r="AQ321" s="768">
        <f t="shared" si="301"/>
        <v>0</v>
      </c>
      <c r="AR321" s="883">
        <f t="shared" si="302"/>
        <v>0</v>
      </c>
      <c r="AS321" s="886">
        <f t="shared" si="303"/>
        <v>0</v>
      </c>
      <c r="AT321" s="888">
        <f t="shared" si="304"/>
        <v>0</v>
      </c>
      <c r="AU321" s="886">
        <f t="shared" si="305"/>
        <v>0</v>
      </c>
      <c r="AV321" s="886">
        <f t="shared" si="306"/>
        <v>0</v>
      </c>
      <c r="AW321" s="888">
        <f t="shared" si="307"/>
        <v>0</v>
      </c>
      <c r="AX321" s="886">
        <f t="shared" si="308"/>
        <v>0</v>
      </c>
      <c r="AY321" s="886">
        <f t="shared" si="309"/>
        <v>0</v>
      </c>
      <c r="AZ321" s="888">
        <f t="shared" si="310"/>
        <v>0</v>
      </c>
      <c r="BA321" s="884">
        <f t="shared" si="311"/>
        <v>0</v>
      </c>
      <c r="BB321" s="883">
        <f t="shared" si="312"/>
        <v>0</v>
      </c>
      <c r="BC321" s="884">
        <f t="shared" si="313"/>
        <v>0</v>
      </c>
      <c r="BD321" s="883">
        <f t="shared" si="314"/>
        <v>0</v>
      </c>
      <c r="BE321" s="886">
        <f t="shared" si="315"/>
        <v>0</v>
      </c>
      <c r="BF321" s="886">
        <f t="shared" si="316"/>
        <v>0</v>
      </c>
      <c r="BG321" s="888">
        <f t="shared" si="317"/>
        <v>0</v>
      </c>
      <c r="BH321" s="886">
        <f t="shared" si="318"/>
        <v>0</v>
      </c>
      <c r="BI321" s="886">
        <f t="shared" si="319"/>
        <v>0</v>
      </c>
      <c r="BJ321" s="890">
        <f t="shared" si="320"/>
        <v>0</v>
      </c>
      <c r="BK321" s="885">
        <f t="shared" si="321"/>
        <v>0</v>
      </c>
      <c r="BL321" s="885">
        <f t="shared" si="322"/>
        <v>0</v>
      </c>
      <c r="BM321" s="762"/>
      <c r="BN321" s="764"/>
      <c r="BO321" s="770"/>
      <c r="BP321" s="763"/>
      <c r="BQ321" s="764"/>
      <c r="BR321" s="770"/>
      <c r="BS321" s="768">
        <f t="shared" si="323"/>
        <v>0</v>
      </c>
      <c r="BT321" s="768">
        <f t="shared" si="324"/>
        <v>0</v>
      </c>
      <c r="BU321" s="771">
        <f t="shared" si="325"/>
        <v>0</v>
      </c>
      <c r="BV321" s="772"/>
      <c r="BW321" s="767"/>
      <c r="BX321" s="765"/>
      <c r="BY321" s="772"/>
      <c r="BZ321" s="767"/>
      <c r="CA321" s="765"/>
      <c r="CB321" s="772"/>
      <c r="CC321" s="767"/>
      <c r="CD321" s="765"/>
      <c r="CE321" s="773">
        <f t="shared" si="326"/>
        <v>0</v>
      </c>
      <c r="CF321" s="774">
        <f t="shared" si="327"/>
        <v>0</v>
      </c>
      <c r="CG321" s="775">
        <f t="shared" si="328"/>
        <v>0</v>
      </c>
      <c r="CH321" s="772"/>
      <c r="CI321" s="767"/>
      <c r="CJ321" s="776"/>
      <c r="CK321" s="874">
        <v>548</v>
      </c>
      <c r="CL321" s="778">
        <v>281</v>
      </c>
      <c r="CM321" s="764">
        <v>526</v>
      </c>
      <c r="CN321" s="764">
        <v>626</v>
      </c>
      <c r="CO321" s="779">
        <v>1019</v>
      </c>
      <c r="CP321" s="780">
        <v>1046</v>
      </c>
      <c r="CQ321" s="777">
        <v>219</v>
      </c>
      <c r="CR321" s="778">
        <v>204</v>
      </c>
      <c r="CS321" s="778">
        <v>212</v>
      </c>
      <c r="CT321" s="778">
        <v>43</v>
      </c>
      <c r="CU321" s="778">
        <v>183</v>
      </c>
      <c r="CV321" s="740">
        <v>223</v>
      </c>
      <c r="CW321" s="779">
        <v>311</v>
      </c>
      <c r="CX321" s="856">
        <v>601</v>
      </c>
      <c r="CY321" s="777"/>
      <c r="CZ321" s="778"/>
      <c r="DA321" s="778"/>
      <c r="DB321" s="778">
        <v>0</v>
      </c>
      <c r="DC321" s="778">
        <v>0</v>
      </c>
      <c r="DD321" s="779">
        <v>0</v>
      </c>
      <c r="DE321" s="779">
        <v>0</v>
      </c>
      <c r="DF321" s="776">
        <v>0</v>
      </c>
      <c r="DG321" s="892">
        <f t="shared" si="346"/>
        <v>219</v>
      </c>
      <c r="DH321" s="884">
        <f t="shared" si="329"/>
        <v>0</v>
      </c>
      <c r="DI321" s="883">
        <f t="shared" si="347"/>
        <v>204</v>
      </c>
      <c r="DJ321" s="884">
        <f t="shared" si="330"/>
        <v>0</v>
      </c>
      <c r="DK321" s="883">
        <f t="shared" si="348"/>
        <v>212</v>
      </c>
      <c r="DL321" s="884">
        <f t="shared" si="331"/>
        <v>0</v>
      </c>
      <c r="DM321" s="888">
        <f t="shared" si="352"/>
        <v>43</v>
      </c>
      <c r="DN321" s="886">
        <f t="shared" si="332"/>
        <v>43</v>
      </c>
      <c r="DO321" s="886">
        <f t="shared" si="353"/>
        <v>43</v>
      </c>
      <c r="DP321" s="888">
        <f t="shared" si="349"/>
        <v>183</v>
      </c>
      <c r="DQ321" s="886">
        <f t="shared" si="333"/>
        <v>183</v>
      </c>
      <c r="DR321" s="886">
        <f t="shared" si="354"/>
        <v>183</v>
      </c>
      <c r="DS321" s="888">
        <f t="shared" si="350"/>
        <v>223</v>
      </c>
      <c r="DT321" s="886">
        <f t="shared" si="334"/>
        <v>223</v>
      </c>
      <c r="DU321" s="886">
        <f t="shared" si="355"/>
        <v>223</v>
      </c>
      <c r="DV321" s="886">
        <f t="shared" si="335"/>
        <v>223</v>
      </c>
      <c r="DW321" s="888">
        <f t="shared" si="351"/>
        <v>311</v>
      </c>
      <c r="DX321" s="886">
        <f t="shared" si="336"/>
        <v>311</v>
      </c>
      <c r="DY321" s="886">
        <f t="shared" si="337"/>
        <v>311</v>
      </c>
      <c r="DZ321" s="954">
        <f t="shared" si="356"/>
        <v>601</v>
      </c>
      <c r="EA321" s="885">
        <f t="shared" si="338"/>
        <v>601</v>
      </c>
      <c r="EB321" s="885">
        <f t="shared" si="339"/>
        <v>601</v>
      </c>
      <c r="EC321" s="772">
        <v>130</v>
      </c>
      <c r="ED321" s="779">
        <v>122</v>
      </c>
      <c r="EE321" s="1054">
        <v>154</v>
      </c>
      <c r="EF321" s="763"/>
      <c r="EG321" s="767"/>
      <c r="EH321" s="782"/>
      <c r="EI321" s="774">
        <f t="shared" si="340"/>
        <v>93</v>
      </c>
      <c r="EJ321" s="774">
        <f t="shared" si="341"/>
        <v>189</v>
      </c>
      <c r="EK321" s="775">
        <f t="shared" si="342"/>
        <v>447</v>
      </c>
      <c r="EL321" s="772">
        <v>36</v>
      </c>
      <c r="EM321" s="767">
        <v>35</v>
      </c>
      <c r="EN321" s="770">
        <v>40</v>
      </c>
      <c r="EO321" s="772"/>
      <c r="EP321" s="767"/>
      <c r="EQ321" s="782">
        <v>22</v>
      </c>
      <c r="ER321" s="772"/>
      <c r="ES321" s="779"/>
      <c r="ET321" s="781"/>
      <c r="EU321" s="774">
        <f t="shared" si="343"/>
        <v>7</v>
      </c>
      <c r="EV321" s="774">
        <f t="shared" si="344"/>
        <v>148</v>
      </c>
      <c r="EW321" s="775">
        <f t="shared" si="345"/>
        <v>161</v>
      </c>
      <c r="EX321" s="772"/>
      <c r="EY321" s="767"/>
      <c r="EZ321" s="770"/>
    </row>
    <row r="322" spans="1:156">
      <c r="A322" s="658" t="s">
        <v>125</v>
      </c>
      <c r="B322" s="659" t="s">
        <v>813</v>
      </c>
      <c r="C322" s="834"/>
      <c r="D322" s="660">
        <v>198774</v>
      </c>
      <c r="E322" s="567">
        <v>9</v>
      </c>
      <c r="F322" s="762"/>
      <c r="G322" s="763"/>
      <c r="H322" s="763"/>
      <c r="I322" s="764"/>
      <c r="J322" s="764"/>
      <c r="K322" s="764"/>
      <c r="L322" s="765"/>
      <c r="M322" s="762"/>
      <c r="N322" s="763"/>
      <c r="O322" s="766"/>
      <c r="P322" s="766"/>
      <c r="Q322" s="763"/>
      <c r="R322" s="763"/>
      <c r="S322" s="763"/>
      <c r="T322" s="763"/>
      <c r="U322" s="763"/>
      <c r="V322" s="764"/>
      <c r="W322" s="767"/>
      <c r="X322" s="765"/>
      <c r="Y322" s="762"/>
      <c r="Z322" s="763"/>
      <c r="AA322" s="763"/>
      <c r="AB322" s="763"/>
      <c r="AC322" s="764"/>
      <c r="AD322" s="767"/>
      <c r="AE322" s="763"/>
      <c r="AF322" s="763"/>
      <c r="AG322" s="763"/>
      <c r="AH322" s="764"/>
      <c r="AI322" s="767"/>
      <c r="AJ322" s="765"/>
      <c r="AK322" s="892">
        <f t="shared" si="295"/>
        <v>0</v>
      </c>
      <c r="AL322" s="884">
        <f t="shared" si="296"/>
        <v>0</v>
      </c>
      <c r="AM322" s="883">
        <f t="shared" si="297"/>
        <v>0</v>
      </c>
      <c r="AN322" s="884">
        <f t="shared" si="298"/>
        <v>0</v>
      </c>
      <c r="AO322" s="883">
        <f t="shared" si="299"/>
        <v>0</v>
      </c>
      <c r="AP322" s="884">
        <f t="shared" si="300"/>
        <v>0</v>
      </c>
      <c r="AQ322" s="768">
        <f t="shared" si="301"/>
        <v>0</v>
      </c>
      <c r="AR322" s="883">
        <f t="shared" si="302"/>
        <v>0</v>
      </c>
      <c r="AS322" s="886">
        <f t="shared" si="303"/>
        <v>0</v>
      </c>
      <c r="AT322" s="888">
        <f t="shared" si="304"/>
        <v>0</v>
      </c>
      <c r="AU322" s="886">
        <f t="shared" si="305"/>
        <v>0</v>
      </c>
      <c r="AV322" s="886">
        <f t="shared" si="306"/>
        <v>0</v>
      </c>
      <c r="AW322" s="888">
        <f t="shared" si="307"/>
        <v>0</v>
      </c>
      <c r="AX322" s="886">
        <f t="shared" si="308"/>
        <v>0</v>
      </c>
      <c r="AY322" s="886">
        <f t="shared" si="309"/>
        <v>0</v>
      </c>
      <c r="AZ322" s="888">
        <f t="shared" si="310"/>
        <v>0</v>
      </c>
      <c r="BA322" s="884">
        <f t="shared" si="311"/>
        <v>0</v>
      </c>
      <c r="BB322" s="883">
        <f t="shared" si="312"/>
        <v>0</v>
      </c>
      <c r="BC322" s="884">
        <f t="shared" si="313"/>
        <v>0</v>
      </c>
      <c r="BD322" s="883">
        <f t="shared" si="314"/>
        <v>0</v>
      </c>
      <c r="BE322" s="886">
        <f t="shared" si="315"/>
        <v>0</v>
      </c>
      <c r="BF322" s="886">
        <f t="shared" si="316"/>
        <v>0</v>
      </c>
      <c r="BG322" s="888">
        <f t="shared" si="317"/>
        <v>0</v>
      </c>
      <c r="BH322" s="886">
        <f t="shared" si="318"/>
        <v>0</v>
      </c>
      <c r="BI322" s="886">
        <f t="shared" si="319"/>
        <v>0</v>
      </c>
      <c r="BJ322" s="890">
        <f t="shared" si="320"/>
        <v>0</v>
      </c>
      <c r="BK322" s="885">
        <f t="shared" si="321"/>
        <v>0</v>
      </c>
      <c r="BL322" s="885">
        <f t="shared" si="322"/>
        <v>0</v>
      </c>
      <c r="BM322" s="762"/>
      <c r="BN322" s="764"/>
      <c r="BO322" s="770"/>
      <c r="BP322" s="763"/>
      <c r="BQ322" s="764"/>
      <c r="BR322" s="770"/>
      <c r="BS322" s="768">
        <f t="shared" si="323"/>
        <v>0</v>
      </c>
      <c r="BT322" s="768">
        <f t="shared" si="324"/>
        <v>0</v>
      </c>
      <c r="BU322" s="771">
        <f t="shared" si="325"/>
        <v>0</v>
      </c>
      <c r="BV322" s="772"/>
      <c r="BW322" s="767"/>
      <c r="BX322" s="765"/>
      <c r="BY322" s="772"/>
      <c r="BZ322" s="767"/>
      <c r="CA322" s="765"/>
      <c r="CB322" s="772"/>
      <c r="CC322" s="767"/>
      <c r="CD322" s="765"/>
      <c r="CE322" s="773">
        <f t="shared" si="326"/>
        <v>0</v>
      </c>
      <c r="CF322" s="774">
        <f t="shared" si="327"/>
        <v>0</v>
      </c>
      <c r="CG322" s="775">
        <f t="shared" si="328"/>
        <v>0</v>
      </c>
      <c r="CH322" s="772"/>
      <c r="CI322" s="767"/>
      <c r="CJ322" s="776"/>
      <c r="CK322" s="874">
        <v>1843</v>
      </c>
      <c r="CL322" s="778">
        <v>3130</v>
      </c>
      <c r="CM322" s="764">
        <v>3100</v>
      </c>
      <c r="CN322" s="764">
        <v>2844</v>
      </c>
      <c r="CO322" s="779">
        <v>1995</v>
      </c>
      <c r="CP322" s="780">
        <v>2441</v>
      </c>
      <c r="CQ322" s="777">
        <v>529</v>
      </c>
      <c r="CR322" s="778">
        <v>443</v>
      </c>
      <c r="CS322" s="778">
        <v>447</v>
      </c>
      <c r="CT322" s="778">
        <v>813</v>
      </c>
      <c r="CU322" s="778">
        <v>716</v>
      </c>
      <c r="CV322" s="764">
        <v>672</v>
      </c>
      <c r="CW322" s="779">
        <v>710</v>
      </c>
      <c r="CX322" s="856">
        <v>399</v>
      </c>
      <c r="CY322" s="777"/>
      <c r="CZ322" s="778"/>
      <c r="DA322" s="778"/>
      <c r="DB322" s="778">
        <v>0</v>
      </c>
      <c r="DC322" s="778">
        <v>0</v>
      </c>
      <c r="DD322" s="779">
        <v>0</v>
      </c>
      <c r="DE322" s="779">
        <v>0</v>
      </c>
      <c r="DF322" s="776">
        <v>0</v>
      </c>
      <c r="DG322" s="892">
        <f t="shared" si="346"/>
        <v>529</v>
      </c>
      <c r="DH322" s="884">
        <f t="shared" si="329"/>
        <v>0</v>
      </c>
      <c r="DI322" s="883">
        <f t="shared" si="347"/>
        <v>443</v>
      </c>
      <c r="DJ322" s="884">
        <f t="shared" si="330"/>
        <v>0</v>
      </c>
      <c r="DK322" s="883">
        <f t="shared" si="348"/>
        <v>447</v>
      </c>
      <c r="DL322" s="884">
        <f t="shared" si="331"/>
        <v>0</v>
      </c>
      <c r="DM322" s="888">
        <f t="shared" si="352"/>
        <v>813</v>
      </c>
      <c r="DN322" s="886">
        <f t="shared" si="332"/>
        <v>813</v>
      </c>
      <c r="DO322" s="886">
        <f t="shared" si="353"/>
        <v>813</v>
      </c>
      <c r="DP322" s="888">
        <f t="shared" si="349"/>
        <v>716</v>
      </c>
      <c r="DQ322" s="886">
        <f t="shared" si="333"/>
        <v>716</v>
      </c>
      <c r="DR322" s="886">
        <f t="shared" si="354"/>
        <v>716</v>
      </c>
      <c r="DS322" s="888">
        <f t="shared" si="350"/>
        <v>672</v>
      </c>
      <c r="DT322" s="886">
        <f t="shared" si="334"/>
        <v>672</v>
      </c>
      <c r="DU322" s="886">
        <f t="shared" si="355"/>
        <v>672</v>
      </c>
      <c r="DV322" s="886">
        <f t="shared" si="335"/>
        <v>672</v>
      </c>
      <c r="DW322" s="888">
        <f t="shared" si="351"/>
        <v>710</v>
      </c>
      <c r="DX322" s="886">
        <f t="shared" si="336"/>
        <v>710</v>
      </c>
      <c r="DY322" s="886">
        <f t="shared" si="337"/>
        <v>710</v>
      </c>
      <c r="DZ322" s="954">
        <f t="shared" si="356"/>
        <v>399</v>
      </c>
      <c r="EA322" s="885">
        <f t="shared" si="338"/>
        <v>399</v>
      </c>
      <c r="EB322" s="885">
        <f t="shared" si="339"/>
        <v>399</v>
      </c>
      <c r="EC322" s="772">
        <v>327</v>
      </c>
      <c r="ED322" s="779">
        <v>274</v>
      </c>
      <c r="EE322" s="1054">
        <v>359</v>
      </c>
      <c r="EF322" s="763"/>
      <c r="EG322" s="767"/>
      <c r="EH322" s="782"/>
      <c r="EI322" s="774">
        <f t="shared" si="340"/>
        <v>345</v>
      </c>
      <c r="EJ322" s="774">
        <f t="shared" si="341"/>
        <v>436</v>
      </c>
      <c r="EK322" s="775">
        <f t="shared" si="342"/>
        <v>40</v>
      </c>
      <c r="EL322" s="772">
        <v>277</v>
      </c>
      <c r="EM322" s="767">
        <v>231</v>
      </c>
      <c r="EN322" s="770">
        <v>227</v>
      </c>
      <c r="EO322" s="772"/>
      <c r="EP322" s="767"/>
      <c r="EQ322" s="782">
        <v>40</v>
      </c>
      <c r="ER322" s="772">
        <v>165</v>
      </c>
      <c r="ES322" s="779">
        <v>50</v>
      </c>
      <c r="ET322" s="781">
        <v>78</v>
      </c>
      <c r="EU322" s="774">
        <f t="shared" si="343"/>
        <v>371</v>
      </c>
      <c r="EV322" s="774">
        <f t="shared" si="344"/>
        <v>435</v>
      </c>
      <c r="EW322" s="775">
        <f t="shared" si="345"/>
        <v>327</v>
      </c>
      <c r="EX322" s="772"/>
      <c r="EY322" s="767"/>
      <c r="EZ322" s="770"/>
    </row>
    <row r="323" spans="1:156">
      <c r="A323" s="658" t="s">
        <v>125</v>
      </c>
      <c r="B323" s="659" t="s">
        <v>814</v>
      </c>
      <c r="C323" s="834"/>
      <c r="D323" s="660">
        <v>198817</v>
      </c>
      <c r="E323" s="567">
        <v>9</v>
      </c>
      <c r="F323" s="762"/>
      <c r="G323" s="763"/>
      <c r="H323" s="763"/>
      <c r="I323" s="764"/>
      <c r="J323" s="764"/>
      <c r="K323" s="764"/>
      <c r="L323" s="765"/>
      <c r="M323" s="762"/>
      <c r="N323" s="763"/>
      <c r="O323" s="766"/>
      <c r="P323" s="766"/>
      <c r="Q323" s="763"/>
      <c r="R323" s="763"/>
      <c r="S323" s="763"/>
      <c r="T323" s="763"/>
      <c r="U323" s="763"/>
      <c r="V323" s="764"/>
      <c r="W323" s="767"/>
      <c r="X323" s="765"/>
      <c r="Y323" s="762"/>
      <c r="Z323" s="763"/>
      <c r="AA323" s="763"/>
      <c r="AB323" s="763"/>
      <c r="AC323" s="764"/>
      <c r="AD323" s="767"/>
      <c r="AE323" s="763"/>
      <c r="AF323" s="763"/>
      <c r="AG323" s="763"/>
      <c r="AH323" s="764"/>
      <c r="AI323" s="767"/>
      <c r="AJ323" s="765"/>
      <c r="AK323" s="892">
        <f t="shared" si="295"/>
        <v>0</v>
      </c>
      <c r="AL323" s="884">
        <f t="shared" si="296"/>
        <v>0</v>
      </c>
      <c r="AM323" s="883">
        <f t="shared" si="297"/>
        <v>0</v>
      </c>
      <c r="AN323" s="884">
        <f t="shared" si="298"/>
        <v>0</v>
      </c>
      <c r="AO323" s="883">
        <f t="shared" si="299"/>
        <v>0</v>
      </c>
      <c r="AP323" s="884">
        <f t="shared" si="300"/>
        <v>0</v>
      </c>
      <c r="AQ323" s="768">
        <f t="shared" si="301"/>
        <v>0</v>
      </c>
      <c r="AR323" s="883">
        <f t="shared" si="302"/>
        <v>0</v>
      </c>
      <c r="AS323" s="886">
        <f t="shared" si="303"/>
        <v>0</v>
      </c>
      <c r="AT323" s="888">
        <f t="shared" si="304"/>
        <v>0</v>
      </c>
      <c r="AU323" s="886">
        <f t="shared" si="305"/>
        <v>0</v>
      </c>
      <c r="AV323" s="886">
        <f t="shared" si="306"/>
        <v>0</v>
      </c>
      <c r="AW323" s="888">
        <f t="shared" si="307"/>
        <v>0</v>
      </c>
      <c r="AX323" s="886">
        <f t="shared" si="308"/>
        <v>0</v>
      </c>
      <c r="AY323" s="886">
        <f t="shared" si="309"/>
        <v>0</v>
      </c>
      <c r="AZ323" s="888">
        <f t="shared" si="310"/>
        <v>0</v>
      </c>
      <c r="BA323" s="884">
        <f t="shared" si="311"/>
        <v>0</v>
      </c>
      <c r="BB323" s="883">
        <f t="shared" si="312"/>
        <v>0</v>
      </c>
      <c r="BC323" s="884">
        <f t="shared" si="313"/>
        <v>0</v>
      </c>
      <c r="BD323" s="883">
        <f t="shared" si="314"/>
        <v>0</v>
      </c>
      <c r="BE323" s="886">
        <f t="shared" si="315"/>
        <v>0</v>
      </c>
      <c r="BF323" s="886">
        <f t="shared" si="316"/>
        <v>0</v>
      </c>
      <c r="BG323" s="888">
        <f t="shared" si="317"/>
        <v>0</v>
      </c>
      <c r="BH323" s="886">
        <f t="shared" si="318"/>
        <v>0</v>
      </c>
      <c r="BI323" s="886">
        <f t="shared" si="319"/>
        <v>0</v>
      </c>
      <c r="BJ323" s="890">
        <f t="shared" si="320"/>
        <v>0</v>
      </c>
      <c r="BK323" s="885">
        <f t="shared" si="321"/>
        <v>0</v>
      </c>
      <c r="BL323" s="885">
        <f t="shared" si="322"/>
        <v>0</v>
      </c>
      <c r="BM323" s="762"/>
      <c r="BN323" s="764"/>
      <c r="BO323" s="770"/>
      <c r="BP323" s="763"/>
      <c r="BQ323" s="764"/>
      <c r="BR323" s="770"/>
      <c r="BS323" s="768">
        <f t="shared" si="323"/>
        <v>0</v>
      </c>
      <c r="BT323" s="768">
        <f t="shared" si="324"/>
        <v>0</v>
      </c>
      <c r="BU323" s="771">
        <f t="shared" si="325"/>
        <v>0</v>
      </c>
      <c r="BV323" s="772"/>
      <c r="BW323" s="767"/>
      <c r="BX323" s="765"/>
      <c r="BY323" s="772"/>
      <c r="BZ323" s="767"/>
      <c r="CA323" s="765"/>
      <c r="CB323" s="772"/>
      <c r="CC323" s="767"/>
      <c r="CD323" s="765"/>
      <c r="CE323" s="773">
        <f t="shared" si="326"/>
        <v>0</v>
      </c>
      <c r="CF323" s="774">
        <f t="shared" si="327"/>
        <v>0</v>
      </c>
      <c r="CG323" s="775">
        <f t="shared" si="328"/>
        <v>0</v>
      </c>
      <c r="CH323" s="772"/>
      <c r="CI323" s="767"/>
      <c r="CJ323" s="776"/>
      <c r="CK323" s="874">
        <v>400</v>
      </c>
      <c r="CL323" s="778">
        <v>1319</v>
      </c>
      <c r="CM323" s="764">
        <v>659</v>
      </c>
      <c r="CN323" s="764">
        <v>937</v>
      </c>
      <c r="CO323" s="779">
        <v>1411</v>
      </c>
      <c r="CP323" s="780">
        <v>2004</v>
      </c>
      <c r="CQ323" s="777">
        <v>309</v>
      </c>
      <c r="CR323" s="778">
        <v>281</v>
      </c>
      <c r="CS323" s="778">
        <v>319</v>
      </c>
      <c r="CT323" s="778">
        <v>575</v>
      </c>
      <c r="CU323" s="778">
        <v>218</v>
      </c>
      <c r="CV323" s="764">
        <v>330</v>
      </c>
      <c r="CW323" s="779">
        <v>424</v>
      </c>
      <c r="CX323" s="856">
        <v>368</v>
      </c>
      <c r="CY323" s="777"/>
      <c r="CZ323" s="778"/>
      <c r="DA323" s="778"/>
      <c r="DB323" s="778">
        <v>0</v>
      </c>
      <c r="DC323" s="778">
        <v>0</v>
      </c>
      <c r="DD323" s="779">
        <v>0</v>
      </c>
      <c r="DE323" s="779">
        <v>0</v>
      </c>
      <c r="DF323" s="776">
        <v>66</v>
      </c>
      <c r="DG323" s="892">
        <f t="shared" si="346"/>
        <v>309</v>
      </c>
      <c r="DH323" s="884">
        <f t="shared" si="329"/>
        <v>0</v>
      </c>
      <c r="DI323" s="883">
        <f t="shared" si="347"/>
        <v>281</v>
      </c>
      <c r="DJ323" s="884">
        <f t="shared" si="330"/>
        <v>0</v>
      </c>
      <c r="DK323" s="883">
        <f t="shared" si="348"/>
        <v>319</v>
      </c>
      <c r="DL323" s="884">
        <f t="shared" si="331"/>
        <v>0</v>
      </c>
      <c r="DM323" s="888">
        <f t="shared" si="352"/>
        <v>575</v>
      </c>
      <c r="DN323" s="886">
        <f t="shared" si="332"/>
        <v>575</v>
      </c>
      <c r="DO323" s="886">
        <f t="shared" si="353"/>
        <v>575</v>
      </c>
      <c r="DP323" s="888">
        <f t="shared" si="349"/>
        <v>218</v>
      </c>
      <c r="DQ323" s="886">
        <f t="shared" si="333"/>
        <v>218</v>
      </c>
      <c r="DR323" s="886">
        <f t="shared" si="354"/>
        <v>218</v>
      </c>
      <c r="DS323" s="888">
        <f t="shared" si="350"/>
        <v>330</v>
      </c>
      <c r="DT323" s="886">
        <f t="shared" si="334"/>
        <v>330</v>
      </c>
      <c r="DU323" s="886">
        <f t="shared" si="355"/>
        <v>330</v>
      </c>
      <c r="DV323" s="886">
        <f t="shared" si="335"/>
        <v>330</v>
      </c>
      <c r="DW323" s="888">
        <f t="shared" si="351"/>
        <v>424</v>
      </c>
      <c r="DX323" s="886">
        <f t="shared" si="336"/>
        <v>424</v>
      </c>
      <c r="DY323" s="886">
        <f t="shared" si="337"/>
        <v>424</v>
      </c>
      <c r="DZ323" s="954">
        <f t="shared" si="356"/>
        <v>302</v>
      </c>
      <c r="EA323" s="885">
        <f t="shared" si="338"/>
        <v>302</v>
      </c>
      <c r="EB323" s="885">
        <f t="shared" si="339"/>
        <v>302</v>
      </c>
      <c r="EC323" s="772">
        <v>142</v>
      </c>
      <c r="ED323" s="779">
        <v>225</v>
      </c>
      <c r="EE323" s="1054">
        <v>189</v>
      </c>
      <c r="EF323" s="763"/>
      <c r="EG323" s="767"/>
      <c r="EH323" s="782"/>
      <c r="EI323" s="774">
        <f t="shared" si="340"/>
        <v>188</v>
      </c>
      <c r="EJ323" s="774">
        <f t="shared" si="341"/>
        <v>199</v>
      </c>
      <c r="EK323" s="775">
        <f t="shared" si="342"/>
        <v>113</v>
      </c>
      <c r="EL323" s="772">
        <v>29</v>
      </c>
      <c r="EM323" s="767">
        <v>37</v>
      </c>
      <c r="EN323" s="770">
        <v>50</v>
      </c>
      <c r="EO323" s="772"/>
      <c r="EP323" s="767"/>
      <c r="EQ323" s="782">
        <v>39</v>
      </c>
      <c r="ER323" s="772"/>
      <c r="ES323" s="779"/>
      <c r="ET323" s="781"/>
      <c r="EU323" s="774">
        <f t="shared" si="343"/>
        <v>546</v>
      </c>
      <c r="EV323" s="774">
        <f t="shared" si="344"/>
        <v>181</v>
      </c>
      <c r="EW323" s="775">
        <f t="shared" si="345"/>
        <v>241</v>
      </c>
      <c r="EX323" s="772"/>
      <c r="EY323" s="767"/>
      <c r="EZ323" s="770"/>
    </row>
    <row r="324" spans="1:156">
      <c r="A324" s="658" t="s">
        <v>125</v>
      </c>
      <c r="B324" s="659" t="s">
        <v>815</v>
      </c>
      <c r="C324" s="834"/>
      <c r="D324" s="660">
        <v>198987</v>
      </c>
      <c r="E324" s="567">
        <v>9</v>
      </c>
      <c r="F324" s="762"/>
      <c r="G324" s="763"/>
      <c r="H324" s="763"/>
      <c r="I324" s="764"/>
      <c r="J324" s="764"/>
      <c r="K324" s="764"/>
      <c r="L324" s="765"/>
      <c r="M324" s="762"/>
      <c r="N324" s="763"/>
      <c r="O324" s="766"/>
      <c r="P324" s="766"/>
      <c r="Q324" s="763"/>
      <c r="R324" s="763"/>
      <c r="S324" s="763"/>
      <c r="T324" s="763"/>
      <c r="U324" s="763"/>
      <c r="V324" s="764"/>
      <c r="W324" s="767"/>
      <c r="X324" s="765"/>
      <c r="Y324" s="762"/>
      <c r="Z324" s="763"/>
      <c r="AA324" s="763"/>
      <c r="AB324" s="763"/>
      <c r="AC324" s="764"/>
      <c r="AD324" s="767"/>
      <c r="AE324" s="763"/>
      <c r="AF324" s="763"/>
      <c r="AG324" s="763"/>
      <c r="AH324" s="764"/>
      <c r="AI324" s="767"/>
      <c r="AJ324" s="765"/>
      <c r="AK324" s="892">
        <f t="shared" si="295"/>
        <v>0</v>
      </c>
      <c r="AL324" s="884">
        <f t="shared" si="296"/>
        <v>0</v>
      </c>
      <c r="AM324" s="883">
        <f t="shared" si="297"/>
        <v>0</v>
      </c>
      <c r="AN324" s="884">
        <f t="shared" si="298"/>
        <v>0</v>
      </c>
      <c r="AO324" s="883">
        <f t="shared" si="299"/>
        <v>0</v>
      </c>
      <c r="AP324" s="884">
        <f t="shared" si="300"/>
        <v>0</v>
      </c>
      <c r="AQ324" s="768">
        <f t="shared" si="301"/>
        <v>0</v>
      </c>
      <c r="AR324" s="883">
        <f t="shared" si="302"/>
        <v>0</v>
      </c>
      <c r="AS324" s="886">
        <f t="shared" si="303"/>
        <v>0</v>
      </c>
      <c r="AT324" s="888">
        <f t="shared" si="304"/>
        <v>0</v>
      </c>
      <c r="AU324" s="886">
        <f t="shared" si="305"/>
        <v>0</v>
      </c>
      <c r="AV324" s="886">
        <f t="shared" si="306"/>
        <v>0</v>
      </c>
      <c r="AW324" s="888">
        <f t="shared" si="307"/>
        <v>0</v>
      </c>
      <c r="AX324" s="886">
        <f t="shared" si="308"/>
        <v>0</v>
      </c>
      <c r="AY324" s="886">
        <f t="shared" si="309"/>
        <v>0</v>
      </c>
      <c r="AZ324" s="888">
        <f t="shared" si="310"/>
        <v>0</v>
      </c>
      <c r="BA324" s="884">
        <f t="shared" si="311"/>
        <v>0</v>
      </c>
      <c r="BB324" s="883">
        <f t="shared" si="312"/>
        <v>0</v>
      </c>
      <c r="BC324" s="884">
        <f t="shared" si="313"/>
        <v>0</v>
      </c>
      <c r="BD324" s="883">
        <f t="shared" si="314"/>
        <v>0</v>
      </c>
      <c r="BE324" s="886">
        <f t="shared" si="315"/>
        <v>0</v>
      </c>
      <c r="BF324" s="886">
        <f t="shared" si="316"/>
        <v>0</v>
      </c>
      <c r="BG324" s="888">
        <f t="shared" si="317"/>
        <v>0</v>
      </c>
      <c r="BH324" s="886">
        <f t="shared" si="318"/>
        <v>0</v>
      </c>
      <c r="BI324" s="886">
        <f t="shared" si="319"/>
        <v>0</v>
      </c>
      <c r="BJ324" s="890">
        <f t="shared" si="320"/>
        <v>0</v>
      </c>
      <c r="BK324" s="885">
        <f t="shared" si="321"/>
        <v>0</v>
      </c>
      <c r="BL324" s="885">
        <f t="shared" si="322"/>
        <v>0</v>
      </c>
      <c r="BM324" s="762"/>
      <c r="BN324" s="764"/>
      <c r="BO324" s="770"/>
      <c r="BP324" s="763"/>
      <c r="BQ324" s="764"/>
      <c r="BR324" s="770"/>
      <c r="BS324" s="768">
        <f t="shared" si="323"/>
        <v>0</v>
      </c>
      <c r="BT324" s="768">
        <f t="shared" si="324"/>
        <v>0</v>
      </c>
      <c r="BU324" s="771">
        <f t="shared" si="325"/>
        <v>0</v>
      </c>
      <c r="BV324" s="772"/>
      <c r="BW324" s="767"/>
      <c r="BX324" s="765"/>
      <c r="BY324" s="772"/>
      <c r="BZ324" s="767"/>
      <c r="CA324" s="765"/>
      <c r="CB324" s="772"/>
      <c r="CC324" s="767"/>
      <c r="CD324" s="765"/>
      <c r="CE324" s="773">
        <f t="shared" si="326"/>
        <v>0</v>
      </c>
      <c r="CF324" s="774">
        <f t="shared" si="327"/>
        <v>0</v>
      </c>
      <c r="CG324" s="775">
        <f t="shared" si="328"/>
        <v>0</v>
      </c>
      <c r="CH324" s="772"/>
      <c r="CI324" s="767"/>
      <c r="CJ324" s="776"/>
      <c r="CK324" s="874">
        <v>836</v>
      </c>
      <c r="CL324" s="778">
        <v>602</v>
      </c>
      <c r="CM324" s="764">
        <v>600</v>
      </c>
      <c r="CN324" s="764">
        <v>1049</v>
      </c>
      <c r="CO324" s="779">
        <v>1250</v>
      </c>
      <c r="CP324" s="780">
        <v>1095</v>
      </c>
      <c r="CQ324" s="777">
        <v>351</v>
      </c>
      <c r="CR324" s="778">
        <v>268</v>
      </c>
      <c r="CS324" s="778">
        <v>312</v>
      </c>
      <c r="CT324" s="778">
        <v>325</v>
      </c>
      <c r="CU324" s="778">
        <v>302</v>
      </c>
      <c r="CV324" s="764">
        <v>351</v>
      </c>
      <c r="CW324" s="779">
        <v>449</v>
      </c>
      <c r="CX324" s="856">
        <v>348</v>
      </c>
      <c r="CY324" s="777"/>
      <c r="CZ324" s="778"/>
      <c r="DA324" s="778"/>
      <c r="DB324" s="778">
        <v>0</v>
      </c>
      <c r="DC324" s="778">
        <v>0</v>
      </c>
      <c r="DD324" s="779">
        <v>0</v>
      </c>
      <c r="DE324" s="779">
        <v>0</v>
      </c>
      <c r="DF324" s="776">
        <v>0</v>
      </c>
      <c r="DG324" s="892">
        <f t="shared" si="346"/>
        <v>351</v>
      </c>
      <c r="DH324" s="884">
        <f t="shared" si="329"/>
        <v>0</v>
      </c>
      <c r="DI324" s="883">
        <f t="shared" si="347"/>
        <v>268</v>
      </c>
      <c r="DJ324" s="884">
        <f t="shared" si="330"/>
        <v>0</v>
      </c>
      <c r="DK324" s="883">
        <f t="shared" si="348"/>
        <v>312</v>
      </c>
      <c r="DL324" s="884">
        <f t="shared" si="331"/>
        <v>0</v>
      </c>
      <c r="DM324" s="888">
        <f t="shared" si="352"/>
        <v>325</v>
      </c>
      <c r="DN324" s="886">
        <f t="shared" si="332"/>
        <v>325</v>
      </c>
      <c r="DO324" s="886">
        <f t="shared" si="353"/>
        <v>325</v>
      </c>
      <c r="DP324" s="888">
        <f t="shared" si="349"/>
        <v>302</v>
      </c>
      <c r="DQ324" s="886">
        <f t="shared" si="333"/>
        <v>302</v>
      </c>
      <c r="DR324" s="886">
        <f t="shared" si="354"/>
        <v>302</v>
      </c>
      <c r="DS324" s="888">
        <f t="shared" si="350"/>
        <v>351</v>
      </c>
      <c r="DT324" s="886">
        <f t="shared" si="334"/>
        <v>351</v>
      </c>
      <c r="DU324" s="886">
        <f t="shared" si="355"/>
        <v>351</v>
      </c>
      <c r="DV324" s="886">
        <f t="shared" si="335"/>
        <v>351</v>
      </c>
      <c r="DW324" s="888">
        <f t="shared" si="351"/>
        <v>449</v>
      </c>
      <c r="DX324" s="886">
        <f t="shared" si="336"/>
        <v>449</v>
      </c>
      <c r="DY324" s="886">
        <f t="shared" si="337"/>
        <v>449</v>
      </c>
      <c r="DZ324" s="954">
        <f t="shared" si="356"/>
        <v>348</v>
      </c>
      <c r="EA324" s="885">
        <f t="shared" si="338"/>
        <v>348</v>
      </c>
      <c r="EB324" s="885">
        <f t="shared" si="339"/>
        <v>348</v>
      </c>
      <c r="EC324" s="772">
        <v>183</v>
      </c>
      <c r="ED324" s="779">
        <v>220</v>
      </c>
      <c r="EE324" s="1054">
        <v>270</v>
      </c>
      <c r="EF324" s="763"/>
      <c r="EG324" s="767"/>
      <c r="EH324" s="782"/>
      <c r="EI324" s="774">
        <f t="shared" si="340"/>
        <v>168</v>
      </c>
      <c r="EJ324" s="774">
        <f t="shared" si="341"/>
        <v>229</v>
      </c>
      <c r="EK324" s="775">
        <f t="shared" si="342"/>
        <v>78</v>
      </c>
      <c r="EL324" s="772">
        <v>48</v>
      </c>
      <c r="EM324" s="767">
        <v>62</v>
      </c>
      <c r="EN324" s="770">
        <v>57</v>
      </c>
      <c r="EO324" s="772"/>
      <c r="EP324" s="767"/>
      <c r="EQ324" s="782">
        <v>65</v>
      </c>
      <c r="ER324" s="772">
        <v>88</v>
      </c>
      <c r="ES324" s="779">
        <v>64</v>
      </c>
      <c r="ET324" s="781">
        <v>69</v>
      </c>
      <c r="EU324" s="774">
        <f t="shared" si="343"/>
        <v>189</v>
      </c>
      <c r="EV324" s="774">
        <f t="shared" si="344"/>
        <v>176</v>
      </c>
      <c r="EW324" s="775">
        <f t="shared" si="345"/>
        <v>160</v>
      </c>
      <c r="EX324" s="772"/>
      <c r="EY324" s="767"/>
      <c r="EZ324" s="770"/>
    </row>
    <row r="325" spans="1:156">
      <c r="A325" s="658" t="s">
        <v>125</v>
      </c>
      <c r="B325" s="659" t="s">
        <v>816</v>
      </c>
      <c r="C325" s="834"/>
      <c r="D325" s="660">
        <v>199087</v>
      </c>
      <c r="E325" s="567">
        <v>9</v>
      </c>
      <c r="F325" s="762"/>
      <c r="G325" s="763"/>
      <c r="H325" s="763"/>
      <c r="I325" s="764"/>
      <c r="J325" s="764"/>
      <c r="K325" s="764"/>
      <c r="L325" s="765"/>
      <c r="M325" s="762"/>
      <c r="N325" s="763"/>
      <c r="O325" s="766"/>
      <c r="P325" s="766"/>
      <c r="Q325" s="763"/>
      <c r="R325" s="763"/>
      <c r="S325" s="763"/>
      <c r="T325" s="763"/>
      <c r="U325" s="763"/>
      <c r="V325" s="764"/>
      <c r="W325" s="767"/>
      <c r="X325" s="765"/>
      <c r="Y325" s="762"/>
      <c r="Z325" s="763"/>
      <c r="AA325" s="763"/>
      <c r="AB325" s="763"/>
      <c r="AC325" s="764"/>
      <c r="AD325" s="767"/>
      <c r="AE325" s="763"/>
      <c r="AF325" s="763"/>
      <c r="AG325" s="763"/>
      <c r="AH325" s="764"/>
      <c r="AI325" s="767"/>
      <c r="AJ325" s="765"/>
      <c r="AK325" s="892">
        <f t="shared" si="295"/>
        <v>0</v>
      </c>
      <c r="AL325" s="884">
        <f t="shared" si="296"/>
        <v>0</v>
      </c>
      <c r="AM325" s="883">
        <f t="shared" si="297"/>
        <v>0</v>
      </c>
      <c r="AN325" s="884">
        <f t="shared" si="298"/>
        <v>0</v>
      </c>
      <c r="AO325" s="883">
        <f t="shared" si="299"/>
        <v>0</v>
      </c>
      <c r="AP325" s="884">
        <f t="shared" si="300"/>
        <v>0</v>
      </c>
      <c r="AQ325" s="768">
        <f t="shared" si="301"/>
        <v>0</v>
      </c>
      <c r="AR325" s="883">
        <f t="shared" si="302"/>
        <v>0</v>
      </c>
      <c r="AS325" s="886">
        <f t="shared" si="303"/>
        <v>0</v>
      </c>
      <c r="AT325" s="888">
        <f t="shared" si="304"/>
        <v>0</v>
      </c>
      <c r="AU325" s="886">
        <f t="shared" si="305"/>
        <v>0</v>
      </c>
      <c r="AV325" s="886">
        <f t="shared" si="306"/>
        <v>0</v>
      </c>
      <c r="AW325" s="888">
        <f t="shared" si="307"/>
        <v>0</v>
      </c>
      <c r="AX325" s="886">
        <f t="shared" si="308"/>
        <v>0</v>
      </c>
      <c r="AY325" s="886">
        <f t="shared" si="309"/>
        <v>0</v>
      </c>
      <c r="AZ325" s="888">
        <f t="shared" si="310"/>
        <v>0</v>
      </c>
      <c r="BA325" s="884">
        <f t="shared" si="311"/>
        <v>0</v>
      </c>
      <c r="BB325" s="883">
        <f t="shared" si="312"/>
        <v>0</v>
      </c>
      <c r="BC325" s="884">
        <f t="shared" si="313"/>
        <v>0</v>
      </c>
      <c r="BD325" s="883">
        <f t="shared" si="314"/>
        <v>0</v>
      </c>
      <c r="BE325" s="886">
        <f t="shared" si="315"/>
        <v>0</v>
      </c>
      <c r="BF325" s="886">
        <f t="shared" si="316"/>
        <v>0</v>
      </c>
      <c r="BG325" s="888">
        <f t="shared" si="317"/>
        <v>0</v>
      </c>
      <c r="BH325" s="886">
        <f t="shared" si="318"/>
        <v>0</v>
      </c>
      <c r="BI325" s="886">
        <f t="shared" si="319"/>
        <v>0</v>
      </c>
      <c r="BJ325" s="890">
        <f t="shared" si="320"/>
        <v>0</v>
      </c>
      <c r="BK325" s="885">
        <f t="shared" si="321"/>
        <v>0</v>
      </c>
      <c r="BL325" s="885">
        <f t="shared" si="322"/>
        <v>0</v>
      </c>
      <c r="BM325" s="762"/>
      <c r="BN325" s="764"/>
      <c r="BO325" s="770"/>
      <c r="BP325" s="763"/>
      <c r="BQ325" s="764"/>
      <c r="BR325" s="770"/>
      <c r="BS325" s="768">
        <f t="shared" si="323"/>
        <v>0</v>
      </c>
      <c r="BT325" s="768">
        <f t="shared" si="324"/>
        <v>0</v>
      </c>
      <c r="BU325" s="771">
        <f t="shared" si="325"/>
        <v>0</v>
      </c>
      <c r="BV325" s="772"/>
      <c r="BW325" s="767"/>
      <c r="BX325" s="765"/>
      <c r="BY325" s="772"/>
      <c r="BZ325" s="767"/>
      <c r="CA325" s="765"/>
      <c r="CB325" s="772"/>
      <c r="CC325" s="767"/>
      <c r="CD325" s="765"/>
      <c r="CE325" s="773">
        <f t="shared" si="326"/>
        <v>0</v>
      </c>
      <c r="CF325" s="774">
        <f t="shared" si="327"/>
        <v>0</v>
      </c>
      <c r="CG325" s="775">
        <f t="shared" si="328"/>
        <v>0</v>
      </c>
      <c r="CH325" s="772"/>
      <c r="CI325" s="767"/>
      <c r="CJ325" s="776"/>
      <c r="CK325" s="874">
        <v>312</v>
      </c>
      <c r="CL325" s="778">
        <v>607</v>
      </c>
      <c r="CM325" s="764">
        <v>1242</v>
      </c>
      <c r="CN325" s="764">
        <v>797</v>
      </c>
      <c r="CO325" s="779">
        <v>1534</v>
      </c>
      <c r="CP325" s="780">
        <v>1467</v>
      </c>
      <c r="CQ325" s="777">
        <v>210</v>
      </c>
      <c r="CR325" s="778">
        <v>284</v>
      </c>
      <c r="CS325" s="778">
        <v>256</v>
      </c>
      <c r="CT325" s="778">
        <v>301</v>
      </c>
      <c r="CU325" s="778">
        <v>408</v>
      </c>
      <c r="CV325" s="764">
        <v>252</v>
      </c>
      <c r="CW325" s="779">
        <v>371</v>
      </c>
      <c r="CX325" s="856">
        <v>313</v>
      </c>
      <c r="CY325" s="777"/>
      <c r="CZ325" s="778"/>
      <c r="DA325" s="778"/>
      <c r="DB325" s="778">
        <v>0</v>
      </c>
      <c r="DC325" s="778">
        <v>0</v>
      </c>
      <c r="DD325" s="779">
        <v>0</v>
      </c>
      <c r="DE325" s="779">
        <v>0</v>
      </c>
      <c r="DF325" s="776">
        <v>0</v>
      </c>
      <c r="DG325" s="892">
        <f t="shared" si="346"/>
        <v>210</v>
      </c>
      <c r="DH325" s="884">
        <f t="shared" si="329"/>
        <v>0</v>
      </c>
      <c r="DI325" s="883">
        <f t="shared" si="347"/>
        <v>284</v>
      </c>
      <c r="DJ325" s="884">
        <f t="shared" si="330"/>
        <v>0</v>
      </c>
      <c r="DK325" s="883">
        <f t="shared" si="348"/>
        <v>256</v>
      </c>
      <c r="DL325" s="884">
        <f t="shared" si="331"/>
        <v>0</v>
      </c>
      <c r="DM325" s="888">
        <f t="shared" si="352"/>
        <v>301</v>
      </c>
      <c r="DN325" s="886">
        <f t="shared" si="332"/>
        <v>301</v>
      </c>
      <c r="DO325" s="886">
        <f t="shared" si="353"/>
        <v>301</v>
      </c>
      <c r="DP325" s="888">
        <f t="shared" si="349"/>
        <v>408</v>
      </c>
      <c r="DQ325" s="886">
        <f t="shared" si="333"/>
        <v>408</v>
      </c>
      <c r="DR325" s="886">
        <f t="shared" si="354"/>
        <v>408</v>
      </c>
      <c r="DS325" s="888">
        <f t="shared" si="350"/>
        <v>252</v>
      </c>
      <c r="DT325" s="886">
        <f t="shared" si="334"/>
        <v>252</v>
      </c>
      <c r="DU325" s="886">
        <f t="shared" si="355"/>
        <v>252</v>
      </c>
      <c r="DV325" s="886">
        <f t="shared" si="335"/>
        <v>252</v>
      </c>
      <c r="DW325" s="888">
        <f t="shared" si="351"/>
        <v>371</v>
      </c>
      <c r="DX325" s="886">
        <f t="shared" si="336"/>
        <v>371</v>
      </c>
      <c r="DY325" s="886">
        <f t="shared" si="337"/>
        <v>371</v>
      </c>
      <c r="DZ325" s="954">
        <f t="shared" si="356"/>
        <v>313</v>
      </c>
      <c r="EA325" s="885">
        <f t="shared" si="338"/>
        <v>313</v>
      </c>
      <c r="EB325" s="885">
        <f t="shared" si="339"/>
        <v>313</v>
      </c>
      <c r="EC325" s="772">
        <v>208</v>
      </c>
      <c r="ED325" s="779">
        <v>151</v>
      </c>
      <c r="EE325" s="1054">
        <v>181</v>
      </c>
      <c r="EF325" s="763"/>
      <c r="EG325" s="767"/>
      <c r="EH325" s="782"/>
      <c r="EI325" s="774">
        <f t="shared" si="340"/>
        <v>44</v>
      </c>
      <c r="EJ325" s="774">
        <f t="shared" si="341"/>
        <v>220</v>
      </c>
      <c r="EK325" s="775">
        <f t="shared" si="342"/>
        <v>132</v>
      </c>
      <c r="EL325" s="772">
        <v>19</v>
      </c>
      <c r="EM325" s="767">
        <v>28</v>
      </c>
      <c r="EN325" s="770">
        <v>20</v>
      </c>
      <c r="EO325" s="772"/>
      <c r="EP325" s="767"/>
      <c r="EQ325" s="782">
        <v>17</v>
      </c>
      <c r="ER325" s="772"/>
      <c r="ES325" s="779"/>
      <c r="ET325" s="781"/>
      <c r="EU325" s="774">
        <f t="shared" si="343"/>
        <v>282</v>
      </c>
      <c r="EV325" s="774">
        <f t="shared" si="344"/>
        <v>380</v>
      </c>
      <c r="EW325" s="775">
        <f t="shared" si="345"/>
        <v>215</v>
      </c>
      <c r="EX325" s="772"/>
      <c r="EY325" s="767"/>
      <c r="EZ325" s="770"/>
    </row>
    <row r="326" spans="1:156">
      <c r="A326" s="658" t="s">
        <v>125</v>
      </c>
      <c r="B326" s="659" t="s">
        <v>817</v>
      </c>
      <c r="C326" s="834"/>
      <c r="D326" s="660">
        <v>199421</v>
      </c>
      <c r="E326" s="567">
        <v>9</v>
      </c>
      <c r="F326" s="762"/>
      <c r="G326" s="763"/>
      <c r="H326" s="763"/>
      <c r="I326" s="764"/>
      <c r="J326" s="764"/>
      <c r="K326" s="764"/>
      <c r="L326" s="765"/>
      <c r="M326" s="762"/>
      <c r="N326" s="763"/>
      <c r="O326" s="766"/>
      <c r="P326" s="766"/>
      <c r="Q326" s="763"/>
      <c r="R326" s="763"/>
      <c r="S326" s="763"/>
      <c r="T326" s="763"/>
      <c r="U326" s="763"/>
      <c r="V326" s="764"/>
      <c r="W326" s="767"/>
      <c r="X326" s="765"/>
      <c r="Y326" s="762"/>
      <c r="Z326" s="763"/>
      <c r="AA326" s="763"/>
      <c r="AB326" s="763"/>
      <c r="AC326" s="764"/>
      <c r="AD326" s="767"/>
      <c r="AE326" s="763"/>
      <c r="AF326" s="763"/>
      <c r="AG326" s="763"/>
      <c r="AH326" s="764"/>
      <c r="AI326" s="767"/>
      <c r="AJ326" s="765"/>
      <c r="AK326" s="892">
        <f t="shared" si="295"/>
        <v>0</v>
      </c>
      <c r="AL326" s="884">
        <f t="shared" si="296"/>
        <v>0</v>
      </c>
      <c r="AM326" s="883">
        <f t="shared" si="297"/>
        <v>0</v>
      </c>
      <c r="AN326" s="884">
        <f t="shared" si="298"/>
        <v>0</v>
      </c>
      <c r="AO326" s="883">
        <f t="shared" si="299"/>
        <v>0</v>
      </c>
      <c r="AP326" s="884">
        <f t="shared" si="300"/>
        <v>0</v>
      </c>
      <c r="AQ326" s="768">
        <f t="shared" si="301"/>
        <v>0</v>
      </c>
      <c r="AR326" s="883">
        <f t="shared" si="302"/>
        <v>0</v>
      </c>
      <c r="AS326" s="886">
        <f t="shared" si="303"/>
        <v>0</v>
      </c>
      <c r="AT326" s="888">
        <f t="shared" si="304"/>
        <v>0</v>
      </c>
      <c r="AU326" s="886">
        <f t="shared" si="305"/>
        <v>0</v>
      </c>
      <c r="AV326" s="886">
        <f t="shared" si="306"/>
        <v>0</v>
      </c>
      <c r="AW326" s="888">
        <f t="shared" si="307"/>
        <v>0</v>
      </c>
      <c r="AX326" s="886">
        <f t="shared" si="308"/>
        <v>0</v>
      </c>
      <c r="AY326" s="886">
        <f t="shared" si="309"/>
        <v>0</v>
      </c>
      <c r="AZ326" s="888">
        <f t="shared" si="310"/>
        <v>0</v>
      </c>
      <c r="BA326" s="884">
        <f t="shared" si="311"/>
        <v>0</v>
      </c>
      <c r="BB326" s="883">
        <f t="shared" si="312"/>
        <v>0</v>
      </c>
      <c r="BC326" s="884">
        <f t="shared" si="313"/>
        <v>0</v>
      </c>
      <c r="BD326" s="883">
        <f t="shared" si="314"/>
        <v>0</v>
      </c>
      <c r="BE326" s="886">
        <f t="shared" si="315"/>
        <v>0</v>
      </c>
      <c r="BF326" s="886">
        <f t="shared" si="316"/>
        <v>0</v>
      </c>
      <c r="BG326" s="888">
        <f t="shared" si="317"/>
        <v>0</v>
      </c>
      <c r="BH326" s="886">
        <f t="shared" si="318"/>
        <v>0</v>
      </c>
      <c r="BI326" s="886">
        <f t="shared" si="319"/>
        <v>0</v>
      </c>
      <c r="BJ326" s="890">
        <f t="shared" si="320"/>
        <v>0</v>
      </c>
      <c r="BK326" s="885">
        <f t="shared" si="321"/>
        <v>0</v>
      </c>
      <c r="BL326" s="885">
        <f t="shared" si="322"/>
        <v>0</v>
      </c>
      <c r="BM326" s="762"/>
      <c r="BN326" s="764"/>
      <c r="BO326" s="770"/>
      <c r="BP326" s="763"/>
      <c r="BQ326" s="764"/>
      <c r="BR326" s="770"/>
      <c r="BS326" s="768">
        <f t="shared" si="323"/>
        <v>0</v>
      </c>
      <c r="BT326" s="768">
        <f t="shared" si="324"/>
        <v>0</v>
      </c>
      <c r="BU326" s="771">
        <f t="shared" si="325"/>
        <v>0</v>
      </c>
      <c r="BV326" s="772"/>
      <c r="BW326" s="767"/>
      <c r="BX326" s="765"/>
      <c r="BY326" s="772"/>
      <c r="BZ326" s="767"/>
      <c r="CA326" s="765"/>
      <c r="CB326" s="772"/>
      <c r="CC326" s="767"/>
      <c r="CD326" s="765"/>
      <c r="CE326" s="773">
        <f t="shared" si="326"/>
        <v>0</v>
      </c>
      <c r="CF326" s="774">
        <f t="shared" si="327"/>
        <v>0</v>
      </c>
      <c r="CG326" s="775">
        <f t="shared" si="328"/>
        <v>0</v>
      </c>
      <c r="CH326" s="772"/>
      <c r="CI326" s="767"/>
      <c r="CJ326" s="776"/>
      <c r="CK326" s="874">
        <v>782</v>
      </c>
      <c r="CL326" s="778">
        <v>1167</v>
      </c>
      <c r="CM326" s="764">
        <v>697</v>
      </c>
      <c r="CN326" s="764">
        <v>1034</v>
      </c>
      <c r="CO326" s="779">
        <v>1006</v>
      </c>
      <c r="CP326" s="780">
        <v>583</v>
      </c>
      <c r="CQ326" s="777">
        <v>269</v>
      </c>
      <c r="CR326" s="778">
        <v>258</v>
      </c>
      <c r="CS326" s="778">
        <v>318</v>
      </c>
      <c r="CT326" s="778">
        <v>222</v>
      </c>
      <c r="CU326" s="778">
        <v>66</v>
      </c>
      <c r="CV326" s="740">
        <v>190</v>
      </c>
      <c r="CW326" s="779">
        <v>354</v>
      </c>
      <c r="CX326" s="856">
        <v>283</v>
      </c>
      <c r="CY326" s="777"/>
      <c r="CZ326" s="778"/>
      <c r="DA326" s="778"/>
      <c r="DB326" s="778">
        <v>0</v>
      </c>
      <c r="DC326" s="778">
        <v>0</v>
      </c>
      <c r="DD326" s="779">
        <v>0</v>
      </c>
      <c r="DE326" s="779">
        <v>0</v>
      </c>
      <c r="DF326" s="776">
        <v>0</v>
      </c>
      <c r="DG326" s="892">
        <f t="shared" si="346"/>
        <v>269</v>
      </c>
      <c r="DH326" s="884">
        <f t="shared" si="329"/>
        <v>0</v>
      </c>
      <c r="DI326" s="883">
        <f t="shared" si="347"/>
        <v>258</v>
      </c>
      <c r="DJ326" s="884">
        <f t="shared" si="330"/>
        <v>0</v>
      </c>
      <c r="DK326" s="883">
        <f t="shared" si="348"/>
        <v>318</v>
      </c>
      <c r="DL326" s="884">
        <f t="shared" si="331"/>
        <v>0</v>
      </c>
      <c r="DM326" s="888">
        <f t="shared" si="352"/>
        <v>222</v>
      </c>
      <c r="DN326" s="886">
        <f t="shared" si="332"/>
        <v>222</v>
      </c>
      <c r="DO326" s="886">
        <f t="shared" si="353"/>
        <v>222</v>
      </c>
      <c r="DP326" s="888">
        <f t="shared" si="349"/>
        <v>66</v>
      </c>
      <c r="DQ326" s="886">
        <f t="shared" si="333"/>
        <v>66</v>
      </c>
      <c r="DR326" s="886">
        <f t="shared" si="354"/>
        <v>66</v>
      </c>
      <c r="DS326" s="888">
        <f t="shared" si="350"/>
        <v>190</v>
      </c>
      <c r="DT326" s="886">
        <f t="shared" si="334"/>
        <v>190</v>
      </c>
      <c r="DU326" s="886">
        <f t="shared" si="355"/>
        <v>190</v>
      </c>
      <c r="DV326" s="886">
        <f t="shared" si="335"/>
        <v>190</v>
      </c>
      <c r="DW326" s="888">
        <f t="shared" si="351"/>
        <v>354</v>
      </c>
      <c r="DX326" s="886">
        <f t="shared" si="336"/>
        <v>354</v>
      </c>
      <c r="DY326" s="886">
        <f t="shared" si="337"/>
        <v>354</v>
      </c>
      <c r="DZ326" s="954">
        <f t="shared" si="356"/>
        <v>283</v>
      </c>
      <c r="EA326" s="885">
        <f t="shared" si="338"/>
        <v>283</v>
      </c>
      <c r="EB326" s="885">
        <f t="shared" si="339"/>
        <v>283</v>
      </c>
      <c r="EC326" s="772">
        <v>25</v>
      </c>
      <c r="ED326" s="779">
        <v>126</v>
      </c>
      <c r="EE326" s="1054">
        <v>223</v>
      </c>
      <c r="EF326" s="763"/>
      <c r="EG326" s="767"/>
      <c r="EH326" s="782"/>
      <c r="EI326" s="774">
        <f t="shared" si="340"/>
        <v>165</v>
      </c>
      <c r="EJ326" s="774">
        <f t="shared" si="341"/>
        <v>228</v>
      </c>
      <c r="EK326" s="775">
        <f t="shared" si="342"/>
        <v>60</v>
      </c>
      <c r="EL326" s="772">
        <v>32</v>
      </c>
      <c r="EM326" s="767">
        <v>40</v>
      </c>
      <c r="EN326" s="770">
        <v>37</v>
      </c>
      <c r="EO326" s="772"/>
      <c r="EP326" s="767"/>
      <c r="EQ326" s="782">
        <v>33</v>
      </c>
      <c r="ER326" s="772">
        <v>53</v>
      </c>
      <c r="ES326" s="779">
        <v>44</v>
      </c>
      <c r="ET326" s="781">
        <v>37</v>
      </c>
      <c r="EU326" s="774">
        <f t="shared" si="343"/>
        <v>137</v>
      </c>
      <c r="EV326" s="774">
        <f t="shared" si="344"/>
        <v>-18</v>
      </c>
      <c r="EW326" s="775">
        <f t="shared" si="345"/>
        <v>83</v>
      </c>
      <c r="EX326" s="772"/>
      <c r="EY326" s="767"/>
      <c r="EZ326" s="770"/>
    </row>
    <row r="327" spans="1:156">
      <c r="A327" s="658" t="s">
        <v>125</v>
      </c>
      <c r="B327" s="659" t="s">
        <v>818</v>
      </c>
      <c r="C327" s="834"/>
      <c r="D327" s="660">
        <v>199476</v>
      </c>
      <c r="E327" s="567">
        <v>9</v>
      </c>
      <c r="F327" s="762"/>
      <c r="G327" s="763"/>
      <c r="H327" s="763"/>
      <c r="I327" s="764"/>
      <c r="J327" s="764"/>
      <c r="K327" s="764"/>
      <c r="L327" s="765"/>
      <c r="M327" s="762"/>
      <c r="N327" s="763"/>
      <c r="O327" s="766"/>
      <c r="P327" s="766"/>
      <c r="Q327" s="763"/>
      <c r="R327" s="763"/>
      <c r="S327" s="763"/>
      <c r="T327" s="763"/>
      <c r="U327" s="763"/>
      <c r="V327" s="764"/>
      <c r="W327" s="767"/>
      <c r="X327" s="765"/>
      <c r="Y327" s="762"/>
      <c r="Z327" s="763"/>
      <c r="AA327" s="763"/>
      <c r="AB327" s="763"/>
      <c r="AC327" s="764"/>
      <c r="AD327" s="767"/>
      <c r="AE327" s="763"/>
      <c r="AF327" s="763"/>
      <c r="AG327" s="763"/>
      <c r="AH327" s="764"/>
      <c r="AI327" s="767"/>
      <c r="AJ327" s="765"/>
      <c r="AK327" s="892">
        <f t="shared" ref="AK327:AK390" si="357">IF(M327&gt;0,M327-Y327, )</f>
        <v>0</v>
      </c>
      <c r="AL327" s="884">
        <f t="shared" ref="AL327:AL390" si="358">IF(CH327&gt;0,AK327,)</f>
        <v>0</v>
      </c>
      <c r="AM327" s="883">
        <f t="shared" ref="AM327:AM390" si="359">IF(N327&gt;0,N327-Z327, )</f>
        <v>0</v>
      </c>
      <c r="AN327" s="884">
        <f t="shared" ref="AN327:AN390" si="360">IF(CI327&gt;0,AM327,)</f>
        <v>0</v>
      </c>
      <c r="AO327" s="883">
        <f t="shared" ref="AO327:AO390" si="361">IF(O327&gt;0,O327-AA327, )</f>
        <v>0</v>
      </c>
      <c r="AP327" s="884">
        <f t="shared" ref="AP327:AP390" si="362">IF(CJ327&gt;0,AO327,)</f>
        <v>0</v>
      </c>
      <c r="AQ327" s="768">
        <f t="shared" ref="AQ327:AQ390" si="363">IF(P327&gt;0,P327-AB327, )</f>
        <v>0</v>
      </c>
      <c r="AR327" s="883">
        <f t="shared" ref="AR327:AR390" si="364">IF(Q327&gt;0,Q327-AC327, )</f>
        <v>0</v>
      </c>
      <c r="AS327" s="886">
        <f t="shared" ref="AS327:AS390" si="365">IF(BV327&gt;0,AR327,)</f>
        <v>0</v>
      </c>
      <c r="AT327" s="888">
        <f t="shared" ref="AT327:AT390" si="366">IF(R327&gt;0,R327-AD327, )</f>
        <v>0</v>
      </c>
      <c r="AU327" s="886">
        <f t="shared" ref="AU327:AU390" si="367">IF(F327&gt;0,AT327,)</f>
        <v>0</v>
      </c>
      <c r="AV327" s="886">
        <f t="shared" ref="AV327:AV390" si="368">IF(BW327&gt;0,AT327,)</f>
        <v>0</v>
      </c>
      <c r="AW327" s="888">
        <f t="shared" ref="AW327:AW390" si="369">IF(S327&gt;0,S327-AE327, )</f>
        <v>0</v>
      </c>
      <c r="AX327" s="886">
        <f t="shared" ref="AX327:AX390" si="370">IF(G327&gt;0,AW327,)</f>
        <v>0</v>
      </c>
      <c r="AY327" s="886">
        <f t="shared" ref="AY327:AY390" si="371">IF(BX327&gt;0,AW327,)</f>
        <v>0</v>
      </c>
      <c r="AZ327" s="888">
        <f t="shared" ref="AZ327:AZ390" si="372">IF(T327&gt;0,T327-AF327, )</f>
        <v>0</v>
      </c>
      <c r="BA327" s="884">
        <f t="shared" ref="BA327:BA390" si="373">IF(H327&gt;0,AZ327,)</f>
        <v>0</v>
      </c>
      <c r="BB327" s="883">
        <f t="shared" ref="BB327:BB390" si="374">IF(U327&gt;0,U327-AG327, )</f>
        <v>0</v>
      </c>
      <c r="BC327" s="884">
        <f t="shared" ref="BC327:BC390" si="375">IF(I327&gt;0,BB327,)</f>
        <v>0</v>
      </c>
      <c r="BD327" s="883">
        <f t="shared" ref="BD327:BD390" si="376">IF(V327&gt;0,V327-AH327, )</f>
        <v>0</v>
      </c>
      <c r="BE327" s="886">
        <f t="shared" ref="BE327:BE390" si="377">IF(J327&gt;0,BD327,)</f>
        <v>0</v>
      </c>
      <c r="BF327" s="886">
        <f t="shared" ref="BF327:BF390" si="378">IF(BM327&gt;0,BD327,0)</f>
        <v>0</v>
      </c>
      <c r="BG327" s="888">
        <f t="shared" ref="BG327:BG390" si="379">IF(W327&gt;0,W327-AI327, )</f>
        <v>0</v>
      </c>
      <c r="BH327" s="886">
        <f t="shared" ref="BH327:BH390" si="380">IF(K327&gt;0,BG327,)</f>
        <v>0</v>
      </c>
      <c r="BI327" s="886">
        <f t="shared" ref="BI327:BI390" si="381">IF(BN327&gt;0,BG327,)</f>
        <v>0</v>
      </c>
      <c r="BJ327" s="890">
        <f t="shared" ref="BJ327:BJ390" si="382">IF(X327&gt;0,X327-AJ327, )</f>
        <v>0</v>
      </c>
      <c r="BK327" s="885">
        <f t="shared" ref="BK327:BK390" si="383">IF(L327&gt;0,BJ327,)</f>
        <v>0</v>
      </c>
      <c r="BL327" s="885">
        <f t="shared" ref="BL327:BL390" si="384">IF(BO327&gt;0,BJ327,)</f>
        <v>0</v>
      </c>
      <c r="BM327" s="762"/>
      <c r="BN327" s="764"/>
      <c r="BO327" s="770"/>
      <c r="BP327" s="763"/>
      <c r="BQ327" s="764"/>
      <c r="BR327" s="770"/>
      <c r="BS327" s="768">
        <f t="shared" ref="BS327:BS390" si="385">IF(BF327=" "," ",(BF327-BM327-BP327))</f>
        <v>0</v>
      </c>
      <c r="BT327" s="768">
        <f t="shared" ref="BT327:BT390" si="386">IF(BI327=" "," ",(BI327-BN327-BQ327))</f>
        <v>0</v>
      </c>
      <c r="BU327" s="771">
        <f t="shared" ref="BU327:BU390" si="387">IF(BL327=" "," ",(BL327-BO327-BR327))</f>
        <v>0</v>
      </c>
      <c r="BV327" s="772"/>
      <c r="BW327" s="767"/>
      <c r="BX327" s="765"/>
      <c r="BY327" s="772"/>
      <c r="BZ327" s="767"/>
      <c r="CA327" s="765"/>
      <c r="CB327" s="772"/>
      <c r="CC327" s="767"/>
      <c r="CD327" s="765"/>
      <c r="CE327" s="773">
        <f t="shared" ref="CE327:CE390" si="388">IF(AS327=" ","",(AS327-SUM(BV327,BY327,CB327)))</f>
        <v>0</v>
      </c>
      <c r="CF327" s="774">
        <f t="shared" ref="CF327:CF390" si="389">IF(AV327=" ","",(AV327-SUM(BW327,BZ327,CC327)))</f>
        <v>0</v>
      </c>
      <c r="CG327" s="775">
        <f t="shared" ref="CG327:CG390" si="390">IF(AY327=" ","",(AY327-SUM(BX327,CA327,CD327)))</f>
        <v>0</v>
      </c>
      <c r="CH327" s="772"/>
      <c r="CI327" s="767"/>
      <c r="CJ327" s="776"/>
      <c r="CK327" s="874">
        <v>677</v>
      </c>
      <c r="CL327" s="778">
        <v>831</v>
      </c>
      <c r="CM327" s="764">
        <v>715</v>
      </c>
      <c r="CN327" s="764">
        <v>737</v>
      </c>
      <c r="CO327" s="779">
        <v>1004</v>
      </c>
      <c r="CP327" s="780">
        <v>831</v>
      </c>
      <c r="CQ327" s="777">
        <v>330</v>
      </c>
      <c r="CR327" s="778">
        <v>154</v>
      </c>
      <c r="CS327" s="778">
        <v>297</v>
      </c>
      <c r="CT327" s="778">
        <v>420</v>
      </c>
      <c r="CU327" s="778">
        <v>224</v>
      </c>
      <c r="CV327" s="764">
        <v>312</v>
      </c>
      <c r="CW327" s="779">
        <v>415</v>
      </c>
      <c r="CX327" s="856">
        <v>578</v>
      </c>
      <c r="CY327" s="777"/>
      <c r="CZ327" s="778"/>
      <c r="DA327" s="778"/>
      <c r="DB327" s="778">
        <v>2</v>
      </c>
      <c r="DC327" s="778">
        <v>0</v>
      </c>
      <c r="DD327" s="779">
        <v>0</v>
      </c>
      <c r="DE327" s="779">
        <v>0</v>
      </c>
      <c r="DF327" s="776">
        <v>0</v>
      </c>
      <c r="DG327" s="892">
        <f t="shared" si="346"/>
        <v>330</v>
      </c>
      <c r="DH327" s="884">
        <f t="shared" ref="DH327:DH390" si="391">IF(EX327&gt;0,DG327,)</f>
        <v>0</v>
      </c>
      <c r="DI327" s="883">
        <f t="shared" si="347"/>
        <v>154</v>
      </c>
      <c r="DJ327" s="884">
        <f t="shared" ref="DJ327:DJ390" si="392">IF(EY327&gt;0,DI327,)</f>
        <v>0</v>
      </c>
      <c r="DK327" s="883">
        <f t="shared" si="348"/>
        <v>297</v>
      </c>
      <c r="DL327" s="884">
        <f t="shared" ref="DL327:DL390" si="393">IF(EZ327&gt;0,DK327,)</f>
        <v>0</v>
      </c>
      <c r="DM327" s="888">
        <f t="shared" si="352"/>
        <v>418</v>
      </c>
      <c r="DN327" s="886">
        <f t="shared" si="332"/>
        <v>418</v>
      </c>
      <c r="DO327" s="886">
        <f t="shared" si="353"/>
        <v>418</v>
      </c>
      <c r="DP327" s="888">
        <f t="shared" si="349"/>
        <v>224</v>
      </c>
      <c r="DQ327" s="886">
        <f t="shared" si="333"/>
        <v>224</v>
      </c>
      <c r="DR327" s="886">
        <f t="shared" si="354"/>
        <v>224</v>
      </c>
      <c r="DS327" s="888">
        <f t="shared" si="350"/>
        <v>312</v>
      </c>
      <c r="DT327" s="886">
        <f t="shared" si="334"/>
        <v>312</v>
      </c>
      <c r="DU327" s="886">
        <f t="shared" si="355"/>
        <v>312</v>
      </c>
      <c r="DV327" s="886">
        <f t="shared" si="335"/>
        <v>312</v>
      </c>
      <c r="DW327" s="888">
        <f t="shared" si="351"/>
        <v>415</v>
      </c>
      <c r="DX327" s="886">
        <f t="shared" si="336"/>
        <v>415</v>
      </c>
      <c r="DY327" s="886">
        <f t="shared" si="337"/>
        <v>415</v>
      </c>
      <c r="DZ327" s="954">
        <f t="shared" si="356"/>
        <v>578</v>
      </c>
      <c r="EA327" s="885">
        <f t="shared" si="338"/>
        <v>578</v>
      </c>
      <c r="EB327" s="885">
        <f t="shared" si="339"/>
        <v>578</v>
      </c>
      <c r="EC327" s="772">
        <v>144</v>
      </c>
      <c r="ED327" s="779">
        <v>221</v>
      </c>
      <c r="EE327" s="1054">
        <v>249</v>
      </c>
      <c r="EF327" s="763"/>
      <c r="EG327" s="767"/>
      <c r="EH327" s="782"/>
      <c r="EI327" s="774">
        <f t="shared" si="340"/>
        <v>168</v>
      </c>
      <c r="EJ327" s="774">
        <f t="shared" si="341"/>
        <v>194</v>
      </c>
      <c r="EK327" s="775">
        <f t="shared" si="342"/>
        <v>329</v>
      </c>
      <c r="EL327" s="772">
        <v>57</v>
      </c>
      <c r="EM327" s="767">
        <v>94</v>
      </c>
      <c r="EN327" s="770">
        <v>136</v>
      </c>
      <c r="EO327" s="1063"/>
      <c r="EP327" s="767"/>
      <c r="EQ327" s="782">
        <v>43</v>
      </c>
      <c r="ER327" s="772"/>
      <c r="ES327" s="779">
        <v>11</v>
      </c>
      <c r="ET327" s="781">
        <v>24</v>
      </c>
      <c r="EU327" s="774">
        <f t="shared" si="343"/>
        <v>361</v>
      </c>
      <c r="EV327" s="774">
        <f t="shared" si="344"/>
        <v>119</v>
      </c>
      <c r="EW327" s="775">
        <f t="shared" si="345"/>
        <v>109</v>
      </c>
      <c r="EX327" s="772"/>
      <c r="EY327" s="767"/>
      <c r="EZ327" s="770"/>
    </row>
    <row r="328" spans="1:156">
      <c r="A328" s="658" t="s">
        <v>125</v>
      </c>
      <c r="B328" s="659" t="s">
        <v>819</v>
      </c>
      <c r="C328" s="834"/>
      <c r="D328" s="660">
        <v>199634</v>
      </c>
      <c r="E328" s="567">
        <v>9</v>
      </c>
      <c r="F328" s="762"/>
      <c r="G328" s="763"/>
      <c r="H328" s="763"/>
      <c r="I328" s="764"/>
      <c r="J328" s="764"/>
      <c r="K328" s="764"/>
      <c r="L328" s="765"/>
      <c r="M328" s="762"/>
      <c r="N328" s="763"/>
      <c r="O328" s="766"/>
      <c r="P328" s="766"/>
      <c r="Q328" s="763"/>
      <c r="R328" s="763"/>
      <c r="S328" s="763"/>
      <c r="T328" s="763"/>
      <c r="U328" s="763"/>
      <c r="V328" s="764"/>
      <c r="W328" s="767"/>
      <c r="X328" s="765"/>
      <c r="Y328" s="762"/>
      <c r="Z328" s="763"/>
      <c r="AA328" s="763"/>
      <c r="AB328" s="763"/>
      <c r="AC328" s="764"/>
      <c r="AD328" s="767"/>
      <c r="AE328" s="763"/>
      <c r="AF328" s="763"/>
      <c r="AG328" s="763"/>
      <c r="AH328" s="764"/>
      <c r="AI328" s="767"/>
      <c r="AJ328" s="765"/>
      <c r="AK328" s="892">
        <f t="shared" si="357"/>
        <v>0</v>
      </c>
      <c r="AL328" s="884">
        <f t="shared" si="358"/>
        <v>0</v>
      </c>
      <c r="AM328" s="883">
        <f t="shared" si="359"/>
        <v>0</v>
      </c>
      <c r="AN328" s="884">
        <f t="shared" si="360"/>
        <v>0</v>
      </c>
      <c r="AO328" s="883">
        <f t="shared" si="361"/>
        <v>0</v>
      </c>
      <c r="AP328" s="884">
        <f t="shared" si="362"/>
        <v>0</v>
      </c>
      <c r="AQ328" s="768">
        <f t="shared" si="363"/>
        <v>0</v>
      </c>
      <c r="AR328" s="883">
        <f t="shared" si="364"/>
        <v>0</v>
      </c>
      <c r="AS328" s="886">
        <f t="shared" si="365"/>
        <v>0</v>
      </c>
      <c r="AT328" s="888">
        <f t="shared" si="366"/>
        <v>0</v>
      </c>
      <c r="AU328" s="886">
        <f t="shared" si="367"/>
        <v>0</v>
      </c>
      <c r="AV328" s="886">
        <f t="shared" si="368"/>
        <v>0</v>
      </c>
      <c r="AW328" s="888">
        <f t="shared" si="369"/>
        <v>0</v>
      </c>
      <c r="AX328" s="886">
        <f t="shared" si="370"/>
        <v>0</v>
      </c>
      <c r="AY328" s="886">
        <f t="shared" si="371"/>
        <v>0</v>
      </c>
      <c r="AZ328" s="888">
        <f t="shared" si="372"/>
        <v>0</v>
      </c>
      <c r="BA328" s="884">
        <f t="shared" si="373"/>
        <v>0</v>
      </c>
      <c r="BB328" s="883">
        <f t="shared" si="374"/>
        <v>0</v>
      </c>
      <c r="BC328" s="884">
        <f t="shared" si="375"/>
        <v>0</v>
      </c>
      <c r="BD328" s="883">
        <f t="shared" si="376"/>
        <v>0</v>
      </c>
      <c r="BE328" s="886">
        <f t="shared" si="377"/>
        <v>0</v>
      </c>
      <c r="BF328" s="886">
        <f t="shared" si="378"/>
        <v>0</v>
      </c>
      <c r="BG328" s="888">
        <f t="shared" si="379"/>
        <v>0</v>
      </c>
      <c r="BH328" s="886">
        <f t="shared" si="380"/>
        <v>0</v>
      </c>
      <c r="BI328" s="886">
        <f t="shared" si="381"/>
        <v>0</v>
      </c>
      <c r="BJ328" s="890">
        <f t="shared" si="382"/>
        <v>0</v>
      </c>
      <c r="BK328" s="885">
        <f t="shared" si="383"/>
        <v>0</v>
      </c>
      <c r="BL328" s="885">
        <f t="shared" si="384"/>
        <v>0</v>
      </c>
      <c r="BM328" s="762"/>
      <c r="BN328" s="764"/>
      <c r="BO328" s="770"/>
      <c r="BP328" s="763"/>
      <c r="BQ328" s="764"/>
      <c r="BR328" s="770"/>
      <c r="BS328" s="768">
        <f t="shared" si="385"/>
        <v>0</v>
      </c>
      <c r="BT328" s="768">
        <f t="shared" si="386"/>
        <v>0</v>
      </c>
      <c r="BU328" s="771">
        <f t="shared" si="387"/>
        <v>0</v>
      </c>
      <c r="BV328" s="772"/>
      <c r="BW328" s="767"/>
      <c r="BX328" s="765"/>
      <c r="BY328" s="772"/>
      <c r="BZ328" s="767"/>
      <c r="CA328" s="765"/>
      <c r="CB328" s="772"/>
      <c r="CC328" s="767"/>
      <c r="CD328" s="765"/>
      <c r="CE328" s="773">
        <f t="shared" si="388"/>
        <v>0</v>
      </c>
      <c r="CF328" s="774">
        <f t="shared" si="389"/>
        <v>0</v>
      </c>
      <c r="CG328" s="775">
        <f t="shared" si="390"/>
        <v>0</v>
      </c>
      <c r="CH328" s="772"/>
      <c r="CI328" s="767"/>
      <c r="CJ328" s="776"/>
      <c r="CK328" s="874">
        <v>1563</v>
      </c>
      <c r="CL328" s="778">
        <v>1339</v>
      </c>
      <c r="CM328" s="764">
        <v>1653</v>
      </c>
      <c r="CN328" s="764">
        <v>1882</v>
      </c>
      <c r="CO328" s="779">
        <v>1939</v>
      </c>
      <c r="CP328" s="780">
        <v>2323</v>
      </c>
      <c r="CQ328" s="777">
        <v>361</v>
      </c>
      <c r="CR328" s="778">
        <v>383</v>
      </c>
      <c r="CS328" s="778">
        <v>405</v>
      </c>
      <c r="CT328" s="778">
        <v>284</v>
      </c>
      <c r="CU328" s="778">
        <v>532</v>
      </c>
      <c r="CV328" s="764">
        <v>570</v>
      </c>
      <c r="CW328" s="779">
        <v>545</v>
      </c>
      <c r="CX328" s="856">
        <v>403</v>
      </c>
      <c r="CY328" s="777"/>
      <c r="CZ328" s="778"/>
      <c r="DA328" s="778"/>
      <c r="DB328" s="778">
        <v>0</v>
      </c>
      <c r="DC328" s="778">
        <v>0</v>
      </c>
      <c r="DD328" s="779">
        <v>0</v>
      </c>
      <c r="DE328" s="779">
        <v>0</v>
      </c>
      <c r="DF328" s="776">
        <v>0</v>
      </c>
      <c r="DG328" s="892">
        <f t="shared" si="346"/>
        <v>361</v>
      </c>
      <c r="DH328" s="884">
        <f t="shared" si="391"/>
        <v>0</v>
      </c>
      <c r="DI328" s="883">
        <f t="shared" si="347"/>
        <v>383</v>
      </c>
      <c r="DJ328" s="884">
        <f t="shared" si="392"/>
        <v>0</v>
      </c>
      <c r="DK328" s="883">
        <f t="shared" si="348"/>
        <v>405</v>
      </c>
      <c r="DL328" s="884">
        <f t="shared" si="393"/>
        <v>0</v>
      </c>
      <c r="DM328" s="888">
        <f t="shared" si="352"/>
        <v>284</v>
      </c>
      <c r="DN328" s="886">
        <f t="shared" ref="DN328:DN391" si="394">IF(CT328&gt;0,DM328,)</f>
        <v>284</v>
      </c>
      <c r="DO328" s="886">
        <f t="shared" si="353"/>
        <v>284</v>
      </c>
      <c r="DP328" s="888">
        <f t="shared" si="349"/>
        <v>532</v>
      </c>
      <c r="DQ328" s="886">
        <f t="shared" ref="DQ328:DQ391" si="395">IF(CU328&gt;0,DP328,)</f>
        <v>532</v>
      </c>
      <c r="DR328" s="886">
        <f t="shared" si="354"/>
        <v>532</v>
      </c>
      <c r="DS328" s="888">
        <f t="shared" si="350"/>
        <v>570</v>
      </c>
      <c r="DT328" s="886">
        <f t="shared" ref="DT328:DT391" si="396">IF(CV328&gt;0,DS328,)</f>
        <v>570</v>
      </c>
      <c r="DU328" s="886">
        <f t="shared" si="355"/>
        <v>570</v>
      </c>
      <c r="DV328" s="886">
        <f t="shared" ref="DV328:DV391" si="397">IF(EC328&gt;0,DS328,)</f>
        <v>570</v>
      </c>
      <c r="DW328" s="888">
        <f t="shared" si="351"/>
        <v>545</v>
      </c>
      <c r="DX328" s="886">
        <f t="shared" ref="DX328:DX391" si="398">IF(ED328&gt;0,DW328,)</f>
        <v>545</v>
      </c>
      <c r="DY328" s="886">
        <f t="shared" ref="DY328:DY391" si="399">IF(ED328&gt;0,DW328,)</f>
        <v>545</v>
      </c>
      <c r="DZ328" s="954">
        <f t="shared" si="356"/>
        <v>403</v>
      </c>
      <c r="EA328" s="885">
        <f t="shared" ref="EA328:EA391" si="400">IF(EE328&gt;0,DZ328,)</f>
        <v>403</v>
      </c>
      <c r="EB328" s="885">
        <f t="shared" ref="EB328:EB391" si="401">IF(EE328&gt;0,DZ328,)</f>
        <v>403</v>
      </c>
      <c r="EC328" s="772">
        <v>218</v>
      </c>
      <c r="ED328" s="779">
        <v>257</v>
      </c>
      <c r="EE328" s="1054">
        <v>301</v>
      </c>
      <c r="EF328" s="763"/>
      <c r="EG328" s="767"/>
      <c r="EH328" s="782"/>
      <c r="EI328" s="774">
        <f t="shared" ref="EI328:EI391" si="402">IF(DT328="","",(DT328-EC328-EF328))</f>
        <v>352</v>
      </c>
      <c r="EJ328" s="774">
        <f t="shared" ref="EJ328:EJ391" si="403">IF(DX328="","",(DX328-ED328-EG328))</f>
        <v>288</v>
      </c>
      <c r="EK328" s="775">
        <f t="shared" ref="EK328:EK391" si="404">IF(EA328="","",(EA328-EE328-EH328))</f>
        <v>102</v>
      </c>
      <c r="EL328" s="772">
        <v>54</v>
      </c>
      <c r="EM328" s="767">
        <v>124</v>
      </c>
      <c r="EN328" s="770">
        <v>132</v>
      </c>
      <c r="EO328" s="772"/>
      <c r="EP328" s="767"/>
      <c r="EQ328" s="782">
        <v>231</v>
      </c>
      <c r="ER328" s="772"/>
      <c r="ES328" s="779"/>
      <c r="ET328" s="781"/>
      <c r="EU328" s="774">
        <f t="shared" ref="EU328:EU391" si="405">IF(DO328="","",(DO328-SUM(EL328,EO328,ER328)))</f>
        <v>230</v>
      </c>
      <c r="EV328" s="774">
        <f t="shared" ref="EV328:EV391" si="406">IF(DR328="","",(DR328-SUM(EM328,EP328,ES328)))</f>
        <v>408</v>
      </c>
      <c r="EW328" s="775">
        <f t="shared" ref="EW328:EW391" si="407">IF(DU328="","",(DU328-SUM(EN328,EQ328,ET328)))</f>
        <v>207</v>
      </c>
      <c r="EX328" s="772"/>
      <c r="EY328" s="767"/>
      <c r="EZ328" s="770"/>
    </row>
    <row r="329" spans="1:156">
      <c r="A329" s="658" t="s">
        <v>125</v>
      </c>
      <c r="B329" s="659" t="s">
        <v>820</v>
      </c>
      <c r="C329" s="834"/>
      <c r="D329" s="660">
        <v>199740</v>
      </c>
      <c r="E329" s="567">
        <v>9</v>
      </c>
      <c r="F329" s="762"/>
      <c r="G329" s="763"/>
      <c r="H329" s="763"/>
      <c r="I329" s="764"/>
      <c r="J329" s="764"/>
      <c r="K329" s="764"/>
      <c r="L329" s="765"/>
      <c r="M329" s="762"/>
      <c r="N329" s="763"/>
      <c r="O329" s="766"/>
      <c r="P329" s="766"/>
      <c r="Q329" s="763"/>
      <c r="R329" s="763"/>
      <c r="S329" s="763"/>
      <c r="T329" s="763"/>
      <c r="U329" s="763"/>
      <c r="V329" s="764"/>
      <c r="W329" s="767"/>
      <c r="X329" s="765"/>
      <c r="Y329" s="762"/>
      <c r="Z329" s="763"/>
      <c r="AA329" s="763"/>
      <c r="AB329" s="763"/>
      <c r="AC329" s="764"/>
      <c r="AD329" s="767"/>
      <c r="AE329" s="763"/>
      <c r="AF329" s="763"/>
      <c r="AG329" s="763"/>
      <c r="AH329" s="764"/>
      <c r="AI329" s="767"/>
      <c r="AJ329" s="765"/>
      <c r="AK329" s="892">
        <f t="shared" si="357"/>
        <v>0</v>
      </c>
      <c r="AL329" s="884">
        <f t="shared" si="358"/>
        <v>0</v>
      </c>
      <c r="AM329" s="883">
        <f t="shared" si="359"/>
        <v>0</v>
      </c>
      <c r="AN329" s="884">
        <f t="shared" si="360"/>
        <v>0</v>
      </c>
      <c r="AO329" s="883">
        <f t="shared" si="361"/>
        <v>0</v>
      </c>
      <c r="AP329" s="884">
        <f t="shared" si="362"/>
        <v>0</v>
      </c>
      <c r="AQ329" s="768">
        <f t="shared" si="363"/>
        <v>0</v>
      </c>
      <c r="AR329" s="883">
        <f t="shared" si="364"/>
        <v>0</v>
      </c>
      <c r="AS329" s="886">
        <f t="shared" si="365"/>
        <v>0</v>
      </c>
      <c r="AT329" s="888">
        <f t="shared" si="366"/>
        <v>0</v>
      </c>
      <c r="AU329" s="886">
        <f t="shared" si="367"/>
        <v>0</v>
      </c>
      <c r="AV329" s="886">
        <f t="shared" si="368"/>
        <v>0</v>
      </c>
      <c r="AW329" s="888">
        <f t="shared" si="369"/>
        <v>0</v>
      </c>
      <c r="AX329" s="886">
        <f t="shared" si="370"/>
        <v>0</v>
      </c>
      <c r="AY329" s="886">
        <f t="shared" si="371"/>
        <v>0</v>
      </c>
      <c r="AZ329" s="888">
        <f t="shared" si="372"/>
        <v>0</v>
      </c>
      <c r="BA329" s="884">
        <f t="shared" si="373"/>
        <v>0</v>
      </c>
      <c r="BB329" s="883">
        <f t="shared" si="374"/>
        <v>0</v>
      </c>
      <c r="BC329" s="884">
        <f t="shared" si="375"/>
        <v>0</v>
      </c>
      <c r="BD329" s="883">
        <f t="shared" si="376"/>
        <v>0</v>
      </c>
      <c r="BE329" s="886">
        <f t="shared" si="377"/>
        <v>0</v>
      </c>
      <c r="BF329" s="886">
        <f t="shared" si="378"/>
        <v>0</v>
      </c>
      <c r="BG329" s="888">
        <f t="shared" si="379"/>
        <v>0</v>
      </c>
      <c r="BH329" s="886">
        <f t="shared" si="380"/>
        <v>0</v>
      </c>
      <c r="BI329" s="886">
        <f t="shared" si="381"/>
        <v>0</v>
      </c>
      <c r="BJ329" s="890">
        <f t="shared" si="382"/>
        <v>0</v>
      </c>
      <c r="BK329" s="885">
        <f t="shared" si="383"/>
        <v>0</v>
      </c>
      <c r="BL329" s="885">
        <f t="shared" si="384"/>
        <v>0</v>
      </c>
      <c r="BM329" s="762"/>
      <c r="BN329" s="764"/>
      <c r="BO329" s="770"/>
      <c r="BP329" s="763"/>
      <c r="BQ329" s="764"/>
      <c r="BR329" s="770"/>
      <c r="BS329" s="768">
        <f t="shared" si="385"/>
        <v>0</v>
      </c>
      <c r="BT329" s="768">
        <f t="shared" si="386"/>
        <v>0</v>
      </c>
      <c r="BU329" s="771">
        <f t="shared" si="387"/>
        <v>0</v>
      </c>
      <c r="BV329" s="772"/>
      <c r="BW329" s="767"/>
      <c r="BX329" s="765"/>
      <c r="BY329" s="772"/>
      <c r="BZ329" s="767"/>
      <c r="CA329" s="765"/>
      <c r="CB329" s="772"/>
      <c r="CC329" s="767"/>
      <c r="CD329" s="765"/>
      <c r="CE329" s="773">
        <f t="shared" si="388"/>
        <v>0</v>
      </c>
      <c r="CF329" s="774">
        <f t="shared" si="389"/>
        <v>0</v>
      </c>
      <c r="CG329" s="775">
        <f t="shared" si="390"/>
        <v>0</v>
      </c>
      <c r="CH329" s="772"/>
      <c r="CI329" s="767"/>
      <c r="CJ329" s="776"/>
      <c r="CK329" s="874">
        <v>791</v>
      </c>
      <c r="CL329" s="778">
        <v>1173</v>
      </c>
      <c r="CM329" s="764">
        <v>1196</v>
      </c>
      <c r="CN329" s="764">
        <v>1434</v>
      </c>
      <c r="CO329" s="779">
        <v>2159</v>
      </c>
      <c r="CP329" s="780">
        <v>1450</v>
      </c>
      <c r="CQ329" s="777">
        <v>218</v>
      </c>
      <c r="CR329" s="778">
        <v>181</v>
      </c>
      <c r="CS329" s="778">
        <v>236</v>
      </c>
      <c r="CT329" s="778">
        <v>237</v>
      </c>
      <c r="CU329" s="778">
        <v>203</v>
      </c>
      <c r="CV329" s="740">
        <v>150</v>
      </c>
      <c r="CW329" s="779">
        <v>441</v>
      </c>
      <c r="CX329" s="856">
        <v>446</v>
      </c>
      <c r="CY329" s="777"/>
      <c r="CZ329" s="778"/>
      <c r="DA329" s="778"/>
      <c r="DB329" s="778">
        <v>0</v>
      </c>
      <c r="DC329" s="778">
        <v>1</v>
      </c>
      <c r="DD329" s="779">
        <v>0</v>
      </c>
      <c r="DE329" s="779">
        <v>0</v>
      </c>
      <c r="DF329" s="776">
        <v>0</v>
      </c>
      <c r="DG329" s="892">
        <f t="shared" si="346"/>
        <v>218</v>
      </c>
      <c r="DH329" s="884">
        <f t="shared" si="391"/>
        <v>0</v>
      </c>
      <c r="DI329" s="883">
        <f t="shared" si="347"/>
        <v>181</v>
      </c>
      <c r="DJ329" s="884">
        <f t="shared" si="392"/>
        <v>0</v>
      </c>
      <c r="DK329" s="883">
        <f t="shared" si="348"/>
        <v>236</v>
      </c>
      <c r="DL329" s="884">
        <f t="shared" si="393"/>
        <v>0</v>
      </c>
      <c r="DM329" s="888">
        <f t="shared" si="352"/>
        <v>237</v>
      </c>
      <c r="DN329" s="886">
        <f t="shared" si="394"/>
        <v>237</v>
      </c>
      <c r="DO329" s="886">
        <f t="shared" si="353"/>
        <v>237</v>
      </c>
      <c r="DP329" s="888">
        <f t="shared" si="349"/>
        <v>202</v>
      </c>
      <c r="DQ329" s="886">
        <f t="shared" si="395"/>
        <v>202</v>
      </c>
      <c r="DR329" s="886">
        <f t="shared" si="354"/>
        <v>202</v>
      </c>
      <c r="DS329" s="888">
        <f t="shared" si="350"/>
        <v>150</v>
      </c>
      <c r="DT329" s="886">
        <f t="shared" si="396"/>
        <v>150</v>
      </c>
      <c r="DU329" s="886">
        <f t="shared" si="355"/>
        <v>150</v>
      </c>
      <c r="DV329" s="886">
        <f t="shared" si="397"/>
        <v>150</v>
      </c>
      <c r="DW329" s="888">
        <f t="shared" si="351"/>
        <v>441</v>
      </c>
      <c r="DX329" s="886">
        <f t="shared" si="398"/>
        <v>441</v>
      </c>
      <c r="DY329" s="886">
        <f t="shared" si="399"/>
        <v>441</v>
      </c>
      <c r="DZ329" s="954">
        <f t="shared" si="356"/>
        <v>446</v>
      </c>
      <c r="EA329" s="885">
        <f t="shared" si="400"/>
        <v>446</v>
      </c>
      <c r="EB329" s="885">
        <f t="shared" si="401"/>
        <v>446</v>
      </c>
      <c r="EC329" s="772">
        <v>97</v>
      </c>
      <c r="ED329" s="779">
        <v>93</v>
      </c>
      <c r="EE329" s="1054">
        <v>255</v>
      </c>
      <c r="EF329" s="763"/>
      <c r="EG329" s="767"/>
      <c r="EH329" s="782"/>
      <c r="EI329" s="774">
        <f t="shared" si="402"/>
        <v>53</v>
      </c>
      <c r="EJ329" s="774">
        <f t="shared" si="403"/>
        <v>348</v>
      </c>
      <c r="EK329" s="775">
        <f t="shared" si="404"/>
        <v>191</v>
      </c>
      <c r="EL329" s="772">
        <v>55</v>
      </c>
      <c r="EM329" s="767">
        <v>43</v>
      </c>
      <c r="EN329" s="770">
        <v>49</v>
      </c>
      <c r="EO329" s="772"/>
      <c r="EP329" s="767"/>
      <c r="EQ329" s="782">
        <v>0</v>
      </c>
      <c r="ER329" s="772"/>
      <c r="ES329" s="779"/>
      <c r="ET329" s="781"/>
      <c r="EU329" s="774">
        <f t="shared" si="405"/>
        <v>182</v>
      </c>
      <c r="EV329" s="774">
        <f t="shared" si="406"/>
        <v>159</v>
      </c>
      <c r="EW329" s="775">
        <f t="shared" si="407"/>
        <v>101</v>
      </c>
      <c r="EX329" s="772"/>
      <c r="EY329" s="767"/>
      <c r="EZ329" s="770"/>
    </row>
    <row r="330" spans="1:156">
      <c r="A330" s="658" t="s">
        <v>125</v>
      </c>
      <c r="B330" s="659" t="s">
        <v>821</v>
      </c>
      <c r="C330" s="834"/>
      <c r="D330" s="660">
        <v>199768</v>
      </c>
      <c r="E330" s="567">
        <v>9</v>
      </c>
      <c r="F330" s="762"/>
      <c r="G330" s="763"/>
      <c r="H330" s="763"/>
      <c r="I330" s="764"/>
      <c r="J330" s="764"/>
      <c r="K330" s="764"/>
      <c r="L330" s="765"/>
      <c r="M330" s="762"/>
      <c r="N330" s="763"/>
      <c r="O330" s="766"/>
      <c r="P330" s="766"/>
      <c r="Q330" s="763"/>
      <c r="R330" s="763"/>
      <c r="S330" s="763"/>
      <c r="T330" s="763"/>
      <c r="U330" s="763"/>
      <c r="V330" s="764"/>
      <c r="W330" s="767"/>
      <c r="X330" s="765"/>
      <c r="Y330" s="762"/>
      <c r="Z330" s="763"/>
      <c r="AA330" s="763"/>
      <c r="AB330" s="763"/>
      <c r="AC330" s="764"/>
      <c r="AD330" s="767"/>
      <c r="AE330" s="763"/>
      <c r="AF330" s="763"/>
      <c r="AG330" s="763"/>
      <c r="AH330" s="764"/>
      <c r="AI330" s="767"/>
      <c r="AJ330" s="765"/>
      <c r="AK330" s="892">
        <f t="shared" si="357"/>
        <v>0</v>
      </c>
      <c r="AL330" s="884">
        <f t="shared" si="358"/>
        <v>0</v>
      </c>
      <c r="AM330" s="883">
        <f t="shared" si="359"/>
        <v>0</v>
      </c>
      <c r="AN330" s="884">
        <f t="shared" si="360"/>
        <v>0</v>
      </c>
      <c r="AO330" s="883">
        <f t="shared" si="361"/>
        <v>0</v>
      </c>
      <c r="AP330" s="884">
        <f t="shared" si="362"/>
        <v>0</v>
      </c>
      <c r="AQ330" s="768">
        <f t="shared" si="363"/>
        <v>0</v>
      </c>
      <c r="AR330" s="883">
        <f t="shared" si="364"/>
        <v>0</v>
      </c>
      <c r="AS330" s="886">
        <f t="shared" si="365"/>
        <v>0</v>
      </c>
      <c r="AT330" s="888">
        <f t="shared" si="366"/>
        <v>0</v>
      </c>
      <c r="AU330" s="886">
        <f t="shared" si="367"/>
        <v>0</v>
      </c>
      <c r="AV330" s="886">
        <f t="shared" si="368"/>
        <v>0</v>
      </c>
      <c r="AW330" s="888">
        <f t="shared" si="369"/>
        <v>0</v>
      </c>
      <c r="AX330" s="886">
        <f t="shared" si="370"/>
        <v>0</v>
      </c>
      <c r="AY330" s="886">
        <f t="shared" si="371"/>
        <v>0</v>
      </c>
      <c r="AZ330" s="888">
        <f t="shared" si="372"/>
        <v>0</v>
      </c>
      <c r="BA330" s="884">
        <f t="shared" si="373"/>
        <v>0</v>
      </c>
      <c r="BB330" s="883">
        <f t="shared" si="374"/>
        <v>0</v>
      </c>
      <c r="BC330" s="884">
        <f t="shared" si="375"/>
        <v>0</v>
      </c>
      <c r="BD330" s="883">
        <f t="shared" si="376"/>
        <v>0</v>
      </c>
      <c r="BE330" s="886">
        <f t="shared" si="377"/>
        <v>0</v>
      </c>
      <c r="BF330" s="886">
        <f t="shared" si="378"/>
        <v>0</v>
      </c>
      <c r="BG330" s="888">
        <f t="shared" si="379"/>
        <v>0</v>
      </c>
      <c r="BH330" s="886">
        <f t="shared" si="380"/>
        <v>0</v>
      </c>
      <c r="BI330" s="886">
        <f t="shared" si="381"/>
        <v>0</v>
      </c>
      <c r="BJ330" s="890">
        <f t="shared" si="382"/>
        <v>0</v>
      </c>
      <c r="BK330" s="885">
        <f t="shared" si="383"/>
        <v>0</v>
      </c>
      <c r="BL330" s="885">
        <f t="shared" si="384"/>
        <v>0</v>
      </c>
      <c r="BM330" s="762"/>
      <c r="BN330" s="764"/>
      <c r="BO330" s="770"/>
      <c r="BP330" s="763"/>
      <c r="BQ330" s="764"/>
      <c r="BR330" s="770"/>
      <c r="BS330" s="768">
        <f t="shared" si="385"/>
        <v>0</v>
      </c>
      <c r="BT330" s="768">
        <f t="shared" si="386"/>
        <v>0</v>
      </c>
      <c r="BU330" s="771">
        <f t="shared" si="387"/>
        <v>0</v>
      </c>
      <c r="BV330" s="772"/>
      <c r="BW330" s="767"/>
      <c r="BX330" s="765"/>
      <c r="BY330" s="772"/>
      <c r="BZ330" s="767"/>
      <c r="CA330" s="765"/>
      <c r="CB330" s="772"/>
      <c r="CC330" s="767"/>
      <c r="CD330" s="765"/>
      <c r="CE330" s="773">
        <f t="shared" si="388"/>
        <v>0</v>
      </c>
      <c r="CF330" s="774">
        <f t="shared" si="389"/>
        <v>0</v>
      </c>
      <c r="CG330" s="775">
        <f t="shared" si="390"/>
        <v>0</v>
      </c>
      <c r="CH330" s="772"/>
      <c r="CI330" s="767"/>
      <c r="CJ330" s="776"/>
      <c r="CK330" s="874">
        <v>1407</v>
      </c>
      <c r="CL330" s="778">
        <v>1268</v>
      </c>
      <c r="CM330" s="764">
        <v>1302</v>
      </c>
      <c r="CN330" s="764">
        <v>1001</v>
      </c>
      <c r="CO330" s="779">
        <v>918</v>
      </c>
      <c r="CP330" s="780">
        <v>948</v>
      </c>
      <c r="CQ330" s="777">
        <v>329</v>
      </c>
      <c r="CR330" s="778">
        <v>319</v>
      </c>
      <c r="CS330" s="778">
        <v>316</v>
      </c>
      <c r="CT330" s="778">
        <v>365</v>
      </c>
      <c r="CU330" s="778">
        <v>413</v>
      </c>
      <c r="CV330" s="740">
        <v>356</v>
      </c>
      <c r="CW330" s="779">
        <v>400</v>
      </c>
      <c r="CX330" s="856">
        <v>668</v>
      </c>
      <c r="CY330" s="777"/>
      <c r="CZ330" s="778"/>
      <c r="DA330" s="778"/>
      <c r="DB330" s="778">
        <v>0</v>
      </c>
      <c r="DC330" s="778">
        <v>0</v>
      </c>
      <c r="DD330" s="779">
        <v>0</v>
      </c>
      <c r="DE330" s="779">
        <v>7</v>
      </c>
      <c r="DF330" s="776">
        <v>14</v>
      </c>
      <c r="DG330" s="892">
        <f t="shared" si="346"/>
        <v>329</v>
      </c>
      <c r="DH330" s="884">
        <f t="shared" si="391"/>
        <v>0</v>
      </c>
      <c r="DI330" s="883">
        <f t="shared" si="347"/>
        <v>319</v>
      </c>
      <c r="DJ330" s="884">
        <f t="shared" si="392"/>
        <v>0</v>
      </c>
      <c r="DK330" s="883">
        <f t="shared" si="348"/>
        <v>316</v>
      </c>
      <c r="DL330" s="884">
        <f t="shared" si="393"/>
        <v>0</v>
      </c>
      <c r="DM330" s="888">
        <f t="shared" si="352"/>
        <v>365</v>
      </c>
      <c r="DN330" s="886">
        <f t="shared" si="394"/>
        <v>365</v>
      </c>
      <c r="DO330" s="886">
        <f t="shared" si="353"/>
        <v>365</v>
      </c>
      <c r="DP330" s="888">
        <f t="shared" si="349"/>
        <v>413</v>
      </c>
      <c r="DQ330" s="886">
        <f t="shared" si="395"/>
        <v>413</v>
      </c>
      <c r="DR330" s="886">
        <f t="shared" si="354"/>
        <v>413</v>
      </c>
      <c r="DS330" s="888">
        <f t="shared" si="350"/>
        <v>356</v>
      </c>
      <c r="DT330" s="886">
        <f t="shared" si="396"/>
        <v>356</v>
      </c>
      <c r="DU330" s="886">
        <f t="shared" si="355"/>
        <v>356</v>
      </c>
      <c r="DV330" s="886">
        <f t="shared" si="397"/>
        <v>356</v>
      </c>
      <c r="DW330" s="888">
        <f t="shared" si="351"/>
        <v>393</v>
      </c>
      <c r="DX330" s="886">
        <f t="shared" si="398"/>
        <v>393</v>
      </c>
      <c r="DY330" s="886">
        <f t="shared" si="399"/>
        <v>393</v>
      </c>
      <c r="DZ330" s="954">
        <f t="shared" si="356"/>
        <v>654</v>
      </c>
      <c r="EA330" s="885">
        <f t="shared" si="400"/>
        <v>654</v>
      </c>
      <c r="EB330" s="885">
        <f t="shared" si="401"/>
        <v>654</v>
      </c>
      <c r="EC330" s="772">
        <v>301</v>
      </c>
      <c r="ED330" s="779">
        <v>241</v>
      </c>
      <c r="EE330" s="1054">
        <v>264</v>
      </c>
      <c r="EF330" s="763"/>
      <c r="EG330" s="767"/>
      <c r="EH330" s="782"/>
      <c r="EI330" s="774">
        <f t="shared" si="402"/>
        <v>55</v>
      </c>
      <c r="EJ330" s="774">
        <f t="shared" si="403"/>
        <v>152</v>
      </c>
      <c r="EK330" s="775">
        <f t="shared" si="404"/>
        <v>390</v>
      </c>
      <c r="EL330" s="772">
        <v>91</v>
      </c>
      <c r="EM330" s="767">
        <v>99</v>
      </c>
      <c r="EN330" s="770">
        <v>79</v>
      </c>
      <c r="EO330" s="772"/>
      <c r="EP330" s="767"/>
      <c r="EQ330" s="782">
        <v>64</v>
      </c>
      <c r="ER330" s="772">
        <v>73</v>
      </c>
      <c r="ES330" s="779">
        <v>73</v>
      </c>
      <c r="ET330" s="781">
        <v>95</v>
      </c>
      <c r="EU330" s="774">
        <f t="shared" si="405"/>
        <v>201</v>
      </c>
      <c r="EV330" s="774">
        <f t="shared" si="406"/>
        <v>241</v>
      </c>
      <c r="EW330" s="775">
        <f t="shared" si="407"/>
        <v>118</v>
      </c>
      <c r="EX330" s="772"/>
      <c r="EY330" s="767"/>
      <c r="EZ330" s="770"/>
    </row>
    <row r="331" spans="1:156">
      <c r="A331" s="658" t="s">
        <v>125</v>
      </c>
      <c r="B331" s="659" t="s">
        <v>822</v>
      </c>
      <c r="C331" s="834"/>
      <c r="D331" s="660">
        <v>199838</v>
      </c>
      <c r="E331" s="567">
        <v>9</v>
      </c>
      <c r="F331" s="762"/>
      <c r="G331" s="763"/>
      <c r="H331" s="763"/>
      <c r="I331" s="764"/>
      <c r="J331" s="764"/>
      <c r="K331" s="764"/>
      <c r="L331" s="765"/>
      <c r="M331" s="762"/>
      <c r="N331" s="763"/>
      <c r="O331" s="766"/>
      <c r="P331" s="766"/>
      <c r="Q331" s="763"/>
      <c r="R331" s="763"/>
      <c r="S331" s="763"/>
      <c r="T331" s="763"/>
      <c r="U331" s="763"/>
      <c r="V331" s="764"/>
      <c r="W331" s="767"/>
      <c r="X331" s="765"/>
      <c r="Y331" s="762"/>
      <c r="Z331" s="763"/>
      <c r="AA331" s="763"/>
      <c r="AB331" s="763"/>
      <c r="AC331" s="764"/>
      <c r="AD331" s="767"/>
      <c r="AE331" s="763"/>
      <c r="AF331" s="763"/>
      <c r="AG331" s="763"/>
      <c r="AH331" s="764"/>
      <c r="AI331" s="767"/>
      <c r="AJ331" s="765"/>
      <c r="AK331" s="892">
        <f t="shared" si="357"/>
        <v>0</v>
      </c>
      <c r="AL331" s="884">
        <f t="shared" si="358"/>
        <v>0</v>
      </c>
      <c r="AM331" s="883">
        <f t="shared" si="359"/>
        <v>0</v>
      </c>
      <c r="AN331" s="884">
        <f t="shared" si="360"/>
        <v>0</v>
      </c>
      <c r="AO331" s="883">
        <f t="shared" si="361"/>
        <v>0</v>
      </c>
      <c r="AP331" s="884">
        <f t="shared" si="362"/>
        <v>0</v>
      </c>
      <c r="AQ331" s="768">
        <f t="shared" si="363"/>
        <v>0</v>
      </c>
      <c r="AR331" s="883">
        <f t="shared" si="364"/>
        <v>0</v>
      </c>
      <c r="AS331" s="886">
        <f t="shared" si="365"/>
        <v>0</v>
      </c>
      <c r="AT331" s="888">
        <f t="shared" si="366"/>
        <v>0</v>
      </c>
      <c r="AU331" s="886">
        <f t="shared" si="367"/>
        <v>0</v>
      </c>
      <c r="AV331" s="886">
        <f t="shared" si="368"/>
        <v>0</v>
      </c>
      <c r="AW331" s="888">
        <f t="shared" si="369"/>
        <v>0</v>
      </c>
      <c r="AX331" s="886">
        <f t="shared" si="370"/>
        <v>0</v>
      </c>
      <c r="AY331" s="886">
        <f t="shared" si="371"/>
        <v>0</v>
      </c>
      <c r="AZ331" s="888">
        <f t="shared" si="372"/>
        <v>0</v>
      </c>
      <c r="BA331" s="884">
        <f t="shared" si="373"/>
        <v>0</v>
      </c>
      <c r="BB331" s="883">
        <f t="shared" si="374"/>
        <v>0</v>
      </c>
      <c r="BC331" s="884">
        <f t="shared" si="375"/>
        <v>0</v>
      </c>
      <c r="BD331" s="883">
        <f t="shared" si="376"/>
        <v>0</v>
      </c>
      <c r="BE331" s="886">
        <f t="shared" si="377"/>
        <v>0</v>
      </c>
      <c r="BF331" s="886">
        <f t="shared" si="378"/>
        <v>0</v>
      </c>
      <c r="BG331" s="888">
        <f t="shared" si="379"/>
        <v>0</v>
      </c>
      <c r="BH331" s="886">
        <f t="shared" si="380"/>
        <v>0</v>
      </c>
      <c r="BI331" s="886">
        <f t="shared" si="381"/>
        <v>0</v>
      </c>
      <c r="BJ331" s="890">
        <f t="shared" si="382"/>
        <v>0</v>
      </c>
      <c r="BK331" s="885">
        <f t="shared" si="383"/>
        <v>0</v>
      </c>
      <c r="BL331" s="885">
        <f t="shared" si="384"/>
        <v>0</v>
      </c>
      <c r="BM331" s="762"/>
      <c r="BN331" s="764"/>
      <c r="BO331" s="770"/>
      <c r="BP331" s="763"/>
      <c r="BQ331" s="764"/>
      <c r="BR331" s="770"/>
      <c r="BS331" s="768">
        <f t="shared" si="385"/>
        <v>0</v>
      </c>
      <c r="BT331" s="768">
        <f t="shared" si="386"/>
        <v>0</v>
      </c>
      <c r="BU331" s="771">
        <f t="shared" si="387"/>
        <v>0</v>
      </c>
      <c r="BV331" s="772"/>
      <c r="BW331" s="767"/>
      <c r="BX331" s="765"/>
      <c r="BY331" s="772"/>
      <c r="BZ331" s="767"/>
      <c r="CA331" s="765"/>
      <c r="CB331" s="772"/>
      <c r="CC331" s="767"/>
      <c r="CD331" s="765"/>
      <c r="CE331" s="773">
        <f t="shared" si="388"/>
        <v>0</v>
      </c>
      <c r="CF331" s="774">
        <f t="shared" si="389"/>
        <v>0</v>
      </c>
      <c r="CG331" s="775">
        <f t="shared" si="390"/>
        <v>0</v>
      </c>
      <c r="CH331" s="772"/>
      <c r="CI331" s="767"/>
      <c r="CJ331" s="776"/>
      <c r="CK331" s="874">
        <v>738</v>
      </c>
      <c r="CL331" s="778">
        <v>766</v>
      </c>
      <c r="CM331" s="764">
        <v>2268</v>
      </c>
      <c r="CN331" s="764">
        <v>1183</v>
      </c>
      <c r="CO331" s="779">
        <v>1544</v>
      </c>
      <c r="CP331" s="780">
        <v>1251</v>
      </c>
      <c r="CQ331" s="777">
        <v>320</v>
      </c>
      <c r="CR331" s="778">
        <v>268</v>
      </c>
      <c r="CS331" s="778">
        <v>293</v>
      </c>
      <c r="CT331" s="778">
        <v>301</v>
      </c>
      <c r="CU331" s="778">
        <v>287</v>
      </c>
      <c r="CV331" s="740">
        <v>274</v>
      </c>
      <c r="CW331" s="779">
        <v>218</v>
      </c>
      <c r="CX331" s="776">
        <v>254</v>
      </c>
      <c r="CY331" s="777"/>
      <c r="CZ331" s="778"/>
      <c r="DA331" s="778"/>
      <c r="DB331" s="778">
        <v>10</v>
      </c>
      <c r="DC331" s="778">
        <v>0</v>
      </c>
      <c r="DD331" s="779">
        <v>0</v>
      </c>
      <c r="DE331" s="779">
        <v>0</v>
      </c>
      <c r="DF331" s="776">
        <v>0</v>
      </c>
      <c r="DG331" s="892">
        <f t="shared" si="346"/>
        <v>320</v>
      </c>
      <c r="DH331" s="884">
        <f t="shared" si="391"/>
        <v>0</v>
      </c>
      <c r="DI331" s="883">
        <f t="shared" si="347"/>
        <v>268</v>
      </c>
      <c r="DJ331" s="884">
        <f t="shared" si="392"/>
        <v>0</v>
      </c>
      <c r="DK331" s="883">
        <f t="shared" si="348"/>
        <v>293</v>
      </c>
      <c r="DL331" s="884">
        <f t="shared" si="393"/>
        <v>0</v>
      </c>
      <c r="DM331" s="888">
        <f t="shared" si="352"/>
        <v>291</v>
      </c>
      <c r="DN331" s="886">
        <f t="shared" si="394"/>
        <v>291</v>
      </c>
      <c r="DO331" s="886">
        <f t="shared" si="353"/>
        <v>291</v>
      </c>
      <c r="DP331" s="888">
        <f t="shared" si="349"/>
        <v>287</v>
      </c>
      <c r="DQ331" s="886">
        <f t="shared" si="395"/>
        <v>287</v>
      </c>
      <c r="DR331" s="886">
        <f t="shared" si="354"/>
        <v>287</v>
      </c>
      <c r="DS331" s="888">
        <f t="shared" si="350"/>
        <v>274</v>
      </c>
      <c r="DT331" s="886">
        <f t="shared" si="396"/>
        <v>274</v>
      </c>
      <c r="DU331" s="886">
        <f t="shared" si="355"/>
        <v>274</v>
      </c>
      <c r="DV331" s="886">
        <f t="shared" si="397"/>
        <v>274</v>
      </c>
      <c r="DW331" s="888">
        <f t="shared" si="351"/>
        <v>218</v>
      </c>
      <c r="DX331" s="886">
        <f t="shared" si="398"/>
        <v>218</v>
      </c>
      <c r="DY331" s="886">
        <f t="shared" si="399"/>
        <v>218</v>
      </c>
      <c r="DZ331" s="954">
        <f t="shared" si="356"/>
        <v>254</v>
      </c>
      <c r="EA331" s="885">
        <f t="shared" si="400"/>
        <v>254</v>
      </c>
      <c r="EB331" s="885">
        <f t="shared" si="401"/>
        <v>254</v>
      </c>
      <c r="EC331" s="772">
        <v>173</v>
      </c>
      <c r="ED331" s="779">
        <v>223</v>
      </c>
      <c r="EE331" s="1054">
        <v>232</v>
      </c>
      <c r="EF331" s="763"/>
      <c r="EG331" s="767"/>
      <c r="EH331" s="782"/>
      <c r="EI331" s="774">
        <f t="shared" si="402"/>
        <v>101</v>
      </c>
      <c r="EJ331" s="774">
        <f t="shared" si="403"/>
        <v>-5</v>
      </c>
      <c r="EK331" s="775">
        <f t="shared" si="404"/>
        <v>22</v>
      </c>
      <c r="EL331" s="772">
        <v>48</v>
      </c>
      <c r="EM331" s="767">
        <v>91</v>
      </c>
      <c r="EN331" s="770">
        <v>64</v>
      </c>
      <c r="EO331" s="772"/>
      <c r="EP331" s="767"/>
      <c r="EQ331" s="782">
        <v>39</v>
      </c>
      <c r="ER331" s="772">
        <v>74</v>
      </c>
      <c r="ES331" s="779">
        <v>34</v>
      </c>
      <c r="ET331" s="781"/>
      <c r="EU331" s="774">
        <f t="shared" si="405"/>
        <v>169</v>
      </c>
      <c r="EV331" s="774">
        <f t="shared" si="406"/>
        <v>162</v>
      </c>
      <c r="EW331" s="775">
        <f t="shared" si="407"/>
        <v>171</v>
      </c>
      <c r="EX331" s="772"/>
      <c r="EY331" s="767"/>
      <c r="EZ331" s="770"/>
    </row>
    <row r="332" spans="1:156">
      <c r="A332" s="658" t="s">
        <v>125</v>
      </c>
      <c r="B332" s="659" t="s">
        <v>823</v>
      </c>
      <c r="C332" s="834"/>
      <c r="D332" s="660">
        <v>199892</v>
      </c>
      <c r="E332" s="567">
        <v>9</v>
      </c>
      <c r="F332" s="762"/>
      <c r="G332" s="763"/>
      <c r="H332" s="763"/>
      <c r="I332" s="764"/>
      <c r="J332" s="764"/>
      <c r="K332" s="764"/>
      <c r="L332" s="765"/>
      <c r="M332" s="762"/>
      <c r="N332" s="763"/>
      <c r="O332" s="766"/>
      <c r="P332" s="766"/>
      <c r="Q332" s="763"/>
      <c r="R332" s="763"/>
      <c r="S332" s="763"/>
      <c r="T332" s="763"/>
      <c r="U332" s="763"/>
      <c r="V332" s="764"/>
      <c r="W332" s="767"/>
      <c r="X332" s="765"/>
      <c r="Y332" s="762"/>
      <c r="Z332" s="763"/>
      <c r="AA332" s="763"/>
      <c r="AB332" s="763"/>
      <c r="AC332" s="764"/>
      <c r="AD332" s="767"/>
      <c r="AE332" s="763"/>
      <c r="AF332" s="763"/>
      <c r="AG332" s="763"/>
      <c r="AH332" s="764"/>
      <c r="AI332" s="767"/>
      <c r="AJ332" s="765"/>
      <c r="AK332" s="892">
        <f t="shared" si="357"/>
        <v>0</v>
      </c>
      <c r="AL332" s="884">
        <f t="shared" si="358"/>
        <v>0</v>
      </c>
      <c r="AM332" s="883">
        <f t="shared" si="359"/>
        <v>0</v>
      </c>
      <c r="AN332" s="884">
        <f t="shared" si="360"/>
        <v>0</v>
      </c>
      <c r="AO332" s="883">
        <f t="shared" si="361"/>
        <v>0</v>
      </c>
      <c r="AP332" s="884">
        <f t="shared" si="362"/>
        <v>0</v>
      </c>
      <c r="AQ332" s="768">
        <f t="shared" si="363"/>
        <v>0</v>
      </c>
      <c r="AR332" s="883">
        <f t="shared" si="364"/>
        <v>0</v>
      </c>
      <c r="AS332" s="886">
        <f t="shared" si="365"/>
        <v>0</v>
      </c>
      <c r="AT332" s="888">
        <f t="shared" si="366"/>
        <v>0</v>
      </c>
      <c r="AU332" s="886">
        <f t="shared" si="367"/>
        <v>0</v>
      </c>
      <c r="AV332" s="886">
        <f t="shared" si="368"/>
        <v>0</v>
      </c>
      <c r="AW332" s="888">
        <f t="shared" si="369"/>
        <v>0</v>
      </c>
      <c r="AX332" s="886">
        <f t="shared" si="370"/>
        <v>0</v>
      </c>
      <c r="AY332" s="886">
        <f t="shared" si="371"/>
        <v>0</v>
      </c>
      <c r="AZ332" s="888">
        <f t="shared" si="372"/>
        <v>0</v>
      </c>
      <c r="BA332" s="884">
        <f t="shared" si="373"/>
        <v>0</v>
      </c>
      <c r="BB332" s="883">
        <f t="shared" si="374"/>
        <v>0</v>
      </c>
      <c r="BC332" s="884">
        <f t="shared" si="375"/>
        <v>0</v>
      </c>
      <c r="BD332" s="883">
        <f t="shared" si="376"/>
        <v>0</v>
      </c>
      <c r="BE332" s="886">
        <f t="shared" si="377"/>
        <v>0</v>
      </c>
      <c r="BF332" s="886">
        <f t="shared" si="378"/>
        <v>0</v>
      </c>
      <c r="BG332" s="888">
        <f t="shared" si="379"/>
        <v>0</v>
      </c>
      <c r="BH332" s="886">
        <f t="shared" si="380"/>
        <v>0</v>
      </c>
      <c r="BI332" s="886">
        <f t="shared" si="381"/>
        <v>0</v>
      </c>
      <c r="BJ332" s="890">
        <f t="shared" si="382"/>
        <v>0</v>
      </c>
      <c r="BK332" s="885">
        <f t="shared" si="383"/>
        <v>0</v>
      </c>
      <c r="BL332" s="885">
        <f t="shared" si="384"/>
        <v>0</v>
      </c>
      <c r="BM332" s="762"/>
      <c r="BN332" s="764"/>
      <c r="BO332" s="770"/>
      <c r="BP332" s="763"/>
      <c r="BQ332" s="764"/>
      <c r="BR332" s="770"/>
      <c r="BS332" s="768">
        <f t="shared" si="385"/>
        <v>0</v>
      </c>
      <c r="BT332" s="768">
        <f t="shared" si="386"/>
        <v>0</v>
      </c>
      <c r="BU332" s="771">
        <f t="shared" si="387"/>
        <v>0</v>
      </c>
      <c r="BV332" s="772"/>
      <c r="BW332" s="767"/>
      <c r="BX332" s="765"/>
      <c r="BY332" s="772"/>
      <c r="BZ332" s="767"/>
      <c r="CA332" s="765"/>
      <c r="CB332" s="772"/>
      <c r="CC332" s="767"/>
      <c r="CD332" s="765"/>
      <c r="CE332" s="773">
        <f t="shared" si="388"/>
        <v>0</v>
      </c>
      <c r="CF332" s="774">
        <f t="shared" si="389"/>
        <v>0</v>
      </c>
      <c r="CG332" s="775">
        <f t="shared" si="390"/>
        <v>0</v>
      </c>
      <c r="CH332" s="772"/>
      <c r="CI332" s="767"/>
      <c r="CJ332" s="776"/>
      <c r="CK332" s="874">
        <v>935</v>
      </c>
      <c r="CL332" s="778">
        <v>1093</v>
      </c>
      <c r="CM332" s="764">
        <v>1158</v>
      </c>
      <c r="CN332" s="764">
        <v>1279</v>
      </c>
      <c r="CO332" s="779">
        <v>1586</v>
      </c>
      <c r="CP332" s="780">
        <v>2187</v>
      </c>
      <c r="CQ332" s="777">
        <v>404</v>
      </c>
      <c r="CR332" s="778">
        <v>453</v>
      </c>
      <c r="CS332" s="778">
        <v>419</v>
      </c>
      <c r="CT332" s="778">
        <v>528</v>
      </c>
      <c r="CU332" s="778">
        <v>499</v>
      </c>
      <c r="CV332" s="740">
        <v>401</v>
      </c>
      <c r="CW332" s="779">
        <v>586</v>
      </c>
      <c r="CX332" s="856">
        <v>379</v>
      </c>
      <c r="CY332" s="777"/>
      <c r="CZ332" s="778"/>
      <c r="DA332" s="778"/>
      <c r="DB332" s="778">
        <v>0</v>
      </c>
      <c r="DC332" s="778">
        <v>0</v>
      </c>
      <c r="DD332" s="779">
        <v>0</v>
      </c>
      <c r="DE332" s="779">
        <v>0</v>
      </c>
      <c r="DF332" s="776">
        <v>0</v>
      </c>
      <c r="DG332" s="892">
        <f t="shared" si="346"/>
        <v>404</v>
      </c>
      <c r="DH332" s="884">
        <f t="shared" si="391"/>
        <v>0</v>
      </c>
      <c r="DI332" s="883">
        <f t="shared" si="347"/>
        <v>453</v>
      </c>
      <c r="DJ332" s="884">
        <f t="shared" si="392"/>
        <v>0</v>
      </c>
      <c r="DK332" s="883">
        <f t="shared" si="348"/>
        <v>419</v>
      </c>
      <c r="DL332" s="884">
        <f t="shared" si="393"/>
        <v>0</v>
      </c>
      <c r="DM332" s="888">
        <f t="shared" si="352"/>
        <v>528</v>
      </c>
      <c r="DN332" s="886">
        <f t="shared" si="394"/>
        <v>528</v>
      </c>
      <c r="DO332" s="886">
        <f t="shared" si="353"/>
        <v>528</v>
      </c>
      <c r="DP332" s="888">
        <f t="shared" si="349"/>
        <v>499</v>
      </c>
      <c r="DQ332" s="886">
        <f t="shared" si="395"/>
        <v>499</v>
      </c>
      <c r="DR332" s="886">
        <f t="shared" si="354"/>
        <v>499</v>
      </c>
      <c r="DS332" s="888">
        <f t="shared" si="350"/>
        <v>401</v>
      </c>
      <c r="DT332" s="886">
        <f t="shared" si="396"/>
        <v>401</v>
      </c>
      <c r="DU332" s="886">
        <f t="shared" si="355"/>
        <v>401</v>
      </c>
      <c r="DV332" s="886">
        <f t="shared" si="397"/>
        <v>401</v>
      </c>
      <c r="DW332" s="888">
        <f t="shared" si="351"/>
        <v>586</v>
      </c>
      <c r="DX332" s="886">
        <f t="shared" si="398"/>
        <v>586</v>
      </c>
      <c r="DY332" s="886">
        <f t="shared" si="399"/>
        <v>586</v>
      </c>
      <c r="DZ332" s="954">
        <f t="shared" si="356"/>
        <v>379</v>
      </c>
      <c r="EA332" s="885">
        <f t="shared" si="400"/>
        <v>379</v>
      </c>
      <c r="EB332" s="885">
        <f t="shared" si="401"/>
        <v>379</v>
      </c>
      <c r="EC332" s="772">
        <v>346</v>
      </c>
      <c r="ED332" s="779">
        <v>351</v>
      </c>
      <c r="EE332" s="1054">
        <v>292</v>
      </c>
      <c r="EF332" s="763"/>
      <c r="EG332" s="767"/>
      <c r="EH332" s="782"/>
      <c r="EI332" s="774">
        <f t="shared" si="402"/>
        <v>55</v>
      </c>
      <c r="EJ332" s="774">
        <f t="shared" si="403"/>
        <v>235</v>
      </c>
      <c r="EK332" s="775">
        <f t="shared" si="404"/>
        <v>87</v>
      </c>
      <c r="EL332" s="772">
        <v>80</v>
      </c>
      <c r="EM332" s="767">
        <v>69</v>
      </c>
      <c r="EN332" s="770">
        <v>58</v>
      </c>
      <c r="EO332" s="772"/>
      <c r="EP332" s="767"/>
      <c r="EQ332" s="782">
        <v>52</v>
      </c>
      <c r="ER332" s="772">
        <v>116</v>
      </c>
      <c r="ES332" s="779">
        <v>77</v>
      </c>
      <c r="ET332" s="781">
        <v>77</v>
      </c>
      <c r="EU332" s="774">
        <f t="shared" si="405"/>
        <v>332</v>
      </c>
      <c r="EV332" s="774">
        <f t="shared" si="406"/>
        <v>353</v>
      </c>
      <c r="EW332" s="775">
        <f t="shared" si="407"/>
        <v>214</v>
      </c>
      <c r="EX332" s="772"/>
      <c r="EY332" s="767"/>
      <c r="EZ332" s="770"/>
    </row>
    <row r="333" spans="1:156">
      <c r="A333" s="658" t="s">
        <v>125</v>
      </c>
      <c r="B333" s="659" t="s">
        <v>824</v>
      </c>
      <c r="C333" s="834"/>
      <c r="D333" s="660">
        <v>199908</v>
      </c>
      <c r="E333" s="567">
        <v>9</v>
      </c>
      <c r="F333" s="762"/>
      <c r="G333" s="763"/>
      <c r="H333" s="763"/>
      <c r="I333" s="764"/>
      <c r="J333" s="764"/>
      <c r="K333" s="764"/>
      <c r="L333" s="765"/>
      <c r="M333" s="762"/>
      <c r="N333" s="763"/>
      <c r="O333" s="766"/>
      <c r="P333" s="766"/>
      <c r="Q333" s="763"/>
      <c r="R333" s="763"/>
      <c r="S333" s="763"/>
      <c r="T333" s="763"/>
      <c r="U333" s="763"/>
      <c r="V333" s="764"/>
      <c r="W333" s="767"/>
      <c r="X333" s="765"/>
      <c r="Y333" s="762"/>
      <c r="Z333" s="763"/>
      <c r="AA333" s="763"/>
      <c r="AB333" s="763"/>
      <c r="AC333" s="764"/>
      <c r="AD333" s="767"/>
      <c r="AE333" s="763"/>
      <c r="AF333" s="763"/>
      <c r="AG333" s="763"/>
      <c r="AH333" s="764"/>
      <c r="AI333" s="767"/>
      <c r="AJ333" s="765"/>
      <c r="AK333" s="892">
        <f t="shared" si="357"/>
        <v>0</v>
      </c>
      <c r="AL333" s="884">
        <f t="shared" si="358"/>
        <v>0</v>
      </c>
      <c r="AM333" s="883">
        <f t="shared" si="359"/>
        <v>0</v>
      </c>
      <c r="AN333" s="884">
        <f t="shared" si="360"/>
        <v>0</v>
      </c>
      <c r="AO333" s="883">
        <f t="shared" si="361"/>
        <v>0</v>
      </c>
      <c r="AP333" s="884">
        <f t="shared" si="362"/>
        <v>0</v>
      </c>
      <c r="AQ333" s="768">
        <f t="shared" si="363"/>
        <v>0</v>
      </c>
      <c r="AR333" s="883">
        <f t="shared" si="364"/>
        <v>0</v>
      </c>
      <c r="AS333" s="886">
        <f t="shared" si="365"/>
        <v>0</v>
      </c>
      <c r="AT333" s="888">
        <f t="shared" si="366"/>
        <v>0</v>
      </c>
      <c r="AU333" s="886">
        <f t="shared" si="367"/>
        <v>0</v>
      </c>
      <c r="AV333" s="886">
        <f t="shared" si="368"/>
        <v>0</v>
      </c>
      <c r="AW333" s="888">
        <f t="shared" si="369"/>
        <v>0</v>
      </c>
      <c r="AX333" s="886">
        <f t="shared" si="370"/>
        <v>0</v>
      </c>
      <c r="AY333" s="886">
        <f t="shared" si="371"/>
        <v>0</v>
      </c>
      <c r="AZ333" s="888">
        <f t="shared" si="372"/>
        <v>0</v>
      </c>
      <c r="BA333" s="884">
        <f t="shared" si="373"/>
        <v>0</v>
      </c>
      <c r="BB333" s="883">
        <f t="shared" si="374"/>
        <v>0</v>
      </c>
      <c r="BC333" s="884">
        <f t="shared" si="375"/>
        <v>0</v>
      </c>
      <c r="BD333" s="883">
        <f t="shared" si="376"/>
        <v>0</v>
      </c>
      <c r="BE333" s="886">
        <f t="shared" si="377"/>
        <v>0</v>
      </c>
      <c r="BF333" s="886">
        <f t="shared" si="378"/>
        <v>0</v>
      </c>
      <c r="BG333" s="888">
        <f t="shared" si="379"/>
        <v>0</v>
      </c>
      <c r="BH333" s="886">
        <f t="shared" si="380"/>
        <v>0</v>
      </c>
      <c r="BI333" s="886">
        <f t="shared" si="381"/>
        <v>0</v>
      </c>
      <c r="BJ333" s="890">
        <f t="shared" si="382"/>
        <v>0</v>
      </c>
      <c r="BK333" s="885">
        <f t="shared" si="383"/>
        <v>0</v>
      </c>
      <c r="BL333" s="885">
        <f t="shared" si="384"/>
        <v>0</v>
      </c>
      <c r="BM333" s="762"/>
      <c r="BN333" s="764"/>
      <c r="BO333" s="770"/>
      <c r="BP333" s="763"/>
      <c r="BQ333" s="764"/>
      <c r="BR333" s="770"/>
      <c r="BS333" s="768">
        <f t="shared" si="385"/>
        <v>0</v>
      </c>
      <c r="BT333" s="768">
        <f t="shared" si="386"/>
        <v>0</v>
      </c>
      <c r="BU333" s="771">
        <f t="shared" si="387"/>
        <v>0</v>
      </c>
      <c r="BV333" s="772"/>
      <c r="BW333" s="767"/>
      <c r="BX333" s="765"/>
      <c r="BY333" s="772"/>
      <c r="BZ333" s="767"/>
      <c r="CA333" s="765"/>
      <c r="CB333" s="772"/>
      <c r="CC333" s="767"/>
      <c r="CD333" s="765"/>
      <c r="CE333" s="773">
        <f t="shared" si="388"/>
        <v>0</v>
      </c>
      <c r="CF333" s="774">
        <f t="shared" si="389"/>
        <v>0</v>
      </c>
      <c r="CG333" s="775">
        <f t="shared" si="390"/>
        <v>0</v>
      </c>
      <c r="CH333" s="772"/>
      <c r="CI333" s="767"/>
      <c r="CJ333" s="776"/>
      <c r="CK333" s="874">
        <v>433</v>
      </c>
      <c r="CL333" s="778">
        <v>986</v>
      </c>
      <c r="CM333" s="764">
        <v>792</v>
      </c>
      <c r="CN333" s="764">
        <v>1468</v>
      </c>
      <c r="CO333" s="779">
        <v>1298</v>
      </c>
      <c r="CP333" s="780">
        <v>1300</v>
      </c>
      <c r="CQ333" s="777">
        <v>307</v>
      </c>
      <c r="CR333" s="778">
        <v>217</v>
      </c>
      <c r="CS333" s="778">
        <v>221</v>
      </c>
      <c r="CT333" s="778">
        <v>229</v>
      </c>
      <c r="CU333" s="778">
        <v>247</v>
      </c>
      <c r="CV333" s="740">
        <v>256</v>
      </c>
      <c r="CW333" s="779">
        <v>299</v>
      </c>
      <c r="CX333" s="776">
        <v>407</v>
      </c>
      <c r="CY333" s="777"/>
      <c r="CZ333" s="778"/>
      <c r="DA333" s="778"/>
      <c r="DB333" s="778">
        <v>0</v>
      </c>
      <c r="DC333" s="778">
        <v>0</v>
      </c>
      <c r="DD333" s="779">
        <v>0</v>
      </c>
      <c r="DE333" s="779">
        <v>0</v>
      </c>
      <c r="DF333" s="776">
        <v>0</v>
      </c>
      <c r="DG333" s="892">
        <f t="shared" si="346"/>
        <v>307</v>
      </c>
      <c r="DH333" s="884">
        <f t="shared" si="391"/>
        <v>0</v>
      </c>
      <c r="DI333" s="883">
        <f t="shared" si="347"/>
        <v>217</v>
      </c>
      <c r="DJ333" s="884">
        <f t="shared" si="392"/>
        <v>0</v>
      </c>
      <c r="DK333" s="883">
        <f t="shared" si="348"/>
        <v>221</v>
      </c>
      <c r="DL333" s="884">
        <f t="shared" si="393"/>
        <v>0</v>
      </c>
      <c r="DM333" s="888">
        <f t="shared" si="352"/>
        <v>229</v>
      </c>
      <c r="DN333" s="886">
        <f t="shared" si="394"/>
        <v>229</v>
      </c>
      <c r="DO333" s="886">
        <f t="shared" si="353"/>
        <v>229</v>
      </c>
      <c r="DP333" s="888">
        <f t="shared" si="349"/>
        <v>247</v>
      </c>
      <c r="DQ333" s="886">
        <f t="shared" si="395"/>
        <v>247</v>
      </c>
      <c r="DR333" s="886">
        <f t="shared" si="354"/>
        <v>247</v>
      </c>
      <c r="DS333" s="888">
        <f t="shared" si="350"/>
        <v>256</v>
      </c>
      <c r="DT333" s="886">
        <f t="shared" si="396"/>
        <v>256</v>
      </c>
      <c r="DU333" s="886">
        <f t="shared" si="355"/>
        <v>256</v>
      </c>
      <c r="DV333" s="886">
        <f t="shared" si="397"/>
        <v>256</v>
      </c>
      <c r="DW333" s="888">
        <f t="shared" si="351"/>
        <v>299</v>
      </c>
      <c r="DX333" s="886">
        <f t="shared" si="398"/>
        <v>299</v>
      </c>
      <c r="DY333" s="886">
        <f t="shared" si="399"/>
        <v>299</v>
      </c>
      <c r="DZ333" s="954">
        <f t="shared" si="356"/>
        <v>407</v>
      </c>
      <c r="EA333" s="885">
        <f t="shared" si="400"/>
        <v>407</v>
      </c>
      <c r="EB333" s="885">
        <f t="shared" si="401"/>
        <v>407</v>
      </c>
      <c r="EC333" s="772">
        <v>132</v>
      </c>
      <c r="ED333" s="779">
        <v>210</v>
      </c>
      <c r="EE333" s="1054">
        <v>234</v>
      </c>
      <c r="EF333" s="763"/>
      <c r="EG333" s="767"/>
      <c r="EH333" s="782"/>
      <c r="EI333" s="774">
        <f t="shared" si="402"/>
        <v>124</v>
      </c>
      <c r="EJ333" s="774">
        <f t="shared" si="403"/>
        <v>89</v>
      </c>
      <c r="EK333" s="775">
        <f t="shared" si="404"/>
        <v>173</v>
      </c>
      <c r="EL333" s="772">
        <v>34</v>
      </c>
      <c r="EM333" s="767">
        <v>49</v>
      </c>
      <c r="EN333" s="770">
        <v>66</v>
      </c>
      <c r="EO333" s="772"/>
      <c r="EP333" s="767"/>
      <c r="EQ333" s="782">
        <v>0</v>
      </c>
      <c r="ER333" s="772"/>
      <c r="ES333" s="779"/>
      <c r="ET333" s="781"/>
      <c r="EU333" s="774">
        <f t="shared" si="405"/>
        <v>195</v>
      </c>
      <c r="EV333" s="774">
        <f t="shared" si="406"/>
        <v>198</v>
      </c>
      <c r="EW333" s="775">
        <f t="shared" si="407"/>
        <v>190</v>
      </c>
      <c r="EX333" s="772"/>
      <c r="EY333" s="767"/>
      <c r="EZ333" s="770"/>
    </row>
    <row r="334" spans="1:156">
      <c r="A334" s="658" t="s">
        <v>125</v>
      </c>
      <c r="B334" s="659" t="s">
        <v>825</v>
      </c>
      <c r="C334" s="834"/>
      <c r="D334" s="660">
        <v>199926</v>
      </c>
      <c r="E334" s="567">
        <v>9</v>
      </c>
      <c r="F334" s="762"/>
      <c r="G334" s="763"/>
      <c r="H334" s="763"/>
      <c r="I334" s="764"/>
      <c r="J334" s="764"/>
      <c r="K334" s="764"/>
      <c r="L334" s="765"/>
      <c r="M334" s="762"/>
      <c r="N334" s="763"/>
      <c r="O334" s="766"/>
      <c r="P334" s="766"/>
      <c r="Q334" s="763"/>
      <c r="R334" s="763"/>
      <c r="S334" s="763"/>
      <c r="T334" s="763"/>
      <c r="U334" s="763"/>
      <c r="V334" s="764"/>
      <c r="W334" s="767"/>
      <c r="X334" s="765"/>
      <c r="Y334" s="762"/>
      <c r="Z334" s="763"/>
      <c r="AA334" s="763"/>
      <c r="AB334" s="763"/>
      <c r="AC334" s="764"/>
      <c r="AD334" s="767"/>
      <c r="AE334" s="763"/>
      <c r="AF334" s="763"/>
      <c r="AG334" s="763"/>
      <c r="AH334" s="764"/>
      <c r="AI334" s="767"/>
      <c r="AJ334" s="765"/>
      <c r="AK334" s="892">
        <f t="shared" si="357"/>
        <v>0</v>
      </c>
      <c r="AL334" s="884">
        <f t="shared" si="358"/>
        <v>0</v>
      </c>
      <c r="AM334" s="883">
        <f t="shared" si="359"/>
        <v>0</v>
      </c>
      <c r="AN334" s="884">
        <f t="shared" si="360"/>
        <v>0</v>
      </c>
      <c r="AO334" s="883">
        <f t="shared" si="361"/>
        <v>0</v>
      </c>
      <c r="AP334" s="884">
        <f t="shared" si="362"/>
        <v>0</v>
      </c>
      <c r="AQ334" s="768">
        <f t="shared" si="363"/>
        <v>0</v>
      </c>
      <c r="AR334" s="883">
        <f t="shared" si="364"/>
        <v>0</v>
      </c>
      <c r="AS334" s="886">
        <f t="shared" si="365"/>
        <v>0</v>
      </c>
      <c r="AT334" s="888">
        <f t="shared" si="366"/>
        <v>0</v>
      </c>
      <c r="AU334" s="886">
        <f t="shared" si="367"/>
        <v>0</v>
      </c>
      <c r="AV334" s="886">
        <f t="shared" si="368"/>
        <v>0</v>
      </c>
      <c r="AW334" s="888">
        <f t="shared" si="369"/>
        <v>0</v>
      </c>
      <c r="AX334" s="886">
        <f t="shared" si="370"/>
        <v>0</v>
      </c>
      <c r="AY334" s="886">
        <f t="shared" si="371"/>
        <v>0</v>
      </c>
      <c r="AZ334" s="888">
        <f t="shared" si="372"/>
        <v>0</v>
      </c>
      <c r="BA334" s="884">
        <f t="shared" si="373"/>
        <v>0</v>
      </c>
      <c r="BB334" s="883">
        <f t="shared" si="374"/>
        <v>0</v>
      </c>
      <c r="BC334" s="884">
        <f t="shared" si="375"/>
        <v>0</v>
      </c>
      <c r="BD334" s="883">
        <f t="shared" si="376"/>
        <v>0</v>
      </c>
      <c r="BE334" s="886">
        <f t="shared" si="377"/>
        <v>0</v>
      </c>
      <c r="BF334" s="886">
        <f t="shared" si="378"/>
        <v>0</v>
      </c>
      <c r="BG334" s="888">
        <f t="shared" si="379"/>
        <v>0</v>
      </c>
      <c r="BH334" s="886">
        <f t="shared" si="380"/>
        <v>0</v>
      </c>
      <c r="BI334" s="886">
        <f t="shared" si="381"/>
        <v>0</v>
      </c>
      <c r="BJ334" s="890">
        <f t="shared" si="382"/>
        <v>0</v>
      </c>
      <c r="BK334" s="885">
        <f t="shared" si="383"/>
        <v>0</v>
      </c>
      <c r="BL334" s="885">
        <f t="shared" si="384"/>
        <v>0</v>
      </c>
      <c r="BM334" s="762"/>
      <c r="BN334" s="764"/>
      <c r="BO334" s="770"/>
      <c r="BP334" s="763"/>
      <c r="BQ334" s="764"/>
      <c r="BR334" s="770"/>
      <c r="BS334" s="768">
        <f t="shared" si="385"/>
        <v>0</v>
      </c>
      <c r="BT334" s="768">
        <f t="shared" si="386"/>
        <v>0</v>
      </c>
      <c r="BU334" s="771">
        <f t="shared" si="387"/>
        <v>0</v>
      </c>
      <c r="BV334" s="772"/>
      <c r="BW334" s="767"/>
      <c r="BX334" s="765"/>
      <c r="BY334" s="772"/>
      <c r="BZ334" s="767"/>
      <c r="CA334" s="765"/>
      <c r="CB334" s="772"/>
      <c r="CC334" s="767"/>
      <c r="CD334" s="765"/>
      <c r="CE334" s="773">
        <f t="shared" si="388"/>
        <v>0</v>
      </c>
      <c r="CF334" s="774">
        <f t="shared" si="389"/>
        <v>0</v>
      </c>
      <c r="CG334" s="775">
        <f t="shared" si="390"/>
        <v>0</v>
      </c>
      <c r="CH334" s="772"/>
      <c r="CI334" s="767"/>
      <c r="CJ334" s="776"/>
      <c r="CK334" s="874">
        <v>967</v>
      </c>
      <c r="CL334" s="778">
        <v>891</v>
      </c>
      <c r="CM334" s="764">
        <v>754</v>
      </c>
      <c r="CN334" s="764">
        <v>1066</v>
      </c>
      <c r="CO334" s="779">
        <v>1291</v>
      </c>
      <c r="CP334" s="780">
        <v>1110</v>
      </c>
      <c r="CQ334" s="777">
        <v>377</v>
      </c>
      <c r="CR334" s="778">
        <v>336</v>
      </c>
      <c r="CS334" s="778">
        <v>318</v>
      </c>
      <c r="CT334" s="778">
        <v>223</v>
      </c>
      <c r="CU334" s="778">
        <v>394</v>
      </c>
      <c r="CV334" s="740">
        <v>247</v>
      </c>
      <c r="CW334" s="779">
        <v>462</v>
      </c>
      <c r="CX334" s="776">
        <v>376</v>
      </c>
      <c r="CY334" s="777"/>
      <c r="CZ334" s="778"/>
      <c r="DA334" s="778"/>
      <c r="DB334" s="778">
        <v>0</v>
      </c>
      <c r="DC334" s="778">
        <v>0</v>
      </c>
      <c r="DD334" s="779">
        <v>0</v>
      </c>
      <c r="DE334" s="779">
        <v>0</v>
      </c>
      <c r="DF334" s="776">
        <v>0</v>
      </c>
      <c r="DG334" s="892">
        <f t="shared" si="346"/>
        <v>377</v>
      </c>
      <c r="DH334" s="884">
        <f t="shared" si="391"/>
        <v>0</v>
      </c>
      <c r="DI334" s="883">
        <f t="shared" si="347"/>
        <v>336</v>
      </c>
      <c r="DJ334" s="884">
        <f t="shared" si="392"/>
        <v>0</v>
      </c>
      <c r="DK334" s="883">
        <f t="shared" si="348"/>
        <v>318</v>
      </c>
      <c r="DL334" s="884">
        <f t="shared" si="393"/>
        <v>0</v>
      </c>
      <c r="DM334" s="888">
        <f t="shared" si="352"/>
        <v>223</v>
      </c>
      <c r="DN334" s="886">
        <f t="shared" si="394"/>
        <v>223</v>
      </c>
      <c r="DO334" s="886">
        <f t="shared" si="353"/>
        <v>223</v>
      </c>
      <c r="DP334" s="888">
        <f t="shared" si="349"/>
        <v>394</v>
      </c>
      <c r="DQ334" s="886">
        <f t="shared" si="395"/>
        <v>394</v>
      </c>
      <c r="DR334" s="886">
        <f t="shared" si="354"/>
        <v>394</v>
      </c>
      <c r="DS334" s="888">
        <f t="shared" si="350"/>
        <v>247</v>
      </c>
      <c r="DT334" s="886">
        <f t="shared" si="396"/>
        <v>247</v>
      </c>
      <c r="DU334" s="886">
        <f t="shared" si="355"/>
        <v>247</v>
      </c>
      <c r="DV334" s="886">
        <f t="shared" si="397"/>
        <v>247</v>
      </c>
      <c r="DW334" s="888">
        <f t="shared" si="351"/>
        <v>462</v>
      </c>
      <c r="DX334" s="886">
        <f t="shared" si="398"/>
        <v>462</v>
      </c>
      <c r="DY334" s="886">
        <f t="shared" si="399"/>
        <v>462</v>
      </c>
      <c r="DZ334" s="954">
        <f t="shared" si="356"/>
        <v>376</v>
      </c>
      <c r="EA334" s="885">
        <f t="shared" si="400"/>
        <v>376</v>
      </c>
      <c r="EB334" s="885">
        <f t="shared" si="401"/>
        <v>376</v>
      </c>
      <c r="EC334" s="772">
        <v>168</v>
      </c>
      <c r="ED334" s="779">
        <v>178</v>
      </c>
      <c r="EE334" s="1054">
        <v>191</v>
      </c>
      <c r="EF334" s="763"/>
      <c r="EG334" s="767"/>
      <c r="EH334" s="782"/>
      <c r="EI334" s="774">
        <f t="shared" si="402"/>
        <v>79</v>
      </c>
      <c r="EJ334" s="774">
        <f t="shared" si="403"/>
        <v>284</v>
      </c>
      <c r="EK334" s="775">
        <f t="shared" si="404"/>
        <v>185</v>
      </c>
      <c r="EL334" s="772">
        <v>56</v>
      </c>
      <c r="EM334" s="767">
        <v>64</v>
      </c>
      <c r="EN334" s="770">
        <v>41</v>
      </c>
      <c r="EO334" s="772"/>
      <c r="EP334" s="767"/>
      <c r="EQ334" s="782">
        <v>29</v>
      </c>
      <c r="ER334" s="772">
        <v>44</v>
      </c>
      <c r="ES334" s="779">
        <v>63</v>
      </c>
      <c r="ET334" s="781">
        <v>66</v>
      </c>
      <c r="EU334" s="774">
        <f t="shared" si="405"/>
        <v>123</v>
      </c>
      <c r="EV334" s="774">
        <f t="shared" si="406"/>
        <v>267</v>
      </c>
      <c r="EW334" s="775">
        <f t="shared" si="407"/>
        <v>111</v>
      </c>
      <c r="EX334" s="772"/>
      <c r="EY334" s="767"/>
      <c r="EZ334" s="770"/>
    </row>
    <row r="335" spans="1:156">
      <c r="A335" s="663" t="s">
        <v>125</v>
      </c>
      <c r="B335" s="659" t="s">
        <v>826</v>
      </c>
      <c r="C335" s="834"/>
      <c r="D335" s="660">
        <v>197966</v>
      </c>
      <c r="E335" s="567">
        <v>10</v>
      </c>
      <c r="F335" s="762"/>
      <c r="G335" s="763"/>
      <c r="H335" s="763"/>
      <c r="I335" s="764"/>
      <c r="J335" s="764"/>
      <c r="K335" s="764"/>
      <c r="L335" s="765"/>
      <c r="M335" s="762"/>
      <c r="N335" s="763"/>
      <c r="O335" s="766"/>
      <c r="P335" s="766"/>
      <c r="Q335" s="763"/>
      <c r="R335" s="763"/>
      <c r="S335" s="763"/>
      <c r="T335" s="763"/>
      <c r="U335" s="763"/>
      <c r="V335" s="764"/>
      <c r="W335" s="767"/>
      <c r="X335" s="765"/>
      <c r="Y335" s="762"/>
      <c r="Z335" s="763"/>
      <c r="AA335" s="763"/>
      <c r="AB335" s="763"/>
      <c r="AC335" s="764"/>
      <c r="AD335" s="767"/>
      <c r="AE335" s="763"/>
      <c r="AF335" s="763"/>
      <c r="AG335" s="763"/>
      <c r="AH335" s="764"/>
      <c r="AI335" s="767"/>
      <c r="AJ335" s="765"/>
      <c r="AK335" s="892">
        <f t="shared" si="357"/>
        <v>0</v>
      </c>
      <c r="AL335" s="884">
        <f t="shared" si="358"/>
        <v>0</v>
      </c>
      <c r="AM335" s="883">
        <f t="shared" si="359"/>
        <v>0</v>
      </c>
      <c r="AN335" s="884">
        <f t="shared" si="360"/>
        <v>0</v>
      </c>
      <c r="AO335" s="883">
        <f t="shared" si="361"/>
        <v>0</v>
      </c>
      <c r="AP335" s="884">
        <f t="shared" si="362"/>
        <v>0</v>
      </c>
      <c r="AQ335" s="768">
        <f t="shared" si="363"/>
        <v>0</v>
      </c>
      <c r="AR335" s="883">
        <f t="shared" si="364"/>
        <v>0</v>
      </c>
      <c r="AS335" s="886">
        <f t="shared" si="365"/>
        <v>0</v>
      </c>
      <c r="AT335" s="888">
        <f t="shared" si="366"/>
        <v>0</v>
      </c>
      <c r="AU335" s="886">
        <f t="shared" si="367"/>
        <v>0</v>
      </c>
      <c r="AV335" s="886">
        <f t="shared" si="368"/>
        <v>0</v>
      </c>
      <c r="AW335" s="888">
        <f t="shared" si="369"/>
        <v>0</v>
      </c>
      <c r="AX335" s="886">
        <f t="shared" si="370"/>
        <v>0</v>
      </c>
      <c r="AY335" s="886">
        <f t="shared" si="371"/>
        <v>0</v>
      </c>
      <c r="AZ335" s="888">
        <f t="shared" si="372"/>
        <v>0</v>
      </c>
      <c r="BA335" s="884">
        <f t="shared" si="373"/>
        <v>0</v>
      </c>
      <c r="BB335" s="883">
        <f t="shared" si="374"/>
        <v>0</v>
      </c>
      <c r="BC335" s="884">
        <f t="shared" si="375"/>
        <v>0</v>
      </c>
      <c r="BD335" s="883">
        <f t="shared" si="376"/>
        <v>0</v>
      </c>
      <c r="BE335" s="886">
        <f t="shared" si="377"/>
        <v>0</v>
      </c>
      <c r="BF335" s="886">
        <f t="shared" si="378"/>
        <v>0</v>
      </c>
      <c r="BG335" s="888">
        <f t="shared" si="379"/>
        <v>0</v>
      </c>
      <c r="BH335" s="886">
        <f t="shared" si="380"/>
        <v>0</v>
      </c>
      <c r="BI335" s="886">
        <f t="shared" si="381"/>
        <v>0</v>
      </c>
      <c r="BJ335" s="890">
        <f t="shared" si="382"/>
        <v>0</v>
      </c>
      <c r="BK335" s="885">
        <f t="shared" si="383"/>
        <v>0</v>
      </c>
      <c r="BL335" s="885">
        <f t="shared" si="384"/>
        <v>0</v>
      </c>
      <c r="BM335" s="762"/>
      <c r="BN335" s="764"/>
      <c r="BO335" s="770"/>
      <c r="BP335" s="763"/>
      <c r="BQ335" s="764"/>
      <c r="BR335" s="770"/>
      <c r="BS335" s="768">
        <f t="shared" si="385"/>
        <v>0</v>
      </c>
      <c r="BT335" s="768">
        <f t="shared" si="386"/>
        <v>0</v>
      </c>
      <c r="BU335" s="771">
        <f t="shared" si="387"/>
        <v>0</v>
      </c>
      <c r="BV335" s="772"/>
      <c r="BW335" s="767"/>
      <c r="BX335" s="765"/>
      <c r="BY335" s="772"/>
      <c r="BZ335" s="767"/>
      <c r="CA335" s="765"/>
      <c r="CB335" s="772"/>
      <c r="CC335" s="767"/>
      <c r="CD335" s="765"/>
      <c r="CE335" s="773">
        <f t="shared" si="388"/>
        <v>0</v>
      </c>
      <c r="CF335" s="774">
        <f t="shared" si="389"/>
        <v>0</v>
      </c>
      <c r="CG335" s="775">
        <f t="shared" si="390"/>
        <v>0</v>
      </c>
      <c r="CH335" s="772"/>
      <c r="CI335" s="767"/>
      <c r="CJ335" s="776"/>
      <c r="CK335" s="874">
        <v>296</v>
      </c>
      <c r="CL335" s="778">
        <v>472</v>
      </c>
      <c r="CM335" s="764">
        <v>787</v>
      </c>
      <c r="CN335" s="764">
        <v>759</v>
      </c>
      <c r="CO335" s="779">
        <v>776</v>
      </c>
      <c r="CP335" s="780">
        <v>780</v>
      </c>
      <c r="CQ335" s="777">
        <v>190</v>
      </c>
      <c r="CR335" s="778">
        <v>226</v>
      </c>
      <c r="CS335" s="778">
        <v>197</v>
      </c>
      <c r="CT335" s="778">
        <v>128</v>
      </c>
      <c r="CU335" s="778">
        <v>231</v>
      </c>
      <c r="CV335" s="740">
        <v>166</v>
      </c>
      <c r="CW335" s="779">
        <v>269</v>
      </c>
      <c r="CX335" s="856">
        <v>546</v>
      </c>
      <c r="CY335" s="777"/>
      <c r="CZ335" s="778"/>
      <c r="DA335" s="778"/>
      <c r="DB335" s="778">
        <v>0</v>
      </c>
      <c r="DC335" s="778">
        <v>0</v>
      </c>
      <c r="DD335" s="779">
        <v>0</v>
      </c>
      <c r="DE335" s="779">
        <v>0</v>
      </c>
      <c r="DF335" s="776">
        <v>0</v>
      </c>
      <c r="DG335" s="892">
        <f t="shared" si="346"/>
        <v>190</v>
      </c>
      <c r="DH335" s="884">
        <f t="shared" si="391"/>
        <v>0</v>
      </c>
      <c r="DI335" s="883">
        <f t="shared" si="347"/>
        <v>226</v>
      </c>
      <c r="DJ335" s="884">
        <f t="shared" si="392"/>
        <v>0</v>
      </c>
      <c r="DK335" s="883">
        <f t="shared" si="348"/>
        <v>197</v>
      </c>
      <c r="DL335" s="884">
        <f t="shared" si="393"/>
        <v>0</v>
      </c>
      <c r="DM335" s="888">
        <f t="shared" si="352"/>
        <v>128</v>
      </c>
      <c r="DN335" s="886">
        <f t="shared" si="394"/>
        <v>128</v>
      </c>
      <c r="DO335" s="886">
        <f t="shared" si="353"/>
        <v>128</v>
      </c>
      <c r="DP335" s="888">
        <f t="shared" si="349"/>
        <v>231</v>
      </c>
      <c r="DQ335" s="886">
        <f t="shared" si="395"/>
        <v>231</v>
      </c>
      <c r="DR335" s="886">
        <f t="shared" si="354"/>
        <v>231</v>
      </c>
      <c r="DS335" s="888">
        <f t="shared" si="350"/>
        <v>166</v>
      </c>
      <c r="DT335" s="886">
        <f t="shared" si="396"/>
        <v>166</v>
      </c>
      <c r="DU335" s="886">
        <f t="shared" si="355"/>
        <v>166</v>
      </c>
      <c r="DV335" s="886">
        <f t="shared" si="397"/>
        <v>166</v>
      </c>
      <c r="DW335" s="888">
        <f t="shared" si="351"/>
        <v>269</v>
      </c>
      <c r="DX335" s="886">
        <f t="shared" si="398"/>
        <v>269</v>
      </c>
      <c r="DY335" s="886">
        <f t="shared" si="399"/>
        <v>269</v>
      </c>
      <c r="DZ335" s="954">
        <f t="shared" si="356"/>
        <v>546</v>
      </c>
      <c r="EA335" s="885">
        <f t="shared" si="400"/>
        <v>546</v>
      </c>
      <c r="EB335" s="885">
        <f t="shared" si="401"/>
        <v>546</v>
      </c>
      <c r="EC335" s="772">
        <v>100</v>
      </c>
      <c r="ED335" s="779">
        <v>124</v>
      </c>
      <c r="EE335" s="1054">
        <v>155</v>
      </c>
      <c r="EF335" s="763"/>
      <c r="EG335" s="767"/>
      <c r="EH335" s="782"/>
      <c r="EI335" s="774">
        <f t="shared" si="402"/>
        <v>66</v>
      </c>
      <c r="EJ335" s="774">
        <f t="shared" si="403"/>
        <v>145</v>
      </c>
      <c r="EK335" s="775">
        <f t="shared" si="404"/>
        <v>391</v>
      </c>
      <c r="EL335" s="772">
        <v>35</v>
      </c>
      <c r="EM335" s="767">
        <v>33</v>
      </c>
      <c r="EN335" s="770">
        <v>27</v>
      </c>
      <c r="EO335" s="772"/>
      <c r="EP335" s="767"/>
      <c r="EQ335" s="782">
        <v>27</v>
      </c>
      <c r="ER335" s="772"/>
      <c r="ES335" s="779"/>
      <c r="ET335" s="781"/>
      <c r="EU335" s="774">
        <f t="shared" si="405"/>
        <v>93</v>
      </c>
      <c r="EV335" s="774">
        <f t="shared" si="406"/>
        <v>198</v>
      </c>
      <c r="EW335" s="775">
        <f t="shared" si="407"/>
        <v>112</v>
      </c>
      <c r="EX335" s="772"/>
      <c r="EY335" s="767"/>
      <c r="EZ335" s="770"/>
    </row>
    <row r="336" spans="1:156">
      <c r="A336" s="658" t="s">
        <v>125</v>
      </c>
      <c r="B336" s="659" t="s">
        <v>827</v>
      </c>
      <c r="C336" s="834"/>
      <c r="D336" s="660">
        <v>198011</v>
      </c>
      <c r="E336" s="567">
        <v>10</v>
      </c>
      <c r="F336" s="762"/>
      <c r="G336" s="763"/>
      <c r="H336" s="763"/>
      <c r="I336" s="764"/>
      <c r="J336" s="764"/>
      <c r="K336" s="764"/>
      <c r="L336" s="765"/>
      <c r="M336" s="762"/>
      <c r="N336" s="763"/>
      <c r="O336" s="766"/>
      <c r="P336" s="766"/>
      <c r="Q336" s="763"/>
      <c r="R336" s="763"/>
      <c r="S336" s="763"/>
      <c r="T336" s="763"/>
      <c r="U336" s="763"/>
      <c r="V336" s="764"/>
      <c r="W336" s="767"/>
      <c r="X336" s="765"/>
      <c r="Y336" s="762"/>
      <c r="Z336" s="763"/>
      <c r="AA336" s="763"/>
      <c r="AB336" s="763"/>
      <c r="AC336" s="764"/>
      <c r="AD336" s="767"/>
      <c r="AE336" s="763"/>
      <c r="AF336" s="763"/>
      <c r="AG336" s="763"/>
      <c r="AH336" s="764"/>
      <c r="AI336" s="767"/>
      <c r="AJ336" s="765"/>
      <c r="AK336" s="892">
        <f t="shared" si="357"/>
        <v>0</v>
      </c>
      <c r="AL336" s="884">
        <f t="shared" si="358"/>
        <v>0</v>
      </c>
      <c r="AM336" s="883">
        <f t="shared" si="359"/>
        <v>0</v>
      </c>
      <c r="AN336" s="884">
        <f t="shared" si="360"/>
        <v>0</v>
      </c>
      <c r="AO336" s="883">
        <f t="shared" si="361"/>
        <v>0</v>
      </c>
      <c r="AP336" s="884">
        <f t="shared" si="362"/>
        <v>0</v>
      </c>
      <c r="AQ336" s="768">
        <f t="shared" si="363"/>
        <v>0</v>
      </c>
      <c r="AR336" s="883">
        <f t="shared" si="364"/>
        <v>0</v>
      </c>
      <c r="AS336" s="886">
        <f t="shared" si="365"/>
        <v>0</v>
      </c>
      <c r="AT336" s="888">
        <f t="shared" si="366"/>
        <v>0</v>
      </c>
      <c r="AU336" s="886">
        <f t="shared" si="367"/>
        <v>0</v>
      </c>
      <c r="AV336" s="886">
        <f t="shared" si="368"/>
        <v>0</v>
      </c>
      <c r="AW336" s="888">
        <f t="shared" si="369"/>
        <v>0</v>
      </c>
      <c r="AX336" s="886">
        <f t="shared" si="370"/>
        <v>0</v>
      </c>
      <c r="AY336" s="886">
        <f t="shared" si="371"/>
        <v>0</v>
      </c>
      <c r="AZ336" s="888">
        <f t="shared" si="372"/>
        <v>0</v>
      </c>
      <c r="BA336" s="884">
        <f t="shared" si="373"/>
        <v>0</v>
      </c>
      <c r="BB336" s="883">
        <f t="shared" si="374"/>
        <v>0</v>
      </c>
      <c r="BC336" s="884">
        <f t="shared" si="375"/>
        <v>0</v>
      </c>
      <c r="BD336" s="883">
        <f t="shared" si="376"/>
        <v>0</v>
      </c>
      <c r="BE336" s="886">
        <f t="shared" si="377"/>
        <v>0</v>
      </c>
      <c r="BF336" s="886">
        <f t="shared" si="378"/>
        <v>0</v>
      </c>
      <c r="BG336" s="888">
        <f t="shared" si="379"/>
        <v>0</v>
      </c>
      <c r="BH336" s="886">
        <f t="shared" si="380"/>
        <v>0</v>
      </c>
      <c r="BI336" s="886">
        <f t="shared" si="381"/>
        <v>0</v>
      </c>
      <c r="BJ336" s="890">
        <f t="shared" si="382"/>
        <v>0</v>
      </c>
      <c r="BK336" s="885">
        <f t="shared" si="383"/>
        <v>0</v>
      </c>
      <c r="BL336" s="885">
        <f t="shared" si="384"/>
        <v>0</v>
      </c>
      <c r="BM336" s="762"/>
      <c r="BN336" s="764"/>
      <c r="BO336" s="770"/>
      <c r="BP336" s="763"/>
      <c r="BQ336" s="764"/>
      <c r="BR336" s="770"/>
      <c r="BS336" s="768">
        <f t="shared" si="385"/>
        <v>0</v>
      </c>
      <c r="BT336" s="768">
        <f t="shared" si="386"/>
        <v>0</v>
      </c>
      <c r="BU336" s="771">
        <f t="shared" si="387"/>
        <v>0</v>
      </c>
      <c r="BV336" s="772"/>
      <c r="BW336" s="767"/>
      <c r="BX336" s="765"/>
      <c r="BY336" s="772"/>
      <c r="BZ336" s="767"/>
      <c r="CA336" s="765"/>
      <c r="CB336" s="772"/>
      <c r="CC336" s="767"/>
      <c r="CD336" s="765"/>
      <c r="CE336" s="773">
        <f t="shared" si="388"/>
        <v>0</v>
      </c>
      <c r="CF336" s="774">
        <f t="shared" si="389"/>
        <v>0</v>
      </c>
      <c r="CG336" s="775">
        <f t="shared" si="390"/>
        <v>0</v>
      </c>
      <c r="CH336" s="772"/>
      <c r="CI336" s="767"/>
      <c r="CJ336" s="776"/>
      <c r="CK336" s="874">
        <v>442</v>
      </c>
      <c r="CL336" s="778">
        <v>430</v>
      </c>
      <c r="CM336" s="764">
        <v>391</v>
      </c>
      <c r="CN336" s="764">
        <v>498</v>
      </c>
      <c r="CO336" s="779">
        <v>614</v>
      </c>
      <c r="CP336" s="780">
        <v>736</v>
      </c>
      <c r="CQ336" s="777">
        <v>189</v>
      </c>
      <c r="CR336" s="778">
        <v>87</v>
      </c>
      <c r="CS336" s="778">
        <v>158</v>
      </c>
      <c r="CT336" s="778">
        <v>154</v>
      </c>
      <c r="CU336" s="778">
        <v>141</v>
      </c>
      <c r="CV336" s="764">
        <v>128</v>
      </c>
      <c r="CW336" s="779">
        <v>169</v>
      </c>
      <c r="CX336" s="856">
        <v>172</v>
      </c>
      <c r="CY336" s="777"/>
      <c r="CZ336" s="778"/>
      <c r="DA336" s="778"/>
      <c r="DB336" s="778">
        <v>0</v>
      </c>
      <c r="DC336" s="778">
        <v>0</v>
      </c>
      <c r="DD336" s="1047">
        <v>0</v>
      </c>
      <c r="DE336" s="779">
        <v>0</v>
      </c>
      <c r="DF336" s="776">
        <v>0</v>
      </c>
      <c r="DG336" s="892">
        <f t="shared" si="346"/>
        <v>189</v>
      </c>
      <c r="DH336" s="884">
        <f t="shared" si="391"/>
        <v>0</v>
      </c>
      <c r="DI336" s="883">
        <f t="shared" si="347"/>
        <v>87</v>
      </c>
      <c r="DJ336" s="884">
        <f t="shared" si="392"/>
        <v>0</v>
      </c>
      <c r="DK336" s="883">
        <f t="shared" si="348"/>
        <v>158</v>
      </c>
      <c r="DL336" s="884">
        <f t="shared" si="393"/>
        <v>0</v>
      </c>
      <c r="DM336" s="888">
        <f t="shared" si="352"/>
        <v>154</v>
      </c>
      <c r="DN336" s="886">
        <f t="shared" si="394"/>
        <v>154</v>
      </c>
      <c r="DO336" s="886">
        <f t="shared" si="353"/>
        <v>154</v>
      </c>
      <c r="DP336" s="888">
        <f t="shared" si="349"/>
        <v>141</v>
      </c>
      <c r="DQ336" s="886">
        <f t="shared" si="395"/>
        <v>141</v>
      </c>
      <c r="DR336" s="886">
        <f t="shared" si="354"/>
        <v>141</v>
      </c>
      <c r="DS336" s="888">
        <f t="shared" si="350"/>
        <v>128</v>
      </c>
      <c r="DT336" s="886">
        <f t="shared" si="396"/>
        <v>128</v>
      </c>
      <c r="DU336" s="886">
        <f t="shared" si="355"/>
        <v>128</v>
      </c>
      <c r="DV336" s="886">
        <f t="shared" si="397"/>
        <v>128</v>
      </c>
      <c r="DW336" s="888">
        <f t="shared" si="351"/>
        <v>169</v>
      </c>
      <c r="DX336" s="886">
        <f t="shared" si="398"/>
        <v>169</v>
      </c>
      <c r="DY336" s="886">
        <f t="shared" si="399"/>
        <v>169</v>
      </c>
      <c r="DZ336" s="954">
        <f t="shared" si="356"/>
        <v>172</v>
      </c>
      <c r="EA336" s="885">
        <f t="shared" si="400"/>
        <v>172</v>
      </c>
      <c r="EB336" s="885">
        <f t="shared" si="401"/>
        <v>172</v>
      </c>
      <c r="EC336" s="772">
        <v>77</v>
      </c>
      <c r="ED336" s="779">
        <v>88</v>
      </c>
      <c r="EE336" s="1054">
        <v>115</v>
      </c>
      <c r="EF336" s="763"/>
      <c r="EG336" s="767"/>
      <c r="EH336" s="782"/>
      <c r="EI336" s="774">
        <f t="shared" si="402"/>
        <v>51</v>
      </c>
      <c r="EJ336" s="774">
        <f t="shared" si="403"/>
        <v>81</v>
      </c>
      <c r="EK336" s="775">
        <f t="shared" si="404"/>
        <v>57</v>
      </c>
      <c r="EL336" s="772">
        <v>21</v>
      </c>
      <c r="EM336" s="767">
        <v>20</v>
      </c>
      <c r="EN336" s="770">
        <v>26</v>
      </c>
      <c r="EO336" s="772"/>
      <c r="EP336" s="767"/>
      <c r="EQ336" s="782">
        <v>16</v>
      </c>
      <c r="ER336" s="772">
        <v>16</v>
      </c>
      <c r="ES336" s="779">
        <v>40</v>
      </c>
      <c r="ET336" s="781">
        <v>28</v>
      </c>
      <c r="EU336" s="774">
        <f t="shared" si="405"/>
        <v>117</v>
      </c>
      <c r="EV336" s="774">
        <f t="shared" si="406"/>
        <v>81</v>
      </c>
      <c r="EW336" s="775">
        <f t="shared" si="407"/>
        <v>58</v>
      </c>
      <c r="EX336" s="772"/>
      <c r="EY336" s="767"/>
      <c r="EZ336" s="770"/>
    </row>
    <row r="337" spans="1:156">
      <c r="A337" s="658" t="s">
        <v>125</v>
      </c>
      <c r="B337" s="659" t="s">
        <v>828</v>
      </c>
      <c r="C337" s="835"/>
      <c r="D337" s="660">
        <v>198039</v>
      </c>
      <c r="E337" s="567">
        <v>10</v>
      </c>
      <c r="F337" s="762"/>
      <c r="G337" s="763"/>
      <c r="H337" s="763"/>
      <c r="I337" s="764"/>
      <c r="J337" s="764"/>
      <c r="K337" s="764"/>
      <c r="L337" s="765"/>
      <c r="M337" s="762"/>
      <c r="N337" s="763"/>
      <c r="O337" s="766"/>
      <c r="P337" s="766"/>
      <c r="Q337" s="763"/>
      <c r="R337" s="763"/>
      <c r="S337" s="763"/>
      <c r="T337" s="763"/>
      <c r="U337" s="763"/>
      <c r="V337" s="764"/>
      <c r="W337" s="767"/>
      <c r="X337" s="765"/>
      <c r="Y337" s="762"/>
      <c r="Z337" s="763"/>
      <c r="AA337" s="763"/>
      <c r="AB337" s="763"/>
      <c r="AC337" s="764"/>
      <c r="AD337" s="767"/>
      <c r="AE337" s="763"/>
      <c r="AF337" s="763"/>
      <c r="AG337" s="763"/>
      <c r="AH337" s="764"/>
      <c r="AI337" s="767"/>
      <c r="AJ337" s="765"/>
      <c r="AK337" s="892">
        <f t="shared" si="357"/>
        <v>0</v>
      </c>
      <c r="AL337" s="884">
        <f t="shared" si="358"/>
        <v>0</v>
      </c>
      <c r="AM337" s="883">
        <f t="shared" si="359"/>
        <v>0</v>
      </c>
      <c r="AN337" s="884">
        <f t="shared" si="360"/>
        <v>0</v>
      </c>
      <c r="AO337" s="883">
        <f t="shared" si="361"/>
        <v>0</v>
      </c>
      <c r="AP337" s="884">
        <f t="shared" si="362"/>
        <v>0</v>
      </c>
      <c r="AQ337" s="768">
        <f t="shared" si="363"/>
        <v>0</v>
      </c>
      <c r="AR337" s="883">
        <f t="shared" si="364"/>
        <v>0</v>
      </c>
      <c r="AS337" s="886">
        <f t="shared" si="365"/>
        <v>0</v>
      </c>
      <c r="AT337" s="888">
        <f t="shared" si="366"/>
        <v>0</v>
      </c>
      <c r="AU337" s="886">
        <f t="shared" si="367"/>
        <v>0</v>
      </c>
      <c r="AV337" s="886">
        <f t="shared" si="368"/>
        <v>0</v>
      </c>
      <c r="AW337" s="888">
        <f t="shared" si="369"/>
        <v>0</v>
      </c>
      <c r="AX337" s="886">
        <f t="shared" si="370"/>
        <v>0</v>
      </c>
      <c r="AY337" s="886">
        <f t="shared" si="371"/>
        <v>0</v>
      </c>
      <c r="AZ337" s="888">
        <f t="shared" si="372"/>
        <v>0</v>
      </c>
      <c r="BA337" s="884">
        <f t="shared" si="373"/>
        <v>0</v>
      </c>
      <c r="BB337" s="883">
        <f t="shared" si="374"/>
        <v>0</v>
      </c>
      <c r="BC337" s="884">
        <f t="shared" si="375"/>
        <v>0</v>
      </c>
      <c r="BD337" s="883">
        <f t="shared" si="376"/>
        <v>0</v>
      </c>
      <c r="BE337" s="886">
        <f t="shared" si="377"/>
        <v>0</v>
      </c>
      <c r="BF337" s="886">
        <f t="shared" si="378"/>
        <v>0</v>
      </c>
      <c r="BG337" s="888">
        <f t="shared" si="379"/>
        <v>0</v>
      </c>
      <c r="BH337" s="886">
        <f t="shared" si="380"/>
        <v>0</v>
      </c>
      <c r="BI337" s="886">
        <f t="shared" si="381"/>
        <v>0</v>
      </c>
      <c r="BJ337" s="890">
        <f t="shared" si="382"/>
        <v>0</v>
      </c>
      <c r="BK337" s="885">
        <f t="shared" si="383"/>
        <v>0</v>
      </c>
      <c r="BL337" s="885">
        <f t="shared" si="384"/>
        <v>0</v>
      </c>
      <c r="BM337" s="762"/>
      <c r="BN337" s="764"/>
      <c r="BO337" s="770"/>
      <c r="BP337" s="763"/>
      <c r="BQ337" s="764"/>
      <c r="BR337" s="770"/>
      <c r="BS337" s="768">
        <f t="shared" si="385"/>
        <v>0</v>
      </c>
      <c r="BT337" s="768">
        <f t="shared" si="386"/>
        <v>0</v>
      </c>
      <c r="BU337" s="771">
        <f t="shared" si="387"/>
        <v>0</v>
      </c>
      <c r="BV337" s="772"/>
      <c r="BW337" s="767"/>
      <c r="BX337" s="765"/>
      <c r="BY337" s="772"/>
      <c r="BZ337" s="767"/>
      <c r="CA337" s="765"/>
      <c r="CB337" s="772"/>
      <c r="CC337" s="767"/>
      <c r="CD337" s="765"/>
      <c r="CE337" s="773">
        <f t="shared" si="388"/>
        <v>0</v>
      </c>
      <c r="CF337" s="774">
        <f t="shared" si="389"/>
        <v>0</v>
      </c>
      <c r="CG337" s="775">
        <f t="shared" si="390"/>
        <v>0</v>
      </c>
      <c r="CH337" s="772"/>
      <c r="CI337" s="767"/>
      <c r="CJ337" s="776"/>
      <c r="CK337" s="874">
        <v>869</v>
      </c>
      <c r="CL337" s="778">
        <v>721</v>
      </c>
      <c r="CM337" s="764">
        <v>617</v>
      </c>
      <c r="CN337" s="764">
        <v>864</v>
      </c>
      <c r="CO337" s="779">
        <v>740</v>
      </c>
      <c r="CP337" s="780">
        <v>818</v>
      </c>
      <c r="CQ337" s="777">
        <v>196</v>
      </c>
      <c r="CR337" s="778">
        <v>280</v>
      </c>
      <c r="CS337" s="778">
        <v>141</v>
      </c>
      <c r="CT337" s="778">
        <v>58</v>
      </c>
      <c r="CU337" s="778">
        <v>164</v>
      </c>
      <c r="CV337" s="764">
        <v>135</v>
      </c>
      <c r="CW337" s="779">
        <v>187</v>
      </c>
      <c r="CX337" s="856">
        <v>231</v>
      </c>
      <c r="CY337" s="777"/>
      <c r="CZ337" s="778"/>
      <c r="DA337" s="778"/>
      <c r="DB337" s="778">
        <v>0</v>
      </c>
      <c r="DC337" s="778">
        <v>0</v>
      </c>
      <c r="DD337" s="779">
        <v>0</v>
      </c>
      <c r="DE337" s="779">
        <v>0</v>
      </c>
      <c r="DF337" s="776">
        <v>0</v>
      </c>
      <c r="DG337" s="892">
        <f t="shared" si="346"/>
        <v>196</v>
      </c>
      <c r="DH337" s="884">
        <f t="shared" si="391"/>
        <v>0</v>
      </c>
      <c r="DI337" s="883">
        <f t="shared" si="347"/>
        <v>280</v>
      </c>
      <c r="DJ337" s="884">
        <f t="shared" si="392"/>
        <v>0</v>
      </c>
      <c r="DK337" s="883">
        <f t="shared" si="348"/>
        <v>141</v>
      </c>
      <c r="DL337" s="884">
        <f t="shared" si="393"/>
        <v>0</v>
      </c>
      <c r="DM337" s="888">
        <f t="shared" si="352"/>
        <v>58</v>
      </c>
      <c r="DN337" s="886">
        <f t="shared" si="394"/>
        <v>58</v>
      </c>
      <c r="DO337" s="886">
        <f t="shared" si="353"/>
        <v>58</v>
      </c>
      <c r="DP337" s="888">
        <f t="shared" si="349"/>
        <v>164</v>
      </c>
      <c r="DQ337" s="886">
        <f t="shared" si="395"/>
        <v>164</v>
      </c>
      <c r="DR337" s="886">
        <f t="shared" si="354"/>
        <v>164</v>
      </c>
      <c r="DS337" s="888">
        <f t="shared" si="350"/>
        <v>135</v>
      </c>
      <c r="DT337" s="886">
        <f t="shared" si="396"/>
        <v>135</v>
      </c>
      <c r="DU337" s="886">
        <f t="shared" si="355"/>
        <v>135</v>
      </c>
      <c r="DV337" s="886">
        <f t="shared" si="397"/>
        <v>135</v>
      </c>
      <c r="DW337" s="888">
        <f t="shared" si="351"/>
        <v>187</v>
      </c>
      <c r="DX337" s="886">
        <f t="shared" si="398"/>
        <v>187</v>
      </c>
      <c r="DY337" s="886">
        <f t="shared" si="399"/>
        <v>187</v>
      </c>
      <c r="DZ337" s="954">
        <f t="shared" si="356"/>
        <v>231</v>
      </c>
      <c r="EA337" s="885">
        <f t="shared" si="400"/>
        <v>231</v>
      </c>
      <c r="EB337" s="885">
        <f t="shared" si="401"/>
        <v>231</v>
      </c>
      <c r="EC337" s="772">
        <v>92</v>
      </c>
      <c r="ED337" s="779">
        <v>88</v>
      </c>
      <c r="EE337" s="1054">
        <v>117</v>
      </c>
      <c r="EF337" s="763"/>
      <c r="EG337" s="767"/>
      <c r="EH337" s="782"/>
      <c r="EI337" s="774">
        <f t="shared" si="402"/>
        <v>43</v>
      </c>
      <c r="EJ337" s="774">
        <f t="shared" si="403"/>
        <v>99</v>
      </c>
      <c r="EK337" s="775">
        <f t="shared" si="404"/>
        <v>114</v>
      </c>
      <c r="EL337" s="772">
        <v>34</v>
      </c>
      <c r="EM337" s="767">
        <v>28</v>
      </c>
      <c r="EN337" s="770">
        <v>21</v>
      </c>
      <c r="EO337" s="772"/>
      <c r="EP337" s="767"/>
      <c r="EQ337" s="782">
        <v>24</v>
      </c>
      <c r="ER337" s="772">
        <v>44</v>
      </c>
      <c r="ES337" s="779">
        <v>39</v>
      </c>
      <c r="ET337" s="781">
        <v>34</v>
      </c>
      <c r="EU337" s="774">
        <f t="shared" si="405"/>
        <v>-20</v>
      </c>
      <c r="EV337" s="774">
        <f t="shared" si="406"/>
        <v>97</v>
      </c>
      <c r="EW337" s="775">
        <f t="shared" si="407"/>
        <v>56</v>
      </c>
      <c r="EX337" s="772"/>
      <c r="EY337" s="767"/>
      <c r="EZ337" s="770"/>
    </row>
    <row r="338" spans="1:156">
      <c r="A338" s="658" t="s">
        <v>125</v>
      </c>
      <c r="B338" s="659" t="s">
        <v>829</v>
      </c>
      <c r="C338" s="834"/>
      <c r="D338" s="660">
        <v>198084</v>
      </c>
      <c r="E338" s="567">
        <v>10</v>
      </c>
      <c r="F338" s="762"/>
      <c r="G338" s="763"/>
      <c r="H338" s="763"/>
      <c r="I338" s="764"/>
      <c r="J338" s="764"/>
      <c r="K338" s="764"/>
      <c r="L338" s="765"/>
      <c r="M338" s="762"/>
      <c r="N338" s="763"/>
      <c r="O338" s="766"/>
      <c r="P338" s="766"/>
      <c r="Q338" s="763"/>
      <c r="R338" s="763"/>
      <c r="S338" s="763"/>
      <c r="T338" s="763"/>
      <c r="U338" s="763"/>
      <c r="V338" s="764"/>
      <c r="W338" s="767"/>
      <c r="X338" s="765"/>
      <c r="Y338" s="762"/>
      <c r="Z338" s="763"/>
      <c r="AA338" s="763"/>
      <c r="AB338" s="763"/>
      <c r="AC338" s="764"/>
      <c r="AD338" s="767"/>
      <c r="AE338" s="763"/>
      <c r="AF338" s="763"/>
      <c r="AG338" s="763"/>
      <c r="AH338" s="764"/>
      <c r="AI338" s="767"/>
      <c r="AJ338" s="765"/>
      <c r="AK338" s="892">
        <f t="shared" si="357"/>
        <v>0</v>
      </c>
      <c r="AL338" s="884">
        <f t="shared" si="358"/>
        <v>0</v>
      </c>
      <c r="AM338" s="883">
        <f t="shared" si="359"/>
        <v>0</v>
      </c>
      <c r="AN338" s="884">
        <f t="shared" si="360"/>
        <v>0</v>
      </c>
      <c r="AO338" s="883">
        <f t="shared" si="361"/>
        <v>0</v>
      </c>
      <c r="AP338" s="884">
        <f t="shared" si="362"/>
        <v>0</v>
      </c>
      <c r="AQ338" s="768">
        <f t="shared" si="363"/>
        <v>0</v>
      </c>
      <c r="AR338" s="883">
        <f t="shared" si="364"/>
        <v>0</v>
      </c>
      <c r="AS338" s="886">
        <f t="shared" si="365"/>
        <v>0</v>
      </c>
      <c r="AT338" s="888">
        <f t="shared" si="366"/>
        <v>0</v>
      </c>
      <c r="AU338" s="886">
        <f t="shared" si="367"/>
        <v>0</v>
      </c>
      <c r="AV338" s="886">
        <f t="shared" si="368"/>
        <v>0</v>
      </c>
      <c r="AW338" s="888">
        <f t="shared" si="369"/>
        <v>0</v>
      </c>
      <c r="AX338" s="886">
        <f t="shared" si="370"/>
        <v>0</v>
      </c>
      <c r="AY338" s="886">
        <f t="shared" si="371"/>
        <v>0</v>
      </c>
      <c r="AZ338" s="888">
        <f t="shared" si="372"/>
        <v>0</v>
      </c>
      <c r="BA338" s="884">
        <f t="shared" si="373"/>
        <v>0</v>
      </c>
      <c r="BB338" s="883">
        <f t="shared" si="374"/>
        <v>0</v>
      </c>
      <c r="BC338" s="884">
        <f t="shared" si="375"/>
        <v>0</v>
      </c>
      <c r="BD338" s="883">
        <f t="shared" si="376"/>
        <v>0</v>
      </c>
      <c r="BE338" s="886">
        <f t="shared" si="377"/>
        <v>0</v>
      </c>
      <c r="BF338" s="886">
        <f t="shared" si="378"/>
        <v>0</v>
      </c>
      <c r="BG338" s="888">
        <f t="shared" si="379"/>
        <v>0</v>
      </c>
      <c r="BH338" s="886">
        <f t="shared" si="380"/>
        <v>0</v>
      </c>
      <c r="BI338" s="886">
        <f t="shared" si="381"/>
        <v>0</v>
      </c>
      <c r="BJ338" s="890">
        <f t="shared" si="382"/>
        <v>0</v>
      </c>
      <c r="BK338" s="885">
        <f t="shared" si="383"/>
        <v>0</v>
      </c>
      <c r="BL338" s="885">
        <f t="shared" si="384"/>
        <v>0</v>
      </c>
      <c r="BM338" s="762"/>
      <c r="BN338" s="764"/>
      <c r="BO338" s="770"/>
      <c r="BP338" s="763"/>
      <c r="BQ338" s="764"/>
      <c r="BR338" s="770"/>
      <c r="BS338" s="768">
        <f t="shared" si="385"/>
        <v>0</v>
      </c>
      <c r="BT338" s="768">
        <f t="shared" si="386"/>
        <v>0</v>
      </c>
      <c r="BU338" s="771">
        <f t="shared" si="387"/>
        <v>0</v>
      </c>
      <c r="BV338" s="772"/>
      <c r="BW338" s="767"/>
      <c r="BX338" s="765"/>
      <c r="BY338" s="772"/>
      <c r="BZ338" s="767"/>
      <c r="CA338" s="765"/>
      <c r="CB338" s="772"/>
      <c r="CC338" s="767"/>
      <c r="CD338" s="765"/>
      <c r="CE338" s="773">
        <f t="shared" si="388"/>
        <v>0</v>
      </c>
      <c r="CF338" s="774">
        <f t="shared" si="389"/>
        <v>0</v>
      </c>
      <c r="CG338" s="775">
        <f t="shared" si="390"/>
        <v>0</v>
      </c>
      <c r="CH338" s="772"/>
      <c r="CI338" s="767"/>
      <c r="CJ338" s="776"/>
      <c r="CK338" s="874">
        <v>635</v>
      </c>
      <c r="CL338" s="778">
        <v>357</v>
      </c>
      <c r="CM338" s="764">
        <v>1132</v>
      </c>
      <c r="CN338" s="764">
        <v>1099</v>
      </c>
      <c r="CO338" s="779">
        <v>743</v>
      </c>
      <c r="CP338" s="780">
        <v>840</v>
      </c>
      <c r="CQ338" s="777">
        <v>150</v>
      </c>
      <c r="CR338" s="778">
        <v>146</v>
      </c>
      <c r="CS338" s="778">
        <v>125</v>
      </c>
      <c r="CT338" s="778">
        <v>99</v>
      </c>
      <c r="CU338" s="778">
        <v>172</v>
      </c>
      <c r="CV338" s="740">
        <v>166</v>
      </c>
      <c r="CW338" s="779">
        <v>222</v>
      </c>
      <c r="CX338" s="856">
        <v>187</v>
      </c>
      <c r="CY338" s="777"/>
      <c r="CZ338" s="778"/>
      <c r="DA338" s="778"/>
      <c r="DB338" s="778">
        <v>0</v>
      </c>
      <c r="DC338" s="778">
        <v>0</v>
      </c>
      <c r="DD338" s="779">
        <v>0</v>
      </c>
      <c r="DE338" s="779">
        <v>0</v>
      </c>
      <c r="DF338" s="776">
        <v>0</v>
      </c>
      <c r="DG338" s="892">
        <f t="shared" si="346"/>
        <v>150</v>
      </c>
      <c r="DH338" s="884">
        <f t="shared" si="391"/>
        <v>0</v>
      </c>
      <c r="DI338" s="883">
        <f t="shared" si="347"/>
        <v>146</v>
      </c>
      <c r="DJ338" s="884">
        <f t="shared" si="392"/>
        <v>0</v>
      </c>
      <c r="DK338" s="883">
        <f t="shared" si="348"/>
        <v>125</v>
      </c>
      <c r="DL338" s="884">
        <f t="shared" si="393"/>
        <v>0</v>
      </c>
      <c r="DM338" s="888">
        <f t="shared" si="352"/>
        <v>99</v>
      </c>
      <c r="DN338" s="886">
        <f t="shared" si="394"/>
        <v>99</v>
      </c>
      <c r="DO338" s="886">
        <f t="shared" si="353"/>
        <v>99</v>
      </c>
      <c r="DP338" s="888">
        <f t="shared" si="349"/>
        <v>172</v>
      </c>
      <c r="DQ338" s="886">
        <f t="shared" si="395"/>
        <v>172</v>
      </c>
      <c r="DR338" s="886">
        <f t="shared" si="354"/>
        <v>172</v>
      </c>
      <c r="DS338" s="888">
        <f t="shared" si="350"/>
        <v>166</v>
      </c>
      <c r="DT338" s="886">
        <f t="shared" si="396"/>
        <v>166</v>
      </c>
      <c r="DU338" s="886">
        <f t="shared" si="355"/>
        <v>166</v>
      </c>
      <c r="DV338" s="886">
        <f t="shared" si="397"/>
        <v>166</v>
      </c>
      <c r="DW338" s="888">
        <f t="shared" si="351"/>
        <v>222</v>
      </c>
      <c r="DX338" s="886">
        <f t="shared" si="398"/>
        <v>222</v>
      </c>
      <c r="DY338" s="886">
        <f t="shared" si="399"/>
        <v>222</v>
      </c>
      <c r="DZ338" s="954">
        <f t="shared" si="356"/>
        <v>187</v>
      </c>
      <c r="EA338" s="885">
        <f t="shared" si="400"/>
        <v>187</v>
      </c>
      <c r="EB338" s="885">
        <f t="shared" si="401"/>
        <v>187</v>
      </c>
      <c r="EC338" s="772">
        <v>95</v>
      </c>
      <c r="ED338" s="779">
        <v>225</v>
      </c>
      <c r="EE338" s="1054">
        <v>131</v>
      </c>
      <c r="EF338" s="763"/>
      <c r="EG338" s="767"/>
      <c r="EH338" s="782"/>
      <c r="EI338" s="774">
        <f t="shared" si="402"/>
        <v>71</v>
      </c>
      <c r="EJ338" s="774">
        <f t="shared" si="403"/>
        <v>-3</v>
      </c>
      <c r="EK338" s="775">
        <f t="shared" si="404"/>
        <v>56</v>
      </c>
      <c r="EL338" s="772">
        <v>36</v>
      </c>
      <c r="EM338" s="767">
        <v>38</v>
      </c>
      <c r="EN338" s="770">
        <v>21</v>
      </c>
      <c r="EO338" s="772"/>
      <c r="EP338" s="767"/>
      <c r="EQ338" s="782">
        <v>0</v>
      </c>
      <c r="ER338" s="772"/>
      <c r="ES338" s="779"/>
      <c r="ET338" s="781"/>
      <c r="EU338" s="774">
        <f t="shared" si="405"/>
        <v>63</v>
      </c>
      <c r="EV338" s="774">
        <f t="shared" si="406"/>
        <v>134</v>
      </c>
      <c r="EW338" s="775">
        <f t="shared" si="407"/>
        <v>145</v>
      </c>
      <c r="EX338" s="772"/>
      <c r="EY338" s="767"/>
      <c r="EZ338" s="770"/>
    </row>
    <row r="339" spans="1:156">
      <c r="A339" s="658" t="s">
        <v>125</v>
      </c>
      <c r="B339" s="659" t="s">
        <v>830</v>
      </c>
      <c r="C339" s="834"/>
      <c r="D339" s="660">
        <v>198206</v>
      </c>
      <c r="E339" s="567">
        <v>10</v>
      </c>
      <c r="F339" s="762"/>
      <c r="G339" s="763"/>
      <c r="H339" s="763"/>
      <c r="I339" s="764"/>
      <c r="J339" s="764"/>
      <c r="K339" s="764"/>
      <c r="L339" s="765"/>
      <c r="M339" s="762"/>
      <c r="N339" s="763"/>
      <c r="O339" s="766"/>
      <c r="P339" s="766"/>
      <c r="Q339" s="763"/>
      <c r="R339" s="763"/>
      <c r="S339" s="763"/>
      <c r="T339" s="763"/>
      <c r="U339" s="763"/>
      <c r="V339" s="764"/>
      <c r="W339" s="767"/>
      <c r="X339" s="765"/>
      <c r="Y339" s="762"/>
      <c r="Z339" s="763"/>
      <c r="AA339" s="763"/>
      <c r="AB339" s="763"/>
      <c r="AC339" s="764"/>
      <c r="AD339" s="767"/>
      <c r="AE339" s="763"/>
      <c r="AF339" s="763"/>
      <c r="AG339" s="763"/>
      <c r="AH339" s="764"/>
      <c r="AI339" s="767"/>
      <c r="AJ339" s="765"/>
      <c r="AK339" s="892">
        <f t="shared" si="357"/>
        <v>0</v>
      </c>
      <c r="AL339" s="884">
        <f t="shared" si="358"/>
        <v>0</v>
      </c>
      <c r="AM339" s="883">
        <f t="shared" si="359"/>
        <v>0</v>
      </c>
      <c r="AN339" s="884">
        <f t="shared" si="360"/>
        <v>0</v>
      </c>
      <c r="AO339" s="883">
        <f t="shared" si="361"/>
        <v>0</v>
      </c>
      <c r="AP339" s="884">
        <f t="shared" si="362"/>
        <v>0</v>
      </c>
      <c r="AQ339" s="768">
        <f t="shared" si="363"/>
        <v>0</v>
      </c>
      <c r="AR339" s="883">
        <f t="shared" si="364"/>
        <v>0</v>
      </c>
      <c r="AS339" s="886">
        <f t="shared" si="365"/>
        <v>0</v>
      </c>
      <c r="AT339" s="888">
        <f t="shared" si="366"/>
        <v>0</v>
      </c>
      <c r="AU339" s="886">
        <f t="shared" si="367"/>
        <v>0</v>
      </c>
      <c r="AV339" s="886">
        <f t="shared" si="368"/>
        <v>0</v>
      </c>
      <c r="AW339" s="888">
        <f t="shared" si="369"/>
        <v>0</v>
      </c>
      <c r="AX339" s="886">
        <f t="shared" si="370"/>
        <v>0</v>
      </c>
      <c r="AY339" s="886">
        <f t="shared" si="371"/>
        <v>0</v>
      </c>
      <c r="AZ339" s="888">
        <f t="shared" si="372"/>
        <v>0</v>
      </c>
      <c r="BA339" s="884">
        <f t="shared" si="373"/>
        <v>0</v>
      </c>
      <c r="BB339" s="883">
        <f t="shared" si="374"/>
        <v>0</v>
      </c>
      <c r="BC339" s="884">
        <f t="shared" si="375"/>
        <v>0</v>
      </c>
      <c r="BD339" s="883">
        <f t="shared" si="376"/>
        <v>0</v>
      </c>
      <c r="BE339" s="886">
        <f t="shared" si="377"/>
        <v>0</v>
      </c>
      <c r="BF339" s="886">
        <f t="shared" si="378"/>
        <v>0</v>
      </c>
      <c r="BG339" s="888">
        <f t="shared" si="379"/>
        <v>0</v>
      </c>
      <c r="BH339" s="886">
        <f t="shared" si="380"/>
        <v>0</v>
      </c>
      <c r="BI339" s="886">
        <f t="shared" si="381"/>
        <v>0</v>
      </c>
      <c r="BJ339" s="890">
        <f t="shared" si="382"/>
        <v>0</v>
      </c>
      <c r="BK339" s="885">
        <f t="shared" si="383"/>
        <v>0</v>
      </c>
      <c r="BL339" s="885">
        <f t="shared" si="384"/>
        <v>0</v>
      </c>
      <c r="BM339" s="762"/>
      <c r="BN339" s="764"/>
      <c r="BO339" s="770"/>
      <c r="BP339" s="763"/>
      <c r="BQ339" s="764"/>
      <c r="BR339" s="770"/>
      <c r="BS339" s="768">
        <f t="shared" si="385"/>
        <v>0</v>
      </c>
      <c r="BT339" s="768">
        <f t="shared" si="386"/>
        <v>0</v>
      </c>
      <c r="BU339" s="771">
        <f t="shared" si="387"/>
        <v>0</v>
      </c>
      <c r="BV339" s="772"/>
      <c r="BW339" s="767"/>
      <c r="BX339" s="765"/>
      <c r="BY339" s="772"/>
      <c r="BZ339" s="767"/>
      <c r="CA339" s="765"/>
      <c r="CB339" s="772"/>
      <c r="CC339" s="767"/>
      <c r="CD339" s="765"/>
      <c r="CE339" s="773">
        <f t="shared" si="388"/>
        <v>0</v>
      </c>
      <c r="CF339" s="774">
        <f t="shared" si="389"/>
        <v>0</v>
      </c>
      <c r="CG339" s="775">
        <f t="shared" si="390"/>
        <v>0</v>
      </c>
      <c r="CH339" s="772"/>
      <c r="CI339" s="767"/>
      <c r="CJ339" s="776"/>
      <c r="CK339" s="874">
        <v>288</v>
      </c>
      <c r="CL339" s="778">
        <v>431</v>
      </c>
      <c r="CM339" s="764">
        <v>447</v>
      </c>
      <c r="CN339" s="764">
        <v>412</v>
      </c>
      <c r="CO339" s="779">
        <v>620</v>
      </c>
      <c r="CP339" s="780">
        <v>504</v>
      </c>
      <c r="CQ339" s="777">
        <v>155</v>
      </c>
      <c r="CR339" s="778">
        <v>145</v>
      </c>
      <c r="CS339" s="778">
        <v>149</v>
      </c>
      <c r="CT339" s="778">
        <v>145</v>
      </c>
      <c r="CU339" s="778">
        <v>79</v>
      </c>
      <c r="CV339" s="764">
        <v>139</v>
      </c>
      <c r="CW339" s="779">
        <v>193</v>
      </c>
      <c r="CX339" s="856">
        <v>298</v>
      </c>
      <c r="CY339" s="777"/>
      <c r="CZ339" s="778"/>
      <c r="DA339" s="778"/>
      <c r="DB339" s="778">
        <v>0</v>
      </c>
      <c r="DC339" s="778">
        <v>0</v>
      </c>
      <c r="DD339" s="779">
        <v>0</v>
      </c>
      <c r="DE339" s="779">
        <v>0</v>
      </c>
      <c r="DF339" s="776">
        <v>0</v>
      </c>
      <c r="DG339" s="892">
        <f t="shared" si="346"/>
        <v>155</v>
      </c>
      <c r="DH339" s="884">
        <f t="shared" si="391"/>
        <v>0</v>
      </c>
      <c r="DI339" s="883">
        <f t="shared" si="347"/>
        <v>145</v>
      </c>
      <c r="DJ339" s="884">
        <f t="shared" si="392"/>
        <v>0</v>
      </c>
      <c r="DK339" s="883">
        <f t="shared" si="348"/>
        <v>149</v>
      </c>
      <c r="DL339" s="884">
        <f t="shared" si="393"/>
        <v>0</v>
      </c>
      <c r="DM339" s="888">
        <f t="shared" si="352"/>
        <v>145</v>
      </c>
      <c r="DN339" s="886">
        <f t="shared" si="394"/>
        <v>145</v>
      </c>
      <c r="DO339" s="886">
        <f t="shared" si="353"/>
        <v>145</v>
      </c>
      <c r="DP339" s="888">
        <f t="shared" si="349"/>
        <v>79</v>
      </c>
      <c r="DQ339" s="886">
        <f t="shared" si="395"/>
        <v>79</v>
      </c>
      <c r="DR339" s="886">
        <f t="shared" si="354"/>
        <v>79</v>
      </c>
      <c r="DS339" s="888">
        <f t="shared" si="350"/>
        <v>139</v>
      </c>
      <c r="DT339" s="886">
        <f t="shared" si="396"/>
        <v>139</v>
      </c>
      <c r="DU339" s="886">
        <f t="shared" si="355"/>
        <v>139</v>
      </c>
      <c r="DV339" s="886">
        <f t="shared" si="397"/>
        <v>139</v>
      </c>
      <c r="DW339" s="888">
        <f t="shared" si="351"/>
        <v>193</v>
      </c>
      <c r="DX339" s="886">
        <f t="shared" si="398"/>
        <v>193</v>
      </c>
      <c r="DY339" s="886">
        <f t="shared" si="399"/>
        <v>193</v>
      </c>
      <c r="DZ339" s="954">
        <f t="shared" si="356"/>
        <v>298</v>
      </c>
      <c r="EA339" s="885">
        <f t="shared" si="400"/>
        <v>298</v>
      </c>
      <c r="EB339" s="885">
        <f t="shared" si="401"/>
        <v>298</v>
      </c>
      <c r="EC339" s="772">
        <v>84</v>
      </c>
      <c r="ED339" s="779">
        <v>86</v>
      </c>
      <c r="EE339" s="1054">
        <v>101</v>
      </c>
      <c r="EF339" s="763"/>
      <c r="EG339" s="767"/>
      <c r="EH339" s="782"/>
      <c r="EI339" s="774">
        <f t="shared" si="402"/>
        <v>55</v>
      </c>
      <c r="EJ339" s="774">
        <f t="shared" si="403"/>
        <v>107</v>
      </c>
      <c r="EK339" s="775">
        <f t="shared" si="404"/>
        <v>197</v>
      </c>
      <c r="EL339" s="772">
        <v>12</v>
      </c>
      <c r="EM339" s="767">
        <v>21</v>
      </c>
      <c r="EN339" s="770">
        <v>15</v>
      </c>
      <c r="EO339" s="772"/>
      <c r="EP339" s="767"/>
      <c r="EQ339" s="782">
        <v>21</v>
      </c>
      <c r="ER339" s="772">
        <v>37</v>
      </c>
      <c r="ES339" s="779">
        <v>38</v>
      </c>
      <c r="ET339" s="781">
        <v>45</v>
      </c>
      <c r="EU339" s="774">
        <f t="shared" si="405"/>
        <v>96</v>
      </c>
      <c r="EV339" s="774">
        <f t="shared" si="406"/>
        <v>20</v>
      </c>
      <c r="EW339" s="775">
        <f t="shared" si="407"/>
        <v>58</v>
      </c>
      <c r="EX339" s="772"/>
      <c r="EY339" s="767"/>
      <c r="EZ339" s="770"/>
    </row>
    <row r="340" spans="1:156">
      <c r="A340" s="658" t="s">
        <v>125</v>
      </c>
      <c r="B340" s="659" t="s">
        <v>831</v>
      </c>
      <c r="C340" s="835"/>
      <c r="D340" s="660">
        <v>197814</v>
      </c>
      <c r="E340" s="567">
        <v>10</v>
      </c>
      <c r="F340" s="762"/>
      <c r="G340" s="763"/>
      <c r="H340" s="763"/>
      <c r="I340" s="764"/>
      <c r="J340" s="764"/>
      <c r="K340" s="764"/>
      <c r="L340" s="765"/>
      <c r="M340" s="762"/>
      <c r="N340" s="763"/>
      <c r="O340" s="766"/>
      <c r="P340" s="766"/>
      <c r="Q340" s="763"/>
      <c r="R340" s="763"/>
      <c r="S340" s="763"/>
      <c r="T340" s="763"/>
      <c r="U340" s="763"/>
      <c r="V340" s="764"/>
      <c r="W340" s="767"/>
      <c r="X340" s="765"/>
      <c r="Y340" s="762"/>
      <c r="Z340" s="763"/>
      <c r="AA340" s="763"/>
      <c r="AB340" s="763"/>
      <c r="AC340" s="764"/>
      <c r="AD340" s="767"/>
      <c r="AE340" s="763"/>
      <c r="AF340" s="763"/>
      <c r="AG340" s="763"/>
      <c r="AH340" s="764"/>
      <c r="AI340" s="767"/>
      <c r="AJ340" s="765"/>
      <c r="AK340" s="892">
        <f t="shared" si="357"/>
        <v>0</v>
      </c>
      <c r="AL340" s="884">
        <f t="shared" si="358"/>
        <v>0</v>
      </c>
      <c r="AM340" s="883">
        <f t="shared" si="359"/>
        <v>0</v>
      </c>
      <c r="AN340" s="884">
        <f t="shared" si="360"/>
        <v>0</v>
      </c>
      <c r="AO340" s="883">
        <f t="shared" si="361"/>
        <v>0</v>
      </c>
      <c r="AP340" s="884">
        <f t="shared" si="362"/>
        <v>0</v>
      </c>
      <c r="AQ340" s="768">
        <f t="shared" si="363"/>
        <v>0</v>
      </c>
      <c r="AR340" s="883">
        <f t="shared" si="364"/>
        <v>0</v>
      </c>
      <c r="AS340" s="886">
        <f t="shared" si="365"/>
        <v>0</v>
      </c>
      <c r="AT340" s="888">
        <f t="shared" si="366"/>
        <v>0</v>
      </c>
      <c r="AU340" s="886">
        <f t="shared" si="367"/>
        <v>0</v>
      </c>
      <c r="AV340" s="886">
        <f t="shared" si="368"/>
        <v>0</v>
      </c>
      <c r="AW340" s="888">
        <f t="shared" si="369"/>
        <v>0</v>
      </c>
      <c r="AX340" s="886">
        <f t="shared" si="370"/>
        <v>0</v>
      </c>
      <c r="AY340" s="886">
        <f t="shared" si="371"/>
        <v>0</v>
      </c>
      <c r="AZ340" s="888">
        <f t="shared" si="372"/>
        <v>0</v>
      </c>
      <c r="BA340" s="884">
        <f t="shared" si="373"/>
        <v>0</v>
      </c>
      <c r="BB340" s="883">
        <f t="shared" si="374"/>
        <v>0</v>
      </c>
      <c r="BC340" s="884">
        <f t="shared" si="375"/>
        <v>0</v>
      </c>
      <c r="BD340" s="883">
        <f t="shared" si="376"/>
        <v>0</v>
      </c>
      <c r="BE340" s="886">
        <f t="shared" si="377"/>
        <v>0</v>
      </c>
      <c r="BF340" s="886">
        <f t="shared" si="378"/>
        <v>0</v>
      </c>
      <c r="BG340" s="888">
        <f t="shared" si="379"/>
        <v>0</v>
      </c>
      <c r="BH340" s="886">
        <f t="shared" si="380"/>
        <v>0</v>
      </c>
      <c r="BI340" s="886">
        <f t="shared" si="381"/>
        <v>0</v>
      </c>
      <c r="BJ340" s="890">
        <f t="shared" si="382"/>
        <v>0</v>
      </c>
      <c r="BK340" s="885">
        <f t="shared" si="383"/>
        <v>0</v>
      </c>
      <c r="BL340" s="885">
        <f t="shared" si="384"/>
        <v>0</v>
      </c>
      <c r="BM340" s="762"/>
      <c r="BN340" s="764"/>
      <c r="BO340" s="770"/>
      <c r="BP340" s="763"/>
      <c r="BQ340" s="764"/>
      <c r="BR340" s="770"/>
      <c r="BS340" s="768">
        <f t="shared" si="385"/>
        <v>0</v>
      </c>
      <c r="BT340" s="768">
        <f t="shared" si="386"/>
        <v>0</v>
      </c>
      <c r="BU340" s="771">
        <f t="shared" si="387"/>
        <v>0</v>
      </c>
      <c r="BV340" s="772"/>
      <c r="BW340" s="767"/>
      <c r="BX340" s="765"/>
      <c r="BY340" s="772"/>
      <c r="BZ340" s="767"/>
      <c r="CA340" s="765"/>
      <c r="CB340" s="772"/>
      <c r="CC340" s="767"/>
      <c r="CD340" s="765"/>
      <c r="CE340" s="773">
        <f t="shared" si="388"/>
        <v>0</v>
      </c>
      <c r="CF340" s="774">
        <f t="shared" si="389"/>
        <v>0</v>
      </c>
      <c r="CG340" s="775">
        <f t="shared" si="390"/>
        <v>0</v>
      </c>
      <c r="CH340" s="772"/>
      <c r="CI340" s="767"/>
      <c r="CJ340" s="776"/>
      <c r="CK340" s="874">
        <v>980</v>
      </c>
      <c r="CL340" s="778">
        <v>835</v>
      </c>
      <c r="CM340" s="764">
        <v>799</v>
      </c>
      <c r="CN340" s="764">
        <v>916</v>
      </c>
      <c r="CO340" s="779">
        <v>1399</v>
      </c>
      <c r="CP340" s="780">
        <v>1740</v>
      </c>
      <c r="CQ340" s="777">
        <v>149</v>
      </c>
      <c r="CR340" s="778">
        <v>104</v>
      </c>
      <c r="CS340" s="778">
        <v>149</v>
      </c>
      <c r="CT340" s="778">
        <v>139</v>
      </c>
      <c r="CU340" s="778">
        <v>194</v>
      </c>
      <c r="CV340" s="740">
        <v>157</v>
      </c>
      <c r="CW340" s="779">
        <v>292</v>
      </c>
      <c r="CX340" s="856">
        <v>194</v>
      </c>
      <c r="CY340" s="777"/>
      <c r="CZ340" s="778"/>
      <c r="DA340" s="778"/>
      <c r="DB340" s="778">
        <v>0</v>
      </c>
      <c r="DC340" s="778">
        <v>0</v>
      </c>
      <c r="DD340" s="779">
        <v>0</v>
      </c>
      <c r="DE340" s="779">
        <v>0</v>
      </c>
      <c r="DF340" s="776">
        <v>0</v>
      </c>
      <c r="DG340" s="892">
        <f t="shared" si="346"/>
        <v>149</v>
      </c>
      <c r="DH340" s="884">
        <f t="shared" si="391"/>
        <v>0</v>
      </c>
      <c r="DI340" s="883">
        <f t="shared" si="347"/>
        <v>104</v>
      </c>
      <c r="DJ340" s="884">
        <f t="shared" si="392"/>
        <v>0</v>
      </c>
      <c r="DK340" s="883">
        <f t="shared" si="348"/>
        <v>149</v>
      </c>
      <c r="DL340" s="884">
        <f t="shared" si="393"/>
        <v>0</v>
      </c>
      <c r="DM340" s="888">
        <f t="shared" si="352"/>
        <v>139</v>
      </c>
      <c r="DN340" s="886">
        <f t="shared" si="394"/>
        <v>139</v>
      </c>
      <c r="DO340" s="886">
        <f t="shared" si="353"/>
        <v>139</v>
      </c>
      <c r="DP340" s="888">
        <f t="shared" si="349"/>
        <v>194</v>
      </c>
      <c r="DQ340" s="886">
        <f t="shared" si="395"/>
        <v>194</v>
      </c>
      <c r="DR340" s="886">
        <f t="shared" si="354"/>
        <v>194</v>
      </c>
      <c r="DS340" s="888">
        <f t="shared" si="350"/>
        <v>157</v>
      </c>
      <c r="DT340" s="886">
        <f t="shared" si="396"/>
        <v>157</v>
      </c>
      <c r="DU340" s="886">
        <f t="shared" si="355"/>
        <v>157</v>
      </c>
      <c r="DV340" s="886">
        <f t="shared" si="397"/>
        <v>157</v>
      </c>
      <c r="DW340" s="888">
        <f t="shared" si="351"/>
        <v>292</v>
      </c>
      <c r="DX340" s="886">
        <f t="shared" si="398"/>
        <v>292</v>
      </c>
      <c r="DY340" s="886">
        <f t="shared" si="399"/>
        <v>292</v>
      </c>
      <c r="DZ340" s="954">
        <f t="shared" si="356"/>
        <v>194</v>
      </c>
      <c r="EA340" s="885">
        <f t="shared" si="400"/>
        <v>194</v>
      </c>
      <c r="EB340" s="885">
        <f t="shared" si="401"/>
        <v>194</v>
      </c>
      <c r="EC340" s="772">
        <v>130</v>
      </c>
      <c r="ED340" s="779">
        <v>122</v>
      </c>
      <c r="EE340" s="1054">
        <v>156</v>
      </c>
      <c r="EF340" s="763"/>
      <c r="EG340" s="767"/>
      <c r="EH340" s="782"/>
      <c r="EI340" s="774">
        <f t="shared" si="402"/>
        <v>27</v>
      </c>
      <c r="EJ340" s="774">
        <f t="shared" si="403"/>
        <v>170</v>
      </c>
      <c r="EK340" s="775">
        <f t="shared" si="404"/>
        <v>38</v>
      </c>
      <c r="EL340" s="772">
        <v>40</v>
      </c>
      <c r="EM340" s="767">
        <v>43</v>
      </c>
      <c r="EN340" s="770">
        <v>43</v>
      </c>
      <c r="EO340" s="772"/>
      <c r="EP340" s="767"/>
      <c r="EQ340" s="782">
        <v>0</v>
      </c>
      <c r="ER340" s="772"/>
      <c r="ES340" s="779">
        <v>27</v>
      </c>
      <c r="ET340" s="781"/>
      <c r="EU340" s="774">
        <f t="shared" si="405"/>
        <v>99</v>
      </c>
      <c r="EV340" s="774">
        <f t="shared" si="406"/>
        <v>124</v>
      </c>
      <c r="EW340" s="775">
        <f t="shared" si="407"/>
        <v>114</v>
      </c>
      <c r="EX340" s="772"/>
      <c r="EY340" s="767"/>
      <c r="EZ340" s="770"/>
    </row>
    <row r="341" spans="1:156">
      <c r="A341" s="658" t="s">
        <v>125</v>
      </c>
      <c r="B341" s="659" t="s">
        <v>832</v>
      </c>
      <c r="C341" s="834"/>
      <c r="D341" s="660">
        <v>198640</v>
      </c>
      <c r="E341" s="567">
        <v>10</v>
      </c>
      <c r="F341" s="762"/>
      <c r="G341" s="763"/>
      <c r="H341" s="763"/>
      <c r="I341" s="764"/>
      <c r="J341" s="764"/>
      <c r="K341" s="764"/>
      <c r="L341" s="765"/>
      <c r="M341" s="762"/>
      <c r="N341" s="763"/>
      <c r="O341" s="766"/>
      <c r="P341" s="766"/>
      <c r="Q341" s="763"/>
      <c r="R341" s="763"/>
      <c r="S341" s="763"/>
      <c r="T341" s="763"/>
      <c r="U341" s="763"/>
      <c r="V341" s="764"/>
      <c r="W341" s="767"/>
      <c r="X341" s="765"/>
      <c r="Y341" s="762"/>
      <c r="Z341" s="763"/>
      <c r="AA341" s="763"/>
      <c r="AB341" s="763"/>
      <c r="AC341" s="764"/>
      <c r="AD341" s="767"/>
      <c r="AE341" s="763"/>
      <c r="AF341" s="763"/>
      <c r="AG341" s="763"/>
      <c r="AH341" s="764"/>
      <c r="AI341" s="767"/>
      <c r="AJ341" s="765"/>
      <c r="AK341" s="892">
        <f t="shared" si="357"/>
        <v>0</v>
      </c>
      <c r="AL341" s="884">
        <f t="shared" si="358"/>
        <v>0</v>
      </c>
      <c r="AM341" s="883">
        <f t="shared" si="359"/>
        <v>0</v>
      </c>
      <c r="AN341" s="884">
        <f t="shared" si="360"/>
        <v>0</v>
      </c>
      <c r="AO341" s="883">
        <f t="shared" si="361"/>
        <v>0</v>
      </c>
      <c r="AP341" s="884">
        <f t="shared" si="362"/>
        <v>0</v>
      </c>
      <c r="AQ341" s="768">
        <f t="shared" si="363"/>
        <v>0</v>
      </c>
      <c r="AR341" s="883">
        <f t="shared" si="364"/>
        <v>0</v>
      </c>
      <c r="AS341" s="886">
        <f t="shared" si="365"/>
        <v>0</v>
      </c>
      <c r="AT341" s="888">
        <f t="shared" si="366"/>
        <v>0</v>
      </c>
      <c r="AU341" s="886">
        <f t="shared" si="367"/>
        <v>0</v>
      </c>
      <c r="AV341" s="886">
        <f t="shared" si="368"/>
        <v>0</v>
      </c>
      <c r="AW341" s="888">
        <f t="shared" si="369"/>
        <v>0</v>
      </c>
      <c r="AX341" s="886">
        <f t="shared" si="370"/>
        <v>0</v>
      </c>
      <c r="AY341" s="886">
        <f t="shared" si="371"/>
        <v>0</v>
      </c>
      <c r="AZ341" s="888">
        <f t="shared" si="372"/>
        <v>0</v>
      </c>
      <c r="BA341" s="884">
        <f t="shared" si="373"/>
        <v>0</v>
      </c>
      <c r="BB341" s="883">
        <f t="shared" si="374"/>
        <v>0</v>
      </c>
      <c r="BC341" s="884">
        <f t="shared" si="375"/>
        <v>0</v>
      </c>
      <c r="BD341" s="883">
        <f t="shared" si="376"/>
        <v>0</v>
      </c>
      <c r="BE341" s="886">
        <f t="shared" si="377"/>
        <v>0</v>
      </c>
      <c r="BF341" s="886">
        <f t="shared" si="378"/>
        <v>0</v>
      </c>
      <c r="BG341" s="888">
        <f t="shared" si="379"/>
        <v>0</v>
      </c>
      <c r="BH341" s="886">
        <f t="shared" si="380"/>
        <v>0</v>
      </c>
      <c r="BI341" s="886">
        <f t="shared" si="381"/>
        <v>0</v>
      </c>
      <c r="BJ341" s="890">
        <f t="shared" si="382"/>
        <v>0</v>
      </c>
      <c r="BK341" s="885">
        <f t="shared" si="383"/>
        <v>0</v>
      </c>
      <c r="BL341" s="885">
        <f t="shared" si="384"/>
        <v>0</v>
      </c>
      <c r="BM341" s="762"/>
      <c r="BN341" s="764"/>
      <c r="BO341" s="770"/>
      <c r="BP341" s="763"/>
      <c r="BQ341" s="764"/>
      <c r="BR341" s="770"/>
      <c r="BS341" s="768">
        <f t="shared" si="385"/>
        <v>0</v>
      </c>
      <c r="BT341" s="768">
        <f t="shared" si="386"/>
        <v>0</v>
      </c>
      <c r="BU341" s="771">
        <f t="shared" si="387"/>
        <v>0</v>
      </c>
      <c r="BV341" s="772"/>
      <c r="BW341" s="767"/>
      <c r="BX341" s="765"/>
      <c r="BY341" s="772"/>
      <c r="BZ341" s="767"/>
      <c r="CA341" s="765"/>
      <c r="CB341" s="772"/>
      <c r="CC341" s="767"/>
      <c r="CD341" s="765"/>
      <c r="CE341" s="773">
        <f t="shared" si="388"/>
        <v>0</v>
      </c>
      <c r="CF341" s="774">
        <f t="shared" si="389"/>
        <v>0</v>
      </c>
      <c r="CG341" s="775">
        <f t="shared" si="390"/>
        <v>0</v>
      </c>
      <c r="CH341" s="772"/>
      <c r="CI341" s="767"/>
      <c r="CJ341" s="776"/>
      <c r="CK341" s="874">
        <v>559</v>
      </c>
      <c r="CL341" s="778">
        <v>319</v>
      </c>
      <c r="CM341" s="764">
        <v>349</v>
      </c>
      <c r="CN341" s="764">
        <v>450</v>
      </c>
      <c r="CO341" s="779">
        <v>799</v>
      </c>
      <c r="CP341" s="780">
        <v>831</v>
      </c>
      <c r="CQ341" s="777">
        <v>208</v>
      </c>
      <c r="CR341" s="778">
        <v>203</v>
      </c>
      <c r="CS341" s="778">
        <v>169</v>
      </c>
      <c r="CT341" s="778">
        <v>171</v>
      </c>
      <c r="CU341" s="778">
        <v>123</v>
      </c>
      <c r="CV341" s="764">
        <v>189</v>
      </c>
      <c r="CW341" s="779">
        <v>220</v>
      </c>
      <c r="CX341" s="856">
        <v>174</v>
      </c>
      <c r="CY341" s="777"/>
      <c r="CZ341" s="778"/>
      <c r="DA341" s="778"/>
      <c r="DB341" s="778">
        <v>0</v>
      </c>
      <c r="DC341" s="778">
        <v>0</v>
      </c>
      <c r="DD341" s="779">
        <v>0</v>
      </c>
      <c r="DE341" s="779">
        <v>0</v>
      </c>
      <c r="DF341" s="776">
        <v>0</v>
      </c>
      <c r="DG341" s="892">
        <f t="shared" si="346"/>
        <v>208</v>
      </c>
      <c r="DH341" s="884">
        <f t="shared" si="391"/>
        <v>0</v>
      </c>
      <c r="DI341" s="883">
        <f t="shared" si="347"/>
        <v>203</v>
      </c>
      <c r="DJ341" s="884">
        <f t="shared" si="392"/>
        <v>0</v>
      </c>
      <c r="DK341" s="883">
        <f t="shared" si="348"/>
        <v>169</v>
      </c>
      <c r="DL341" s="884">
        <f t="shared" si="393"/>
        <v>0</v>
      </c>
      <c r="DM341" s="888">
        <f t="shared" si="352"/>
        <v>171</v>
      </c>
      <c r="DN341" s="886">
        <f t="shared" si="394"/>
        <v>171</v>
      </c>
      <c r="DO341" s="886">
        <f t="shared" si="353"/>
        <v>171</v>
      </c>
      <c r="DP341" s="888">
        <f t="shared" si="349"/>
        <v>123</v>
      </c>
      <c r="DQ341" s="886">
        <f t="shared" si="395"/>
        <v>123</v>
      </c>
      <c r="DR341" s="886">
        <f t="shared" si="354"/>
        <v>123</v>
      </c>
      <c r="DS341" s="888">
        <f t="shared" si="350"/>
        <v>189</v>
      </c>
      <c r="DT341" s="886">
        <f t="shared" si="396"/>
        <v>189</v>
      </c>
      <c r="DU341" s="886">
        <f t="shared" si="355"/>
        <v>189</v>
      </c>
      <c r="DV341" s="886">
        <f t="shared" si="397"/>
        <v>189</v>
      </c>
      <c r="DW341" s="888">
        <f t="shared" si="351"/>
        <v>220</v>
      </c>
      <c r="DX341" s="886">
        <f t="shared" si="398"/>
        <v>220</v>
      </c>
      <c r="DY341" s="886">
        <f t="shared" si="399"/>
        <v>220</v>
      </c>
      <c r="DZ341" s="954">
        <f t="shared" si="356"/>
        <v>174</v>
      </c>
      <c r="EA341" s="885">
        <f t="shared" si="400"/>
        <v>174</v>
      </c>
      <c r="EB341" s="885">
        <f t="shared" si="401"/>
        <v>174</v>
      </c>
      <c r="EC341" s="772">
        <v>86</v>
      </c>
      <c r="ED341" s="779">
        <v>118</v>
      </c>
      <c r="EE341" s="1054">
        <v>130</v>
      </c>
      <c r="EF341" s="763"/>
      <c r="EG341" s="767"/>
      <c r="EH341" s="782"/>
      <c r="EI341" s="774">
        <f t="shared" si="402"/>
        <v>103</v>
      </c>
      <c r="EJ341" s="774">
        <f t="shared" si="403"/>
        <v>102</v>
      </c>
      <c r="EK341" s="775">
        <f t="shared" si="404"/>
        <v>44</v>
      </c>
      <c r="EL341" s="772">
        <v>47</v>
      </c>
      <c r="EM341" s="767">
        <v>45</v>
      </c>
      <c r="EN341" s="770">
        <v>52</v>
      </c>
      <c r="EO341" s="772"/>
      <c r="EP341" s="767"/>
      <c r="EQ341" s="782">
        <v>17</v>
      </c>
      <c r="ER341" s="772">
        <v>28</v>
      </c>
      <c r="ES341" s="779">
        <v>27</v>
      </c>
      <c r="ET341" s="781">
        <v>24</v>
      </c>
      <c r="EU341" s="774">
        <f t="shared" si="405"/>
        <v>96</v>
      </c>
      <c r="EV341" s="774">
        <f t="shared" si="406"/>
        <v>51</v>
      </c>
      <c r="EW341" s="775">
        <f t="shared" si="407"/>
        <v>96</v>
      </c>
      <c r="EX341" s="772"/>
      <c r="EY341" s="767"/>
      <c r="EZ341" s="770"/>
    </row>
    <row r="342" spans="1:156">
      <c r="A342" s="658" t="s">
        <v>125</v>
      </c>
      <c r="B342" s="659" t="s">
        <v>833</v>
      </c>
      <c r="C342" s="834"/>
      <c r="D342" s="660">
        <v>198729</v>
      </c>
      <c r="E342" s="567">
        <v>10</v>
      </c>
      <c r="F342" s="762"/>
      <c r="G342" s="763"/>
      <c r="H342" s="763"/>
      <c r="I342" s="764"/>
      <c r="J342" s="764"/>
      <c r="K342" s="764"/>
      <c r="L342" s="765"/>
      <c r="M342" s="762"/>
      <c r="N342" s="763"/>
      <c r="O342" s="766"/>
      <c r="P342" s="766"/>
      <c r="Q342" s="763"/>
      <c r="R342" s="763"/>
      <c r="S342" s="763"/>
      <c r="T342" s="763"/>
      <c r="U342" s="763"/>
      <c r="V342" s="764"/>
      <c r="W342" s="767"/>
      <c r="X342" s="765"/>
      <c r="Y342" s="762"/>
      <c r="Z342" s="763"/>
      <c r="AA342" s="763"/>
      <c r="AB342" s="763"/>
      <c r="AC342" s="764"/>
      <c r="AD342" s="767"/>
      <c r="AE342" s="763"/>
      <c r="AF342" s="763"/>
      <c r="AG342" s="763"/>
      <c r="AH342" s="764"/>
      <c r="AI342" s="767"/>
      <c r="AJ342" s="765"/>
      <c r="AK342" s="892">
        <f t="shared" si="357"/>
        <v>0</v>
      </c>
      <c r="AL342" s="884">
        <f t="shared" si="358"/>
        <v>0</v>
      </c>
      <c r="AM342" s="883">
        <f t="shared" si="359"/>
        <v>0</v>
      </c>
      <c r="AN342" s="884">
        <f t="shared" si="360"/>
        <v>0</v>
      </c>
      <c r="AO342" s="883">
        <f t="shared" si="361"/>
        <v>0</v>
      </c>
      <c r="AP342" s="884">
        <f t="shared" si="362"/>
        <v>0</v>
      </c>
      <c r="AQ342" s="768">
        <f t="shared" si="363"/>
        <v>0</v>
      </c>
      <c r="AR342" s="883">
        <f t="shared" si="364"/>
        <v>0</v>
      </c>
      <c r="AS342" s="886">
        <f t="shared" si="365"/>
        <v>0</v>
      </c>
      <c r="AT342" s="888">
        <f t="shared" si="366"/>
        <v>0</v>
      </c>
      <c r="AU342" s="886">
        <f t="shared" si="367"/>
        <v>0</v>
      </c>
      <c r="AV342" s="886">
        <f t="shared" si="368"/>
        <v>0</v>
      </c>
      <c r="AW342" s="888">
        <f t="shared" si="369"/>
        <v>0</v>
      </c>
      <c r="AX342" s="886">
        <f t="shared" si="370"/>
        <v>0</v>
      </c>
      <c r="AY342" s="886">
        <f t="shared" si="371"/>
        <v>0</v>
      </c>
      <c r="AZ342" s="888">
        <f t="shared" si="372"/>
        <v>0</v>
      </c>
      <c r="BA342" s="884">
        <f t="shared" si="373"/>
        <v>0</v>
      </c>
      <c r="BB342" s="883">
        <f t="shared" si="374"/>
        <v>0</v>
      </c>
      <c r="BC342" s="884">
        <f t="shared" si="375"/>
        <v>0</v>
      </c>
      <c r="BD342" s="883">
        <f t="shared" si="376"/>
        <v>0</v>
      </c>
      <c r="BE342" s="886">
        <f t="shared" si="377"/>
        <v>0</v>
      </c>
      <c r="BF342" s="886">
        <f t="shared" si="378"/>
        <v>0</v>
      </c>
      <c r="BG342" s="888">
        <f t="shared" si="379"/>
        <v>0</v>
      </c>
      <c r="BH342" s="886">
        <f t="shared" si="380"/>
        <v>0</v>
      </c>
      <c r="BI342" s="886">
        <f t="shared" si="381"/>
        <v>0</v>
      </c>
      <c r="BJ342" s="890">
        <f t="shared" si="382"/>
        <v>0</v>
      </c>
      <c r="BK342" s="885">
        <f t="shared" si="383"/>
        <v>0</v>
      </c>
      <c r="BL342" s="885">
        <f t="shared" si="384"/>
        <v>0</v>
      </c>
      <c r="BM342" s="762"/>
      <c r="BN342" s="764"/>
      <c r="BO342" s="770"/>
      <c r="BP342" s="763"/>
      <c r="BQ342" s="764"/>
      <c r="BR342" s="770"/>
      <c r="BS342" s="768">
        <f t="shared" si="385"/>
        <v>0</v>
      </c>
      <c r="BT342" s="768">
        <f t="shared" si="386"/>
        <v>0</v>
      </c>
      <c r="BU342" s="771">
        <f t="shared" si="387"/>
        <v>0</v>
      </c>
      <c r="BV342" s="772"/>
      <c r="BW342" s="767"/>
      <c r="BX342" s="765"/>
      <c r="BY342" s="772"/>
      <c r="BZ342" s="767"/>
      <c r="CA342" s="765"/>
      <c r="CB342" s="772"/>
      <c r="CC342" s="767"/>
      <c r="CD342" s="765"/>
      <c r="CE342" s="773">
        <f t="shared" si="388"/>
        <v>0</v>
      </c>
      <c r="CF342" s="774">
        <f t="shared" si="389"/>
        <v>0</v>
      </c>
      <c r="CG342" s="775">
        <f t="shared" si="390"/>
        <v>0</v>
      </c>
      <c r="CH342" s="772"/>
      <c r="CI342" s="767"/>
      <c r="CJ342" s="776"/>
      <c r="CK342" s="874">
        <v>689</v>
      </c>
      <c r="CL342" s="778">
        <v>988</v>
      </c>
      <c r="CM342" s="764">
        <v>581</v>
      </c>
      <c r="CN342" s="764">
        <v>556</v>
      </c>
      <c r="CO342" s="779">
        <v>794</v>
      </c>
      <c r="CP342" s="780">
        <v>705</v>
      </c>
      <c r="CQ342" s="777">
        <v>136</v>
      </c>
      <c r="CR342" s="778">
        <v>99</v>
      </c>
      <c r="CS342" s="778">
        <v>112</v>
      </c>
      <c r="CT342" s="778">
        <v>253</v>
      </c>
      <c r="CU342" s="778">
        <v>163</v>
      </c>
      <c r="CV342" s="764">
        <v>114</v>
      </c>
      <c r="CW342" s="779">
        <v>198</v>
      </c>
      <c r="CX342" s="856">
        <v>274</v>
      </c>
      <c r="CY342" s="777"/>
      <c r="CZ342" s="778"/>
      <c r="DA342" s="778"/>
      <c r="DB342" s="778">
        <v>0</v>
      </c>
      <c r="DC342" s="778">
        <v>0</v>
      </c>
      <c r="DD342" s="779">
        <v>0</v>
      </c>
      <c r="DE342" s="779">
        <v>0</v>
      </c>
      <c r="DF342" s="776">
        <v>0</v>
      </c>
      <c r="DG342" s="892">
        <f t="shared" ref="DG342:DG405" si="408">IF(CQ342&gt;0,CQ342-CY342,)</f>
        <v>136</v>
      </c>
      <c r="DH342" s="884">
        <f t="shared" si="391"/>
        <v>0</v>
      </c>
      <c r="DI342" s="883">
        <f t="shared" ref="DI342:DI405" si="409">IF(CR342&gt;0,CR342-CZ342,)</f>
        <v>99</v>
      </c>
      <c r="DJ342" s="884">
        <f t="shared" si="392"/>
        <v>0</v>
      </c>
      <c r="DK342" s="883">
        <f t="shared" ref="DK342:DK405" si="410">IF(CS342&gt;0,CS342-DA342,)</f>
        <v>112</v>
      </c>
      <c r="DL342" s="884">
        <f t="shared" si="393"/>
        <v>0</v>
      </c>
      <c r="DM342" s="888">
        <f t="shared" si="352"/>
        <v>253</v>
      </c>
      <c r="DN342" s="886">
        <f t="shared" si="394"/>
        <v>253</v>
      </c>
      <c r="DO342" s="886">
        <f t="shared" si="353"/>
        <v>253</v>
      </c>
      <c r="DP342" s="888">
        <f t="shared" ref="DP342:DP405" si="411">IF(CU342&gt;0,CU342-DC342,)</f>
        <v>163</v>
      </c>
      <c r="DQ342" s="886">
        <f t="shared" si="395"/>
        <v>163</v>
      </c>
      <c r="DR342" s="886">
        <f t="shared" si="354"/>
        <v>163</v>
      </c>
      <c r="DS342" s="888">
        <f t="shared" ref="DS342:DS405" si="412">IF(CV342&gt;0,CV342-DD342,)</f>
        <v>114</v>
      </c>
      <c r="DT342" s="886">
        <f t="shared" si="396"/>
        <v>114</v>
      </c>
      <c r="DU342" s="886">
        <f t="shared" si="355"/>
        <v>114</v>
      </c>
      <c r="DV342" s="886">
        <f t="shared" si="397"/>
        <v>114</v>
      </c>
      <c r="DW342" s="888">
        <f t="shared" ref="DW342:DW405" si="413">IF(CW342&gt;0,CW342-DE342,)</f>
        <v>198</v>
      </c>
      <c r="DX342" s="886">
        <f t="shared" si="398"/>
        <v>198</v>
      </c>
      <c r="DY342" s="886">
        <f t="shared" si="399"/>
        <v>198</v>
      </c>
      <c r="DZ342" s="954">
        <f t="shared" si="356"/>
        <v>274</v>
      </c>
      <c r="EA342" s="885">
        <f t="shared" si="400"/>
        <v>274</v>
      </c>
      <c r="EB342" s="885">
        <f t="shared" si="401"/>
        <v>274</v>
      </c>
      <c r="EC342" s="772">
        <v>99</v>
      </c>
      <c r="ED342" s="779">
        <v>65</v>
      </c>
      <c r="EE342" s="1054">
        <v>122</v>
      </c>
      <c r="EF342" s="763"/>
      <c r="EG342" s="767"/>
      <c r="EH342" s="782"/>
      <c r="EI342" s="774">
        <f t="shared" si="402"/>
        <v>15</v>
      </c>
      <c r="EJ342" s="774">
        <f t="shared" si="403"/>
        <v>133</v>
      </c>
      <c r="EK342" s="775">
        <f t="shared" si="404"/>
        <v>152</v>
      </c>
      <c r="EL342" s="772">
        <v>35</v>
      </c>
      <c r="EM342" s="767">
        <v>36</v>
      </c>
      <c r="EN342" s="770">
        <v>37</v>
      </c>
      <c r="EO342" s="772"/>
      <c r="EP342" s="767"/>
      <c r="EQ342" s="782">
        <v>11</v>
      </c>
      <c r="ER342" s="772">
        <v>26</v>
      </c>
      <c r="ES342" s="779">
        <v>31</v>
      </c>
      <c r="ET342" s="781">
        <v>18</v>
      </c>
      <c r="EU342" s="774">
        <f t="shared" si="405"/>
        <v>192</v>
      </c>
      <c r="EV342" s="774">
        <f t="shared" si="406"/>
        <v>96</v>
      </c>
      <c r="EW342" s="775">
        <f t="shared" si="407"/>
        <v>48</v>
      </c>
      <c r="EX342" s="772"/>
      <c r="EY342" s="767"/>
      <c r="EZ342" s="770"/>
    </row>
    <row r="343" spans="1:156">
      <c r="A343" s="658" t="s">
        <v>125</v>
      </c>
      <c r="B343" s="659" t="s">
        <v>834</v>
      </c>
      <c r="C343" s="834"/>
      <c r="D343" s="660">
        <v>198905</v>
      </c>
      <c r="E343" s="567">
        <v>10</v>
      </c>
      <c r="F343" s="762"/>
      <c r="G343" s="763"/>
      <c r="H343" s="763"/>
      <c r="I343" s="764"/>
      <c r="J343" s="764"/>
      <c r="K343" s="764"/>
      <c r="L343" s="765"/>
      <c r="M343" s="762"/>
      <c r="N343" s="763"/>
      <c r="O343" s="766"/>
      <c r="P343" s="766"/>
      <c r="Q343" s="763"/>
      <c r="R343" s="763"/>
      <c r="S343" s="763"/>
      <c r="T343" s="763"/>
      <c r="U343" s="763"/>
      <c r="V343" s="764"/>
      <c r="W343" s="767"/>
      <c r="X343" s="765"/>
      <c r="Y343" s="762"/>
      <c r="Z343" s="763"/>
      <c r="AA343" s="763"/>
      <c r="AB343" s="763"/>
      <c r="AC343" s="764"/>
      <c r="AD343" s="767"/>
      <c r="AE343" s="763"/>
      <c r="AF343" s="763"/>
      <c r="AG343" s="763"/>
      <c r="AH343" s="764"/>
      <c r="AI343" s="767"/>
      <c r="AJ343" s="765"/>
      <c r="AK343" s="892">
        <f t="shared" si="357"/>
        <v>0</v>
      </c>
      <c r="AL343" s="884">
        <f t="shared" si="358"/>
        <v>0</v>
      </c>
      <c r="AM343" s="883">
        <f t="shared" si="359"/>
        <v>0</v>
      </c>
      <c r="AN343" s="884">
        <f t="shared" si="360"/>
        <v>0</v>
      </c>
      <c r="AO343" s="883">
        <f t="shared" si="361"/>
        <v>0</v>
      </c>
      <c r="AP343" s="884">
        <f t="shared" si="362"/>
        <v>0</v>
      </c>
      <c r="AQ343" s="768">
        <f t="shared" si="363"/>
        <v>0</v>
      </c>
      <c r="AR343" s="883">
        <f t="shared" si="364"/>
        <v>0</v>
      </c>
      <c r="AS343" s="886">
        <f t="shared" si="365"/>
        <v>0</v>
      </c>
      <c r="AT343" s="888">
        <f t="shared" si="366"/>
        <v>0</v>
      </c>
      <c r="AU343" s="886">
        <f t="shared" si="367"/>
        <v>0</v>
      </c>
      <c r="AV343" s="886">
        <f t="shared" si="368"/>
        <v>0</v>
      </c>
      <c r="AW343" s="888">
        <f t="shared" si="369"/>
        <v>0</v>
      </c>
      <c r="AX343" s="886">
        <f t="shared" si="370"/>
        <v>0</v>
      </c>
      <c r="AY343" s="886">
        <f t="shared" si="371"/>
        <v>0</v>
      </c>
      <c r="AZ343" s="888">
        <f t="shared" si="372"/>
        <v>0</v>
      </c>
      <c r="BA343" s="884">
        <f t="shared" si="373"/>
        <v>0</v>
      </c>
      <c r="BB343" s="883">
        <f t="shared" si="374"/>
        <v>0</v>
      </c>
      <c r="BC343" s="884">
        <f t="shared" si="375"/>
        <v>0</v>
      </c>
      <c r="BD343" s="883">
        <f t="shared" si="376"/>
        <v>0</v>
      </c>
      <c r="BE343" s="886">
        <f t="shared" si="377"/>
        <v>0</v>
      </c>
      <c r="BF343" s="886">
        <f t="shared" si="378"/>
        <v>0</v>
      </c>
      <c r="BG343" s="888">
        <f t="shared" si="379"/>
        <v>0</v>
      </c>
      <c r="BH343" s="886">
        <f t="shared" si="380"/>
        <v>0</v>
      </c>
      <c r="BI343" s="886">
        <f t="shared" si="381"/>
        <v>0</v>
      </c>
      <c r="BJ343" s="890">
        <f t="shared" si="382"/>
        <v>0</v>
      </c>
      <c r="BK343" s="885">
        <f t="shared" si="383"/>
        <v>0</v>
      </c>
      <c r="BL343" s="885">
        <f t="shared" si="384"/>
        <v>0</v>
      </c>
      <c r="BM343" s="762"/>
      <c r="BN343" s="764"/>
      <c r="BO343" s="770"/>
      <c r="BP343" s="763"/>
      <c r="BQ343" s="764"/>
      <c r="BR343" s="770"/>
      <c r="BS343" s="768">
        <f t="shared" si="385"/>
        <v>0</v>
      </c>
      <c r="BT343" s="768">
        <f t="shared" si="386"/>
        <v>0</v>
      </c>
      <c r="BU343" s="771">
        <f t="shared" si="387"/>
        <v>0</v>
      </c>
      <c r="BV343" s="772"/>
      <c r="BW343" s="767"/>
      <c r="BX343" s="765"/>
      <c r="BY343" s="772"/>
      <c r="BZ343" s="767"/>
      <c r="CA343" s="765"/>
      <c r="CB343" s="772"/>
      <c r="CC343" s="767"/>
      <c r="CD343" s="765"/>
      <c r="CE343" s="773">
        <f t="shared" si="388"/>
        <v>0</v>
      </c>
      <c r="CF343" s="774">
        <f t="shared" si="389"/>
        <v>0</v>
      </c>
      <c r="CG343" s="775">
        <f t="shared" si="390"/>
        <v>0</v>
      </c>
      <c r="CH343" s="772"/>
      <c r="CI343" s="767"/>
      <c r="CJ343" s="776"/>
      <c r="CK343" s="874">
        <v>739</v>
      </c>
      <c r="CL343" s="778">
        <v>865</v>
      </c>
      <c r="CM343" s="764">
        <v>585</v>
      </c>
      <c r="CN343" s="764">
        <v>304</v>
      </c>
      <c r="CO343" s="779">
        <v>517</v>
      </c>
      <c r="CP343" s="780">
        <v>401</v>
      </c>
      <c r="CQ343" s="777">
        <v>95</v>
      </c>
      <c r="CR343" s="778">
        <v>93</v>
      </c>
      <c r="CS343" s="778">
        <v>88</v>
      </c>
      <c r="CT343" s="778">
        <v>67</v>
      </c>
      <c r="CU343" s="778">
        <v>63</v>
      </c>
      <c r="CV343" s="740">
        <v>68</v>
      </c>
      <c r="CW343" s="779">
        <v>98</v>
      </c>
      <c r="CX343" s="856">
        <v>154</v>
      </c>
      <c r="CY343" s="777"/>
      <c r="CZ343" s="778"/>
      <c r="DA343" s="778"/>
      <c r="DB343" s="778">
        <v>0</v>
      </c>
      <c r="DC343" s="778">
        <v>0</v>
      </c>
      <c r="DD343" s="779">
        <v>0</v>
      </c>
      <c r="DE343" s="779">
        <v>0</v>
      </c>
      <c r="DF343" s="776">
        <v>0</v>
      </c>
      <c r="DG343" s="892">
        <f t="shared" si="408"/>
        <v>95</v>
      </c>
      <c r="DH343" s="884">
        <f t="shared" si="391"/>
        <v>0</v>
      </c>
      <c r="DI343" s="883">
        <f t="shared" si="409"/>
        <v>93</v>
      </c>
      <c r="DJ343" s="884">
        <f t="shared" si="392"/>
        <v>0</v>
      </c>
      <c r="DK343" s="883">
        <f t="shared" si="410"/>
        <v>88</v>
      </c>
      <c r="DL343" s="884">
        <f t="shared" si="393"/>
        <v>0</v>
      </c>
      <c r="DM343" s="888">
        <f t="shared" si="352"/>
        <v>67</v>
      </c>
      <c r="DN343" s="886">
        <f t="shared" si="394"/>
        <v>67</v>
      </c>
      <c r="DO343" s="886">
        <f t="shared" si="353"/>
        <v>67</v>
      </c>
      <c r="DP343" s="888">
        <f t="shared" si="411"/>
        <v>63</v>
      </c>
      <c r="DQ343" s="886">
        <f t="shared" si="395"/>
        <v>63</v>
      </c>
      <c r="DR343" s="886">
        <f t="shared" si="354"/>
        <v>63</v>
      </c>
      <c r="DS343" s="888">
        <f t="shared" si="412"/>
        <v>68</v>
      </c>
      <c r="DT343" s="886">
        <f t="shared" si="396"/>
        <v>68</v>
      </c>
      <c r="DU343" s="886">
        <f t="shared" si="355"/>
        <v>68</v>
      </c>
      <c r="DV343" s="886">
        <f t="shared" si="397"/>
        <v>68</v>
      </c>
      <c r="DW343" s="888">
        <f t="shared" si="413"/>
        <v>98</v>
      </c>
      <c r="DX343" s="886">
        <f t="shared" si="398"/>
        <v>98</v>
      </c>
      <c r="DY343" s="886">
        <f t="shared" si="399"/>
        <v>98</v>
      </c>
      <c r="DZ343" s="954">
        <f t="shared" si="356"/>
        <v>154</v>
      </c>
      <c r="EA343" s="885">
        <f t="shared" si="400"/>
        <v>154</v>
      </c>
      <c r="EB343" s="885">
        <f t="shared" si="401"/>
        <v>154</v>
      </c>
      <c r="EC343" s="772">
        <v>54</v>
      </c>
      <c r="ED343" s="779">
        <v>30</v>
      </c>
      <c r="EE343" s="1054">
        <v>60</v>
      </c>
      <c r="EF343" s="763"/>
      <c r="EG343" s="767"/>
      <c r="EH343" s="782"/>
      <c r="EI343" s="774">
        <f t="shared" si="402"/>
        <v>14</v>
      </c>
      <c r="EJ343" s="774">
        <f t="shared" si="403"/>
        <v>68</v>
      </c>
      <c r="EK343" s="775">
        <f t="shared" si="404"/>
        <v>94</v>
      </c>
      <c r="EL343" s="772">
        <v>7</v>
      </c>
      <c r="EM343" s="767">
        <v>5</v>
      </c>
      <c r="EN343" s="770">
        <v>3</v>
      </c>
      <c r="EO343" s="772"/>
      <c r="EP343" s="767"/>
      <c r="EQ343" s="782">
        <v>6</v>
      </c>
      <c r="ER343" s="772"/>
      <c r="ES343" s="779"/>
      <c r="ET343" s="781">
        <v>22</v>
      </c>
      <c r="EU343" s="774">
        <f t="shared" si="405"/>
        <v>60</v>
      </c>
      <c r="EV343" s="774">
        <f t="shared" si="406"/>
        <v>58</v>
      </c>
      <c r="EW343" s="775">
        <f t="shared" si="407"/>
        <v>37</v>
      </c>
      <c r="EX343" s="772"/>
      <c r="EY343" s="767"/>
      <c r="EZ343" s="770"/>
    </row>
    <row r="344" spans="1:156">
      <c r="A344" s="663" t="s">
        <v>125</v>
      </c>
      <c r="B344" s="659" t="s">
        <v>835</v>
      </c>
      <c r="C344" s="835"/>
      <c r="D344" s="660">
        <v>198914</v>
      </c>
      <c r="E344" s="567">
        <v>10</v>
      </c>
      <c r="F344" s="762"/>
      <c r="G344" s="763"/>
      <c r="H344" s="763"/>
      <c r="I344" s="764"/>
      <c r="J344" s="764"/>
      <c r="K344" s="764"/>
      <c r="L344" s="765"/>
      <c r="M344" s="762"/>
      <c r="N344" s="763"/>
      <c r="O344" s="766"/>
      <c r="P344" s="766"/>
      <c r="Q344" s="763"/>
      <c r="R344" s="763"/>
      <c r="S344" s="763"/>
      <c r="T344" s="763"/>
      <c r="U344" s="763"/>
      <c r="V344" s="764"/>
      <c r="W344" s="767"/>
      <c r="X344" s="765"/>
      <c r="Y344" s="762"/>
      <c r="Z344" s="763"/>
      <c r="AA344" s="763"/>
      <c r="AB344" s="763"/>
      <c r="AC344" s="764"/>
      <c r="AD344" s="767"/>
      <c r="AE344" s="763"/>
      <c r="AF344" s="763"/>
      <c r="AG344" s="763"/>
      <c r="AH344" s="764"/>
      <c r="AI344" s="767"/>
      <c r="AJ344" s="765"/>
      <c r="AK344" s="892">
        <f t="shared" si="357"/>
        <v>0</v>
      </c>
      <c r="AL344" s="884">
        <f t="shared" si="358"/>
        <v>0</v>
      </c>
      <c r="AM344" s="883">
        <f t="shared" si="359"/>
        <v>0</v>
      </c>
      <c r="AN344" s="884">
        <f t="shared" si="360"/>
        <v>0</v>
      </c>
      <c r="AO344" s="883">
        <f t="shared" si="361"/>
        <v>0</v>
      </c>
      <c r="AP344" s="884">
        <f t="shared" si="362"/>
        <v>0</v>
      </c>
      <c r="AQ344" s="768">
        <f t="shared" si="363"/>
        <v>0</v>
      </c>
      <c r="AR344" s="883">
        <f t="shared" si="364"/>
        <v>0</v>
      </c>
      <c r="AS344" s="886">
        <f t="shared" si="365"/>
        <v>0</v>
      </c>
      <c r="AT344" s="888">
        <f t="shared" si="366"/>
        <v>0</v>
      </c>
      <c r="AU344" s="886">
        <f t="shared" si="367"/>
        <v>0</v>
      </c>
      <c r="AV344" s="886">
        <f t="shared" si="368"/>
        <v>0</v>
      </c>
      <c r="AW344" s="888">
        <f t="shared" si="369"/>
        <v>0</v>
      </c>
      <c r="AX344" s="886">
        <f t="shared" si="370"/>
        <v>0</v>
      </c>
      <c r="AY344" s="886">
        <f t="shared" si="371"/>
        <v>0</v>
      </c>
      <c r="AZ344" s="888">
        <f t="shared" si="372"/>
        <v>0</v>
      </c>
      <c r="BA344" s="884">
        <f t="shared" si="373"/>
        <v>0</v>
      </c>
      <c r="BB344" s="883">
        <f t="shared" si="374"/>
        <v>0</v>
      </c>
      <c r="BC344" s="884">
        <f t="shared" si="375"/>
        <v>0</v>
      </c>
      <c r="BD344" s="883">
        <f t="shared" si="376"/>
        <v>0</v>
      </c>
      <c r="BE344" s="886">
        <f t="shared" si="377"/>
        <v>0</v>
      </c>
      <c r="BF344" s="886">
        <f t="shared" si="378"/>
        <v>0</v>
      </c>
      <c r="BG344" s="888">
        <f t="shared" si="379"/>
        <v>0</v>
      </c>
      <c r="BH344" s="886">
        <f t="shared" si="380"/>
        <v>0</v>
      </c>
      <c r="BI344" s="886">
        <f t="shared" si="381"/>
        <v>0</v>
      </c>
      <c r="BJ344" s="890">
        <f t="shared" si="382"/>
        <v>0</v>
      </c>
      <c r="BK344" s="885">
        <f t="shared" si="383"/>
        <v>0</v>
      </c>
      <c r="BL344" s="885">
        <f t="shared" si="384"/>
        <v>0</v>
      </c>
      <c r="BM344" s="762"/>
      <c r="BN344" s="764"/>
      <c r="BO344" s="770"/>
      <c r="BP344" s="763"/>
      <c r="BQ344" s="764"/>
      <c r="BR344" s="770"/>
      <c r="BS344" s="768">
        <f t="shared" si="385"/>
        <v>0</v>
      </c>
      <c r="BT344" s="768">
        <f t="shared" si="386"/>
        <v>0</v>
      </c>
      <c r="BU344" s="771">
        <f t="shared" si="387"/>
        <v>0</v>
      </c>
      <c r="BV344" s="772"/>
      <c r="BW344" s="767"/>
      <c r="BX344" s="765"/>
      <c r="BY344" s="772"/>
      <c r="BZ344" s="767"/>
      <c r="CA344" s="765"/>
      <c r="CB344" s="772"/>
      <c r="CC344" s="767"/>
      <c r="CD344" s="765"/>
      <c r="CE344" s="773">
        <f t="shared" si="388"/>
        <v>0</v>
      </c>
      <c r="CF344" s="774">
        <f t="shared" si="389"/>
        <v>0</v>
      </c>
      <c r="CG344" s="775">
        <f t="shared" si="390"/>
        <v>0</v>
      </c>
      <c r="CH344" s="772"/>
      <c r="CI344" s="767"/>
      <c r="CJ344" s="776"/>
      <c r="CK344" s="874">
        <v>588</v>
      </c>
      <c r="CL344" s="778">
        <v>217</v>
      </c>
      <c r="CM344" s="764">
        <v>887</v>
      </c>
      <c r="CN344" s="764">
        <v>935</v>
      </c>
      <c r="CO344" s="779">
        <v>438</v>
      </c>
      <c r="CP344" s="780">
        <v>985</v>
      </c>
      <c r="CQ344" s="777">
        <v>103</v>
      </c>
      <c r="CR344" s="778">
        <v>100</v>
      </c>
      <c r="CS344" s="778">
        <v>224</v>
      </c>
      <c r="CT344" s="778">
        <v>29</v>
      </c>
      <c r="CU344" s="778">
        <v>174</v>
      </c>
      <c r="CV344" s="740">
        <v>179</v>
      </c>
      <c r="CW344" s="779">
        <v>197</v>
      </c>
      <c r="CX344" s="856">
        <v>154</v>
      </c>
      <c r="CY344" s="777"/>
      <c r="CZ344" s="778"/>
      <c r="DA344" s="778"/>
      <c r="DB344" s="778">
        <v>0</v>
      </c>
      <c r="DC344" s="778">
        <v>0</v>
      </c>
      <c r="DD344" s="779">
        <v>0</v>
      </c>
      <c r="DE344" s="779">
        <v>0</v>
      </c>
      <c r="DF344" s="776">
        <v>0</v>
      </c>
      <c r="DG344" s="892">
        <f t="shared" si="408"/>
        <v>103</v>
      </c>
      <c r="DH344" s="884">
        <f t="shared" si="391"/>
        <v>0</v>
      </c>
      <c r="DI344" s="883">
        <f t="shared" si="409"/>
        <v>100</v>
      </c>
      <c r="DJ344" s="884">
        <f t="shared" si="392"/>
        <v>0</v>
      </c>
      <c r="DK344" s="883">
        <f t="shared" si="410"/>
        <v>224</v>
      </c>
      <c r="DL344" s="884">
        <f t="shared" si="393"/>
        <v>0</v>
      </c>
      <c r="DM344" s="888">
        <f t="shared" si="352"/>
        <v>29</v>
      </c>
      <c r="DN344" s="886">
        <f t="shared" si="394"/>
        <v>29</v>
      </c>
      <c r="DO344" s="886">
        <f t="shared" si="353"/>
        <v>29</v>
      </c>
      <c r="DP344" s="888">
        <f t="shared" si="411"/>
        <v>174</v>
      </c>
      <c r="DQ344" s="886">
        <f t="shared" si="395"/>
        <v>174</v>
      </c>
      <c r="DR344" s="886">
        <f t="shared" si="354"/>
        <v>174</v>
      </c>
      <c r="DS344" s="888">
        <f t="shared" si="412"/>
        <v>179</v>
      </c>
      <c r="DT344" s="886">
        <f t="shared" si="396"/>
        <v>179</v>
      </c>
      <c r="DU344" s="886">
        <f t="shared" si="355"/>
        <v>179</v>
      </c>
      <c r="DV344" s="886">
        <f t="shared" si="397"/>
        <v>179</v>
      </c>
      <c r="DW344" s="888">
        <f t="shared" si="413"/>
        <v>197</v>
      </c>
      <c r="DX344" s="886">
        <f t="shared" si="398"/>
        <v>197</v>
      </c>
      <c r="DY344" s="886">
        <f t="shared" si="399"/>
        <v>197</v>
      </c>
      <c r="DZ344" s="954">
        <f t="shared" si="356"/>
        <v>154</v>
      </c>
      <c r="EA344" s="885">
        <f t="shared" si="400"/>
        <v>154</v>
      </c>
      <c r="EB344" s="885">
        <f t="shared" si="401"/>
        <v>154</v>
      </c>
      <c r="EC344" s="772">
        <v>135</v>
      </c>
      <c r="ED344" s="779">
        <v>135</v>
      </c>
      <c r="EE344" s="1054">
        <v>150</v>
      </c>
      <c r="EF344" s="763"/>
      <c r="EG344" s="767"/>
      <c r="EH344" s="782"/>
      <c r="EI344" s="774">
        <f t="shared" si="402"/>
        <v>44</v>
      </c>
      <c r="EJ344" s="774">
        <f t="shared" si="403"/>
        <v>62</v>
      </c>
      <c r="EK344" s="775">
        <f t="shared" si="404"/>
        <v>4</v>
      </c>
      <c r="EL344" s="772">
        <v>17</v>
      </c>
      <c r="EM344" s="767">
        <v>109</v>
      </c>
      <c r="EN344" s="770">
        <v>85</v>
      </c>
      <c r="EO344" s="772"/>
      <c r="EP344" s="767"/>
      <c r="EQ344" s="782">
        <v>0</v>
      </c>
      <c r="ER344" s="772"/>
      <c r="ES344" s="779"/>
      <c r="ET344" s="781"/>
      <c r="EU344" s="774">
        <f t="shared" si="405"/>
        <v>12</v>
      </c>
      <c r="EV344" s="774">
        <f t="shared" si="406"/>
        <v>65</v>
      </c>
      <c r="EW344" s="775">
        <f t="shared" si="407"/>
        <v>94</v>
      </c>
      <c r="EX344" s="772"/>
      <c r="EY344" s="767"/>
      <c r="EZ344" s="770"/>
    </row>
    <row r="345" spans="1:156">
      <c r="A345" s="658" t="s">
        <v>125</v>
      </c>
      <c r="B345" s="659" t="s">
        <v>836</v>
      </c>
      <c r="C345" s="834"/>
      <c r="D345" s="660">
        <v>198923</v>
      </c>
      <c r="E345" s="567">
        <v>10</v>
      </c>
      <c r="F345" s="762"/>
      <c r="G345" s="763"/>
      <c r="H345" s="763"/>
      <c r="I345" s="764"/>
      <c r="J345" s="764"/>
      <c r="K345" s="764"/>
      <c r="L345" s="765"/>
      <c r="M345" s="762"/>
      <c r="N345" s="763"/>
      <c r="O345" s="766"/>
      <c r="P345" s="766"/>
      <c r="Q345" s="763"/>
      <c r="R345" s="763"/>
      <c r="S345" s="763"/>
      <c r="T345" s="763"/>
      <c r="U345" s="763"/>
      <c r="V345" s="764"/>
      <c r="W345" s="767"/>
      <c r="X345" s="765"/>
      <c r="Y345" s="762"/>
      <c r="Z345" s="763"/>
      <c r="AA345" s="763"/>
      <c r="AB345" s="763"/>
      <c r="AC345" s="764"/>
      <c r="AD345" s="767"/>
      <c r="AE345" s="763"/>
      <c r="AF345" s="763"/>
      <c r="AG345" s="763"/>
      <c r="AH345" s="764"/>
      <c r="AI345" s="767"/>
      <c r="AJ345" s="765"/>
      <c r="AK345" s="892">
        <f t="shared" si="357"/>
        <v>0</v>
      </c>
      <c r="AL345" s="884">
        <f t="shared" si="358"/>
        <v>0</v>
      </c>
      <c r="AM345" s="883">
        <f t="shared" si="359"/>
        <v>0</v>
      </c>
      <c r="AN345" s="884">
        <f t="shared" si="360"/>
        <v>0</v>
      </c>
      <c r="AO345" s="883">
        <f t="shared" si="361"/>
        <v>0</v>
      </c>
      <c r="AP345" s="884">
        <f t="shared" si="362"/>
        <v>0</v>
      </c>
      <c r="AQ345" s="768">
        <f t="shared" si="363"/>
        <v>0</v>
      </c>
      <c r="AR345" s="883">
        <f t="shared" si="364"/>
        <v>0</v>
      </c>
      <c r="AS345" s="886">
        <f t="shared" si="365"/>
        <v>0</v>
      </c>
      <c r="AT345" s="888">
        <f t="shared" si="366"/>
        <v>0</v>
      </c>
      <c r="AU345" s="886">
        <f t="shared" si="367"/>
        <v>0</v>
      </c>
      <c r="AV345" s="886">
        <f t="shared" si="368"/>
        <v>0</v>
      </c>
      <c r="AW345" s="888">
        <f t="shared" si="369"/>
        <v>0</v>
      </c>
      <c r="AX345" s="886">
        <f t="shared" si="370"/>
        <v>0</v>
      </c>
      <c r="AY345" s="886">
        <f t="shared" si="371"/>
        <v>0</v>
      </c>
      <c r="AZ345" s="888">
        <f t="shared" si="372"/>
        <v>0</v>
      </c>
      <c r="BA345" s="884">
        <f t="shared" si="373"/>
        <v>0</v>
      </c>
      <c r="BB345" s="883">
        <f t="shared" si="374"/>
        <v>0</v>
      </c>
      <c r="BC345" s="884">
        <f t="shared" si="375"/>
        <v>0</v>
      </c>
      <c r="BD345" s="883">
        <f t="shared" si="376"/>
        <v>0</v>
      </c>
      <c r="BE345" s="886">
        <f t="shared" si="377"/>
        <v>0</v>
      </c>
      <c r="BF345" s="886">
        <f t="shared" si="378"/>
        <v>0</v>
      </c>
      <c r="BG345" s="888">
        <f t="shared" si="379"/>
        <v>0</v>
      </c>
      <c r="BH345" s="886">
        <f t="shared" si="380"/>
        <v>0</v>
      </c>
      <c r="BI345" s="886">
        <f t="shared" si="381"/>
        <v>0</v>
      </c>
      <c r="BJ345" s="890">
        <f t="shared" si="382"/>
        <v>0</v>
      </c>
      <c r="BK345" s="885">
        <f t="shared" si="383"/>
        <v>0</v>
      </c>
      <c r="BL345" s="885">
        <f t="shared" si="384"/>
        <v>0</v>
      </c>
      <c r="BM345" s="762"/>
      <c r="BN345" s="764"/>
      <c r="BO345" s="770"/>
      <c r="BP345" s="763"/>
      <c r="BQ345" s="764"/>
      <c r="BR345" s="770"/>
      <c r="BS345" s="768">
        <f t="shared" si="385"/>
        <v>0</v>
      </c>
      <c r="BT345" s="768">
        <f t="shared" si="386"/>
        <v>0</v>
      </c>
      <c r="BU345" s="771">
        <f t="shared" si="387"/>
        <v>0</v>
      </c>
      <c r="BV345" s="772"/>
      <c r="BW345" s="767"/>
      <c r="BX345" s="765"/>
      <c r="BY345" s="772"/>
      <c r="BZ345" s="767"/>
      <c r="CA345" s="765"/>
      <c r="CB345" s="772"/>
      <c r="CC345" s="767"/>
      <c r="CD345" s="765"/>
      <c r="CE345" s="773">
        <f t="shared" si="388"/>
        <v>0</v>
      </c>
      <c r="CF345" s="774">
        <f t="shared" si="389"/>
        <v>0</v>
      </c>
      <c r="CG345" s="775">
        <f t="shared" si="390"/>
        <v>0</v>
      </c>
      <c r="CH345" s="772"/>
      <c r="CI345" s="767"/>
      <c r="CJ345" s="776"/>
      <c r="CK345" s="874">
        <v>395</v>
      </c>
      <c r="CL345" s="778">
        <v>405</v>
      </c>
      <c r="CM345" s="764">
        <v>437</v>
      </c>
      <c r="CN345" s="764">
        <v>503</v>
      </c>
      <c r="CO345" s="779">
        <v>671</v>
      </c>
      <c r="CP345" s="780">
        <v>564</v>
      </c>
      <c r="CQ345" s="777">
        <v>108</v>
      </c>
      <c r="CR345" s="778">
        <v>114</v>
      </c>
      <c r="CS345" s="778">
        <v>104</v>
      </c>
      <c r="CT345" s="778">
        <v>117</v>
      </c>
      <c r="CU345" s="778">
        <v>127</v>
      </c>
      <c r="CV345" s="764">
        <v>103</v>
      </c>
      <c r="CW345" s="779">
        <v>213</v>
      </c>
      <c r="CX345" s="856">
        <v>194</v>
      </c>
      <c r="CY345" s="777"/>
      <c r="CZ345" s="778"/>
      <c r="DA345" s="778"/>
      <c r="DB345" s="778">
        <v>0</v>
      </c>
      <c r="DC345" s="778">
        <v>0</v>
      </c>
      <c r="DD345" s="779">
        <v>0</v>
      </c>
      <c r="DE345" s="779">
        <v>0</v>
      </c>
      <c r="DF345" s="776">
        <v>0</v>
      </c>
      <c r="DG345" s="892">
        <f t="shared" si="408"/>
        <v>108</v>
      </c>
      <c r="DH345" s="884">
        <f t="shared" si="391"/>
        <v>0</v>
      </c>
      <c r="DI345" s="883">
        <f t="shared" si="409"/>
        <v>114</v>
      </c>
      <c r="DJ345" s="884">
        <f t="shared" si="392"/>
        <v>0</v>
      </c>
      <c r="DK345" s="883">
        <f t="shared" si="410"/>
        <v>104</v>
      </c>
      <c r="DL345" s="884">
        <f t="shared" si="393"/>
        <v>0</v>
      </c>
      <c r="DM345" s="888">
        <f t="shared" si="352"/>
        <v>117</v>
      </c>
      <c r="DN345" s="886">
        <f t="shared" si="394"/>
        <v>117</v>
      </c>
      <c r="DO345" s="886">
        <f t="shared" si="353"/>
        <v>117</v>
      </c>
      <c r="DP345" s="888">
        <f t="shared" si="411"/>
        <v>127</v>
      </c>
      <c r="DQ345" s="886">
        <f t="shared" si="395"/>
        <v>127</v>
      </c>
      <c r="DR345" s="886">
        <f t="shared" si="354"/>
        <v>127</v>
      </c>
      <c r="DS345" s="888">
        <f t="shared" si="412"/>
        <v>103</v>
      </c>
      <c r="DT345" s="886">
        <f t="shared" si="396"/>
        <v>103</v>
      </c>
      <c r="DU345" s="886">
        <f t="shared" si="355"/>
        <v>103</v>
      </c>
      <c r="DV345" s="886">
        <f t="shared" si="397"/>
        <v>103</v>
      </c>
      <c r="DW345" s="888">
        <f t="shared" si="413"/>
        <v>213</v>
      </c>
      <c r="DX345" s="886">
        <f t="shared" si="398"/>
        <v>213</v>
      </c>
      <c r="DY345" s="886">
        <f t="shared" si="399"/>
        <v>213</v>
      </c>
      <c r="DZ345" s="954">
        <f t="shared" si="356"/>
        <v>194</v>
      </c>
      <c r="EA345" s="885">
        <f t="shared" si="400"/>
        <v>194</v>
      </c>
      <c r="EB345" s="885">
        <f t="shared" si="401"/>
        <v>194</v>
      </c>
      <c r="EC345" s="772">
        <v>87</v>
      </c>
      <c r="ED345" s="779">
        <v>63</v>
      </c>
      <c r="EE345" s="1054">
        <v>104</v>
      </c>
      <c r="EF345" s="763"/>
      <c r="EG345" s="767"/>
      <c r="EH345" s="782"/>
      <c r="EI345" s="774">
        <f t="shared" si="402"/>
        <v>16</v>
      </c>
      <c r="EJ345" s="774">
        <f t="shared" si="403"/>
        <v>150</v>
      </c>
      <c r="EK345" s="775">
        <f t="shared" si="404"/>
        <v>90</v>
      </c>
      <c r="EL345" s="772">
        <v>22</v>
      </c>
      <c r="EM345" s="767">
        <v>38</v>
      </c>
      <c r="EN345" s="770">
        <v>44</v>
      </c>
      <c r="EO345" s="772"/>
      <c r="EP345" s="767"/>
      <c r="EQ345" s="782">
        <v>0</v>
      </c>
      <c r="ER345" s="772">
        <v>15</v>
      </c>
      <c r="ES345" s="779">
        <v>39</v>
      </c>
      <c r="ET345" s="781">
        <v>9</v>
      </c>
      <c r="EU345" s="774">
        <f t="shared" si="405"/>
        <v>80</v>
      </c>
      <c r="EV345" s="774">
        <f t="shared" si="406"/>
        <v>50</v>
      </c>
      <c r="EW345" s="775">
        <f t="shared" si="407"/>
        <v>50</v>
      </c>
      <c r="EX345" s="772"/>
      <c r="EY345" s="767"/>
      <c r="EZ345" s="770"/>
    </row>
    <row r="346" spans="1:156">
      <c r="A346" s="658" t="s">
        <v>125</v>
      </c>
      <c r="B346" s="659" t="s">
        <v>837</v>
      </c>
      <c r="C346" s="834"/>
      <c r="D346" s="660">
        <v>199023</v>
      </c>
      <c r="E346" s="567">
        <v>10</v>
      </c>
      <c r="F346" s="762"/>
      <c r="G346" s="763"/>
      <c r="H346" s="763"/>
      <c r="I346" s="764"/>
      <c r="J346" s="764"/>
      <c r="K346" s="764"/>
      <c r="L346" s="765"/>
      <c r="M346" s="762"/>
      <c r="N346" s="763"/>
      <c r="O346" s="766"/>
      <c r="P346" s="766"/>
      <c r="Q346" s="763"/>
      <c r="R346" s="763"/>
      <c r="S346" s="763"/>
      <c r="T346" s="763"/>
      <c r="U346" s="763"/>
      <c r="V346" s="764"/>
      <c r="W346" s="767"/>
      <c r="X346" s="765"/>
      <c r="Y346" s="762"/>
      <c r="Z346" s="763"/>
      <c r="AA346" s="763"/>
      <c r="AB346" s="763"/>
      <c r="AC346" s="764"/>
      <c r="AD346" s="767"/>
      <c r="AE346" s="763"/>
      <c r="AF346" s="763"/>
      <c r="AG346" s="763"/>
      <c r="AH346" s="764"/>
      <c r="AI346" s="767"/>
      <c r="AJ346" s="765"/>
      <c r="AK346" s="892">
        <f t="shared" si="357"/>
        <v>0</v>
      </c>
      <c r="AL346" s="884">
        <f t="shared" si="358"/>
        <v>0</v>
      </c>
      <c r="AM346" s="883">
        <f t="shared" si="359"/>
        <v>0</v>
      </c>
      <c r="AN346" s="884">
        <f t="shared" si="360"/>
        <v>0</v>
      </c>
      <c r="AO346" s="883">
        <f t="shared" si="361"/>
        <v>0</v>
      </c>
      <c r="AP346" s="884">
        <f t="shared" si="362"/>
        <v>0</v>
      </c>
      <c r="AQ346" s="768">
        <f t="shared" si="363"/>
        <v>0</v>
      </c>
      <c r="AR346" s="883">
        <f t="shared" si="364"/>
        <v>0</v>
      </c>
      <c r="AS346" s="886">
        <f t="shared" si="365"/>
        <v>0</v>
      </c>
      <c r="AT346" s="888">
        <f t="shared" si="366"/>
        <v>0</v>
      </c>
      <c r="AU346" s="886">
        <f t="shared" si="367"/>
        <v>0</v>
      </c>
      <c r="AV346" s="886">
        <f t="shared" si="368"/>
        <v>0</v>
      </c>
      <c r="AW346" s="888">
        <f t="shared" si="369"/>
        <v>0</v>
      </c>
      <c r="AX346" s="886">
        <f t="shared" si="370"/>
        <v>0</v>
      </c>
      <c r="AY346" s="886">
        <f t="shared" si="371"/>
        <v>0</v>
      </c>
      <c r="AZ346" s="888">
        <f t="shared" si="372"/>
        <v>0</v>
      </c>
      <c r="BA346" s="884">
        <f t="shared" si="373"/>
        <v>0</v>
      </c>
      <c r="BB346" s="883">
        <f t="shared" si="374"/>
        <v>0</v>
      </c>
      <c r="BC346" s="884">
        <f t="shared" si="375"/>
        <v>0</v>
      </c>
      <c r="BD346" s="883">
        <f t="shared" si="376"/>
        <v>0</v>
      </c>
      <c r="BE346" s="886">
        <f t="shared" si="377"/>
        <v>0</v>
      </c>
      <c r="BF346" s="886">
        <f t="shared" si="378"/>
        <v>0</v>
      </c>
      <c r="BG346" s="888">
        <f t="shared" si="379"/>
        <v>0</v>
      </c>
      <c r="BH346" s="886">
        <f t="shared" si="380"/>
        <v>0</v>
      </c>
      <c r="BI346" s="886">
        <f t="shared" si="381"/>
        <v>0</v>
      </c>
      <c r="BJ346" s="890">
        <f t="shared" si="382"/>
        <v>0</v>
      </c>
      <c r="BK346" s="885">
        <f t="shared" si="383"/>
        <v>0</v>
      </c>
      <c r="BL346" s="885">
        <f t="shared" si="384"/>
        <v>0</v>
      </c>
      <c r="BM346" s="762"/>
      <c r="BN346" s="764"/>
      <c r="BO346" s="770"/>
      <c r="BP346" s="763"/>
      <c r="BQ346" s="764"/>
      <c r="BR346" s="770"/>
      <c r="BS346" s="768">
        <f t="shared" si="385"/>
        <v>0</v>
      </c>
      <c r="BT346" s="768">
        <f t="shared" si="386"/>
        <v>0</v>
      </c>
      <c r="BU346" s="771">
        <f t="shared" si="387"/>
        <v>0</v>
      </c>
      <c r="BV346" s="772"/>
      <c r="BW346" s="767"/>
      <c r="BX346" s="765"/>
      <c r="BY346" s="772"/>
      <c r="BZ346" s="767"/>
      <c r="CA346" s="765"/>
      <c r="CB346" s="772"/>
      <c r="CC346" s="767"/>
      <c r="CD346" s="765"/>
      <c r="CE346" s="773">
        <f t="shared" si="388"/>
        <v>0</v>
      </c>
      <c r="CF346" s="774">
        <f t="shared" si="389"/>
        <v>0</v>
      </c>
      <c r="CG346" s="775">
        <f t="shared" si="390"/>
        <v>0</v>
      </c>
      <c r="CH346" s="772"/>
      <c r="CI346" s="767"/>
      <c r="CJ346" s="776"/>
      <c r="CK346" s="874">
        <v>308</v>
      </c>
      <c r="CL346" s="778">
        <v>329</v>
      </c>
      <c r="CM346" s="764">
        <v>435</v>
      </c>
      <c r="CN346" s="764">
        <v>440</v>
      </c>
      <c r="CO346" s="779">
        <v>526</v>
      </c>
      <c r="CP346" s="780">
        <v>444</v>
      </c>
      <c r="CQ346" s="777">
        <v>93</v>
      </c>
      <c r="CR346" s="778">
        <v>61</v>
      </c>
      <c r="CS346" s="778">
        <v>72</v>
      </c>
      <c r="CT346" s="778">
        <v>86</v>
      </c>
      <c r="CU346" s="778">
        <v>91</v>
      </c>
      <c r="CV346" s="764">
        <v>65</v>
      </c>
      <c r="CW346" s="779">
        <v>91</v>
      </c>
      <c r="CX346" s="856">
        <v>157</v>
      </c>
      <c r="CY346" s="777"/>
      <c r="CZ346" s="778"/>
      <c r="DA346" s="778"/>
      <c r="DB346" s="778">
        <v>0</v>
      </c>
      <c r="DC346" s="778">
        <v>0</v>
      </c>
      <c r="DD346" s="779">
        <v>0</v>
      </c>
      <c r="DE346" s="779">
        <v>0</v>
      </c>
      <c r="DF346" s="776">
        <v>0</v>
      </c>
      <c r="DG346" s="892">
        <f t="shared" si="408"/>
        <v>93</v>
      </c>
      <c r="DH346" s="884">
        <f t="shared" si="391"/>
        <v>0</v>
      </c>
      <c r="DI346" s="883">
        <f t="shared" si="409"/>
        <v>61</v>
      </c>
      <c r="DJ346" s="884">
        <f t="shared" si="392"/>
        <v>0</v>
      </c>
      <c r="DK346" s="883">
        <f t="shared" si="410"/>
        <v>72</v>
      </c>
      <c r="DL346" s="884">
        <f t="shared" si="393"/>
        <v>0</v>
      </c>
      <c r="DM346" s="888">
        <f t="shared" si="352"/>
        <v>86</v>
      </c>
      <c r="DN346" s="886">
        <f t="shared" si="394"/>
        <v>86</v>
      </c>
      <c r="DO346" s="886">
        <f t="shared" si="353"/>
        <v>86</v>
      </c>
      <c r="DP346" s="888">
        <f t="shared" si="411"/>
        <v>91</v>
      </c>
      <c r="DQ346" s="886">
        <f t="shared" si="395"/>
        <v>91</v>
      </c>
      <c r="DR346" s="886">
        <f t="shared" si="354"/>
        <v>91</v>
      </c>
      <c r="DS346" s="888">
        <f t="shared" si="412"/>
        <v>65</v>
      </c>
      <c r="DT346" s="886">
        <f t="shared" si="396"/>
        <v>65</v>
      </c>
      <c r="DU346" s="886">
        <f t="shared" si="355"/>
        <v>65</v>
      </c>
      <c r="DV346" s="886">
        <f t="shared" si="397"/>
        <v>65</v>
      </c>
      <c r="DW346" s="888">
        <f t="shared" si="413"/>
        <v>91</v>
      </c>
      <c r="DX346" s="886">
        <f t="shared" si="398"/>
        <v>91</v>
      </c>
      <c r="DY346" s="886">
        <f t="shared" si="399"/>
        <v>91</v>
      </c>
      <c r="DZ346" s="954">
        <f t="shared" si="356"/>
        <v>157</v>
      </c>
      <c r="EA346" s="885">
        <f t="shared" si="400"/>
        <v>157</v>
      </c>
      <c r="EB346" s="885">
        <f t="shared" si="401"/>
        <v>157</v>
      </c>
      <c r="EC346" s="772">
        <v>47</v>
      </c>
      <c r="ED346" s="779">
        <v>44</v>
      </c>
      <c r="EE346" s="1054">
        <v>45</v>
      </c>
      <c r="EF346" s="763"/>
      <c r="EG346" s="767"/>
      <c r="EH346" s="782"/>
      <c r="EI346" s="774">
        <f t="shared" si="402"/>
        <v>18</v>
      </c>
      <c r="EJ346" s="774">
        <f t="shared" si="403"/>
        <v>47</v>
      </c>
      <c r="EK346" s="775">
        <f t="shared" si="404"/>
        <v>112</v>
      </c>
      <c r="EL346" s="772">
        <v>20</v>
      </c>
      <c r="EM346" s="767">
        <v>23</v>
      </c>
      <c r="EN346" s="770">
        <v>23</v>
      </c>
      <c r="EO346" s="772"/>
      <c r="EP346" s="767"/>
      <c r="EQ346" s="782">
        <v>6</v>
      </c>
      <c r="ER346" s="772"/>
      <c r="ES346" s="779"/>
      <c r="ET346" s="781"/>
      <c r="EU346" s="774">
        <f t="shared" si="405"/>
        <v>66</v>
      </c>
      <c r="EV346" s="774">
        <f t="shared" si="406"/>
        <v>68</v>
      </c>
      <c r="EW346" s="775">
        <f t="shared" si="407"/>
        <v>36</v>
      </c>
      <c r="EX346" s="772"/>
      <c r="EY346" s="767"/>
      <c r="EZ346" s="770"/>
    </row>
    <row r="347" spans="1:156">
      <c r="A347" s="658" t="s">
        <v>125</v>
      </c>
      <c r="B347" s="659" t="s">
        <v>838</v>
      </c>
      <c r="C347" s="834"/>
      <c r="D347" s="660">
        <v>199263</v>
      </c>
      <c r="E347" s="567">
        <v>10</v>
      </c>
      <c r="F347" s="762"/>
      <c r="G347" s="763"/>
      <c r="H347" s="763"/>
      <c r="I347" s="764"/>
      <c r="J347" s="764"/>
      <c r="K347" s="764"/>
      <c r="L347" s="765"/>
      <c r="M347" s="762"/>
      <c r="N347" s="763"/>
      <c r="O347" s="766"/>
      <c r="P347" s="766"/>
      <c r="Q347" s="763"/>
      <c r="R347" s="763"/>
      <c r="S347" s="763"/>
      <c r="T347" s="763"/>
      <c r="U347" s="763"/>
      <c r="V347" s="764"/>
      <c r="W347" s="767"/>
      <c r="X347" s="765"/>
      <c r="Y347" s="762"/>
      <c r="Z347" s="763"/>
      <c r="AA347" s="763"/>
      <c r="AB347" s="763"/>
      <c r="AC347" s="764"/>
      <c r="AD347" s="767"/>
      <c r="AE347" s="763"/>
      <c r="AF347" s="763"/>
      <c r="AG347" s="763"/>
      <c r="AH347" s="764"/>
      <c r="AI347" s="767"/>
      <c r="AJ347" s="765"/>
      <c r="AK347" s="892">
        <f t="shared" si="357"/>
        <v>0</v>
      </c>
      <c r="AL347" s="884">
        <f t="shared" si="358"/>
        <v>0</v>
      </c>
      <c r="AM347" s="883">
        <f t="shared" si="359"/>
        <v>0</v>
      </c>
      <c r="AN347" s="884">
        <f t="shared" si="360"/>
        <v>0</v>
      </c>
      <c r="AO347" s="883">
        <f t="shared" si="361"/>
        <v>0</v>
      </c>
      <c r="AP347" s="884">
        <f t="shared" si="362"/>
        <v>0</v>
      </c>
      <c r="AQ347" s="768">
        <f t="shared" si="363"/>
        <v>0</v>
      </c>
      <c r="AR347" s="883">
        <f t="shared" si="364"/>
        <v>0</v>
      </c>
      <c r="AS347" s="886">
        <f t="shared" si="365"/>
        <v>0</v>
      </c>
      <c r="AT347" s="888">
        <f t="shared" si="366"/>
        <v>0</v>
      </c>
      <c r="AU347" s="886">
        <f t="shared" si="367"/>
        <v>0</v>
      </c>
      <c r="AV347" s="886">
        <f t="shared" si="368"/>
        <v>0</v>
      </c>
      <c r="AW347" s="888">
        <f t="shared" si="369"/>
        <v>0</v>
      </c>
      <c r="AX347" s="886">
        <f t="shared" si="370"/>
        <v>0</v>
      </c>
      <c r="AY347" s="886">
        <f t="shared" si="371"/>
        <v>0</v>
      </c>
      <c r="AZ347" s="888">
        <f t="shared" si="372"/>
        <v>0</v>
      </c>
      <c r="BA347" s="884">
        <f t="shared" si="373"/>
        <v>0</v>
      </c>
      <c r="BB347" s="883">
        <f t="shared" si="374"/>
        <v>0</v>
      </c>
      <c r="BC347" s="884">
        <f t="shared" si="375"/>
        <v>0</v>
      </c>
      <c r="BD347" s="883">
        <f t="shared" si="376"/>
        <v>0</v>
      </c>
      <c r="BE347" s="886">
        <f t="shared" si="377"/>
        <v>0</v>
      </c>
      <c r="BF347" s="886">
        <f t="shared" si="378"/>
        <v>0</v>
      </c>
      <c r="BG347" s="888">
        <f t="shared" si="379"/>
        <v>0</v>
      </c>
      <c r="BH347" s="886">
        <f t="shared" si="380"/>
        <v>0</v>
      </c>
      <c r="BI347" s="886">
        <f t="shared" si="381"/>
        <v>0</v>
      </c>
      <c r="BJ347" s="890">
        <f t="shared" si="382"/>
        <v>0</v>
      </c>
      <c r="BK347" s="885">
        <f t="shared" si="383"/>
        <v>0</v>
      </c>
      <c r="BL347" s="885">
        <f t="shared" si="384"/>
        <v>0</v>
      </c>
      <c r="BM347" s="762"/>
      <c r="BN347" s="764"/>
      <c r="BO347" s="770"/>
      <c r="BP347" s="763"/>
      <c r="BQ347" s="764"/>
      <c r="BR347" s="770"/>
      <c r="BS347" s="768">
        <f t="shared" si="385"/>
        <v>0</v>
      </c>
      <c r="BT347" s="768">
        <f t="shared" si="386"/>
        <v>0</v>
      </c>
      <c r="BU347" s="771">
        <f t="shared" si="387"/>
        <v>0</v>
      </c>
      <c r="BV347" s="772"/>
      <c r="BW347" s="767"/>
      <c r="BX347" s="765"/>
      <c r="BY347" s="772"/>
      <c r="BZ347" s="767"/>
      <c r="CA347" s="765"/>
      <c r="CB347" s="772"/>
      <c r="CC347" s="767"/>
      <c r="CD347" s="765"/>
      <c r="CE347" s="773">
        <f t="shared" si="388"/>
        <v>0</v>
      </c>
      <c r="CF347" s="774">
        <f t="shared" si="389"/>
        <v>0</v>
      </c>
      <c r="CG347" s="775">
        <f t="shared" si="390"/>
        <v>0</v>
      </c>
      <c r="CH347" s="772"/>
      <c r="CI347" s="767"/>
      <c r="CJ347" s="776"/>
      <c r="CK347" s="874">
        <v>117</v>
      </c>
      <c r="CL347" s="778">
        <v>147</v>
      </c>
      <c r="CM347" s="764">
        <v>101</v>
      </c>
      <c r="CN347" s="764">
        <v>57</v>
      </c>
      <c r="CO347" s="779">
        <v>105</v>
      </c>
      <c r="CP347" s="780">
        <v>222</v>
      </c>
      <c r="CQ347" s="777">
        <v>53</v>
      </c>
      <c r="CR347" s="778">
        <v>101</v>
      </c>
      <c r="CS347" s="778">
        <v>69</v>
      </c>
      <c r="CT347" s="778">
        <v>73</v>
      </c>
      <c r="CU347" s="778">
        <v>41</v>
      </c>
      <c r="CV347" s="740">
        <v>15</v>
      </c>
      <c r="CW347" s="779">
        <v>9</v>
      </c>
      <c r="CX347" s="856">
        <v>70</v>
      </c>
      <c r="CY347" s="777"/>
      <c r="CZ347" s="778"/>
      <c r="DA347" s="778"/>
      <c r="DB347" s="778">
        <v>0</v>
      </c>
      <c r="DC347" s="778">
        <v>0</v>
      </c>
      <c r="DD347" s="779">
        <v>0</v>
      </c>
      <c r="DE347" s="779">
        <v>0</v>
      </c>
      <c r="DF347" s="776">
        <v>0</v>
      </c>
      <c r="DG347" s="892">
        <f t="shared" si="408"/>
        <v>53</v>
      </c>
      <c r="DH347" s="884">
        <f t="shared" si="391"/>
        <v>0</v>
      </c>
      <c r="DI347" s="883">
        <f t="shared" si="409"/>
        <v>101</v>
      </c>
      <c r="DJ347" s="884">
        <f t="shared" si="392"/>
        <v>0</v>
      </c>
      <c r="DK347" s="883">
        <f t="shared" si="410"/>
        <v>69</v>
      </c>
      <c r="DL347" s="884">
        <f t="shared" si="393"/>
        <v>0</v>
      </c>
      <c r="DM347" s="888">
        <f t="shared" ref="DM347:DM410" si="414">IF(CT347&gt;0,CT347-DB347,)</f>
        <v>73</v>
      </c>
      <c r="DN347" s="886">
        <f t="shared" si="394"/>
        <v>73</v>
      </c>
      <c r="DO347" s="886">
        <f t="shared" si="353"/>
        <v>73</v>
      </c>
      <c r="DP347" s="888">
        <f t="shared" si="411"/>
        <v>41</v>
      </c>
      <c r="DQ347" s="886">
        <f t="shared" si="395"/>
        <v>41</v>
      </c>
      <c r="DR347" s="886">
        <f t="shared" si="354"/>
        <v>41</v>
      </c>
      <c r="DS347" s="888">
        <f t="shared" si="412"/>
        <v>15</v>
      </c>
      <c r="DT347" s="886">
        <f t="shared" si="396"/>
        <v>15</v>
      </c>
      <c r="DU347" s="886">
        <f t="shared" si="355"/>
        <v>15</v>
      </c>
      <c r="DV347" s="886">
        <f t="shared" si="397"/>
        <v>15</v>
      </c>
      <c r="DW347" s="888">
        <f t="shared" si="413"/>
        <v>9</v>
      </c>
      <c r="DX347" s="886">
        <f t="shared" si="398"/>
        <v>9</v>
      </c>
      <c r="DY347" s="886">
        <f t="shared" si="399"/>
        <v>9</v>
      </c>
      <c r="DZ347" s="954">
        <f t="shared" si="356"/>
        <v>70</v>
      </c>
      <c r="EA347" s="885">
        <f t="shared" si="400"/>
        <v>70</v>
      </c>
      <c r="EB347" s="885">
        <f t="shared" si="401"/>
        <v>70</v>
      </c>
      <c r="EC347" s="772">
        <v>12</v>
      </c>
      <c r="ED347" s="779">
        <v>10</v>
      </c>
      <c r="EE347" s="1054">
        <v>8</v>
      </c>
      <c r="EF347" s="763"/>
      <c r="EG347" s="767"/>
      <c r="EH347" s="782"/>
      <c r="EI347" s="774">
        <f t="shared" si="402"/>
        <v>3</v>
      </c>
      <c r="EJ347" s="774">
        <f t="shared" si="403"/>
        <v>-1</v>
      </c>
      <c r="EK347" s="775">
        <f t="shared" si="404"/>
        <v>62</v>
      </c>
      <c r="EL347" s="772">
        <v>44</v>
      </c>
      <c r="EM347" s="767">
        <v>37</v>
      </c>
      <c r="EN347" s="770">
        <v>11</v>
      </c>
      <c r="EO347" s="772"/>
      <c r="EP347" s="767"/>
      <c r="EQ347" s="782">
        <v>4</v>
      </c>
      <c r="ER347" s="772"/>
      <c r="ES347" s="779"/>
      <c r="ET347" s="781"/>
      <c r="EU347" s="774">
        <f t="shared" si="405"/>
        <v>29</v>
      </c>
      <c r="EV347" s="774">
        <f t="shared" si="406"/>
        <v>4</v>
      </c>
      <c r="EW347" s="775">
        <f t="shared" si="407"/>
        <v>0</v>
      </c>
      <c r="EX347" s="772"/>
      <c r="EY347" s="767"/>
      <c r="EZ347" s="770"/>
    </row>
    <row r="348" spans="1:156">
      <c r="A348" s="658" t="s">
        <v>125</v>
      </c>
      <c r="B348" s="659" t="s">
        <v>839</v>
      </c>
      <c r="C348" s="835"/>
      <c r="D348" s="660">
        <v>199324</v>
      </c>
      <c r="E348" s="567">
        <v>10</v>
      </c>
      <c r="F348" s="762"/>
      <c r="G348" s="763"/>
      <c r="H348" s="763"/>
      <c r="I348" s="764"/>
      <c r="J348" s="764"/>
      <c r="K348" s="764"/>
      <c r="L348" s="765"/>
      <c r="M348" s="762"/>
      <c r="N348" s="763"/>
      <c r="O348" s="766"/>
      <c r="P348" s="766"/>
      <c r="Q348" s="763"/>
      <c r="R348" s="763"/>
      <c r="S348" s="763"/>
      <c r="T348" s="763"/>
      <c r="U348" s="763"/>
      <c r="V348" s="764"/>
      <c r="W348" s="767"/>
      <c r="X348" s="765"/>
      <c r="Y348" s="762"/>
      <c r="Z348" s="763"/>
      <c r="AA348" s="763"/>
      <c r="AB348" s="763"/>
      <c r="AC348" s="764"/>
      <c r="AD348" s="767"/>
      <c r="AE348" s="763"/>
      <c r="AF348" s="763"/>
      <c r="AG348" s="763"/>
      <c r="AH348" s="764"/>
      <c r="AI348" s="767"/>
      <c r="AJ348" s="765"/>
      <c r="AK348" s="892">
        <f t="shared" si="357"/>
        <v>0</v>
      </c>
      <c r="AL348" s="884">
        <f t="shared" si="358"/>
        <v>0</v>
      </c>
      <c r="AM348" s="883">
        <f t="shared" si="359"/>
        <v>0</v>
      </c>
      <c r="AN348" s="884">
        <f t="shared" si="360"/>
        <v>0</v>
      </c>
      <c r="AO348" s="883">
        <f t="shared" si="361"/>
        <v>0</v>
      </c>
      <c r="AP348" s="884">
        <f t="shared" si="362"/>
        <v>0</v>
      </c>
      <c r="AQ348" s="768">
        <f t="shared" si="363"/>
        <v>0</v>
      </c>
      <c r="AR348" s="883">
        <f t="shared" si="364"/>
        <v>0</v>
      </c>
      <c r="AS348" s="886">
        <f t="shared" si="365"/>
        <v>0</v>
      </c>
      <c r="AT348" s="888">
        <f t="shared" si="366"/>
        <v>0</v>
      </c>
      <c r="AU348" s="886">
        <f t="shared" si="367"/>
        <v>0</v>
      </c>
      <c r="AV348" s="886">
        <f t="shared" si="368"/>
        <v>0</v>
      </c>
      <c r="AW348" s="888">
        <f t="shared" si="369"/>
        <v>0</v>
      </c>
      <c r="AX348" s="886">
        <f t="shared" si="370"/>
        <v>0</v>
      </c>
      <c r="AY348" s="886">
        <f t="shared" si="371"/>
        <v>0</v>
      </c>
      <c r="AZ348" s="888">
        <f t="shared" si="372"/>
        <v>0</v>
      </c>
      <c r="BA348" s="884">
        <f t="shared" si="373"/>
        <v>0</v>
      </c>
      <c r="BB348" s="883">
        <f t="shared" si="374"/>
        <v>0</v>
      </c>
      <c r="BC348" s="884">
        <f t="shared" si="375"/>
        <v>0</v>
      </c>
      <c r="BD348" s="883">
        <f t="shared" si="376"/>
        <v>0</v>
      </c>
      <c r="BE348" s="886">
        <f t="shared" si="377"/>
        <v>0</v>
      </c>
      <c r="BF348" s="886">
        <f t="shared" si="378"/>
        <v>0</v>
      </c>
      <c r="BG348" s="888">
        <f t="shared" si="379"/>
        <v>0</v>
      </c>
      <c r="BH348" s="886">
        <f t="shared" si="380"/>
        <v>0</v>
      </c>
      <c r="BI348" s="886">
        <f t="shared" si="381"/>
        <v>0</v>
      </c>
      <c r="BJ348" s="890">
        <f t="shared" si="382"/>
        <v>0</v>
      </c>
      <c r="BK348" s="885">
        <f t="shared" si="383"/>
        <v>0</v>
      </c>
      <c r="BL348" s="885">
        <f t="shared" si="384"/>
        <v>0</v>
      </c>
      <c r="BM348" s="762"/>
      <c r="BN348" s="764"/>
      <c r="BO348" s="770"/>
      <c r="BP348" s="763"/>
      <c r="BQ348" s="764"/>
      <c r="BR348" s="770"/>
      <c r="BS348" s="768">
        <f t="shared" si="385"/>
        <v>0</v>
      </c>
      <c r="BT348" s="768">
        <f t="shared" si="386"/>
        <v>0</v>
      </c>
      <c r="BU348" s="771">
        <f t="shared" si="387"/>
        <v>0</v>
      </c>
      <c r="BV348" s="772"/>
      <c r="BW348" s="767"/>
      <c r="BX348" s="765"/>
      <c r="BY348" s="772"/>
      <c r="BZ348" s="767"/>
      <c r="CA348" s="765"/>
      <c r="CB348" s="772"/>
      <c r="CC348" s="767"/>
      <c r="CD348" s="765"/>
      <c r="CE348" s="773">
        <f t="shared" si="388"/>
        <v>0</v>
      </c>
      <c r="CF348" s="774">
        <f t="shared" si="389"/>
        <v>0</v>
      </c>
      <c r="CG348" s="775">
        <f t="shared" si="390"/>
        <v>0</v>
      </c>
      <c r="CH348" s="772"/>
      <c r="CI348" s="767"/>
      <c r="CJ348" s="776"/>
      <c r="CK348" s="874">
        <v>1416</v>
      </c>
      <c r="CL348" s="778">
        <v>469</v>
      </c>
      <c r="CM348" s="764">
        <v>406</v>
      </c>
      <c r="CN348" s="764">
        <v>648</v>
      </c>
      <c r="CO348" s="779">
        <v>1012</v>
      </c>
      <c r="CP348" s="780">
        <v>1159</v>
      </c>
      <c r="CQ348" s="777">
        <v>154</v>
      </c>
      <c r="CR348" s="778">
        <v>181</v>
      </c>
      <c r="CS348" s="778">
        <v>212</v>
      </c>
      <c r="CT348" s="778">
        <v>267</v>
      </c>
      <c r="CU348" s="778">
        <v>130</v>
      </c>
      <c r="CV348" s="740">
        <v>207</v>
      </c>
      <c r="CW348" s="779">
        <v>301</v>
      </c>
      <c r="CX348" s="856">
        <v>43</v>
      </c>
      <c r="CY348" s="777"/>
      <c r="CZ348" s="778"/>
      <c r="DA348" s="778"/>
      <c r="DB348" s="778">
        <v>0</v>
      </c>
      <c r="DC348" s="778">
        <v>0</v>
      </c>
      <c r="DD348" s="779">
        <v>0</v>
      </c>
      <c r="DE348" s="779">
        <v>0</v>
      </c>
      <c r="DF348" s="776">
        <v>0</v>
      </c>
      <c r="DG348" s="892">
        <f t="shared" si="408"/>
        <v>154</v>
      </c>
      <c r="DH348" s="884">
        <f t="shared" si="391"/>
        <v>0</v>
      </c>
      <c r="DI348" s="883">
        <f t="shared" si="409"/>
        <v>181</v>
      </c>
      <c r="DJ348" s="884">
        <f t="shared" si="392"/>
        <v>0</v>
      </c>
      <c r="DK348" s="883">
        <f t="shared" si="410"/>
        <v>212</v>
      </c>
      <c r="DL348" s="884">
        <f t="shared" si="393"/>
        <v>0</v>
      </c>
      <c r="DM348" s="888">
        <f t="shared" si="414"/>
        <v>267</v>
      </c>
      <c r="DN348" s="886">
        <f t="shared" si="394"/>
        <v>267</v>
      </c>
      <c r="DO348" s="886">
        <f t="shared" si="353"/>
        <v>267</v>
      </c>
      <c r="DP348" s="888">
        <f t="shared" si="411"/>
        <v>130</v>
      </c>
      <c r="DQ348" s="886">
        <f t="shared" si="395"/>
        <v>130</v>
      </c>
      <c r="DR348" s="886">
        <f t="shared" si="354"/>
        <v>130</v>
      </c>
      <c r="DS348" s="888">
        <f t="shared" si="412"/>
        <v>207</v>
      </c>
      <c r="DT348" s="886">
        <f t="shared" si="396"/>
        <v>207</v>
      </c>
      <c r="DU348" s="886">
        <f t="shared" si="355"/>
        <v>207</v>
      </c>
      <c r="DV348" s="886">
        <f t="shared" si="397"/>
        <v>207</v>
      </c>
      <c r="DW348" s="888">
        <f t="shared" si="413"/>
        <v>301</v>
      </c>
      <c r="DX348" s="886">
        <f t="shared" si="398"/>
        <v>301</v>
      </c>
      <c r="DY348" s="886">
        <f t="shared" si="399"/>
        <v>301</v>
      </c>
      <c r="DZ348" s="954">
        <f t="shared" si="356"/>
        <v>43</v>
      </c>
      <c r="EA348" s="885">
        <f t="shared" si="400"/>
        <v>43</v>
      </c>
      <c r="EB348" s="885">
        <f t="shared" si="401"/>
        <v>43</v>
      </c>
      <c r="EC348" s="772">
        <v>61</v>
      </c>
      <c r="ED348" s="779">
        <v>63</v>
      </c>
      <c r="EE348" s="1054">
        <v>106</v>
      </c>
      <c r="EF348" s="763"/>
      <c r="EG348" s="767"/>
      <c r="EH348" s="782"/>
      <c r="EI348" s="774">
        <f t="shared" si="402"/>
        <v>146</v>
      </c>
      <c r="EJ348" s="774">
        <f t="shared" si="403"/>
        <v>238</v>
      </c>
      <c r="EK348" s="775">
        <f t="shared" si="404"/>
        <v>-63</v>
      </c>
      <c r="EL348" s="772">
        <v>59</v>
      </c>
      <c r="EM348" s="767">
        <v>87</v>
      </c>
      <c r="EN348" s="770">
        <v>105</v>
      </c>
      <c r="EO348" s="772"/>
      <c r="EP348" s="767"/>
      <c r="EQ348" s="782">
        <v>0</v>
      </c>
      <c r="ER348" s="772">
        <v>15</v>
      </c>
      <c r="ES348" s="779">
        <v>22</v>
      </c>
      <c r="ET348" s="781">
        <v>31</v>
      </c>
      <c r="EU348" s="774">
        <f t="shared" si="405"/>
        <v>193</v>
      </c>
      <c r="EV348" s="774">
        <f t="shared" si="406"/>
        <v>21</v>
      </c>
      <c r="EW348" s="775">
        <f t="shared" si="407"/>
        <v>71</v>
      </c>
      <c r="EX348" s="772"/>
      <c r="EY348" s="767"/>
      <c r="EZ348" s="770"/>
    </row>
    <row r="349" spans="1:156">
      <c r="A349" s="658" t="s">
        <v>125</v>
      </c>
      <c r="B349" s="659" t="s">
        <v>840</v>
      </c>
      <c r="C349" s="835"/>
      <c r="D349" s="660">
        <v>199449</v>
      </c>
      <c r="E349" s="567">
        <v>10</v>
      </c>
      <c r="F349" s="762"/>
      <c r="G349" s="763"/>
      <c r="H349" s="763"/>
      <c r="I349" s="764"/>
      <c r="J349" s="764"/>
      <c r="K349" s="764"/>
      <c r="L349" s="765"/>
      <c r="M349" s="762"/>
      <c r="N349" s="763"/>
      <c r="O349" s="766"/>
      <c r="P349" s="766"/>
      <c r="Q349" s="763"/>
      <c r="R349" s="763"/>
      <c r="S349" s="763"/>
      <c r="T349" s="763"/>
      <c r="U349" s="763"/>
      <c r="V349" s="764"/>
      <c r="W349" s="767"/>
      <c r="X349" s="765"/>
      <c r="Y349" s="762"/>
      <c r="Z349" s="763"/>
      <c r="AA349" s="763"/>
      <c r="AB349" s="763"/>
      <c r="AC349" s="764"/>
      <c r="AD349" s="767"/>
      <c r="AE349" s="763"/>
      <c r="AF349" s="763"/>
      <c r="AG349" s="763"/>
      <c r="AH349" s="764"/>
      <c r="AI349" s="767"/>
      <c r="AJ349" s="765"/>
      <c r="AK349" s="892">
        <f t="shared" si="357"/>
        <v>0</v>
      </c>
      <c r="AL349" s="884">
        <f t="shared" si="358"/>
        <v>0</v>
      </c>
      <c r="AM349" s="883">
        <f t="shared" si="359"/>
        <v>0</v>
      </c>
      <c r="AN349" s="884">
        <f t="shared" si="360"/>
        <v>0</v>
      </c>
      <c r="AO349" s="883">
        <f t="shared" si="361"/>
        <v>0</v>
      </c>
      <c r="AP349" s="884">
        <f t="shared" si="362"/>
        <v>0</v>
      </c>
      <c r="AQ349" s="768">
        <f t="shared" si="363"/>
        <v>0</v>
      </c>
      <c r="AR349" s="883">
        <f t="shared" si="364"/>
        <v>0</v>
      </c>
      <c r="AS349" s="886">
        <f t="shared" si="365"/>
        <v>0</v>
      </c>
      <c r="AT349" s="888">
        <f t="shared" si="366"/>
        <v>0</v>
      </c>
      <c r="AU349" s="886">
        <f t="shared" si="367"/>
        <v>0</v>
      </c>
      <c r="AV349" s="886">
        <f t="shared" si="368"/>
        <v>0</v>
      </c>
      <c r="AW349" s="888">
        <f t="shared" si="369"/>
        <v>0</v>
      </c>
      <c r="AX349" s="886">
        <f t="shared" si="370"/>
        <v>0</v>
      </c>
      <c r="AY349" s="886">
        <f t="shared" si="371"/>
        <v>0</v>
      </c>
      <c r="AZ349" s="888">
        <f t="shared" si="372"/>
        <v>0</v>
      </c>
      <c r="BA349" s="884">
        <f t="shared" si="373"/>
        <v>0</v>
      </c>
      <c r="BB349" s="883">
        <f t="shared" si="374"/>
        <v>0</v>
      </c>
      <c r="BC349" s="884">
        <f t="shared" si="375"/>
        <v>0</v>
      </c>
      <c r="BD349" s="883">
        <f t="shared" si="376"/>
        <v>0</v>
      </c>
      <c r="BE349" s="886">
        <f t="shared" si="377"/>
        <v>0</v>
      </c>
      <c r="BF349" s="886">
        <f t="shared" si="378"/>
        <v>0</v>
      </c>
      <c r="BG349" s="888">
        <f t="shared" si="379"/>
        <v>0</v>
      </c>
      <c r="BH349" s="886">
        <f t="shared" si="380"/>
        <v>0</v>
      </c>
      <c r="BI349" s="886">
        <f t="shared" si="381"/>
        <v>0</v>
      </c>
      <c r="BJ349" s="890">
        <f t="shared" si="382"/>
        <v>0</v>
      </c>
      <c r="BK349" s="885">
        <f t="shared" si="383"/>
        <v>0</v>
      </c>
      <c r="BL349" s="885">
        <f t="shared" si="384"/>
        <v>0</v>
      </c>
      <c r="BM349" s="762"/>
      <c r="BN349" s="764"/>
      <c r="BO349" s="770"/>
      <c r="BP349" s="763"/>
      <c r="BQ349" s="764"/>
      <c r="BR349" s="770"/>
      <c r="BS349" s="768">
        <f t="shared" si="385"/>
        <v>0</v>
      </c>
      <c r="BT349" s="768">
        <f t="shared" si="386"/>
        <v>0</v>
      </c>
      <c r="BU349" s="771">
        <f t="shared" si="387"/>
        <v>0</v>
      </c>
      <c r="BV349" s="772"/>
      <c r="BW349" s="767"/>
      <c r="BX349" s="765"/>
      <c r="BY349" s="772"/>
      <c r="BZ349" s="767"/>
      <c r="CA349" s="765"/>
      <c r="CB349" s="772"/>
      <c r="CC349" s="767"/>
      <c r="CD349" s="765"/>
      <c r="CE349" s="773">
        <f t="shared" si="388"/>
        <v>0</v>
      </c>
      <c r="CF349" s="774">
        <f t="shared" si="389"/>
        <v>0</v>
      </c>
      <c r="CG349" s="775">
        <f t="shared" si="390"/>
        <v>0</v>
      </c>
      <c r="CH349" s="772"/>
      <c r="CI349" s="767"/>
      <c r="CJ349" s="776"/>
      <c r="CK349" s="874">
        <v>123</v>
      </c>
      <c r="CL349" s="778">
        <v>521</v>
      </c>
      <c r="CM349" s="764">
        <v>550</v>
      </c>
      <c r="CN349" s="764">
        <v>506</v>
      </c>
      <c r="CO349" s="779">
        <v>578</v>
      </c>
      <c r="CP349" s="780">
        <v>623</v>
      </c>
      <c r="CQ349" s="777">
        <v>192</v>
      </c>
      <c r="CR349" s="778">
        <v>235</v>
      </c>
      <c r="CS349" s="778">
        <v>145</v>
      </c>
      <c r="CT349" s="778">
        <v>130</v>
      </c>
      <c r="CU349" s="778">
        <v>209</v>
      </c>
      <c r="CV349" s="740">
        <v>186</v>
      </c>
      <c r="CW349" s="779">
        <v>255</v>
      </c>
      <c r="CX349" s="856">
        <v>224</v>
      </c>
      <c r="CY349" s="777"/>
      <c r="CZ349" s="778"/>
      <c r="DA349" s="778"/>
      <c r="DB349" s="778">
        <v>0</v>
      </c>
      <c r="DC349" s="778">
        <v>0</v>
      </c>
      <c r="DD349" s="779">
        <v>0</v>
      </c>
      <c r="DE349" s="779">
        <v>0</v>
      </c>
      <c r="DF349" s="776">
        <v>0</v>
      </c>
      <c r="DG349" s="892">
        <f t="shared" si="408"/>
        <v>192</v>
      </c>
      <c r="DH349" s="884">
        <f t="shared" si="391"/>
        <v>0</v>
      </c>
      <c r="DI349" s="883">
        <f t="shared" si="409"/>
        <v>235</v>
      </c>
      <c r="DJ349" s="884">
        <f t="shared" si="392"/>
        <v>0</v>
      </c>
      <c r="DK349" s="883">
        <f t="shared" si="410"/>
        <v>145</v>
      </c>
      <c r="DL349" s="884">
        <f t="shared" si="393"/>
        <v>0</v>
      </c>
      <c r="DM349" s="888">
        <f t="shared" si="414"/>
        <v>130</v>
      </c>
      <c r="DN349" s="886">
        <f t="shared" si="394"/>
        <v>130</v>
      </c>
      <c r="DO349" s="886">
        <f t="shared" si="353"/>
        <v>130</v>
      </c>
      <c r="DP349" s="888">
        <f t="shared" si="411"/>
        <v>209</v>
      </c>
      <c r="DQ349" s="886">
        <f t="shared" si="395"/>
        <v>209</v>
      </c>
      <c r="DR349" s="886">
        <f t="shared" si="354"/>
        <v>209</v>
      </c>
      <c r="DS349" s="888">
        <f t="shared" si="412"/>
        <v>186</v>
      </c>
      <c r="DT349" s="886">
        <f t="shared" si="396"/>
        <v>186</v>
      </c>
      <c r="DU349" s="886">
        <f t="shared" si="355"/>
        <v>186</v>
      </c>
      <c r="DV349" s="886">
        <f t="shared" si="397"/>
        <v>186</v>
      </c>
      <c r="DW349" s="888">
        <f t="shared" si="413"/>
        <v>255</v>
      </c>
      <c r="DX349" s="886">
        <f t="shared" si="398"/>
        <v>255</v>
      </c>
      <c r="DY349" s="886">
        <f t="shared" si="399"/>
        <v>255</v>
      </c>
      <c r="DZ349" s="954">
        <f t="shared" si="356"/>
        <v>224</v>
      </c>
      <c r="EA349" s="885">
        <f t="shared" si="400"/>
        <v>224</v>
      </c>
      <c r="EB349" s="885">
        <f t="shared" si="401"/>
        <v>224</v>
      </c>
      <c r="EC349" s="772">
        <v>121</v>
      </c>
      <c r="ED349" s="779">
        <v>89</v>
      </c>
      <c r="EE349" s="1054">
        <v>166</v>
      </c>
      <c r="EF349" s="763"/>
      <c r="EG349" s="767"/>
      <c r="EH349" s="782"/>
      <c r="EI349" s="774">
        <f t="shared" si="402"/>
        <v>65</v>
      </c>
      <c r="EJ349" s="774">
        <f t="shared" si="403"/>
        <v>166</v>
      </c>
      <c r="EK349" s="775">
        <f t="shared" si="404"/>
        <v>58</v>
      </c>
      <c r="EL349" s="772">
        <v>31</v>
      </c>
      <c r="EM349" s="767">
        <v>50</v>
      </c>
      <c r="EN349" s="770">
        <v>33</v>
      </c>
      <c r="EO349" s="772"/>
      <c r="EP349" s="767"/>
      <c r="EQ349" s="782">
        <v>41</v>
      </c>
      <c r="ER349" s="772">
        <v>48</v>
      </c>
      <c r="ES349" s="779">
        <v>63</v>
      </c>
      <c r="ET349" s="781">
        <v>46</v>
      </c>
      <c r="EU349" s="774">
        <f t="shared" si="405"/>
        <v>51</v>
      </c>
      <c r="EV349" s="774">
        <f t="shared" si="406"/>
        <v>96</v>
      </c>
      <c r="EW349" s="775">
        <f t="shared" si="407"/>
        <v>66</v>
      </c>
      <c r="EX349" s="772"/>
      <c r="EY349" s="767"/>
      <c r="EZ349" s="770"/>
    </row>
    <row r="350" spans="1:156">
      <c r="A350" s="658" t="s">
        <v>125</v>
      </c>
      <c r="B350" s="659" t="s">
        <v>841</v>
      </c>
      <c r="C350" s="834"/>
      <c r="D350" s="660">
        <v>199467</v>
      </c>
      <c r="E350" s="567">
        <v>10</v>
      </c>
      <c r="F350" s="762"/>
      <c r="G350" s="763"/>
      <c r="H350" s="763"/>
      <c r="I350" s="764"/>
      <c r="J350" s="764"/>
      <c r="K350" s="764"/>
      <c r="L350" s="765"/>
      <c r="M350" s="762"/>
      <c r="N350" s="763"/>
      <c r="O350" s="766"/>
      <c r="P350" s="766"/>
      <c r="Q350" s="763"/>
      <c r="R350" s="763"/>
      <c r="S350" s="763"/>
      <c r="T350" s="763"/>
      <c r="U350" s="763"/>
      <c r="V350" s="764"/>
      <c r="W350" s="767"/>
      <c r="X350" s="765"/>
      <c r="Y350" s="762"/>
      <c r="Z350" s="763"/>
      <c r="AA350" s="763"/>
      <c r="AB350" s="763"/>
      <c r="AC350" s="764"/>
      <c r="AD350" s="767"/>
      <c r="AE350" s="763"/>
      <c r="AF350" s="763"/>
      <c r="AG350" s="763"/>
      <c r="AH350" s="764"/>
      <c r="AI350" s="767"/>
      <c r="AJ350" s="765"/>
      <c r="AK350" s="892">
        <f t="shared" si="357"/>
        <v>0</v>
      </c>
      <c r="AL350" s="884">
        <f t="shared" si="358"/>
        <v>0</v>
      </c>
      <c r="AM350" s="883">
        <f t="shared" si="359"/>
        <v>0</v>
      </c>
      <c r="AN350" s="884">
        <f t="shared" si="360"/>
        <v>0</v>
      </c>
      <c r="AO350" s="883">
        <f t="shared" si="361"/>
        <v>0</v>
      </c>
      <c r="AP350" s="884">
        <f t="shared" si="362"/>
        <v>0</v>
      </c>
      <c r="AQ350" s="768">
        <f t="shared" si="363"/>
        <v>0</v>
      </c>
      <c r="AR350" s="883">
        <f t="shared" si="364"/>
        <v>0</v>
      </c>
      <c r="AS350" s="886">
        <f t="shared" si="365"/>
        <v>0</v>
      </c>
      <c r="AT350" s="888">
        <f t="shared" si="366"/>
        <v>0</v>
      </c>
      <c r="AU350" s="886">
        <f t="shared" si="367"/>
        <v>0</v>
      </c>
      <c r="AV350" s="886">
        <f t="shared" si="368"/>
        <v>0</v>
      </c>
      <c r="AW350" s="888">
        <f t="shared" si="369"/>
        <v>0</v>
      </c>
      <c r="AX350" s="886">
        <f t="shared" si="370"/>
        <v>0</v>
      </c>
      <c r="AY350" s="886">
        <f t="shared" si="371"/>
        <v>0</v>
      </c>
      <c r="AZ350" s="888">
        <f t="shared" si="372"/>
        <v>0</v>
      </c>
      <c r="BA350" s="884">
        <f t="shared" si="373"/>
        <v>0</v>
      </c>
      <c r="BB350" s="883">
        <f t="shared" si="374"/>
        <v>0</v>
      </c>
      <c r="BC350" s="884">
        <f t="shared" si="375"/>
        <v>0</v>
      </c>
      <c r="BD350" s="883">
        <f t="shared" si="376"/>
        <v>0</v>
      </c>
      <c r="BE350" s="886">
        <f t="shared" si="377"/>
        <v>0</v>
      </c>
      <c r="BF350" s="886">
        <f t="shared" si="378"/>
        <v>0</v>
      </c>
      <c r="BG350" s="888">
        <f t="shared" si="379"/>
        <v>0</v>
      </c>
      <c r="BH350" s="886">
        <f t="shared" si="380"/>
        <v>0</v>
      </c>
      <c r="BI350" s="886">
        <f t="shared" si="381"/>
        <v>0</v>
      </c>
      <c r="BJ350" s="890">
        <f t="shared" si="382"/>
        <v>0</v>
      </c>
      <c r="BK350" s="885">
        <f t="shared" si="383"/>
        <v>0</v>
      </c>
      <c r="BL350" s="885">
        <f t="shared" si="384"/>
        <v>0</v>
      </c>
      <c r="BM350" s="762"/>
      <c r="BN350" s="764"/>
      <c r="BO350" s="770"/>
      <c r="BP350" s="763"/>
      <c r="BQ350" s="764"/>
      <c r="BR350" s="770"/>
      <c r="BS350" s="768">
        <f t="shared" si="385"/>
        <v>0</v>
      </c>
      <c r="BT350" s="768">
        <f t="shared" si="386"/>
        <v>0</v>
      </c>
      <c r="BU350" s="771">
        <f t="shared" si="387"/>
        <v>0</v>
      </c>
      <c r="BV350" s="772"/>
      <c r="BW350" s="767"/>
      <c r="BX350" s="765"/>
      <c r="BY350" s="772"/>
      <c r="BZ350" s="767"/>
      <c r="CA350" s="765"/>
      <c r="CB350" s="772"/>
      <c r="CC350" s="767"/>
      <c r="CD350" s="765"/>
      <c r="CE350" s="773">
        <f t="shared" si="388"/>
        <v>0</v>
      </c>
      <c r="CF350" s="774">
        <f t="shared" si="389"/>
        <v>0</v>
      </c>
      <c r="CG350" s="775">
        <f t="shared" si="390"/>
        <v>0</v>
      </c>
      <c r="CH350" s="772"/>
      <c r="CI350" s="767"/>
      <c r="CJ350" s="776"/>
      <c r="CK350" s="874">
        <v>259</v>
      </c>
      <c r="CL350" s="778">
        <v>289</v>
      </c>
      <c r="CM350" s="764">
        <v>312</v>
      </c>
      <c r="CN350" s="764">
        <v>685</v>
      </c>
      <c r="CO350" s="779">
        <v>721</v>
      </c>
      <c r="CP350" s="780">
        <v>481</v>
      </c>
      <c r="CQ350" s="777">
        <v>115</v>
      </c>
      <c r="CR350" s="778">
        <v>99</v>
      </c>
      <c r="CS350" s="778">
        <v>113</v>
      </c>
      <c r="CT350" s="778">
        <v>146</v>
      </c>
      <c r="CU350" s="778">
        <v>133</v>
      </c>
      <c r="CV350" s="740">
        <v>84</v>
      </c>
      <c r="CW350" s="779">
        <v>220</v>
      </c>
      <c r="CX350" s="856">
        <v>262</v>
      </c>
      <c r="CY350" s="777"/>
      <c r="CZ350" s="778"/>
      <c r="DA350" s="778"/>
      <c r="DB350" s="778">
        <v>0</v>
      </c>
      <c r="DC350" s="778">
        <v>0</v>
      </c>
      <c r="DD350" s="779">
        <v>0</v>
      </c>
      <c r="DE350" s="779">
        <v>0</v>
      </c>
      <c r="DF350" s="776">
        <v>0</v>
      </c>
      <c r="DG350" s="892">
        <f t="shared" si="408"/>
        <v>115</v>
      </c>
      <c r="DH350" s="884">
        <f t="shared" si="391"/>
        <v>0</v>
      </c>
      <c r="DI350" s="883">
        <f t="shared" si="409"/>
        <v>99</v>
      </c>
      <c r="DJ350" s="884">
        <f t="shared" si="392"/>
        <v>0</v>
      </c>
      <c r="DK350" s="883">
        <f t="shared" si="410"/>
        <v>113</v>
      </c>
      <c r="DL350" s="884">
        <f t="shared" si="393"/>
        <v>0</v>
      </c>
      <c r="DM350" s="888">
        <f t="shared" si="414"/>
        <v>146</v>
      </c>
      <c r="DN350" s="886">
        <f t="shared" si="394"/>
        <v>146</v>
      </c>
      <c r="DO350" s="886">
        <f t="shared" si="353"/>
        <v>146</v>
      </c>
      <c r="DP350" s="888">
        <f t="shared" si="411"/>
        <v>133</v>
      </c>
      <c r="DQ350" s="886">
        <f t="shared" si="395"/>
        <v>133</v>
      </c>
      <c r="DR350" s="886">
        <f t="shared" si="354"/>
        <v>133</v>
      </c>
      <c r="DS350" s="888">
        <f t="shared" si="412"/>
        <v>84</v>
      </c>
      <c r="DT350" s="886">
        <f t="shared" si="396"/>
        <v>84</v>
      </c>
      <c r="DU350" s="886">
        <f t="shared" si="355"/>
        <v>84</v>
      </c>
      <c r="DV350" s="886">
        <f t="shared" si="397"/>
        <v>84</v>
      </c>
      <c r="DW350" s="888">
        <f t="shared" si="413"/>
        <v>220</v>
      </c>
      <c r="DX350" s="886">
        <f t="shared" si="398"/>
        <v>220</v>
      </c>
      <c r="DY350" s="886">
        <f t="shared" si="399"/>
        <v>220</v>
      </c>
      <c r="DZ350" s="954">
        <f t="shared" si="356"/>
        <v>262</v>
      </c>
      <c r="EA350" s="885">
        <f t="shared" si="400"/>
        <v>262</v>
      </c>
      <c r="EB350" s="885">
        <f t="shared" si="401"/>
        <v>262</v>
      </c>
      <c r="EC350" s="772">
        <v>48</v>
      </c>
      <c r="ED350" s="779">
        <v>47</v>
      </c>
      <c r="EE350" s="1054">
        <v>88</v>
      </c>
      <c r="EF350" s="763"/>
      <c r="EG350" s="767"/>
      <c r="EH350" s="782"/>
      <c r="EI350" s="774">
        <f t="shared" si="402"/>
        <v>36</v>
      </c>
      <c r="EJ350" s="774">
        <f t="shared" si="403"/>
        <v>173</v>
      </c>
      <c r="EK350" s="775">
        <f t="shared" si="404"/>
        <v>174</v>
      </c>
      <c r="EL350" s="772">
        <v>5</v>
      </c>
      <c r="EM350" s="767">
        <v>17</v>
      </c>
      <c r="EN350" s="770">
        <v>20</v>
      </c>
      <c r="EO350" s="772"/>
      <c r="EP350" s="767"/>
      <c r="EQ350" s="782">
        <v>18</v>
      </c>
      <c r="ER350" s="772"/>
      <c r="ES350" s="779"/>
      <c r="ET350" s="781"/>
      <c r="EU350" s="774">
        <f t="shared" si="405"/>
        <v>141</v>
      </c>
      <c r="EV350" s="774">
        <f t="shared" si="406"/>
        <v>116</v>
      </c>
      <c r="EW350" s="775">
        <f t="shared" si="407"/>
        <v>46</v>
      </c>
      <c r="EX350" s="772"/>
      <c r="EY350" s="767"/>
      <c r="EZ350" s="770"/>
    </row>
    <row r="351" spans="1:156">
      <c r="A351" s="658" t="s">
        <v>125</v>
      </c>
      <c r="B351" s="659" t="s">
        <v>842</v>
      </c>
      <c r="C351" s="835"/>
      <c r="D351" s="660">
        <v>199485</v>
      </c>
      <c r="E351" s="567">
        <v>10</v>
      </c>
      <c r="F351" s="762"/>
      <c r="G351" s="763"/>
      <c r="H351" s="763"/>
      <c r="I351" s="764"/>
      <c r="J351" s="764"/>
      <c r="K351" s="764"/>
      <c r="L351" s="765"/>
      <c r="M351" s="762"/>
      <c r="N351" s="763"/>
      <c r="O351" s="766"/>
      <c r="P351" s="766"/>
      <c r="Q351" s="763"/>
      <c r="R351" s="763"/>
      <c r="S351" s="763"/>
      <c r="T351" s="763"/>
      <c r="U351" s="763"/>
      <c r="V351" s="764"/>
      <c r="W351" s="767"/>
      <c r="X351" s="765"/>
      <c r="Y351" s="762"/>
      <c r="Z351" s="763"/>
      <c r="AA351" s="763"/>
      <c r="AB351" s="763"/>
      <c r="AC351" s="764"/>
      <c r="AD351" s="767"/>
      <c r="AE351" s="763"/>
      <c r="AF351" s="763"/>
      <c r="AG351" s="763"/>
      <c r="AH351" s="764"/>
      <c r="AI351" s="767"/>
      <c r="AJ351" s="765"/>
      <c r="AK351" s="892">
        <f t="shared" si="357"/>
        <v>0</v>
      </c>
      <c r="AL351" s="884">
        <f t="shared" si="358"/>
        <v>0</v>
      </c>
      <c r="AM351" s="883">
        <f t="shared" si="359"/>
        <v>0</v>
      </c>
      <c r="AN351" s="884">
        <f t="shared" si="360"/>
        <v>0</v>
      </c>
      <c r="AO351" s="883">
        <f t="shared" si="361"/>
        <v>0</v>
      </c>
      <c r="AP351" s="884">
        <f t="shared" si="362"/>
        <v>0</v>
      </c>
      <c r="AQ351" s="768">
        <f t="shared" si="363"/>
        <v>0</v>
      </c>
      <c r="AR351" s="883">
        <f t="shared" si="364"/>
        <v>0</v>
      </c>
      <c r="AS351" s="886">
        <f t="shared" si="365"/>
        <v>0</v>
      </c>
      <c r="AT351" s="888">
        <f t="shared" si="366"/>
        <v>0</v>
      </c>
      <c r="AU351" s="886">
        <f t="shared" si="367"/>
        <v>0</v>
      </c>
      <c r="AV351" s="886">
        <f t="shared" si="368"/>
        <v>0</v>
      </c>
      <c r="AW351" s="888">
        <f t="shared" si="369"/>
        <v>0</v>
      </c>
      <c r="AX351" s="886">
        <f t="shared" si="370"/>
        <v>0</v>
      </c>
      <c r="AY351" s="886">
        <f t="shared" si="371"/>
        <v>0</v>
      </c>
      <c r="AZ351" s="888">
        <f t="shared" si="372"/>
        <v>0</v>
      </c>
      <c r="BA351" s="884">
        <f t="shared" si="373"/>
        <v>0</v>
      </c>
      <c r="BB351" s="883">
        <f t="shared" si="374"/>
        <v>0</v>
      </c>
      <c r="BC351" s="884">
        <f t="shared" si="375"/>
        <v>0</v>
      </c>
      <c r="BD351" s="883">
        <f t="shared" si="376"/>
        <v>0</v>
      </c>
      <c r="BE351" s="886">
        <f t="shared" si="377"/>
        <v>0</v>
      </c>
      <c r="BF351" s="886">
        <f t="shared" si="378"/>
        <v>0</v>
      </c>
      <c r="BG351" s="888">
        <f t="shared" si="379"/>
        <v>0</v>
      </c>
      <c r="BH351" s="886">
        <f t="shared" si="380"/>
        <v>0</v>
      </c>
      <c r="BI351" s="886">
        <f t="shared" si="381"/>
        <v>0</v>
      </c>
      <c r="BJ351" s="890">
        <f t="shared" si="382"/>
        <v>0</v>
      </c>
      <c r="BK351" s="885">
        <f t="shared" si="383"/>
        <v>0</v>
      </c>
      <c r="BL351" s="885">
        <f t="shared" si="384"/>
        <v>0</v>
      </c>
      <c r="BM351" s="762"/>
      <c r="BN351" s="764"/>
      <c r="BO351" s="770"/>
      <c r="BP351" s="763"/>
      <c r="BQ351" s="764"/>
      <c r="BR351" s="770"/>
      <c r="BS351" s="768">
        <f t="shared" si="385"/>
        <v>0</v>
      </c>
      <c r="BT351" s="768">
        <f t="shared" si="386"/>
        <v>0</v>
      </c>
      <c r="BU351" s="771">
        <f t="shared" si="387"/>
        <v>0</v>
      </c>
      <c r="BV351" s="772"/>
      <c r="BW351" s="767"/>
      <c r="BX351" s="765"/>
      <c r="BY351" s="772"/>
      <c r="BZ351" s="767"/>
      <c r="CA351" s="765"/>
      <c r="CB351" s="772"/>
      <c r="CC351" s="767"/>
      <c r="CD351" s="765"/>
      <c r="CE351" s="773">
        <f t="shared" si="388"/>
        <v>0</v>
      </c>
      <c r="CF351" s="774">
        <f t="shared" si="389"/>
        <v>0</v>
      </c>
      <c r="CG351" s="775">
        <f t="shared" si="390"/>
        <v>0</v>
      </c>
      <c r="CH351" s="772"/>
      <c r="CI351" s="767"/>
      <c r="CJ351" s="776"/>
      <c r="CK351" s="874">
        <v>875</v>
      </c>
      <c r="CL351" s="778">
        <v>759</v>
      </c>
      <c r="CM351" s="764">
        <v>529</v>
      </c>
      <c r="CN351" s="764">
        <v>845</v>
      </c>
      <c r="CO351" s="779">
        <v>1260</v>
      </c>
      <c r="CP351" s="780">
        <v>1096</v>
      </c>
      <c r="CQ351" s="777">
        <v>299</v>
      </c>
      <c r="CR351" s="778">
        <v>244</v>
      </c>
      <c r="CS351" s="778">
        <v>178</v>
      </c>
      <c r="CT351" s="778">
        <v>263</v>
      </c>
      <c r="CU351" s="778">
        <v>282</v>
      </c>
      <c r="CV351" s="740">
        <v>233</v>
      </c>
      <c r="CW351" s="779">
        <v>340</v>
      </c>
      <c r="CX351" s="856">
        <v>106</v>
      </c>
      <c r="CY351" s="777"/>
      <c r="CZ351" s="778"/>
      <c r="DA351" s="778"/>
      <c r="DB351" s="778">
        <v>0</v>
      </c>
      <c r="DC351" s="778">
        <v>0</v>
      </c>
      <c r="DD351" s="779">
        <v>0</v>
      </c>
      <c r="DE351" s="779">
        <v>0</v>
      </c>
      <c r="DF351" s="776">
        <v>0</v>
      </c>
      <c r="DG351" s="892">
        <f t="shared" si="408"/>
        <v>299</v>
      </c>
      <c r="DH351" s="884">
        <f t="shared" si="391"/>
        <v>0</v>
      </c>
      <c r="DI351" s="883">
        <f t="shared" si="409"/>
        <v>244</v>
      </c>
      <c r="DJ351" s="884">
        <f t="shared" si="392"/>
        <v>0</v>
      </c>
      <c r="DK351" s="883">
        <f t="shared" si="410"/>
        <v>178</v>
      </c>
      <c r="DL351" s="884">
        <f t="shared" si="393"/>
        <v>0</v>
      </c>
      <c r="DM351" s="888">
        <f t="shared" si="414"/>
        <v>263</v>
      </c>
      <c r="DN351" s="886">
        <f t="shared" si="394"/>
        <v>263</v>
      </c>
      <c r="DO351" s="886">
        <f t="shared" si="353"/>
        <v>263</v>
      </c>
      <c r="DP351" s="888">
        <f t="shared" si="411"/>
        <v>282</v>
      </c>
      <c r="DQ351" s="886">
        <f t="shared" si="395"/>
        <v>282</v>
      </c>
      <c r="DR351" s="886">
        <f t="shared" si="354"/>
        <v>282</v>
      </c>
      <c r="DS351" s="888">
        <f t="shared" si="412"/>
        <v>233</v>
      </c>
      <c r="DT351" s="886">
        <f t="shared" si="396"/>
        <v>233</v>
      </c>
      <c r="DU351" s="886">
        <f t="shared" si="355"/>
        <v>233</v>
      </c>
      <c r="DV351" s="886">
        <f t="shared" si="397"/>
        <v>233</v>
      </c>
      <c r="DW351" s="888">
        <f t="shared" si="413"/>
        <v>340</v>
      </c>
      <c r="DX351" s="886">
        <f t="shared" si="398"/>
        <v>340</v>
      </c>
      <c r="DY351" s="886">
        <f t="shared" si="399"/>
        <v>340</v>
      </c>
      <c r="DZ351" s="954">
        <f t="shared" si="356"/>
        <v>106</v>
      </c>
      <c r="EA351" s="885">
        <f t="shared" si="400"/>
        <v>106</v>
      </c>
      <c r="EB351" s="885">
        <f t="shared" si="401"/>
        <v>106</v>
      </c>
      <c r="EC351" s="772">
        <v>188</v>
      </c>
      <c r="ED351" s="779">
        <v>194</v>
      </c>
      <c r="EE351" s="1055">
        <v>192</v>
      </c>
      <c r="EF351" s="763"/>
      <c r="EG351" s="767"/>
      <c r="EH351" s="782"/>
      <c r="EI351" s="774">
        <f t="shared" si="402"/>
        <v>45</v>
      </c>
      <c r="EJ351" s="774">
        <f t="shared" si="403"/>
        <v>146</v>
      </c>
      <c r="EK351" s="775">
        <f t="shared" si="404"/>
        <v>-86</v>
      </c>
      <c r="EL351" s="772">
        <v>50</v>
      </c>
      <c r="EM351" s="767">
        <v>50</v>
      </c>
      <c r="EN351" s="770">
        <v>22</v>
      </c>
      <c r="EO351" s="772"/>
      <c r="EP351" s="767"/>
      <c r="EQ351" s="782">
        <v>45</v>
      </c>
      <c r="ER351" s="772"/>
      <c r="ES351" s="779"/>
      <c r="ET351" s="781"/>
      <c r="EU351" s="774">
        <f t="shared" si="405"/>
        <v>213</v>
      </c>
      <c r="EV351" s="774">
        <f t="shared" si="406"/>
        <v>232</v>
      </c>
      <c r="EW351" s="775">
        <f t="shared" si="407"/>
        <v>166</v>
      </c>
      <c r="EX351" s="772"/>
      <c r="EY351" s="767"/>
      <c r="EZ351" s="770"/>
    </row>
    <row r="352" spans="1:156">
      <c r="A352" s="658" t="s">
        <v>125</v>
      </c>
      <c r="B352" s="659" t="s">
        <v>843</v>
      </c>
      <c r="C352" s="834"/>
      <c r="D352" s="660">
        <v>199625</v>
      </c>
      <c r="E352" s="567">
        <v>10</v>
      </c>
      <c r="F352" s="762"/>
      <c r="G352" s="763"/>
      <c r="H352" s="763"/>
      <c r="I352" s="764"/>
      <c r="J352" s="764"/>
      <c r="K352" s="764"/>
      <c r="L352" s="765"/>
      <c r="M352" s="762"/>
      <c r="N352" s="763"/>
      <c r="O352" s="766"/>
      <c r="P352" s="766"/>
      <c r="Q352" s="763"/>
      <c r="R352" s="763"/>
      <c r="S352" s="763"/>
      <c r="T352" s="763"/>
      <c r="U352" s="763"/>
      <c r="V352" s="764"/>
      <c r="W352" s="767"/>
      <c r="X352" s="765"/>
      <c r="Y352" s="762"/>
      <c r="Z352" s="763"/>
      <c r="AA352" s="763"/>
      <c r="AB352" s="763"/>
      <c r="AC352" s="764"/>
      <c r="AD352" s="767"/>
      <c r="AE352" s="763"/>
      <c r="AF352" s="763"/>
      <c r="AG352" s="763"/>
      <c r="AH352" s="764"/>
      <c r="AI352" s="767"/>
      <c r="AJ352" s="765"/>
      <c r="AK352" s="892">
        <f t="shared" si="357"/>
        <v>0</v>
      </c>
      <c r="AL352" s="884">
        <f t="shared" si="358"/>
        <v>0</v>
      </c>
      <c r="AM352" s="883">
        <f t="shared" si="359"/>
        <v>0</v>
      </c>
      <c r="AN352" s="884">
        <f t="shared" si="360"/>
        <v>0</v>
      </c>
      <c r="AO352" s="883">
        <f t="shared" si="361"/>
        <v>0</v>
      </c>
      <c r="AP352" s="884">
        <f t="shared" si="362"/>
        <v>0</v>
      </c>
      <c r="AQ352" s="768">
        <f t="shared" si="363"/>
        <v>0</v>
      </c>
      <c r="AR352" s="883">
        <f t="shared" si="364"/>
        <v>0</v>
      </c>
      <c r="AS352" s="886">
        <f t="shared" si="365"/>
        <v>0</v>
      </c>
      <c r="AT352" s="888">
        <f t="shared" si="366"/>
        <v>0</v>
      </c>
      <c r="AU352" s="886">
        <f t="shared" si="367"/>
        <v>0</v>
      </c>
      <c r="AV352" s="886">
        <f t="shared" si="368"/>
        <v>0</v>
      </c>
      <c r="AW352" s="888">
        <f t="shared" si="369"/>
        <v>0</v>
      </c>
      <c r="AX352" s="886">
        <f t="shared" si="370"/>
        <v>0</v>
      </c>
      <c r="AY352" s="886">
        <f t="shared" si="371"/>
        <v>0</v>
      </c>
      <c r="AZ352" s="888">
        <f t="shared" si="372"/>
        <v>0</v>
      </c>
      <c r="BA352" s="884">
        <f t="shared" si="373"/>
        <v>0</v>
      </c>
      <c r="BB352" s="883">
        <f t="shared" si="374"/>
        <v>0</v>
      </c>
      <c r="BC352" s="884">
        <f t="shared" si="375"/>
        <v>0</v>
      </c>
      <c r="BD352" s="883">
        <f t="shared" si="376"/>
        <v>0</v>
      </c>
      <c r="BE352" s="886">
        <f t="shared" si="377"/>
        <v>0</v>
      </c>
      <c r="BF352" s="886">
        <f t="shared" si="378"/>
        <v>0</v>
      </c>
      <c r="BG352" s="888">
        <f t="shared" si="379"/>
        <v>0</v>
      </c>
      <c r="BH352" s="886">
        <f t="shared" si="380"/>
        <v>0</v>
      </c>
      <c r="BI352" s="886">
        <f t="shared" si="381"/>
        <v>0</v>
      </c>
      <c r="BJ352" s="890">
        <f t="shared" si="382"/>
        <v>0</v>
      </c>
      <c r="BK352" s="885">
        <f t="shared" si="383"/>
        <v>0</v>
      </c>
      <c r="BL352" s="885">
        <f t="shared" si="384"/>
        <v>0</v>
      </c>
      <c r="BM352" s="762"/>
      <c r="BN352" s="764"/>
      <c r="BO352" s="770"/>
      <c r="BP352" s="763"/>
      <c r="BQ352" s="764"/>
      <c r="BR352" s="770"/>
      <c r="BS352" s="768">
        <f t="shared" si="385"/>
        <v>0</v>
      </c>
      <c r="BT352" s="768">
        <f t="shared" si="386"/>
        <v>0</v>
      </c>
      <c r="BU352" s="771">
        <f t="shared" si="387"/>
        <v>0</v>
      </c>
      <c r="BV352" s="772"/>
      <c r="BW352" s="767"/>
      <c r="BX352" s="765"/>
      <c r="BY352" s="772"/>
      <c r="BZ352" s="767"/>
      <c r="CA352" s="765"/>
      <c r="CB352" s="772"/>
      <c r="CC352" s="767"/>
      <c r="CD352" s="765"/>
      <c r="CE352" s="773">
        <f t="shared" si="388"/>
        <v>0</v>
      </c>
      <c r="CF352" s="774">
        <f t="shared" si="389"/>
        <v>0</v>
      </c>
      <c r="CG352" s="775">
        <f t="shared" si="390"/>
        <v>0</v>
      </c>
      <c r="CH352" s="772"/>
      <c r="CI352" s="767"/>
      <c r="CJ352" s="776"/>
      <c r="CK352" s="874">
        <v>463</v>
      </c>
      <c r="CL352" s="778">
        <v>1131</v>
      </c>
      <c r="CM352" s="764">
        <v>1102</v>
      </c>
      <c r="CN352" s="764">
        <v>837</v>
      </c>
      <c r="CO352" s="779">
        <v>552</v>
      </c>
      <c r="CP352" s="780">
        <v>455</v>
      </c>
      <c r="CQ352" s="777">
        <v>150</v>
      </c>
      <c r="CR352" s="778">
        <v>152</v>
      </c>
      <c r="CS352" s="778">
        <v>140</v>
      </c>
      <c r="CT352" s="778">
        <v>419</v>
      </c>
      <c r="CU352" s="778">
        <v>176</v>
      </c>
      <c r="CV352" s="740">
        <v>113</v>
      </c>
      <c r="CW352" s="767">
        <v>229</v>
      </c>
      <c r="CX352" s="856">
        <v>301</v>
      </c>
      <c r="CY352" s="777"/>
      <c r="CZ352" s="778"/>
      <c r="DA352" s="778"/>
      <c r="DB352" s="778">
        <v>0</v>
      </c>
      <c r="DC352" s="778">
        <v>0</v>
      </c>
      <c r="DD352" s="779">
        <v>0</v>
      </c>
      <c r="DE352" s="779">
        <v>0</v>
      </c>
      <c r="DF352" s="776">
        <v>0</v>
      </c>
      <c r="DG352" s="892">
        <f t="shared" si="408"/>
        <v>150</v>
      </c>
      <c r="DH352" s="884">
        <f t="shared" si="391"/>
        <v>0</v>
      </c>
      <c r="DI352" s="883">
        <f t="shared" si="409"/>
        <v>152</v>
      </c>
      <c r="DJ352" s="884">
        <f t="shared" si="392"/>
        <v>0</v>
      </c>
      <c r="DK352" s="883">
        <f t="shared" si="410"/>
        <v>140</v>
      </c>
      <c r="DL352" s="884">
        <f t="shared" si="393"/>
        <v>0</v>
      </c>
      <c r="DM352" s="888">
        <f t="shared" si="414"/>
        <v>419</v>
      </c>
      <c r="DN352" s="886">
        <f t="shared" si="394"/>
        <v>419</v>
      </c>
      <c r="DO352" s="886">
        <f t="shared" si="353"/>
        <v>419</v>
      </c>
      <c r="DP352" s="888">
        <f t="shared" si="411"/>
        <v>176</v>
      </c>
      <c r="DQ352" s="886">
        <f t="shared" si="395"/>
        <v>176</v>
      </c>
      <c r="DR352" s="886">
        <f t="shared" si="354"/>
        <v>176</v>
      </c>
      <c r="DS352" s="888">
        <f t="shared" si="412"/>
        <v>113</v>
      </c>
      <c r="DT352" s="886">
        <f t="shared" si="396"/>
        <v>113</v>
      </c>
      <c r="DU352" s="886">
        <f t="shared" si="355"/>
        <v>113</v>
      </c>
      <c r="DV352" s="886">
        <f t="shared" si="397"/>
        <v>113</v>
      </c>
      <c r="DW352" s="888">
        <f t="shared" si="413"/>
        <v>229</v>
      </c>
      <c r="DX352" s="886">
        <f t="shared" si="398"/>
        <v>229</v>
      </c>
      <c r="DY352" s="886">
        <f t="shared" si="399"/>
        <v>229</v>
      </c>
      <c r="DZ352" s="954">
        <f t="shared" si="356"/>
        <v>301</v>
      </c>
      <c r="EA352" s="885">
        <f t="shared" si="400"/>
        <v>301</v>
      </c>
      <c r="EB352" s="885">
        <f t="shared" si="401"/>
        <v>301</v>
      </c>
      <c r="EC352" s="772">
        <v>70</v>
      </c>
      <c r="ED352" s="779">
        <v>75</v>
      </c>
      <c r="EE352" s="1054">
        <v>109</v>
      </c>
      <c r="EF352" s="763"/>
      <c r="EG352" s="767"/>
      <c r="EH352" s="782"/>
      <c r="EI352" s="774">
        <f t="shared" si="402"/>
        <v>43</v>
      </c>
      <c r="EJ352" s="774">
        <f t="shared" si="403"/>
        <v>154</v>
      </c>
      <c r="EK352" s="775">
        <f t="shared" si="404"/>
        <v>192</v>
      </c>
      <c r="EL352" s="772">
        <v>24</v>
      </c>
      <c r="EM352" s="767">
        <v>29</v>
      </c>
      <c r="EN352" s="770">
        <v>27</v>
      </c>
      <c r="EO352" s="772"/>
      <c r="EP352" s="767"/>
      <c r="EQ352" s="782">
        <v>14</v>
      </c>
      <c r="ER352" s="772">
        <v>24</v>
      </c>
      <c r="ES352" s="779">
        <v>21</v>
      </c>
      <c r="ET352" s="781">
        <v>43</v>
      </c>
      <c r="EU352" s="774">
        <f t="shared" si="405"/>
        <v>371</v>
      </c>
      <c r="EV352" s="774">
        <f t="shared" si="406"/>
        <v>126</v>
      </c>
      <c r="EW352" s="775">
        <f t="shared" si="407"/>
        <v>29</v>
      </c>
      <c r="EX352" s="772"/>
      <c r="EY352" s="767"/>
      <c r="EZ352" s="770"/>
    </row>
    <row r="353" spans="1:156">
      <c r="A353" s="658" t="s">
        <v>125</v>
      </c>
      <c r="B353" s="659" t="s">
        <v>844</v>
      </c>
      <c r="C353" s="835"/>
      <c r="D353" s="660">
        <v>197850</v>
      </c>
      <c r="E353" s="567">
        <v>10</v>
      </c>
      <c r="F353" s="762"/>
      <c r="G353" s="763"/>
      <c r="H353" s="763"/>
      <c r="I353" s="764"/>
      <c r="J353" s="764"/>
      <c r="K353" s="764"/>
      <c r="L353" s="765"/>
      <c r="M353" s="762"/>
      <c r="N353" s="763"/>
      <c r="O353" s="766"/>
      <c r="P353" s="766"/>
      <c r="Q353" s="763"/>
      <c r="R353" s="763"/>
      <c r="S353" s="763"/>
      <c r="T353" s="763"/>
      <c r="U353" s="763"/>
      <c r="V353" s="764"/>
      <c r="W353" s="767"/>
      <c r="X353" s="765"/>
      <c r="Y353" s="762"/>
      <c r="Z353" s="763"/>
      <c r="AA353" s="763"/>
      <c r="AB353" s="763"/>
      <c r="AC353" s="764"/>
      <c r="AD353" s="767"/>
      <c r="AE353" s="763"/>
      <c r="AF353" s="763"/>
      <c r="AG353" s="763"/>
      <c r="AH353" s="764"/>
      <c r="AI353" s="767"/>
      <c r="AJ353" s="765"/>
      <c r="AK353" s="892">
        <f t="shared" si="357"/>
        <v>0</v>
      </c>
      <c r="AL353" s="884">
        <f t="shared" si="358"/>
        <v>0</v>
      </c>
      <c r="AM353" s="883">
        <f t="shared" si="359"/>
        <v>0</v>
      </c>
      <c r="AN353" s="884">
        <f t="shared" si="360"/>
        <v>0</v>
      </c>
      <c r="AO353" s="883">
        <f t="shared" si="361"/>
        <v>0</v>
      </c>
      <c r="AP353" s="884">
        <f t="shared" si="362"/>
        <v>0</v>
      </c>
      <c r="AQ353" s="768">
        <f t="shared" si="363"/>
        <v>0</v>
      </c>
      <c r="AR353" s="883">
        <f t="shared" si="364"/>
        <v>0</v>
      </c>
      <c r="AS353" s="886">
        <f t="shared" si="365"/>
        <v>0</v>
      </c>
      <c r="AT353" s="888">
        <f t="shared" si="366"/>
        <v>0</v>
      </c>
      <c r="AU353" s="886">
        <f t="shared" si="367"/>
        <v>0</v>
      </c>
      <c r="AV353" s="886">
        <f t="shared" si="368"/>
        <v>0</v>
      </c>
      <c r="AW353" s="888">
        <f t="shared" si="369"/>
        <v>0</v>
      </c>
      <c r="AX353" s="886">
        <f t="shared" si="370"/>
        <v>0</v>
      </c>
      <c r="AY353" s="886">
        <f t="shared" si="371"/>
        <v>0</v>
      </c>
      <c r="AZ353" s="888">
        <f t="shared" si="372"/>
        <v>0</v>
      </c>
      <c r="BA353" s="884">
        <f t="shared" si="373"/>
        <v>0</v>
      </c>
      <c r="BB353" s="883">
        <f t="shared" si="374"/>
        <v>0</v>
      </c>
      <c r="BC353" s="884">
        <f t="shared" si="375"/>
        <v>0</v>
      </c>
      <c r="BD353" s="883">
        <f t="shared" si="376"/>
        <v>0</v>
      </c>
      <c r="BE353" s="886">
        <f t="shared" si="377"/>
        <v>0</v>
      </c>
      <c r="BF353" s="886">
        <f t="shared" si="378"/>
        <v>0</v>
      </c>
      <c r="BG353" s="888">
        <f t="shared" si="379"/>
        <v>0</v>
      </c>
      <c r="BH353" s="886">
        <f t="shared" si="380"/>
        <v>0</v>
      </c>
      <c r="BI353" s="886">
        <f t="shared" si="381"/>
        <v>0</v>
      </c>
      <c r="BJ353" s="890">
        <f t="shared" si="382"/>
        <v>0</v>
      </c>
      <c r="BK353" s="885">
        <f t="shared" si="383"/>
        <v>0</v>
      </c>
      <c r="BL353" s="885">
        <f t="shared" si="384"/>
        <v>0</v>
      </c>
      <c r="BM353" s="762"/>
      <c r="BN353" s="764"/>
      <c r="BO353" s="770"/>
      <c r="BP353" s="763"/>
      <c r="BQ353" s="764"/>
      <c r="BR353" s="770"/>
      <c r="BS353" s="768">
        <f t="shared" si="385"/>
        <v>0</v>
      </c>
      <c r="BT353" s="768">
        <f t="shared" si="386"/>
        <v>0</v>
      </c>
      <c r="BU353" s="771">
        <f t="shared" si="387"/>
        <v>0</v>
      </c>
      <c r="BV353" s="772"/>
      <c r="BW353" s="767"/>
      <c r="BX353" s="765"/>
      <c r="BY353" s="772"/>
      <c r="BZ353" s="767"/>
      <c r="CA353" s="765"/>
      <c r="CB353" s="772"/>
      <c r="CC353" s="767"/>
      <c r="CD353" s="765"/>
      <c r="CE353" s="773">
        <f t="shared" si="388"/>
        <v>0</v>
      </c>
      <c r="CF353" s="774">
        <f t="shared" si="389"/>
        <v>0</v>
      </c>
      <c r="CG353" s="775">
        <f t="shared" si="390"/>
        <v>0</v>
      </c>
      <c r="CH353" s="772"/>
      <c r="CI353" s="767"/>
      <c r="CJ353" s="776"/>
      <c r="CK353" s="874">
        <v>829</v>
      </c>
      <c r="CL353" s="778">
        <v>881</v>
      </c>
      <c r="CM353" s="764">
        <v>528</v>
      </c>
      <c r="CN353" s="764">
        <v>876</v>
      </c>
      <c r="CO353" s="779">
        <v>721</v>
      </c>
      <c r="CP353" s="780">
        <v>705</v>
      </c>
      <c r="CQ353" s="777">
        <v>134</v>
      </c>
      <c r="CR353" s="778">
        <v>176</v>
      </c>
      <c r="CS353" s="778">
        <v>150</v>
      </c>
      <c r="CT353" s="778">
        <v>186</v>
      </c>
      <c r="CU353" s="778">
        <v>138</v>
      </c>
      <c r="CV353" s="764">
        <v>165</v>
      </c>
      <c r="CW353" s="779">
        <v>135</v>
      </c>
      <c r="CX353" s="856">
        <v>194</v>
      </c>
      <c r="CY353" s="777"/>
      <c r="CZ353" s="778"/>
      <c r="DA353" s="778"/>
      <c r="DB353" s="778">
        <v>0</v>
      </c>
      <c r="DC353" s="778">
        <v>0</v>
      </c>
      <c r="DD353" s="779">
        <v>0</v>
      </c>
      <c r="DE353" s="779">
        <v>0</v>
      </c>
      <c r="DF353" s="776">
        <v>0</v>
      </c>
      <c r="DG353" s="892">
        <f t="shared" si="408"/>
        <v>134</v>
      </c>
      <c r="DH353" s="884">
        <f t="shared" si="391"/>
        <v>0</v>
      </c>
      <c r="DI353" s="883">
        <f t="shared" si="409"/>
        <v>176</v>
      </c>
      <c r="DJ353" s="884">
        <f t="shared" si="392"/>
        <v>0</v>
      </c>
      <c r="DK353" s="883">
        <f t="shared" si="410"/>
        <v>150</v>
      </c>
      <c r="DL353" s="884">
        <f t="shared" si="393"/>
        <v>0</v>
      </c>
      <c r="DM353" s="888">
        <f t="shared" si="414"/>
        <v>186</v>
      </c>
      <c r="DN353" s="886">
        <f t="shared" si="394"/>
        <v>186</v>
      </c>
      <c r="DO353" s="886">
        <f t="shared" si="353"/>
        <v>186</v>
      </c>
      <c r="DP353" s="888">
        <f t="shared" si="411"/>
        <v>138</v>
      </c>
      <c r="DQ353" s="886">
        <f t="shared" si="395"/>
        <v>138</v>
      </c>
      <c r="DR353" s="886">
        <f t="shared" si="354"/>
        <v>138</v>
      </c>
      <c r="DS353" s="888">
        <f t="shared" si="412"/>
        <v>165</v>
      </c>
      <c r="DT353" s="886">
        <f t="shared" si="396"/>
        <v>165</v>
      </c>
      <c r="DU353" s="886">
        <f t="shared" si="355"/>
        <v>165</v>
      </c>
      <c r="DV353" s="886">
        <f t="shared" si="397"/>
        <v>165</v>
      </c>
      <c r="DW353" s="888">
        <f t="shared" si="413"/>
        <v>135</v>
      </c>
      <c r="DX353" s="886">
        <f t="shared" si="398"/>
        <v>135</v>
      </c>
      <c r="DY353" s="886">
        <f t="shared" si="399"/>
        <v>135</v>
      </c>
      <c r="DZ353" s="954">
        <f t="shared" si="356"/>
        <v>194</v>
      </c>
      <c r="EA353" s="885">
        <f t="shared" si="400"/>
        <v>194</v>
      </c>
      <c r="EB353" s="885">
        <f t="shared" si="401"/>
        <v>194</v>
      </c>
      <c r="EC353" s="772">
        <v>101</v>
      </c>
      <c r="ED353" s="779">
        <v>109</v>
      </c>
      <c r="EE353" s="1054">
        <v>85</v>
      </c>
      <c r="EF353" s="763"/>
      <c r="EG353" s="767"/>
      <c r="EH353" s="782"/>
      <c r="EI353" s="774">
        <f t="shared" si="402"/>
        <v>64</v>
      </c>
      <c r="EJ353" s="774">
        <f t="shared" si="403"/>
        <v>26</v>
      </c>
      <c r="EK353" s="775">
        <f t="shared" si="404"/>
        <v>109</v>
      </c>
      <c r="EL353" s="772">
        <v>36</v>
      </c>
      <c r="EM353" s="767">
        <v>31</v>
      </c>
      <c r="EN353" s="770">
        <v>20</v>
      </c>
      <c r="EO353" s="772"/>
      <c r="EP353" s="767"/>
      <c r="EQ353" s="782">
        <v>0</v>
      </c>
      <c r="ER353" s="772">
        <v>26</v>
      </c>
      <c r="ES353" s="779">
        <v>34</v>
      </c>
      <c r="ET353" s="781">
        <v>3</v>
      </c>
      <c r="EU353" s="774">
        <f t="shared" si="405"/>
        <v>124</v>
      </c>
      <c r="EV353" s="774">
        <f t="shared" si="406"/>
        <v>73</v>
      </c>
      <c r="EW353" s="775">
        <f t="shared" si="407"/>
        <v>142</v>
      </c>
      <c r="EX353" s="772"/>
      <c r="EY353" s="767"/>
      <c r="EZ353" s="770"/>
    </row>
    <row r="354" spans="1:156">
      <c r="A354" s="658" t="s">
        <v>125</v>
      </c>
      <c r="B354" s="659" t="s">
        <v>845</v>
      </c>
      <c r="C354" s="835"/>
      <c r="D354" s="660">
        <v>199722</v>
      </c>
      <c r="E354" s="567">
        <v>10</v>
      </c>
      <c r="F354" s="762"/>
      <c r="G354" s="763"/>
      <c r="H354" s="763"/>
      <c r="I354" s="764"/>
      <c r="J354" s="764"/>
      <c r="K354" s="764"/>
      <c r="L354" s="765"/>
      <c r="M354" s="762"/>
      <c r="N354" s="763"/>
      <c r="O354" s="766"/>
      <c r="P354" s="766"/>
      <c r="Q354" s="763"/>
      <c r="R354" s="763"/>
      <c r="S354" s="763"/>
      <c r="T354" s="763"/>
      <c r="U354" s="763"/>
      <c r="V354" s="764"/>
      <c r="W354" s="767"/>
      <c r="X354" s="765"/>
      <c r="Y354" s="762"/>
      <c r="Z354" s="763"/>
      <c r="AA354" s="763"/>
      <c r="AB354" s="763"/>
      <c r="AC354" s="764"/>
      <c r="AD354" s="767"/>
      <c r="AE354" s="763"/>
      <c r="AF354" s="763"/>
      <c r="AG354" s="763"/>
      <c r="AH354" s="764"/>
      <c r="AI354" s="767"/>
      <c r="AJ354" s="765"/>
      <c r="AK354" s="892">
        <f t="shared" si="357"/>
        <v>0</v>
      </c>
      <c r="AL354" s="884">
        <f t="shared" si="358"/>
        <v>0</v>
      </c>
      <c r="AM354" s="883">
        <f t="shared" si="359"/>
        <v>0</v>
      </c>
      <c r="AN354" s="884">
        <f t="shared" si="360"/>
        <v>0</v>
      </c>
      <c r="AO354" s="883">
        <f t="shared" si="361"/>
        <v>0</v>
      </c>
      <c r="AP354" s="884">
        <f t="shared" si="362"/>
        <v>0</v>
      </c>
      <c r="AQ354" s="768">
        <f t="shared" si="363"/>
        <v>0</v>
      </c>
      <c r="AR354" s="883">
        <f t="shared" si="364"/>
        <v>0</v>
      </c>
      <c r="AS354" s="886">
        <f t="shared" si="365"/>
        <v>0</v>
      </c>
      <c r="AT354" s="888">
        <f t="shared" si="366"/>
        <v>0</v>
      </c>
      <c r="AU354" s="886">
        <f t="shared" si="367"/>
        <v>0</v>
      </c>
      <c r="AV354" s="886">
        <f t="shared" si="368"/>
        <v>0</v>
      </c>
      <c r="AW354" s="888">
        <f t="shared" si="369"/>
        <v>0</v>
      </c>
      <c r="AX354" s="886">
        <f t="shared" si="370"/>
        <v>0</v>
      </c>
      <c r="AY354" s="886">
        <f t="shared" si="371"/>
        <v>0</v>
      </c>
      <c r="AZ354" s="888">
        <f t="shared" si="372"/>
        <v>0</v>
      </c>
      <c r="BA354" s="884">
        <f t="shared" si="373"/>
        <v>0</v>
      </c>
      <c r="BB354" s="883">
        <f t="shared" si="374"/>
        <v>0</v>
      </c>
      <c r="BC354" s="884">
        <f t="shared" si="375"/>
        <v>0</v>
      </c>
      <c r="BD354" s="883">
        <f t="shared" si="376"/>
        <v>0</v>
      </c>
      <c r="BE354" s="886">
        <f t="shared" si="377"/>
        <v>0</v>
      </c>
      <c r="BF354" s="886">
        <f t="shared" si="378"/>
        <v>0</v>
      </c>
      <c r="BG354" s="888">
        <f t="shared" si="379"/>
        <v>0</v>
      </c>
      <c r="BH354" s="886">
        <f t="shared" si="380"/>
        <v>0</v>
      </c>
      <c r="BI354" s="886">
        <f t="shared" si="381"/>
        <v>0</v>
      </c>
      <c r="BJ354" s="890">
        <f t="shared" si="382"/>
        <v>0</v>
      </c>
      <c r="BK354" s="885">
        <f t="shared" si="383"/>
        <v>0</v>
      </c>
      <c r="BL354" s="885">
        <f t="shared" si="384"/>
        <v>0</v>
      </c>
      <c r="BM354" s="762"/>
      <c r="BN354" s="764"/>
      <c r="BO354" s="770"/>
      <c r="BP354" s="763"/>
      <c r="BQ354" s="764"/>
      <c r="BR354" s="770"/>
      <c r="BS354" s="768">
        <f t="shared" si="385"/>
        <v>0</v>
      </c>
      <c r="BT354" s="768">
        <f t="shared" si="386"/>
        <v>0</v>
      </c>
      <c r="BU354" s="771">
        <f t="shared" si="387"/>
        <v>0</v>
      </c>
      <c r="BV354" s="772"/>
      <c r="BW354" s="767"/>
      <c r="BX354" s="765"/>
      <c r="BY354" s="772"/>
      <c r="BZ354" s="767"/>
      <c r="CA354" s="765"/>
      <c r="CB354" s="772"/>
      <c r="CC354" s="767"/>
      <c r="CD354" s="765"/>
      <c r="CE354" s="773">
        <f t="shared" si="388"/>
        <v>0</v>
      </c>
      <c r="CF354" s="774">
        <f t="shared" si="389"/>
        <v>0</v>
      </c>
      <c r="CG354" s="775">
        <f t="shared" si="390"/>
        <v>0</v>
      </c>
      <c r="CH354" s="772"/>
      <c r="CI354" s="767"/>
      <c r="CJ354" s="776"/>
      <c r="CK354" s="874">
        <v>342</v>
      </c>
      <c r="CL354" s="778">
        <v>464</v>
      </c>
      <c r="CM354" s="764">
        <v>651</v>
      </c>
      <c r="CN354" s="764">
        <v>1641</v>
      </c>
      <c r="CO354" s="779">
        <v>1835</v>
      </c>
      <c r="CP354" s="780">
        <v>2046</v>
      </c>
      <c r="CQ354" s="777">
        <v>160</v>
      </c>
      <c r="CR354" s="778">
        <v>198</v>
      </c>
      <c r="CS354" s="778">
        <v>178</v>
      </c>
      <c r="CT354" s="778">
        <v>238</v>
      </c>
      <c r="CU354" s="778">
        <v>260</v>
      </c>
      <c r="CV354" s="764">
        <v>641</v>
      </c>
      <c r="CW354" s="779">
        <v>647</v>
      </c>
      <c r="CX354" s="856">
        <v>1011</v>
      </c>
      <c r="CY354" s="777"/>
      <c r="CZ354" s="778"/>
      <c r="DA354" s="778"/>
      <c r="DB354" s="778">
        <v>0</v>
      </c>
      <c r="DC354" s="778">
        <v>0</v>
      </c>
      <c r="DD354" s="779">
        <v>0</v>
      </c>
      <c r="DE354" s="779">
        <v>0</v>
      </c>
      <c r="DF354" s="776">
        <v>0</v>
      </c>
      <c r="DG354" s="892">
        <f t="shared" si="408"/>
        <v>160</v>
      </c>
      <c r="DH354" s="884">
        <f t="shared" si="391"/>
        <v>0</v>
      </c>
      <c r="DI354" s="883">
        <f t="shared" si="409"/>
        <v>198</v>
      </c>
      <c r="DJ354" s="884">
        <f t="shared" si="392"/>
        <v>0</v>
      </c>
      <c r="DK354" s="883">
        <f t="shared" si="410"/>
        <v>178</v>
      </c>
      <c r="DL354" s="884">
        <f t="shared" si="393"/>
        <v>0</v>
      </c>
      <c r="DM354" s="888">
        <f t="shared" si="414"/>
        <v>238</v>
      </c>
      <c r="DN354" s="886">
        <f t="shared" si="394"/>
        <v>238</v>
      </c>
      <c r="DO354" s="886">
        <f t="shared" si="353"/>
        <v>238</v>
      </c>
      <c r="DP354" s="888">
        <f t="shared" si="411"/>
        <v>260</v>
      </c>
      <c r="DQ354" s="886">
        <f t="shared" si="395"/>
        <v>260</v>
      </c>
      <c r="DR354" s="886">
        <f t="shared" si="354"/>
        <v>260</v>
      </c>
      <c r="DS354" s="888">
        <f t="shared" si="412"/>
        <v>641</v>
      </c>
      <c r="DT354" s="886">
        <f t="shared" si="396"/>
        <v>641</v>
      </c>
      <c r="DU354" s="886">
        <f t="shared" si="355"/>
        <v>641</v>
      </c>
      <c r="DV354" s="886">
        <f t="shared" si="397"/>
        <v>641</v>
      </c>
      <c r="DW354" s="888">
        <f t="shared" si="413"/>
        <v>647</v>
      </c>
      <c r="DX354" s="886">
        <f t="shared" si="398"/>
        <v>647</v>
      </c>
      <c r="DY354" s="886">
        <f t="shared" si="399"/>
        <v>647</v>
      </c>
      <c r="DZ354" s="954">
        <f t="shared" si="356"/>
        <v>1011</v>
      </c>
      <c r="EA354" s="885">
        <f t="shared" si="400"/>
        <v>1011</v>
      </c>
      <c r="EB354" s="885">
        <f t="shared" si="401"/>
        <v>1011</v>
      </c>
      <c r="EC354" s="772">
        <v>66</v>
      </c>
      <c r="ED354" s="779">
        <v>424</v>
      </c>
      <c r="EE354" s="1054">
        <v>167</v>
      </c>
      <c r="EF354" s="763"/>
      <c r="EG354" s="767"/>
      <c r="EH354" s="782"/>
      <c r="EI354" s="774">
        <f t="shared" si="402"/>
        <v>575</v>
      </c>
      <c r="EJ354" s="774">
        <f t="shared" si="403"/>
        <v>223</v>
      </c>
      <c r="EK354" s="775">
        <f t="shared" si="404"/>
        <v>844</v>
      </c>
      <c r="EL354" s="772">
        <v>108</v>
      </c>
      <c r="EM354" s="767">
        <v>45</v>
      </c>
      <c r="EN354" s="770">
        <v>155</v>
      </c>
      <c r="EO354" s="1063"/>
      <c r="EP354" s="767"/>
      <c r="EQ354" s="782">
        <v>0</v>
      </c>
      <c r="ER354" s="772"/>
      <c r="ES354" s="779"/>
      <c r="ET354" s="781"/>
      <c r="EU354" s="774">
        <f t="shared" si="405"/>
        <v>130</v>
      </c>
      <c r="EV354" s="774">
        <f t="shared" si="406"/>
        <v>215</v>
      </c>
      <c r="EW354" s="775">
        <f t="shared" si="407"/>
        <v>486</v>
      </c>
      <c r="EX354" s="772"/>
      <c r="EY354" s="767"/>
      <c r="EZ354" s="770"/>
    </row>
    <row r="355" spans="1:156">
      <c r="A355" s="658" t="s">
        <v>125</v>
      </c>
      <c r="B355" s="659" t="s">
        <v>846</v>
      </c>
      <c r="C355" s="835"/>
      <c r="D355" s="660">
        <v>199731</v>
      </c>
      <c r="E355" s="567">
        <v>10</v>
      </c>
      <c r="F355" s="762"/>
      <c r="G355" s="763"/>
      <c r="H355" s="763"/>
      <c r="I355" s="764"/>
      <c r="J355" s="764"/>
      <c r="K355" s="764"/>
      <c r="L355" s="765"/>
      <c r="M355" s="762"/>
      <c r="N355" s="763"/>
      <c r="O355" s="766"/>
      <c r="P355" s="766"/>
      <c r="Q355" s="763"/>
      <c r="R355" s="763"/>
      <c r="S355" s="763"/>
      <c r="T355" s="763"/>
      <c r="U355" s="763"/>
      <c r="V355" s="764"/>
      <c r="W355" s="767"/>
      <c r="X355" s="765"/>
      <c r="Y355" s="762"/>
      <c r="Z355" s="763"/>
      <c r="AA355" s="763"/>
      <c r="AB355" s="763"/>
      <c r="AC355" s="764"/>
      <c r="AD355" s="767"/>
      <c r="AE355" s="763"/>
      <c r="AF355" s="763"/>
      <c r="AG355" s="763"/>
      <c r="AH355" s="764"/>
      <c r="AI355" s="767"/>
      <c r="AJ355" s="765"/>
      <c r="AK355" s="892">
        <f t="shared" si="357"/>
        <v>0</v>
      </c>
      <c r="AL355" s="884">
        <f t="shared" si="358"/>
        <v>0</v>
      </c>
      <c r="AM355" s="883">
        <f t="shared" si="359"/>
        <v>0</v>
      </c>
      <c r="AN355" s="884">
        <f t="shared" si="360"/>
        <v>0</v>
      </c>
      <c r="AO355" s="883">
        <f t="shared" si="361"/>
        <v>0</v>
      </c>
      <c r="AP355" s="884">
        <f t="shared" si="362"/>
        <v>0</v>
      </c>
      <c r="AQ355" s="768">
        <f t="shared" si="363"/>
        <v>0</v>
      </c>
      <c r="AR355" s="883">
        <f t="shared" si="364"/>
        <v>0</v>
      </c>
      <c r="AS355" s="886">
        <f t="shared" si="365"/>
        <v>0</v>
      </c>
      <c r="AT355" s="888">
        <f t="shared" si="366"/>
        <v>0</v>
      </c>
      <c r="AU355" s="886">
        <f t="shared" si="367"/>
        <v>0</v>
      </c>
      <c r="AV355" s="886">
        <f t="shared" si="368"/>
        <v>0</v>
      </c>
      <c r="AW355" s="888">
        <f t="shared" si="369"/>
        <v>0</v>
      </c>
      <c r="AX355" s="886">
        <f t="shared" si="370"/>
        <v>0</v>
      </c>
      <c r="AY355" s="886">
        <f t="shared" si="371"/>
        <v>0</v>
      </c>
      <c r="AZ355" s="888">
        <f t="shared" si="372"/>
        <v>0</v>
      </c>
      <c r="BA355" s="884">
        <f t="shared" si="373"/>
        <v>0</v>
      </c>
      <c r="BB355" s="883">
        <f t="shared" si="374"/>
        <v>0</v>
      </c>
      <c r="BC355" s="884">
        <f t="shared" si="375"/>
        <v>0</v>
      </c>
      <c r="BD355" s="883">
        <f t="shared" si="376"/>
        <v>0</v>
      </c>
      <c r="BE355" s="886">
        <f t="shared" si="377"/>
        <v>0</v>
      </c>
      <c r="BF355" s="886">
        <f t="shared" si="378"/>
        <v>0</v>
      </c>
      <c r="BG355" s="888">
        <f t="shared" si="379"/>
        <v>0</v>
      </c>
      <c r="BH355" s="886">
        <f t="shared" si="380"/>
        <v>0</v>
      </c>
      <c r="BI355" s="886">
        <f t="shared" si="381"/>
        <v>0</v>
      </c>
      <c r="BJ355" s="890">
        <f t="shared" si="382"/>
        <v>0</v>
      </c>
      <c r="BK355" s="885">
        <f t="shared" si="383"/>
        <v>0</v>
      </c>
      <c r="BL355" s="885">
        <f t="shared" si="384"/>
        <v>0</v>
      </c>
      <c r="BM355" s="762"/>
      <c r="BN355" s="764"/>
      <c r="BO355" s="770"/>
      <c r="BP355" s="763"/>
      <c r="BQ355" s="764"/>
      <c r="BR355" s="770"/>
      <c r="BS355" s="768">
        <f t="shared" si="385"/>
        <v>0</v>
      </c>
      <c r="BT355" s="768">
        <f t="shared" si="386"/>
        <v>0</v>
      </c>
      <c r="BU355" s="771">
        <f t="shared" si="387"/>
        <v>0</v>
      </c>
      <c r="BV355" s="772"/>
      <c r="BW355" s="767"/>
      <c r="BX355" s="765"/>
      <c r="BY355" s="772"/>
      <c r="BZ355" s="767"/>
      <c r="CA355" s="765"/>
      <c r="CB355" s="772"/>
      <c r="CC355" s="767"/>
      <c r="CD355" s="765"/>
      <c r="CE355" s="773">
        <f t="shared" si="388"/>
        <v>0</v>
      </c>
      <c r="CF355" s="774">
        <f t="shared" si="389"/>
        <v>0</v>
      </c>
      <c r="CG355" s="775">
        <f t="shared" si="390"/>
        <v>0</v>
      </c>
      <c r="CH355" s="772"/>
      <c r="CI355" s="767"/>
      <c r="CJ355" s="776"/>
      <c r="CK355" s="874">
        <v>742</v>
      </c>
      <c r="CL355" s="778">
        <v>903</v>
      </c>
      <c r="CM355" s="764">
        <v>890</v>
      </c>
      <c r="CN355" s="764">
        <v>1237</v>
      </c>
      <c r="CO355" s="779">
        <v>945</v>
      </c>
      <c r="CP355" s="780">
        <v>900</v>
      </c>
      <c r="CQ355" s="777">
        <v>174</v>
      </c>
      <c r="CR355" s="778">
        <v>157</v>
      </c>
      <c r="CS355" s="778">
        <v>175</v>
      </c>
      <c r="CT355" s="778">
        <v>167</v>
      </c>
      <c r="CU355" s="778">
        <v>176</v>
      </c>
      <c r="CV355" s="764">
        <v>229</v>
      </c>
      <c r="CW355" s="779">
        <v>212</v>
      </c>
      <c r="CX355" s="856">
        <v>187</v>
      </c>
      <c r="CY355" s="777"/>
      <c r="CZ355" s="778"/>
      <c r="DA355" s="778"/>
      <c r="DB355" s="778">
        <v>0</v>
      </c>
      <c r="DC355" s="778">
        <v>0</v>
      </c>
      <c r="DD355" s="779">
        <v>0</v>
      </c>
      <c r="DE355" s="779">
        <v>0</v>
      </c>
      <c r="DF355" s="776">
        <v>0</v>
      </c>
      <c r="DG355" s="892">
        <f t="shared" si="408"/>
        <v>174</v>
      </c>
      <c r="DH355" s="884">
        <f t="shared" si="391"/>
        <v>0</v>
      </c>
      <c r="DI355" s="883">
        <f t="shared" si="409"/>
        <v>157</v>
      </c>
      <c r="DJ355" s="884">
        <f t="shared" si="392"/>
        <v>0</v>
      </c>
      <c r="DK355" s="883">
        <f t="shared" si="410"/>
        <v>175</v>
      </c>
      <c r="DL355" s="884">
        <f t="shared" si="393"/>
        <v>0</v>
      </c>
      <c r="DM355" s="888">
        <f t="shared" si="414"/>
        <v>167</v>
      </c>
      <c r="DN355" s="886">
        <f t="shared" si="394"/>
        <v>167</v>
      </c>
      <c r="DO355" s="886">
        <f t="shared" si="353"/>
        <v>167</v>
      </c>
      <c r="DP355" s="888">
        <f t="shared" si="411"/>
        <v>176</v>
      </c>
      <c r="DQ355" s="886">
        <f t="shared" si="395"/>
        <v>176</v>
      </c>
      <c r="DR355" s="886">
        <f t="shared" si="354"/>
        <v>176</v>
      </c>
      <c r="DS355" s="888">
        <f t="shared" si="412"/>
        <v>229</v>
      </c>
      <c r="DT355" s="886">
        <f t="shared" si="396"/>
        <v>229</v>
      </c>
      <c r="DU355" s="886">
        <f t="shared" si="355"/>
        <v>229</v>
      </c>
      <c r="DV355" s="886">
        <f t="shared" si="397"/>
        <v>229</v>
      </c>
      <c r="DW355" s="888">
        <f t="shared" si="413"/>
        <v>212</v>
      </c>
      <c r="DX355" s="886">
        <f t="shared" si="398"/>
        <v>212</v>
      </c>
      <c r="DY355" s="886">
        <f t="shared" si="399"/>
        <v>212</v>
      </c>
      <c r="DZ355" s="954">
        <f t="shared" si="356"/>
        <v>187</v>
      </c>
      <c r="EA355" s="885">
        <f t="shared" si="400"/>
        <v>187</v>
      </c>
      <c r="EB355" s="885">
        <f t="shared" si="401"/>
        <v>187</v>
      </c>
      <c r="EC355" s="772">
        <v>64</v>
      </c>
      <c r="ED355" s="779">
        <v>80</v>
      </c>
      <c r="EE355" s="1054">
        <v>107</v>
      </c>
      <c r="EF355" s="763"/>
      <c r="EG355" s="767"/>
      <c r="EH355" s="782"/>
      <c r="EI355" s="774">
        <f t="shared" si="402"/>
        <v>165</v>
      </c>
      <c r="EJ355" s="774">
        <f t="shared" si="403"/>
        <v>132</v>
      </c>
      <c r="EK355" s="775">
        <f t="shared" si="404"/>
        <v>80</v>
      </c>
      <c r="EL355" s="772">
        <v>23</v>
      </c>
      <c r="EM355" s="767">
        <v>49</v>
      </c>
      <c r="EN355" s="770">
        <v>32</v>
      </c>
      <c r="EO355" s="772"/>
      <c r="EP355" s="767"/>
      <c r="EQ355" s="782">
        <v>14</v>
      </c>
      <c r="ER355" s="772"/>
      <c r="ES355" s="779"/>
      <c r="ET355" s="781"/>
      <c r="EU355" s="774">
        <f t="shared" si="405"/>
        <v>144</v>
      </c>
      <c r="EV355" s="774">
        <f t="shared" si="406"/>
        <v>127</v>
      </c>
      <c r="EW355" s="775">
        <f t="shared" si="407"/>
        <v>183</v>
      </c>
      <c r="EX355" s="772"/>
      <c r="EY355" s="767"/>
      <c r="EZ355" s="770"/>
    </row>
    <row r="356" spans="1:156">
      <c r="A356" s="658" t="s">
        <v>125</v>
      </c>
      <c r="B356" s="659" t="s">
        <v>847</v>
      </c>
      <c r="C356" s="834"/>
      <c r="D356" s="660">
        <v>199795</v>
      </c>
      <c r="E356" s="567">
        <v>10</v>
      </c>
      <c r="F356" s="762"/>
      <c r="G356" s="763"/>
      <c r="H356" s="763"/>
      <c r="I356" s="764"/>
      <c r="J356" s="764"/>
      <c r="K356" s="764"/>
      <c r="L356" s="765"/>
      <c r="M356" s="762"/>
      <c r="N356" s="763"/>
      <c r="O356" s="766"/>
      <c r="P356" s="766"/>
      <c r="Q356" s="763"/>
      <c r="R356" s="763"/>
      <c r="S356" s="763"/>
      <c r="T356" s="763"/>
      <c r="U356" s="763"/>
      <c r="V356" s="764"/>
      <c r="W356" s="767"/>
      <c r="X356" s="765"/>
      <c r="Y356" s="762"/>
      <c r="Z356" s="763"/>
      <c r="AA356" s="763"/>
      <c r="AB356" s="763"/>
      <c r="AC356" s="764"/>
      <c r="AD356" s="767"/>
      <c r="AE356" s="763"/>
      <c r="AF356" s="763"/>
      <c r="AG356" s="763"/>
      <c r="AH356" s="764"/>
      <c r="AI356" s="767"/>
      <c r="AJ356" s="765"/>
      <c r="AK356" s="892">
        <f t="shared" si="357"/>
        <v>0</v>
      </c>
      <c r="AL356" s="884">
        <f t="shared" si="358"/>
        <v>0</v>
      </c>
      <c r="AM356" s="883">
        <f t="shared" si="359"/>
        <v>0</v>
      </c>
      <c r="AN356" s="884">
        <f t="shared" si="360"/>
        <v>0</v>
      </c>
      <c r="AO356" s="883">
        <f t="shared" si="361"/>
        <v>0</v>
      </c>
      <c r="AP356" s="884">
        <f t="shared" si="362"/>
        <v>0</v>
      </c>
      <c r="AQ356" s="768">
        <f t="shared" si="363"/>
        <v>0</v>
      </c>
      <c r="AR356" s="883">
        <f t="shared" si="364"/>
        <v>0</v>
      </c>
      <c r="AS356" s="886">
        <f t="shared" si="365"/>
        <v>0</v>
      </c>
      <c r="AT356" s="888">
        <f t="shared" si="366"/>
        <v>0</v>
      </c>
      <c r="AU356" s="886">
        <f t="shared" si="367"/>
        <v>0</v>
      </c>
      <c r="AV356" s="886">
        <f t="shared" si="368"/>
        <v>0</v>
      </c>
      <c r="AW356" s="888">
        <f t="shared" si="369"/>
        <v>0</v>
      </c>
      <c r="AX356" s="886">
        <f t="shared" si="370"/>
        <v>0</v>
      </c>
      <c r="AY356" s="886">
        <f t="shared" si="371"/>
        <v>0</v>
      </c>
      <c r="AZ356" s="888">
        <f t="shared" si="372"/>
        <v>0</v>
      </c>
      <c r="BA356" s="884">
        <f t="shared" si="373"/>
        <v>0</v>
      </c>
      <c r="BB356" s="883">
        <f t="shared" si="374"/>
        <v>0</v>
      </c>
      <c r="BC356" s="884">
        <f t="shared" si="375"/>
        <v>0</v>
      </c>
      <c r="BD356" s="883">
        <f t="shared" si="376"/>
        <v>0</v>
      </c>
      <c r="BE356" s="886">
        <f t="shared" si="377"/>
        <v>0</v>
      </c>
      <c r="BF356" s="886">
        <f t="shared" si="378"/>
        <v>0</v>
      </c>
      <c r="BG356" s="888">
        <f t="shared" si="379"/>
        <v>0</v>
      </c>
      <c r="BH356" s="886">
        <f t="shared" si="380"/>
        <v>0</v>
      </c>
      <c r="BI356" s="886">
        <f t="shared" si="381"/>
        <v>0</v>
      </c>
      <c r="BJ356" s="890">
        <f t="shared" si="382"/>
        <v>0</v>
      </c>
      <c r="BK356" s="885">
        <f t="shared" si="383"/>
        <v>0</v>
      </c>
      <c r="BL356" s="885">
        <f t="shared" si="384"/>
        <v>0</v>
      </c>
      <c r="BM356" s="762"/>
      <c r="BN356" s="764"/>
      <c r="BO356" s="770"/>
      <c r="BP356" s="763"/>
      <c r="BQ356" s="764"/>
      <c r="BR356" s="770"/>
      <c r="BS356" s="768">
        <f t="shared" si="385"/>
        <v>0</v>
      </c>
      <c r="BT356" s="768">
        <f t="shared" si="386"/>
        <v>0</v>
      </c>
      <c r="BU356" s="771">
        <f t="shared" si="387"/>
        <v>0</v>
      </c>
      <c r="BV356" s="772"/>
      <c r="BW356" s="767"/>
      <c r="BX356" s="765"/>
      <c r="BY356" s="772"/>
      <c r="BZ356" s="767"/>
      <c r="CA356" s="765"/>
      <c r="CB356" s="772"/>
      <c r="CC356" s="767"/>
      <c r="CD356" s="765"/>
      <c r="CE356" s="773">
        <f t="shared" si="388"/>
        <v>0</v>
      </c>
      <c r="CF356" s="774">
        <f t="shared" si="389"/>
        <v>0</v>
      </c>
      <c r="CG356" s="775">
        <f t="shared" si="390"/>
        <v>0</v>
      </c>
      <c r="CH356" s="772"/>
      <c r="CI356" s="767"/>
      <c r="CJ356" s="776"/>
      <c r="CK356" s="874"/>
      <c r="CL356" s="778">
        <v>898</v>
      </c>
      <c r="CM356" s="764">
        <v>548</v>
      </c>
      <c r="CN356" s="764">
        <v>632</v>
      </c>
      <c r="CO356" s="779">
        <v>569</v>
      </c>
      <c r="CP356" s="780">
        <v>754</v>
      </c>
      <c r="CQ356" s="777"/>
      <c r="CR356" s="778"/>
      <c r="CS356" s="778"/>
      <c r="CT356" s="778">
        <v>77</v>
      </c>
      <c r="CU356" s="778">
        <v>91</v>
      </c>
      <c r="CV356" s="740">
        <v>100</v>
      </c>
      <c r="CW356" s="767">
        <v>103</v>
      </c>
      <c r="CX356" s="856">
        <v>107</v>
      </c>
      <c r="CY356" s="777"/>
      <c r="CZ356" s="778"/>
      <c r="DA356" s="778"/>
      <c r="DB356" s="778">
        <v>0</v>
      </c>
      <c r="DC356" s="778">
        <v>0</v>
      </c>
      <c r="DD356" s="779">
        <v>0</v>
      </c>
      <c r="DE356" s="779">
        <v>1</v>
      </c>
      <c r="DF356" s="776">
        <v>0</v>
      </c>
      <c r="DG356" s="892">
        <f t="shared" si="408"/>
        <v>0</v>
      </c>
      <c r="DH356" s="884">
        <f t="shared" si="391"/>
        <v>0</v>
      </c>
      <c r="DI356" s="883">
        <f t="shared" si="409"/>
        <v>0</v>
      </c>
      <c r="DJ356" s="884">
        <f t="shared" si="392"/>
        <v>0</v>
      </c>
      <c r="DK356" s="883">
        <f t="shared" si="410"/>
        <v>0</v>
      </c>
      <c r="DL356" s="884">
        <f t="shared" si="393"/>
        <v>0</v>
      </c>
      <c r="DM356" s="888">
        <f t="shared" si="414"/>
        <v>77</v>
      </c>
      <c r="DN356" s="886">
        <f t="shared" si="394"/>
        <v>77</v>
      </c>
      <c r="DO356" s="886">
        <f t="shared" si="353"/>
        <v>0</v>
      </c>
      <c r="DP356" s="888">
        <f t="shared" si="411"/>
        <v>91</v>
      </c>
      <c r="DQ356" s="886">
        <f t="shared" si="395"/>
        <v>91</v>
      </c>
      <c r="DR356" s="886">
        <f t="shared" si="354"/>
        <v>91</v>
      </c>
      <c r="DS356" s="888">
        <f t="shared" si="412"/>
        <v>100</v>
      </c>
      <c r="DT356" s="886">
        <f t="shared" si="396"/>
        <v>100</v>
      </c>
      <c r="DU356" s="886">
        <f t="shared" si="355"/>
        <v>100</v>
      </c>
      <c r="DV356" s="886">
        <f t="shared" si="397"/>
        <v>100</v>
      </c>
      <c r="DW356" s="888">
        <f t="shared" si="413"/>
        <v>102</v>
      </c>
      <c r="DX356" s="886">
        <f t="shared" si="398"/>
        <v>102</v>
      </c>
      <c r="DY356" s="886">
        <f t="shared" si="399"/>
        <v>102</v>
      </c>
      <c r="DZ356" s="954">
        <f t="shared" si="356"/>
        <v>107</v>
      </c>
      <c r="EA356" s="885">
        <f t="shared" si="400"/>
        <v>107</v>
      </c>
      <c r="EB356" s="885">
        <f t="shared" si="401"/>
        <v>107</v>
      </c>
      <c r="EC356" s="772">
        <v>63</v>
      </c>
      <c r="ED356" s="779">
        <v>62</v>
      </c>
      <c r="EE356" s="1054">
        <v>61</v>
      </c>
      <c r="EF356" s="763"/>
      <c r="EG356" s="767"/>
      <c r="EH356" s="782"/>
      <c r="EI356" s="774">
        <f t="shared" si="402"/>
        <v>37</v>
      </c>
      <c r="EJ356" s="774">
        <f t="shared" si="403"/>
        <v>40</v>
      </c>
      <c r="EK356" s="775">
        <f t="shared" si="404"/>
        <v>46</v>
      </c>
      <c r="EL356" s="772"/>
      <c r="EM356" s="767">
        <v>22</v>
      </c>
      <c r="EN356" s="770">
        <v>21</v>
      </c>
      <c r="EO356" s="772"/>
      <c r="EP356" s="767"/>
      <c r="EQ356" s="782">
        <v>19</v>
      </c>
      <c r="ER356" s="772"/>
      <c r="ES356" s="779">
        <v>24</v>
      </c>
      <c r="ET356" s="781">
        <v>15</v>
      </c>
      <c r="EU356" s="774">
        <f t="shared" si="405"/>
        <v>0</v>
      </c>
      <c r="EV356" s="774">
        <f t="shared" si="406"/>
        <v>45</v>
      </c>
      <c r="EW356" s="775">
        <f t="shared" si="407"/>
        <v>45</v>
      </c>
      <c r="EX356" s="772"/>
      <c r="EY356" s="767"/>
      <c r="EZ356" s="770"/>
    </row>
    <row r="357" spans="1:156">
      <c r="A357" s="658" t="s">
        <v>125</v>
      </c>
      <c r="B357" s="659" t="s">
        <v>848</v>
      </c>
      <c r="C357" s="835"/>
      <c r="D357" s="660">
        <v>199953</v>
      </c>
      <c r="E357" s="567">
        <v>10</v>
      </c>
      <c r="F357" s="762"/>
      <c r="G357" s="763"/>
      <c r="H357" s="763"/>
      <c r="I357" s="764"/>
      <c r="J357" s="764"/>
      <c r="K357" s="764"/>
      <c r="L357" s="765"/>
      <c r="M357" s="762"/>
      <c r="N357" s="763"/>
      <c r="O357" s="766"/>
      <c r="P357" s="766"/>
      <c r="Q357" s="763"/>
      <c r="R357" s="763"/>
      <c r="S357" s="763"/>
      <c r="T357" s="763"/>
      <c r="U357" s="763"/>
      <c r="V357" s="764"/>
      <c r="W357" s="767"/>
      <c r="X357" s="765"/>
      <c r="Y357" s="762"/>
      <c r="Z357" s="763"/>
      <c r="AA357" s="763"/>
      <c r="AB357" s="763"/>
      <c r="AC357" s="764"/>
      <c r="AD357" s="767"/>
      <c r="AE357" s="763"/>
      <c r="AF357" s="763"/>
      <c r="AG357" s="763"/>
      <c r="AH357" s="764"/>
      <c r="AI357" s="767"/>
      <c r="AJ357" s="765"/>
      <c r="AK357" s="892">
        <f t="shared" si="357"/>
        <v>0</v>
      </c>
      <c r="AL357" s="884">
        <f t="shared" si="358"/>
        <v>0</v>
      </c>
      <c r="AM357" s="883">
        <f t="shared" si="359"/>
        <v>0</v>
      </c>
      <c r="AN357" s="884">
        <f t="shared" si="360"/>
        <v>0</v>
      </c>
      <c r="AO357" s="883">
        <f t="shared" si="361"/>
        <v>0</v>
      </c>
      <c r="AP357" s="884">
        <f t="shared" si="362"/>
        <v>0</v>
      </c>
      <c r="AQ357" s="768">
        <f t="shared" si="363"/>
        <v>0</v>
      </c>
      <c r="AR357" s="883">
        <f t="shared" si="364"/>
        <v>0</v>
      </c>
      <c r="AS357" s="886">
        <f t="shared" si="365"/>
        <v>0</v>
      </c>
      <c r="AT357" s="888">
        <f t="shared" si="366"/>
        <v>0</v>
      </c>
      <c r="AU357" s="886">
        <f t="shared" si="367"/>
        <v>0</v>
      </c>
      <c r="AV357" s="886">
        <f t="shared" si="368"/>
        <v>0</v>
      </c>
      <c r="AW357" s="888">
        <f t="shared" si="369"/>
        <v>0</v>
      </c>
      <c r="AX357" s="886">
        <f t="shared" si="370"/>
        <v>0</v>
      </c>
      <c r="AY357" s="886">
        <f t="shared" si="371"/>
        <v>0</v>
      </c>
      <c r="AZ357" s="888">
        <f t="shared" si="372"/>
        <v>0</v>
      </c>
      <c r="BA357" s="884">
        <f t="shared" si="373"/>
        <v>0</v>
      </c>
      <c r="BB357" s="883">
        <f t="shared" si="374"/>
        <v>0</v>
      </c>
      <c r="BC357" s="884">
        <f t="shared" si="375"/>
        <v>0</v>
      </c>
      <c r="BD357" s="883">
        <f t="shared" si="376"/>
        <v>0</v>
      </c>
      <c r="BE357" s="886">
        <f t="shared" si="377"/>
        <v>0</v>
      </c>
      <c r="BF357" s="886">
        <f t="shared" si="378"/>
        <v>0</v>
      </c>
      <c r="BG357" s="888">
        <f t="shared" si="379"/>
        <v>0</v>
      </c>
      <c r="BH357" s="886">
        <f t="shared" si="380"/>
        <v>0</v>
      </c>
      <c r="BI357" s="886">
        <f t="shared" si="381"/>
        <v>0</v>
      </c>
      <c r="BJ357" s="890">
        <f t="shared" si="382"/>
        <v>0</v>
      </c>
      <c r="BK357" s="885">
        <f t="shared" si="383"/>
        <v>0</v>
      </c>
      <c r="BL357" s="885">
        <f t="shared" si="384"/>
        <v>0</v>
      </c>
      <c r="BM357" s="762"/>
      <c r="BN357" s="764"/>
      <c r="BO357" s="770"/>
      <c r="BP357" s="763"/>
      <c r="BQ357" s="764"/>
      <c r="BR357" s="770"/>
      <c r="BS357" s="768">
        <f t="shared" si="385"/>
        <v>0</v>
      </c>
      <c r="BT357" s="768">
        <f t="shared" si="386"/>
        <v>0</v>
      </c>
      <c r="BU357" s="771">
        <f t="shared" si="387"/>
        <v>0</v>
      </c>
      <c r="BV357" s="772"/>
      <c r="BW357" s="767"/>
      <c r="BX357" s="765"/>
      <c r="BY357" s="772"/>
      <c r="BZ357" s="767"/>
      <c r="CA357" s="765"/>
      <c r="CB357" s="772"/>
      <c r="CC357" s="767"/>
      <c r="CD357" s="765"/>
      <c r="CE357" s="773">
        <f t="shared" si="388"/>
        <v>0</v>
      </c>
      <c r="CF357" s="774">
        <f t="shared" si="389"/>
        <v>0</v>
      </c>
      <c r="CG357" s="775">
        <f t="shared" si="390"/>
        <v>0</v>
      </c>
      <c r="CH357" s="772"/>
      <c r="CI357" s="767"/>
      <c r="CJ357" s="776"/>
      <c r="CK357" s="874">
        <v>663</v>
      </c>
      <c r="CL357" s="778">
        <v>586</v>
      </c>
      <c r="CM357" s="764">
        <v>628</v>
      </c>
      <c r="CN357" s="764">
        <v>633</v>
      </c>
      <c r="CO357" s="779">
        <v>915</v>
      </c>
      <c r="CP357" s="780">
        <v>873</v>
      </c>
      <c r="CQ357" s="777">
        <v>236</v>
      </c>
      <c r="CR357" s="778">
        <v>267</v>
      </c>
      <c r="CS357" s="778">
        <v>145</v>
      </c>
      <c r="CT357" s="778">
        <v>58</v>
      </c>
      <c r="CU357" s="778">
        <v>173</v>
      </c>
      <c r="CV357" s="740">
        <v>160</v>
      </c>
      <c r="CW357" s="779">
        <v>204</v>
      </c>
      <c r="CX357" s="856">
        <v>320</v>
      </c>
      <c r="CY357" s="777"/>
      <c r="CZ357" s="778"/>
      <c r="DA357" s="778"/>
      <c r="DB357" s="778">
        <v>0</v>
      </c>
      <c r="DC357" s="778">
        <v>0</v>
      </c>
      <c r="DD357" s="779">
        <v>0</v>
      </c>
      <c r="DE357" s="779">
        <v>0</v>
      </c>
      <c r="DF357" s="776">
        <v>0</v>
      </c>
      <c r="DG357" s="892">
        <f t="shared" si="408"/>
        <v>236</v>
      </c>
      <c r="DH357" s="884">
        <f t="shared" si="391"/>
        <v>0</v>
      </c>
      <c r="DI357" s="883">
        <f t="shared" si="409"/>
        <v>267</v>
      </c>
      <c r="DJ357" s="884">
        <f t="shared" si="392"/>
        <v>0</v>
      </c>
      <c r="DK357" s="883">
        <f t="shared" si="410"/>
        <v>145</v>
      </c>
      <c r="DL357" s="884">
        <f t="shared" si="393"/>
        <v>0</v>
      </c>
      <c r="DM357" s="888">
        <f t="shared" si="414"/>
        <v>58</v>
      </c>
      <c r="DN357" s="886">
        <f t="shared" si="394"/>
        <v>58</v>
      </c>
      <c r="DO357" s="886">
        <f t="shared" si="353"/>
        <v>58</v>
      </c>
      <c r="DP357" s="888">
        <f t="shared" si="411"/>
        <v>173</v>
      </c>
      <c r="DQ357" s="886">
        <f t="shared" si="395"/>
        <v>173</v>
      </c>
      <c r="DR357" s="886">
        <f t="shared" si="354"/>
        <v>173</v>
      </c>
      <c r="DS357" s="888">
        <f t="shared" si="412"/>
        <v>160</v>
      </c>
      <c r="DT357" s="886">
        <f t="shared" si="396"/>
        <v>160</v>
      </c>
      <c r="DU357" s="886">
        <f t="shared" si="355"/>
        <v>160</v>
      </c>
      <c r="DV357" s="886">
        <f t="shared" si="397"/>
        <v>160</v>
      </c>
      <c r="DW357" s="888">
        <f t="shared" si="413"/>
        <v>204</v>
      </c>
      <c r="DX357" s="886">
        <f t="shared" si="398"/>
        <v>204</v>
      </c>
      <c r="DY357" s="886">
        <f t="shared" si="399"/>
        <v>204</v>
      </c>
      <c r="DZ357" s="954">
        <f t="shared" si="356"/>
        <v>320</v>
      </c>
      <c r="EA357" s="885">
        <f t="shared" si="400"/>
        <v>320</v>
      </c>
      <c r="EB357" s="885">
        <f t="shared" si="401"/>
        <v>320</v>
      </c>
      <c r="EC357" s="772">
        <v>85</v>
      </c>
      <c r="ED357" s="779">
        <v>105</v>
      </c>
      <c r="EE357" s="1054">
        <v>119</v>
      </c>
      <c r="EF357" s="763"/>
      <c r="EG357" s="767"/>
      <c r="EH357" s="782"/>
      <c r="EI357" s="774">
        <f t="shared" si="402"/>
        <v>75</v>
      </c>
      <c r="EJ357" s="774">
        <f t="shared" si="403"/>
        <v>99</v>
      </c>
      <c r="EK357" s="775">
        <f t="shared" si="404"/>
        <v>201</v>
      </c>
      <c r="EL357" s="772">
        <v>11</v>
      </c>
      <c r="EM357" s="767">
        <v>32</v>
      </c>
      <c r="EN357" s="770">
        <v>41</v>
      </c>
      <c r="EO357" s="772"/>
      <c r="EP357" s="767"/>
      <c r="EQ357" s="782">
        <v>17</v>
      </c>
      <c r="ER357" s="772"/>
      <c r="ES357" s="779"/>
      <c r="ET357" s="781"/>
      <c r="EU357" s="774">
        <f t="shared" si="405"/>
        <v>47</v>
      </c>
      <c r="EV357" s="774">
        <f t="shared" si="406"/>
        <v>141</v>
      </c>
      <c r="EW357" s="775">
        <f t="shared" si="407"/>
        <v>102</v>
      </c>
      <c r="EX357" s="772"/>
      <c r="EY357" s="767"/>
      <c r="EZ357" s="770"/>
    </row>
    <row r="358" spans="1:156">
      <c r="A358" s="759" t="s">
        <v>17</v>
      </c>
      <c r="B358" s="760" t="s">
        <v>1139</v>
      </c>
      <c r="C358" s="817"/>
      <c r="D358" s="761">
        <v>207388</v>
      </c>
      <c r="E358" s="786">
        <v>1</v>
      </c>
      <c r="F358" s="762">
        <v>4919</v>
      </c>
      <c r="G358" s="763">
        <v>4974</v>
      </c>
      <c r="H358" s="763">
        <v>4840</v>
      </c>
      <c r="I358" s="764">
        <v>4751</v>
      </c>
      <c r="J358" s="764">
        <v>4663</v>
      </c>
      <c r="K358" s="764">
        <v>4696</v>
      </c>
      <c r="L358" s="765">
        <v>5115</v>
      </c>
      <c r="M358" s="762">
        <v>833</v>
      </c>
      <c r="N358" s="763">
        <v>2863</v>
      </c>
      <c r="O358" s="766">
        <v>2996</v>
      </c>
      <c r="P358" s="766">
        <v>3088</v>
      </c>
      <c r="Q358" s="763">
        <v>3005</v>
      </c>
      <c r="R358" s="763">
        <v>3032</v>
      </c>
      <c r="S358" s="763">
        <v>3102</v>
      </c>
      <c r="T358" s="763">
        <v>3042</v>
      </c>
      <c r="U358" s="763">
        <v>3039</v>
      </c>
      <c r="V358" s="764">
        <v>2841</v>
      </c>
      <c r="W358" s="767">
        <v>2897</v>
      </c>
      <c r="X358" s="765">
        <v>2971</v>
      </c>
      <c r="Y358" s="762"/>
      <c r="Z358" s="763"/>
      <c r="AA358" s="763"/>
      <c r="AB358" s="763"/>
      <c r="AC358" s="764"/>
      <c r="AD358" s="767"/>
      <c r="AE358" s="763"/>
      <c r="AF358" s="763"/>
      <c r="AG358" s="763"/>
      <c r="AH358" s="764"/>
      <c r="AI358" s="767"/>
      <c r="AJ358" s="765"/>
      <c r="AK358" s="892">
        <f t="shared" si="357"/>
        <v>833</v>
      </c>
      <c r="AL358" s="884">
        <f t="shared" si="358"/>
        <v>833</v>
      </c>
      <c r="AM358" s="883">
        <f t="shared" si="359"/>
        <v>2863</v>
      </c>
      <c r="AN358" s="884">
        <f t="shared" si="360"/>
        <v>2863</v>
      </c>
      <c r="AO358" s="883">
        <f t="shared" si="361"/>
        <v>2996</v>
      </c>
      <c r="AP358" s="884">
        <f t="shared" si="362"/>
        <v>2996</v>
      </c>
      <c r="AQ358" s="768">
        <f t="shared" si="363"/>
        <v>3088</v>
      </c>
      <c r="AR358" s="883">
        <f t="shared" si="364"/>
        <v>3005</v>
      </c>
      <c r="AS358" s="886">
        <f t="shared" si="365"/>
        <v>3005</v>
      </c>
      <c r="AT358" s="888">
        <f t="shared" si="366"/>
        <v>3032</v>
      </c>
      <c r="AU358" s="886">
        <f t="shared" si="367"/>
        <v>3032</v>
      </c>
      <c r="AV358" s="886">
        <f t="shared" si="368"/>
        <v>3032</v>
      </c>
      <c r="AW358" s="888">
        <f t="shared" si="369"/>
        <v>3102</v>
      </c>
      <c r="AX358" s="886">
        <f t="shared" si="370"/>
        <v>3102</v>
      </c>
      <c r="AY358" s="886">
        <f t="shared" si="371"/>
        <v>3102</v>
      </c>
      <c r="AZ358" s="888">
        <f t="shared" si="372"/>
        <v>3042</v>
      </c>
      <c r="BA358" s="884">
        <f t="shared" si="373"/>
        <v>3042</v>
      </c>
      <c r="BB358" s="883">
        <f t="shared" si="374"/>
        <v>3039</v>
      </c>
      <c r="BC358" s="884">
        <f t="shared" si="375"/>
        <v>3039</v>
      </c>
      <c r="BD358" s="883">
        <f t="shared" si="376"/>
        <v>2841</v>
      </c>
      <c r="BE358" s="886">
        <f t="shared" si="377"/>
        <v>2841</v>
      </c>
      <c r="BF358" s="886">
        <f t="shared" si="378"/>
        <v>2841</v>
      </c>
      <c r="BG358" s="888">
        <f t="shared" si="379"/>
        <v>2897</v>
      </c>
      <c r="BH358" s="886">
        <f t="shared" si="380"/>
        <v>2897</v>
      </c>
      <c r="BI358" s="886">
        <f t="shared" si="381"/>
        <v>2897</v>
      </c>
      <c r="BJ358" s="890">
        <f t="shared" si="382"/>
        <v>2971</v>
      </c>
      <c r="BK358" s="885">
        <f t="shared" si="383"/>
        <v>2971</v>
      </c>
      <c r="BL358" s="885">
        <f t="shared" si="384"/>
        <v>2971</v>
      </c>
      <c r="BM358" s="762">
        <v>2224</v>
      </c>
      <c r="BN358" s="764">
        <v>2247</v>
      </c>
      <c r="BO358" s="770">
        <v>2388</v>
      </c>
      <c r="BP358" s="763">
        <v>422</v>
      </c>
      <c r="BQ358" s="764">
        <v>364</v>
      </c>
      <c r="BR358" s="770">
        <v>335</v>
      </c>
      <c r="BS358" s="768">
        <f t="shared" si="385"/>
        <v>195</v>
      </c>
      <c r="BT358" s="768">
        <f t="shared" si="386"/>
        <v>286</v>
      </c>
      <c r="BU358" s="771">
        <f t="shared" si="387"/>
        <v>248</v>
      </c>
      <c r="BV358" s="772">
        <v>1768</v>
      </c>
      <c r="BW358" s="767">
        <v>1770</v>
      </c>
      <c r="BX358" s="765">
        <v>1890</v>
      </c>
      <c r="BY358" s="772">
        <v>115</v>
      </c>
      <c r="BZ358" s="767">
        <v>117</v>
      </c>
      <c r="CA358" s="765">
        <v>115</v>
      </c>
      <c r="CB358" s="763">
        <v>629</v>
      </c>
      <c r="CC358" s="763">
        <v>639</v>
      </c>
      <c r="CD358" s="765">
        <v>615</v>
      </c>
      <c r="CE358" s="773">
        <f t="shared" si="388"/>
        <v>493</v>
      </c>
      <c r="CF358" s="774">
        <f t="shared" si="389"/>
        <v>506</v>
      </c>
      <c r="CG358" s="775">
        <f t="shared" si="390"/>
        <v>482</v>
      </c>
      <c r="CH358" s="772">
        <v>562</v>
      </c>
      <c r="CI358" s="767">
        <v>1809</v>
      </c>
      <c r="CJ358" s="776">
        <v>1820</v>
      </c>
      <c r="CK358" s="874"/>
      <c r="CL358" s="778"/>
      <c r="CM358" s="764"/>
      <c r="CN358" s="764"/>
      <c r="CO358" s="779"/>
      <c r="CP358" s="780"/>
      <c r="CQ358" s="777"/>
      <c r="CR358" s="778"/>
      <c r="CS358" s="778"/>
      <c r="CT358" s="778"/>
      <c r="CU358" s="778"/>
      <c r="CV358" s="764"/>
      <c r="CW358" s="767"/>
      <c r="CX358" s="767"/>
      <c r="CY358" s="777"/>
      <c r="CZ358" s="778"/>
      <c r="DA358" s="778"/>
      <c r="DB358" s="778"/>
      <c r="DC358" s="778"/>
      <c r="DD358" s="764"/>
      <c r="DE358" s="779"/>
      <c r="DF358" s="776"/>
      <c r="DG358" s="892">
        <f t="shared" si="408"/>
        <v>0</v>
      </c>
      <c r="DH358" s="884">
        <f t="shared" si="391"/>
        <v>0</v>
      </c>
      <c r="DI358" s="883">
        <f t="shared" si="409"/>
        <v>0</v>
      </c>
      <c r="DJ358" s="884">
        <f t="shared" si="392"/>
        <v>0</v>
      </c>
      <c r="DK358" s="883">
        <f t="shared" si="410"/>
        <v>0</v>
      </c>
      <c r="DL358" s="884">
        <f t="shared" si="393"/>
        <v>0</v>
      </c>
      <c r="DM358" s="888">
        <f t="shared" si="414"/>
        <v>0</v>
      </c>
      <c r="DN358" s="886">
        <f t="shared" si="394"/>
        <v>0</v>
      </c>
      <c r="DO358" s="886">
        <f t="shared" ref="DO358:DO421" si="415">IF(EL358&gt;0,DM358,)</f>
        <v>0</v>
      </c>
      <c r="DP358" s="888">
        <f t="shared" si="411"/>
        <v>0</v>
      </c>
      <c r="DQ358" s="886">
        <f t="shared" si="395"/>
        <v>0</v>
      </c>
      <c r="DR358" s="886">
        <f t="shared" ref="DR358:DR421" si="416">IF(EM358&gt;0,DP358,)</f>
        <v>0</v>
      </c>
      <c r="DS358" s="888">
        <f t="shared" si="412"/>
        <v>0</v>
      </c>
      <c r="DT358" s="886">
        <f t="shared" si="396"/>
        <v>0</v>
      </c>
      <c r="DU358" s="886">
        <f t="shared" ref="DU358:DU421" si="417">IF(EN358&gt;0,DS358,)</f>
        <v>0</v>
      </c>
      <c r="DV358" s="886">
        <f t="shared" si="397"/>
        <v>0</v>
      </c>
      <c r="DW358" s="888">
        <f t="shared" si="413"/>
        <v>0</v>
      </c>
      <c r="DX358" s="886">
        <f t="shared" si="398"/>
        <v>0</v>
      </c>
      <c r="DY358" s="886">
        <f t="shared" si="399"/>
        <v>0</v>
      </c>
      <c r="DZ358" s="954">
        <f t="shared" si="356"/>
        <v>0</v>
      </c>
      <c r="EA358" s="885">
        <f t="shared" si="400"/>
        <v>0</v>
      </c>
      <c r="EB358" s="885">
        <f t="shared" si="401"/>
        <v>0</v>
      </c>
      <c r="EC358" s="772"/>
      <c r="ED358" s="779"/>
      <c r="EE358" s="781"/>
      <c r="EF358" s="763"/>
      <c r="EG358" s="767"/>
      <c r="EH358" s="782"/>
      <c r="EI358" s="774">
        <f t="shared" si="402"/>
        <v>0</v>
      </c>
      <c r="EJ358" s="774">
        <f t="shared" si="403"/>
        <v>0</v>
      </c>
      <c r="EK358" s="775">
        <f t="shared" si="404"/>
        <v>0</v>
      </c>
      <c r="EL358" s="772"/>
      <c r="EM358" s="767"/>
      <c r="EN358" s="770"/>
      <c r="EO358" s="772"/>
      <c r="EP358" s="767"/>
      <c r="EQ358" s="782"/>
      <c r="ER358" s="772"/>
      <c r="ES358" s="779"/>
      <c r="ET358" s="770"/>
      <c r="EU358" s="774">
        <f t="shared" si="405"/>
        <v>0</v>
      </c>
      <c r="EV358" s="774">
        <f t="shared" si="406"/>
        <v>0</v>
      </c>
      <c r="EW358" s="775">
        <f t="shared" si="407"/>
        <v>0</v>
      </c>
      <c r="EX358" s="772"/>
      <c r="EY358" s="767"/>
      <c r="EZ358" s="770"/>
    </row>
    <row r="359" spans="1:156">
      <c r="A359" s="759" t="s">
        <v>17</v>
      </c>
      <c r="B359" s="760" t="s">
        <v>1140</v>
      </c>
      <c r="C359" s="817"/>
      <c r="D359" s="761">
        <v>207500</v>
      </c>
      <c r="E359" s="786">
        <v>1</v>
      </c>
      <c r="F359" s="762">
        <v>5648</v>
      </c>
      <c r="G359" s="763">
        <v>5010</v>
      </c>
      <c r="H359" s="763">
        <v>5204</v>
      </c>
      <c r="I359" s="764">
        <v>5726</v>
      </c>
      <c r="J359" s="764">
        <v>5668</v>
      </c>
      <c r="K359" s="764">
        <v>5596</v>
      </c>
      <c r="L359" s="765">
        <v>5290</v>
      </c>
      <c r="M359" s="762">
        <v>3121</v>
      </c>
      <c r="N359" s="763">
        <v>3245</v>
      </c>
      <c r="O359" s="766">
        <v>3551</v>
      </c>
      <c r="P359" s="766">
        <v>3701</v>
      </c>
      <c r="Q359" s="763">
        <v>3641</v>
      </c>
      <c r="R359" s="763">
        <v>3463</v>
      </c>
      <c r="S359" s="763">
        <v>3104</v>
      </c>
      <c r="T359" s="763">
        <v>3227</v>
      </c>
      <c r="U359" s="763">
        <v>3741</v>
      </c>
      <c r="V359" s="764">
        <v>3631</v>
      </c>
      <c r="W359" s="767">
        <v>3610</v>
      </c>
      <c r="X359" s="765">
        <v>3594</v>
      </c>
      <c r="Y359" s="762"/>
      <c r="Z359" s="763"/>
      <c r="AA359" s="763"/>
      <c r="AB359" s="763"/>
      <c r="AC359" s="764"/>
      <c r="AD359" s="767"/>
      <c r="AE359" s="763"/>
      <c r="AF359" s="763"/>
      <c r="AG359" s="763"/>
      <c r="AH359" s="764"/>
      <c r="AI359" s="767"/>
      <c r="AJ359" s="765"/>
      <c r="AK359" s="892">
        <f t="shared" si="357"/>
        <v>3121</v>
      </c>
      <c r="AL359" s="884">
        <f t="shared" si="358"/>
        <v>3121</v>
      </c>
      <c r="AM359" s="883">
        <f t="shared" si="359"/>
        <v>3245</v>
      </c>
      <c r="AN359" s="884">
        <f t="shared" si="360"/>
        <v>3245</v>
      </c>
      <c r="AO359" s="883">
        <f t="shared" si="361"/>
        <v>3551</v>
      </c>
      <c r="AP359" s="884">
        <f t="shared" si="362"/>
        <v>3551</v>
      </c>
      <c r="AQ359" s="768">
        <f t="shared" si="363"/>
        <v>3701</v>
      </c>
      <c r="AR359" s="883">
        <f t="shared" si="364"/>
        <v>3641</v>
      </c>
      <c r="AS359" s="886">
        <f t="shared" si="365"/>
        <v>3641</v>
      </c>
      <c r="AT359" s="888">
        <f t="shared" si="366"/>
        <v>3463</v>
      </c>
      <c r="AU359" s="886">
        <f t="shared" si="367"/>
        <v>3463</v>
      </c>
      <c r="AV359" s="886">
        <f t="shared" si="368"/>
        <v>3463</v>
      </c>
      <c r="AW359" s="888">
        <f t="shared" si="369"/>
        <v>3104</v>
      </c>
      <c r="AX359" s="886">
        <f t="shared" si="370"/>
        <v>3104</v>
      </c>
      <c r="AY359" s="886">
        <f t="shared" si="371"/>
        <v>3104</v>
      </c>
      <c r="AZ359" s="888">
        <f t="shared" si="372"/>
        <v>3227</v>
      </c>
      <c r="BA359" s="884">
        <f t="shared" si="373"/>
        <v>3227</v>
      </c>
      <c r="BB359" s="883">
        <f t="shared" si="374"/>
        <v>3741</v>
      </c>
      <c r="BC359" s="884">
        <f t="shared" si="375"/>
        <v>3741</v>
      </c>
      <c r="BD359" s="883">
        <f t="shared" si="376"/>
        <v>3631</v>
      </c>
      <c r="BE359" s="886">
        <f t="shared" si="377"/>
        <v>3631</v>
      </c>
      <c r="BF359" s="886">
        <f t="shared" si="378"/>
        <v>3631</v>
      </c>
      <c r="BG359" s="888">
        <f t="shared" si="379"/>
        <v>3610</v>
      </c>
      <c r="BH359" s="886">
        <f t="shared" si="380"/>
        <v>3610</v>
      </c>
      <c r="BI359" s="886">
        <f t="shared" si="381"/>
        <v>3610</v>
      </c>
      <c r="BJ359" s="890">
        <f t="shared" si="382"/>
        <v>3594</v>
      </c>
      <c r="BK359" s="885">
        <f t="shared" si="383"/>
        <v>3594</v>
      </c>
      <c r="BL359" s="885">
        <f t="shared" si="384"/>
        <v>3594</v>
      </c>
      <c r="BM359" s="762">
        <v>2943</v>
      </c>
      <c r="BN359" s="764">
        <v>2693</v>
      </c>
      <c r="BO359" s="770">
        <v>3017</v>
      </c>
      <c r="BP359" s="763">
        <v>381</v>
      </c>
      <c r="BQ359" s="764">
        <v>279</v>
      </c>
      <c r="BR359" s="770">
        <v>313</v>
      </c>
      <c r="BS359" s="768">
        <f t="shared" si="385"/>
        <v>307</v>
      </c>
      <c r="BT359" s="768">
        <f t="shared" si="386"/>
        <v>638</v>
      </c>
      <c r="BU359" s="771">
        <f t="shared" si="387"/>
        <v>264</v>
      </c>
      <c r="BV359" s="772">
        <v>2131</v>
      </c>
      <c r="BW359" s="767">
        <v>2006</v>
      </c>
      <c r="BX359" s="765">
        <v>1917</v>
      </c>
      <c r="BY359" s="772">
        <v>139</v>
      </c>
      <c r="BZ359" s="767">
        <v>118</v>
      </c>
      <c r="CA359" s="765">
        <v>91</v>
      </c>
      <c r="CB359" s="763">
        <v>765</v>
      </c>
      <c r="CC359" s="763">
        <v>744</v>
      </c>
      <c r="CD359" s="765">
        <v>629</v>
      </c>
      <c r="CE359" s="773">
        <f t="shared" si="388"/>
        <v>606</v>
      </c>
      <c r="CF359" s="774">
        <f t="shared" si="389"/>
        <v>595</v>
      </c>
      <c r="CG359" s="775">
        <f t="shared" si="390"/>
        <v>467</v>
      </c>
      <c r="CH359" s="772">
        <v>1782</v>
      </c>
      <c r="CI359" s="767">
        <v>1964</v>
      </c>
      <c r="CJ359" s="776">
        <v>2150</v>
      </c>
      <c r="CK359" s="874"/>
      <c r="CL359" s="778"/>
      <c r="CM359" s="764"/>
      <c r="CN359" s="764"/>
      <c r="CO359" s="779"/>
      <c r="CP359" s="780"/>
      <c r="CQ359" s="777"/>
      <c r="CR359" s="778"/>
      <c r="CS359" s="778"/>
      <c r="CT359" s="778"/>
      <c r="CU359" s="778"/>
      <c r="CV359" s="764"/>
      <c r="CW359" s="767"/>
      <c r="CX359" s="765"/>
      <c r="CY359" s="777"/>
      <c r="CZ359" s="778"/>
      <c r="DA359" s="778"/>
      <c r="DB359" s="778"/>
      <c r="DC359" s="778"/>
      <c r="DD359" s="764"/>
      <c r="DE359" s="779"/>
      <c r="DF359" s="776"/>
      <c r="DG359" s="892">
        <f t="shared" si="408"/>
        <v>0</v>
      </c>
      <c r="DH359" s="884">
        <f t="shared" si="391"/>
        <v>0</v>
      </c>
      <c r="DI359" s="883">
        <f t="shared" si="409"/>
        <v>0</v>
      </c>
      <c r="DJ359" s="884">
        <f t="shared" si="392"/>
        <v>0</v>
      </c>
      <c r="DK359" s="883">
        <f t="shared" si="410"/>
        <v>0</v>
      </c>
      <c r="DL359" s="884">
        <f t="shared" si="393"/>
        <v>0</v>
      </c>
      <c r="DM359" s="888">
        <f t="shared" si="414"/>
        <v>0</v>
      </c>
      <c r="DN359" s="886">
        <f t="shared" si="394"/>
        <v>0</v>
      </c>
      <c r="DO359" s="886">
        <f t="shared" si="415"/>
        <v>0</v>
      </c>
      <c r="DP359" s="888">
        <f t="shared" si="411"/>
        <v>0</v>
      </c>
      <c r="DQ359" s="886">
        <f t="shared" si="395"/>
        <v>0</v>
      </c>
      <c r="DR359" s="886">
        <f t="shared" si="416"/>
        <v>0</v>
      </c>
      <c r="DS359" s="888">
        <f t="shared" si="412"/>
        <v>0</v>
      </c>
      <c r="DT359" s="886">
        <f t="shared" si="396"/>
        <v>0</v>
      </c>
      <c r="DU359" s="886">
        <f t="shared" si="417"/>
        <v>0</v>
      </c>
      <c r="DV359" s="886">
        <f t="shared" si="397"/>
        <v>0</v>
      </c>
      <c r="DW359" s="888">
        <f t="shared" si="413"/>
        <v>0</v>
      </c>
      <c r="DX359" s="886">
        <f t="shared" si="398"/>
        <v>0</v>
      </c>
      <c r="DY359" s="886">
        <f t="shared" si="399"/>
        <v>0</v>
      </c>
      <c r="DZ359" s="954">
        <f t="shared" si="356"/>
        <v>0</v>
      </c>
      <c r="EA359" s="885">
        <f t="shared" si="400"/>
        <v>0</v>
      </c>
      <c r="EB359" s="885">
        <f t="shared" si="401"/>
        <v>0</v>
      </c>
      <c r="EC359" s="772"/>
      <c r="ED359" s="779"/>
      <c r="EE359" s="781"/>
      <c r="EF359" s="763"/>
      <c r="EG359" s="767"/>
      <c r="EH359" s="782"/>
      <c r="EI359" s="774">
        <f t="shared" si="402"/>
        <v>0</v>
      </c>
      <c r="EJ359" s="774">
        <f t="shared" si="403"/>
        <v>0</v>
      </c>
      <c r="EK359" s="775">
        <f t="shared" si="404"/>
        <v>0</v>
      </c>
      <c r="EL359" s="772"/>
      <c r="EM359" s="767"/>
      <c r="EN359" s="770"/>
      <c r="EO359" s="772"/>
      <c r="EP359" s="767"/>
      <c r="EQ359" s="782"/>
      <c r="ER359" s="772"/>
      <c r="ES359" s="779"/>
      <c r="ET359" s="770"/>
      <c r="EU359" s="774">
        <f t="shared" si="405"/>
        <v>0</v>
      </c>
      <c r="EV359" s="774">
        <f t="shared" si="406"/>
        <v>0</v>
      </c>
      <c r="EW359" s="775">
        <f t="shared" si="407"/>
        <v>0</v>
      </c>
      <c r="EX359" s="772"/>
      <c r="EY359" s="767"/>
      <c r="EZ359" s="770"/>
    </row>
    <row r="360" spans="1:156">
      <c r="A360" s="759" t="s">
        <v>17</v>
      </c>
      <c r="B360" s="760" t="s">
        <v>1141</v>
      </c>
      <c r="C360" s="817"/>
      <c r="D360" s="761">
        <v>207263</v>
      </c>
      <c r="E360" s="786">
        <v>3</v>
      </c>
      <c r="F360" s="762">
        <v>2363</v>
      </c>
      <c r="G360" s="763">
        <v>2434</v>
      </c>
      <c r="H360" s="763">
        <v>2272</v>
      </c>
      <c r="I360" s="764">
        <v>2166</v>
      </c>
      <c r="J360" s="764">
        <v>2031</v>
      </c>
      <c r="K360" s="764">
        <v>2447</v>
      </c>
      <c r="L360" s="765">
        <v>2551</v>
      </c>
      <c r="M360" s="762">
        <v>885</v>
      </c>
      <c r="N360" s="763">
        <v>985</v>
      </c>
      <c r="O360" s="766">
        <v>1047</v>
      </c>
      <c r="P360" s="766">
        <v>1185</v>
      </c>
      <c r="Q360" s="763">
        <v>1168</v>
      </c>
      <c r="R360" s="763">
        <v>1145</v>
      </c>
      <c r="S360" s="763">
        <v>1037</v>
      </c>
      <c r="T360" s="763">
        <v>1019</v>
      </c>
      <c r="U360" s="763">
        <v>924</v>
      </c>
      <c r="V360" s="764">
        <v>911</v>
      </c>
      <c r="W360" s="767">
        <v>1046</v>
      </c>
      <c r="X360" s="765">
        <v>1098</v>
      </c>
      <c r="Y360" s="762"/>
      <c r="Z360" s="763"/>
      <c r="AA360" s="763"/>
      <c r="AB360" s="763"/>
      <c r="AC360" s="764"/>
      <c r="AD360" s="767"/>
      <c r="AE360" s="763"/>
      <c r="AF360" s="763"/>
      <c r="AG360" s="763"/>
      <c r="AH360" s="764"/>
      <c r="AI360" s="767"/>
      <c r="AJ360" s="765"/>
      <c r="AK360" s="892">
        <f t="shared" si="357"/>
        <v>885</v>
      </c>
      <c r="AL360" s="884">
        <f t="shared" si="358"/>
        <v>885</v>
      </c>
      <c r="AM360" s="883">
        <f t="shared" si="359"/>
        <v>985</v>
      </c>
      <c r="AN360" s="884">
        <f t="shared" si="360"/>
        <v>985</v>
      </c>
      <c r="AO360" s="883">
        <f t="shared" si="361"/>
        <v>1047</v>
      </c>
      <c r="AP360" s="884">
        <f t="shared" si="362"/>
        <v>1047</v>
      </c>
      <c r="AQ360" s="768">
        <f t="shared" si="363"/>
        <v>1185</v>
      </c>
      <c r="AR360" s="883">
        <f t="shared" si="364"/>
        <v>1168</v>
      </c>
      <c r="AS360" s="886">
        <f t="shared" si="365"/>
        <v>1168</v>
      </c>
      <c r="AT360" s="888">
        <f t="shared" si="366"/>
        <v>1145</v>
      </c>
      <c r="AU360" s="886">
        <f t="shared" si="367"/>
        <v>1145</v>
      </c>
      <c r="AV360" s="886">
        <f t="shared" si="368"/>
        <v>1145</v>
      </c>
      <c r="AW360" s="888">
        <f t="shared" si="369"/>
        <v>1037</v>
      </c>
      <c r="AX360" s="886">
        <f t="shared" si="370"/>
        <v>1037</v>
      </c>
      <c r="AY360" s="886">
        <f t="shared" si="371"/>
        <v>1037</v>
      </c>
      <c r="AZ360" s="888">
        <f t="shared" si="372"/>
        <v>1019</v>
      </c>
      <c r="BA360" s="884">
        <f t="shared" si="373"/>
        <v>1019</v>
      </c>
      <c r="BB360" s="883">
        <f t="shared" si="374"/>
        <v>924</v>
      </c>
      <c r="BC360" s="884">
        <f t="shared" si="375"/>
        <v>924</v>
      </c>
      <c r="BD360" s="883">
        <f t="shared" si="376"/>
        <v>911</v>
      </c>
      <c r="BE360" s="886">
        <f t="shared" si="377"/>
        <v>911</v>
      </c>
      <c r="BF360" s="886">
        <f t="shared" si="378"/>
        <v>911</v>
      </c>
      <c r="BG360" s="888">
        <f t="shared" si="379"/>
        <v>1046</v>
      </c>
      <c r="BH360" s="886">
        <f t="shared" si="380"/>
        <v>1046</v>
      </c>
      <c r="BI360" s="886">
        <f t="shared" si="381"/>
        <v>1046</v>
      </c>
      <c r="BJ360" s="890">
        <f t="shared" si="382"/>
        <v>1098</v>
      </c>
      <c r="BK360" s="885">
        <f t="shared" si="383"/>
        <v>1098</v>
      </c>
      <c r="BL360" s="885">
        <f t="shared" si="384"/>
        <v>1098</v>
      </c>
      <c r="BM360" s="762">
        <v>570</v>
      </c>
      <c r="BN360" s="764">
        <v>642</v>
      </c>
      <c r="BO360" s="770">
        <v>688</v>
      </c>
      <c r="BP360" s="763">
        <v>99</v>
      </c>
      <c r="BQ360" s="764">
        <v>124</v>
      </c>
      <c r="BR360" s="770">
        <v>123</v>
      </c>
      <c r="BS360" s="768">
        <f t="shared" si="385"/>
        <v>242</v>
      </c>
      <c r="BT360" s="768">
        <f t="shared" si="386"/>
        <v>280</v>
      </c>
      <c r="BU360" s="771">
        <f t="shared" si="387"/>
        <v>287</v>
      </c>
      <c r="BV360" s="772">
        <v>322</v>
      </c>
      <c r="BW360" s="767">
        <v>321</v>
      </c>
      <c r="BX360" s="765">
        <v>264</v>
      </c>
      <c r="BY360" s="772">
        <v>96</v>
      </c>
      <c r="BZ360" s="767">
        <v>72</v>
      </c>
      <c r="CA360" s="765">
        <v>67</v>
      </c>
      <c r="CB360" s="763">
        <v>339</v>
      </c>
      <c r="CC360" s="763">
        <v>341</v>
      </c>
      <c r="CD360" s="765">
        <v>299</v>
      </c>
      <c r="CE360" s="773">
        <f t="shared" si="388"/>
        <v>411</v>
      </c>
      <c r="CF360" s="774">
        <f t="shared" si="389"/>
        <v>411</v>
      </c>
      <c r="CG360" s="775">
        <f t="shared" si="390"/>
        <v>407</v>
      </c>
      <c r="CH360" s="772">
        <v>318</v>
      </c>
      <c r="CI360" s="767">
        <v>387</v>
      </c>
      <c r="CJ360" s="776">
        <v>386</v>
      </c>
      <c r="CK360" s="874"/>
      <c r="CL360" s="778"/>
      <c r="CM360" s="764"/>
      <c r="CN360" s="764"/>
      <c r="CO360" s="779"/>
      <c r="CP360" s="780"/>
      <c r="CQ360" s="777"/>
      <c r="CR360" s="778"/>
      <c r="CS360" s="778"/>
      <c r="CT360" s="778"/>
      <c r="CU360" s="778"/>
      <c r="CV360" s="764"/>
      <c r="CW360" s="767"/>
      <c r="CX360" s="765"/>
      <c r="CY360" s="777"/>
      <c r="CZ360" s="778"/>
      <c r="DA360" s="778"/>
      <c r="DB360" s="778"/>
      <c r="DC360" s="778"/>
      <c r="DD360" s="764"/>
      <c r="DE360" s="779"/>
      <c r="DF360" s="776"/>
      <c r="DG360" s="892">
        <f t="shared" si="408"/>
        <v>0</v>
      </c>
      <c r="DH360" s="884">
        <f t="shared" si="391"/>
        <v>0</v>
      </c>
      <c r="DI360" s="883">
        <f t="shared" si="409"/>
        <v>0</v>
      </c>
      <c r="DJ360" s="884">
        <f t="shared" si="392"/>
        <v>0</v>
      </c>
      <c r="DK360" s="883">
        <f t="shared" si="410"/>
        <v>0</v>
      </c>
      <c r="DL360" s="884">
        <f t="shared" si="393"/>
        <v>0</v>
      </c>
      <c r="DM360" s="888">
        <f t="shared" si="414"/>
        <v>0</v>
      </c>
      <c r="DN360" s="886">
        <f t="shared" si="394"/>
        <v>0</v>
      </c>
      <c r="DO360" s="886">
        <f t="shared" si="415"/>
        <v>0</v>
      </c>
      <c r="DP360" s="888">
        <f t="shared" si="411"/>
        <v>0</v>
      </c>
      <c r="DQ360" s="886">
        <f t="shared" si="395"/>
        <v>0</v>
      </c>
      <c r="DR360" s="886">
        <f t="shared" si="416"/>
        <v>0</v>
      </c>
      <c r="DS360" s="888">
        <f t="shared" si="412"/>
        <v>0</v>
      </c>
      <c r="DT360" s="886">
        <f t="shared" si="396"/>
        <v>0</v>
      </c>
      <c r="DU360" s="886">
        <f t="shared" si="417"/>
        <v>0</v>
      </c>
      <c r="DV360" s="886">
        <f t="shared" si="397"/>
        <v>0</v>
      </c>
      <c r="DW360" s="888">
        <f t="shared" si="413"/>
        <v>0</v>
      </c>
      <c r="DX360" s="886">
        <f t="shared" si="398"/>
        <v>0</v>
      </c>
      <c r="DY360" s="886">
        <f t="shared" si="399"/>
        <v>0</v>
      </c>
      <c r="DZ360" s="954">
        <f t="shared" si="356"/>
        <v>0</v>
      </c>
      <c r="EA360" s="885">
        <f t="shared" si="400"/>
        <v>0</v>
      </c>
      <c r="EB360" s="885">
        <f t="shared" si="401"/>
        <v>0</v>
      </c>
      <c r="EC360" s="772"/>
      <c r="ED360" s="779"/>
      <c r="EE360" s="781"/>
      <c r="EF360" s="763"/>
      <c r="EG360" s="767"/>
      <c r="EH360" s="782"/>
      <c r="EI360" s="774">
        <f t="shared" si="402"/>
        <v>0</v>
      </c>
      <c r="EJ360" s="774">
        <f t="shared" si="403"/>
        <v>0</v>
      </c>
      <c r="EK360" s="775">
        <f t="shared" si="404"/>
        <v>0</v>
      </c>
      <c r="EL360" s="772"/>
      <c r="EM360" s="767"/>
      <c r="EN360" s="770"/>
      <c r="EO360" s="772"/>
      <c r="EP360" s="767"/>
      <c r="EQ360" s="782"/>
      <c r="ER360" s="772"/>
      <c r="ES360" s="779"/>
      <c r="ET360" s="770"/>
      <c r="EU360" s="774">
        <f t="shared" si="405"/>
        <v>0</v>
      </c>
      <c r="EV360" s="774">
        <f t="shared" si="406"/>
        <v>0</v>
      </c>
      <c r="EW360" s="775">
        <f t="shared" si="407"/>
        <v>0</v>
      </c>
      <c r="EX360" s="772"/>
      <c r="EY360" s="767"/>
      <c r="EZ360" s="770"/>
    </row>
    <row r="361" spans="1:156">
      <c r="A361" s="759" t="s">
        <v>17</v>
      </c>
      <c r="B361" s="760" t="s">
        <v>1142</v>
      </c>
      <c r="C361" s="817"/>
      <c r="D361" s="761">
        <v>206941</v>
      </c>
      <c r="E361" s="786">
        <v>3</v>
      </c>
      <c r="F361" s="762">
        <v>3832</v>
      </c>
      <c r="G361" s="763">
        <v>3981</v>
      </c>
      <c r="H361" s="763">
        <v>3795</v>
      </c>
      <c r="I361" s="764">
        <v>3741</v>
      </c>
      <c r="J361" s="764">
        <v>3598</v>
      </c>
      <c r="K361" s="764">
        <v>3786</v>
      </c>
      <c r="L361" s="765">
        <v>4110</v>
      </c>
      <c r="M361" s="762">
        <v>1488</v>
      </c>
      <c r="N361" s="763">
        <v>1437</v>
      </c>
      <c r="O361" s="766">
        <v>1623</v>
      </c>
      <c r="P361" s="766">
        <v>1672</v>
      </c>
      <c r="Q361" s="763">
        <v>1711</v>
      </c>
      <c r="R361" s="763">
        <v>1722</v>
      </c>
      <c r="S361" s="763">
        <v>1763</v>
      </c>
      <c r="T361" s="763">
        <v>1741</v>
      </c>
      <c r="U361" s="763">
        <v>1448</v>
      </c>
      <c r="V361" s="764">
        <v>1547</v>
      </c>
      <c r="W361" s="767">
        <v>1490</v>
      </c>
      <c r="X361" s="765">
        <v>1552</v>
      </c>
      <c r="Y361" s="762"/>
      <c r="Z361" s="763"/>
      <c r="AA361" s="763"/>
      <c r="AB361" s="763"/>
      <c r="AC361" s="764"/>
      <c r="AD361" s="767"/>
      <c r="AE361" s="763"/>
      <c r="AF361" s="763"/>
      <c r="AG361" s="763"/>
      <c r="AH361" s="764"/>
      <c r="AI361" s="767"/>
      <c r="AJ361" s="765"/>
      <c r="AK361" s="892">
        <f t="shared" si="357"/>
        <v>1488</v>
      </c>
      <c r="AL361" s="884">
        <f t="shared" si="358"/>
        <v>1488</v>
      </c>
      <c r="AM361" s="883">
        <f t="shared" si="359"/>
        <v>1437</v>
      </c>
      <c r="AN361" s="884">
        <f t="shared" si="360"/>
        <v>1437</v>
      </c>
      <c r="AO361" s="883">
        <f t="shared" si="361"/>
        <v>1623</v>
      </c>
      <c r="AP361" s="884">
        <f t="shared" si="362"/>
        <v>1623</v>
      </c>
      <c r="AQ361" s="768">
        <f t="shared" si="363"/>
        <v>1672</v>
      </c>
      <c r="AR361" s="883">
        <f t="shared" si="364"/>
        <v>1711</v>
      </c>
      <c r="AS361" s="886">
        <f t="shared" si="365"/>
        <v>1711</v>
      </c>
      <c r="AT361" s="888">
        <f t="shared" si="366"/>
        <v>1722</v>
      </c>
      <c r="AU361" s="886">
        <f t="shared" si="367"/>
        <v>1722</v>
      </c>
      <c r="AV361" s="886">
        <f t="shared" si="368"/>
        <v>1722</v>
      </c>
      <c r="AW361" s="888">
        <f t="shared" si="369"/>
        <v>1763</v>
      </c>
      <c r="AX361" s="886">
        <f t="shared" si="370"/>
        <v>1763</v>
      </c>
      <c r="AY361" s="886">
        <f t="shared" si="371"/>
        <v>1763</v>
      </c>
      <c r="AZ361" s="888">
        <f t="shared" si="372"/>
        <v>1741</v>
      </c>
      <c r="BA361" s="884">
        <f t="shared" si="373"/>
        <v>1741</v>
      </c>
      <c r="BB361" s="883">
        <f t="shared" si="374"/>
        <v>1448</v>
      </c>
      <c r="BC361" s="884">
        <f t="shared" si="375"/>
        <v>1448</v>
      </c>
      <c r="BD361" s="883">
        <f t="shared" si="376"/>
        <v>1547</v>
      </c>
      <c r="BE361" s="886">
        <f t="shared" si="377"/>
        <v>1547</v>
      </c>
      <c r="BF361" s="886">
        <f t="shared" si="378"/>
        <v>1547</v>
      </c>
      <c r="BG361" s="888">
        <f t="shared" si="379"/>
        <v>1490</v>
      </c>
      <c r="BH361" s="886">
        <f t="shared" si="380"/>
        <v>1490</v>
      </c>
      <c r="BI361" s="886">
        <f t="shared" si="381"/>
        <v>1490</v>
      </c>
      <c r="BJ361" s="890">
        <f t="shared" si="382"/>
        <v>1552</v>
      </c>
      <c r="BK361" s="885">
        <f t="shared" si="383"/>
        <v>1552</v>
      </c>
      <c r="BL361" s="885">
        <f t="shared" si="384"/>
        <v>1552</v>
      </c>
      <c r="BM361" s="762">
        <v>999</v>
      </c>
      <c r="BN361" s="764">
        <v>957</v>
      </c>
      <c r="BO361" s="770">
        <v>1010</v>
      </c>
      <c r="BP361" s="763">
        <v>249</v>
      </c>
      <c r="BQ361" s="764">
        <v>237</v>
      </c>
      <c r="BR361" s="770">
        <v>198</v>
      </c>
      <c r="BS361" s="768">
        <f t="shared" si="385"/>
        <v>299</v>
      </c>
      <c r="BT361" s="768">
        <f t="shared" si="386"/>
        <v>296</v>
      </c>
      <c r="BU361" s="771">
        <f t="shared" si="387"/>
        <v>344</v>
      </c>
      <c r="BV361" s="772">
        <v>616</v>
      </c>
      <c r="BW361" s="767">
        <v>580</v>
      </c>
      <c r="BX361" s="765">
        <v>603</v>
      </c>
      <c r="BY361" s="772">
        <v>122</v>
      </c>
      <c r="BZ361" s="767">
        <v>131</v>
      </c>
      <c r="CA361" s="765">
        <v>130</v>
      </c>
      <c r="CB361" s="763">
        <v>573</v>
      </c>
      <c r="CC361" s="763">
        <v>597</v>
      </c>
      <c r="CD361" s="765">
        <v>664</v>
      </c>
      <c r="CE361" s="773">
        <f t="shared" si="388"/>
        <v>400</v>
      </c>
      <c r="CF361" s="774">
        <f t="shared" si="389"/>
        <v>414</v>
      </c>
      <c r="CG361" s="775">
        <f t="shared" si="390"/>
        <v>366</v>
      </c>
      <c r="CH361" s="772">
        <v>544</v>
      </c>
      <c r="CI361" s="767">
        <v>524</v>
      </c>
      <c r="CJ361" s="776">
        <v>619</v>
      </c>
      <c r="CK361" s="874"/>
      <c r="CL361" s="778"/>
      <c r="CM361" s="764"/>
      <c r="CN361" s="764"/>
      <c r="CO361" s="779"/>
      <c r="CP361" s="780"/>
      <c r="CQ361" s="777"/>
      <c r="CR361" s="778"/>
      <c r="CS361" s="778"/>
      <c r="CT361" s="778"/>
      <c r="CU361" s="778"/>
      <c r="CV361" s="764"/>
      <c r="CW361" s="767"/>
      <c r="CX361" s="765"/>
      <c r="CY361" s="777"/>
      <c r="CZ361" s="778"/>
      <c r="DA361" s="778"/>
      <c r="DB361" s="778"/>
      <c r="DC361" s="778"/>
      <c r="DD361" s="764"/>
      <c r="DE361" s="779"/>
      <c r="DF361" s="776"/>
      <c r="DG361" s="892">
        <f t="shared" si="408"/>
        <v>0</v>
      </c>
      <c r="DH361" s="884">
        <f t="shared" si="391"/>
        <v>0</v>
      </c>
      <c r="DI361" s="883">
        <f t="shared" si="409"/>
        <v>0</v>
      </c>
      <c r="DJ361" s="884">
        <f t="shared" si="392"/>
        <v>0</v>
      </c>
      <c r="DK361" s="883">
        <f t="shared" si="410"/>
        <v>0</v>
      </c>
      <c r="DL361" s="884">
        <f t="shared" si="393"/>
        <v>0</v>
      </c>
      <c r="DM361" s="888">
        <f t="shared" si="414"/>
        <v>0</v>
      </c>
      <c r="DN361" s="886">
        <f t="shared" si="394"/>
        <v>0</v>
      </c>
      <c r="DO361" s="886">
        <f t="shared" si="415"/>
        <v>0</v>
      </c>
      <c r="DP361" s="888">
        <f t="shared" si="411"/>
        <v>0</v>
      </c>
      <c r="DQ361" s="886">
        <f t="shared" si="395"/>
        <v>0</v>
      </c>
      <c r="DR361" s="886">
        <f t="shared" si="416"/>
        <v>0</v>
      </c>
      <c r="DS361" s="888">
        <f t="shared" si="412"/>
        <v>0</v>
      </c>
      <c r="DT361" s="886">
        <f t="shared" si="396"/>
        <v>0</v>
      </c>
      <c r="DU361" s="886">
        <f t="shared" si="417"/>
        <v>0</v>
      </c>
      <c r="DV361" s="886">
        <f t="shared" si="397"/>
        <v>0</v>
      </c>
      <c r="DW361" s="888">
        <f t="shared" si="413"/>
        <v>0</v>
      </c>
      <c r="DX361" s="886">
        <f t="shared" si="398"/>
        <v>0</v>
      </c>
      <c r="DY361" s="886">
        <f t="shared" si="399"/>
        <v>0</v>
      </c>
      <c r="DZ361" s="954">
        <f t="shared" si="356"/>
        <v>0</v>
      </c>
      <c r="EA361" s="885">
        <f t="shared" si="400"/>
        <v>0</v>
      </c>
      <c r="EB361" s="885">
        <f t="shared" si="401"/>
        <v>0</v>
      </c>
      <c r="EC361" s="772"/>
      <c r="ED361" s="779"/>
      <c r="EE361" s="781"/>
      <c r="EF361" s="763"/>
      <c r="EG361" s="767"/>
      <c r="EH361" s="782"/>
      <c r="EI361" s="774">
        <f t="shared" si="402"/>
        <v>0</v>
      </c>
      <c r="EJ361" s="774">
        <f t="shared" si="403"/>
        <v>0</v>
      </c>
      <c r="EK361" s="775">
        <f t="shared" si="404"/>
        <v>0</v>
      </c>
      <c r="EL361" s="772"/>
      <c r="EM361" s="767"/>
      <c r="EN361" s="770"/>
      <c r="EO361" s="772"/>
      <c r="EP361" s="767"/>
      <c r="EQ361" s="782"/>
      <c r="ER361" s="772"/>
      <c r="ES361" s="779"/>
      <c r="ET361" s="770"/>
      <c r="EU361" s="774">
        <f t="shared" si="405"/>
        <v>0</v>
      </c>
      <c r="EV361" s="774">
        <f t="shared" si="406"/>
        <v>0</v>
      </c>
      <c r="EW361" s="775">
        <f t="shared" si="407"/>
        <v>0</v>
      </c>
      <c r="EX361" s="772"/>
      <c r="EY361" s="767"/>
      <c r="EZ361" s="770"/>
    </row>
    <row r="362" spans="1:156">
      <c r="A362" s="759" t="s">
        <v>17</v>
      </c>
      <c r="B362" s="760" t="s">
        <v>1143</v>
      </c>
      <c r="C362" s="817"/>
      <c r="D362" s="761">
        <v>206914</v>
      </c>
      <c r="E362" s="786">
        <v>5</v>
      </c>
      <c r="F362" s="762">
        <v>1683</v>
      </c>
      <c r="G362" s="763">
        <v>1564</v>
      </c>
      <c r="H362" s="763">
        <v>1525</v>
      </c>
      <c r="I362" s="764">
        <v>1386</v>
      </c>
      <c r="J362" s="764">
        <v>1423</v>
      </c>
      <c r="K362" s="764">
        <v>1691</v>
      </c>
      <c r="L362" s="765">
        <v>1720</v>
      </c>
      <c r="M362" s="762">
        <v>481</v>
      </c>
      <c r="N362" s="763">
        <v>469</v>
      </c>
      <c r="O362" s="766">
        <v>444</v>
      </c>
      <c r="P362" s="766">
        <v>411</v>
      </c>
      <c r="Q362" s="763">
        <v>521</v>
      </c>
      <c r="R362" s="763">
        <v>583</v>
      </c>
      <c r="S362" s="763">
        <v>579</v>
      </c>
      <c r="T362" s="763">
        <v>574</v>
      </c>
      <c r="U362" s="763">
        <v>571</v>
      </c>
      <c r="V362" s="764">
        <v>602</v>
      </c>
      <c r="W362" s="767">
        <v>605</v>
      </c>
      <c r="X362" s="765">
        <v>493</v>
      </c>
      <c r="Y362" s="762"/>
      <c r="Z362" s="763"/>
      <c r="AA362" s="763"/>
      <c r="AB362" s="763"/>
      <c r="AC362" s="764"/>
      <c r="AD362" s="767"/>
      <c r="AE362" s="763"/>
      <c r="AF362" s="763"/>
      <c r="AG362" s="763"/>
      <c r="AH362" s="764"/>
      <c r="AI362" s="767"/>
      <c r="AJ362" s="765"/>
      <c r="AK362" s="892">
        <f t="shared" si="357"/>
        <v>481</v>
      </c>
      <c r="AL362" s="884">
        <f t="shared" si="358"/>
        <v>481</v>
      </c>
      <c r="AM362" s="883">
        <f t="shared" si="359"/>
        <v>469</v>
      </c>
      <c r="AN362" s="884">
        <f t="shared" si="360"/>
        <v>469</v>
      </c>
      <c r="AO362" s="883">
        <f t="shared" si="361"/>
        <v>444</v>
      </c>
      <c r="AP362" s="884">
        <f t="shared" si="362"/>
        <v>444</v>
      </c>
      <c r="AQ362" s="768">
        <f t="shared" si="363"/>
        <v>411</v>
      </c>
      <c r="AR362" s="883">
        <f t="shared" si="364"/>
        <v>521</v>
      </c>
      <c r="AS362" s="886">
        <f t="shared" si="365"/>
        <v>521</v>
      </c>
      <c r="AT362" s="888">
        <f t="shared" si="366"/>
        <v>583</v>
      </c>
      <c r="AU362" s="886">
        <f t="shared" si="367"/>
        <v>583</v>
      </c>
      <c r="AV362" s="886">
        <f t="shared" si="368"/>
        <v>583</v>
      </c>
      <c r="AW362" s="888">
        <f t="shared" si="369"/>
        <v>579</v>
      </c>
      <c r="AX362" s="886">
        <f t="shared" si="370"/>
        <v>579</v>
      </c>
      <c r="AY362" s="886">
        <f t="shared" si="371"/>
        <v>579</v>
      </c>
      <c r="AZ362" s="888">
        <f t="shared" si="372"/>
        <v>574</v>
      </c>
      <c r="BA362" s="884">
        <f t="shared" si="373"/>
        <v>574</v>
      </c>
      <c r="BB362" s="883">
        <f t="shared" si="374"/>
        <v>571</v>
      </c>
      <c r="BC362" s="884">
        <f t="shared" si="375"/>
        <v>571</v>
      </c>
      <c r="BD362" s="883">
        <f t="shared" si="376"/>
        <v>602</v>
      </c>
      <c r="BE362" s="886">
        <f t="shared" si="377"/>
        <v>602</v>
      </c>
      <c r="BF362" s="886">
        <f t="shared" si="378"/>
        <v>602</v>
      </c>
      <c r="BG362" s="888">
        <f t="shared" si="379"/>
        <v>605</v>
      </c>
      <c r="BH362" s="886">
        <f t="shared" si="380"/>
        <v>605</v>
      </c>
      <c r="BI362" s="886">
        <f t="shared" si="381"/>
        <v>605</v>
      </c>
      <c r="BJ362" s="890">
        <f t="shared" si="382"/>
        <v>493</v>
      </c>
      <c r="BK362" s="885">
        <f t="shared" si="383"/>
        <v>493</v>
      </c>
      <c r="BL362" s="885">
        <f t="shared" si="384"/>
        <v>493</v>
      </c>
      <c r="BM362" s="762">
        <v>343</v>
      </c>
      <c r="BN362" s="764">
        <v>303</v>
      </c>
      <c r="BO362" s="770">
        <v>255</v>
      </c>
      <c r="BP362" s="763">
        <v>39</v>
      </c>
      <c r="BQ362" s="764">
        <v>29</v>
      </c>
      <c r="BR362" s="770">
        <v>25</v>
      </c>
      <c r="BS362" s="768">
        <f t="shared" si="385"/>
        <v>220</v>
      </c>
      <c r="BT362" s="768">
        <f t="shared" si="386"/>
        <v>273</v>
      </c>
      <c r="BU362" s="771">
        <f t="shared" si="387"/>
        <v>213</v>
      </c>
      <c r="BV362" s="772">
        <v>105</v>
      </c>
      <c r="BW362" s="767">
        <v>83</v>
      </c>
      <c r="BX362" s="765">
        <v>108</v>
      </c>
      <c r="BY362" s="772">
        <v>36</v>
      </c>
      <c r="BZ362" s="767">
        <v>44</v>
      </c>
      <c r="CA362" s="765">
        <v>39</v>
      </c>
      <c r="CB362" s="763">
        <v>87</v>
      </c>
      <c r="CC362" s="763">
        <v>103</v>
      </c>
      <c r="CD362" s="765">
        <v>86</v>
      </c>
      <c r="CE362" s="773">
        <f t="shared" si="388"/>
        <v>293</v>
      </c>
      <c r="CF362" s="774">
        <f t="shared" si="389"/>
        <v>353</v>
      </c>
      <c r="CG362" s="775">
        <f t="shared" si="390"/>
        <v>346</v>
      </c>
      <c r="CH362" s="772">
        <v>138</v>
      </c>
      <c r="CI362" s="767">
        <v>174</v>
      </c>
      <c r="CJ362" s="776">
        <v>136</v>
      </c>
      <c r="CK362" s="874"/>
      <c r="CL362" s="778"/>
      <c r="CM362" s="764"/>
      <c r="CN362" s="764"/>
      <c r="CO362" s="779"/>
      <c r="CP362" s="780"/>
      <c r="CQ362" s="777"/>
      <c r="CR362" s="778"/>
      <c r="CS362" s="778"/>
      <c r="CT362" s="778"/>
      <c r="CU362" s="778"/>
      <c r="CV362" s="764"/>
      <c r="CW362" s="767"/>
      <c r="CX362" s="765"/>
      <c r="CY362" s="777"/>
      <c r="CZ362" s="778"/>
      <c r="DA362" s="778"/>
      <c r="DB362" s="778"/>
      <c r="DC362" s="778"/>
      <c r="DD362" s="764"/>
      <c r="DE362" s="779"/>
      <c r="DF362" s="776"/>
      <c r="DG362" s="892">
        <f t="shared" si="408"/>
        <v>0</v>
      </c>
      <c r="DH362" s="884">
        <f t="shared" si="391"/>
        <v>0</v>
      </c>
      <c r="DI362" s="883">
        <f t="shared" si="409"/>
        <v>0</v>
      </c>
      <c r="DJ362" s="884">
        <f t="shared" si="392"/>
        <v>0</v>
      </c>
      <c r="DK362" s="883">
        <f t="shared" si="410"/>
        <v>0</v>
      </c>
      <c r="DL362" s="884">
        <f t="shared" si="393"/>
        <v>0</v>
      </c>
      <c r="DM362" s="888">
        <f t="shared" si="414"/>
        <v>0</v>
      </c>
      <c r="DN362" s="886">
        <f t="shared" si="394"/>
        <v>0</v>
      </c>
      <c r="DO362" s="886">
        <f t="shared" si="415"/>
        <v>0</v>
      </c>
      <c r="DP362" s="888">
        <f t="shared" si="411"/>
        <v>0</v>
      </c>
      <c r="DQ362" s="886">
        <f t="shared" si="395"/>
        <v>0</v>
      </c>
      <c r="DR362" s="886">
        <f t="shared" si="416"/>
        <v>0</v>
      </c>
      <c r="DS362" s="888">
        <f t="shared" si="412"/>
        <v>0</v>
      </c>
      <c r="DT362" s="886">
        <f t="shared" si="396"/>
        <v>0</v>
      </c>
      <c r="DU362" s="886">
        <f t="shared" si="417"/>
        <v>0</v>
      </c>
      <c r="DV362" s="886">
        <f t="shared" si="397"/>
        <v>0</v>
      </c>
      <c r="DW362" s="888">
        <f t="shared" si="413"/>
        <v>0</v>
      </c>
      <c r="DX362" s="886">
        <f t="shared" si="398"/>
        <v>0</v>
      </c>
      <c r="DY362" s="886">
        <f t="shared" si="399"/>
        <v>0</v>
      </c>
      <c r="DZ362" s="954">
        <f t="shared" si="356"/>
        <v>0</v>
      </c>
      <c r="EA362" s="885">
        <f t="shared" si="400"/>
        <v>0</v>
      </c>
      <c r="EB362" s="885">
        <f t="shared" si="401"/>
        <v>0</v>
      </c>
      <c r="EC362" s="772"/>
      <c r="ED362" s="779"/>
      <c r="EE362" s="781"/>
      <c r="EF362" s="763"/>
      <c r="EG362" s="767"/>
      <c r="EH362" s="782"/>
      <c r="EI362" s="774">
        <f t="shared" si="402"/>
        <v>0</v>
      </c>
      <c r="EJ362" s="774">
        <f t="shared" si="403"/>
        <v>0</v>
      </c>
      <c r="EK362" s="775">
        <f t="shared" si="404"/>
        <v>0</v>
      </c>
      <c r="EL362" s="772"/>
      <c r="EM362" s="767"/>
      <c r="EN362" s="770"/>
      <c r="EO362" s="772"/>
      <c r="EP362" s="767"/>
      <c r="EQ362" s="782"/>
      <c r="ER362" s="772"/>
      <c r="ES362" s="779"/>
      <c r="ET362" s="770"/>
      <c r="EU362" s="774">
        <f t="shared" si="405"/>
        <v>0</v>
      </c>
      <c r="EV362" s="774">
        <f t="shared" si="406"/>
        <v>0</v>
      </c>
      <c r="EW362" s="775">
        <f t="shared" si="407"/>
        <v>0</v>
      </c>
      <c r="EX362" s="772"/>
      <c r="EY362" s="767"/>
      <c r="EZ362" s="770"/>
    </row>
    <row r="363" spans="1:156">
      <c r="A363" s="759" t="s">
        <v>17</v>
      </c>
      <c r="B363" s="760" t="s">
        <v>1144</v>
      </c>
      <c r="C363" s="817"/>
      <c r="D363" s="761">
        <v>207041</v>
      </c>
      <c r="E363" s="786">
        <v>5</v>
      </c>
      <c r="F363" s="762">
        <v>1158</v>
      </c>
      <c r="G363" s="763">
        <v>1028</v>
      </c>
      <c r="H363" s="763">
        <v>1070</v>
      </c>
      <c r="I363" s="764">
        <v>999</v>
      </c>
      <c r="J363" s="764">
        <v>969</v>
      </c>
      <c r="K363" s="764">
        <v>1107</v>
      </c>
      <c r="L363" s="765">
        <v>1176</v>
      </c>
      <c r="M363" s="762">
        <v>566</v>
      </c>
      <c r="N363" s="763">
        <v>641</v>
      </c>
      <c r="O363" s="766">
        <v>581</v>
      </c>
      <c r="P363" s="766">
        <v>624</v>
      </c>
      <c r="Q363" s="763">
        <v>602</v>
      </c>
      <c r="R363" s="763">
        <v>642</v>
      </c>
      <c r="S363" s="763">
        <v>559</v>
      </c>
      <c r="T363" s="763">
        <v>605</v>
      </c>
      <c r="U363" s="763">
        <v>529</v>
      </c>
      <c r="V363" s="764">
        <v>531</v>
      </c>
      <c r="W363" s="767">
        <v>591</v>
      </c>
      <c r="X363" s="765">
        <v>576</v>
      </c>
      <c r="Y363" s="762"/>
      <c r="Z363" s="763"/>
      <c r="AA363" s="763"/>
      <c r="AB363" s="763"/>
      <c r="AC363" s="764"/>
      <c r="AD363" s="767"/>
      <c r="AE363" s="763"/>
      <c r="AF363" s="763"/>
      <c r="AG363" s="763"/>
      <c r="AH363" s="764"/>
      <c r="AI363" s="767"/>
      <c r="AJ363" s="765"/>
      <c r="AK363" s="892">
        <f t="shared" si="357"/>
        <v>566</v>
      </c>
      <c r="AL363" s="884">
        <f t="shared" si="358"/>
        <v>566</v>
      </c>
      <c r="AM363" s="883">
        <f t="shared" si="359"/>
        <v>641</v>
      </c>
      <c r="AN363" s="884">
        <f t="shared" si="360"/>
        <v>641</v>
      </c>
      <c r="AO363" s="883">
        <f t="shared" si="361"/>
        <v>581</v>
      </c>
      <c r="AP363" s="884">
        <f t="shared" si="362"/>
        <v>581</v>
      </c>
      <c r="AQ363" s="768">
        <f t="shared" si="363"/>
        <v>624</v>
      </c>
      <c r="AR363" s="883">
        <f t="shared" si="364"/>
        <v>602</v>
      </c>
      <c r="AS363" s="886">
        <f t="shared" si="365"/>
        <v>602</v>
      </c>
      <c r="AT363" s="888">
        <f t="shared" si="366"/>
        <v>642</v>
      </c>
      <c r="AU363" s="886">
        <f t="shared" si="367"/>
        <v>642</v>
      </c>
      <c r="AV363" s="886">
        <f t="shared" si="368"/>
        <v>642</v>
      </c>
      <c r="AW363" s="888">
        <f t="shared" si="369"/>
        <v>559</v>
      </c>
      <c r="AX363" s="886">
        <f t="shared" si="370"/>
        <v>559</v>
      </c>
      <c r="AY363" s="886">
        <f t="shared" si="371"/>
        <v>559</v>
      </c>
      <c r="AZ363" s="888">
        <f t="shared" si="372"/>
        <v>605</v>
      </c>
      <c r="BA363" s="884">
        <f t="shared" si="373"/>
        <v>605</v>
      </c>
      <c r="BB363" s="883">
        <f t="shared" si="374"/>
        <v>529</v>
      </c>
      <c r="BC363" s="884">
        <f t="shared" si="375"/>
        <v>529</v>
      </c>
      <c r="BD363" s="883">
        <f t="shared" si="376"/>
        <v>531</v>
      </c>
      <c r="BE363" s="886">
        <f t="shared" si="377"/>
        <v>531</v>
      </c>
      <c r="BF363" s="886">
        <f t="shared" si="378"/>
        <v>531</v>
      </c>
      <c r="BG363" s="888">
        <f t="shared" si="379"/>
        <v>591</v>
      </c>
      <c r="BH363" s="886">
        <f t="shared" si="380"/>
        <v>591</v>
      </c>
      <c r="BI363" s="886">
        <f t="shared" si="381"/>
        <v>591</v>
      </c>
      <c r="BJ363" s="890">
        <f t="shared" si="382"/>
        <v>576</v>
      </c>
      <c r="BK363" s="885">
        <f t="shared" si="383"/>
        <v>576</v>
      </c>
      <c r="BL363" s="885">
        <f t="shared" si="384"/>
        <v>576</v>
      </c>
      <c r="BM363" s="762">
        <v>319</v>
      </c>
      <c r="BN363" s="764">
        <v>406</v>
      </c>
      <c r="BO363" s="770">
        <v>377</v>
      </c>
      <c r="BP363" s="763">
        <v>70</v>
      </c>
      <c r="BQ363" s="764">
        <v>44</v>
      </c>
      <c r="BR363" s="770">
        <v>58</v>
      </c>
      <c r="BS363" s="768">
        <f t="shared" si="385"/>
        <v>142</v>
      </c>
      <c r="BT363" s="768">
        <f t="shared" si="386"/>
        <v>141</v>
      </c>
      <c r="BU363" s="771">
        <f t="shared" si="387"/>
        <v>141</v>
      </c>
      <c r="BV363" s="772">
        <v>191</v>
      </c>
      <c r="BW363" s="767">
        <v>202</v>
      </c>
      <c r="BX363" s="765">
        <v>192</v>
      </c>
      <c r="BY363" s="772">
        <v>36</v>
      </c>
      <c r="BZ363" s="767">
        <v>43</v>
      </c>
      <c r="CA363" s="765">
        <v>20</v>
      </c>
      <c r="CB363" s="763">
        <v>167</v>
      </c>
      <c r="CC363" s="763">
        <v>178</v>
      </c>
      <c r="CD363" s="765">
        <v>141</v>
      </c>
      <c r="CE363" s="773">
        <f t="shared" si="388"/>
        <v>208</v>
      </c>
      <c r="CF363" s="774">
        <f t="shared" si="389"/>
        <v>219</v>
      </c>
      <c r="CG363" s="775">
        <f t="shared" si="390"/>
        <v>206</v>
      </c>
      <c r="CH363" s="772">
        <v>232</v>
      </c>
      <c r="CI363" s="767">
        <v>256</v>
      </c>
      <c r="CJ363" s="776">
        <v>235</v>
      </c>
      <c r="CK363" s="874"/>
      <c r="CL363" s="778"/>
      <c r="CM363" s="764"/>
      <c r="CN363" s="764"/>
      <c r="CO363" s="779"/>
      <c r="CP363" s="780"/>
      <c r="CQ363" s="777"/>
      <c r="CR363" s="778"/>
      <c r="CS363" s="778"/>
      <c r="CT363" s="778"/>
      <c r="CU363" s="778"/>
      <c r="CV363" s="764"/>
      <c r="CW363" s="767"/>
      <c r="CX363" s="765"/>
      <c r="CY363" s="777"/>
      <c r="CZ363" s="778"/>
      <c r="DA363" s="778"/>
      <c r="DB363" s="778"/>
      <c r="DC363" s="778"/>
      <c r="DD363" s="764"/>
      <c r="DE363" s="779"/>
      <c r="DF363" s="776"/>
      <c r="DG363" s="892">
        <f t="shared" si="408"/>
        <v>0</v>
      </c>
      <c r="DH363" s="884">
        <f t="shared" si="391"/>
        <v>0</v>
      </c>
      <c r="DI363" s="883">
        <f t="shared" si="409"/>
        <v>0</v>
      </c>
      <c r="DJ363" s="884">
        <f t="shared" si="392"/>
        <v>0</v>
      </c>
      <c r="DK363" s="883">
        <f t="shared" si="410"/>
        <v>0</v>
      </c>
      <c r="DL363" s="884">
        <f t="shared" si="393"/>
        <v>0</v>
      </c>
      <c r="DM363" s="888">
        <f t="shared" si="414"/>
        <v>0</v>
      </c>
      <c r="DN363" s="886">
        <f t="shared" si="394"/>
        <v>0</v>
      </c>
      <c r="DO363" s="886">
        <f t="shared" si="415"/>
        <v>0</v>
      </c>
      <c r="DP363" s="888">
        <f t="shared" si="411"/>
        <v>0</v>
      </c>
      <c r="DQ363" s="886">
        <f t="shared" si="395"/>
        <v>0</v>
      </c>
      <c r="DR363" s="886">
        <f t="shared" si="416"/>
        <v>0</v>
      </c>
      <c r="DS363" s="888">
        <f t="shared" si="412"/>
        <v>0</v>
      </c>
      <c r="DT363" s="886">
        <f t="shared" si="396"/>
        <v>0</v>
      </c>
      <c r="DU363" s="886">
        <f t="shared" si="417"/>
        <v>0</v>
      </c>
      <c r="DV363" s="886">
        <f t="shared" si="397"/>
        <v>0</v>
      </c>
      <c r="DW363" s="888">
        <f t="shared" si="413"/>
        <v>0</v>
      </c>
      <c r="DX363" s="886">
        <f t="shared" si="398"/>
        <v>0</v>
      </c>
      <c r="DY363" s="886">
        <f t="shared" si="399"/>
        <v>0</v>
      </c>
      <c r="DZ363" s="954">
        <f t="shared" ref="DZ363:DZ426" si="418">IF(CX363&gt;0,CX363-DF363,)</f>
        <v>0</v>
      </c>
      <c r="EA363" s="885">
        <f t="shared" si="400"/>
        <v>0</v>
      </c>
      <c r="EB363" s="885">
        <f t="shared" si="401"/>
        <v>0</v>
      </c>
      <c r="EC363" s="772"/>
      <c r="ED363" s="779"/>
      <c r="EE363" s="781"/>
      <c r="EF363" s="763"/>
      <c r="EG363" s="767"/>
      <c r="EH363" s="782"/>
      <c r="EI363" s="774">
        <f t="shared" si="402"/>
        <v>0</v>
      </c>
      <c r="EJ363" s="774">
        <f t="shared" si="403"/>
        <v>0</v>
      </c>
      <c r="EK363" s="775">
        <f t="shared" si="404"/>
        <v>0</v>
      </c>
      <c r="EL363" s="772"/>
      <c r="EM363" s="767"/>
      <c r="EN363" s="770"/>
      <c r="EO363" s="772"/>
      <c r="EP363" s="767"/>
      <c r="EQ363" s="782"/>
      <c r="ER363" s="772"/>
      <c r="ES363" s="779"/>
      <c r="ET363" s="770"/>
      <c r="EU363" s="774">
        <f t="shared" si="405"/>
        <v>0</v>
      </c>
      <c r="EV363" s="774">
        <f t="shared" si="406"/>
        <v>0</v>
      </c>
      <c r="EW363" s="775">
        <f t="shared" si="407"/>
        <v>0</v>
      </c>
      <c r="EX363" s="772"/>
      <c r="EY363" s="767"/>
      <c r="EZ363" s="770"/>
    </row>
    <row r="364" spans="1:156">
      <c r="A364" s="759" t="s">
        <v>17</v>
      </c>
      <c r="B364" s="760" t="s">
        <v>1145</v>
      </c>
      <c r="C364" s="817"/>
      <c r="D364" s="761">
        <v>207209</v>
      </c>
      <c r="E364" s="786">
        <v>5</v>
      </c>
      <c r="F364" s="762">
        <v>853</v>
      </c>
      <c r="G364" s="763">
        <v>912</v>
      </c>
      <c r="H364" s="763">
        <v>746</v>
      </c>
      <c r="I364" s="764">
        <v>743</v>
      </c>
      <c r="J364" s="764">
        <v>764</v>
      </c>
      <c r="K364" s="764">
        <v>721</v>
      </c>
      <c r="L364" s="765">
        <v>635</v>
      </c>
      <c r="M364" s="762">
        <v>136</v>
      </c>
      <c r="N364" s="763">
        <v>151</v>
      </c>
      <c r="O364" s="766">
        <v>190</v>
      </c>
      <c r="P364" s="766">
        <v>158</v>
      </c>
      <c r="Q364" s="763">
        <v>161</v>
      </c>
      <c r="R364" s="763">
        <v>228</v>
      </c>
      <c r="S364" s="763">
        <v>304</v>
      </c>
      <c r="T364" s="763">
        <v>242</v>
      </c>
      <c r="U364" s="763">
        <v>254</v>
      </c>
      <c r="V364" s="764">
        <v>255</v>
      </c>
      <c r="W364" s="767">
        <v>241</v>
      </c>
      <c r="X364" s="765">
        <v>148</v>
      </c>
      <c r="Y364" s="762"/>
      <c r="Z364" s="763"/>
      <c r="AA364" s="763"/>
      <c r="AB364" s="763"/>
      <c r="AC364" s="764"/>
      <c r="AD364" s="767"/>
      <c r="AE364" s="763"/>
      <c r="AF364" s="763"/>
      <c r="AG364" s="763"/>
      <c r="AH364" s="764"/>
      <c r="AI364" s="767"/>
      <c r="AJ364" s="765"/>
      <c r="AK364" s="892">
        <f t="shared" si="357"/>
        <v>136</v>
      </c>
      <c r="AL364" s="884">
        <f t="shared" si="358"/>
        <v>136</v>
      </c>
      <c r="AM364" s="883">
        <f t="shared" si="359"/>
        <v>151</v>
      </c>
      <c r="AN364" s="884">
        <f t="shared" si="360"/>
        <v>151</v>
      </c>
      <c r="AO364" s="883">
        <f t="shared" si="361"/>
        <v>190</v>
      </c>
      <c r="AP364" s="884">
        <f t="shared" si="362"/>
        <v>190</v>
      </c>
      <c r="AQ364" s="768">
        <f t="shared" si="363"/>
        <v>158</v>
      </c>
      <c r="AR364" s="883">
        <f t="shared" si="364"/>
        <v>161</v>
      </c>
      <c r="AS364" s="886">
        <f t="shared" si="365"/>
        <v>161</v>
      </c>
      <c r="AT364" s="888">
        <f t="shared" si="366"/>
        <v>228</v>
      </c>
      <c r="AU364" s="886">
        <f t="shared" si="367"/>
        <v>228</v>
      </c>
      <c r="AV364" s="886">
        <f t="shared" si="368"/>
        <v>228</v>
      </c>
      <c r="AW364" s="888">
        <f t="shared" si="369"/>
        <v>304</v>
      </c>
      <c r="AX364" s="886">
        <f t="shared" si="370"/>
        <v>304</v>
      </c>
      <c r="AY364" s="886">
        <f t="shared" si="371"/>
        <v>304</v>
      </c>
      <c r="AZ364" s="888">
        <f t="shared" si="372"/>
        <v>242</v>
      </c>
      <c r="BA364" s="884">
        <f t="shared" si="373"/>
        <v>242</v>
      </c>
      <c r="BB364" s="883">
        <f t="shared" si="374"/>
        <v>254</v>
      </c>
      <c r="BC364" s="884">
        <f t="shared" si="375"/>
        <v>254</v>
      </c>
      <c r="BD364" s="883">
        <f t="shared" si="376"/>
        <v>255</v>
      </c>
      <c r="BE364" s="886">
        <f t="shared" si="377"/>
        <v>255</v>
      </c>
      <c r="BF364" s="886">
        <f t="shared" si="378"/>
        <v>255</v>
      </c>
      <c r="BG364" s="888">
        <f t="shared" si="379"/>
        <v>241</v>
      </c>
      <c r="BH364" s="886">
        <f t="shared" si="380"/>
        <v>241</v>
      </c>
      <c r="BI364" s="886">
        <f t="shared" si="381"/>
        <v>241</v>
      </c>
      <c r="BJ364" s="890">
        <f t="shared" si="382"/>
        <v>148</v>
      </c>
      <c r="BK364" s="885">
        <f t="shared" si="383"/>
        <v>148</v>
      </c>
      <c r="BL364" s="885">
        <f t="shared" si="384"/>
        <v>148</v>
      </c>
      <c r="BM364" s="762">
        <v>148</v>
      </c>
      <c r="BN364" s="764">
        <v>117</v>
      </c>
      <c r="BO364" s="770">
        <v>85</v>
      </c>
      <c r="BP364" s="763">
        <v>17</v>
      </c>
      <c r="BQ364" s="764">
        <v>16</v>
      </c>
      <c r="BR364" s="770">
        <v>16</v>
      </c>
      <c r="BS364" s="768">
        <f t="shared" si="385"/>
        <v>90</v>
      </c>
      <c r="BT364" s="768">
        <f t="shared" si="386"/>
        <v>108</v>
      </c>
      <c r="BU364" s="771">
        <f t="shared" si="387"/>
        <v>47</v>
      </c>
      <c r="BV364" s="772">
        <v>41</v>
      </c>
      <c r="BW364" s="767">
        <v>53</v>
      </c>
      <c r="BX364" s="765">
        <v>66</v>
      </c>
      <c r="BY364" s="772">
        <v>9</v>
      </c>
      <c r="BZ364" s="767">
        <v>15</v>
      </c>
      <c r="CA364" s="765">
        <v>19</v>
      </c>
      <c r="CB364" s="763">
        <v>31</v>
      </c>
      <c r="CC364" s="763">
        <v>53</v>
      </c>
      <c r="CD364" s="765">
        <v>72</v>
      </c>
      <c r="CE364" s="773">
        <f t="shared" si="388"/>
        <v>80</v>
      </c>
      <c r="CF364" s="774">
        <f t="shared" si="389"/>
        <v>107</v>
      </c>
      <c r="CG364" s="775">
        <f t="shared" si="390"/>
        <v>147</v>
      </c>
      <c r="CH364" s="772">
        <v>64</v>
      </c>
      <c r="CI364" s="767">
        <v>56</v>
      </c>
      <c r="CJ364" s="776">
        <v>87</v>
      </c>
      <c r="CK364" s="874"/>
      <c r="CL364" s="778"/>
      <c r="CM364" s="764"/>
      <c r="CN364" s="764"/>
      <c r="CO364" s="779"/>
      <c r="CP364" s="780"/>
      <c r="CQ364" s="777"/>
      <c r="CR364" s="778"/>
      <c r="CS364" s="778"/>
      <c r="CT364" s="778"/>
      <c r="CU364" s="778"/>
      <c r="CV364" s="764"/>
      <c r="CW364" s="767"/>
      <c r="CX364" s="765"/>
      <c r="CY364" s="777"/>
      <c r="CZ364" s="778"/>
      <c r="DA364" s="778"/>
      <c r="DB364" s="778"/>
      <c r="DC364" s="778"/>
      <c r="DD364" s="764"/>
      <c r="DE364" s="779"/>
      <c r="DF364" s="776"/>
      <c r="DG364" s="892">
        <f t="shared" si="408"/>
        <v>0</v>
      </c>
      <c r="DH364" s="884">
        <f t="shared" si="391"/>
        <v>0</v>
      </c>
      <c r="DI364" s="883">
        <f t="shared" si="409"/>
        <v>0</v>
      </c>
      <c r="DJ364" s="884">
        <f t="shared" si="392"/>
        <v>0</v>
      </c>
      <c r="DK364" s="883">
        <f t="shared" si="410"/>
        <v>0</v>
      </c>
      <c r="DL364" s="884">
        <f t="shared" si="393"/>
        <v>0</v>
      </c>
      <c r="DM364" s="888">
        <f t="shared" si="414"/>
        <v>0</v>
      </c>
      <c r="DN364" s="886">
        <f t="shared" si="394"/>
        <v>0</v>
      </c>
      <c r="DO364" s="886">
        <f t="shared" si="415"/>
        <v>0</v>
      </c>
      <c r="DP364" s="888">
        <f t="shared" si="411"/>
        <v>0</v>
      </c>
      <c r="DQ364" s="886">
        <f t="shared" si="395"/>
        <v>0</v>
      </c>
      <c r="DR364" s="886">
        <f t="shared" si="416"/>
        <v>0</v>
      </c>
      <c r="DS364" s="888">
        <f t="shared" si="412"/>
        <v>0</v>
      </c>
      <c r="DT364" s="886">
        <f t="shared" si="396"/>
        <v>0</v>
      </c>
      <c r="DU364" s="886">
        <f t="shared" si="417"/>
        <v>0</v>
      </c>
      <c r="DV364" s="886">
        <f t="shared" si="397"/>
        <v>0</v>
      </c>
      <c r="DW364" s="888">
        <f t="shared" si="413"/>
        <v>0</v>
      </c>
      <c r="DX364" s="886">
        <f t="shared" si="398"/>
        <v>0</v>
      </c>
      <c r="DY364" s="886">
        <f t="shared" si="399"/>
        <v>0</v>
      </c>
      <c r="DZ364" s="954">
        <f t="shared" si="418"/>
        <v>0</v>
      </c>
      <c r="EA364" s="885">
        <f t="shared" si="400"/>
        <v>0</v>
      </c>
      <c r="EB364" s="885">
        <f t="shared" si="401"/>
        <v>0</v>
      </c>
      <c r="EC364" s="772"/>
      <c r="ED364" s="779"/>
      <c r="EE364" s="781"/>
      <c r="EF364" s="763"/>
      <c r="EG364" s="767"/>
      <c r="EH364" s="782"/>
      <c r="EI364" s="774">
        <f t="shared" si="402"/>
        <v>0</v>
      </c>
      <c r="EJ364" s="774">
        <f t="shared" si="403"/>
        <v>0</v>
      </c>
      <c r="EK364" s="775">
        <f t="shared" si="404"/>
        <v>0</v>
      </c>
      <c r="EL364" s="772"/>
      <c r="EM364" s="767"/>
      <c r="EN364" s="770"/>
      <c r="EO364" s="772"/>
      <c r="EP364" s="767"/>
      <c r="EQ364" s="782"/>
      <c r="ER364" s="772"/>
      <c r="ES364" s="779"/>
      <c r="ET364" s="770"/>
      <c r="EU364" s="774">
        <f t="shared" si="405"/>
        <v>0</v>
      </c>
      <c r="EV364" s="774">
        <f t="shared" si="406"/>
        <v>0</v>
      </c>
      <c r="EW364" s="775">
        <f t="shared" si="407"/>
        <v>0</v>
      </c>
      <c r="EX364" s="772"/>
      <c r="EY364" s="767"/>
      <c r="EZ364" s="770"/>
    </row>
    <row r="365" spans="1:156">
      <c r="A365" s="759" t="s">
        <v>17</v>
      </c>
      <c r="B365" s="760" t="s">
        <v>1146</v>
      </c>
      <c r="C365" s="817"/>
      <c r="D365" s="761">
        <v>207306</v>
      </c>
      <c r="E365" s="786">
        <v>5</v>
      </c>
      <c r="F365" s="762">
        <v>606</v>
      </c>
      <c r="G365" s="763">
        <v>598</v>
      </c>
      <c r="H365" s="763">
        <v>543</v>
      </c>
      <c r="I365" s="764">
        <v>635</v>
      </c>
      <c r="J365" s="764">
        <v>594</v>
      </c>
      <c r="K365" s="764">
        <v>730</v>
      </c>
      <c r="L365" s="765">
        <v>756</v>
      </c>
      <c r="M365" s="762">
        <v>310</v>
      </c>
      <c r="N365" s="763">
        <v>325</v>
      </c>
      <c r="O365" s="766">
        <v>308</v>
      </c>
      <c r="P365" s="766">
        <v>288</v>
      </c>
      <c r="Q365" s="763">
        <v>293</v>
      </c>
      <c r="R365" s="763">
        <v>278</v>
      </c>
      <c r="S365" s="763">
        <v>262</v>
      </c>
      <c r="T365" s="763">
        <v>228</v>
      </c>
      <c r="U365" s="763">
        <v>304</v>
      </c>
      <c r="V365" s="764">
        <v>293</v>
      </c>
      <c r="W365" s="767">
        <v>377</v>
      </c>
      <c r="X365" s="765">
        <v>351</v>
      </c>
      <c r="Y365" s="762"/>
      <c r="Z365" s="763"/>
      <c r="AA365" s="763"/>
      <c r="AB365" s="763"/>
      <c r="AC365" s="764"/>
      <c r="AD365" s="767"/>
      <c r="AE365" s="763"/>
      <c r="AF365" s="763"/>
      <c r="AG365" s="763"/>
      <c r="AH365" s="764"/>
      <c r="AI365" s="767"/>
      <c r="AJ365" s="765"/>
      <c r="AK365" s="892">
        <f t="shared" si="357"/>
        <v>310</v>
      </c>
      <c r="AL365" s="884">
        <f t="shared" si="358"/>
        <v>310</v>
      </c>
      <c r="AM365" s="883">
        <f t="shared" si="359"/>
        <v>325</v>
      </c>
      <c r="AN365" s="884">
        <f t="shared" si="360"/>
        <v>325</v>
      </c>
      <c r="AO365" s="883">
        <f t="shared" si="361"/>
        <v>308</v>
      </c>
      <c r="AP365" s="884">
        <f t="shared" si="362"/>
        <v>308</v>
      </c>
      <c r="AQ365" s="768">
        <f t="shared" si="363"/>
        <v>288</v>
      </c>
      <c r="AR365" s="883">
        <f t="shared" si="364"/>
        <v>293</v>
      </c>
      <c r="AS365" s="886">
        <f t="shared" si="365"/>
        <v>293</v>
      </c>
      <c r="AT365" s="888">
        <f t="shared" si="366"/>
        <v>278</v>
      </c>
      <c r="AU365" s="886">
        <f t="shared" si="367"/>
        <v>278</v>
      </c>
      <c r="AV365" s="886">
        <f t="shared" si="368"/>
        <v>278</v>
      </c>
      <c r="AW365" s="888">
        <f t="shared" si="369"/>
        <v>262</v>
      </c>
      <c r="AX365" s="886">
        <f t="shared" si="370"/>
        <v>262</v>
      </c>
      <c r="AY365" s="886">
        <f t="shared" si="371"/>
        <v>262</v>
      </c>
      <c r="AZ365" s="888">
        <f t="shared" si="372"/>
        <v>228</v>
      </c>
      <c r="BA365" s="884">
        <f t="shared" si="373"/>
        <v>228</v>
      </c>
      <c r="BB365" s="883">
        <f t="shared" si="374"/>
        <v>304</v>
      </c>
      <c r="BC365" s="884">
        <f t="shared" si="375"/>
        <v>304</v>
      </c>
      <c r="BD365" s="883">
        <f t="shared" si="376"/>
        <v>293</v>
      </c>
      <c r="BE365" s="886">
        <f t="shared" si="377"/>
        <v>293</v>
      </c>
      <c r="BF365" s="886">
        <f t="shared" si="378"/>
        <v>293</v>
      </c>
      <c r="BG365" s="888">
        <f t="shared" si="379"/>
        <v>377</v>
      </c>
      <c r="BH365" s="886">
        <f t="shared" si="380"/>
        <v>377</v>
      </c>
      <c r="BI365" s="886">
        <f t="shared" si="381"/>
        <v>377</v>
      </c>
      <c r="BJ365" s="890">
        <f t="shared" si="382"/>
        <v>351</v>
      </c>
      <c r="BK365" s="885">
        <f t="shared" si="383"/>
        <v>351</v>
      </c>
      <c r="BL365" s="885">
        <f t="shared" si="384"/>
        <v>351</v>
      </c>
      <c r="BM365" s="762">
        <v>165</v>
      </c>
      <c r="BN365" s="764">
        <v>215</v>
      </c>
      <c r="BO365" s="770">
        <v>198</v>
      </c>
      <c r="BP365" s="763">
        <v>36</v>
      </c>
      <c r="BQ365" s="764">
        <v>48</v>
      </c>
      <c r="BR365" s="770">
        <v>54</v>
      </c>
      <c r="BS365" s="768">
        <f t="shared" si="385"/>
        <v>92</v>
      </c>
      <c r="BT365" s="768">
        <f t="shared" si="386"/>
        <v>114</v>
      </c>
      <c r="BU365" s="771">
        <f t="shared" si="387"/>
        <v>99</v>
      </c>
      <c r="BV365" s="772">
        <v>90</v>
      </c>
      <c r="BW365" s="767">
        <v>84</v>
      </c>
      <c r="BX365" s="765">
        <v>95</v>
      </c>
      <c r="BY365" s="772">
        <v>10</v>
      </c>
      <c r="BZ365" s="767">
        <v>8</v>
      </c>
      <c r="CA365" s="765">
        <v>10</v>
      </c>
      <c r="CB365" s="763">
        <v>69</v>
      </c>
      <c r="CC365" s="763">
        <v>83</v>
      </c>
      <c r="CD365" s="765">
        <v>50</v>
      </c>
      <c r="CE365" s="773">
        <f t="shared" si="388"/>
        <v>124</v>
      </c>
      <c r="CF365" s="774">
        <f t="shared" si="389"/>
        <v>103</v>
      </c>
      <c r="CG365" s="775">
        <f t="shared" si="390"/>
        <v>107</v>
      </c>
      <c r="CH365" s="772">
        <v>107</v>
      </c>
      <c r="CI365" s="767">
        <v>99</v>
      </c>
      <c r="CJ365" s="776">
        <v>120</v>
      </c>
      <c r="CK365" s="874"/>
      <c r="CL365" s="778"/>
      <c r="CM365" s="764"/>
      <c r="CN365" s="764"/>
      <c r="CO365" s="779"/>
      <c r="CP365" s="780"/>
      <c r="CQ365" s="777"/>
      <c r="CR365" s="778"/>
      <c r="CS365" s="778"/>
      <c r="CT365" s="778"/>
      <c r="CU365" s="778"/>
      <c r="CV365" s="764"/>
      <c r="CW365" s="767"/>
      <c r="CX365" s="765"/>
      <c r="CY365" s="777"/>
      <c r="CZ365" s="778"/>
      <c r="DA365" s="778"/>
      <c r="DB365" s="778"/>
      <c r="DC365" s="778"/>
      <c r="DD365" s="764"/>
      <c r="DE365" s="779"/>
      <c r="DF365" s="776"/>
      <c r="DG365" s="892">
        <f t="shared" si="408"/>
        <v>0</v>
      </c>
      <c r="DH365" s="884">
        <f t="shared" si="391"/>
        <v>0</v>
      </c>
      <c r="DI365" s="883">
        <f t="shared" si="409"/>
        <v>0</v>
      </c>
      <c r="DJ365" s="884">
        <f t="shared" si="392"/>
        <v>0</v>
      </c>
      <c r="DK365" s="883">
        <f t="shared" si="410"/>
        <v>0</v>
      </c>
      <c r="DL365" s="884">
        <f t="shared" si="393"/>
        <v>0</v>
      </c>
      <c r="DM365" s="888">
        <f t="shared" si="414"/>
        <v>0</v>
      </c>
      <c r="DN365" s="886">
        <f t="shared" si="394"/>
        <v>0</v>
      </c>
      <c r="DO365" s="886">
        <f t="shared" si="415"/>
        <v>0</v>
      </c>
      <c r="DP365" s="888">
        <f t="shared" si="411"/>
        <v>0</v>
      </c>
      <c r="DQ365" s="886">
        <f t="shared" si="395"/>
        <v>0</v>
      </c>
      <c r="DR365" s="886">
        <f t="shared" si="416"/>
        <v>0</v>
      </c>
      <c r="DS365" s="888">
        <f t="shared" si="412"/>
        <v>0</v>
      </c>
      <c r="DT365" s="886">
        <f t="shared" si="396"/>
        <v>0</v>
      </c>
      <c r="DU365" s="886">
        <f t="shared" si="417"/>
        <v>0</v>
      </c>
      <c r="DV365" s="886">
        <f t="shared" si="397"/>
        <v>0</v>
      </c>
      <c r="DW365" s="888">
        <f t="shared" si="413"/>
        <v>0</v>
      </c>
      <c r="DX365" s="886">
        <f t="shared" si="398"/>
        <v>0</v>
      </c>
      <c r="DY365" s="886">
        <f t="shared" si="399"/>
        <v>0</v>
      </c>
      <c r="DZ365" s="954">
        <f t="shared" si="418"/>
        <v>0</v>
      </c>
      <c r="EA365" s="885">
        <f t="shared" si="400"/>
        <v>0</v>
      </c>
      <c r="EB365" s="885">
        <f t="shared" si="401"/>
        <v>0</v>
      </c>
      <c r="EC365" s="772"/>
      <c r="ED365" s="779"/>
      <c r="EE365" s="781"/>
      <c r="EF365" s="763"/>
      <c r="EG365" s="767"/>
      <c r="EH365" s="782"/>
      <c r="EI365" s="774">
        <f t="shared" si="402"/>
        <v>0</v>
      </c>
      <c r="EJ365" s="774">
        <f t="shared" si="403"/>
        <v>0</v>
      </c>
      <c r="EK365" s="775">
        <f t="shared" si="404"/>
        <v>0</v>
      </c>
      <c r="EL365" s="772"/>
      <c r="EM365" s="767"/>
      <c r="EN365" s="770"/>
      <c r="EO365" s="772"/>
      <c r="EP365" s="767"/>
      <c r="EQ365" s="782"/>
      <c r="ER365" s="772"/>
      <c r="ES365" s="779"/>
      <c r="ET365" s="770"/>
      <c r="EU365" s="774">
        <f t="shared" si="405"/>
        <v>0</v>
      </c>
      <c r="EV365" s="774">
        <f t="shared" si="406"/>
        <v>0</v>
      </c>
      <c r="EW365" s="775">
        <f t="shared" si="407"/>
        <v>0</v>
      </c>
      <c r="EX365" s="772"/>
      <c r="EY365" s="767"/>
      <c r="EZ365" s="770"/>
    </row>
    <row r="366" spans="1:156">
      <c r="A366" s="759" t="s">
        <v>17</v>
      </c>
      <c r="B366" s="760" t="s">
        <v>1147</v>
      </c>
      <c r="C366" s="817" t="s">
        <v>621</v>
      </c>
      <c r="D366" s="761">
        <v>207847</v>
      </c>
      <c r="E366" s="786">
        <v>5</v>
      </c>
      <c r="F366" s="762">
        <v>1060</v>
      </c>
      <c r="G366" s="763">
        <v>1098</v>
      </c>
      <c r="H366" s="763">
        <v>1118</v>
      </c>
      <c r="I366" s="764">
        <v>1133</v>
      </c>
      <c r="J366" s="764">
        <v>1109</v>
      </c>
      <c r="K366" s="764">
        <v>1275</v>
      </c>
      <c r="L366" s="765">
        <v>1145</v>
      </c>
      <c r="M366" s="762">
        <v>541</v>
      </c>
      <c r="N366" s="763">
        <v>473</v>
      </c>
      <c r="O366" s="766">
        <v>577</v>
      </c>
      <c r="P366" s="766">
        <v>533</v>
      </c>
      <c r="Q366" s="763">
        <v>600</v>
      </c>
      <c r="R366" s="763">
        <v>550</v>
      </c>
      <c r="S366" s="763">
        <v>541</v>
      </c>
      <c r="T366" s="763">
        <v>545</v>
      </c>
      <c r="U366" s="763">
        <v>552</v>
      </c>
      <c r="V366" s="764">
        <v>513</v>
      </c>
      <c r="W366" s="767">
        <v>560</v>
      </c>
      <c r="X366" s="765">
        <v>568</v>
      </c>
      <c r="Y366" s="762"/>
      <c r="Z366" s="763"/>
      <c r="AA366" s="763"/>
      <c r="AB366" s="763"/>
      <c r="AC366" s="764"/>
      <c r="AD366" s="767"/>
      <c r="AE366" s="763"/>
      <c r="AF366" s="763"/>
      <c r="AG366" s="763"/>
      <c r="AH366" s="764"/>
      <c r="AI366" s="767"/>
      <c r="AJ366" s="765"/>
      <c r="AK366" s="892">
        <f t="shared" si="357"/>
        <v>541</v>
      </c>
      <c r="AL366" s="884">
        <f t="shared" si="358"/>
        <v>541</v>
      </c>
      <c r="AM366" s="883">
        <f t="shared" si="359"/>
        <v>473</v>
      </c>
      <c r="AN366" s="884">
        <f t="shared" si="360"/>
        <v>473</v>
      </c>
      <c r="AO366" s="883">
        <f t="shared" si="361"/>
        <v>577</v>
      </c>
      <c r="AP366" s="884">
        <f t="shared" si="362"/>
        <v>577</v>
      </c>
      <c r="AQ366" s="768">
        <f t="shared" si="363"/>
        <v>533</v>
      </c>
      <c r="AR366" s="883">
        <f t="shared" si="364"/>
        <v>600</v>
      </c>
      <c r="AS366" s="886">
        <f t="shared" si="365"/>
        <v>600</v>
      </c>
      <c r="AT366" s="888">
        <f t="shared" si="366"/>
        <v>550</v>
      </c>
      <c r="AU366" s="886">
        <f t="shared" si="367"/>
        <v>550</v>
      </c>
      <c r="AV366" s="886">
        <f t="shared" si="368"/>
        <v>550</v>
      </c>
      <c r="AW366" s="888">
        <f t="shared" si="369"/>
        <v>541</v>
      </c>
      <c r="AX366" s="886">
        <f t="shared" si="370"/>
        <v>541</v>
      </c>
      <c r="AY366" s="886">
        <f t="shared" si="371"/>
        <v>541</v>
      </c>
      <c r="AZ366" s="888">
        <f t="shared" si="372"/>
        <v>545</v>
      </c>
      <c r="BA366" s="884">
        <f t="shared" si="373"/>
        <v>545</v>
      </c>
      <c r="BB366" s="883">
        <f t="shared" si="374"/>
        <v>552</v>
      </c>
      <c r="BC366" s="884">
        <f t="shared" si="375"/>
        <v>552</v>
      </c>
      <c r="BD366" s="883">
        <f t="shared" si="376"/>
        <v>513</v>
      </c>
      <c r="BE366" s="886">
        <f t="shared" si="377"/>
        <v>513</v>
      </c>
      <c r="BF366" s="886">
        <f t="shared" si="378"/>
        <v>513</v>
      </c>
      <c r="BG366" s="888">
        <f t="shared" si="379"/>
        <v>560</v>
      </c>
      <c r="BH366" s="886">
        <f t="shared" si="380"/>
        <v>560</v>
      </c>
      <c r="BI366" s="886">
        <f t="shared" si="381"/>
        <v>560</v>
      </c>
      <c r="BJ366" s="890">
        <f t="shared" si="382"/>
        <v>568</v>
      </c>
      <c r="BK366" s="885">
        <f t="shared" si="383"/>
        <v>568</v>
      </c>
      <c r="BL366" s="885">
        <f t="shared" si="384"/>
        <v>568</v>
      </c>
      <c r="BM366" s="762">
        <v>290</v>
      </c>
      <c r="BN366" s="764">
        <v>297</v>
      </c>
      <c r="BO366" s="770">
        <v>282</v>
      </c>
      <c r="BP366" s="763">
        <v>40</v>
      </c>
      <c r="BQ366" s="764">
        <v>28</v>
      </c>
      <c r="BR366" s="770">
        <v>58</v>
      </c>
      <c r="BS366" s="768">
        <f t="shared" si="385"/>
        <v>183</v>
      </c>
      <c r="BT366" s="768">
        <f t="shared" si="386"/>
        <v>235</v>
      </c>
      <c r="BU366" s="771">
        <f t="shared" si="387"/>
        <v>228</v>
      </c>
      <c r="BV366" s="772">
        <v>172</v>
      </c>
      <c r="BW366" s="767">
        <v>148</v>
      </c>
      <c r="BX366" s="765">
        <v>148</v>
      </c>
      <c r="BY366" s="772">
        <v>37</v>
      </c>
      <c r="BZ366" s="767">
        <v>37</v>
      </c>
      <c r="CA366" s="765">
        <v>30</v>
      </c>
      <c r="CB366" s="763">
        <v>110</v>
      </c>
      <c r="CC366" s="763">
        <v>122</v>
      </c>
      <c r="CD366" s="765">
        <v>118</v>
      </c>
      <c r="CE366" s="773">
        <f t="shared" si="388"/>
        <v>281</v>
      </c>
      <c r="CF366" s="774">
        <f t="shared" si="389"/>
        <v>243</v>
      </c>
      <c r="CG366" s="775">
        <f t="shared" si="390"/>
        <v>245</v>
      </c>
      <c r="CH366" s="772">
        <v>169</v>
      </c>
      <c r="CI366" s="767">
        <v>168</v>
      </c>
      <c r="CJ366" s="776">
        <v>197</v>
      </c>
      <c r="CK366" s="874"/>
      <c r="CL366" s="778"/>
      <c r="CM366" s="764"/>
      <c r="CN366" s="764"/>
      <c r="CO366" s="779"/>
      <c r="CP366" s="780"/>
      <c r="CQ366" s="777"/>
      <c r="CR366" s="778"/>
      <c r="CS366" s="778"/>
      <c r="CT366" s="778"/>
      <c r="CU366" s="778"/>
      <c r="CV366" s="764"/>
      <c r="CW366" s="767"/>
      <c r="CX366" s="765"/>
      <c r="CY366" s="777"/>
      <c r="CZ366" s="778"/>
      <c r="DA366" s="778"/>
      <c r="DB366" s="778"/>
      <c r="DC366" s="778"/>
      <c r="DD366" s="764"/>
      <c r="DE366" s="779"/>
      <c r="DF366" s="776"/>
      <c r="DG366" s="892">
        <f t="shared" si="408"/>
        <v>0</v>
      </c>
      <c r="DH366" s="884">
        <f t="shared" si="391"/>
        <v>0</v>
      </c>
      <c r="DI366" s="883">
        <f t="shared" si="409"/>
        <v>0</v>
      </c>
      <c r="DJ366" s="884">
        <f t="shared" si="392"/>
        <v>0</v>
      </c>
      <c r="DK366" s="883">
        <f t="shared" si="410"/>
        <v>0</v>
      </c>
      <c r="DL366" s="884">
        <f t="shared" si="393"/>
        <v>0</v>
      </c>
      <c r="DM366" s="888">
        <f t="shared" si="414"/>
        <v>0</v>
      </c>
      <c r="DN366" s="886">
        <f t="shared" si="394"/>
        <v>0</v>
      </c>
      <c r="DO366" s="886">
        <f t="shared" si="415"/>
        <v>0</v>
      </c>
      <c r="DP366" s="888">
        <f t="shared" si="411"/>
        <v>0</v>
      </c>
      <c r="DQ366" s="886">
        <f t="shared" si="395"/>
        <v>0</v>
      </c>
      <c r="DR366" s="886">
        <f t="shared" si="416"/>
        <v>0</v>
      </c>
      <c r="DS366" s="888">
        <f t="shared" si="412"/>
        <v>0</v>
      </c>
      <c r="DT366" s="886">
        <f t="shared" si="396"/>
        <v>0</v>
      </c>
      <c r="DU366" s="886">
        <f t="shared" si="417"/>
        <v>0</v>
      </c>
      <c r="DV366" s="886">
        <f t="shared" si="397"/>
        <v>0</v>
      </c>
      <c r="DW366" s="888">
        <f t="shared" si="413"/>
        <v>0</v>
      </c>
      <c r="DX366" s="886">
        <f t="shared" si="398"/>
        <v>0</v>
      </c>
      <c r="DY366" s="886">
        <f t="shared" si="399"/>
        <v>0</v>
      </c>
      <c r="DZ366" s="954">
        <f t="shared" si="418"/>
        <v>0</v>
      </c>
      <c r="EA366" s="885">
        <f t="shared" si="400"/>
        <v>0</v>
      </c>
      <c r="EB366" s="885">
        <f t="shared" si="401"/>
        <v>0</v>
      </c>
      <c r="EC366" s="772"/>
      <c r="ED366" s="779"/>
      <c r="EE366" s="781"/>
      <c r="EF366" s="763"/>
      <c r="EG366" s="767"/>
      <c r="EH366" s="782"/>
      <c r="EI366" s="774">
        <f t="shared" si="402"/>
        <v>0</v>
      </c>
      <c r="EJ366" s="774">
        <f t="shared" si="403"/>
        <v>0</v>
      </c>
      <c r="EK366" s="775">
        <f t="shared" si="404"/>
        <v>0</v>
      </c>
      <c r="EL366" s="772"/>
      <c r="EM366" s="767"/>
      <c r="EN366" s="770"/>
      <c r="EO366" s="772"/>
      <c r="EP366" s="767"/>
      <c r="EQ366" s="782"/>
      <c r="ER366" s="772"/>
      <c r="ES366" s="779"/>
      <c r="ET366" s="770"/>
      <c r="EU366" s="774">
        <f t="shared" si="405"/>
        <v>0</v>
      </c>
      <c r="EV366" s="774">
        <f t="shared" si="406"/>
        <v>0</v>
      </c>
      <c r="EW366" s="775">
        <f t="shared" si="407"/>
        <v>0</v>
      </c>
      <c r="EX366" s="772"/>
      <c r="EY366" s="767"/>
      <c r="EZ366" s="770"/>
    </row>
    <row r="367" spans="1:156">
      <c r="A367" s="759" t="s">
        <v>17</v>
      </c>
      <c r="B367" s="760" t="s">
        <v>1148</v>
      </c>
      <c r="C367" s="817"/>
      <c r="D367" s="761">
        <v>207865</v>
      </c>
      <c r="E367" s="786">
        <v>5</v>
      </c>
      <c r="F367" s="762">
        <v>1511</v>
      </c>
      <c r="G367" s="763">
        <v>1319</v>
      </c>
      <c r="H367" s="763">
        <v>1333</v>
      </c>
      <c r="I367" s="764">
        <v>1292</v>
      </c>
      <c r="J367" s="764">
        <v>1312</v>
      </c>
      <c r="K367" s="764">
        <v>1379</v>
      </c>
      <c r="L367" s="765">
        <v>1500</v>
      </c>
      <c r="M367" s="762">
        <v>730</v>
      </c>
      <c r="N367" s="763">
        <v>757</v>
      </c>
      <c r="O367" s="766">
        <v>796</v>
      </c>
      <c r="P367" s="766">
        <v>847</v>
      </c>
      <c r="Q367" s="763">
        <v>910</v>
      </c>
      <c r="R367" s="763">
        <v>869</v>
      </c>
      <c r="S367" s="763">
        <v>721</v>
      </c>
      <c r="T367" s="763">
        <v>710</v>
      </c>
      <c r="U367" s="763">
        <v>736</v>
      </c>
      <c r="V367" s="764">
        <v>762</v>
      </c>
      <c r="W367" s="767">
        <v>633</v>
      </c>
      <c r="X367" s="765">
        <v>642</v>
      </c>
      <c r="Y367" s="762"/>
      <c r="Z367" s="763"/>
      <c r="AA367" s="763"/>
      <c r="AB367" s="763"/>
      <c r="AC367" s="764"/>
      <c r="AD367" s="767"/>
      <c r="AE367" s="763"/>
      <c r="AF367" s="763"/>
      <c r="AG367" s="763"/>
      <c r="AH367" s="764"/>
      <c r="AI367" s="767"/>
      <c r="AJ367" s="765"/>
      <c r="AK367" s="892">
        <f t="shared" si="357"/>
        <v>730</v>
      </c>
      <c r="AL367" s="884">
        <f t="shared" si="358"/>
        <v>730</v>
      </c>
      <c r="AM367" s="883">
        <f t="shared" si="359"/>
        <v>757</v>
      </c>
      <c r="AN367" s="884">
        <f t="shared" si="360"/>
        <v>757</v>
      </c>
      <c r="AO367" s="883">
        <f t="shared" si="361"/>
        <v>796</v>
      </c>
      <c r="AP367" s="884">
        <f t="shared" si="362"/>
        <v>796</v>
      </c>
      <c r="AQ367" s="768">
        <f t="shared" si="363"/>
        <v>847</v>
      </c>
      <c r="AR367" s="883">
        <f t="shared" si="364"/>
        <v>910</v>
      </c>
      <c r="AS367" s="886">
        <f t="shared" si="365"/>
        <v>910</v>
      </c>
      <c r="AT367" s="888">
        <f t="shared" si="366"/>
        <v>869</v>
      </c>
      <c r="AU367" s="886">
        <f t="shared" si="367"/>
        <v>869</v>
      </c>
      <c r="AV367" s="886">
        <f t="shared" si="368"/>
        <v>869</v>
      </c>
      <c r="AW367" s="888">
        <f t="shared" si="369"/>
        <v>721</v>
      </c>
      <c r="AX367" s="886">
        <f t="shared" si="370"/>
        <v>721</v>
      </c>
      <c r="AY367" s="886">
        <f t="shared" si="371"/>
        <v>721</v>
      </c>
      <c r="AZ367" s="888">
        <f t="shared" si="372"/>
        <v>710</v>
      </c>
      <c r="BA367" s="884">
        <f t="shared" si="373"/>
        <v>710</v>
      </c>
      <c r="BB367" s="883">
        <f t="shared" si="374"/>
        <v>736</v>
      </c>
      <c r="BC367" s="884">
        <f t="shared" si="375"/>
        <v>736</v>
      </c>
      <c r="BD367" s="883">
        <f t="shared" si="376"/>
        <v>762</v>
      </c>
      <c r="BE367" s="886">
        <f t="shared" si="377"/>
        <v>762</v>
      </c>
      <c r="BF367" s="886">
        <f t="shared" si="378"/>
        <v>762</v>
      </c>
      <c r="BG367" s="888">
        <f t="shared" si="379"/>
        <v>633</v>
      </c>
      <c r="BH367" s="886">
        <f t="shared" si="380"/>
        <v>633</v>
      </c>
      <c r="BI367" s="886">
        <f t="shared" si="381"/>
        <v>633</v>
      </c>
      <c r="BJ367" s="890">
        <f t="shared" si="382"/>
        <v>642</v>
      </c>
      <c r="BK367" s="885">
        <f t="shared" si="383"/>
        <v>642</v>
      </c>
      <c r="BL367" s="885">
        <f t="shared" si="384"/>
        <v>642</v>
      </c>
      <c r="BM367" s="762">
        <v>500</v>
      </c>
      <c r="BN367" s="764">
        <v>412</v>
      </c>
      <c r="BO367" s="770">
        <v>398</v>
      </c>
      <c r="BP367" s="763">
        <v>93</v>
      </c>
      <c r="BQ367" s="764">
        <v>77</v>
      </c>
      <c r="BR367" s="770">
        <v>97</v>
      </c>
      <c r="BS367" s="768">
        <f t="shared" si="385"/>
        <v>169</v>
      </c>
      <c r="BT367" s="768">
        <f t="shared" si="386"/>
        <v>144</v>
      </c>
      <c r="BU367" s="771">
        <f t="shared" si="387"/>
        <v>147</v>
      </c>
      <c r="BV367" s="772">
        <v>243</v>
      </c>
      <c r="BW367" s="767">
        <v>253</v>
      </c>
      <c r="BX367" s="765">
        <v>213</v>
      </c>
      <c r="BY367" s="772">
        <v>42</v>
      </c>
      <c r="BZ367" s="767">
        <v>49</v>
      </c>
      <c r="CA367" s="765">
        <v>38</v>
      </c>
      <c r="CB367" s="763">
        <v>301</v>
      </c>
      <c r="CC367" s="763">
        <v>279</v>
      </c>
      <c r="CD367" s="765">
        <v>206</v>
      </c>
      <c r="CE367" s="773">
        <f t="shared" si="388"/>
        <v>324</v>
      </c>
      <c r="CF367" s="774">
        <f t="shared" si="389"/>
        <v>288</v>
      </c>
      <c r="CG367" s="775">
        <f t="shared" si="390"/>
        <v>264</v>
      </c>
      <c r="CH367" s="772">
        <v>249</v>
      </c>
      <c r="CI367" s="767">
        <v>275</v>
      </c>
      <c r="CJ367" s="776">
        <v>276</v>
      </c>
      <c r="CK367" s="874"/>
      <c r="CL367" s="778"/>
      <c r="CM367" s="764"/>
      <c r="CN367" s="764"/>
      <c r="CO367" s="779"/>
      <c r="CP367" s="780"/>
      <c r="CQ367" s="777"/>
      <c r="CR367" s="778"/>
      <c r="CS367" s="778"/>
      <c r="CT367" s="778"/>
      <c r="CU367" s="778"/>
      <c r="CV367" s="764"/>
      <c r="CW367" s="767"/>
      <c r="CX367" s="765"/>
      <c r="CY367" s="777"/>
      <c r="CZ367" s="778"/>
      <c r="DA367" s="778"/>
      <c r="DB367" s="778"/>
      <c r="DC367" s="778"/>
      <c r="DD367" s="764"/>
      <c r="DE367" s="779"/>
      <c r="DF367" s="776"/>
      <c r="DG367" s="892">
        <f t="shared" si="408"/>
        <v>0</v>
      </c>
      <c r="DH367" s="884">
        <f t="shared" si="391"/>
        <v>0</v>
      </c>
      <c r="DI367" s="883">
        <f t="shared" si="409"/>
        <v>0</v>
      </c>
      <c r="DJ367" s="884">
        <f t="shared" si="392"/>
        <v>0</v>
      </c>
      <c r="DK367" s="883">
        <f t="shared" si="410"/>
        <v>0</v>
      </c>
      <c r="DL367" s="884">
        <f t="shared" si="393"/>
        <v>0</v>
      </c>
      <c r="DM367" s="888">
        <f t="shared" si="414"/>
        <v>0</v>
      </c>
      <c r="DN367" s="886">
        <f t="shared" si="394"/>
        <v>0</v>
      </c>
      <c r="DO367" s="886">
        <f t="shared" si="415"/>
        <v>0</v>
      </c>
      <c r="DP367" s="888">
        <f t="shared" si="411"/>
        <v>0</v>
      </c>
      <c r="DQ367" s="886">
        <f t="shared" si="395"/>
        <v>0</v>
      </c>
      <c r="DR367" s="886">
        <f t="shared" si="416"/>
        <v>0</v>
      </c>
      <c r="DS367" s="888">
        <f t="shared" si="412"/>
        <v>0</v>
      </c>
      <c r="DT367" s="886">
        <f t="shared" si="396"/>
        <v>0</v>
      </c>
      <c r="DU367" s="886">
        <f t="shared" si="417"/>
        <v>0</v>
      </c>
      <c r="DV367" s="886">
        <f t="shared" si="397"/>
        <v>0</v>
      </c>
      <c r="DW367" s="888">
        <f t="shared" si="413"/>
        <v>0</v>
      </c>
      <c r="DX367" s="886">
        <f t="shared" si="398"/>
        <v>0</v>
      </c>
      <c r="DY367" s="886">
        <f t="shared" si="399"/>
        <v>0</v>
      </c>
      <c r="DZ367" s="954">
        <f t="shared" si="418"/>
        <v>0</v>
      </c>
      <c r="EA367" s="885">
        <f t="shared" si="400"/>
        <v>0</v>
      </c>
      <c r="EB367" s="885">
        <f t="shared" si="401"/>
        <v>0</v>
      </c>
      <c r="EC367" s="772"/>
      <c r="ED367" s="779"/>
      <c r="EE367" s="781"/>
      <c r="EF367" s="763"/>
      <c r="EG367" s="767"/>
      <c r="EH367" s="782"/>
      <c r="EI367" s="774">
        <f t="shared" si="402"/>
        <v>0</v>
      </c>
      <c r="EJ367" s="774">
        <f t="shared" si="403"/>
        <v>0</v>
      </c>
      <c r="EK367" s="775">
        <f t="shared" si="404"/>
        <v>0</v>
      </c>
      <c r="EL367" s="772"/>
      <c r="EM367" s="767"/>
      <c r="EN367" s="770"/>
      <c r="EO367" s="772"/>
      <c r="EP367" s="767"/>
      <c r="EQ367" s="782"/>
      <c r="ER367" s="772"/>
      <c r="ES367" s="779"/>
      <c r="ET367" s="770"/>
      <c r="EU367" s="774">
        <f t="shared" si="405"/>
        <v>0</v>
      </c>
      <c r="EV367" s="774">
        <f t="shared" si="406"/>
        <v>0</v>
      </c>
      <c r="EW367" s="775">
        <f t="shared" si="407"/>
        <v>0</v>
      </c>
      <c r="EX367" s="772"/>
      <c r="EY367" s="767"/>
      <c r="EZ367" s="770"/>
    </row>
    <row r="368" spans="1:156">
      <c r="A368" s="759" t="s">
        <v>17</v>
      </c>
      <c r="B368" s="760" t="s">
        <v>1149</v>
      </c>
      <c r="C368" s="817"/>
      <c r="D368" s="761">
        <v>207351</v>
      </c>
      <c r="E368" s="786">
        <v>6</v>
      </c>
      <c r="F368" s="762">
        <v>481</v>
      </c>
      <c r="G368" s="763">
        <v>361</v>
      </c>
      <c r="H368" s="763">
        <v>423</v>
      </c>
      <c r="I368" s="764">
        <v>439</v>
      </c>
      <c r="J368" s="764">
        <v>494</v>
      </c>
      <c r="K368" s="764">
        <v>478</v>
      </c>
      <c r="L368" s="765">
        <v>520</v>
      </c>
      <c r="M368" s="762">
        <v>38</v>
      </c>
      <c r="N368" s="763">
        <v>85</v>
      </c>
      <c r="O368" s="766">
        <v>63</v>
      </c>
      <c r="P368" s="766">
        <v>59</v>
      </c>
      <c r="Q368" s="763">
        <v>72</v>
      </c>
      <c r="R368" s="763">
        <v>97</v>
      </c>
      <c r="S368" s="763">
        <v>56</v>
      </c>
      <c r="T368" s="763">
        <v>52</v>
      </c>
      <c r="U368" s="763">
        <v>79</v>
      </c>
      <c r="V368" s="764">
        <v>70</v>
      </c>
      <c r="W368" s="767">
        <v>77</v>
      </c>
      <c r="X368" s="765">
        <v>64</v>
      </c>
      <c r="Y368" s="762"/>
      <c r="Z368" s="763"/>
      <c r="AA368" s="763"/>
      <c r="AB368" s="763"/>
      <c r="AC368" s="764"/>
      <c r="AD368" s="767"/>
      <c r="AE368" s="763"/>
      <c r="AF368" s="763"/>
      <c r="AG368" s="763"/>
      <c r="AH368" s="764"/>
      <c r="AI368" s="767"/>
      <c r="AJ368" s="765"/>
      <c r="AK368" s="892">
        <f t="shared" si="357"/>
        <v>38</v>
      </c>
      <c r="AL368" s="884">
        <f t="shared" si="358"/>
        <v>38</v>
      </c>
      <c r="AM368" s="883">
        <f t="shared" si="359"/>
        <v>85</v>
      </c>
      <c r="AN368" s="884">
        <f t="shared" si="360"/>
        <v>85</v>
      </c>
      <c r="AO368" s="883">
        <f t="shared" si="361"/>
        <v>63</v>
      </c>
      <c r="AP368" s="884">
        <f t="shared" si="362"/>
        <v>63</v>
      </c>
      <c r="AQ368" s="768">
        <f t="shared" si="363"/>
        <v>59</v>
      </c>
      <c r="AR368" s="883">
        <f t="shared" si="364"/>
        <v>72</v>
      </c>
      <c r="AS368" s="886">
        <f t="shared" si="365"/>
        <v>72</v>
      </c>
      <c r="AT368" s="888">
        <f t="shared" si="366"/>
        <v>97</v>
      </c>
      <c r="AU368" s="886">
        <f t="shared" si="367"/>
        <v>97</v>
      </c>
      <c r="AV368" s="886">
        <f t="shared" si="368"/>
        <v>97</v>
      </c>
      <c r="AW368" s="888">
        <f t="shared" si="369"/>
        <v>56</v>
      </c>
      <c r="AX368" s="886">
        <f t="shared" si="370"/>
        <v>56</v>
      </c>
      <c r="AY368" s="886">
        <f t="shared" si="371"/>
        <v>56</v>
      </c>
      <c r="AZ368" s="888">
        <f t="shared" si="372"/>
        <v>52</v>
      </c>
      <c r="BA368" s="884">
        <f t="shared" si="373"/>
        <v>52</v>
      </c>
      <c r="BB368" s="883">
        <f t="shared" si="374"/>
        <v>79</v>
      </c>
      <c r="BC368" s="884">
        <f t="shared" si="375"/>
        <v>79</v>
      </c>
      <c r="BD368" s="883">
        <f t="shared" si="376"/>
        <v>70</v>
      </c>
      <c r="BE368" s="886">
        <f t="shared" si="377"/>
        <v>70</v>
      </c>
      <c r="BF368" s="886">
        <f t="shared" si="378"/>
        <v>70</v>
      </c>
      <c r="BG368" s="888">
        <f t="shared" si="379"/>
        <v>77</v>
      </c>
      <c r="BH368" s="886">
        <f t="shared" si="380"/>
        <v>77</v>
      </c>
      <c r="BI368" s="886">
        <f t="shared" si="381"/>
        <v>77</v>
      </c>
      <c r="BJ368" s="890">
        <f t="shared" si="382"/>
        <v>64</v>
      </c>
      <c r="BK368" s="885">
        <f t="shared" si="383"/>
        <v>64</v>
      </c>
      <c r="BL368" s="885">
        <f t="shared" si="384"/>
        <v>0</v>
      </c>
      <c r="BM368" s="762">
        <v>40</v>
      </c>
      <c r="BN368" s="764">
        <v>44</v>
      </c>
      <c r="BO368" s="770"/>
      <c r="BP368" s="763">
        <v>1</v>
      </c>
      <c r="BQ368" s="764">
        <v>5</v>
      </c>
      <c r="BR368" s="770"/>
      <c r="BS368" s="768">
        <f t="shared" si="385"/>
        <v>29</v>
      </c>
      <c r="BT368" s="768">
        <f t="shared" si="386"/>
        <v>28</v>
      </c>
      <c r="BU368" s="771">
        <f t="shared" si="387"/>
        <v>0</v>
      </c>
      <c r="BV368" s="772">
        <v>23</v>
      </c>
      <c r="BW368" s="767">
        <v>34</v>
      </c>
      <c r="BX368" s="765">
        <v>16</v>
      </c>
      <c r="BY368" s="772">
        <v>2</v>
      </c>
      <c r="BZ368" s="767">
        <v>3</v>
      </c>
      <c r="CA368" s="765">
        <v>3</v>
      </c>
      <c r="CB368" s="763">
        <v>7</v>
      </c>
      <c r="CC368" s="763">
        <v>17</v>
      </c>
      <c r="CD368" s="765">
        <v>6</v>
      </c>
      <c r="CE368" s="773">
        <f t="shared" si="388"/>
        <v>40</v>
      </c>
      <c r="CF368" s="774">
        <f t="shared" si="389"/>
        <v>43</v>
      </c>
      <c r="CG368" s="775">
        <f t="shared" si="390"/>
        <v>31</v>
      </c>
      <c r="CH368" s="772">
        <v>10</v>
      </c>
      <c r="CI368" s="767">
        <v>34</v>
      </c>
      <c r="CJ368" s="776">
        <v>15</v>
      </c>
      <c r="CK368" s="874"/>
      <c r="CL368" s="778"/>
      <c r="CM368" s="764"/>
      <c r="CN368" s="764"/>
      <c r="CO368" s="779"/>
      <c r="CP368" s="780"/>
      <c r="CQ368" s="777"/>
      <c r="CR368" s="778"/>
      <c r="CS368" s="778"/>
      <c r="CT368" s="778"/>
      <c r="CU368" s="778"/>
      <c r="CV368" s="764"/>
      <c r="CW368" s="767"/>
      <c r="CX368" s="765"/>
      <c r="CY368" s="777"/>
      <c r="CZ368" s="778"/>
      <c r="DA368" s="778"/>
      <c r="DB368" s="778"/>
      <c r="DC368" s="778"/>
      <c r="DD368" s="764"/>
      <c r="DE368" s="779"/>
      <c r="DF368" s="776"/>
      <c r="DG368" s="892">
        <f t="shared" si="408"/>
        <v>0</v>
      </c>
      <c r="DH368" s="884">
        <f t="shared" si="391"/>
        <v>0</v>
      </c>
      <c r="DI368" s="883">
        <f t="shared" si="409"/>
        <v>0</v>
      </c>
      <c r="DJ368" s="884">
        <f t="shared" si="392"/>
        <v>0</v>
      </c>
      <c r="DK368" s="883">
        <f t="shared" si="410"/>
        <v>0</v>
      </c>
      <c r="DL368" s="884">
        <f t="shared" si="393"/>
        <v>0</v>
      </c>
      <c r="DM368" s="888">
        <f t="shared" si="414"/>
        <v>0</v>
      </c>
      <c r="DN368" s="886">
        <f t="shared" si="394"/>
        <v>0</v>
      </c>
      <c r="DO368" s="886">
        <f t="shared" si="415"/>
        <v>0</v>
      </c>
      <c r="DP368" s="888">
        <f t="shared" si="411"/>
        <v>0</v>
      </c>
      <c r="DQ368" s="886">
        <f t="shared" si="395"/>
        <v>0</v>
      </c>
      <c r="DR368" s="886">
        <f t="shared" si="416"/>
        <v>0</v>
      </c>
      <c r="DS368" s="888">
        <f t="shared" si="412"/>
        <v>0</v>
      </c>
      <c r="DT368" s="886">
        <f t="shared" si="396"/>
        <v>0</v>
      </c>
      <c r="DU368" s="886">
        <f t="shared" si="417"/>
        <v>0</v>
      </c>
      <c r="DV368" s="886">
        <f t="shared" si="397"/>
        <v>0</v>
      </c>
      <c r="DW368" s="888">
        <f t="shared" si="413"/>
        <v>0</v>
      </c>
      <c r="DX368" s="886">
        <f t="shared" si="398"/>
        <v>0</v>
      </c>
      <c r="DY368" s="886">
        <f t="shared" si="399"/>
        <v>0</v>
      </c>
      <c r="DZ368" s="954">
        <f t="shared" si="418"/>
        <v>0</v>
      </c>
      <c r="EA368" s="885">
        <f t="shared" si="400"/>
        <v>0</v>
      </c>
      <c r="EB368" s="885">
        <f t="shared" si="401"/>
        <v>0</v>
      </c>
      <c r="EC368" s="772"/>
      <c r="ED368" s="779"/>
      <c r="EE368" s="781"/>
      <c r="EF368" s="763"/>
      <c r="EG368" s="767"/>
      <c r="EH368" s="782"/>
      <c r="EI368" s="774">
        <f t="shared" si="402"/>
        <v>0</v>
      </c>
      <c r="EJ368" s="774">
        <f t="shared" si="403"/>
        <v>0</v>
      </c>
      <c r="EK368" s="775">
        <f t="shared" si="404"/>
        <v>0</v>
      </c>
      <c r="EL368" s="772"/>
      <c r="EM368" s="767"/>
      <c r="EN368" s="770"/>
      <c r="EO368" s="772"/>
      <c r="EP368" s="767"/>
      <c r="EQ368" s="782"/>
      <c r="ER368" s="772"/>
      <c r="ES368" s="779"/>
      <c r="ET368" s="770"/>
      <c r="EU368" s="774">
        <f t="shared" si="405"/>
        <v>0</v>
      </c>
      <c r="EV368" s="774">
        <f t="shared" si="406"/>
        <v>0</v>
      </c>
      <c r="EW368" s="775">
        <f t="shared" si="407"/>
        <v>0</v>
      </c>
      <c r="EX368" s="772"/>
      <c r="EY368" s="767"/>
      <c r="EZ368" s="770"/>
    </row>
    <row r="369" spans="1:156">
      <c r="A369" s="759" t="s">
        <v>17</v>
      </c>
      <c r="B369" s="760" t="s">
        <v>1150</v>
      </c>
      <c r="C369" s="817"/>
      <c r="D369" s="761">
        <v>207661</v>
      </c>
      <c r="E369" s="786">
        <v>6</v>
      </c>
      <c r="F369" s="762">
        <v>1287</v>
      </c>
      <c r="G369" s="763">
        <v>1431</v>
      </c>
      <c r="H369" s="763">
        <v>1425</v>
      </c>
      <c r="I369" s="764">
        <v>1411</v>
      </c>
      <c r="J369" s="764">
        <v>1329</v>
      </c>
      <c r="K369" s="764">
        <v>1416</v>
      </c>
      <c r="L369" s="765">
        <v>1461</v>
      </c>
      <c r="M369" s="762">
        <v>0</v>
      </c>
      <c r="N369" s="763">
        <v>35</v>
      </c>
      <c r="O369" s="766">
        <v>33</v>
      </c>
      <c r="P369" s="766">
        <v>49</v>
      </c>
      <c r="Q369" s="763">
        <v>67</v>
      </c>
      <c r="R369" s="763">
        <v>132</v>
      </c>
      <c r="S369" s="763">
        <v>148</v>
      </c>
      <c r="T369" s="763">
        <v>181</v>
      </c>
      <c r="U369" s="763">
        <v>243</v>
      </c>
      <c r="V369" s="764">
        <v>154</v>
      </c>
      <c r="W369" s="767">
        <v>204</v>
      </c>
      <c r="X369" s="765">
        <v>181</v>
      </c>
      <c r="Y369" s="762"/>
      <c r="Z369" s="763"/>
      <c r="AA369" s="763"/>
      <c r="AB369" s="763"/>
      <c r="AC369" s="764"/>
      <c r="AD369" s="767"/>
      <c r="AE369" s="763"/>
      <c r="AF369" s="763"/>
      <c r="AG369" s="763"/>
      <c r="AH369" s="764"/>
      <c r="AI369" s="767"/>
      <c r="AJ369" s="765"/>
      <c r="AK369" s="892">
        <f t="shared" si="357"/>
        <v>0</v>
      </c>
      <c r="AL369" s="884">
        <f t="shared" si="358"/>
        <v>0</v>
      </c>
      <c r="AM369" s="883">
        <f t="shared" si="359"/>
        <v>35</v>
      </c>
      <c r="AN369" s="884">
        <f t="shared" si="360"/>
        <v>35</v>
      </c>
      <c r="AO369" s="883">
        <f t="shared" si="361"/>
        <v>33</v>
      </c>
      <c r="AP369" s="884">
        <f t="shared" si="362"/>
        <v>33</v>
      </c>
      <c r="AQ369" s="768">
        <f t="shared" si="363"/>
        <v>49</v>
      </c>
      <c r="AR369" s="883">
        <f t="shared" si="364"/>
        <v>67</v>
      </c>
      <c r="AS369" s="886">
        <f t="shared" si="365"/>
        <v>67</v>
      </c>
      <c r="AT369" s="888">
        <f t="shared" si="366"/>
        <v>132</v>
      </c>
      <c r="AU369" s="886">
        <f t="shared" si="367"/>
        <v>132</v>
      </c>
      <c r="AV369" s="886">
        <f t="shared" si="368"/>
        <v>132</v>
      </c>
      <c r="AW369" s="888">
        <f t="shared" si="369"/>
        <v>148</v>
      </c>
      <c r="AX369" s="886">
        <f t="shared" si="370"/>
        <v>148</v>
      </c>
      <c r="AY369" s="886">
        <f t="shared" si="371"/>
        <v>148</v>
      </c>
      <c r="AZ369" s="888">
        <f t="shared" si="372"/>
        <v>181</v>
      </c>
      <c r="BA369" s="884">
        <f t="shared" si="373"/>
        <v>181</v>
      </c>
      <c r="BB369" s="883">
        <f t="shared" si="374"/>
        <v>243</v>
      </c>
      <c r="BC369" s="884">
        <f t="shared" si="375"/>
        <v>243</v>
      </c>
      <c r="BD369" s="883">
        <f t="shared" si="376"/>
        <v>154</v>
      </c>
      <c r="BE369" s="886">
        <f t="shared" si="377"/>
        <v>154</v>
      </c>
      <c r="BF369" s="886">
        <f t="shared" si="378"/>
        <v>154</v>
      </c>
      <c r="BG369" s="888">
        <f t="shared" si="379"/>
        <v>204</v>
      </c>
      <c r="BH369" s="886">
        <f t="shared" si="380"/>
        <v>204</v>
      </c>
      <c r="BI369" s="886">
        <f t="shared" si="381"/>
        <v>204</v>
      </c>
      <c r="BJ369" s="890">
        <f t="shared" si="382"/>
        <v>181</v>
      </c>
      <c r="BK369" s="885">
        <f t="shared" si="383"/>
        <v>181</v>
      </c>
      <c r="BL369" s="885">
        <f t="shared" si="384"/>
        <v>181</v>
      </c>
      <c r="BM369" s="762">
        <v>84</v>
      </c>
      <c r="BN369" s="764">
        <v>115</v>
      </c>
      <c r="BO369" s="770">
        <v>111</v>
      </c>
      <c r="BP369" s="763">
        <v>21</v>
      </c>
      <c r="BQ369" s="764">
        <v>19</v>
      </c>
      <c r="BR369" s="770">
        <v>18</v>
      </c>
      <c r="BS369" s="768">
        <f t="shared" si="385"/>
        <v>49</v>
      </c>
      <c r="BT369" s="768">
        <f t="shared" si="386"/>
        <v>70</v>
      </c>
      <c r="BU369" s="771">
        <f t="shared" si="387"/>
        <v>52</v>
      </c>
      <c r="BV369" s="772">
        <v>8</v>
      </c>
      <c r="BW369" s="767">
        <v>14</v>
      </c>
      <c r="BX369" s="765">
        <v>34</v>
      </c>
      <c r="BY369" s="772">
        <v>4</v>
      </c>
      <c r="BZ369" s="767">
        <v>11</v>
      </c>
      <c r="CA369" s="765">
        <v>11</v>
      </c>
      <c r="CB369" s="763">
        <v>19</v>
      </c>
      <c r="CC369" s="763">
        <v>42</v>
      </c>
      <c r="CD369" s="765">
        <v>55</v>
      </c>
      <c r="CE369" s="773">
        <f t="shared" si="388"/>
        <v>36</v>
      </c>
      <c r="CF369" s="774">
        <f t="shared" si="389"/>
        <v>65</v>
      </c>
      <c r="CG369" s="775">
        <f t="shared" si="390"/>
        <v>48</v>
      </c>
      <c r="CH369" s="772">
        <v>0</v>
      </c>
      <c r="CI369" s="767">
        <v>5</v>
      </c>
      <c r="CJ369" s="776">
        <v>6</v>
      </c>
      <c r="CK369" s="874"/>
      <c r="CL369" s="778"/>
      <c r="CM369" s="764"/>
      <c r="CN369" s="764"/>
      <c r="CO369" s="779"/>
      <c r="CP369" s="780"/>
      <c r="CQ369" s="777"/>
      <c r="CR369" s="778"/>
      <c r="CS369" s="778"/>
      <c r="CT369" s="778"/>
      <c r="CU369" s="778"/>
      <c r="CV369" s="764"/>
      <c r="CW369" s="767"/>
      <c r="CX369" s="765"/>
      <c r="CY369" s="777"/>
      <c r="CZ369" s="778"/>
      <c r="DA369" s="778"/>
      <c r="DB369" s="778"/>
      <c r="DC369" s="778"/>
      <c r="DD369" s="764"/>
      <c r="DE369" s="779"/>
      <c r="DF369" s="776"/>
      <c r="DG369" s="892">
        <f t="shared" si="408"/>
        <v>0</v>
      </c>
      <c r="DH369" s="884">
        <f t="shared" si="391"/>
        <v>0</v>
      </c>
      <c r="DI369" s="883">
        <f t="shared" si="409"/>
        <v>0</v>
      </c>
      <c r="DJ369" s="884">
        <f t="shared" si="392"/>
        <v>0</v>
      </c>
      <c r="DK369" s="883">
        <f t="shared" si="410"/>
        <v>0</v>
      </c>
      <c r="DL369" s="884">
        <f t="shared" si="393"/>
        <v>0</v>
      </c>
      <c r="DM369" s="888">
        <f t="shared" si="414"/>
        <v>0</v>
      </c>
      <c r="DN369" s="886">
        <f t="shared" si="394"/>
        <v>0</v>
      </c>
      <c r="DO369" s="886">
        <f t="shared" si="415"/>
        <v>0</v>
      </c>
      <c r="DP369" s="888">
        <f t="shared" si="411"/>
        <v>0</v>
      </c>
      <c r="DQ369" s="886">
        <f t="shared" si="395"/>
        <v>0</v>
      </c>
      <c r="DR369" s="886">
        <f t="shared" si="416"/>
        <v>0</v>
      </c>
      <c r="DS369" s="888">
        <f t="shared" si="412"/>
        <v>0</v>
      </c>
      <c r="DT369" s="886">
        <f t="shared" si="396"/>
        <v>0</v>
      </c>
      <c r="DU369" s="886">
        <f t="shared" si="417"/>
        <v>0</v>
      </c>
      <c r="DV369" s="886">
        <f t="shared" si="397"/>
        <v>0</v>
      </c>
      <c r="DW369" s="888">
        <f t="shared" si="413"/>
        <v>0</v>
      </c>
      <c r="DX369" s="886">
        <f t="shared" si="398"/>
        <v>0</v>
      </c>
      <c r="DY369" s="886">
        <f t="shared" si="399"/>
        <v>0</v>
      </c>
      <c r="DZ369" s="954">
        <f t="shared" si="418"/>
        <v>0</v>
      </c>
      <c r="EA369" s="885">
        <f t="shared" si="400"/>
        <v>0</v>
      </c>
      <c r="EB369" s="885">
        <f t="shared" si="401"/>
        <v>0</v>
      </c>
      <c r="EC369" s="772"/>
      <c r="ED369" s="779"/>
      <c r="EE369" s="781"/>
      <c r="EF369" s="763"/>
      <c r="EG369" s="767"/>
      <c r="EH369" s="782"/>
      <c r="EI369" s="774">
        <f t="shared" si="402"/>
        <v>0</v>
      </c>
      <c r="EJ369" s="774">
        <f t="shared" si="403"/>
        <v>0</v>
      </c>
      <c r="EK369" s="775">
        <f t="shared" si="404"/>
        <v>0</v>
      </c>
      <c r="EL369" s="772"/>
      <c r="EM369" s="767"/>
      <c r="EN369" s="770"/>
      <c r="EO369" s="772"/>
      <c r="EP369" s="767"/>
      <c r="EQ369" s="782"/>
      <c r="ER369" s="772"/>
      <c r="ES369" s="779"/>
      <c r="ET369" s="770"/>
      <c r="EU369" s="774">
        <f t="shared" si="405"/>
        <v>0</v>
      </c>
      <c r="EV369" s="774">
        <f t="shared" si="406"/>
        <v>0</v>
      </c>
      <c r="EW369" s="775">
        <f t="shared" si="407"/>
        <v>0</v>
      </c>
      <c r="EX369" s="772"/>
      <c r="EY369" s="767"/>
      <c r="EZ369" s="770"/>
    </row>
    <row r="370" spans="1:156">
      <c r="A370" s="759" t="s">
        <v>17</v>
      </c>
      <c r="B370" s="760" t="s">
        <v>1151</v>
      </c>
      <c r="C370" s="817"/>
      <c r="D370" s="761">
        <v>207722</v>
      </c>
      <c r="E370" s="786">
        <v>6</v>
      </c>
      <c r="F370" s="762">
        <v>423</v>
      </c>
      <c r="G370" s="763">
        <v>351</v>
      </c>
      <c r="H370" s="763">
        <v>366</v>
      </c>
      <c r="I370" s="764">
        <v>338</v>
      </c>
      <c r="J370" s="764">
        <v>347</v>
      </c>
      <c r="K370" s="764">
        <v>315</v>
      </c>
      <c r="L370" s="765">
        <v>345</v>
      </c>
      <c r="M370" s="762">
        <v>261</v>
      </c>
      <c r="N370" s="763">
        <v>207</v>
      </c>
      <c r="O370" s="766">
        <v>223</v>
      </c>
      <c r="P370" s="766">
        <v>275</v>
      </c>
      <c r="Q370" s="763">
        <v>283</v>
      </c>
      <c r="R370" s="763">
        <v>246</v>
      </c>
      <c r="S370" s="763">
        <v>179</v>
      </c>
      <c r="T370" s="763">
        <v>217</v>
      </c>
      <c r="U370" s="763">
        <v>197</v>
      </c>
      <c r="V370" s="764">
        <v>216</v>
      </c>
      <c r="W370" s="767">
        <v>176</v>
      </c>
      <c r="X370" s="765">
        <v>202</v>
      </c>
      <c r="Y370" s="762"/>
      <c r="Z370" s="763"/>
      <c r="AA370" s="763"/>
      <c r="AB370" s="763"/>
      <c r="AC370" s="764"/>
      <c r="AD370" s="767"/>
      <c r="AE370" s="763"/>
      <c r="AF370" s="763"/>
      <c r="AG370" s="763"/>
      <c r="AH370" s="764"/>
      <c r="AI370" s="767"/>
      <c r="AJ370" s="765"/>
      <c r="AK370" s="892">
        <f t="shared" si="357"/>
        <v>261</v>
      </c>
      <c r="AL370" s="884">
        <f t="shared" si="358"/>
        <v>261</v>
      </c>
      <c r="AM370" s="883">
        <f t="shared" si="359"/>
        <v>207</v>
      </c>
      <c r="AN370" s="884">
        <f t="shared" si="360"/>
        <v>207</v>
      </c>
      <c r="AO370" s="883">
        <f t="shared" si="361"/>
        <v>223</v>
      </c>
      <c r="AP370" s="884">
        <f t="shared" si="362"/>
        <v>223</v>
      </c>
      <c r="AQ370" s="768">
        <f t="shared" si="363"/>
        <v>275</v>
      </c>
      <c r="AR370" s="883">
        <f t="shared" si="364"/>
        <v>283</v>
      </c>
      <c r="AS370" s="886">
        <f t="shared" si="365"/>
        <v>283</v>
      </c>
      <c r="AT370" s="888">
        <f t="shared" si="366"/>
        <v>246</v>
      </c>
      <c r="AU370" s="886">
        <f t="shared" si="367"/>
        <v>246</v>
      </c>
      <c r="AV370" s="886">
        <f t="shared" si="368"/>
        <v>246</v>
      </c>
      <c r="AW370" s="888">
        <f t="shared" si="369"/>
        <v>179</v>
      </c>
      <c r="AX370" s="886">
        <f t="shared" si="370"/>
        <v>179</v>
      </c>
      <c r="AY370" s="886">
        <f t="shared" si="371"/>
        <v>179</v>
      </c>
      <c r="AZ370" s="888">
        <f t="shared" si="372"/>
        <v>217</v>
      </c>
      <c r="BA370" s="884">
        <f t="shared" si="373"/>
        <v>217</v>
      </c>
      <c r="BB370" s="883">
        <f t="shared" si="374"/>
        <v>197</v>
      </c>
      <c r="BC370" s="884">
        <f t="shared" si="375"/>
        <v>197</v>
      </c>
      <c r="BD370" s="883">
        <f t="shared" si="376"/>
        <v>216</v>
      </c>
      <c r="BE370" s="886">
        <f t="shared" si="377"/>
        <v>216</v>
      </c>
      <c r="BF370" s="886">
        <f t="shared" si="378"/>
        <v>216</v>
      </c>
      <c r="BG370" s="888">
        <f t="shared" si="379"/>
        <v>176</v>
      </c>
      <c r="BH370" s="886">
        <f t="shared" si="380"/>
        <v>176</v>
      </c>
      <c r="BI370" s="886">
        <f t="shared" si="381"/>
        <v>176</v>
      </c>
      <c r="BJ370" s="890">
        <f t="shared" si="382"/>
        <v>202</v>
      </c>
      <c r="BK370" s="885">
        <f t="shared" si="383"/>
        <v>202</v>
      </c>
      <c r="BL370" s="885">
        <f t="shared" si="384"/>
        <v>202</v>
      </c>
      <c r="BM370" s="762">
        <v>141</v>
      </c>
      <c r="BN370" s="764">
        <v>108</v>
      </c>
      <c r="BO370" s="770">
        <v>118</v>
      </c>
      <c r="BP370" s="763">
        <v>28</v>
      </c>
      <c r="BQ370" s="764">
        <v>24</v>
      </c>
      <c r="BR370" s="770">
        <v>26</v>
      </c>
      <c r="BS370" s="768">
        <f t="shared" si="385"/>
        <v>47</v>
      </c>
      <c r="BT370" s="768">
        <f t="shared" si="386"/>
        <v>44</v>
      </c>
      <c r="BU370" s="771">
        <f t="shared" si="387"/>
        <v>58</v>
      </c>
      <c r="BV370" s="772">
        <v>82</v>
      </c>
      <c r="BW370" s="767">
        <v>78</v>
      </c>
      <c r="BX370" s="765">
        <v>39</v>
      </c>
      <c r="BY370" s="772">
        <v>9</v>
      </c>
      <c r="BZ370" s="767">
        <v>7</v>
      </c>
      <c r="CA370" s="765">
        <v>7</v>
      </c>
      <c r="CB370" s="763">
        <v>95</v>
      </c>
      <c r="CC370" s="763">
        <v>82</v>
      </c>
      <c r="CD370" s="765">
        <v>65</v>
      </c>
      <c r="CE370" s="773">
        <f t="shared" si="388"/>
        <v>97</v>
      </c>
      <c r="CF370" s="774">
        <f t="shared" si="389"/>
        <v>79</v>
      </c>
      <c r="CG370" s="775">
        <f t="shared" si="390"/>
        <v>68</v>
      </c>
      <c r="CH370" s="772">
        <v>86</v>
      </c>
      <c r="CI370" s="767">
        <v>59</v>
      </c>
      <c r="CJ370" s="776">
        <v>56</v>
      </c>
      <c r="CK370" s="874"/>
      <c r="CL370" s="778"/>
      <c r="CM370" s="764"/>
      <c r="CN370" s="764"/>
      <c r="CO370" s="779"/>
      <c r="CP370" s="780"/>
      <c r="CQ370" s="777"/>
      <c r="CR370" s="778"/>
      <c r="CS370" s="778"/>
      <c r="CT370" s="778"/>
      <c r="CU370" s="778"/>
      <c r="CV370" s="764"/>
      <c r="CW370" s="767"/>
      <c r="CX370" s="765"/>
      <c r="CY370" s="777"/>
      <c r="CZ370" s="778"/>
      <c r="DA370" s="778"/>
      <c r="DB370" s="778"/>
      <c r="DC370" s="778"/>
      <c r="DD370" s="764"/>
      <c r="DE370" s="779"/>
      <c r="DF370" s="776"/>
      <c r="DG370" s="892">
        <f t="shared" si="408"/>
        <v>0</v>
      </c>
      <c r="DH370" s="884">
        <f t="shared" si="391"/>
        <v>0</v>
      </c>
      <c r="DI370" s="883">
        <f t="shared" si="409"/>
        <v>0</v>
      </c>
      <c r="DJ370" s="884">
        <f t="shared" si="392"/>
        <v>0</v>
      </c>
      <c r="DK370" s="883">
        <f t="shared" si="410"/>
        <v>0</v>
      </c>
      <c r="DL370" s="884">
        <f t="shared" si="393"/>
        <v>0</v>
      </c>
      <c r="DM370" s="888">
        <f t="shared" si="414"/>
        <v>0</v>
      </c>
      <c r="DN370" s="886">
        <f t="shared" si="394"/>
        <v>0</v>
      </c>
      <c r="DO370" s="886">
        <f t="shared" si="415"/>
        <v>0</v>
      </c>
      <c r="DP370" s="888">
        <f t="shared" si="411"/>
        <v>0</v>
      </c>
      <c r="DQ370" s="886">
        <f t="shared" si="395"/>
        <v>0</v>
      </c>
      <c r="DR370" s="886">
        <f t="shared" si="416"/>
        <v>0</v>
      </c>
      <c r="DS370" s="888">
        <f t="shared" si="412"/>
        <v>0</v>
      </c>
      <c r="DT370" s="886">
        <f t="shared" si="396"/>
        <v>0</v>
      </c>
      <c r="DU370" s="886">
        <f t="shared" si="417"/>
        <v>0</v>
      </c>
      <c r="DV370" s="886">
        <f t="shared" si="397"/>
        <v>0</v>
      </c>
      <c r="DW370" s="888">
        <f t="shared" si="413"/>
        <v>0</v>
      </c>
      <c r="DX370" s="886">
        <f t="shared" si="398"/>
        <v>0</v>
      </c>
      <c r="DY370" s="886">
        <f t="shared" si="399"/>
        <v>0</v>
      </c>
      <c r="DZ370" s="954">
        <f t="shared" si="418"/>
        <v>0</v>
      </c>
      <c r="EA370" s="885">
        <f t="shared" si="400"/>
        <v>0</v>
      </c>
      <c r="EB370" s="885">
        <f t="shared" si="401"/>
        <v>0</v>
      </c>
      <c r="EC370" s="772"/>
      <c r="ED370" s="779"/>
      <c r="EE370" s="781"/>
      <c r="EF370" s="763"/>
      <c r="EG370" s="767"/>
      <c r="EH370" s="782"/>
      <c r="EI370" s="774">
        <f t="shared" si="402"/>
        <v>0</v>
      </c>
      <c r="EJ370" s="774">
        <f t="shared" si="403"/>
        <v>0</v>
      </c>
      <c r="EK370" s="775">
        <f t="shared" si="404"/>
        <v>0</v>
      </c>
      <c r="EL370" s="772"/>
      <c r="EM370" s="767"/>
      <c r="EN370" s="770"/>
      <c r="EO370" s="772"/>
      <c r="EP370" s="767"/>
      <c r="EQ370" s="782"/>
      <c r="ER370" s="772"/>
      <c r="ES370" s="779"/>
      <c r="ET370" s="770"/>
      <c r="EU370" s="774">
        <f t="shared" si="405"/>
        <v>0</v>
      </c>
      <c r="EV370" s="774">
        <f t="shared" si="406"/>
        <v>0</v>
      </c>
      <c r="EW370" s="775">
        <f t="shared" si="407"/>
        <v>0</v>
      </c>
      <c r="EX370" s="772"/>
      <c r="EY370" s="767"/>
      <c r="EZ370" s="770"/>
    </row>
    <row r="371" spans="1:156">
      <c r="A371" s="783" t="s">
        <v>17</v>
      </c>
      <c r="B371" s="760" t="s">
        <v>1152</v>
      </c>
      <c r="C371" s="817"/>
      <c r="D371" s="761">
        <v>207564</v>
      </c>
      <c r="E371" s="787">
        <v>7</v>
      </c>
      <c r="F371" s="762">
        <v>1303</v>
      </c>
      <c r="G371" s="763">
        <v>1369</v>
      </c>
      <c r="H371" s="763">
        <v>1750</v>
      </c>
      <c r="I371" s="764">
        <v>1766</v>
      </c>
      <c r="J371" s="764">
        <v>1904</v>
      </c>
      <c r="K371" s="764">
        <v>2239</v>
      </c>
      <c r="L371" s="765">
        <v>1695</v>
      </c>
      <c r="M371" s="762">
        <v>116</v>
      </c>
      <c r="N371" s="763">
        <v>119</v>
      </c>
      <c r="O371" s="766">
        <v>112</v>
      </c>
      <c r="P371" s="766">
        <v>90</v>
      </c>
      <c r="Q371" s="763">
        <v>134</v>
      </c>
      <c r="R371" s="763">
        <v>106</v>
      </c>
      <c r="S371" s="763">
        <v>104</v>
      </c>
      <c r="T371" s="763">
        <v>91</v>
      </c>
      <c r="U371" s="763">
        <v>127</v>
      </c>
      <c r="V371" s="764">
        <v>118</v>
      </c>
      <c r="W371" s="993">
        <f>((X371-V371)/2)+V371</f>
        <v>145.5</v>
      </c>
      <c r="X371" s="765">
        <v>173</v>
      </c>
      <c r="Y371" s="762"/>
      <c r="Z371" s="763"/>
      <c r="AA371" s="763"/>
      <c r="AB371" s="763"/>
      <c r="AC371" s="764"/>
      <c r="AD371" s="767"/>
      <c r="AE371" s="763"/>
      <c r="AF371" s="763"/>
      <c r="AG371" s="763"/>
      <c r="AH371" s="764"/>
      <c r="AI371" s="767"/>
      <c r="AJ371" s="765"/>
      <c r="AK371" s="892">
        <f t="shared" si="357"/>
        <v>116</v>
      </c>
      <c r="AL371" s="884">
        <f t="shared" si="358"/>
        <v>116</v>
      </c>
      <c r="AM371" s="883">
        <f t="shared" si="359"/>
        <v>119</v>
      </c>
      <c r="AN371" s="884">
        <f t="shared" si="360"/>
        <v>0</v>
      </c>
      <c r="AO371" s="883">
        <f t="shared" si="361"/>
        <v>112</v>
      </c>
      <c r="AP371" s="884">
        <f t="shared" si="362"/>
        <v>0</v>
      </c>
      <c r="AQ371" s="768">
        <f t="shared" si="363"/>
        <v>90</v>
      </c>
      <c r="AR371" s="883">
        <f t="shared" si="364"/>
        <v>134</v>
      </c>
      <c r="AS371" s="886">
        <f t="shared" si="365"/>
        <v>0</v>
      </c>
      <c r="AT371" s="888">
        <f t="shared" si="366"/>
        <v>106</v>
      </c>
      <c r="AU371" s="886">
        <f t="shared" si="367"/>
        <v>106</v>
      </c>
      <c r="AV371" s="886">
        <f t="shared" si="368"/>
        <v>0</v>
      </c>
      <c r="AW371" s="888">
        <f t="shared" si="369"/>
        <v>104</v>
      </c>
      <c r="AX371" s="886">
        <f t="shared" si="370"/>
        <v>104</v>
      </c>
      <c r="AY371" s="886">
        <f t="shared" si="371"/>
        <v>104</v>
      </c>
      <c r="AZ371" s="888">
        <f t="shared" si="372"/>
        <v>91</v>
      </c>
      <c r="BA371" s="884">
        <f t="shared" si="373"/>
        <v>91</v>
      </c>
      <c r="BB371" s="883">
        <f t="shared" si="374"/>
        <v>127</v>
      </c>
      <c r="BC371" s="884">
        <f t="shared" si="375"/>
        <v>127</v>
      </c>
      <c r="BD371" s="883">
        <f t="shared" si="376"/>
        <v>118</v>
      </c>
      <c r="BE371" s="886">
        <f t="shared" si="377"/>
        <v>118</v>
      </c>
      <c r="BF371" s="886">
        <f t="shared" si="378"/>
        <v>118</v>
      </c>
      <c r="BG371" s="888">
        <f t="shared" si="379"/>
        <v>145.5</v>
      </c>
      <c r="BH371" s="886">
        <f t="shared" si="380"/>
        <v>145.5</v>
      </c>
      <c r="BI371" s="886">
        <f t="shared" si="381"/>
        <v>0</v>
      </c>
      <c r="BJ371" s="890">
        <f t="shared" si="382"/>
        <v>173</v>
      </c>
      <c r="BK371" s="885">
        <f t="shared" si="383"/>
        <v>173</v>
      </c>
      <c r="BL371" s="885">
        <f t="shared" si="384"/>
        <v>173</v>
      </c>
      <c r="BM371" s="762">
        <v>56</v>
      </c>
      <c r="BN371" s="764"/>
      <c r="BO371" s="770">
        <v>65</v>
      </c>
      <c r="BP371" s="763">
        <v>8</v>
      </c>
      <c r="BQ371" s="764"/>
      <c r="BR371" s="770">
        <v>7</v>
      </c>
      <c r="BS371" s="768">
        <f t="shared" si="385"/>
        <v>54</v>
      </c>
      <c r="BT371" s="768">
        <f t="shared" si="386"/>
        <v>0</v>
      </c>
      <c r="BU371" s="771">
        <f t="shared" si="387"/>
        <v>101</v>
      </c>
      <c r="BV371" s="772"/>
      <c r="BW371" s="767"/>
      <c r="BX371" s="765">
        <v>1</v>
      </c>
      <c r="BY371" s="772">
        <v>5</v>
      </c>
      <c r="BZ371" s="767"/>
      <c r="CA371" s="765">
        <v>7</v>
      </c>
      <c r="CB371" s="763">
        <v>32</v>
      </c>
      <c r="CC371" s="763"/>
      <c r="CD371" s="765">
        <v>29</v>
      </c>
      <c r="CE371" s="773">
        <f t="shared" si="388"/>
        <v>-37</v>
      </c>
      <c r="CF371" s="774">
        <f t="shared" si="389"/>
        <v>0</v>
      </c>
      <c r="CG371" s="775">
        <f t="shared" si="390"/>
        <v>67</v>
      </c>
      <c r="CH371" s="772">
        <v>1</v>
      </c>
      <c r="CI371" s="767"/>
      <c r="CJ371" s="776">
        <v>0</v>
      </c>
      <c r="CK371" s="874">
        <v>1369</v>
      </c>
      <c r="CL371" s="778">
        <v>1750</v>
      </c>
      <c r="CM371" s="764">
        <v>1766</v>
      </c>
      <c r="CN371" s="764">
        <v>1904</v>
      </c>
      <c r="CO371" s="779">
        <v>2239</v>
      </c>
      <c r="CP371" s="780">
        <v>1695</v>
      </c>
      <c r="CQ371" s="777">
        <v>622</v>
      </c>
      <c r="CR371" s="778">
        <v>591</v>
      </c>
      <c r="CS371" s="778">
        <v>597</v>
      </c>
      <c r="CT371" s="778">
        <v>538</v>
      </c>
      <c r="CU371" s="778">
        <v>522</v>
      </c>
      <c r="CV371" s="764">
        <v>530</v>
      </c>
      <c r="CW371" s="767">
        <v>624</v>
      </c>
      <c r="CX371" s="765">
        <v>636</v>
      </c>
      <c r="CY371" s="777"/>
      <c r="CZ371" s="778"/>
      <c r="DA371" s="778"/>
      <c r="DB371" s="778"/>
      <c r="DC371" s="778"/>
      <c r="DD371" s="764"/>
      <c r="DE371" s="779"/>
      <c r="DF371" s="776"/>
      <c r="DG371" s="892">
        <f t="shared" si="408"/>
        <v>622</v>
      </c>
      <c r="DH371" s="884">
        <f t="shared" si="391"/>
        <v>622</v>
      </c>
      <c r="DI371" s="883">
        <f t="shared" si="409"/>
        <v>591</v>
      </c>
      <c r="DJ371" s="884">
        <f t="shared" si="392"/>
        <v>591</v>
      </c>
      <c r="DK371" s="883">
        <f t="shared" si="410"/>
        <v>597</v>
      </c>
      <c r="DL371" s="884">
        <f t="shared" si="393"/>
        <v>597</v>
      </c>
      <c r="DM371" s="888">
        <f t="shared" si="414"/>
        <v>538</v>
      </c>
      <c r="DN371" s="886">
        <f t="shared" si="394"/>
        <v>538</v>
      </c>
      <c r="DO371" s="886">
        <f t="shared" si="415"/>
        <v>538</v>
      </c>
      <c r="DP371" s="888">
        <f t="shared" si="411"/>
        <v>522</v>
      </c>
      <c r="DQ371" s="886">
        <f t="shared" si="395"/>
        <v>522</v>
      </c>
      <c r="DR371" s="886">
        <f t="shared" si="416"/>
        <v>522</v>
      </c>
      <c r="DS371" s="888">
        <f t="shared" si="412"/>
        <v>530</v>
      </c>
      <c r="DT371" s="886">
        <f t="shared" si="396"/>
        <v>530</v>
      </c>
      <c r="DU371" s="886">
        <f t="shared" si="417"/>
        <v>530</v>
      </c>
      <c r="DV371" s="886">
        <f t="shared" si="397"/>
        <v>530</v>
      </c>
      <c r="DW371" s="888">
        <f t="shared" si="413"/>
        <v>624</v>
      </c>
      <c r="DX371" s="886">
        <f t="shared" si="398"/>
        <v>0</v>
      </c>
      <c r="DY371" s="886">
        <f t="shared" si="399"/>
        <v>0</v>
      </c>
      <c r="DZ371" s="954">
        <f t="shared" si="418"/>
        <v>636</v>
      </c>
      <c r="EA371" s="885">
        <f t="shared" si="400"/>
        <v>636</v>
      </c>
      <c r="EB371" s="885">
        <f t="shared" si="401"/>
        <v>636</v>
      </c>
      <c r="EC371" s="772">
        <v>331</v>
      </c>
      <c r="ED371" s="863"/>
      <c r="EE371" s="781">
        <v>339</v>
      </c>
      <c r="EF371" s="763">
        <v>26</v>
      </c>
      <c r="EG371" s="767">
        <v>35</v>
      </c>
      <c r="EH371" s="782">
        <v>24</v>
      </c>
      <c r="EI371" s="774">
        <f t="shared" si="402"/>
        <v>173</v>
      </c>
      <c r="EJ371" s="774">
        <f t="shared" si="403"/>
        <v>-35</v>
      </c>
      <c r="EK371" s="775">
        <f t="shared" si="404"/>
        <v>273</v>
      </c>
      <c r="EL371" s="772">
        <v>197</v>
      </c>
      <c r="EM371" s="767">
        <v>178</v>
      </c>
      <c r="EN371" s="770">
        <v>207</v>
      </c>
      <c r="EO371" s="772">
        <v>31</v>
      </c>
      <c r="EP371" s="767"/>
      <c r="EQ371" s="782">
        <v>22</v>
      </c>
      <c r="ER371" s="772">
        <v>67</v>
      </c>
      <c r="ES371" s="779">
        <v>55</v>
      </c>
      <c r="ET371" s="770">
        <v>57</v>
      </c>
      <c r="EU371" s="774">
        <f t="shared" si="405"/>
        <v>243</v>
      </c>
      <c r="EV371" s="774">
        <f t="shared" si="406"/>
        <v>289</v>
      </c>
      <c r="EW371" s="775">
        <f t="shared" si="407"/>
        <v>244</v>
      </c>
      <c r="EX371" s="772">
        <v>217</v>
      </c>
      <c r="EY371" s="767">
        <v>209</v>
      </c>
      <c r="EZ371" s="770">
        <v>219</v>
      </c>
    </row>
    <row r="372" spans="1:156">
      <c r="A372" s="759" t="s">
        <v>17</v>
      </c>
      <c r="B372" s="760" t="s">
        <v>1156</v>
      </c>
      <c r="C372" s="836" t="s">
        <v>1166</v>
      </c>
      <c r="D372" s="761">
        <v>207397</v>
      </c>
      <c r="E372" s="788">
        <v>7</v>
      </c>
      <c r="F372" s="762"/>
      <c r="G372" s="763"/>
      <c r="H372" s="763"/>
      <c r="I372" s="764"/>
      <c r="J372" s="764"/>
      <c r="K372" s="764"/>
      <c r="L372" s="765"/>
      <c r="M372" s="762"/>
      <c r="N372" s="763"/>
      <c r="O372" s="766"/>
      <c r="P372" s="766"/>
      <c r="Q372" s="763"/>
      <c r="R372" s="763"/>
      <c r="S372" s="763"/>
      <c r="T372" s="763"/>
      <c r="U372" s="763"/>
      <c r="V372" s="764"/>
      <c r="W372" s="767"/>
      <c r="X372" s="765"/>
      <c r="Y372" s="762"/>
      <c r="Z372" s="763"/>
      <c r="AA372" s="763"/>
      <c r="AB372" s="763"/>
      <c r="AC372" s="764"/>
      <c r="AD372" s="767"/>
      <c r="AE372" s="763"/>
      <c r="AF372" s="763"/>
      <c r="AG372" s="763"/>
      <c r="AH372" s="764"/>
      <c r="AI372" s="767"/>
      <c r="AJ372" s="765"/>
      <c r="AK372" s="892">
        <f t="shared" si="357"/>
        <v>0</v>
      </c>
      <c r="AL372" s="884">
        <f t="shared" si="358"/>
        <v>0</v>
      </c>
      <c r="AM372" s="883">
        <f t="shared" si="359"/>
        <v>0</v>
      </c>
      <c r="AN372" s="884">
        <f t="shared" si="360"/>
        <v>0</v>
      </c>
      <c r="AO372" s="883">
        <f t="shared" si="361"/>
        <v>0</v>
      </c>
      <c r="AP372" s="884">
        <f t="shared" si="362"/>
        <v>0</v>
      </c>
      <c r="AQ372" s="768">
        <f t="shared" si="363"/>
        <v>0</v>
      </c>
      <c r="AR372" s="883">
        <f t="shared" si="364"/>
        <v>0</v>
      </c>
      <c r="AS372" s="886">
        <f t="shared" si="365"/>
        <v>0</v>
      </c>
      <c r="AT372" s="888">
        <f t="shared" si="366"/>
        <v>0</v>
      </c>
      <c r="AU372" s="886">
        <f t="shared" si="367"/>
        <v>0</v>
      </c>
      <c r="AV372" s="886">
        <f t="shared" si="368"/>
        <v>0</v>
      </c>
      <c r="AW372" s="888">
        <f t="shared" si="369"/>
        <v>0</v>
      </c>
      <c r="AX372" s="886">
        <f t="shared" si="370"/>
        <v>0</v>
      </c>
      <c r="AY372" s="886">
        <f t="shared" si="371"/>
        <v>0</v>
      </c>
      <c r="AZ372" s="888">
        <f t="shared" si="372"/>
        <v>0</v>
      </c>
      <c r="BA372" s="884">
        <f t="shared" si="373"/>
        <v>0</v>
      </c>
      <c r="BB372" s="883">
        <f t="shared" si="374"/>
        <v>0</v>
      </c>
      <c r="BC372" s="884">
        <f t="shared" si="375"/>
        <v>0</v>
      </c>
      <c r="BD372" s="883">
        <f t="shared" si="376"/>
        <v>0</v>
      </c>
      <c r="BE372" s="886">
        <f t="shared" si="377"/>
        <v>0</v>
      </c>
      <c r="BF372" s="886">
        <f t="shared" si="378"/>
        <v>0</v>
      </c>
      <c r="BG372" s="888">
        <f t="shared" si="379"/>
        <v>0</v>
      </c>
      <c r="BH372" s="886">
        <f t="shared" si="380"/>
        <v>0</v>
      </c>
      <c r="BI372" s="886">
        <f t="shared" si="381"/>
        <v>0</v>
      </c>
      <c r="BJ372" s="890">
        <f t="shared" si="382"/>
        <v>0</v>
      </c>
      <c r="BK372" s="885">
        <f t="shared" si="383"/>
        <v>0</v>
      </c>
      <c r="BL372" s="885">
        <f t="shared" si="384"/>
        <v>0</v>
      </c>
      <c r="BM372" s="762"/>
      <c r="BN372" s="764"/>
      <c r="BO372" s="770"/>
      <c r="BP372" s="763"/>
      <c r="BQ372" s="764"/>
      <c r="BR372" s="770"/>
      <c r="BS372" s="768">
        <f t="shared" si="385"/>
        <v>0</v>
      </c>
      <c r="BT372" s="768">
        <f t="shared" si="386"/>
        <v>0</v>
      </c>
      <c r="BU372" s="771">
        <f t="shared" si="387"/>
        <v>0</v>
      </c>
      <c r="BV372" s="772"/>
      <c r="BW372" s="767"/>
      <c r="BX372" s="765"/>
      <c r="BY372" s="772"/>
      <c r="BZ372" s="767"/>
      <c r="CA372" s="765"/>
      <c r="CB372" s="763"/>
      <c r="CC372" s="763"/>
      <c r="CD372" s="765"/>
      <c r="CE372" s="773">
        <f t="shared" si="388"/>
        <v>0</v>
      </c>
      <c r="CF372" s="774">
        <f t="shared" si="389"/>
        <v>0</v>
      </c>
      <c r="CG372" s="775">
        <f t="shared" si="390"/>
        <v>0</v>
      </c>
      <c r="CH372" s="772"/>
      <c r="CI372" s="767"/>
      <c r="CJ372" s="776">
        <v>0</v>
      </c>
      <c r="CK372" s="874">
        <v>1032</v>
      </c>
      <c r="CL372" s="778">
        <v>2004</v>
      </c>
      <c r="CM372" s="764">
        <v>1896</v>
      </c>
      <c r="CN372" s="764">
        <v>1174</v>
      </c>
      <c r="CO372" s="779">
        <v>1308</v>
      </c>
      <c r="CP372" s="780">
        <v>1150</v>
      </c>
      <c r="CQ372" s="777">
        <v>506</v>
      </c>
      <c r="CR372" s="778">
        <v>417</v>
      </c>
      <c r="CS372" s="778">
        <v>386</v>
      </c>
      <c r="CT372" s="778">
        <v>408</v>
      </c>
      <c r="CU372" s="778">
        <v>510</v>
      </c>
      <c r="CV372" s="764">
        <v>504</v>
      </c>
      <c r="CW372" s="767">
        <v>652</v>
      </c>
      <c r="CX372" s="765">
        <v>620</v>
      </c>
      <c r="CY372" s="777"/>
      <c r="CZ372" s="778"/>
      <c r="DA372" s="778"/>
      <c r="DB372" s="778"/>
      <c r="DC372" s="778"/>
      <c r="DD372" s="764"/>
      <c r="DE372" s="779"/>
      <c r="DF372" s="776"/>
      <c r="DG372" s="892">
        <f t="shared" si="408"/>
        <v>506</v>
      </c>
      <c r="DH372" s="884">
        <f t="shared" si="391"/>
        <v>506</v>
      </c>
      <c r="DI372" s="883">
        <f t="shared" si="409"/>
        <v>417</v>
      </c>
      <c r="DJ372" s="884">
        <f t="shared" si="392"/>
        <v>417</v>
      </c>
      <c r="DK372" s="883">
        <f t="shared" si="410"/>
        <v>386</v>
      </c>
      <c r="DL372" s="884">
        <f t="shared" si="393"/>
        <v>386</v>
      </c>
      <c r="DM372" s="888">
        <f t="shared" si="414"/>
        <v>408</v>
      </c>
      <c r="DN372" s="886">
        <f t="shared" si="394"/>
        <v>408</v>
      </c>
      <c r="DO372" s="886">
        <f t="shared" si="415"/>
        <v>408</v>
      </c>
      <c r="DP372" s="888">
        <f t="shared" si="411"/>
        <v>510</v>
      </c>
      <c r="DQ372" s="886">
        <f t="shared" si="395"/>
        <v>510</v>
      </c>
      <c r="DR372" s="886">
        <f t="shared" si="416"/>
        <v>510</v>
      </c>
      <c r="DS372" s="888">
        <f t="shared" si="412"/>
        <v>504</v>
      </c>
      <c r="DT372" s="886">
        <f t="shared" si="396"/>
        <v>504</v>
      </c>
      <c r="DU372" s="886">
        <f t="shared" si="417"/>
        <v>504</v>
      </c>
      <c r="DV372" s="886">
        <f t="shared" si="397"/>
        <v>504</v>
      </c>
      <c r="DW372" s="888">
        <f t="shared" si="413"/>
        <v>652</v>
      </c>
      <c r="DX372" s="886">
        <f t="shared" si="398"/>
        <v>652</v>
      </c>
      <c r="DY372" s="886">
        <f t="shared" si="399"/>
        <v>652</v>
      </c>
      <c r="DZ372" s="954">
        <f t="shared" si="418"/>
        <v>620</v>
      </c>
      <c r="EA372" s="885">
        <f t="shared" si="400"/>
        <v>620</v>
      </c>
      <c r="EB372" s="885">
        <f t="shared" si="401"/>
        <v>620</v>
      </c>
      <c r="EC372" s="772">
        <v>266</v>
      </c>
      <c r="ED372" s="779">
        <v>298</v>
      </c>
      <c r="EE372" s="781">
        <v>277</v>
      </c>
      <c r="EF372" s="763">
        <v>55</v>
      </c>
      <c r="EG372" s="767">
        <v>62</v>
      </c>
      <c r="EH372" s="782">
        <v>52</v>
      </c>
      <c r="EI372" s="774">
        <f t="shared" si="402"/>
        <v>183</v>
      </c>
      <c r="EJ372" s="774">
        <f t="shared" si="403"/>
        <v>292</v>
      </c>
      <c r="EK372" s="775">
        <f t="shared" si="404"/>
        <v>291</v>
      </c>
      <c r="EL372" s="772">
        <v>30</v>
      </c>
      <c r="EM372" s="767">
        <v>32</v>
      </c>
      <c r="EN372" s="770">
        <v>35</v>
      </c>
      <c r="EO372" s="772">
        <v>80</v>
      </c>
      <c r="EP372" s="767">
        <v>92</v>
      </c>
      <c r="EQ372" s="782">
        <v>92</v>
      </c>
      <c r="ER372" s="772">
        <v>99</v>
      </c>
      <c r="ES372" s="779">
        <v>118</v>
      </c>
      <c r="ET372" s="770">
        <v>124</v>
      </c>
      <c r="EU372" s="774">
        <f t="shared" si="405"/>
        <v>199</v>
      </c>
      <c r="EV372" s="774">
        <f t="shared" si="406"/>
        <v>268</v>
      </c>
      <c r="EW372" s="775">
        <f t="shared" si="407"/>
        <v>253</v>
      </c>
      <c r="EX372" s="772">
        <v>53</v>
      </c>
      <c r="EY372" s="767">
        <v>45</v>
      </c>
      <c r="EZ372" s="770">
        <v>49</v>
      </c>
    </row>
    <row r="373" spans="1:156">
      <c r="A373" s="759" t="s">
        <v>17</v>
      </c>
      <c r="B373" s="785" t="s">
        <v>1153</v>
      </c>
      <c r="C373" s="817"/>
      <c r="D373" s="761">
        <v>207449</v>
      </c>
      <c r="E373" s="787">
        <v>8</v>
      </c>
      <c r="F373" s="762"/>
      <c r="G373" s="763"/>
      <c r="H373" s="763"/>
      <c r="I373" s="764"/>
      <c r="J373" s="764"/>
      <c r="K373" s="764"/>
      <c r="L373" s="765"/>
      <c r="M373" s="762"/>
      <c r="N373" s="763"/>
      <c r="O373" s="766"/>
      <c r="P373" s="766"/>
      <c r="Q373" s="763"/>
      <c r="R373" s="763"/>
      <c r="S373" s="763"/>
      <c r="T373" s="763"/>
      <c r="U373" s="763"/>
      <c r="V373" s="764"/>
      <c r="W373" s="767"/>
      <c r="X373" s="765"/>
      <c r="Y373" s="762"/>
      <c r="Z373" s="763"/>
      <c r="AA373" s="763"/>
      <c r="AB373" s="763"/>
      <c r="AC373" s="764"/>
      <c r="AD373" s="767"/>
      <c r="AE373" s="763"/>
      <c r="AF373" s="763"/>
      <c r="AG373" s="763"/>
      <c r="AH373" s="764"/>
      <c r="AI373" s="767"/>
      <c r="AJ373" s="765"/>
      <c r="AK373" s="892">
        <f t="shared" si="357"/>
        <v>0</v>
      </c>
      <c r="AL373" s="884">
        <f t="shared" si="358"/>
        <v>0</v>
      </c>
      <c r="AM373" s="883">
        <f t="shared" si="359"/>
        <v>0</v>
      </c>
      <c r="AN373" s="884">
        <f t="shared" si="360"/>
        <v>0</v>
      </c>
      <c r="AO373" s="883">
        <f t="shared" si="361"/>
        <v>0</v>
      </c>
      <c r="AP373" s="884">
        <f t="shared" si="362"/>
        <v>0</v>
      </c>
      <c r="AQ373" s="768">
        <f t="shared" si="363"/>
        <v>0</v>
      </c>
      <c r="AR373" s="883">
        <f t="shared" si="364"/>
        <v>0</v>
      </c>
      <c r="AS373" s="886">
        <f t="shared" si="365"/>
        <v>0</v>
      </c>
      <c r="AT373" s="888">
        <f t="shared" si="366"/>
        <v>0</v>
      </c>
      <c r="AU373" s="886">
        <f t="shared" si="367"/>
        <v>0</v>
      </c>
      <c r="AV373" s="886">
        <f t="shared" si="368"/>
        <v>0</v>
      </c>
      <c r="AW373" s="888">
        <f t="shared" si="369"/>
        <v>0</v>
      </c>
      <c r="AX373" s="886">
        <f t="shared" si="370"/>
        <v>0</v>
      </c>
      <c r="AY373" s="886">
        <f t="shared" si="371"/>
        <v>0</v>
      </c>
      <c r="AZ373" s="888">
        <f t="shared" si="372"/>
        <v>0</v>
      </c>
      <c r="BA373" s="884">
        <f t="shared" si="373"/>
        <v>0</v>
      </c>
      <c r="BB373" s="883">
        <f t="shared" si="374"/>
        <v>0</v>
      </c>
      <c r="BC373" s="884">
        <f t="shared" si="375"/>
        <v>0</v>
      </c>
      <c r="BD373" s="883">
        <f t="shared" si="376"/>
        <v>0</v>
      </c>
      <c r="BE373" s="886">
        <f t="shared" si="377"/>
        <v>0</v>
      </c>
      <c r="BF373" s="886">
        <f t="shared" si="378"/>
        <v>0</v>
      </c>
      <c r="BG373" s="888">
        <f t="shared" si="379"/>
        <v>0</v>
      </c>
      <c r="BH373" s="886">
        <f t="shared" si="380"/>
        <v>0</v>
      </c>
      <c r="BI373" s="886">
        <f t="shared" si="381"/>
        <v>0</v>
      </c>
      <c r="BJ373" s="890">
        <f t="shared" si="382"/>
        <v>0</v>
      </c>
      <c r="BK373" s="885">
        <f t="shared" si="383"/>
        <v>0</v>
      </c>
      <c r="BL373" s="885">
        <f t="shared" si="384"/>
        <v>0</v>
      </c>
      <c r="BM373" s="762"/>
      <c r="BN373" s="764"/>
      <c r="BO373" s="770"/>
      <c r="BP373" s="763"/>
      <c r="BQ373" s="764"/>
      <c r="BR373" s="770"/>
      <c r="BS373" s="768">
        <f t="shared" si="385"/>
        <v>0</v>
      </c>
      <c r="BT373" s="768">
        <f t="shared" si="386"/>
        <v>0</v>
      </c>
      <c r="BU373" s="771">
        <f t="shared" si="387"/>
        <v>0</v>
      </c>
      <c r="BV373" s="772"/>
      <c r="BW373" s="767"/>
      <c r="BX373" s="765"/>
      <c r="BY373" s="772"/>
      <c r="BZ373" s="767"/>
      <c r="CA373" s="765"/>
      <c r="CB373" s="763"/>
      <c r="CC373" s="763"/>
      <c r="CD373" s="765"/>
      <c r="CE373" s="773">
        <f t="shared" si="388"/>
        <v>0</v>
      </c>
      <c r="CF373" s="774">
        <f t="shared" si="389"/>
        <v>0</v>
      </c>
      <c r="CG373" s="775">
        <f t="shared" si="390"/>
        <v>0</v>
      </c>
      <c r="CH373" s="772"/>
      <c r="CI373" s="767"/>
      <c r="CJ373" s="776"/>
      <c r="CK373" s="874">
        <v>4909</v>
      </c>
      <c r="CL373" s="778">
        <v>4587</v>
      </c>
      <c r="CM373" s="764">
        <v>4273</v>
      </c>
      <c r="CN373" s="764">
        <v>3768</v>
      </c>
      <c r="CO373" s="779">
        <v>5102</v>
      </c>
      <c r="CP373" s="780">
        <v>4936</v>
      </c>
      <c r="CQ373" s="777">
        <v>1472</v>
      </c>
      <c r="CR373" s="778">
        <v>1674</v>
      </c>
      <c r="CS373" s="778">
        <v>1542</v>
      </c>
      <c r="CT373" s="778">
        <v>1425</v>
      </c>
      <c r="CU373" s="778">
        <v>1145</v>
      </c>
      <c r="CV373" s="764">
        <v>1185</v>
      </c>
      <c r="CW373" s="767">
        <v>1477</v>
      </c>
      <c r="CX373" s="765">
        <v>1327</v>
      </c>
      <c r="CY373" s="777"/>
      <c r="CZ373" s="778"/>
      <c r="DA373" s="778"/>
      <c r="DB373" s="778"/>
      <c r="DC373" s="778"/>
      <c r="DD373" s="764"/>
      <c r="DE373" s="779"/>
      <c r="DF373" s="776"/>
      <c r="DG373" s="892">
        <f t="shared" si="408"/>
        <v>1472</v>
      </c>
      <c r="DH373" s="884">
        <f t="shared" si="391"/>
        <v>1472</v>
      </c>
      <c r="DI373" s="883">
        <f t="shared" si="409"/>
        <v>1674</v>
      </c>
      <c r="DJ373" s="884">
        <f t="shared" si="392"/>
        <v>1674</v>
      </c>
      <c r="DK373" s="883">
        <f t="shared" si="410"/>
        <v>1542</v>
      </c>
      <c r="DL373" s="884">
        <f t="shared" si="393"/>
        <v>1542</v>
      </c>
      <c r="DM373" s="888">
        <f t="shared" si="414"/>
        <v>1425</v>
      </c>
      <c r="DN373" s="886">
        <f t="shared" si="394"/>
        <v>1425</v>
      </c>
      <c r="DO373" s="886">
        <f t="shared" si="415"/>
        <v>1425</v>
      </c>
      <c r="DP373" s="888">
        <f t="shared" si="411"/>
        <v>1145</v>
      </c>
      <c r="DQ373" s="886">
        <f t="shared" si="395"/>
        <v>1145</v>
      </c>
      <c r="DR373" s="886">
        <f t="shared" si="416"/>
        <v>1145</v>
      </c>
      <c r="DS373" s="888">
        <f t="shared" si="412"/>
        <v>1185</v>
      </c>
      <c r="DT373" s="886">
        <f t="shared" si="396"/>
        <v>1185</v>
      </c>
      <c r="DU373" s="886">
        <f t="shared" si="417"/>
        <v>1185</v>
      </c>
      <c r="DV373" s="886">
        <f t="shared" si="397"/>
        <v>1185</v>
      </c>
      <c r="DW373" s="888">
        <f t="shared" si="413"/>
        <v>1477</v>
      </c>
      <c r="DX373" s="886">
        <f t="shared" si="398"/>
        <v>1477</v>
      </c>
      <c r="DY373" s="886">
        <f t="shared" si="399"/>
        <v>1477</v>
      </c>
      <c r="DZ373" s="954">
        <f t="shared" si="418"/>
        <v>1327</v>
      </c>
      <c r="EA373" s="885">
        <f t="shared" si="400"/>
        <v>1327</v>
      </c>
      <c r="EB373" s="885">
        <f t="shared" si="401"/>
        <v>1327</v>
      </c>
      <c r="EC373" s="772">
        <v>609</v>
      </c>
      <c r="ED373" s="779">
        <v>688</v>
      </c>
      <c r="EE373" s="781">
        <v>625</v>
      </c>
      <c r="EF373" s="763">
        <v>120</v>
      </c>
      <c r="EG373" s="767">
        <v>128</v>
      </c>
      <c r="EH373" s="782">
        <v>92</v>
      </c>
      <c r="EI373" s="774">
        <f t="shared" si="402"/>
        <v>456</v>
      </c>
      <c r="EJ373" s="774">
        <f t="shared" si="403"/>
        <v>661</v>
      </c>
      <c r="EK373" s="775">
        <f t="shared" si="404"/>
        <v>610</v>
      </c>
      <c r="EL373" s="772">
        <v>109</v>
      </c>
      <c r="EM373" s="767">
        <v>83</v>
      </c>
      <c r="EN373" s="770">
        <v>92</v>
      </c>
      <c r="EO373" s="772">
        <v>236</v>
      </c>
      <c r="EP373" s="767">
        <v>215</v>
      </c>
      <c r="EQ373" s="782">
        <v>216</v>
      </c>
      <c r="ER373" s="772">
        <v>241</v>
      </c>
      <c r="ES373" s="779">
        <v>208</v>
      </c>
      <c r="ET373" s="770">
        <v>245</v>
      </c>
      <c r="EU373" s="774">
        <f t="shared" si="405"/>
        <v>839</v>
      </c>
      <c r="EV373" s="774">
        <f t="shared" si="406"/>
        <v>639</v>
      </c>
      <c r="EW373" s="775">
        <f t="shared" si="407"/>
        <v>632</v>
      </c>
      <c r="EX373" s="772">
        <v>222</v>
      </c>
      <c r="EY373" s="767">
        <v>257</v>
      </c>
      <c r="EZ373" s="770">
        <v>217</v>
      </c>
    </row>
    <row r="374" spans="1:156">
      <c r="A374" s="759" t="s">
        <v>17</v>
      </c>
      <c r="B374" s="760" t="s">
        <v>1157</v>
      </c>
      <c r="C374" s="836" t="s">
        <v>1167</v>
      </c>
      <c r="D374" s="761">
        <v>207670</v>
      </c>
      <c r="E374" s="788">
        <v>8</v>
      </c>
      <c r="F374" s="762"/>
      <c r="G374" s="763"/>
      <c r="H374" s="763"/>
      <c r="I374" s="764"/>
      <c r="J374" s="764"/>
      <c r="K374" s="764"/>
      <c r="L374" s="765"/>
      <c r="M374" s="762"/>
      <c r="N374" s="763"/>
      <c r="O374" s="766"/>
      <c r="P374" s="766"/>
      <c r="Q374" s="763"/>
      <c r="R374" s="763"/>
      <c r="S374" s="763"/>
      <c r="T374" s="763"/>
      <c r="U374" s="763"/>
      <c r="V374" s="764"/>
      <c r="W374" s="767"/>
      <c r="X374" s="765"/>
      <c r="Y374" s="762"/>
      <c r="Z374" s="763"/>
      <c r="AA374" s="763"/>
      <c r="AB374" s="763"/>
      <c r="AC374" s="764"/>
      <c r="AD374" s="767"/>
      <c r="AE374" s="763"/>
      <c r="AF374" s="763"/>
      <c r="AG374" s="763"/>
      <c r="AH374" s="764"/>
      <c r="AI374" s="767"/>
      <c r="AJ374" s="765"/>
      <c r="AK374" s="892">
        <f t="shared" si="357"/>
        <v>0</v>
      </c>
      <c r="AL374" s="884">
        <f t="shared" si="358"/>
        <v>0</v>
      </c>
      <c r="AM374" s="883">
        <f t="shared" si="359"/>
        <v>0</v>
      </c>
      <c r="AN374" s="884">
        <f t="shared" si="360"/>
        <v>0</v>
      </c>
      <c r="AO374" s="883">
        <f t="shared" si="361"/>
        <v>0</v>
      </c>
      <c r="AP374" s="884">
        <f t="shared" si="362"/>
        <v>0</v>
      </c>
      <c r="AQ374" s="768">
        <f t="shared" si="363"/>
        <v>0</v>
      </c>
      <c r="AR374" s="883">
        <f t="shared" si="364"/>
        <v>0</v>
      </c>
      <c r="AS374" s="886">
        <f t="shared" si="365"/>
        <v>0</v>
      </c>
      <c r="AT374" s="888">
        <f t="shared" si="366"/>
        <v>0</v>
      </c>
      <c r="AU374" s="886">
        <f t="shared" si="367"/>
        <v>0</v>
      </c>
      <c r="AV374" s="886">
        <f t="shared" si="368"/>
        <v>0</v>
      </c>
      <c r="AW374" s="888">
        <f t="shared" si="369"/>
        <v>0</v>
      </c>
      <c r="AX374" s="886">
        <f t="shared" si="370"/>
        <v>0</v>
      </c>
      <c r="AY374" s="886">
        <f t="shared" si="371"/>
        <v>0</v>
      </c>
      <c r="AZ374" s="888">
        <f t="shared" si="372"/>
        <v>0</v>
      </c>
      <c r="BA374" s="884">
        <f t="shared" si="373"/>
        <v>0</v>
      </c>
      <c r="BB374" s="883">
        <f t="shared" si="374"/>
        <v>0</v>
      </c>
      <c r="BC374" s="884">
        <f t="shared" si="375"/>
        <v>0</v>
      </c>
      <c r="BD374" s="883">
        <f t="shared" si="376"/>
        <v>0</v>
      </c>
      <c r="BE374" s="886">
        <f t="shared" si="377"/>
        <v>0</v>
      </c>
      <c r="BF374" s="886">
        <f t="shared" si="378"/>
        <v>0</v>
      </c>
      <c r="BG374" s="888">
        <f t="shared" si="379"/>
        <v>0</v>
      </c>
      <c r="BH374" s="886">
        <f t="shared" si="380"/>
        <v>0</v>
      </c>
      <c r="BI374" s="886">
        <f t="shared" si="381"/>
        <v>0</v>
      </c>
      <c r="BJ374" s="890">
        <f t="shared" si="382"/>
        <v>0</v>
      </c>
      <c r="BK374" s="885">
        <f t="shared" si="383"/>
        <v>0</v>
      </c>
      <c r="BL374" s="885">
        <f t="shared" si="384"/>
        <v>0</v>
      </c>
      <c r="BM374" s="762"/>
      <c r="BN374" s="764"/>
      <c r="BO374" s="770"/>
      <c r="BP374" s="763"/>
      <c r="BQ374" s="764"/>
      <c r="BR374" s="770"/>
      <c r="BS374" s="768">
        <f t="shared" si="385"/>
        <v>0</v>
      </c>
      <c r="BT374" s="768">
        <f t="shared" si="386"/>
        <v>0</v>
      </c>
      <c r="BU374" s="771">
        <f t="shared" si="387"/>
        <v>0</v>
      </c>
      <c r="BV374" s="772"/>
      <c r="BW374" s="767"/>
      <c r="BX374" s="765"/>
      <c r="BY374" s="772"/>
      <c r="BZ374" s="767"/>
      <c r="CA374" s="765"/>
      <c r="CB374" s="763"/>
      <c r="CC374" s="763"/>
      <c r="CD374" s="765"/>
      <c r="CE374" s="773">
        <f t="shared" si="388"/>
        <v>0</v>
      </c>
      <c r="CF374" s="774">
        <f t="shared" si="389"/>
        <v>0</v>
      </c>
      <c r="CG374" s="775">
        <f t="shared" si="390"/>
        <v>0</v>
      </c>
      <c r="CH374" s="772"/>
      <c r="CI374" s="767"/>
      <c r="CJ374" s="776"/>
      <c r="CK374" s="874">
        <v>2756</v>
      </c>
      <c r="CL374" s="778">
        <v>2908</v>
      </c>
      <c r="CM374" s="764">
        <v>3239</v>
      </c>
      <c r="CN374" s="764">
        <v>3242</v>
      </c>
      <c r="CO374" s="779">
        <v>3887</v>
      </c>
      <c r="CP374" s="780">
        <v>4042</v>
      </c>
      <c r="CQ374" s="777">
        <v>840</v>
      </c>
      <c r="CR374" s="778">
        <v>670</v>
      </c>
      <c r="CS374" s="778">
        <v>657</v>
      </c>
      <c r="CT374" s="778">
        <v>495</v>
      </c>
      <c r="CU374" s="778">
        <v>760</v>
      </c>
      <c r="CV374" s="764">
        <v>756</v>
      </c>
      <c r="CW374" s="767">
        <v>940</v>
      </c>
      <c r="CX374" s="765">
        <v>947</v>
      </c>
      <c r="CY374" s="777"/>
      <c r="CZ374" s="778"/>
      <c r="DA374" s="778"/>
      <c r="DB374" s="778"/>
      <c r="DC374" s="778"/>
      <c r="DD374" s="764"/>
      <c r="DE374" s="779"/>
      <c r="DF374" s="776"/>
      <c r="DG374" s="892">
        <f t="shared" si="408"/>
        <v>840</v>
      </c>
      <c r="DH374" s="884">
        <f t="shared" si="391"/>
        <v>840</v>
      </c>
      <c r="DI374" s="883">
        <f t="shared" si="409"/>
        <v>670</v>
      </c>
      <c r="DJ374" s="884">
        <f t="shared" si="392"/>
        <v>670</v>
      </c>
      <c r="DK374" s="883">
        <f t="shared" si="410"/>
        <v>657</v>
      </c>
      <c r="DL374" s="884">
        <f t="shared" si="393"/>
        <v>657</v>
      </c>
      <c r="DM374" s="888">
        <f t="shared" si="414"/>
        <v>495</v>
      </c>
      <c r="DN374" s="886">
        <f t="shared" si="394"/>
        <v>495</v>
      </c>
      <c r="DO374" s="886">
        <f t="shared" si="415"/>
        <v>495</v>
      </c>
      <c r="DP374" s="888">
        <f t="shared" si="411"/>
        <v>760</v>
      </c>
      <c r="DQ374" s="886">
        <f t="shared" si="395"/>
        <v>760</v>
      </c>
      <c r="DR374" s="886">
        <f t="shared" si="416"/>
        <v>760</v>
      </c>
      <c r="DS374" s="888">
        <f t="shared" si="412"/>
        <v>756</v>
      </c>
      <c r="DT374" s="886">
        <f t="shared" si="396"/>
        <v>756</v>
      </c>
      <c r="DU374" s="886">
        <f t="shared" si="417"/>
        <v>756</v>
      </c>
      <c r="DV374" s="886">
        <f t="shared" si="397"/>
        <v>756</v>
      </c>
      <c r="DW374" s="888">
        <f t="shared" si="413"/>
        <v>940</v>
      </c>
      <c r="DX374" s="886">
        <f t="shared" si="398"/>
        <v>940</v>
      </c>
      <c r="DY374" s="886">
        <f t="shared" si="399"/>
        <v>940</v>
      </c>
      <c r="DZ374" s="954">
        <f t="shared" si="418"/>
        <v>947</v>
      </c>
      <c r="EA374" s="885">
        <f t="shared" si="400"/>
        <v>947</v>
      </c>
      <c r="EB374" s="885">
        <f t="shared" si="401"/>
        <v>947</v>
      </c>
      <c r="EC374" s="772">
        <v>366</v>
      </c>
      <c r="ED374" s="779">
        <v>423</v>
      </c>
      <c r="EE374" s="781">
        <v>422</v>
      </c>
      <c r="EF374" s="763">
        <v>69</v>
      </c>
      <c r="EG374" s="767">
        <v>86</v>
      </c>
      <c r="EH374" s="782">
        <v>77</v>
      </c>
      <c r="EI374" s="774">
        <f t="shared" si="402"/>
        <v>321</v>
      </c>
      <c r="EJ374" s="774">
        <f t="shared" si="403"/>
        <v>431</v>
      </c>
      <c r="EK374" s="775">
        <f t="shared" si="404"/>
        <v>448</v>
      </c>
      <c r="EL374" s="772">
        <v>45</v>
      </c>
      <c r="EM374" s="767">
        <v>59</v>
      </c>
      <c r="EN374" s="770">
        <v>76</v>
      </c>
      <c r="EO374" s="772">
        <v>63</v>
      </c>
      <c r="EP374" s="767">
        <v>98</v>
      </c>
      <c r="EQ374" s="782">
        <v>109</v>
      </c>
      <c r="ER374" s="772">
        <v>97</v>
      </c>
      <c r="ES374" s="779">
        <v>137</v>
      </c>
      <c r="ET374" s="770">
        <v>166</v>
      </c>
      <c r="EU374" s="774">
        <f t="shared" si="405"/>
        <v>290</v>
      </c>
      <c r="EV374" s="774">
        <f t="shared" si="406"/>
        <v>466</v>
      </c>
      <c r="EW374" s="775">
        <f t="shared" si="407"/>
        <v>405</v>
      </c>
      <c r="EX374" s="772">
        <v>122</v>
      </c>
      <c r="EY374" s="767">
        <v>123</v>
      </c>
      <c r="EZ374" s="770">
        <v>101</v>
      </c>
    </row>
    <row r="375" spans="1:156">
      <c r="A375" s="759" t="s">
        <v>17</v>
      </c>
      <c r="B375" s="760" t="s">
        <v>1154</v>
      </c>
      <c r="C375" s="817"/>
      <c r="D375" s="761">
        <v>207935</v>
      </c>
      <c r="E375" s="787">
        <v>8</v>
      </c>
      <c r="F375" s="762"/>
      <c r="G375" s="763"/>
      <c r="H375" s="763"/>
      <c r="I375" s="764"/>
      <c r="J375" s="764"/>
      <c r="K375" s="764"/>
      <c r="L375" s="765"/>
      <c r="M375" s="762"/>
      <c r="N375" s="763"/>
      <c r="O375" s="766"/>
      <c r="P375" s="766"/>
      <c r="Q375" s="763"/>
      <c r="R375" s="763"/>
      <c r="S375" s="763"/>
      <c r="T375" s="763"/>
      <c r="U375" s="763"/>
      <c r="V375" s="764"/>
      <c r="W375" s="767"/>
      <c r="X375" s="765"/>
      <c r="Y375" s="762"/>
      <c r="Z375" s="763"/>
      <c r="AA375" s="763"/>
      <c r="AB375" s="763"/>
      <c r="AC375" s="764"/>
      <c r="AD375" s="767"/>
      <c r="AE375" s="763"/>
      <c r="AF375" s="763"/>
      <c r="AG375" s="763"/>
      <c r="AH375" s="764"/>
      <c r="AI375" s="767"/>
      <c r="AJ375" s="765"/>
      <c r="AK375" s="892">
        <f t="shared" si="357"/>
        <v>0</v>
      </c>
      <c r="AL375" s="884">
        <f t="shared" si="358"/>
        <v>0</v>
      </c>
      <c r="AM375" s="883">
        <f t="shared" si="359"/>
        <v>0</v>
      </c>
      <c r="AN375" s="884">
        <f t="shared" si="360"/>
        <v>0</v>
      </c>
      <c r="AO375" s="883">
        <f t="shared" si="361"/>
        <v>0</v>
      </c>
      <c r="AP375" s="884">
        <f t="shared" si="362"/>
        <v>0</v>
      </c>
      <c r="AQ375" s="768">
        <f t="shared" si="363"/>
        <v>0</v>
      </c>
      <c r="AR375" s="883">
        <f t="shared" si="364"/>
        <v>0</v>
      </c>
      <c r="AS375" s="886">
        <f t="shared" si="365"/>
        <v>0</v>
      </c>
      <c r="AT375" s="888">
        <f t="shared" si="366"/>
        <v>0</v>
      </c>
      <c r="AU375" s="886">
        <f t="shared" si="367"/>
        <v>0</v>
      </c>
      <c r="AV375" s="886">
        <f t="shared" si="368"/>
        <v>0</v>
      </c>
      <c r="AW375" s="888">
        <f t="shared" si="369"/>
        <v>0</v>
      </c>
      <c r="AX375" s="886">
        <f t="shared" si="370"/>
        <v>0</v>
      </c>
      <c r="AY375" s="886">
        <f t="shared" si="371"/>
        <v>0</v>
      </c>
      <c r="AZ375" s="888">
        <f t="shared" si="372"/>
        <v>0</v>
      </c>
      <c r="BA375" s="884">
        <f t="shared" si="373"/>
        <v>0</v>
      </c>
      <c r="BB375" s="883">
        <f t="shared" si="374"/>
        <v>0</v>
      </c>
      <c r="BC375" s="884">
        <f t="shared" si="375"/>
        <v>0</v>
      </c>
      <c r="BD375" s="883">
        <f t="shared" si="376"/>
        <v>0</v>
      </c>
      <c r="BE375" s="886">
        <f t="shared" si="377"/>
        <v>0</v>
      </c>
      <c r="BF375" s="886">
        <f t="shared" si="378"/>
        <v>0</v>
      </c>
      <c r="BG375" s="888">
        <f t="shared" si="379"/>
        <v>0</v>
      </c>
      <c r="BH375" s="886">
        <f t="shared" si="380"/>
        <v>0</v>
      </c>
      <c r="BI375" s="886">
        <f t="shared" si="381"/>
        <v>0</v>
      </c>
      <c r="BJ375" s="890">
        <f t="shared" si="382"/>
        <v>0</v>
      </c>
      <c r="BK375" s="885">
        <f t="shared" si="383"/>
        <v>0</v>
      </c>
      <c r="BL375" s="885">
        <f t="shared" si="384"/>
        <v>0</v>
      </c>
      <c r="BM375" s="762"/>
      <c r="BN375" s="764"/>
      <c r="BO375" s="770"/>
      <c r="BP375" s="763"/>
      <c r="BQ375" s="764"/>
      <c r="BR375" s="770"/>
      <c r="BS375" s="768">
        <f t="shared" si="385"/>
        <v>0</v>
      </c>
      <c r="BT375" s="768">
        <f t="shared" si="386"/>
        <v>0</v>
      </c>
      <c r="BU375" s="771">
        <f t="shared" si="387"/>
        <v>0</v>
      </c>
      <c r="BV375" s="772"/>
      <c r="BW375" s="767"/>
      <c r="BX375" s="765"/>
      <c r="BY375" s="772"/>
      <c r="BZ375" s="767"/>
      <c r="CA375" s="765"/>
      <c r="CB375" s="763"/>
      <c r="CC375" s="763"/>
      <c r="CD375" s="765"/>
      <c r="CE375" s="773">
        <f t="shared" si="388"/>
        <v>0</v>
      </c>
      <c r="CF375" s="774">
        <f t="shared" si="389"/>
        <v>0</v>
      </c>
      <c r="CG375" s="775">
        <f t="shared" si="390"/>
        <v>0</v>
      </c>
      <c r="CH375" s="772"/>
      <c r="CI375" s="767"/>
      <c r="CJ375" s="776"/>
      <c r="CK375" s="874">
        <v>3999</v>
      </c>
      <c r="CL375" s="778">
        <v>3965</v>
      </c>
      <c r="CM375" s="764">
        <v>4352</v>
      </c>
      <c r="CN375" s="764">
        <v>4896</v>
      </c>
      <c r="CO375" s="779">
        <v>6441</v>
      </c>
      <c r="CP375" s="780">
        <v>6445</v>
      </c>
      <c r="CQ375" s="777">
        <v>1229</v>
      </c>
      <c r="CR375" s="778">
        <v>1289</v>
      </c>
      <c r="CS375" s="778">
        <v>1139</v>
      </c>
      <c r="CT375" s="778">
        <v>1084</v>
      </c>
      <c r="CU375" s="778">
        <v>1428</v>
      </c>
      <c r="CV375" s="764">
        <v>1527</v>
      </c>
      <c r="CW375" s="767">
        <v>2447</v>
      </c>
      <c r="CX375" s="765">
        <v>2434</v>
      </c>
      <c r="CY375" s="777"/>
      <c r="CZ375" s="778"/>
      <c r="DA375" s="778"/>
      <c r="DB375" s="778"/>
      <c r="DC375" s="778"/>
      <c r="DD375" s="764"/>
      <c r="DE375" s="779"/>
      <c r="DF375" s="776"/>
      <c r="DG375" s="892">
        <f t="shared" si="408"/>
        <v>1229</v>
      </c>
      <c r="DH375" s="884">
        <f t="shared" si="391"/>
        <v>1229</v>
      </c>
      <c r="DI375" s="883">
        <f t="shared" si="409"/>
        <v>1289</v>
      </c>
      <c r="DJ375" s="884">
        <f t="shared" si="392"/>
        <v>1289</v>
      </c>
      <c r="DK375" s="883">
        <f t="shared" si="410"/>
        <v>1139</v>
      </c>
      <c r="DL375" s="884">
        <f t="shared" si="393"/>
        <v>1139</v>
      </c>
      <c r="DM375" s="888">
        <f t="shared" si="414"/>
        <v>1084</v>
      </c>
      <c r="DN375" s="886">
        <f t="shared" si="394"/>
        <v>1084</v>
      </c>
      <c r="DO375" s="886">
        <f t="shared" si="415"/>
        <v>1084</v>
      </c>
      <c r="DP375" s="888">
        <f t="shared" si="411"/>
        <v>1428</v>
      </c>
      <c r="DQ375" s="886">
        <f t="shared" si="395"/>
        <v>1428</v>
      </c>
      <c r="DR375" s="886">
        <f t="shared" si="416"/>
        <v>1428</v>
      </c>
      <c r="DS375" s="888">
        <f t="shared" si="412"/>
        <v>1527</v>
      </c>
      <c r="DT375" s="886">
        <f t="shared" si="396"/>
        <v>1527</v>
      </c>
      <c r="DU375" s="886">
        <f t="shared" si="417"/>
        <v>1527</v>
      </c>
      <c r="DV375" s="886">
        <f t="shared" si="397"/>
        <v>1527</v>
      </c>
      <c r="DW375" s="888">
        <f t="shared" si="413"/>
        <v>2447</v>
      </c>
      <c r="DX375" s="886">
        <f t="shared" si="398"/>
        <v>2447</v>
      </c>
      <c r="DY375" s="886">
        <f t="shared" si="399"/>
        <v>2447</v>
      </c>
      <c r="DZ375" s="954">
        <f t="shared" si="418"/>
        <v>2434</v>
      </c>
      <c r="EA375" s="885">
        <f t="shared" si="400"/>
        <v>2434</v>
      </c>
      <c r="EB375" s="885">
        <f t="shared" si="401"/>
        <v>2434</v>
      </c>
      <c r="EC375" s="772">
        <v>915</v>
      </c>
      <c r="ED375" s="779">
        <v>1268</v>
      </c>
      <c r="EE375" s="781">
        <v>1244</v>
      </c>
      <c r="EF375" s="763">
        <v>102</v>
      </c>
      <c r="EG375" s="767">
        <v>130</v>
      </c>
      <c r="EH375" s="782">
        <v>125</v>
      </c>
      <c r="EI375" s="774">
        <f t="shared" si="402"/>
        <v>510</v>
      </c>
      <c r="EJ375" s="774">
        <f t="shared" si="403"/>
        <v>1049</v>
      </c>
      <c r="EK375" s="775">
        <f t="shared" si="404"/>
        <v>1065</v>
      </c>
      <c r="EL375" s="772">
        <v>142</v>
      </c>
      <c r="EM375" s="767">
        <v>182</v>
      </c>
      <c r="EN375" s="770">
        <v>205</v>
      </c>
      <c r="EO375" s="772">
        <v>213</v>
      </c>
      <c r="EP375" s="767">
        <v>279</v>
      </c>
      <c r="EQ375" s="782">
        <v>292</v>
      </c>
      <c r="ER375" s="772">
        <v>165</v>
      </c>
      <c r="ES375" s="779">
        <v>201</v>
      </c>
      <c r="ET375" s="770">
        <v>250</v>
      </c>
      <c r="EU375" s="774">
        <f t="shared" si="405"/>
        <v>564</v>
      </c>
      <c r="EV375" s="774">
        <f t="shared" si="406"/>
        <v>766</v>
      </c>
      <c r="EW375" s="775">
        <f t="shared" si="407"/>
        <v>780</v>
      </c>
      <c r="EX375" s="772">
        <v>321</v>
      </c>
      <c r="EY375" s="767">
        <v>354</v>
      </c>
      <c r="EZ375" s="770">
        <v>325</v>
      </c>
    </row>
    <row r="376" spans="1:156">
      <c r="A376" s="759" t="s">
        <v>17</v>
      </c>
      <c r="B376" s="785" t="s">
        <v>1155</v>
      </c>
      <c r="C376" s="817"/>
      <c r="D376" s="761">
        <v>207281</v>
      </c>
      <c r="E376" s="787">
        <v>9</v>
      </c>
      <c r="F376" s="762"/>
      <c r="G376" s="763"/>
      <c r="H376" s="763"/>
      <c r="I376" s="764"/>
      <c r="J376" s="764"/>
      <c r="K376" s="764"/>
      <c r="L376" s="765"/>
      <c r="M376" s="762"/>
      <c r="N376" s="763"/>
      <c r="O376" s="766"/>
      <c r="P376" s="766"/>
      <c r="Q376" s="763"/>
      <c r="R376" s="763"/>
      <c r="S376" s="763"/>
      <c r="T376" s="763"/>
      <c r="U376" s="763"/>
      <c r="V376" s="764"/>
      <c r="W376" s="767"/>
      <c r="X376" s="765"/>
      <c r="Y376" s="762"/>
      <c r="Z376" s="763"/>
      <c r="AA376" s="763"/>
      <c r="AB376" s="763"/>
      <c r="AC376" s="764"/>
      <c r="AD376" s="767"/>
      <c r="AE376" s="763"/>
      <c r="AF376" s="763"/>
      <c r="AG376" s="763"/>
      <c r="AH376" s="764"/>
      <c r="AI376" s="767"/>
      <c r="AJ376" s="765"/>
      <c r="AK376" s="892">
        <f t="shared" si="357"/>
        <v>0</v>
      </c>
      <c r="AL376" s="884">
        <f t="shared" si="358"/>
        <v>0</v>
      </c>
      <c r="AM376" s="883">
        <f t="shared" si="359"/>
        <v>0</v>
      </c>
      <c r="AN376" s="884">
        <f t="shared" si="360"/>
        <v>0</v>
      </c>
      <c r="AO376" s="883">
        <f t="shared" si="361"/>
        <v>0</v>
      </c>
      <c r="AP376" s="884">
        <f t="shared" si="362"/>
        <v>0</v>
      </c>
      <c r="AQ376" s="768">
        <f t="shared" si="363"/>
        <v>0</v>
      </c>
      <c r="AR376" s="883">
        <f t="shared" si="364"/>
        <v>0</v>
      </c>
      <c r="AS376" s="886">
        <f t="shared" si="365"/>
        <v>0</v>
      </c>
      <c r="AT376" s="888">
        <f t="shared" si="366"/>
        <v>0</v>
      </c>
      <c r="AU376" s="886">
        <f t="shared" si="367"/>
        <v>0</v>
      </c>
      <c r="AV376" s="886">
        <f t="shared" si="368"/>
        <v>0</v>
      </c>
      <c r="AW376" s="888">
        <f t="shared" si="369"/>
        <v>0</v>
      </c>
      <c r="AX376" s="886">
        <f t="shared" si="370"/>
        <v>0</v>
      </c>
      <c r="AY376" s="886">
        <f t="shared" si="371"/>
        <v>0</v>
      </c>
      <c r="AZ376" s="888">
        <f t="shared" si="372"/>
        <v>0</v>
      </c>
      <c r="BA376" s="884">
        <f t="shared" si="373"/>
        <v>0</v>
      </c>
      <c r="BB376" s="883">
        <f t="shared" si="374"/>
        <v>0</v>
      </c>
      <c r="BC376" s="884">
        <f t="shared" si="375"/>
        <v>0</v>
      </c>
      <c r="BD376" s="883">
        <f t="shared" si="376"/>
        <v>0</v>
      </c>
      <c r="BE376" s="886">
        <f t="shared" si="377"/>
        <v>0</v>
      </c>
      <c r="BF376" s="886">
        <f t="shared" si="378"/>
        <v>0</v>
      </c>
      <c r="BG376" s="888">
        <f t="shared" si="379"/>
        <v>0</v>
      </c>
      <c r="BH376" s="886">
        <f t="shared" si="380"/>
        <v>0</v>
      </c>
      <c r="BI376" s="886">
        <f t="shared" si="381"/>
        <v>0</v>
      </c>
      <c r="BJ376" s="890">
        <f t="shared" si="382"/>
        <v>0</v>
      </c>
      <c r="BK376" s="885">
        <f t="shared" si="383"/>
        <v>0</v>
      </c>
      <c r="BL376" s="885">
        <f t="shared" si="384"/>
        <v>0</v>
      </c>
      <c r="BM376" s="762"/>
      <c r="BN376" s="764"/>
      <c r="BO376" s="770"/>
      <c r="BP376" s="763"/>
      <c r="BQ376" s="764"/>
      <c r="BR376" s="770"/>
      <c r="BS376" s="768">
        <f t="shared" si="385"/>
        <v>0</v>
      </c>
      <c r="BT376" s="768">
        <f t="shared" si="386"/>
        <v>0</v>
      </c>
      <c r="BU376" s="771">
        <f t="shared" si="387"/>
        <v>0</v>
      </c>
      <c r="BV376" s="772"/>
      <c r="BW376" s="767"/>
      <c r="BX376" s="765"/>
      <c r="BY376" s="772"/>
      <c r="BZ376" s="767"/>
      <c r="CA376" s="765"/>
      <c r="CB376" s="763"/>
      <c r="CC376" s="763"/>
      <c r="CD376" s="765"/>
      <c r="CE376" s="773">
        <f t="shared" si="388"/>
        <v>0</v>
      </c>
      <c r="CF376" s="774">
        <f t="shared" si="389"/>
        <v>0</v>
      </c>
      <c r="CG376" s="775">
        <f t="shared" si="390"/>
        <v>0</v>
      </c>
      <c r="CH376" s="772"/>
      <c r="CI376" s="767"/>
      <c r="CJ376" s="776"/>
      <c r="CK376" s="874">
        <v>2246</v>
      </c>
      <c r="CL376" s="778">
        <v>2309</v>
      </c>
      <c r="CM376" s="764">
        <v>2282</v>
      </c>
      <c r="CN376" s="764">
        <v>2106</v>
      </c>
      <c r="CO376" s="779">
        <v>2196</v>
      </c>
      <c r="CP376" s="780">
        <v>2194</v>
      </c>
      <c r="CQ376" s="777">
        <v>666</v>
      </c>
      <c r="CR376" s="778">
        <v>838</v>
      </c>
      <c r="CS376" s="778">
        <v>997</v>
      </c>
      <c r="CT376" s="778">
        <v>842</v>
      </c>
      <c r="CU376" s="778">
        <v>826</v>
      </c>
      <c r="CV376" s="764">
        <v>676</v>
      </c>
      <c r="CW376" s="767">
        <v>800</v>
      </c>
      <c r="CX376" s="765">
        <v>781</v>
      </c>
      <c r="CY376" s="777"/>
      <c r="CZ376" s="778"/>
      <c r="DA376" s="778"/>
      <c r="DB376" s="778"/>
      <c r="DC376" s="778"/>
      <c r="DD376" s="764"/>
      <c r="DE376" s="779"/>
      <c r="DF376" s="776"/>
      <c r="DG376" s="892">
        <f t="shared" si="408"/>
        <v>666</v>
      </c>
      <c r="DH376" s="884">
        <f t="shared" si="391"/>
        <v>666</v>
      </c>
      <c r="DI376" s="883">
        <f t="shared" si="409"/>
        <v>838</v>
      </c>
      <c r="DJ376" s="884">
        <f t="shared" si="392"/>
        <v>838</v>
      </c>
      <c r="DK376" s="883">
        <f t="shared" si="410"/>
        <v>997</v>
      </c>
      <c r="DL376" s="884">
        <f t="shared" si="393"/>
        <v>997</v>
      </c>
      <c r="DM376" s="888">
        <f t="shared" si="414"/>
        <v>842</v>
      </c>
      <c r="DN376" s="886">
        <f t="shared" si="394"/>
        <v>842</v>
      </c>
      <c r="DO376" s="886">
        <f t="shared" si="415"/>
        <v>842</v>
      </c>
      <c r="DP376" s="888">
        <f t="shared" si="411"/>
        <v>826</v>
      </c>
      <c r="DQ376" s="886">
        <f t="shared" si="395"/>
        <v>826</v>
      </c>
      <c r="DR376" s="886">
        <f t="shared" si="416"/>
        <v>826</v>
      </c>
      <c r="DS376" s="888">
        <f t="shared" si="412"/>
        <v>676</v>
      </c>
      <c r="DT376" s="886">
        <f t="shared" si="396"/>
        <v>676</v>
      </c>
      <c r="DU376" s="886">
        <f t="shared" si="417"/>
        <v>676</v>
      </c>
      <c r="DV376" s="886">
        <f t="shared" si="397"/>
        <v>676</v>
      </c>
      <c r="DW376" s="888">
        <f t="shared" si="413"/>
        <v>800</v>
      </c>
      <c r="DX376" s="886">
        <f t="shared" si="398"/>
        <v>800</v>
      </c>
      <c r="DY376" s="886">
        <f t="shared" si="399"/>
        <v>800</v>
      </c>
      <c r="DZ376" s="954">
        <f t="shared" si="418"/>
        <v>781</v>
      </c>
      <c r="EA376" s="885">
        <f t="shared" si="400"/>
        <v>781</v>
      </c>
      <c r="EB376" s="885">
        <f t="shared" si="401"/>
        <v>781</v>
      </c>
      <c r="EC376" s="772">
        <v>383</v>
      </c>
      <c r="ED376" s="779">
        <v>432</v>
      </c>
      <c r="EE376" s="781">
        <v>401</v>
      </c>
      <c r="EF376" s="763">
        <v>87</v>
      </c>
      <c r="EG376" s="767">
        <v>84</v>
      </c>
      <c r="EH376" s="782">
        <v>82</v>
      </c>
      <c r="EI376" s="774">
        <f t="shared" si="402"/>
        <v>206</v>
      </c>
      <c r="EJ376" s="774">
        <f t="shared" si="403"/>
        <v>284</v>
      </c>
      <c r="EK376" s="775">
        <f t="shared" si="404"/>
        <v>298</v>
      </c>
      <c r="EL376" s="772">
        <v>128</v>
      </c>
      <c r="EM376" s="767">
        <v>158</v>
      </c>
      <c r="EN376" s="770">
        <v>139</v>
      </c>
      <c r="EO376" s="772">
        <v>78</v>
      </c>
      <c r="EP376" s="767">
        <v>62</v>
      </c>
      <c r="EQ376" s="782">
        <v>66</v>
      </c>
      <c r="ER376" s="772">
        <v>264</v>
      </c>
      <c r="ES376" s="779">
        <v>259</v>
      </c>
      <c r="ET376" s="770">
        <v>174</v>
      </c>
      <c r="EU376" s="774">
        <f t="shared" si="405"/>
        <v>372</v>
      </c>
      <c r="EV376" s="774">
        <f t="shared" si="406"/>
        <v>347</v>
      </c>
      <c r="EW376" s="775">
        <f t="shared" si="407"/>
        <v>297</v>
      </c>
      <c r="EX376" s="772">
        <v>218</v>
      </c>
      <c r="EY376" s="767">
        <v>181</v>
      </c>
      <c r="EZ376" s="770">
        <v>226</v>
      </c>
    </row>
    <row r="377" spans="1:156">
      <c r="A377" s="759" t="s">
        <v>17</v>
      </c>
      <c r="B377" s="760" t="s">
        <v>1158</v>
      </c>
      <c r="C377" s="817" t="s">
        <v>1168</v>
      </c>
      <c r="D377" s="761">
        <v>206923</v>
      </c>
      <c r="E377" s="787">
        <v>10</v>
      </c>
      <c r="F377" s="762"/>
      <c r="G377" s="763"/>
      <c r="H377" s="763"/>
      <c r="I377" s="764"/>
      <c r="J377" s="764"/>
      <c r="K377" s="764"/>
      <c r="L377" s="765"/>
      <c r="M377" s="762"/>
      <c r="N377" s="763"/>
      <c r="O377" s="766"/>
      <c r="P377" s="766"/>
      <c r="Q377" s="763"/>
      <c r="R377" s="763"/>
      <c r="S377" s="763"/>
      <c r="T377" s="763"/>
      <c r="U377" s="763"/>
      <c r="V377" s="764"/>
      <c r="W377" s="767"/>
      <c r="X377" s="765"/>
      <c r="Y377" s="762"/>
      <c r="Z377" s="763"/>
      <c r="AA377" s="763"/>
      <c r="AB377" s="763"/>
      <c r="AC377" s="764"/>
      <c r="AD377" s="767"/>
      <c r="AE377" s="763"/>
      <c r="AF377" s="763"/>
      <c r="AG377" s="763"/>
      <c r="AH377" s="764"/>
      <c r="AI377" s="767"/>
      <c r="AJ377" s="765"/>
      <c r="AK377" s="892">
        <f t="shared" si="357"/>
        <v>0</v>
      </c>
      <c r="AL377" s="884">
        <f t="shared" si="358"/>
        <v>0</v>
      </c>
      <c r="AM377" s="883">
        <f t="shared" si="359"/>
        <v>0</v>
      </c>
      <c r="AN377" s="884">
        <f t="shared" si="360"/>
        <v>0</v>
      </c>
      <c r="AO377" s="883">
        <f t="shared" si="361"/>
        <v>0</v>
      </c>
      <c r="AP377" s="884">
        <f t="shared" si="362"/>
        <v>0</v>
      </c>
      <c r="AQ377" s="768">
        <f t="shared" si="363"/>
        <v>0</v>
      </c>
      <c r="AR377" s="883">
        <f t="shared" si="364"/>
        <v>0</v>
      </c>
      <c r="AS377" s="886">
        <f t="shared" si="365"/>
        <v>0</v>
      </c>
      <c r="AT377" s="888">
        <f t="shared" si="366"/>
        <v>0</v>
      </c>
      <c r="AU377" s="886">
        <f t="shared" si="367"/>
        <v>0</v>
      </c>
      <c r="AV377" s="886">
        <f t="shared" si="368"/>
        <v>0</v>
      </c>
      <c r="AW377" s="888">
        <f t="shared" si="369"/>
        <v>0</v>
      </c>
      <c r="AX377" s="886">
        <f t="shared" si="370"/>
        <v>0</v>
      </c>
      <c r="AY377" s="886">
        <f t="shared" si="371"/>
        <v>0</v>
      </c>
      <c r="AZ377" s="888">
        <f t="shared" si="372"/>
        <v>0</v>
      </c>
      <c r="BA377" s="884">
        <f t="shared" si="373"/>
        <v>0</v>
      </c>
      <c r="BB377" s="883">
        <f t="shared" si="374"/>
        <v>0</v>
      </c>
      <c r="BC377" s="884">
        <f t="shared" si="375"/>
        <v>0</v>
      </c>
      <c r="BD377" s="883">
        <f t="shared" si="376"/>
        <v>0</v>
      </c>
      <c r="BE377" s="886">
        <f t="shared" si="377"/>
        <v>0</v>
      </c>
      <c r="BF377" s="886">
        <f t="shared" si="378"/>
        <v>0</v>
      </c>
      <c r="BG377" s="888">
        <f t="shared" si="379"/>
        <v>0</v>
      </c>
      <c r="BH377" s="886">
        <f t="shared" si="380"/>
        <v>0</v>
      </c>
      <c r="BI377" s="886">
        <f t="shared" si="381"/>
        <v>0</v>
      </c>
      <c r="BJ377" s="890">
        <f t="shared" si="382"/>
        <v>0</v>
      </c>
      <c r="BK377" s="885">
        <f t="shared" si="383"/>
        <v>0</v>
      </c>
      <c r="BL377" s="885">
        <f t="shared" si="384"/>
        <v>0</v>
      </c>
      <c r="BM377" s="762"/>
      <c r="BN377" s="764"/>
      <c r="BO377" s="770"/>
      <c r="BP377" s="763"/>
      <c r="BQ377" s="764"/>
      <c r="BR377" s="770"/>
      <c r="BS377" s="768">
        <f t="shared" si="385"/>
        <v>0</v>
      </c>
      <c r="BT377" s="768">
        <f t="shared" si="386"/>
        <v>0</v>
      </c>
      <c r="BU377" s="771">
        <f t="shared" si="387"/>
        <v>0</v>
      </c>
      <c r="BV377" s="772"/>
      <c r="BW377" s="767"/>
      <c r="BX377" s="765"/>
      <c r="BY377" s="772"/>
      <c r="BZ377" s="767"/>
      <c r="CA377" s="765"/>
      <c r="CB377" s="763"/>
      <c r="CC377" s="763"/>
      <c r="CD377" s="765"/>
      <c r="CE377" s="773">
        <f t="shared" si="388"/>
        <v>0</v>
      </c>
      <c r="CF377" s="774">
        <f t="shared" si="389"/>
        <v>0</v>
      </c>
      <c r="CG377" s="775">
        <f t="shared" si="390"/>
        <v>0</v>
      </c>
      <c r="CH377" s="772"/>
      <c r="CI377" s="767"/>
      <c r="CJ377" s="776"/>
      <c r="CK377" s="874">
        <v>718</v>
      </c>
      <c r="CL377" s="778">
        <v>741</v>
      </c>
      <c r="CM377" s="764">
        <v>751</v>
      </c>
      <c r="CN377" s="764">
        <v>826</v>
      </c>
      <c r="CO377" s="779">
        <v>858</v>
      </c>
      <c r="CP377" s="780">
        <v>908</v>
      </c>
      <c r="CQ377" s="777">
        <v>419</v>
      </c>
      <c r="CR377" s="778">
        <v>583</v>
      </c>
      <c r="CS377" s="778">
        <v>491</v>
      </c>
      <c r="CT377" s="778">
        <v>415</v>
      </c>
      <c r="CU377" s="778">
        <v>385</v>
      </c>
      <c r="CV377" s="764">
        <v>395</v>
      </c>
      <c r="CW377" s="767">
        <v>468</v>
      </c>
      <c r="CX377" s="765">
        <v>476</v>
      </c>
      <c r="CY377" s="777"/>
      <c r="CZ377" s="778"/>
      <c r="DA377" s="778"/>
      <c r="DB377" s="778"/>
      <c r="DC377" s="778"/>
      <c r="DD377" s="764"/>
      <c r="DE377" s="779"/>
      <c r="DF377" s="776"/>
      <c r="DG377" s="892">
        <f t="shared" si="408"/>
        <v>419</v>
      </c>
      <c r="DH377" s="884">
        <f t="shared" si="391"/>
        <v>419</v>
      </c>
      <c r="DI377" s="883">
        <f t="shared" si="409"/>
        <v>583</v>
      </c>
      <c r="DJ377" s="884">
        <f t="shared" si="392"/>
        <v>583</v>
      </c>
      <c r="DK377" s="883">
        <f t="shared" si="410"/>
        <v>491</v>
      </c>
      <c r="DL377" s="884">
        <f t="shared" si="393"/>
        <v>491</v>
      </c>
      <c r="DM377" s="888">
        <f t="shared" si="414"/>
        <v>415</v>
      </c>
      <c r="DN377" s="886">
        <f t="shared" si="394"/>
        <v>415</v>
      </c>
      <c r="DO377" s="886">
        <f t="shared" si="415"/>
        <v>415</v>
      </c>
      <c r="DP377" s="888">
        <f t="shared" si="411"/>
        <v>385</v>
      </c>
      <c r="DQ377" s="886">
        <f t="shared" si="395"/>
        <v>385</v>
      </c>
      <c r="DR377" s="886">
        <f t="shared" si="416"/>
        <v>385</v>
      </c>
      <c r="DS377" s="888">
        <f t="shared" si="412"/>
        <v>395</v>
      </c>
      <c r="DT377" s="886">
        <f t="shared" si="396"/>
        <v>395</v>
      </c>
      <c r="DU377" s="886">
        <f t="shared" si="417"/>
        <v>395</v>
      </c>
      <c r="DV377" s="886">
        <f t="shared" si="397"/>
        <v>395</v>
      </c>
      <c r="DW377" s="888">
        <f t="shared" si="413"/>
        <v>468</v>
      </c>
      <c r="DX377" s="886">
        <f t="shared" si="398"/>
        <v>468</v>
      </c>
      <c r="DY377" s="886">
        <f t="shared" si="399"/>
        <v>468</v>
      </c>
      <c r="DZ377" s="954">
        <f t="shared" si="418"/>
        <v>476</v>
      </c>
      <c r="EA377" s="885">
        <f t="shared" si="400"/>
        <v>476</v>
      </c>
      <c r="EB377" s="885">
        <f t="shared" si="401"/>
        <v>476</v>
      </c>
      <c r="EC377" s="772">
        <v>231</v>
      </c>
      <c r="ED377" s="779">
        <v>272</v>
      </c>
      <c r="EE377" s="781">
        <v>250</v>
      </c>
      <c r="EF377" s="763">
        <v>22</v>
      </c>
      <c r="EG377" s="767">
        <v>28</v>
      </c>
      <c r="EH377" s="782">
        <v>35</v>
      </c>
      <c r="EI377" s="774">
        <f t="shared" si="402"/>
        <v>142</v>
      </c>
      <c r="EJ377" s="774">
        <f t="shared" si="403"/>
        <v>168</v>
      </c>
      <c r="EK377" s="775">
        <f t="shared" si="404"/>
        <v>191</v>
      </c>
      <c r="EL377" s="772">
        <v>125</v>
      </c>
      <c r="EM377" s="767">
        <v>94</v>
      </c>
      <c r="EN377" s="770">
        <v>119</v>
      </c>
      <c r="EO377" s="772">
        <v>33</v>
      </c>
      <c r="EP377" s="767">
        <v>36</v>
      </c>
      <c r="EQ377" s="782">
        <v>34</v>
      </c>
      <c r="ER377" s="772">
        <v>37</v>
      </c>
      <c r="ES377" s="779">
        <v>59</v>
      </c>
      <c r="ET377" s="770">
        <v>42</v>
      </c>
      <c r="EU377" s="774">
        <f t="shared" si="405"/>
        <v>220</v>
      </c>
      <c r="EV377" s="774">
        <f t="shared" si="406"/>
        <v>196</v>
      </c>
      <c r="EW377" s="775">
        <f t="shared" si="407"/>
        <v>200</v>
      </c>
      <c r="EX377" s="772">
        <v>188</v>
      </c>
      <c r="EY377" s="767">
        <v>205</v>
      </c>
      <c r="EZ377" s="770">
        <v>180</v>
      </c>
    </row>
    <row r="378" spans="1:156">
      <c r="A378" s="759" t="s">
        <v>17</v>
      </c>
      <c r="B378" s="760" t="s">
        <v>1159</v>
      </c>
      <c r="C378" s="817"/>
      <c r="D378" s="761">
        <v>206996</v>
      </c>
      <c r="E378" s="787">
        <v>10</v>
      </c>
      <c r="F378" s="762"/>
      <c r="G378" s="763"/>
      <c r="H378" s="763"/>
      <c r="I378" s="764"/>
      <c r="J378" s="764"/>
      <c r="K378" s="764"/>
      <c r="L378" s="765"/>
      <c r="M378" s="762"/>
      <c r="N378" s="763"/>
      <c r="O378" s="766"/>
      <c r="P378" s="766"/>
      <c r="Q378" s="763"/>
      <c r="R378" s="763"/>
      <c r="S378" s="763"/>
      <c r="T378" s="763"/>
      <c r="U378" s="763"/>
      <c r="V378" s="764"/>
      <c r="W378" s="767"/>
      <c r="X378" s="765"/>
      <c r="Y378" s="762"/>
      <c r="Z378" s="763"/>
      <c r="AA378" s="763"/>
      <c r="AB378" s="763"/>
      <c r="AC378" s="764"/>
      <c r="AD378" s="767"/>
      <c r="AE378" s="763"/>
      <c r="AF378" s="763"/>
      <c r="AG378" s="763"/>
      <c r="AH378" s="764" t="s">
        <v>37</v>
      </c>
      <c r="AI378" s="767"/>
      <c r="AJ378" s="765"/>
      <c r="AK378" s="892">
        <f t="shared" si="357"/>
        <v>0</v>
      </c>
      <c r="AL378" s="884">
        <f t="shared" si="358"/>
        <v>0</v>
      </c>
      <c r="AM378" s="883">
        <f t="shared" si="359"/>
        <v>0</v>
      </c>
      <c r="AN378" s="884">
        <f t="shared" si="360"/>
        <v>0</v>
      </c>
      <c r="AO378" s="883">
        <f t="shared" si="361"/>
        <v>0</v>
      </c>
      <c r="AP378" s="884">
        <f t="shared" si="362"/>
        <v>0</v>
      </c>
      <c r="AQ378" s="768">
        <f t="shared" si="363"/>
        <v>0</v>
      </c>
      <c r="AR378" s="883">
        <f t="shared" si="364"/>
        <v>0</v>
      </c>
      <c r="AS378" s="886">
        <f t="shared" si="365"/>
        <v>0</v>
      </c>
      <c r="AT378" s="888">
        <f t="shared" si="366"/>
        <v>0</v>
      </c>
      <c r="AU378" s="886">
        <f t="shared" si="367"/>
        <v>0</v>
      </c>
      <c r="AV378" s="886">
        <f t="shared" si="368"/>
        <v>0</v>
      </c>
      <c r="AW378" s="888">
        <f t="shared" si="369"/>
        <v>0</v>
      </c>
      <c r="AX378" s="886">
        <f t="shared" si="370"/>
        <v>0</v>
      </c>
      <c r="AY378" s="886">
        <f t="shared" si="371"/>
        <v>0</v>
      </c>
      <c r="AZ378" s="888">
        <f t="shared" si="372"/>
        <v>0</v>
      </c>
      <c r="BA378" s="884">
        <f t="shared" si="373"/>
        <v>0</v>
      </c>
      <c r="BB378" s="883">
        <f t="shared" si="374"/>
        <v>0</v>
      </c>
      <c r="BC378" s="884">
        <f t="shared" si="375"/>
        <v>0</v>
      </c>
      <c r="BD378" s="883">
        <f t="shared" si="376"/>
        <v>0</v>
      </c>
      <c r="BE378" s="886">
        <f t="shared" si="377"/>
        <v>0</v>
      </c>
      <c r="BF378" s="886">
        <f t="shared" si="378"/>
        <v>0</v>
      </c>
      <c r="BG378" s="888">
        <f t="shared" si="379"/>
        <v>0</v>
      </c>
      <c r="BH378" s="886">
        <f t="shared" si="380"/>
        <v>0</v>
      </c>
      <c r="BI378" s="886">
        <f t="shared" si="381"/>
        <v>0</v>
      </c>
      <c r="BJ378" s="890">
        <f t="shared" si="382"/>
        <v>0</v>
      </c>
      <c r="BK378" s="885">
        <f t="shared" si="383"/>
        <v>0</v>
      </c>
      <c r="BL378" s="885">
        <f t="shared" si="384"/>
        <v>0</v>
      </c>
      <c r="BM378" s="762"/>
      <c r="BN378" s="764"/>
      <c r="BO378" s="770"/>
      <c r="BP378" s="763"/>
      <c r="BQ378" s="764"/>
      <c r="BR378" s="770"/>
      <c r="BS378" s="768">
        <f t="shared" si="385"/>
        <v>0</v>
      </c>
      <c r="BT378" s="768">
        <f t="shared" si="386"/>
        <v>0</v>
      </c>
      <c r="BU378" s="771">
        <f t="shared" si="387"/>
        <v>0</v>
      </c>
      <c r="BV378" s="772"/>
      <c r="BW378" s="767"/>
      <c r="BX378" s="765"/>
      <c r="BY378" s="772"/>
      <c r="BZ378" s="767"/>
      <c r="CA378" s="765"/>
      <c r="CB378" s="763"/>
      <c r="CC378" s="763"/>
      <c r="CD378" s="765"/>
      <c r="CE378" s="773">
        <f t="shared" si="388"/>
        <v>0</v>
      </c>
      <c r="CF378" s="774">
        <f t="shared" si="389"/>
        <v>0</v>
      </c>
      <c r="CG378" s="775">
        <f t="shared" si="390"/>
        <v>0</v>
      </c>
      <c r="CH378" s="772"/>
      <c r="CI378" s="767"/>
      <c r="CJ378" s="776"/>
      <c r="CK378" s="874">
        <v>759</v>
      </c>
      <c r="CL378" s="778">
        <v>774</v>
      </c>
      <c r="CM378" s="764">
        <v>905</v>
      </c>
      <c r="CN378" s="764">
        <v>882</v>
      </c>
      <c r="CO378" s="779">
        <v>888</v>
      </c>
      <c r="CP378" s="780">
        <v>1060</v>
      </c>
      <c r="CQ378" s="777">
        <v>424</v>
      </c>
      <c r="CR378" s="778">
        <v>395</v>
      </c>
      <c r="CS378" s="778">
        <v>403</v>
      </c>
      <c r="CT378" s="778">
        <v>392</v>
      </c>
      <c r="CU378" s="778">
        <v>412</v>
      </c>
      <c r="CV378" s="764">
        <v>368</v>
      </c>
      <c r="CW378" s="767">
        <v>409</v>
      </c>
      <c r="CX378" s="765">
        <v>518</v>
      </c>
      <c r="CY378" s="777"/>
      <c r="CZ378" s="778"/>
      <c r="DA378" s="778"/>
      <c r="DB378" s="778"/>
      <c r="DC378" s="778"/>
      <c r="DD378" s="764"/>
      <c r="DE378" s="779"/>
      <c r="DF378" s="776"/>
      <c r="DG378" s="892">
        <f t="shared" si="408"/>
        <v>424</v>
      </c>
      <c r="DH378" s="884">
        <f t="shared" si="391"/>
        <v>424</v>
      </c>
      <c r="DI378" s="883">
        <f t="shared" si="409"/>
        <v>395</v>
      </c>
      <c r="DJ378" s="884">
        <f t="shared" si="392"/>
        <v>395</v>
      </c>
      <c r="DK378" s="883">
        <f t="shared" si="410"/>
        <v>403</v>
      </c>
      <c r="DL378" s="884">
        <f t="shared" si="393"/>
        <v>403</v>
      </c>
      <c r="DM378" s="888">
        <f t="shared" si="414"/>
        <v>392</v>
      </c>
      <c r="DN378" s="886">
        <f t="shared" si="394"/>
        <v>392</v>
      </c>
      <c r="DO378" s="886">
        <f t="shared" si="415"/>
        <v>392</v>
      </c>
      <c r="DP378" s="888">
        <f t="shared" si="411"/>
        <v>412</v>
      </c>
      <c r="DQ378" s="886">
        <f t="shared" si="395"/>
        <v>412</v>
      </c>
      <c r="DR378" s="886">
        <f t="shared" si="416"/>
        <v>412</v>
      </c>
      <c r="DS378" s="888">
        <f t="shared" si="412"/>
        <v>368</v>
      </c>
      <c r="DT378" s="886">
        <f t="shared" si="396"/>
        <v>368</v>
      </c>
      <c r="DU378" s="886">
        <f t="shared" si="417"/>
        <v>368</v>
      </c>
      <c r="DV378" s="886">
        <f t="shared" si="397"/>
        <v>368</v>
      </c>
      <c r="DW378" s="888">
        <f t="shared" si="413"/>
        <v>409</v>
      </c>
      <c r="DX378" s="886">
        <f t="shared" si="398"/>
        <v>409</v>
      </c>
      <c r="DY378" s="886">
        <f t="shared" si="399"/>
        <v>409</v>
      </c>
      <c r="DZ378" s="954">
        <f t="shared" si="418"/>
        <v>518</v>
      </c>
      <c r="EA378" s="885">
        <f t="shared" si="400"/>
        <v>518</v>
      </c>
      <c r="EB378" s="885">
        <f t="shared" si="401"/>
        <v>518</v>
      </c>
      <c r="EC378" s="772">
        <v>164</v>
      </c>
      <c r="ED378" s="779">
        <v>213</v>
      </c>
      <c r="EE378" s="781">
        <v>238</v>
      </c>
      <c r="EF378" s="763">
        <v>37</v>
      </c>
      <c r="EG378" s="767">
        <v>37</v>
      </c>
      <c r="EH378" s="782">
        <v>38</v>
      </c>
      <c r="EI378" s="774">
        <f t="shared" si="402"/>
        <v>167</v>
      </c>
      <c r="EJ378" s="774">
        <f t="shared" si="403"/>
        <v>159</v>
      </c>
      <c r="EK378" s="775">
        <f t="shared" si="404"/>
        <v>242</v>
      </c>
      <c r="EL378" s="772">
        <v>53</v>
      </c>
      <c r="EM378" s="767">
        <v>76</v>
      </c>
      <c r="EN378" s="770">
        <v>84</v>
      </c>
      <c r="EO378" s="772">
        <v>38</v>
      </c>
      <c r="EP378" s="767">
        <v>39</v>
      </c>
      <c r="EQ378" s="782">
        <v>30</v>
      </c>
      <c r="ER378" s="772">
        <v>73</v>
      </c>
      <c r="ES378" s="779">
        <v>73</v>
      </c>
      <c r="ET378" s="770">
        <v>65</v>
      </c>
      <c r="EU378" s="774">
        <f t="shared" si="405"/>
        <v>228</v>
      </c>
      <c r="EV378" s="774">
        <f t="shared" si="406"/>
        <v>224</v>
      </c>
      <c r="EW378" s="775">
        <f t="shared" si="407"/>
        <v>189</v>
      </c>
      <c r="EX378" s="772">
        <v>120</v>
      </c>
      <c r="EY378" s="767">
        <v>90</v>
      </c>
      <c r="EZ378" s="770">
        <v>94</v>
      </c>
    </row>
    <row r="379" spans="1:156">
      <c r="A379" s="759" t="s">
        <v>17</v>
      </c>
      <c r="B379" s="760" t="s">
        <v>1160</v>
      </c>
      <c r="C379" s="817"/>
      <c r="D379" s="761">
        <v>207050</v>
      </c>
      <c r="E379" s="787">
        <v>10</v>
      </c>
      <c r="F379" s="762"/>
      <c r="G379" s="763"/>
      <c r="H379" s="763"/>
      <c r="I379" s="764"/>
      <c r="J379" s="764"/>
      <c r="K379" s="764"/>
      <c r="L379" s="765"/>
      <c r="M379" s="762"/>
      <c r="N379" s="763"/>
      <c r="O379" s="766"/>
      <c r="P379" s="766"/>
      <c r="Q379" s="763"/>
      <c r="R379" s="763"/>
      <c r="S379" s="763"/>
      <c r="T379" s="763"/>
      <c r="U379" s="763"/>
      <c r="V379" s="764"/>
      <c r="W379" s="767"/>
      <c r="X379" s="765"/>
      <c r="Y379" s="762"/>
      <c r="Z379" s="763"/>
      <c r="AA379" s="763"/>
      <c r="AB379" s="763"/>
      <c r="AC379" s="764"/>
      <c r="AD379" s="767"/>
      <c r="AE379" s="763"/>
      <c r="AF379" s="763"/>
      <c r="AG379" s="763"/>
      <c r="AH379" s="764"/>
      <c r="AI379" s="767"/>
      <c r="AJ379" s="765"/>
      <c r="AK379" s="892">
        <f t="shared" si="357"/>
        <v>0</v>
      </c>
      <c r="AL379" s="884">
        <f t="shared" si="358"/>
        <v>0</v>
      </c>
      <c r="AM379" s="883">
        <f t="shared" si="359"/>
        <v>0</v>
      </c>
      <c r="AN379" s="884">
        <f t="shared" si="360"/>
        <v>0</v>
      </c>
      <c r="AO379" s="883">
        <f t="shared" si="361"/>
        <v>0</v>
      </c>
      <c r="AP379" s="884">
        <f t="shared" si="362"/>
        <v>0</v>
      </c>
      <c r="AQ379" s="768">
        <f t="shared" si="363"/>
        <v>0</v>
      </c>
      <c r="AR379" s="883">
        <f t="shared" si="364"/>
        <v>0</v>
      </c>
      <c r="AS379" s="886">
        <f t="shared" si="365"/>
        <v>0</v>
      </c>
      <c r="AT379" s="888">
        <f t="shared" si="366"/>
        <v>0</v>
      </c>
      <c r="AU379" s="886">
        <f t="shared" si="367"/>
        <v>0</v>
      </c>
      <c r="AV379" s="886">
        <f t="shared" si="368"/>
        <v>0</v>
      </c>
      <c r="AW379" s="888">
        <f t="shared" si="369"/>
        <v>0</v>
      </c>
      <c r="AX379" s="886">
        <f t="shared" si="370"/>
        <v>0</v>
      </c>
      <c r="AY379" s="886">
        <f t="shared" si="371"/>
        <v>0</v>
      </c>
      <c r="AZ379" s="888">
        <f t="shared" si="372"/>
        <v>0</v>
      </c>
      <c r="BA379" s="884">
        <f t="shared" si="373"/>
        <v>0</v>
      </c>
      <c r="BB379" s="883">
        <f t="shared" si="374"/>
        <v>0</v>
      </c>
      <c r="BC379" s="884">
        <f t="shared" si="375"/>
        <v>0</v>
      </c>
      <c r="BD379" s="883">
        <f t="shared" si="376"/>
        <v>0</v>
      </c>
      <c r="BE379" s="886">
        <f t="shared" si="377"/>
        <v>0</v>
      </c>
      <c r="BF379" s="886">
        <f t="shared" si="378"/>
        <v>0</v>
      </c>
      <c r="BG379" s="888">
        <f t="shared" si="379"/>
        <v>0</v>
      </c>
      <c r="BH379" s="886">
        <f t="shared" si="380"/>
        <v>0</v>
      </c>
      <c r="BI379" s="886">
        <f t="shared" si="381"/>
        <v>0</v>
      </c>
      <c r="BJ379" s="890">
        <f t="shared" si="382"/>
        <v>0</v>
      </c>
      <c r="BK379" s="885">
        <f t="shared" si="383"/>
        <v>0</v>
      </c>
      <c r="BL379" s="885">
        <f t="shared" si="384"/>
        <v>0</v>
      </c>
      <c r="BM379" s="762"/>
      <c r="BN379" s="764"/>
      <c r="BO379" s="770"/>
      <c r="BP379" s="763"/>
      <c r="BQ379" s="764"/>
      <c r="BR379" s="770"/>
      <c r="BS379" s="768">
        <f t="shared" si="385"/>
        <v>0</v>
      </c>
      <c r="BT379" s="768">
        <f t="shared" si="386"/>
        <v>0</v>
      </c>
      <c r="BU379" s="771">
        <f t="shared" si="387"/>
        <v>0</v>
      </c>
      <c r="BV379" s="772"/>
      <c r="BW379" s="767"/>
      <c r="BX379" s="765"/>
      <c r="BY379" s="772"/>
      <c r="BZ379" s="767"/>
      <c r="CA379" s="765"/>
      <c r="CB379" s="763"/>
      <c r="CC379" s="763"/>
      <c r="CD379" s="765"/>
      <c r="CE379" s="773">
        <f t="shared" si="388"/>
        <v>0</v>
      </c>
      <c r="CF379" s="774">
        <f t="shared" si="389"/>
        <v>0</v>
      </c>
      <c r="CG379" s="775">
        <f t="shared" si="390"/>
        <v>0</v>
      </c>
      <c r="CH379" s="772"/>
      <c r="CI379" s="767"/>
      <c r="CJ379" s="776"/>
      <c r="CK379" s="874">
        <v>628</v>
      </c>
      <c r="CL379" s="778">
        <v>693</v>
      </c>
      <c r="CM379" s="764">
        <v>652</v>
      </c>
      <c r="CN379" s="764">
        <v>720</v>
      </c>
      <c r="CO379" s="779">
        <v>838</v>
      </c>
      <c r="CP379" s="780">
        <v>842</v>
      </c>
      <c r="CQ379" s="777">
        <v>341</v>
      </c>
      <c r="CR379" s="778">
        <v>336</v>
      </c>
      <c r="CS379" s="778">
        <v>367</v>
      </c>
      <c r="CT379" s="778">
        <v>358</v>
      </c>
      <c r="CU379" s="778">
        <v>280</v>
      </c>
      <c r="CV379" s="764">
        <v>225</v>
      </c>
      <c r="CW379" s="767">
        <v>381</v>
      </c>
      <c r="CX379" s="765">
        <v>381</v>
      </c>
      <c r="CY379" s="777"/>
      <c r="CZ379" s="778"/>
      <c r="DA379" s="778"/>
      <c r="DB379" s="778"/>
      <c r="DC379" s="778"/>
      <c r="DD379" s="764"/>
      <c r="DE379" s="779"/>
      <c r="DF379" s="776"/>
      <c r="DG379" s="892">
        <f t="shared" si="408"/>
        <v>341</v>
      </c>
      <c r="DH379" s="884">
        <f t="shared" si="391"/>
        <v>341</v>
      </c>
      <c r="DI379" s="883">
        <f t="shared" si="409"/>
        <v>336</v>
      </c>
      <c r="DJ379" s="884">
        <f t="shared" si="392"/>
        <v>336</v>
      </c>
      <c r="DK379" s="883">
        <f t="shared" si="410"/>
        <v>367</v>
      </c>
      <c r="DL379" s="884">
        <f t="shared" si="393"/>
        <v>367</v>
      </c>
      <c r="DM379" s="888">
        <f t="shared" si="414"/>
        <v>358</v>
      </c>
      <c r="DN379" s="886">
        <f t="shared" si="394"/>
        <v>358</v>
      </c>
      <c r="DO379" s="886">
        <f t="shared" si="415"/>
        <v>358</v>
      </c>
      <c r="DP379" s="888">
        <f t="shared" si="411"/>
        <v>280</v>
      </c>
      <c r="DQ379" s="886">
        <f t="shared" si="395"/>
        <v>280</v>
      </c>
      <c r="DR379" s="886">
        <f t="shared" si="416"/>
        <v>280</v>
      </c>
      <c r="DS379" s="888">
        <f t="shared" si="412"/>
        <v>225</v>
      </c>
      <c r="DT379" s="886">
        <f t="shared" si="396"/>
        <v>225</v>
      </c>
      <c r="DU379" s="886">
        <f t="shared" si="417"/>
        <v>225</v>
      </c>
      <c r="DV379" s="886">
        <f t="shared" si="397"/>
        <v>225</v>
      </c>
      <c r="DW379" s="888">
        <f t="shared" si="413"/>
        <v>381</v>
      </c>
      <c r="DX379" s="886">
        <f t="shared" si="398"/>
        <v>381</v>
      </c>
      <c r="DY379" s="886">
        <f t="shared" si="399"/>
        <v>381</v>
      </c>
      <c r="DZ379" s="954">
        <f t="shared" si="418"/>
        <v>381</v>
      </c>
      <c r="EA379" s="885">
        <f t="shared" si="400"/>
        <v>381</v>
      </c>
      <c r="EB379" s="885">
        <f t="shared" si="401"/>
        <v>381</v>
      </c>
      <c r="EC379" s="772">
        <v>104</v>
      </c>
      <c r="ED379" s="779">
        <v>184</v>
      </c>
      <c r="EE379" s="781">
        <v>189</v>
      </c>
      <c r="EF379" s="763">
        <v>20</v>
      </c>
      <c r="EG379" s="767">
        <v>35</v>
      </c>
      <c r="EH379" s="782">
        <v>48</v>
      </c>
      <c r="EI379" s="774">
        <f t="shared" si="402"/>
        <v>101</v>
      </c>
      <c r="EJ379" s="774">
        <f t="shared" si="403"/>
        <v>162</v>
      </c>
      <c r="EK379" s="775">
        <f t="shared" si="404"/>
        <v>144</v>
      </c>
      <c r="EL379" s="772">
        <v>80</v>
      </c>
      <c r="EM379" s="767">
        <v>57</v>
      </c>
      <c r="EN379" s="770">
        <v>43</v>
      </c>
      <c r="EO379" s="772">
        <v>25</v>
      </c>
      <c r="EP379" s="767">
        <v>13</v>
      </c>
      <c r="EQ379" s="782">
        <v>18</v>
      </c>
      <c r="ER379" s="772">
        <v>67</v>
      </c>
      <c r="ES379" s="779">
        <v>50</v>
      </c>
      <c r="ET379" s="770">
        <v>38</v>
      </c>
      <c r="EU379" s="774">
        <f t="shared" si="405"/>
        <v>186</v>
      </c>
      <c r="EV379" s="774">
        <f t="shared" si="406"/>
        <v>160</v>
      </c>
      <c r="EW379" s="775">
        <f t="shared" si="407"/>
        <v>126</v>
      </c>
      <c r="EX379" s="772">
        <v>103</v>
      </c>
      <c r="EY379" s="767">
        <v>103</v>
      </c>
      <c r="EZ379" s="770">
        <v>113</v>
      </c>
    </row>
    <row r="380" spans="1:156">
      <c r="A380" s="759" t="s">
        <v>17</v>
      </c>
      <c r="B380" s="760" t="s">
        <v>1161</v>
      </c>
      <c r="C380" s="817"/>
      <c r="D380" s="761">
        <v>207236</v>
      </c>
      <c r="E380" s="787">
        <v>10</v>
      </c>
      <c r="F380" s="762"/>
      <c r="G380" s="763"/>
      <c r="H380" s="763"/>
      <c r="I380" s="764"/>
      <c r="J380" s="764"/>
      <c r="K380" s="764"/>
      <c r="L380" s="765"/>
      <c r="M380" s="762"/>
      <c r="N380" s="763"/>
      <c r="O380" s="766"/>
      <c r="P380" s="766"/>
      <c r="Q380" s="763"/>
      <c r="R380" s="763"/>
      <c r="S380" s="763"/>
      <c r="T380" s="763"/>
      <c r="U380" s="763"/>
      <c r="V380" s="764"/>
      <c r="W380" s="767"/>
      <c r="X380" s="765"/>
      <c r="Y380" s="762"/>
      <c r="Z380" s="763"/>
      <c r="AA380" s="763"/>
      <c r="AB380" s="763"/>
      <c r="AC380" s="764"/>
      <c r="AD380" s="767"/>
      <c r="AE380" s="763"/>
      <c r="AF380" s="763"/>
      <c r="AG380" s="763"/>
      <c r="AH380" s="764"/>
      <c r="AI380" s="767"/>
      <c r="AJ380" s="765"/>
      <c r="AK380" s="892">
        <f t="shared" si="357"/>
        <v>0</v>
      </c>
      <c r="AL380" s="884">
        <f t="shared" si="358"/>
        <v>0</v>
      </c>
      <c r="AM380" s="883">
        <f t="shared" si="359"/>
        <v>0</v>
      </c>
      <c r="AN380" s="884">
        <f t="shared" si="360"/>
        <v>0</v>
      </c>
      <c r="AO380" s="883">
        <f t="shared" si="361"/>
        <v>0</v>
      </c>
      <c r="AP380" s="884">
        <f t="shared" si="362"/>
        <v>0</v>
      </c>
      <c r="AQ380" s="768">
        <f t="shared" si="363"/>
        <v>0</v>
      </c>
      <c r="AR380" s="883">
        <f t="shared" si="364"/>
        <v>0</v>
      </c>
      <c r="AS380" s="886">
        <f t="shared" si="365"/>
        <v>0</v>
      </c>
      <c r="AT380" s="888">
        <f t="shared" si="366"/>
        <v>0</v>
      </c>
      <c r="AU380" s="886">
        <f t="shared" si="367"/>
        <v>0</v>
      </c>
      <c r="AV380" s="886">
        <f t="shared" si="368"/>
        <v>0</v>
      </c>
      <c r="AW380" s="888">
        <f t="shared" si="369"/>
        <v>0</v>
      </c>
      <c r="AX380" s="886">
        <f t="shared" si="370"/>
        <v>0</v>
      </c>
      <c r="AY380" s="886">
        <f t="shared" si="371"/>
        <v>0</v>
      </c>
      <c r="AZ380" s="888">
        <f t="shared" si="372"/>
        <v>0</v>
      </c>
      <c r="BA380" s="884">
        <f t="shared" si="373"/>
        <v>0</v>
      </c>
      <c r="BB380" s="883">
        <f t="shared" si="374"/>
        <v>0</v>
      </c>
      <c r="BC380" s="884">
        <f t="shared" si="375"/>
        <v>0</v>
      </c>
      <c r="BD380" s="883">
        <f t="shared" si="376"/>
        <v>0</v>
      </c>
      <c r="BE380" s="886">
        <f t="shared" si="377"/>
        <v>0</v>
      </c>
      <c r="BF380" s="886">
        <f t="shared" si="378"/>
        <v>0</v>
      </c>
      <c r="BG380" s="888">
        <f t="shared" si="379"/>
        <v>0</v>
      </c>
      <c r="BH380" s="886">
        <f t="shared" si="380"/>
        <v>0</v>
      </c>
      <c r="BI380" s="886">
        <f t="shared" si="381"/>
        <v>0</v>
      </c>
      <c r="BJ380" s="890">
        <f t="shared" si="382"/>
        <v>0</v>
      </c>
      <c r="BK380" s="885">
        <f t="shared" si="383"/>
        <v>0</v>
      </c>
      <c r="BL380" s="885">
        <f t="shared" si="384"/>
        <v>0</v>
      </c>
      <c r="BM380" s="762"/>
      <c r="BN380" s="764"/>
      <c r="BO380" s="770"/>
      <c r="BP380" s="763"/>
      <c r="BQ380" s="764"/>
      <c r="BR380" s="770"/>
      <c r="BS380" s="768">
        <f t="shared" si="385"/>
        <v>0</v>
      </c>
      <c r="BT380" s="768">
        <f t="shared" si="386"/>
        <v>0</v>
      </c>
      <c r="BU380" s="771">
        <f t="shared" si="387"/>
        <v>0</v>
      </c>
      <c r="BV380" s="772"/>
      <c r="BW380" s="767"/>
      <c r="BX380" s="765"/>
      <c r="BY380" s="772"/>
      <c r="BZ380" s="767"/>
      <c r="CA380" s="765"/>
      <c r="CB380" s="763"/>
      <c r="CC380" s="763"/>
      <c r="CD380" s="765"/>
      <c r="CE380" s="773">
        <f t="shared" si="388"/>
        <v>0</v>
      </c>
      <c r="CF380" s="774">
        <f t="shared" si="389"/>
        <v>0</v>
      </c>
      <c r="CG380" s="775">
        <f t="shared" si="390"/>
        <v>0</v>
      </c>
      <c r="CH380" s="772"/>
      <c r="CI380" s="767"/>
      <c r="CJ380" s="776"/>
      <c r="CK380" s="874">
        <v>768</v>
      </c>
      <c r="CL380" s="778">
        <v>908</v>
      </c>
      <c r="CM380" s="764">
        <v>925</v>
      </c>
      <c r="CN380" s="764">
        <v>913</v>
      </c>
      <c r="CO380" s="779">
        <v>989</v>
      </c>
      <c r="CP380" s="780">
        <v>1159</v>
      </c>
      <c r="CQ380" s="777">
        <v>399</v>
      </c>
      <c r="CR380" s="778">
        <v>429</v>
      </c>
      <c r="CS380" s="778">
        <v>375</v>
      </c>
      <c r="CT380" s="778">
        <v>381</v>
      </c>
      <c r="CU380" s="778">
        <v>370</v>
      </c>
      <c r="CV380" s="764">
        <v>328</v>
      </c>
      <c r="CW380" s="767">
        <v>420</v>
      </c>
      <c r="CX380" s="765">
        <v>463</v>
      </c>
      <c r="CY380" s="777"/>
      <c r="CZ380" s="778"/>
      <c r="DA380" s="778"/>
      <c r="DB380" s="778"/>
      <c r="DC380" s="778"/>
      <c r="DD380" s="764"/>
      <c r="DE380" s="779"/>
      <c r="DF380" s="776"/>
      <c r="DG380" s="892">
        <f t="shared" si="408"/>
        <v>399</v>
      </c>
      <c r="DH380" s="884">
        <f t="shared" si="391"/>
        <v>399</v>
      </c>
      <c r="DI380" s="883">
        <f t="shared" si="409"/>
        <v>429</v>
      </c>
      <c r="DJ380" s="884">
        <f t="shared" si="392"/>
        <v>429</v>
      </c>
      <c r="DK380" s="883">
        <f t="shared" si="410"/>
        <v>375</v>
      </c>
      <c r="DL380" s="884">
        <f t="shared" si="393"/>
        <v>375</v>
      </c>
      <c r="DM380" s="888">
        <f t="shared" si="414"/>
        <v>381</v>
      </c>
      <c r="DN380" s="886">
        <f t="shared" si="394"/>
        <v>381</v>
      </c>
      <c r="DO380" s="886">
        <f t="shared" si="415"/>
        <v>381</v>
      </c>
      <c r="DP380" s="888">
        <f t="shared" si="411"/>
        <v>370</v>
      </c>
      <c r="DQ380" s="886">
        <f t="shared" si="395"/>
        <v>370</v>
      </c>
      <c r="DR380" s="886">
        <f t="shared" si="416"/>
        <v>370</v>
      </c>
      <c r="DS380" s="888">
        <f t="shared" si="412"/>
        <v>328</v>
      </c>
      <c r="DT380" s="886">
        <f t="shared" si="396"/>
        <v>328</v>
      </c>
      <c r="DU380" s="886">
        <f t="shared" si="417"/>
        <v>328</v>
      </c>
      <c r="DV380" s="886">
        <f t="shared" si="397"/>
        <v>328</v>
      </c>
      <c r="DW380" s="888">
        <f t="shared" si="413"/>
        <v>420</v>
      </c>
      <c r="DX380" s="886">
        <f t="shared" si="398"/>
        <v>0</v>
      </c>
      <c r="DY380" s="886">
        <f t="shared" si="399"/>
        <v>0</v>
      </c>
      <c r="DZ380" s="954">
        <f t="shared" si="418"/>
        <v>463</v>
      </c>
      <c r="EA380" s="885">
        <f t="shared" si="400"/>
        <v>463</v>
      </c>
      <c r="EB380" s="885">
        <f t="shared" si="401"/>
        <v>463</v>
      </c>
      <c r="EC380" s="772">
        <v>119</v>
      </c>
      <c r="ED380" s="863"/>
      <c r="EE380" s="781">
        <v>234</v>
      </c>
      <c r="EF380" s="763">
        <v>33</v>
      </c>
      <c r="EG380" s="767">
        <v>38</v>
      </c>
      <c r="EH380" s="782">
        <v>33</v>
      </c>
      <c r="EI380" s="774">
        <f t="shared" si="402"/>
        <v>176</v>
      </c>
      <c r="EJ380" s="774">
        <f t="shared" si="403"/>
        <v>-38</v>
      </c>
      <c r="EK380" s="775">
        <f t="shared" si="404"/>
        <v>196</v>
      </c>
      <c r="EL380" s="772">
        <v>63</v>
      </c>
      <c r="EM380" s="767">
        <v>78</v>
      </c>
      <c r="EN380" s="770">
        <v>35</v>
      </c>
      <c r="EO380" s="772">
        <v>50</v>
      </c>
      <c r="EP380" s="767"/>
      <c r="EQ380" s="782">
        <v>30</v>
      </c>
      <c r="ER380" s="772">
        <v>59</v>
      </c>
      <c r="ES380" s="779"/>
      <c r="ET380" s="770">
        <v>56</v>
      </c>
      <c r="EU380" s="774">
        <f t="shared" si="405"/>
        <v>209</v>
      </c>
      <c r="EV380" s="774">
        <f t="shared" si="406"/>
        <v>292</v>
      </c>
      <c r="EW380" s="775">
        <f t="shared" si="407"/>
        <v>207</v>
      </c>
      <c r="EX380" s="772">
        <v>83</v>
      </c>
      <c r="EY380" s="767">
        <v>110</v>
      </c>
      <c r="EZ380" s="770">
        <v>71</v>
      </c>
    </row>
    <row r="381" spans="1:156">
      <c r="A381" s="759" t="s">
        <v>17</v>
      </c>
      <c r="B381" s="760" t="s">
        <v>1162</v>
      </c>
      <c r="C381" s="817" t="s">
        <v>1168</v>
      </c>
      <c r="D381" s="761">
        <v>207290</v>
      </c>
      <c r="E381" s="787">
        <v>10</v>
      </c>
      <c r="F381" s="762"/>
      <c r="G381" s="763"/>
      <c r="H381" s="763"/>
      <c r="I381" s="764"/>
      <c r="J381" s="764"/>
      <c r="K381" s="764"/>
      <c r="L381" s="765"/>
      <c r="M381" s="762"/>
      <c r="N381" s="763"/>
      <c r="O381" s="766"/>
      <c r="P381" s="766"/>
      <c r="Q381" s="763"/>
      <c r="R381" s="763"/>
      <c r="S381" s="763"/>
      <c r="T381" s="763"/>
      <c r="U381" s="763"/>
      <c r="V381" s="764"/>
      <c r="W381" s="767"/>
      <c r="X381" s="765"/>
      <c r="Y381" s="762"/>
      <c r="Z381" s="763"/>
      <c r="AA381" s="763"/>
      <c r="AB381" s="763"/>
      <c r="AC381" s="764"/>
      <c r="AD381" s="767"/>
      <c r="AE381" s="763"/>
      <c r="AF381" s="763"/>
      <c r="AG381" s="763"/>
      <c r="AH381" s="764"/>
      <c r="AI381" s="767"/>
      <c r="AJ381" s="765"/>
      <c r="AK381" s="892">
        <f t="shared" si="357"/>
        <v>0</v>
      </c>
      <c r="AL381" s="884">
        <f t="shared" si="358"/>
        <v>0</v>
      </c>
      <c r="AM381" s="883">
        <f t="shared" si="359"/>
        <v>0</v>
      </c>
      <c r="AN381" s="884">
        <f t="shared" si="360"/>
        <v>0</v>
      </c>
      <c r="AO381" s="883">
        <f t="shared" si="361"/>
        <v>0</v>
      </c>
      <c r="AP381" s="884">
        <f t="shared" si="362"/>
        <v>0</v>
      </c>
      <c r="AQ381" s="768">
        <f t="shared" si="363"/>
        <v>0</v>
      </c>
      <c r="AR381" s="883">
        <f t="shared" si="364"/>
        <v>0</v>
      </c>
      <c r="AS381" s="886">
        <f t="shared" si="365"/>
        <v>0</v>
      </c>
      <c r="AT381" s="888">
        <f t="shared" si="366"/>
        <v>0</v>
      </c>
      <c r="AU381" s="886">
        <f t="shared" si="367"/>
        <v>0</v>
      </c>
      <c r="AV381" s="886">
        <f t="shared" si="368"/>
        <v>0</v>
      </c>
      <c r="AW381" s="888">
        <f t="shared" si="369"/>
        <v>0</v>
      </c>
      <c r="AX381" s="886">
        <f t="shared" si="370"/>
        <v>0</v>
      </c>
      <c r="AY381" s="886">
        <f t="shared" si="371"/>
        <v>0</v>
      </c>
      <c r="AZ381" s="888">
        <f t="shared" si="372"/>
        <v>0</v>
      </c>
      <c r="BA381" s="884">
        <f t="shared" si="373"/>
        <v>0</v>
      </c>
      <c r="BB381" s="883">
        <f t="shared" si="374"/>
        <v>0</v>
      </c>
      <c r="BC381" s="884">
        <f t="shared" si="375"/>
        <v>0</v>
      </c>
      <c r="BD381" s="883">
        <f t="shared" si="376"/>
        <v>0</v>
      </c>
      <c r="BE381" s="886">
        <f t="shared" si="377"/>
        <v>0</v>
      </c>
      <c r="BF381" s="886">
        <f t="shared" si="378"/>
        <v>0</v>
      </c>
      <c r="BG381" s="888">
        <f t="shared" si="379"/>
        <v>0</v>
      </c>
      <c r="BH381" s="886">
        <f t="shared" si="380"/>
        <v>0</v>
      </c>
      <c r="BI381" s="886">
        <f t="shared" si="381"/>
        <v>0</v>
      </c>
      <c r="BJ381" s="890">
        <f t="shared" si="382"/>
        <v>0</v>
      </c>
      <c r="BK381" s="885">
        <f t="shared" si="383"/>
        <v>0</v>
      </c>
      <c r="BL381" s="885">
        <f t="shared" si="384"/>
        <v>0</v>
      </c>
      <c r="BM381" s="762"/>
      <c r="BN381" s="764"/>
      <c r="BO381" s="770"/>
      <c r="BP381" s="763"/>
      <c r="BQ381" s="764"/>
      <c r="BR381" s="770"/>
      <c r="BS381" s="768">
        <f t="shared" si="385"/>
        <v>0</v>
      </c>
      <c r="BT381" s="768">
        <f t="shared" si="386"/>
        <v>0</v>
      </c>
      <c r="BU381" s="771">
        <f t="shared" si="387"/>
        <v>0</v>
      </c>
      <c r="BV381" s="772"/>
      <c r="BW381" s="767"/>
      <c r="BX381" s="765"/>
      <c r="BY381" s="772"/>
      <c r="BZ381" s="767"/>
      <c r="CA381" s="765"/>
      <c r="CB381" s="763"/>
      <c r="CC381" s="763"/>
      <c r="CD381" s="765"/>
      <c r="CE381" s="773">
        <f t="shared" si="388"/>
        <v>0</v>
      </c>
      <c r="CF381" s="774">
        <f t="shared" si="389"/>
        <v>0</v>
      </c>
      <c r="CG381" s="775">
        <f t="shared" si="390"/>
        <v>0</v>
      </c>
      <c r="CH381" s="772"/>
      <c r="CI381" s="767"/>
      <c r="CJ381" s="776"/>
      <c r="CK381" s="874">
        <v>805</v>
      </c>
      <c r="CL381" s="778">
        <v>743</v>
      </c>
      <c r="CM381" s="764">
        <v>732</v>
      </c>
      <c r="CN381" s="764">
        <v>750</v>
      </c>
      <c r="CO381" s="779">
        <v>909</v>
      </c>
      <c r="CP381" s="780">
        <v>1012</v>
      </c>
      <c r="CQ381" s="777">
        <v>557</v>
      </c>
      <c r="CR381" s="778">
        <v>574</v>
      </c>
      <c r="CS381" s="778">
        <v>548</v>
      </c>
      <c r="CT381" s="778">
        <v>552</v>
      </c>
      <c r="CU381" s="778">
        <v>537</v>
      </c>
      <c r="CV381" s="764">
        <v>543</v>
      </c>
      <c r="CW381" s="767">
        <v>657</v>
      </c>
      <c r="CX381" s="765">
        <v>670</v>
      </c>
      <c r="CY381" s="777"/>
      <c r="CZ381" s="778"/>
      <c r="DA381" s="778"/>
      <c r="DB381" s="778"/>
      <c r="DC381" s="778"/>
      <c r="DD381" s="764"/>
      <c r="DE381" s="779"/>
      <c r="DF381" s="776"/>
      <c r="DG381" s="892">
        <f t="shared" si="408"/>
        <v>557</v>
      </c>
      <c r="DH381" s="884">
        <f t="shared" si="391"/>
        <v>557</v>
      </c>
      <c r="DI381" s="883">
        <f t="shared" si="409"/>
        <v>574</v>
      </c>
      <c r="DJ381" s="884">
        <f t="shared" si="392"/>
        <v>574</v>
      </c>
      <c r="DK381" s="883">
        <f t="shared" si="410"/>
        <v>548</v>
      </c>
      <c r="DL381" s="884">
        <f t="shared" si="393"/>
        <v>548</v>
      </c>
      <c r="DM381" s="888">
        <f t="shared" si="414"/>
        <v>552</v>
      </c>
      <c r="DN381" s="886">
        <f t="shared" si="394"/>
        <v>552</v>
      </c>
      <c r="DO381" s="886">
        <f t="shared" si="415"/>
        <v>552</v>
      </c>
      <c r="DP381" s="888">
        <f t="shared" si="411"/>
        <v>537</v>
      </c>
      <c r="DQ381" s="886">
        <f t="shared" si="395"/>
        <v>537</v>
      </c>
      <c r="DR381" s="886">
        <f t="shared" si="416"/>
        <v>537</v>
      </c>
      <c r="DS381" s="888">
        <f t="shared" si="412"/>
        <v>543</v>
      </c>
      <c r="DT381" s="886">
        <f t="shared" si="396"/>
        <v>543</v>
      </c>
      <c r="DU381" s="886">
        <f t="shared" si="417"/>
        <v>543</v>
      </c>
      <c r="DV381" s="886">
        <f t="shared" si="397"/>
        <v>543</v>
      </c>
      <c r="DW381" s="888">
        <f t="shared" si="413"/>
        <v>657</v>
      </c>
      <c r="DX381" s="886">
        <f t="shared" si="398"/>
        <v>657</v>
      </c>
      <c r="DY381" s="886">
        <f t="shared" si="399"/>
        <v>657</v>
      </c>
      <c r="DZ381" s="954">
        <f t="shared" si="418"/>
        <v>670</v>
      </c>
      <c r="EA381" s="885">
        <f t="shared" si="400"/>
        <v>670</v>
      </c>
      <c r="EB381" s="885">
        <f t="shared" si="401"/>
        <v>670</v>
      </c>
      <c r="EC381" s="772">
        <v>282</v>
      </c>
      <c r="ED381" s="779">
        <v>313</v>
      </c>
      <c r="EE381" s="781">
        <v>363</v>
      </c>
      <c r="EF381" s="763">
        <v>49</v>
      </c>
      <c r="EG381" s="767">
        <v>64</v>
      </c>
      <c r="EH381" s="782">
        <v>50</v>
      </c>
      <c r="EI381" s="774">
        <f t="shared" si="402"/>
        <v>212</v>
      </c>
      <c r="EJ381" s="774">
        <f t="shared" si="403"/>
        <v>280</v>
      </c>
      <c r="EK381" s="775">
        <f t="shared" si="404"/>
        <v>257</v>
      </c>
      <c r="EL381" s="772">
        <v>134</v>
      </c>
      <c r="EM381" s="767">
        <v>108</v>
      </c>
      <c r="EN381" s="770">
        <v>130</v>
      </c>
      <c r="EO381" s="772">
        <v>43</v>
      </c>
      <c r="EP381" s="767">
        <v>37</v>
      </c>
      <c r="EQ381" s="782">
        <v>34</v>
      </c>
      <c r="ER381" s="772">
        <v>95</v>
      </c>
      <c r="ES381" s="779">
        <v>125</v>
      </c>
      <c r="ET381" s="770">
        <v>107</v>
      </c>
      <c r="EU381" s="774">
        <f t="shared" si="405"/>
        <v>280</v>
      </c>
      <c r="EV381" s="774">
        <f t="shared" si="406"/>
        <v>267</v>
      </c>
      <c r="EW381" s="775">
        <f t="shared" si="407"/>
        <v>272</v>
      </c>
      <c r="EX381" s="772">
        <v>167</v>
      </c>
      <c r="EY381" s="767">
        <v>135</v>
      </c>
      <c r="EZ381" s="770">
        <v>128</v>
      </c>
    </row>
    <row r="382" spans="1:156">
      <c r="A382" s="759" t="s">
        <v>17</v>
      </c>
      <c r="B382" s="760" t="s">
        <v>1163</v>
      </c>
      <c r="C382" s="817"/>
      <c r="D382" s="761">
        <v>207069</v>
      </c>
      <c r="E382" s="787">
        <v>10</v>
      </c>
      <c r="F382" s="762"/>
      <c r="G382" s="763"/>
      <c r="H382" s="763"/>
      <c r="I382" s="764"/>
      <c r="J382" s="764"/>
      <c r="K382" s="764"/>
      <c r="L382" s="765"/>
      <c r="M382" s="762"/>
      <c r="N382" s="763"/>
      <c r="O382" s="766"/>
      <c r="P382" s="766"/>
      <c r="Q382" s="763"/>
      <c r="R382" s="763"/>
      <c r="S382" s="763"/>
      <c r="T382" s="763"/>
      <c r="U382" s="763"/>
      <c r="V382" s="764"/>
      <c r="W382" s="767"/>
      <c r="X382" s="765"/>
      <c r="Y382" s="762"/>
      <c r="Z382" s="763"/>
      <c r="AA382" s="763"/>
      <c r="AB382" s="763"/>
      <c r="AC382" s="764"/>
      <c r="AD382" s="767"/>
      <c r="AE382" s="763"/>
      <c r="AF382" s="763"/>
      <c r="AG382" s="763"/>
      <c r="AH382" s="764"/>
      <c r="AI382" s="767"/>
      <c r="AJ382" s="765"/>
      <c r="AK382" s="892">
        <f t="shared" si="357"/>
        <v>0</v>
      </c>
      <c r="AL382" s="884">
        <f t="shared" si="358"/>
        <v>0</v>
      </c>
      <c r="AM382" s="883">
        <f t="shared" si="359"/>
        <v>0</v>
      </c>
      <c r="AN382" s="884">
        <f t="shared" si="360"/>
        <v>0</v>
      </c>
      <c r="AO382" s="883">
        <f t="shared" si="361"/>
        <v>0</v>
      </c>
      <c r="AP382" s="884">
        <f t="shared" si="362"/>
        <v>0</v>
      </c>
      <c r="AQ382" s="768">
        <f t="shared" si="363"/>
        <v>0</v>
      </c>
      <c r="AR382" s="883">
        <f t="shared" si="364"/>
        <v>0</v>
      </c>
      <c r="AS382" s="886">
        <f t="shared" si="365"/>
        <v>0</v>
      </c>
      <c r="AT382" s="888">
        <f t="shared" si="366"/>
        <v>0</v>
      </c>
      <c r="AU382" s="886">
        <f t="shared" si="367"/>
        <v>0</v>
      </c>
      <c r="AV382" s="886">
        <f t="shared" si="368"/>
        <v>0</v>
      </c>
      <c r="AW382" s="888">
        <f t="shared" si="369"/>
        <v>0</v>
      </c>
      <c r="AX382" s="886">
        <f t="shared" si="370"/>
        <v>0</v>
      </c>
      <c r="AY382" s="886">
        <f t="shared" si="371"/>
        <v>0</v>
      </c>
      <c r="AZ382" s="888">
        <f t="shared" si="372"/>
        <v>0</v>
      </c>
      <c r="BA382" s="884">
        <f t="shared" si="373"/>
        <v>0</v>
      </c>
      <c r="BB382" s="883">
        <f t="shared" si="374"/>
        <v>0</v>
      </c>
      <c r="BC382" s="884">
        <f t="shared" si="375"/>
        <v>0</v>
      </c>
      <c r="BD382" s="883">
        <f t="shared" si="376"/>
        <v>0</v>
      </c>
      <c r="BE382" s="886">
        <f t="shared" si="377"/>
        <v>0</v>
      </c>
      <c r="BF382" s="886">
        <f t="shared" si="378"/>
        <v>0</v>
      </c>
      <c r="BG382" s="888">
        <f t="shared" si="379"/>
        <v>0</v>
      </c>
      <c r="BH382" s="886">
        <f t="shared" si="380"/>
        <v>0</v>
      </c>
      <c r="BI382" s="886">
        <f t="shared" si="381"/>
        <v>0</v>
      </c>
      <c r="BJ382" s="890">
        <f t="shared" si="382"/>
        <v>0</v>
      </c>
      <c r="BK382" s="885">
        <f t="shared" si="383"/>
        <v>0</v>
      </c>
      <c r="BL382" s="885">
        <f t="shared" si="384"/>
        <v>0</v>
      </c>
      <c r="BM382" s="762"/>
      <c r="BN382" s="764"/>
      <c r="BO382" s="770"/>
      <c r="BP382" s="763"/>
      <c r="BQ382" s="764"/>
      <c r="BR382" s="770"/>
      <c r="BS382" s="768">
        <f t="shared" si="385"/>
        <v>0</v>
      </c>
      <c r="BT382" s="768">
        <f t="shared" si="386"/>
        <v>0</v>
      </c>
      <c r="BU382" s="771">
        <f t="shared" si="387"/>
        <v>0</v>
      </c>
      <c r="BV382" s="772"/>
      <c r="BW382" s="767"/>
      <c r="BX382" s="765"/>
      <c r="BY382" s="772"/>
      <c r="BZ382" s="767"/>
      <c r="CA382" s="765"/>
      <c r="CB382" s="763"/>
      <c r="CC382" s="763"/>
      <c r="CD382" s="765"/>
      <c r="CE382" s="773">
        <f t="shared" si="388"/>
        <v>0</v>
      </c>
      <c r="CF382" s="774">
        <f t="shared" si="389"/>
        <v>0</v>
      </c>
      <c r="CG382" s="775">
        <f t="shared" si="390"/>
        <v>0</v>
      </c>
      <c r="CH382" s="772"/>
      <c r="CI382" s="767"/>
      <c r="CJ382" s="776"/>
      <c r="CK382" s="874">
        <v>1006</v>
      </c>
      <c r="CL382" s="778">
        <v>1046</v>
      </c>
      <c r="CM382" s="764">
        <v>1308</v>
      </c>
      <c r="CN382" s="764">
        <v>1178</v>
      </c>
      <c r="CO382" s="779">
        <v>1213</v>
      </c>
      <c r="CP382" s="780">
        <v>1357</v>
      </c>
      <c r="CQ382" s="777">
        <v>259</v>
      </c>
      <c r="CR382" s="778">
        <v>282</v>
      </c>
      <c r="CS382" s="778">
        <v>284</v>
      </c>
      <c r="CT382" s="778">
        <v>279</v>
      </c>
      <c r="CU382" s="778">
        <v>232</v>
      </c>
      <c r="CV382" s="764">
        <v>206</v>
      </c>
      <c r="CW382" s="767">
        <v>267</v>
      </c>
      <c r="CX382" s="765">
        <v>337</v>
      </c>
      <c r="CY382" s="777"/>
      <c r="CZ382" s="778"/>
      <c r="DA382" s="778"/>
      <c r="DB382" s="778"/>
      <c r="DC382" s="778"/>
      <c r="DD382" s="764"/>
      <c r="DE382" s="779"/>
      <c r="DF382" s="776"/>
      <c r="DG382" s="892">
        <f t="shared" si="408"/>
        <v>259</v>
      </c>
      <c r="DH382" s="884">
        <f t="shared" si="391"/>
        <v>259</v>
      </c>
      <c r="DI382" s="883">
        <f t="shared" si="409"/>
        <v>282</v>
      </c>
      <c r="DJ382" s="884">
        <f t="shared" si="392"/>
        <v>282</v>
      </c>
      <c r="DK382" s="883">
        <f t="shared" si="410"/>
        <v>284</v>
      </c>
      <c r="DL382" s="884">
        <f t="shared" si="393"/>
        <v>284</v>
      </c>
      <c r="DM382" s="888">
        <f t="shared" si="414"/>
        <v>279</v>
      </c>
      <c r="DN382" s="886">
        <f t="shared" si="394"/>
        <v>279</v>
      </c>
      <c r="DO382" s="886">
        <f t="shared" si="415"/>
        <v>279</v>
      </c>
      <c r="DP382" s="888">
        <f t="shared" si="411"/>
        <v>232</v>
      </c>
      <c r="DQ382" s="886">
        <f t="shared" si="395"/>
        <v>232</v>
      </c>
      <c r="DR382" s="886">
        <f t="shared" si="416"/>
        <v>232</v>
      </c>
      <c r="DS382" s="888">
        <f t="shared" si="412"/>
        <v>206</v>
      </c>
      <c r="DT382" s="886">
        <f t="shared" si="396"/>
        <v>206</v>
      </c>
      <c r="DU382" s="886">
        <f t="shared" si="417"/>
        <v>206</v>
      </c>
      <c r="DV382" s="886">
        <f t="shared" si="397"/>
        <v>206</v>
      </c>
      <c r="DW382" s="888">
        <f t="shared" si="413"/>
        <v>267</v>
      </c>
      <c r="DX382" s="886">
        <f t="shared" si="398"/>
        <v>267</v>
      </c>
      <c r="DY382" s="886">
        <f t="shared" si="399"/>
        <v>267</v>
      </c>
      <c r="DZ382" s="954">
        <f t="shared" si="418"/>
        <v>337</v>
      </c>
      <c r="EA382" s="885">
        <f t="shared" si="400"/>
        <v>337</v>
      </c>
      <c r="EB382" s="885">
        <f t="shared" si="401"/>
        <v>337</v>
      </c>
      <c r="EC382" s="772">
        <v>107</v>
      </c>
      <c r="ED382" s="779">
        <v>133</v>
      </c>
      <c r="EE382" s="781">
        <v>146</v>
      </c>
      <c r="EF382" s="763">
        <v>26</v>
      </c>
      <c r="EG382" s="767">
        <v>24</v>
      </c>
      <c r="EH382" s="782">
        <v>28</v>
      </c>
      <c r="EI382" s="774">
        <f t="shared" si="402"/>
        <v>73</v>
      </c>
      <c r="EJ382" s="774">
        <f t="shared" si="403"/>
        <v>110</v>
      </c>
      <c r="EK382" s="775">
        <f t="shared" si="404"/>
        <v>163</v>
      </c>
      <c r="EL382" s="772">
        <v>46</v>
      </c>
      <c r="EM382" s="767">
        <v>52</v>
      </c>
      <c r="EN382" s="770">
        <v>47</v>
      </c>
      <c r="EO382" s="772">
        <v>23</v>
      </c>
      <c r="EP382" s="767">
        <v>11</v>
      </c>
      <c r="EQ382" s="782">
        <v>20</v>
      </c>
      <c r="ER382" s="772">
        <v>49</v>
      </c>
      <c r="ES382" s="779">
        <v>46</v>
      </c>
      <c r="ET382" s="770">
        <v>45</v>
      </c>
      <c r="EU382" s="774">
        <f t="shared" si="405"/>
        <v>161</v>
      </c>
      <c r="EV382" s="774">
        <f t="shared" si="406"/>
        <v>123</v>
      </c>
      <c r="EW382" s="775">
        <f t="shared" si="407"/>
        <v>94</v>
      </c>
      <c r="EX382" s="772">
        <v>72</v>
      </c>
      <c r="EY382" s="767">
        <v>75</v>
      </c>
      <c r="EZ382" s="770">
        <v>62</v>
      </c>
    </row>
    <row r="383" spans="1:156">
      <c r="A383" s="759" t="s">
        <v>17</v>
      </c>
      <c r="B383" s="760" t="s">
        <v>1164</v>
      </c>
      <c r="C383" s="817"/>
      <c r="D383" s="761">
        <v>207740</v>
      </c>
      <c r="E383" s="787">
        <v>10</v>
      </c>
      <c r="F383" s="762"/>
      <c r="G383" s="763"/>
      <c r="H383" s="763"/>
      <c r="I383" s="764"/>
      <c r="J383" s="764"/>
      <c r="K383" s="764"/>
      <c r="L383" s="765"/>
      <c r="M383" s="762"/>
      <c r="N383" s="763"/>
      <c r="O383" s="766"/>
      <c r="P383" s="766"/>
      <c r="Q383" s="763"/>
      <c r="R383" s="763"/>
      <c r="S383" s="763"/>
      <c r="T383" s="763"/>
      <c r="U383" s="763"/>
      <c r="V383" s="764"/>
      <c r="W383" s="767"/>
      <c r="X383" s="765"/>
      <c r="Y383" s="762"/>
      <c r="Z383" s="763"/>
      <c r="AA383" s="763"/>
      <c r="AB383" s="763"/>
      <c r="AC383" s="764"/>
      <c r="AD383" s="767"/>
      <c r="AE383" s="763"/>
      <c r="AF383" s="763"/>
      <c r="AG383" s="763"/>
      <c r="AH383" s="764"/>
      <c r="AI383" s="767"/>
      <c r="AJ383" s="765"/>
      <c r="AK383" s="892">
        <f t="shared" si="357"/>
        <v>0</v>
      </c>
      <c r="AL383" s="884">
        <f t="shared" si="358"/>
        <v>0</v>
      </c>
      <c r="AM383" s="883">
        <f t="shared" si="359"/>
        <v>0</v>
      </c>
      <c r="AN383" s="884">
        <f t="shared" si="360"/>
        <v>0</v>
      </c>
      <c r="AO383" s="883">
        <f t="shared" si="361"/>
        <v>0</v>
      </c>
      <c r="AP383" s="884">
        <f t="shared" si="362"/>
        <v>0</v>
      </c>
      <c r="AQ383" s="768">
        <f t="shared" si="363"/>
        <v>0</v>
      </c>
      <c r="AR383" s="883">
        <f t="shared" si="364"/>
        <v>0</v>
      </c>
      <c r="AS383" s="886">
        <f t="shared" si="365"/>
        <v>0</v>
      </c>
      <c r="AT383" s="888">
        <f t="shared" si="366"/>
        <v>0</v>
      </c>
      <c r="AU383" s="886">
        <f t="shared" si="367"/>
        <v>0</v>
      </c>
      <c r="AV383" s="886">
        <f t="shared" si="368"/>
        <v>0</v>
      </c>
      <c r="AW383" s="888">
        <f t="shared" si="369"/>
        <v>0</v>
      </c>
      <c r="AX383" s="886">
        <f t="shared" si="370"/>
        <v>0</v>
      </c>
      <c r="AY383" s="886">
        <f t="shared" si="371"/>
        <v>0</v>
      </c>
      <c r="AZ383" s="888">
        <f t="shared" si="372"/>
        <v>0</v>
      </c>
      <c r="BA383" s="884">
        <f t="shared" si="373"/>
        <v>0</v>
      </c>
      <c r="BB383" s="883">
        <f t="shared" si="374"/>
        <v>0</v>
      </c>
      <c r="BC383" s="884">
        <f t="shared" si="375"/>
        <v>0</v>
      </c>
      <c r="BD383" s="883">
        <f t="shared" si="376"/>
        <v>0</v>
      </c>
      <c r="BE383" s="886">
        <f t="shared" si="377"/>
        <v>0</v>
      </c>
      <c r="BF383" s="886">
        <f t="shared" si="378"/>
        <v>0</v>
      </c>
      <c r="BG383" s="888">
        <f t="shared" si="379"/>
        <v>0</v>
      </c>
      <c r="BH383" s="886">
        <f t="shared" si="380"/>
        <v>0</v>
      </c>
      <c r="BI383" s="886">
        <f t="shared" si="381"/>
        <v>0</v>
      </c>
      <c r="BJ383" s="890">
        <f t="shared" si="382"/>
        <v>0</v>
      </c>
      <c r="BK383" s="885">
        <f t="shared" si="383"/>
        <v>0</v>
      </c>
      <c r="BL383" s="885">
        <f t="shared" si="384"/>
        <v>0</v>
      </c>
      <c r="BM383" s="762"/>
      <c r="BN383" s="764"/>
      <c r="BO383" s="770"/>
      <c r="BP383" s="763"/>
      <c r="BQ383" s="764"/>
      <c r="BR383" s="770"/>
      <c r="BS383" s="768">
        <f t="shared" si="385"/>
        <v>0</v>
      </c>
      <c r="BT383" s="768">
        <f t="shared" si="386"/>
        <v>0</v>
      </c>
      <c r="BU383" s="771">
        <f t="shared" si="387"/>
        <v>0</v>
      </c>
      <c r="BV383" s="772"/>
      <c r="BW383" s="767"/>
      <c r="BX383" s="765"/>
      <c r="BY383" s="772"/>
      <c r="BZ383" s="767"/>
      <c r="CA383" s="765"/>
      <c r="CB383" s="763"/>
      <c r="CC383" s="763"/>
      <c r="CD383" s="765"/>
      <c r="CE383" s="773">
        <f t="shared" si="388"/>
        <v>0</v>
      </c>
      <c r="CF383" s="774">
        <f t="shared" si="389"/>
        <v>0</v>
      </c>
      <c r="CG383" s="775">
        <f t="shared" si="390"/>
        <v>0</v>
      </c>
      <c r="CH383" s="772"/>
      <c r="CI383" s="767"/>
      <c r="CJ383" s="776"/>
      <c r="CK383" s="874">
        <v>835</v>
      </c>
      <c r="CL383" s="778">
        <v>731</v>
      </c>
      <c r="CM383" s="764">
        <v>841</v>
      </c>
      <c r="CN383" s="764">
        <v>784</v>
      </c>
      <c r="CO383" s="779">
        <v>973</v>
      </c>
      <c r="CP383" s="780">
        <v>899</v>
      </c>
      <c r="CQ383" s="777">
        <v>444</v>
      </c>
      <c r="CR383" s="778">
        <v>424</v>
      </c>
      <c r="CS383" s="778">
        <v>403</v>
      </c>
      <c r="CT383" s="778">
        <v>333</v>
      </c>
      <c r="CU383" s="778">
        <v>400</v>
      </c>
      <c r="CV383" s="764">
        <v>392</v>
      </c>
      <c r="CW383" s="767">
        <v>465</v>
      </c>
      <c r="CX383" s="765">
        <v>409</v>
      </c>
      <c r="CY383" s="777"/>
      <c r="CZ383" s="778"/>
      <c r="DA383" s="778"/>
      <c r="DB383" s="778"/>
      <c r="DC383" s="778"/>
      <c r="DD383" s="764"/>
      <c r="DE383" s="779"/>
      <c r="DF383" s="776"/>
      <c r="DG383" s="892">
        <f t="shared" si="408"/>
        <v>444</v>
      </c>
      <c r="DH383" s="884">
        <f t="shared" si="391"/>
        <v>444</v>
      </c>
      <c r="DI383" s="883">
        <f t="shared" si="409"/>
        <v>424</v>
      </c>
      <c r="DJ383" s="884">
        <f t="shared" si="392"/>
        <v>424</v>
      </c>
      <c r="DK383" s="883">
        <f t="shared" si="410"/>
        <v>403</v>
      </c>
      <c r="DL383" s="884">
        <f t="shared" si="393"/>
        <v>403</v>
      </c>
      <c r="DM383" s="888">
        <f t="shared" si="414"/>
        <v>333</v>
      </c>
      <c r="DN383" s="886">
        <f t="shared" si="394"/>
        <v>333</v>
      </c>
      <c r="DO383" s="886">
        <f t="shared" si="415"/>
        <v>333</v>
      </c>
      <c r="DP383" s="888">
        <f t="shared" si="411"/>
        <v>400</v>
      </c>
      <c r="DQ383" s="886">
        <f t="shared" si="395"/>
        <v>400</v>
      </c>
      <c r="DR383" s="886">
        <f t="shared" si="416"/>
        <v>400</v>
      </c>
      <c r="DS383" s="888">
        <f t="shared" si="412"/>
        <v>392</v>
      </c>
      <c r="DT383" s="886">
        <f t="shared" si="396"/>
        <v>392</v>
      </c>
      <c r="DU383" s="886">
        <f t="shared" si="417"/>
        <v>392</v>
      </c>
      <c r="DV383" s="886">
        <f t="shared" si="397"/>
        <v>392</v>
      </c>
      <c r="DW383" s="888">
        <f t="shared" si="413"/>
        <v>465</v>
      </c>
      <c r="DX383" s="886">
        <f t="shared" si="398"/>
        <v>465</v>
      </c>
      <c r="DY383" s="886">
        <f t="shared" si="399"/>
        <v>465</v>
      </c>
      <c r="DZ383" s="954">
        <f t="shared" si="418"/>
        <v>409</v>
      </c>
      <c r="EA383" s="885">
        <f t="shared" si="400"/>
        <v>409</v>
      </c>
      <c r="EB383" s="885">
        <f t="shared" si="401"/>
        <v>409</v>
      </c>
      <c r="EC383" s="772">
        <v>192</v>
      </c>
      <c r="ED383" s="779">
        <v>211</v>
      </c>
      <c r="EE383" s="781">
        <v>193</v>
      </c>
      <c r="EF383" s="763">
        <v>39</v>
      </c>
      <c r="EG383" s="767">
        <v>29</v>
      </c>
      <c r="EH383" s="782">
        <v>37</v>
      </c>
      <c r="EI383" s="774">
        <f t="shared" si="402"/>
        <v>161</v>
      </c>
      <c r="EJ383" s="774">
        <f t="shared" si="403"/>
        <v>225</v>
      </c>
      <c r="EK383" s="775">
        <f t="shared" si="404"/>
        <v>179</v>
      </c>
      <c r="EL383" s="772">
        <v>64</v>
      </c>
      <c r="EM383" s="767">
        <v>78</v>
      </c>
      <c r="EN383" s="770">
        <v>97</v>
      </c>
      <c r="EO383" s="772">
        <v>33</v>
      </c>
      <c r="EP383" s="767">
        <v>26</v>
      </c>
      <c r="EQ383" s="782">
        <v>30</v>
      </c>
      <c r="ER383" s="772">
        <v>60</v>
      </c>
      <c r="ES383" s="779">
        <v>53</v>
      </c>
      <c r="ET383" s="770">
        <v>62</v>
      </c>
      <c r="EU383" s="774">
        <f t="shared" si="405"/>
        <v>176</v>
      </c>
      <c r="EV383" s="774">
        <f t="shared" si="406"/>
        <v>243</v>
      </c>
      <c r="EW383" s="775">
        <f t="shared" si="407"/>
        <v>203</v>
      </c>
      <c r="EX383" s="772">
        <v>107</v>
      </c>
      <c r="EY383" s="767">
        <v>107</v>
      </c>
      <c r="EZ383" s="770">
        <v>104</v>
      </c>
    </row>
    <row r="384" spans="1:156">
      <c r="A384" s="759" t="s">
        <v>17</v>
      </c>
      <c r="B384" s="760" t="s">
        <v>1165</v>
      </c>
      <c r="C384" s="817" t="s">
        <v>1169</v>
      </c>
      <c r="D384" s="761">
        <v>208035</v>
      </c>
      <c r="E384" s="787">
        <v>10</v>
      </c>
      <c r="F384" s="762"/>
      <c r="G384" s="763"/>
      <c r="H384" s="763"/>
      <c r="I384" s="764"/>
      <c r="J384" s="764"/>
      <c r="K384" s="764"/>
      <c r="L384" s="765"/>
      <c r="M384" s="762"/>
      <c r="N384" s="763"/>
      <c r="O384" s="766"/>
      <c r="P384" s="766"/>
      <c r="Q384" s="763"/>
      <c r="R384" s="763"/>
      <c r="S384" s="763"/>
      <c r="T384" s="763"/>
      <c r="U384" s="763"/>
      <c r="V384" s="764"/>
      <c r="W384" s="767"/>
      <c r="X384" s="765"/>
      <c r="Y384" s="762"/>
      <c r="Z384" s="763"/>
      <c r="AA384" s="763"/>
      <c r="AB384" s="763"/>
      <c r="AC384" s="764"/>
      <c r="AD384" s="767"/>
      <c r="AE384" s="763"/>
      <c r="AF384" s="763"/>
      <c r="AG384" s="763"/>
      <c r="AH384" s="764"/>
      <c r="AI384" s="767"/>
      <c r="AJ384" s="765"/>
      <c r="AK384" s="892">
        <f t="shared" si="357"/>
        <v>0</v>
      </c>
      <c r="AL384" s="884">
        <f t="shared" si="358"/>
        <v>0</v>
      </c>
      <c r="AM384" s="883">
        <f t="shared" si="359"/>
        <v>0</v>
      </c>
      <c r="AN384" s="884">
        <f t="shared" si="360"/>
        <v>0</v>
      </c>
      <c r="AO384" s="883">
        <f t="shared" si="361"/>
        <v>0</v>
      </c>
      <c r="AP384" s="884">
        <f t="shared" si="362"/>
        <v>0</v>
      </c>
      <c r="AQ384" s="768">
        <f t="shared" si="363"/>
        <v>0</v>
      </c>
      <c r="AR384" s="883">
        <f t="shared" si="364"/>
        <v>0</v>
      </c>
      <c r="AS384" s="886">
        <f t="shared" si="365"/>
        <v>0</v>
      </c>
      <c r="AT384" s="888">
        <f t="shared" si="366"/>
        <v>0</v>
      </c>
      <c r="AU384" s="886">
        <f t="shared" si="367"/>
        <v>0</v>
      </c>
      <c r="AV384" s="886">
        <f t="shared" si="368"/>
        <v>0</v>
      </c>
      <c r="AW384" s="888">
        <f t="shared" si="369"/>
        <v>0</v>
      </c>
      <c r="AX384" s="886">
        <f t="shared" si="370"/>
        <v>0</v>
      </c>
      <c r="AY384" s="886">
        <f t="shared" si="371"/>
        <v>0</v>
      </c>
      <c r="AZ384" s="888">
        <f t="shared" si="372"/>
        <v>0</v>
      </c>
      <c r="BA384" s="884">
        <f t="shared" si="373"/>
        <v>0</v>
      </c>
      <c r="BB384" s="883">
        <f t="shared" si="374"/>
        <v>0</v>
      </c>
      <c r="BC384" s="884">
        <f t="shared" si="375"/>
        <v>0</v>
      </c>
      <c r="BD384" s="883">
        <f t="shared" si="376"/>
        <v>0</v>
      </c>
      <c r="BE384" s="886">
        <f t="shared" si="377"/>
        <v>0</v>
      </c>
      <c r="BF384" s="886">
        <f t="shared" si="378"/>
        <v>0</v>
      </c>
      <c r="BG384" s="888">
        <f t="shared" si="379"/>
        <v>0</v>
      </c>
      <c r="BH384" s="886">
        <f t="shared" si="380"/>
        <v>0</v>
      </c>
      <c r="BI384" s="886">
        <f t="shared" si="381"/>
        <v>0</v>
      </c>
      <c r="BJ384" s="890">
        <f t="shared" si="382"/>
        <v>0</v>
      </c>
      <c r="BK384" s="885">
        <f t="shared" si="383"/>
        <v>0</v>
      </c>
      <c r="BL384" s="885">
        <f t="shared" si="384"/>
        <v>0</v>
      </c>
      <c r="BM384" s="762"/>
      <c r="BN384" s="764"/>
      <c r="BO384" s="770"/>
      <c r="BP384" s="763"/>
      <c r="BQ384" s="764"/>
      <c r="BR384" s="770"/>
      <c r="BS384" s="768">
        <f t="shared" si="385"/>
        <v>0</v>
      </c>
      <c r="BT384" s="768">
        <f t="shared" si="386"/>
        <v>0</v>
      </c>
      <c r="BU384" s="771">
        <f t="shared" si="387"/>
        <v>0</v>
      </c>
      <c r="BV384" s="772"/>
      <c r="BW384" s="767"/>
      <c r="BX384" s="765"/>
      <c r="BY384" s="772"/>
      <c r="BZ384" s="767"/>
      <c r="CA384" s="765"/>
      <c r="CB384" s="763"/>
      <c r="CC384" s="763"/>
      <c r="CD384" s="765"/>
      <c r="CE384" s="773">
        <f t="shared" si="388"/>
        <v>0</v>
      </c>
      <c r="CF384" s="774">
        <f t="shared" si="389"/>
        <v>0</v>
      </c>
      <c r="CG384" s="775">
        <f t="shared" si="390"/>
        <v>0</v>
      </c>
      <c r="CH384" s="772"/>
      <c r="CI384" s="767"/>
      <c r="CJ384" s="776"/>
      <c r="CK384" s="874">
        <v>814</v>
      </c>
      <c r="CL384" s="778">
        <v>878</v>
      </c>
      <c r="CM384" s="764">
        <v>728</v>
      </c>
      <c r="CN384" s="764">
        <v>789</v>
      </c>
      <c r="CO384" s="779">
        <v>912</v>
      </c>
      <c r="CP384" s="780">
        <v>860</v>
      </c>
      <c r="CQ384" s="777">
        <v>341</v>
      </c>
      <c r="CR384" s="778">
        <v>285</v>
      </c>
      <c r="CS384" s="778">
        <v>317</v>
      </c>
      <c r="CT384" s="778">
        <v>258</v>
      </c>
      <c r="CU384" s="778">
        <v>217</v>
      </c>
      <c r="CV384" s="764">
        <v>234</v>
      </c>
      <c r="CW384" s="767">
        <v>314</v>
      </c>
      <c r="CX384" s="765">
        <v>270</v>
      </c>
      <c r="CY384" s="777"/>
      <c r="CZ384" s="778"/>
      <c r="DA384" s="778"/>
      <c r="DB384" s="778"/>
      <c r="DC384" s="778"/>
      <c r="DD384" s="764"/>
      <c r="DE384" s="779"/>
      <c r="DF384" s="776"/>
      <c r="DG384" s="892">
        <f t="shared" si="408"/>
        <v>341</v>
      </c>
      <c r="DH384" s="884">
        <f t="shared" si="391"/>
        <v>341</v>
      </c>
      <c r="DI384" s="883">
        <f t="shared" si="409"/>
        <v>285</v>
      </c>
      <c r="DJ384" s="884">
        <f t="shared" si="392"/>
        <v>285</v>
      </c>
      <c r="DK384" s="883">
        <f t="shared" si="410"/>
        <v>317</v>
      </c>
      <c r="DL384" s="884">
        <f t="shared" si="393"/>
        <v>317</v>
      </c>
      <c r="DM384" s="888">
        <f t="shared" si="414"/>
        <v>258</v>
      </c>
      <c r="DN384" s="886">
        <f t="shared" si="394"/>
        <v>258</v>
      </c>
      <c r="DO384" s="886">
        <f t="shared" si="415"/>
        <v>258</v>
      </c>
      <c r="DP384" s="888">
        <f t="shared" si="411"/>
        <v>217</v>
      </c>
      <c r="DQ384" s="886">
        <f t="shared" si="395"/>
        <v>217</v>
      </c>
      <c r="DR384" s="886">
        <f t="shared" si="416"/>
        <v>217</v>
      </c>
      <c r="DS384" s="888">
        <f t="shared" si="412"/>
        <v>234</v>
      </c>
      <c r="DT384" s="886">
        <f t="shared" si="396"/>
        <v>234</v>
      </c>
      <c r="DU384" s="886">
        <f t="shared" si="417"/>
        <v>234</v>
      </c>
      <c r="DV384" s="886">
        <f t="shared" si="397"/>
        <v>234</v>
      </c>
      <c r="DW384" s="888">
        <f t="shared" si="413"/>
        <v>314</v>
      </c>
      <c r="DX384" s="886">
        <f t="shared" si="398"/>
        <v>314</v>
      </c>
      <c r="DY384" s="886">
        <f t="shared" si="399"/>
        <v>314</v>
      </c>
      <c r="DZ384" s="954">
        <f t="shared" si="418"/>
        <v>270</v>
      </c>
      <c r="EA384" s="885">
        <f t="shared" si="400"/>
        <v>270</v>
      </c>
      <c r="EB384" s="885">
        <f t="shared" si="401"/>
        <v>270</v>
      </c>
      <c r="EC384" s="772">
        <v>116</v>
      </c>
      <c r="ED384" s="779">
        <v>179</v>
      </c>
      <c r="EE384" s="781">
        <v>103</v>
      </c>
      <c r="EF384" s="763">
        <v>17</v>
      </c>
      <c r="EG384" s="767">
        <v>11</v>
      </c>
      <c r="EH384" s="782">
        <v>19</v>
      </c>
      <c r="EI384" s="774">
        <f t="shared" si="402"/>
        <v>101</v>
      </c>
      <c r="EJ384" s="774">
        <f t="shared" si="403"/>
        <v>124</v>
      </c>
      <c r="EK384" s="775">
        <f t="shared" si="404"/>
        <v>148</v>
      </c>
      <c r="EL384" s="772">
        <v>46</v>
      </c>
      <c r="EM384" s="767">
        <v>32</v>
      </c>
      <c r="EN384" s="770">
        <v>43</v>
      </c>
      <c r="EO384" s="772">
        <v>25</v>
      </c>
      <c r="EP384" s="767">
        <v>20</v>
      </c>
      <c r="EQ384" s="782">
        <v>25</v>
      </c>
      <c r="ER384" s="772">
        <v>40</v>
      </c>
      <c r="ES384" s="779">
        <v>29</v>
      </c>
      <c r="ET384" s="770">
        <v>24</v>
      </c>
      <c r="EU384" s="774">
        <f t="shared" si="405"/>
        <v>147</v>
      </c>
      <c r="EV384" s="774">
        <f t="shared" si="406"/>
        <v>136</v>
      </c>
      <c r="EW384" s="775">
        <f t="shared" si="407"/>
        <v>142</v>
      </c>
      <c r="EX384" s="772">
        <v>81</v>
      </c>
      <c r="EY384" s="767">
        <v>67</v>
      </c>
      <c r="EZ384" s="770">
        <v>62</v>
      </c>
    </row>
    <row r="385" spans="1:156">
      <c r="A385" s="738" t="s">
        <v>79</v>
      </c>
      <c r="B385" s="739" t="s">
        <v>1079</v>
      </c>
      <c r="C385" s="823"/>
      <c r="D385" s="789">
        <v>217882</v>
      </c>
      <c r="E385" s="790">
        <v>1</v>
      </c>
      <c r="F385" s="762">
        <v>3709</v>
      </c>
      <c r="G385" s="763">
        <v>3592</v>
      </c>
      <c r="H385" s="763">
        <v>3600</v>
      </c>
      <c r="I385" s="764">
        <v>3590</v>
      </c>
      <c r="J385" s="764">
        <v>3883</v>
      </c>
      <c r="K385" s="764">
        <v>4353</v>
      </c>
      <c r="L385" s="858">
        <v>4138</v>
      </c>
      <c r="M385" s="762">
        <v>2889</v>
      </c>
      <c r="N385" s="763">
        <v>3028</v>
      </c>
      <c r="O385" s="766">
        <v>2534</v>
      </c>
      <c r="P385" s="766">
        <v>2464</v>
      </c>
      <c r="Q385" s="763">
        <v>2749</v>
      </c>
      <c r="R385" s="763">
        <v>2998</v>
      </c>
      <c r="S385" s="763">
        <v>2893</v>
      </c>
      <c r="T385" s="763">
        <v>2758</v>
      </c>
      <c r="U385" s="763">
        <v>2707</v>
      </c>
      <c r="V385" s="764">
        <v>2868</v>
      </c>
      <c r="W385" s="767">
        <v>3339</v>
      </c>
      <c r="X385" s="765">
        <v>2979</v>
      </c>
      <c r="Y385" s="762">
        <v>3</v>
      </c>
      <c r="Z385" s="763"/>
      <c r="AA385" s="763"/>
      <c r="AB385" s="763"/>
      <c r="AC385" s="764"/>
      <c r="AD385" s="767"/>
      <c r="AE385" s="763"/>
      <c r="AF385" s="763"/>
      <c r="AG385" s="763"/>
      <c r="AH385" s="764"/>
      <c r="AI385" s="767"/>
      <c r="AJ385" s="765"/>
      <c r="AK385" s="892">
        <f t="shared" si="357"/>
        <v>2886</v>
      </c>
      <c r="AL385" s="884">
        <f t="shared" si="358"/>
        <v>2886</v>
      </c>
      <c r="AM385" s="883">
        <f t="shared" si="359"/>
        <v>3028</v>
      </c>
      <c r="AN385" s="884">
        <f t="shared" si="360"/>
        <v>3028</v>
      </c>
      <c r="AO385" s="883">
        <f t="shared" si="361"/>
        <v>2534</v>
      </c>
      <c r="AP385" s="884">
        <f t="shared" si="362"/>
        <v>2534</v>
      </c>
      <c r="AQ385" s="768">
        <f t="shared" si="363"/>
        <v>2464</v>
      </c>
      <c r="AR385" s="883">
        <f t="shared" si="364"/>
        <v>2749</v>
      </c>
      <c r="AS385" s="886">
        <f t="shared" si="365"/>
        <v>2749</v>
      </c>
      <c r="AT385" s="888">
        <f t="shared" si="366"/>
        <v>2998</v>
      </c>
      <c r="AU385" s="886">
        <f t="shared" si="367"/>
        <v>2998</v>
      </c>
      <c r="AV385" s="886">
        <f t="shared" si="368"/>
        <v>2998</v>
      </c>
      <c r="AW385" s="888">
        <f t="shared" si="369"/>
        <v>2893</v>
      </c>
      <c r="AX385" s="886">
        <f t="shared" si="370"/>
        <v>2893</v>
      </c>
      <c r="AY385" s="886">
        <f t="shared" si="371"/>
        <v>2893</v>
      </c>
      <c r="AZ385" s="888">
        <f t="shared" si="372"/>
        <v>2758</v>
      </c>
      <c r="BA385" s="884">
        <f t="shared" si="373"/>
        <v>2758</v>
      </c>
      <c r="BB385" s="883">
        <f t="shared" si="374"/>
        <v>2707</v>
      </c>
      <c r="BC385" s="884">
        <f t="shared" si="375"/>
        <v>2707</v>
      </c>
      <c r="BD385" s="883">
        <f t="shared" si="376"/>
        <v>2868</v>
      </c>
      <c r="BE385" s="886">
        <f t="shared" si="377"/>
        <v>2868</v>
      </c>
      <c r="BF385" s="886">
        <f t="shared" si="378"/>
        <v>2868</v>
      </c>
      <c r="BG385" s="888">
        <f t="shared" si="379"/>
        <v>3339</v>
      </c>
      <c r="BH385" s="886">
        <f t="shared" si="380"/>
        <v>3339</v>
      </c>
      <c r="BI385" s="886">
        <f t="shared" si="381"/>
        <v>3339</v>
      </c>
      <c r="BJ385" s="890">
        <f t="shared" si="382"/>
        <v>2979</v>
      </c>
      <c r="BK385" s="885">
        <f t="shared" si="383"/>
        <v>2979</v>
      </c>
      <c r="BL385" s="885">
        <f t="shared" si="384"/>
        <v>2979</v>
      </c>
      <c r="BM385" s="762">
        <v>2593</v>
      </c>
      <c r="BN385" s="764">
        <v>2968</v>
      </c>
      <c r="BO385" s="770">
        <v>2691</v>
      </c>
      <c r="BP385" s="763">
        <v>80</v>
      </c>
      <c r="BQ385" s="764">
        <v>112</v>
      </c>
      <c r="BR385" s="770">
        <v>78</v>
      </c>
      <c r="BS385" s="768">
        <f t="shared" si="385"/>
        <v>195</v>
      </c>
      <c r="BT385" s="768">
        <f t="shared" si="386"/>
        <v>259</v>
      </c>
      <c r="BU385" s="771">
        <f t="shared" si="387"/>
        <v>210</v>
      </c>
      <c r="BV385" s="772">
        <v>2128</v>
      </c>
      <c r="BW385" s="767">
        <v>2282</v>
      </c>
      <c r="BX385" s="857">
        <v>2327</v>
      </c>
      <c r="BY385" s="772">
        <v>34</v>
      </c>
      <c r="BZ385" s="767">
        <v>34</v>
      </c>
      <c r="CA385" s="1045">
        <v>33</v>
      </c>
      <c r="CB385" s="763">
        <v>226</v>
      </c>
      <c r="CC385" s="763">
        <v>233</v>
      </c>
      <c r="CD385" s="1045">
        <v>214</v>
      </c>
      <c r="CE385" s="773">
        <f t="shared" si="388"/>
        <v>361</v>
      </c>
      <c r="CF385" s="774">
        <f t="shared" si="389"/>
        <v>449</v>
      </c>
      <c r="CG385" s="775">
        <f t="shared" si="390"/>
        <v>319</v>
      </c>
      <c r="CH385" s="772">
        <v>2228</v>
      </c>
      <c r="CI385" s="767">
        <v>2334</v>
      </c>
      <c r="CJ385" s="776">
        <v>2036</v>
      </c>
      <c r="CK385" s="874"/>
      <c r="CL385" s="778"/>
      <c r="CM385" s="764"/>
      <c r="CN385" s="764"/>
      <c r="CO385" s="779"/>
      <c r="CP385" s="780"/>
      <c r="CQ385" s="777"/>
      <c r="CR385" s="778"/>
      <c r="CS385" s="778"/>
      <c r="CT385" s="778"/>
      <c r="CU385" s="778"/>
      <c r="CV385" s="764"/>
      <c r="CW385" s="767"/>
      <c r="CX385" s="765"/>
      <c r="CY385" s="777"/>
      <c r="CZ385" s="778"/>
      <c r="DA385" s="778"/>
      <c r="DB385" s="778"/>
      <c r="DC385" s="778"/>
      <c r="DD385" s="779"/>
      <c r="DE385" s="779"/>
      <c r="DF385" s="776"/>
      <c r="DG385" s="892">
        <f t="shared" si="408"/>
        <v>0</v>
      </c>
      <c r="DH385" s="884">
        <f t="shared" si="391"/>
        <v>0</v>
      </c>
      <c r="DI385" s="883">
        <f t="shared" si="409"/>
        <v>0</v>
      </c>
      <c r="DJ385" s="884">
        <f t="shared" si="392"/>
        <v>0</v>
      </c>
      <c r="DK385" s="883">
        <f t="shared" si="410"/>
        <v>0</v>
      </c>
      <c r="DL385" s="884">
        <f t="shared" si="393"/>
        <v>0</v>
      </c>
      <c r="DM385" s="888">
        <f t="shared" si="414"/>
        <v>0</v>
      </c>
      <c r="DN385" s="886">
        <f t="shared" si="394"/>
        <v>0</v>
      </c>
      <c r="DO385" s="886">
        <f t="shared" si="415"/>
        <v>0</v>
      </c>
      <c r="DP385" s="888">
        <f t="shared" si="411"/>
        <v>0</v>
      </c>
      <c r="DQ385" s="886">
        <f t="shared" si="395"/>
        <v>0</v>
      </c>
      <c r="DR385" s="886">
        <f t="shared" si="416"/>
        <v>0</v>
      </c>
      <c r="DS385" s="888">
        <f t="shared" si="412"/>
        <v>0</v>
      </c>
      <c r="DT385" s="886">
        <f t="shared" si="396"/>
        <v>0</v>
      </c>
      <c r="DU385" s="886">
        <f t="shared" si="417"/>
        <v>0</v>
      </c>
      <c r="DV385" s="886">
        <f t="shared" si="397"/>
        <v>0</v>
      </c>
      <c r="DW385" s="888">
        <f t="shared" si="413"/>
        <v>0</v>
      </c>
      <c r="DX385" s="886">
        <f t="shared" si="398"/>
        <v>0</v>
      </c>
      <c r="DY385" s="886">
        <f t="shared" si="399"/>
        <v>0</v>
      </c>
      <c r="DZ385" s="954">
        <f t="shared" si="418"/>
        <v>0</v>
      </c>
      <c r="EA385" s="885">
        <f t="shared" si="400"/>
        <v>0</v>
      </c>
      <c r="EB385" s="885">
        <f t="shared" si="401"/>
        <v>0</v>
      </c>
      <c r="EC385" s="772"/>
      <c r="ED385" s="779"/>
      <c r="EE385" s="781"/>
      <c r="EF385" s="763"/>
      <c r="EG385" s="767"/>
      <c r="EH385" s="782"/>
      <c r="EI385" s="774">
        <f t="shared" si="402"/>
        <v>0</v>
      </c>
      <c r="EJ385" s="774">
        <f t="shared" si="403"/>
        <v>0</v>
      </c>
      <c r="EK385" s="775">
        <f t="shared" si="404"/>
        <v>0</v>
      </c>
      <c r="EL385" s="772"/>
      <c r="EM385" s="767"/>
      <c r="EN385" s="770"/>
      <c r="EO385" s="772"/>
      <c r="EP385" s="767"/>
      <c r="EQ385" s="782"/>
      <c r="ER385" s="772"/>
      <c r="ES385" s="779"/>
      <c r="ET385" s="770"/>
      <c r="EU385" s="774">
        <f t="shared" si="405"/>
        <v>0</v>
      </c>
      <c r="EV385" s="774">
        <f t="shared" si="406"/>
        <v>0</v>
      </c>
      <c r="EW385" s="775">
        <f t="shared" si="407"/>
        <v>0</v>
      </c>
      <c r="EX385" s="772"/>
      <c r="EY385" s="767"/>
      <c r="EZ385" s="770"/>
    </row>
    <row r="386" spans="1:156">
      <c r="A386" s="738" t="s">
        <v>79</v>
      </c>
      <c r="B386" s="735" t="s">
        <v>1080</v>
      </c>
      <c r="C386" s="823"/>
      <c r="D386" s="789">
        <v>218663</v>
      </c>
      <c r="E386" s="790">
        <v>1</v>
      </c>
      <c r="F386" s="762">
        <v>4599</v>
      </c>
      <c r="G386" s="638">
        <v>4989</v>
      </c>
      <c r="H386" s="763">
        <v>4944</v>
      </c>
      <c r="I386" s="764">
        <v>4949</v>
      </c>
      <c r="J386" s="764">
        <v>5431</v>
      </c>
      <c r="K386" s="764">
        <v>5519</v>
      </c>
      <c r="L386" s="858">
        <v>6370</v>
      </c>
      <c r="M386" s="762">
        <v>2598</v>
      </c>
      <c r="N386" s="763">
        <v>2477</v>
      </c>
      <c r="O386" s="766">
        <v>3229</v>
      </c>
      <c r="P386" s="766">
        <v>3503</v>
      </c>
      <c r="Q386" s="763">
        <v>3443</v>
      </c>
      <c r="R386" s="763">
        <v>3337</v>
      </c>
      <c r="S386" s="763">
        <v>3677</v>
      </c>
      <c r="T386" s="763">
        <v>3646</v>
      </c>
      <c r="U386" s="763">
        <v>3690</v>
      </c>
      <c r="V386" s="764">
        <v>3826</v>
      </c>
      <c r="W386" s="767">
        <v>3881</v>
      </c>
      <c r="X386" s="765">
        <v>4424</v>
      </c>
      <c r="Y386" s="762">
        <v>2</v>
      </c>
      <c r="Z386" s="763">
        <v>2</v>
      </c>
      <c r="AA386" s="763"/>
      <c r="AB386" s="763"/>
      <c r="AC386" s="764"/>
      <c r="AD386" s="767"/>
      <c r="AE386" s="763"/>
      <c r="AF386" s="763"/>
      <c r="AG386" s="763"/>
      <c r="AH386" s="764"/>
      <c r="AI386" s="767"/>
      <c r="AJ386" s="765"/>
      <c r="AK386" s="892">
        <f t="shared" si="357"/>
        <v>2596</v>
      </c>
      <c r="AL386" s="884">
        <f t="shared" si="358"/>
        <v>2596</v>
      </c>
      <c r="AM386" s="883">
        <f t="shared" si="359"/>
        <v>2475</v>
      </c>
      <c r="AN386" s="884">
        <f t="shared" si="360"/>
        <v>2475</v>
      </c>
      <c r="AO386" s="883">
        <f t="shared" si="361"/>
        <v>3229</v>
      </c>
      <c r="AP386" s="884">
        <f t="shared" si="362"/>
        <v>3229</v>
      </c>
      <c r="AQ386" s="768">
        <f t="shared" si="363"/>
        <v>3503</v>
      </c>
      <c r="AR386" s="883">
        <f t="shared" si="364"/>
        <v>3443</v>
      </c>
      <c r="AS386" s="886">
        <f t="shared" si="365"/>
        <v>3443</v>
      </c>
      <c r="AT386" s="888">
        <f t="shared" si="366"/>
        <v>3337</v>
      </c>
      <c r="AU386" s="886">
        <f t="shared" si="367"/>
        <v>3337</v>
      </c>
      <c r="AV386" s="886">
        <f t="shared" si="368"/>
        <v>3337</v>
      </c>
      <c r="AW386" s="888">
        <f t="shared" si="369"/>
        <v>3677</v>
      </c>
      <c r="AX386" s="886">
        <f t="shared" si="370"/>
        <v>3677</v>
      </c>
      <c r="AY386" s="886">
        <f t="shared" si="371"/>
        <v>3677</v>
      </c>
      <c r="AZ386" s="888">
        <f t="shared" si="372"/>
        <v>3646</v>
      </c>
      <c r="BA386" s="884">
        <f t="shared" si="373"/>
        <v>3646</v>
      </c>
      <c r="BB386" s="883">
        <f t="shared" si="374"/>
        <v>3690</v>
      </c>
      <c r="BC386" s="884">
        <f t="shared" si="375"/>
        <v>3690</v>
      </c>
      <c r="BD386" s="883">
        <f t="shared" si="376"/>
        <v>3826</v>
      </c>
      <c r="BE386" s="886">
        <f t="shared" si="377"/>
        <v>3826</v>
      </c>
      <c r="BF386" s="886">
        <f t="shared" si="378"/>
        <v>3826</v>
      </c>
      <c r="BG386" s="888">
        <f t="shared" si="379"/>
        <v>3881</v>
      </c>
      <c r="BH386" s="886">
        <f t="shared" si="380"/>
        <v>3881</v>
      </c>
      <c r="BI386" s="886">
        <f t="shared" si="381"/>
        <v>3881</v>
      </c>
      <c r="BJ386" s="890">
        <f t="shared" si="382"/>
        <v>4424</v>
      </c>
      <c r="BK386" s="885">
        <f t="shared" si="383"/>
        <v>4424</v>
      </c>
      <c r="BL386" s="885">
        <f t="shared" si="384"/>
        <v>4424</v>
      </c>
      <c r="BM386" s="762">
        <v>3321</v>
      </c>
      <c r="BN386" s="764">
        <v>3341</v>
      </c>
      <c r="BO386" s="770">
        <v>3836</v>
      </c>
      <c r="BP386" s="763">
        <v>141</v>
      </c>
      <c r="BQ386" s="764">
        <v>162</v>
      </c>
      <c r="BR386" s="770">
        <v>167</v>
      </c>
      <c r="BS386" s="768">
        <f t="shared" si="385"/>
        <v>364</v>
      </c>
      <c r="BT386" s="768">
        <f t="shared" si="386"/>
        <v>378</v>
      </c>
      <c r="BU386" s="771">
        <f t="shared" si="387"/>
        <v>421</v>
      </c>
      <c r="BV386" s="772">
        <v>2377</v>
      </c>
      <c r="BW386" s="767">
        <v>2250</v>
      </c>
      <c r="BX386" s="857">
        <v>2583</v>
      </c>
      <c r="BY386" s="772">
        <v>35</v>
      </c>
      <c r="BZ386" s="767">
        <v>38</v>
      </c>
      <c r="CA386" s="1045">
        <v>41</v>
      </c>
      <c r="CB386" s="763">
        <v>459</v>
      </c>
      <c r="CC386" s="763">
        <v>459</v>
      </c>
      <c r="CD386" s="1045">
        <v>463</v>
      </c>
      <c r="CE386" s="773">
        <f t="shared" si="388"/>
        <v>572</v>
      </c>
      <c r="CF386" s="774">
        <f t="shared" si="389"/>
        <v>590</v>
      </c>
      <c r="CG386" s="775">
        <f t="shared" si="390"/>
        <v>590</v>
      </c>
      <c r="CH386" s="772">
        <v>1750</v>
      </c>
      <c r="CI386" s="767">
        <v>1627</v>
      </c>
      <c r="CJ386" s="776">
        <v>2111</v>
      </c>
      <c r="CK386" s="874"/>
      <c r="CL386" s="778"/>
      <c r="CM386" s="764"/>
      <c r="CN386" s="764"/>
      <c r="CO386" s="779"/>
      <c r="CP386" s="780"/>
      <c r="CQ386" s="777"/>
      <c r="CR386" s="778"/>
      <c r="CS386" s="778"/>
      <c r="CT386" s="778"/>
      <c r="CU386" s="778"/>
      <c r="CV386" s="764"/>
      <c r="CW386" s="767"/>
      <c r="CX386" s="765"/>
      <c r="CY386" s="777"/>
      <c r="CZ386" s="778"/>
      <c r="DA386" s="778"/>
      <c r="DB386" s="778"/>
      <c r="DC386" s="778"/>
      <c r="DD386" s="779"/>
      <c r="DE386" s="779"/>
      <c r="DF386" s="776"/>
      <c r="DG386" s="892">
        <f t="shared" si="408"/>
        <v>0</v>
      </c>
      <c r="DH386" s="884">
        <f t="shared" si="391"/>
        <v>0</v>
      </c>
      <c r="DI386" s="883">
        <f t="shared" si="409"/>
        <v>0</v>
      </c>
      <c r="DJ386" s="884">
        <f t="shared" si="392"/>
        <v>0</v>
      </c>
      <c r="DK386" s="883">
        <f t="shared" si="410"/>
        <v>0</v>
      </c>
      <c r="DL386" s="884">
        <f t="shared" si="393"/>
        <v>0</v>
      </c>
      <c r="DM386" s="888">
        <f t="shared" si="414"/>
        <v>0</v>
      </c>
      <c r="DN386" s="886">
        <f t="shared" si="394"/>
        <v>0</v>
      </c>
      <c r="DO386" s="886">
        <f t="shared" si="415"/>
        <v>0</v>
      </c>
      <c r="DP386" s="888">
        <f t="shared" si="411"/>
        <v>0</v>
      </c>
      <c r="DQ386" s="886">
        <f t="shared" si="395"/>
        <v>0</v>
      </c>
      <c r="DR386" s="886">
        <f t="shared" si="416"/>
        <v>0</v>
      </c>
      <c r="DS386" s="888">
        <f t="shared" si="412"/>
        <v>0</v>
      </c>
      <c r="DT386" s="886">
        <f t="shared" si="396"/>
        <v>0</v>
      </c>
      <c r="DU386" s="886">
        <f t="shared" si="417"/>
        <v>0</v>
      </c>
      <c r="DV386" s="886">
        <f t="shared" si="397"/>
        <v>0</v>
      </c>
      <c r="DW386" s="888">
        <f t="shared" si="413"/>
        <v>0</v>
      </c>
      <c r="DX386" s="886">
        <f t="shared" si="398"/>
        <v>0</v>
      </c>
      <c r="DY386" s="886">
        <f t="shared" si="399"/>
        <v>0</v>
      </c>
      <c r="DZ386" s="954">
        <f t="shared" si="418"/>
        <v>0</v>
      </c>
      <c r="EA386" s="885">
        <f t="shared" si="400"/>
        <v>0</v>
      </c>
      <c r="EB386" s="885">
        <f t="shared" si="401"/>
        <v>0</v>
      </c>
      <c r="EC386" s="772"/>
      <c r="ED386" s="779"/>
      <c r="EE386" s="781"/>
      <c r="EF386" s="763"/>
      <c r="EG386" s="767"/>
      <c r="EH386" s="782"/>
      <c r="EI386" s="774">
        <f t="shared" si="402"/>
        <v>0</v>
      </c>
      <c r="EJ386" s="774">
        <f t="shared" si="403"/>
        <v>0</v>
      </c>
      <c r="EK386" s="775">
        <f t="shared" si="404"/>
        <v>0</v>
      </c>
      <c r="EL386" s="772"/>
      <c r="EM386" s="767"/>
      <c r="EN386" s="770"/>
      <c r="EO386" s="772"/>
      <c r="EP386" s="767"/>
      <c r="EQ386" s="782"/>
      <c r="ER386" s="772"/>
      <c r="ES386" s="779"/>
      <c r="ET386" s="770"/>
      <c r="EU386" s="774">
        <f t="shared" si="405"/>
        <v>0</v>
      </c>
      <c r="EV386" s="774">
        <f t="shared" si="406"/>
        <v>0</v>
      </c>
      <c r="EW386" s="775">
        <f t="shared" si="407"/>
        <v>0</v>
      </c>
      <c r="EX386" s="772"/>
      <c r="EY386" s="767"/>
      <c r="EZ386" s="770"/>
    </row>
    <row r="387" spans="1:156">
      <c r="A387" s="738" t="s">
        <v>79</v>
      </c>
      <c r="B387" s="739" t="s">
        <v>1081</v>
      </c>
      <c r="C387" s="823"/>
      <c r="D387" s="789">
        <v>217819</v>
      </c>
      <c r="E387" s="790">
        <v>3</v>
      </c>
      <c r="F387" s="762">
        <v>2639</v>
      </c>
      <c r="G387" s="763">
        <v>2682</v>
      </c>
      <c r="H387" s="763">
        <v>2603</v>
      </c>
      <c r="I387" s="764">
        <v>2749</v>
      </c>
      <c r="J387" s="764">
        <v>2663</v>
      </c>
      <c r="K387" s="740">
        <v>3164</v>
      </c>
      <c r="L387" s="858">
        <v>3036</v>
      </c>
      <c r="M387" s="762">
        <v>2067</v>
      </c>
      <c r="N387" s="763">
        <v>1990</v>
      </c>
      <c r="O387" s="766">
        <v>1970</v>
      </c>
      <c r="P387" s="766">
        <v>1999</v>
      </c>
      <c r="Q387" s="763">
        <v>1870</v>
      </c>
      <c r="R387" s="763">
        <v>1944</v>
      </c>
      <c r="S387" s="763">
        <v>1988</v>
      </c>
      <c r="T387" s="763">
        <v>1968</v>
      </c>
      <c r="U387" s="763">
        <v>2062</v>
      </c>
      <c r="V387" s="764">
        <v>1955</v>
      </c>
      <c r="W387" s="767">
        <v>2142</v>
      </c>
      <c r="X387" s="765">
        <v>2007</v>
      </c>
      <c r="Y387" s="762"/>
      <c r="Z387" s="763"/>
      <c r="AA387" s="763"/>
      <c r="AB387" s="763">
        <v>4</v>
      </c>
      <c r="AC387" s="764">
        <v>1</v>
      </c>
      <c r="AD387" s="767"/>
      <c r="AE387" s="763"/>
      <c r="AF387" s="763"/>
      <c r="AG387" s="763"/>
      <c r="AH387" s="764"/>
      <c r="AI387" s="767"/>
      <c r="AJ387" s="765"/>
      <c r="AK387" s="892">
        <f t="shared" si="357"/>
        <v>2067</v>
      </c>
      <c r="AL387" s="884">
        <f t="shared" si="358"/>
        <v>2067</v>
      </c>
      <c r="AM387" s="883">
        <f t="shared" si="359"/>
        <v>1990</v>
      </c>
      <c r="AN387" s="884">
        <f t="shared" si="360"/>
        <v>1990</v>
      </c>
      <c r="AO387" s="883">
        <f t="shared" si="361"/>
        <v>1970</v>
      </c>
      <c r="AP387" s="884">
        <f t="shared" si="362"/>
        <v>1970</v>
      </c>
      <c r="AQ387" s="768">
        <f t="shared" si="363"/>
        <v>1995</v>
      </c>
      <c r="AR387" s="883">
        <f t="shared" si="364"/>
        <v>1869</v>
      </c>
      <c r="AS387" s="886">
        <f t="shared" si="365"/>
        <v>1869</v>
      </c>
      <c r="AT387" s="888">
        <f t="shared" si="366"/>
        <v>1944</v>
      </c>
      <c r="AU387" s="886">
        <f t="shared" si="367"/>
        <v>1944</v>
      </c>
      <c r="AV387" s="886">
        <f t="shared" si="368"/>
        <v>1944</v>
      </c>
      <c r="AW387" s="888">
        <f t="shared" si="369"/>
        <v>1988</v>
      </c>
      <c r="AX387" s="886">
        <f t="shared" si="370"/>
        <v>1988</v>
      </c>
      <c r="AY387" s="886">
        <f t="shared" si="371"/>
        <v>1988</v>
      </c>
      <c r="AZ387" s="888">
        <f t="shared" si="372"/>
        <v>1968</v>
      </c>
      <c r="BA387" s="884">
        <f t="shared" si="373"/>
        <v>1968</v>
      </c>
      <c r="BB387" s="883">
        <f t="shared" si="374"/>
        <v>2062</v>
      </c>
      <c r="BC387" s="884">
        <f t="shared" si="375"/>
        <v>2062</v>
      </c>
      <c r="BD387" s="883">
        <f t="shared" si="376"/>
        <v>1955</v>
      </c>
      <c r="BE387" s="886">
        <f t="shared" si="377"/>
        <v>1955</v>
      </c>
      <c r="BF387" s="886">
        <f t="shared" si="378"/>
        <v>1955</v>
      </c>
      <c r="BG387" s="888">
        <f t="shared" si="379"/>
        <v>2142</v>
      </c>
      <c r="BH387" s="886">
        <f t="shared" si="380"/>
        <v>2142</v>
      </c>
      <c r="BI387" s="886">
        <f t="shared" si="381"/>
        <v>2142</v>
      </c>
      <c r="BJ387" s="890">
        <f t="shared" si="382"/>
        <v>2007</v>
      </c>
      <c r="BK387" s="885">
        <f t="shared" si="383"/>
        <v>2007</v>
      </c>
      <c r="BL387" s="885">
        <f t="shared" si="384"/>
        <v>2007</v>
      </c>
      <c r="BM387" s="762">
        <v>1607</v>
      </c>
      <c r="BN387" s="764">
        <v>1741</v>
      </c>
      <c r="BO387" s="770">
        <v>1672</v>
      </c>
      <c r="BP387" s="763">
        <v>116</v>
      </c>
      <c r="BQ387" s="764">
        <v>152</v>
      </c>
      <c r="BR387" s="770">
        <v>105</v>
      </c>
      <c r="BS387" s="768">
        <f t="shared" si="385"/>
        <v>232</v>
      </c>
      <c r="BT387" s="768">
        <f t="shared" si="386"/>
        <v>249</v>
      </c>
      <c r="BU387" s="771">
        <f t="shared" si="387"/>
        <v>230</v>
      </c>
      <c r="BV387" s="772">
        <v>1195</v>
      </c>
      <c r="BW387" s="767">
        <v>1283</v>
      </c>
      <c r="BX387" s="857">
        <v>1255</v>
      </c>
      <c r="BY387" s="772">
        <v>26</v>
      </c>
      <c r="BZ387" s="767">
        <v>19</v>
      </c>
      <c r="CA387" s="1045">
        <v>18</v>
      </c>
      <c r="CB387" s="763">
        <v>235</v>
      </c>
      <c r="CC387" s="763">
        <v>230</v>
      </c>
      <c r="CD387" s="1045">
        <v>264</v>
      </c>
      <c r="CE387" s="773">
        <f t="shared" si="388"/>
        <v>413</v>
      </c>
      <c r="CF387" s="774">
        <f t="shared" si="389"/>
        <v>412</v>
      </c>
      <c r="CG387" s="775">
        <f t="shared" si="390"/>
        <v>451</v>
      </c>
      <c r="CH387" s="772">
        <v>1223</v>
      </c>
      <c r="CI387" s="767">
        <v>1237</v>
      </c>
      <c r="CJ387" s="776">
        <v>1206</v>
      </c>
      <c r="CK387" s="874"/>
      <c r="CL387" s="778"/>
      <c r="CM387" s="764"/>
      <c r="CN387" s="764"/>
      <c r="CO387" s="779"/>
      <c r="CP387" s="780"/>
      <c r="CQ387" s="777"/>
      <c r="CR387" s="778"/>
      <c r="CS387" s="778"/>
      <c r="CT387" s="778"/>
      <c r="CU387" s="778"/>
      <c r="CV387" s="764"/>
      <c r="CW387" s="767"/>
      <c r="CX387" s="765"/>
      <c r="CY387" s="777"/>
      <c r="CZ387" s="778"/>
      <c r="DA387" s="778"/>
      <c r="DB387" s="778"/>
      <c r="DC387" s="778"/>
      <c r="DD387" s="779"/>
      <c r="DE387" s="779"/>
      <c r="DF387" s="776"/>
      <c r="DG387" s="892">
        <f t="shared" si="408"/>
        <v>0</v>
      </c>
      <c r="DH387" s="884">
        <f t="shared" si="391"/>
        <v>0</v>
      </c>
      <c r="DI387" s="883">
        <f t="shared" si="409"/>
        <v>0</v>
      </c>
      <c r="DJ387" s="884">
        <f t="shared" si="392"/>
        <v>0</v>
      </c>
      <c r="DK387" s="883">
        <f t="shared" si="410"/>
        <v>0</v>
      </c>
      <c r="DL387" s="884">
        <f t="shared" si="393"/>
        <v>0</v>
      </c>
      <c r="DM387" s="888">
        <f t="shared" si="414"/>
        <v>0</v>
      </c>
      <c r="DN387" s="886">
        <f t="shared" si="394"/>
        <v>0</v>
      </c>
      <c r="DO387" s="886">
        <f t="shared" si="415"/>
        <v>0</v>
      </c>
      <c r="DP387" s="888">
        <f t="shared" si="411"/>
        <v>0</v>
      </c>
      <c r="DQ387" s="886">
        <f t="shared" si="395"/>
        <v>0</v>
      </c>
      <c r="DR387" s="886">
        <f t="shared" si="416"/>
        <v>0</v>
      </c>
      <c r="DS387" s="888">
        <f t="shared" si="412"/>
        <v>0</v>
      </c>
      <c r="DT387" s="886">
        <f t="shared" si="396"/>
        <v>0</v>
      </c>
      <c r="DU387" s="886">
        <f t="shared" si="417"/>
        <v>0</v>
      </c>
      <c r="DV387" s="886">
        <f t="shared" si="397"/>
        <v>0</v>
      </c>
      <c r="DW387" s="888">
        <f t="shared" si="413"/>
        <v>0</v>
      </c>
      <c r="DX387" s="886">
        <f t="shared" si="398"/>
        <v>0</v>
      </c>
      <c r="DY387" s="886">
        <f t="shared" si="399"/>
        <v>0</v>
      </c>
      <c r="DZ387" s="954">
        <f t="shared" si="418"/>
        <v>0</v>
      </c>
      <c r="EA387" s="885">
        <f t="shared" si="400"/>
        <v>0</v>
      </c>
      <c r="EB387" s="885">
        <f t="shared" si="401"/>
        <v>0</v>
      </c>
      <c r="EC387" s="772"/>
      <c r="ED387" s="779"/>
      <c r="EE387" s="781"/>
      <c r="EF387" s="763"/>
      <c r="EG387" s="767"/>
      <c r="EH387" s="782"/>
      <c r="EI387" s="774">
        <f t="shared" si="402"/>
        <v>0</v>
      </c>
      <c r="EJ387" s="774">
        <f t="shared" si="403"/>
        <v>0</v>
      </c>
      <c r="EK387" s="775">
        <f t="shared" si="404"/>
        <v>0</v>
      </c>
      <c r="EL387" s="772"/>
      <c r="EM387" s="767"/>
      <c r="EN387" s="770"/>
      <c r="EO387" s="772"/>
      <c r="EP387" s="767"/>
      <c r="EQ387" s="782"/>
      <c r="ER387" s="772"/>
      <c r="ES387" s="779"/>
      <c r="ET387" s="770"/>
      <c r="EU387" s="774">
        <f t="shared" si="405"/>
        <v>0</v>
      </c>
      <c r="EV387" s="774">
        <f t="shared" si="406"/>
        <v>0</v>
      </c>
      <c r="EW387" s="775">
        <f t="shared" si="407"/>
        <v>0</v>
      </c>
      <c r="EX387" s="772"/>
      <c r="EY387" s="767"/>
      <c r="EZ387" s="770"/>
    </row>
    <row r="388" spans="1:156">
      <c r="A388" s="738" t="s">
        <v>79</v>
      </c>
      <c r="B388" s="739" t="s">
        <v>1082</v>
      </c>
      <c r="C388" s="823"/>
      <c r="D388" s="789">
        <v>218964</v>
      </c>
      <c r="E388" s="790">
        <v>3</v>
      </c>
      <c r="F388" s="762">
        <v>1365</v>
      </c>
      <c r="G388" s="763">
        <v>1376</v>
      </c>
      <c r="H388" s="763">
        <v>1491</v>
      </c>
      <c r="I388" s="764">
        <v>1367</v>
      </c>
      <c r="J388" s="764">
        <v>1406</v>
      </c>
      <c r="K388" s="764">
        <v>1374</v>
      </c>
      <c r="L388" s="858">
        <v>1559</v>
      </c>
      <c r="M388" s="762">
        <v>966</v>
      </c>
      <c r="N388" s="763">
        <v>902</v>
      </c>
      <c r="O388" s="766">
        <v>940</v>
      </c>
      <c r="P388" s="766">
        <v>1086</v>
      </c>
      <c r="Q388" s="763">
        <v>1070</v>
      </c>
      <c r="R388" s="763">
        <v>999</v>
      </c>
      <c r="S388" s="763">
        <v>1015</v>
      </c>
      <c r="T388" s="763">
        <v>1180</v>
      </c>
      <c r="U388" s="763">
        <v>1074</v>
      </c>
      <c r="V388" s="764">
        <v>1075</v>
      </c>
      <c r="W388" s="767">
        <v>1060</v>
      </c>
      <c r="X388" s="765">
        <v>959</v>
      </c>
      <c r="Y388" s="762"/>
      <c r="Z388" s="763"/>
      <c r="AA388" s="763"/>
      <c r="AB388" s="763"/>
      <c r="AC388" s="764"/>
      <c r="AD388" s="767"/>
      <c r="AE388" s="763"/>
      <c r="AF388" s="763"/>
      <c r="AG388" s="763"/>
      <c r="AH388" s="764"/>
      <c r="AI388" s="767"/>
      <c r="AJ388" s="765"/>
      <c r="AK388" s="892">
        <f t="shared" si="357"/>
        <v>966</v>
      </c>
      <c r="AL388" s="884">
        <f t="shared" si="358"/>
        <v>966</v>
      </c>
      <c r="AM388" s="883">
        <f t="shared" si="359"/>
        <v>902</v>
      </c>
      <c r="AN388" s="884">
        <f t="shared" si="360"/>
        <v>902</v>
      </c>
      <c r="AO388" s="883">
        <f t="shared" si="361"/>
        <v>940</v>
      </c>
      <c r="AP388" s="884">
        <f t="shared" si="362"/>
        <v>940</v>
      </c>
      <c r="AQ388" s="768">
        <f t="shared" si="363"/>
        <v>1086</v>
      </c>
      <c r="AR388" s="883">
        <f t="shared" si="364"/>
        <v>1070</v>
      </c>
      <c r="AS388" s="886">
        <f t="shared" si="365"/>
        <v>1070</v>
      </c>
      <c r="AT388" s="888">
        <f t="shared" si="366"/>
        <v>999</v>
      </c>
      <c r="AU388" s="886">
        <f t="shared" si="367"/>
        <v>999</v>
      </c>
      <c r="AV388" s="886">
        <f t="shared" si="368"/>
        <v>999</v>
      </c>
      <c r="AW388" s="888">
        <f t="shared" si="369"/>
        <v>1015</v>
      </c>
      <c r="AX388" s="886">
        <f t="shared" si="370"/>
        <v>1015</v>
      </c>
      <c r="AY388" s="886">
        <f t="shared" si="371"/>
        <v>1015</v>
      </c>
      <c r="AZ388" s="888">
        <f t="shared" si="372"/>
        <v>1180</v>
      </c>
      <c r="BA388" s="884">
        <f t="shared" si="373"/>
        <v>1180</v>
      </c>
      <c r="BB388" s="883">
        <f t="shared" si="374"/>
        <v>1074</v>
      </c>
      <c r="BC388" s="884">
        <f t="shared" si="375"/>
        <v>1074</v>
      </c>
      <c r="BD388" s="883">
        <f t="shared" si="376"/>
        <v>1075</v>
      </c>
      <c r="BE388" s="886">
        <f t="shared" si="377"/>
        <v>1075</v>
      </c>
      <c r="BF388" s="886">
        <f t="shared" si="378"/>
        <v>1075</v>
      </c>
      <c r="BG388" s="888">
        <f t="shared" si="379"/>
        <v>1060</v>
      </c>
      <c r="BH388" s="886">
        <f t="shared" si="380"/>
        <v>1060</v>
      </c>
      <c r="BI388" s="886">
        <f t="shared" si="381"/>
        <v>1060</v>
      </c>
      <c r="BJ388" s="890">
        <f t="shared" si="382"/>
        <v>959</v>
      </c>
      <c r="BK388" s="885">
        <f t="shared" si="383"/>
        <v>959</v>
      </c>
      <c r="BL388" s="885">
        <f t="shared" si="384"/>
        <v>959</v>
      </c>
      <c r="BM388" s="762">
        <v>724</v>
      </c>
      <c r="BN388" s="764">
        <v>732</v>
      </c>
      <c r="BO388" s="770">
        <v>691</v>
      </c>
      <c r="BP388" s="763">
        <v>159</v>
      </c>
      <c r="BQ388" s="764">
        <v>166</v>
      </c>
      <c r="BR388" s="770">
        <v>131</v>
      </c>
      <c r="BS388" s="768">
        <f t="shared" si="385"/>
        <v>192</v>
      </c>
      <c r="BT388" s="768">
        <f t="shared" si="386"/>
        <v>162</v>
      </c>
      <c r="BU388" s="771">
        <f t="shared" si="387"/>
        <v>137</v>
      </c>
      <c r="BV388" s="772">
        <v>639</v>
      </c>
      <c r="BW388" s="767">
        <v>544</v>
      </c>
      <c r="BX388" s="857">
        <v>586</v>
      </c>
      <c r="BY388" s="772">
        <v>12</v>
      </c>
      <c r="BZ388" s="767">
        <v>14</v>
      </c>
      <c r="CA388" s="858">
        <v>12</v>
      </c>
      <c r="CB388" s="772">
        <v>238</v>
      </c>
      <c r="CC388" s="767">
        <v>263</v>
      </c>
      <c r="CD388" s="858">
        <v>234</v>
      </c>
      <c r="CE388" s="773">
        <f t="shared" si="388"/>
        <v>181</v>
      </c>
      <c r="CF388" s="774">
        <f t="shared" si="389"/>
        <v>178</v>
      </c>
      <c r="CG388" s="775">
        <f t="shared" si="390"/>
        <v>183</v>
      </c>
      <c r="CH388" s="772">
        <v>602</v>
      </c>
      <c r="CI388" s="767">
        <v>543</v>
      </c>
      <c r="CJ388" s="776">
        <v>560</v>
      </c>
      <c r="CK388" s="874"/>
      <c r="CL388" s="778"/>
      <c r="CM388" s="764"/>
      <c r="CN388" s="764"/>
      <c r="CO388" s="779"/>
      <c r="CP388" s="780"/>
      <c r="CQ388" s="777"/>
      <c r="CR388" s="778"/>
      <c r="CS388" s="778"/>
      <c r="CT388" s="778"/>
      <c r="CU388" s="778"/>
      <c r="CV388" s="764"/>
      <c r="CW388" s="767"/>
      <c r="CX388" s="765"/>
      <c r="CY388" s="777"/>
      <c r="CZ388" s="778"/>
      <c r="DA388" s="778"/>
      <c r="DB388" s="778"/>
      <c r="DC388" s="778"/>
      <c r="DD388" s="779"/>
      <c r="DE388" s="779"/>
      <c r="DF388" s="776"/>
      <c r="DG388" s="892">
        <f t="shared" si="408"/>
        <v>0</v>
      </c>
      <c r="DH388" s="884">
        <f t="shared" si="391"/>
        <v>0</v>
      </c>
      <c r="DI388" s="883">
        <f t="shared" si="409"/>
        <v>0</v>
      </c>
      <c r="DJ388" s="884">
        <f t="shared" si="392"/>
        <v>0</v>
      </c>
      <c r="DK388" s="883">
        <f t="shared" si="410"/>
        <v>0</v>
      </c>
      <c r="DL388" s="884">
        <f t="shared" si="393"/>
        <v>0</v>
      </c>
      <c r="DM388" s="888">
        <f t="shared" si="414"/>
        <v>0</v>
      </c>
      <c r="DN388" s="886">
        <f t="shared" si="394"/>
        <v>0</v>
      </c>
      <c r="DO388" s="886">
        <f t="shared" si="415"/>
        <v>0</v>
      </c>
      <c r="DP388" s="888">
        <f t="shared" si="411"/>
        <v>0</v>
      </c>
      <c r="DQ388" s="886">
        <f t="shared" si="395"/>
        <v>0</v>
      </c>
      <c r="DR388" s="886">
        <f t="shared" si="416"/>
        <v>0</v>
      </c>
      <c r="DS388" s="888">
        <f t="shared" si="412"/>
        <v>0</v>
      </c>
      <c r="DT388" s="886">
        <f t="shared" si="396"/>
        <v>0</v>
      </c>
      <c r="DU388" s="886">
        <f t="shared" si="417"/>
        <v>0</v>
      </c>
      <c r="DV388" s="886">
        <f t="shared" si="397"/>
        <v>0</v>
      </c>
      <c r="DW388" s="888">
        <f t="shared" si="413"/>
        <v>0</v>
      </c>
      <c r="DX388" s="886">
        <f t="shared" si="398"/>
        <v>0</v>
      </c>
      <c r="DY388" s="886">
        <f t="shared" si="399"/>
        <v>0</v>
      </c>
      <c r="DZ388" s="954">
        <f t="shared" si="418"/>
        <v>0</v>
      </c>
      <c r="EA388" s="885">
        <f t="shared" si="400"/>
        <v>0</v>
      </c>
      <c r="EB388" s="885">
        <f t="shared" si="401"/>
        <v>0</v>
      </c>
      <c r="EC388" s="772"/>
      <c r="ED388" s="779"/>
      <c r="EE388" s="781"/>
      <c r="EF388" s="763"/>
      <c r="EG388" s="767"/>
      <c r="EH388" s="782"/>
      <c r="EI388" s="774">
        <f t="shared" si="402"/>
        <v>0</v>
      </c>
      <c r="EJ388" s="774">
        <f t="shared" si="403"/>
        <v>0</v>
      </c>
      <c r="EK388" s="775">
        <f t="shared" si="404"/>
        <v>0</v>
      </c>
      <c r="EL388" s="772"/>
      <c r="EM388" s="767"/>
      <c r="EN388" s="770"/>
      <c r="EO388" s="772"/>
      <c r="EP388" s="767"/>
      <c r="EQ388" s="782"/>
      <c r="ER388" s="772"/>
      <c r="ES388" s="779"/>
      <c r="ET388" s="770"/>
      <c r="EU388" s="774">
        <f t="shared" si="405"/>
        <v>0</v>
      </c>
      <c r="EV388" s="774">
        <f t="shared" si="406"/>
        <v>0</v>
      </c>
      <c r="EW388" s="775">
        <f t="shared" si="407"/>
        <v>0</v>
      </c>
      <c r="EX388" s="772"/>
      <c r="EY388" s="767"/>
      <c r="EZ388" s="770"/>
    </row>
    <row r="389" spans="1:156">
      <c r="A389" s="738" t="s">
        <v>79</v>
      </c>
      <c r="B389" s="739" t="s">
        <v>1083</v>
      </c>
      <c r="C389" s="823" t="s">
        <v>620</v>
      </c>
      <c r="D389" s="789">
        <v>217864</v>
      </c>
      <c r="E389" s="790">
        <v>4</v>
      </c>
      <c r="F389" s="762">
        <v>663</v>
      </c>
      <c r="G389" s="638">
        <v>656</v>
      </c>
      <c r="H389" s="763">
        <v>614</v>
      </c>
      <c r="I389" s="764">
        <v>684</v>
      </c>
      <c r="J389" s="764">
        <v>680</v>
      </c>
      <c r="K389" s="740">
        <v>700</v>
      </c>
      <c r="L389" s="858">
        <v>779</v>
      </c>
      <c r="M389" s="762">
        <v>517</v>
      </c>
      <c r="N389" s="763">
        <v>553</v>
      </c>
      <c r="O389" s="766">
        <v>570</v>
      </c>
      <c r="P389" s="766">
        <v>520</v>
      </c>
      <c r="Q389" s="763">
        <v>553</v>
      </c>
      <c r="R389" s="763">
        <v>569</v>
      </c>
      <c r="S389" s="763">
        <v>585</v>
      </c>
      <c r="T389" s="763">
        <v>538</v>
      </c>
      <c r="U389" s="763">
        <v>621</v>
      </c>
      <c r="V389" s="764">
        <v>607</v>
      </c>
      <c r="W389" s="767">
        <v>591</v>
      </c>
      <c r="X389" s="765">
        <v>626</v>
      </c>
      <c r="Y389" s="762">
        <v>2</v>
      </c>
      <c r="Z389" s="763">
        <v>2</v>
      </c>
      <c r="AA389" s="763"/>
      <c r="AB389" s="763"/>
      <c r="AC389" s="764"/>
      <c r="AD389" s="767"/>
      <c r="AE389" s="763"/>
      <c r="AF389" s="763"/>
      <c r="AG389" s="763"/>
      <c r="AH389" s="764"/>
      <c r="AI389" s="767"/>
      <c r="AJ389" s="765"/>
      <c r="AK389" s="892">
        <f t="shared" si="357"/>
        <v>515</v>
      </c>
      <c r="AL389" s="884">
        <f t="shared" si="358"/>
        <v>515</v>
      </c>
      <c r="AM389" s="883">
        <f t="shared" si="359"/>
        <v>551</v>
      </c>
      <c r="AN389" s="884">
        <f t="shared" si="360"/>
        <v>551</v>
      </c>
      <c r="AO389" s="883">
        <f t="shared" si="361"/>
        <v>570</v>
      </c>
      <c r="AP389" s="884">
        <f t="shared" si="362"/>
        <v>570</v>
      </c>
      <c r="AQ389" s="768">
        <f t="shared" si="363"/>
        <v>520</v>
      </c>
      <c r="AR389" s="883">
        <f t="shared" si="364"/>
        <v>553</v>
      </c>
      <c r="AS389" s="886">
        <f t="shared" si="365"/>
        <v>553</v>
      </c>
      <c r="AT389" s="888">
        <f t="shared" si="366"/>
        <v>569</v>
      </c>
      <c r="AU389" s="886">
        <f t="shared" si="367"/>
        <v>569</v>
      </c>
      <c r="AV389" s="886">
        <f t="shared" si="368"/>
        <v>569</v>
      </c>
      <c r="AW389" s="888">
        <f t="shared" si="369"/>
        <v>585</v>
      </c>
      <c r="AX389" s="886">
        <f t="shared" si="370"/>
        <v>585</v>
      </c>
      <c r="AY389" s="886">
        <f t="shared" si="371"/>
        <v>585</v>
      </c>
      <c r="AZ389" s="888">
        <f t="shared" si="372"/>
        <v>538</v>
      </c>
      <c r="BA389" s="884">
        <f t="shared" si="373"/>
        <v>538</v>
      </c>
      <c r="BB389" s="883">
        <f t="shared" si="374"/>
        <v>621</v>
      </c>
      <c r="BC389" s="884">
        <f t="shared" si="375"/>
        <v>621</v>
      </c>
      <c r="BD389" s="883">
        <f t="shared" si="376"/>
        <v>607</v>
      </c>
      <c r="BE389" s="886">
        <f t="shared" si="377"/>
        <v>607</v>
      </c>
      <c r="BF389" s="886">
        <f t="shared" si="378"/>
        <v>607</v>
      </c>
      <c r="BG389" s="888">
        <f t="shared" si="379"/>
        <v>591</v>
      </c>
      <c r="BH389" s="886">
        <f t="shared" si="380"/>
        <v>591</v>
      </c>
      <c r="BI389" s="886">
        <f t="shared" si="381"/>
        <v>591</v>
      </c>
      <c r="BJ389" s="890">
        <f t="shared" si="382"/>
        <v>626</v>
      </c>
      <c r="BK389" s="885">
        <f t="shared" si="383"/>
        <v>626</v>
      </c>
      <c r="BL389" s="885">
        <f t="shared" si="384"/>
        <v>626</v>
      </c>
      <c r="BM389" s="762">
        <v>502</v>
      </c>
      <c r="BN389" s="764">
        <v>471</v>
      </c>
      <c r="BO389" s="770">
        <v>509</v>
      </c>
      <c r="BP389" s="763">
        <v>18</v>
      </c>
      <c r="BQ389" s="764">
        <v>18</v>
      </c>
      <c r="BR389" s="770">
        <v>16</v>
      </c>
      <c r="BS389" s="768">
        <f t="shared" si="385"/>
        <v>87</v>
      </c>
      <c r="BT389" s="768">
        <f t="shared" si="386"/>
        <v>102</v>
      </c>
      <c r="BU389" s="771">
        <f t="shared" si="387"/>
        <v>101</v>
      </c>
      <c r="BV389" s="772">
        <v>417</v>
      </c>
      <c r="BW389" s="767">
        <v>405</v>
      </c>
      <c r="BX389" s="857">
        <v>410</v>
      </c>
      <c r="BY389" s="772">
        <v>4</v>
      </c>
      <c r="BZ389" s="767">
        <v>5</v>
      </c>
      <c r="CA389" s="858">
        <v>10</v>
      </c>
      <c r="CB389" s="772">
        <v>35</v>
      </c>
      <c r="CC389" s="767">
        <v>33</v>
      </c>
      <c r="CD389" s="858">
        <v>41</v>
      </c>
      <c r="CE389" s="773">
        <f t="shared" si="388"/>
        <v>97</v>
      </c>
      <c r="CF389" s="774">
        <f t="shared" si="389"/>
        <v>126</v>
      </c>
      <c r="CG389" s="775">
        <f t="shared" si="390"/>
        <v>124</v>
      </c>
      <c r="CH389" s="772">
        <v>341</v>
      </c>
      <c r="CI389" s="767">
        <v>396</v>
      </c>
      <c r="CJ389" s="776">
        <v>389</v>
      </c>
      <c r="CK389" s="874"/>
      <c r="CL389" s="778"/>
      <c r="CM389" s="764"/>
      <c r="CN389" s="764"/>
      <c r="CO389" s="779"/>
      <c r="CP389" s="780"/>
      <c r="CQ389" s="777"/>
      <c r="CR389" s="778"/>
      <c r="CS389" s="778"/>
      <c r="CT389" s="778"/>
      <c r="CU389" s="778"/>
      <c r="CV389" s="764"/>
      <c r="CW389" s="767"/>
      <c r="CX389" s="765"/>
      <c r="CY389" s="777"/>
      <c r="CZ389" s="778"/>
      <c r="DA389" s="778"/>
      <c r="DB389" s="778"/>
      <c r="DC389" s="778"/>
      <c r="DD389" s="779"/>
      <c r="DE389" s="779"/>
      <c r="DF389" s="776"/>
      <c r="DG389" s="892">
        <f t="shared" si="408"/>
        <v>0</v>
      </c>
      <c r="DH389" s="884">
        <f t="shared" si="391"/>
        <v>0</v>
      </c>
      <c r="DI389" s="883">
        <f t="shared" si="409"/>
        <v>0</v>
      </c>
      <c r="DJ389" s="884">
        <f t="shared" si="392"/>
        <v>0</v>
      </c>
      <c r="DK389" s="883">
        <f t="shared" si="410"/>
        <v>0</v>
      </c>
      <c r="DL389" s="884">
        <f t="shared" si="393"/>
        <v>0</v>
      </c>
      <c r="DM389" s="888">
        <f t="shared" si="414"/>
        <v>0</v>
      </c>
      <c r="DN389" s="886">
        <f t="shared" si="394"/>
        <v>0</v>
      </c>
      <c r="DO389" s="886">
        <f t="shared" si="415"/>
        <v>0</v>
      </c>
      <c r="DP389" s="888">
        <f t="shared" si="411"/>
        <v>0</v>
      </c>
      <c r="DQ389" s="886">
        <f t="shared" si="395"/>
        <v>0</v>
      </c>
      <c r="DR389" s="886">
        <f t="shared" si="416"/>
        <v>0</v>
      </c>
      <c r="DS389" s="888">
        <f t="shared" si="412"/>
        <v>0</v>
      </c>
      <c r="DT389" s="886">
        <f t="shared" si="396"/>
        <v>0</v>
      </c>
      <c r="DU389" s="886">
        <f t="shared" si="417"/>
        <v>0</v>
      </c>
      <c r="DV389" s="886">
        <f t="shared" si="397"/>
        <v>0</v>
      </c>
      <c r="DW389" s="888">
        <f t="shared" si="413"/>
        <v>0</v>
      </c>
      <c r="DX389" s="886">
        <f t="shared" si="398"/>
        <v>0</v>
      </c>
      <c r="DY389" s="886">
        <f t="shared" si="399"/>
        <v>0</v>
      </c>
      <c r="DZ389" s="954">
        <f t="shared" si="418"/>
        <v>0</v>
      </c>
      <c r="EA389" s="885">
        <f t="shared" si="400"/>
        <v>0</v>
      </c>
      <c r="EB389" s="885">
        <f t="shared" si="401"/>
        <v>0</v>
      </c>
      <c r="EC389" s="772"/>
      <c r="ED389" s="779"/>
      <c r="EE389" s="781"/>
      <c r="EF389" s="763"/>
      <c r="EG389" s="767"/>
      <c r="EH389" s="782"/>
      <c r="EI389" s="774">
        <f t="shared" si="402"/>
        <v>0</v>
      </c>
      <c r="EJ389" s="774">
        <f t="shared" si="403"/>
        <v>0</v>
      </c>
      <c r="EK389" s="775">
        <f t="shared" si="404"/>
        <v>0</v>
      </c>
      <c r="EL389" s="772"/>
      <c r="EM389" s="767"/>
      <c r="EN389" s="770"/>
      <c r="EO389" s="772"/>
      <c r="EP389" s="767"/>
      <c r="EQ389" s="782"/>
      <c r="ER389" s="772"/>
      <c r="ES389" s="779"/>
      <c r="ET389" s="770"/>
      <c r="EU389" s="774">
        <f t="shared" si="405"/>
        <v>0</v>
      </c>
      <c r="EV389" s="774">
        <f t="shared" si="406"/>
        <v>0</v>
      </c>
      <c r="EW389" s="775">
        <f t="shared" si="407"/>
        <v>0</v>
      </c>
      <c r="EX389" s="772"/>
      <c r="EY389" s="767"/>
      <c r="EZ389" s="770"/>
    </row>
    <row r="390" spans="1:156">
      <c r="A390" s="738" t="s">
        <v>79</v>
      </c>
      <c r="B390" s="735" t="s">
        <v>1084</v>
      </c>
      <c r="C390" s="823"/>
      <c r="D390" s="789">
        <v>218724</v>
      </c>
      <c r="E390" s="790">
        <v>5</v>
      </c>
      <c r="F390" s="762">
        <v>1910</v>
      </c>
      <c r="G390" s="763">
        <v>2087</v>
      </c>
      <c r="H390" s="763">
        <v>2089</v>
      </c>
      <c r="I390" s="764">
        <v>2310</v>
      </c>
      <c r="J390" s="764">
        <v>2376</v>
      </c>
      <c r="K390" s="740">
        <v>2795</v>
      </c>
      <c r="L390" s="858">
        <v>2959</v>
      </c>
      <c r="M390" s="762">
        <v>758</v>
      </c>
      <c r="N390" s="763">
        <v>786</v>
      </c>
      <c r="O390" s="766">
        <v>934</v>
      </c>
      <c r="P390" s="766">
        <v>1072</v>
      </c>
      <c r="Q390" s="763">
        <v>1268</v>
      </c>
      <c r="R390" s="763">
        <v>1322</v>
      </c>
      <c r="S390" s="763">
        <v>1495</v>
      </c>
      <c r="T390" s="763">
        <v>1468</v>
      </c>
      <c r="U390" s="763">
        <v>1649</v>
      </c>
      <c r="V390" s="764">
        <v>1643</v>
      </c>
      <c r="W390" s="767">
        <v>1769</v>
      </c>
      <c r="X390" s="765">
        <v>1999</v>
      </c>
      <c r="Y390" s="762">
        <v>1</v>
      </c>
      <c r="Z390" s="763">
        <v>2</v>
      </c>
      <c r="AA390" s="763"/>
      <c r="AB390" s="763"/>
      <c r="AC390" s="764"/>
      <c r="AD390" s="767"/>
      <c r="AE390" s="763"/>
      <c r="AF390" s="763"/>
      <c r="AG390" s="763"/>
      <c r="AH390" s="764"/>
      <c r="AI390" s="767"/>
      <c r="AJ390" s="765"/>
      <c r="AK390" s="892">
        <f t="shared" si="357"/>
        <v>757</v>
      </c>
      <c r="AL390" s="884">
        <f t="shared" si="358"/>
        <v>757</v>
      </c>
      <c r="AM390" s="883">
        <f t="shared" si="359"/>
        <v>784</v>
      </c>
      <c r="AN390" s="884">
        <f t="shared" si="360"/>
        <v>784</v>
      </c>
      <c r="AO390" s="883">
        <f t="shared" si="361"/>
        <v>934</v>
      </c>
      <c r="AP390" s="884">
        <f t="shared" si="362"/>
        <v>934</v>
      </c>
      <c r="AQ390" s="768">
        <f t="shared" si="363"/>
        <v>1072</v>
      </c>
      <c r="AR390" s="883">
        <f t="shared" si="364"/>
        <v>1268</v>
      </c>
      <c r="AS390" s="886">
        <f t="shared" si="365"/>
        <v>1268</v>
      </c>
      <c r="AT390" s="888">
        <f t="shared" si="366"/>
        <v>1322</v>
      </c>
      <c r="AU390" s="886">
        <f t="shared" si="367"/>
        <v>1322</v>
      </c>
      <c r="AV390" s="886">
        <f t="shared" si="368"/>
        <v>1322</v>
      </c>
      <c r="AW390" s="888">
        <f t="shared" si="369"/>
        <v>1495</v>
      </c>
      <c r="AX390" s="886">
        <f t="shared" si="370"/>
        <v>1495</v>
      </c>
      <c r="AY390" s="886">
        <f t="shared" si="371"/>
        <v>1495</v>
      </c>
      <c r="AZ390" s="888">
        <f t="shared" si="372"/>
        <v>1468</v>
      </c>
      <c r="BA390" s="884">
        <f t="shared" si="373"/>
        <v>1468</v>
      </c>
      <c r="BB390" s="883">
        <f t="shared" si="374"/>
        <v>1649</v>
      </c>
      <c r="BC390" s="884">
        <f t="shared" si="375"/>
        <v>1649</v>
      </c>
      <c r="BD390" s="883">
        <f t="shared" si="376"/>
        <v>1643</v>
      </c>
      <c r="BE390" s="886">
        <f t="shared" si="377"/>
        <v>1643</v>
      </c>
      <c r="BF390" s="886">
        <f t="shared" si="378"/>
        <v>1643</v>
      </c>
      <c r="BG390" s="888">
        <f t="shared" si="379"/>
        <v>1769</v>
      </c>
      <c r="BH390" s="886">
        <f t="shared" si="380"/>
        <v>1769</v>
      </c>
      <c r="BI390" s="886">
        <f t="shared" si="381"/>
        <v>1769</v>
      </c>
      <c r="BJ390" s="890">
        <f t="shared" si="382"/>
        <v>1999</v>
      </c>
      <c r="BK390" s="885">
        <f t="shared" si="383"/>
        <v>1999</v>
      </c>
      <c r="BL390" s="885">
        <f t="shared" si="384"/>
        <v>1999</v>
      </c>
      <c r="BM390" s="762">
        <v>1083</v>
      </c>
      <c r="BN390" s="764">
        <v>1141</v>
      </c>
      <c r="BO390" s="770">
        <v>1256</v>
      </c>
      <c r="BP390" s="763">
        <v>139</v>
      </c>
      <c r="BQ390" s="764">
        <v>148</v>
      </c>
      <c r="BR390" s="770">
        <v>156</v>
      </c>
      <c r="BS390" s="768">
        <f t="shared" si="385"/>
        <v>421</v>
      </c>
      <c r="BT390" s="768">
        <f t="shared" si="386"/>
        <v>480</v>
      </c>
      <c r="BU390" s="771">
        <f t="shared" si="387"/>
        <v>587</v>
      </c>
      <c r="BV390" s="772">
        <v>588</v>
      </c>
      <c r="BW390" s="767">
        <v>568</v>
      </c>
      <c r="BX390" s="857">
        <v>691</v>
      </c>
      <c r="BY390" s="772">
        <v>31</v>
      </c>
      <c r="BZ390" s="767">
        <v>18</v>
      </c>
      <c r="CA390" s="858">
        <v>22</v>
      </c>
      <c r="CB390" s="772">
        <v>223</v>
      </c>
      <c r="CC390" s="767">
        <v>249</v>
      </c>
      <c r="CD390" s="858">
        <v>258</v>
      </c>
      <c r="CE390" s="773">
        <f t="shared" si="388"/>
        <v>426</v>
      </c>
      <c r="CF390" s="774">
        <f t="shared" si="389"/>
        <v>487</v>
      </c>
      <c r="CG390" s="775">
        <f t="shared" si="390"/>
        <v>524</v>
      </c>
      <c r="CH390" s="772">
        <v>351</v>
      </c>
      <c r="CI390" s="767">
        <v>364</v>
      </c>
      <c r="CJ390" s="776">
        <v>444</v>
      </c>
      <c r="CK390" s="874"/>
      <c r="CL390" s="778"/>
      <c r="CM390" s="764"/>
      <c r="CN390" s="764"/>
      <c r="CO390" s="779"/>
      <c r="CP390" s="780"/>
      <c r="CQ390" s="777"/>
      <c r="CR390" s="778"/>
      <c r="CS390" s="778"/>
      <c r="CT390" s="778"/>
      <c r="CU390" s="778"/>
      <c r="CV390" s="764"/>
      <c r="CW390" s="767"/>
      <c r="CX390" s="765"/>
      <c r="CY390" s="777"/>
      <c r="CZ390" s="778"/>
      <c r="DA390" s="778"/>
      <c r="DB390" s="778"/>
      <c r="DC390" s="778"/>
      <c r="DD390" s="779"/>
      <c r="DE390" s="779"/>
      <c r="DF390" s="776"/>
      <c r="DG390" s="892">
        <f t="shared" si="408"/>
        <v>0</v>
      </c>
      <c r="DH390" s="884">
        <f t="shared" si="391"/>
        <v>0</v>
      </c>
      <c r="DI390" s="883">
        <f t="shared" si="409"/>
        <v>0</v>
      </c>
      <c r="DJ390" s="884">
        <f t="shared" si="392"/>
        <v>0</v>
      </c>
      <c r="DK390" s="883">
        <f t="shared" si="410"/>
        <v>0</v>
      </c>
      <c r="DL390" s="884">
        <f t="shared" si="393"/>
        <v>0</v>
      </c>
      <c r="DM390" s="888">
        <f t="shared" si="414"/>
        <v>0</v>
      </c>
      <c r="DN390" s="886">
        <f t="shared" si="394"/>
        <v>0</v>
      </c>
      <c r="DO390" s="886">
        <f t="shared" si="415"/>
        <v>0</v>
      </c>
      <c r="DP390" s="888">
        <f t="shared" si="411"/>
        <v>0</v>
      </c>
      <c r="DQ390" s="886">
        <f t="shared" si="395"/>
        <v>0</v>
      </c>
      <c r="DR390" s="886">
        <f t="shared" si="416"/>
        <v>0</v>
      </c>
      <c r="DS390" s="888">
        <f t="shared" si="412"/>
        <v>0</v>
      </c>
      <c r="DT390" s="886">
        <f t="shared" si="396"/>
        <v>0</v>
      </c>
      <c r="DU390" s="886">
        <f t="shared" si="417"/>
        <v>0</v>
      </c>
      <c r="DV390" s="886">
        <f t="shared" si="397"/>
        <v>0</v>
      </c>
      <c r="DW390" s="888">
        <f t="shared" si="413"/>
        <v>0</v>
      </c>
      <c r="DX390" s="886">
        <f t="shared" si="398"/>
        <v>0</v>
      </c>
      <c r="DY390" s="886">
        <f t="shared" si="399"/>
        <v>0</v>
      </c>
      <c r="DZ390" s="954">
        <f t="shared" si="418"/>
        <v>0</v>
      </c>
      <c r="EA390" s="885">
        <f t="shared" si="400"/>
        <v>0</v>
      </c>
      <c r="EB390" s="885">
        <f t="shared" si="401"/>
        <v>0</v>
      </c>
      <c r="EC390" s="772"/>
      <c r="ED390" s="779"/>
      <c r="EE390" s="781"/>
      <c r="EF390" s="763"/>
      <c r="EG390" s="767"/>
      <c r="EH390" s="782"/>
      <c r="EI390" s="774">
        <f t="shared" si="402"/>
        <v>0</v>
      </c>
      <c r="EJ390" s="774">
        <f t="shared" si="403"/>
        <v>0</v>
      </c>
      <c r="EK390" s="775">
        <f t="shared" si="404"/>
        <v>0</v>
      </c>
      <c r="EL390" s="772"/>
      <c r="EM390" s="767"/>
      <c r="EN390" s="770"/>
      <c r="EO390" s="772"/>
      <c r="EP390" s="767"/>
      <c r="EQ390" s="782"/>
      <c r="ER390" s="772"/>
      <c r="ES390" s="779"/>
      <c r="ET390" s="770"/>
      <c r="EU390" s="774">
        <f t="shared" si="405"/>
        <v>0</v>
      </c>
      <c r="EV390" s="774">
        <f t="shared" si="406"/>
        <v>0</v>
      </c>
      <c r="EW390" s="775">
        <f t="shared" si="407"/>
        <v>0</v>
      </c>
      <c r="EX390" s="772"/>
      <c r="EY390" s="767"/>
      <c r="EZ390" s="770"/>
    </row>
    <row r="391" spans="1:156">
      <c r="A391" s="738" t="s">
        <v>79</v>
      </c>
      <c r="B391" s="739" t="s">
        <v>1085</v>
      </c>
      <c r="C391" s="823"/>
      <c r="D391" s="789">
        <v>218061</v>
      </c>
      <c r="E391" s="790">
        <v>5</v>
      </c>
      <c r="F391" s="762">
        <v>962</v>
      </c>
      <c r="G391" s="763">
        <v>1006</v>
      </c>
      <c r="H391" s="763">
        <v>1008</v>
      </c>
      <c r="I391" s="764">
        <v>980</v>
      </c>
      <c r="J391" s="764">
        <v>960</v>
      </c>
      <c r="K391" s="740">
        <v>1275</v>
      </c>
      <c r="L391" s="858">
        <v>1245</v>
      </c>
      <c r="M391" s="762">
        <v>570</v>
      </c>
      <c r="N391" s="763">
        <v>603</v>
      </c>
      <c r="O391" s="766">
        <v>634</v>
      </c>
      <c r="P391" s="766">
        <v>734</v>
      </c>
      <c r="Q391" s="763">
        <v>766</v>
      </c>
      <c r="R391" s="763">
        <v>745</v>
      </c>
      <c r="S391" s="763">
        <v>801</v>
      </c>
      <c r="T391" s="763">
        <v>797</v>
      </c>
      <c r="U391" s="763">
        <v>778</v>
      </c>
      <c r="V391" s="764">
        <v>677</v>
      </c>
      <c r="W391" s="767">
        <v>791</v>
      </c>
      <c r="X391" s="765">
        <v>738</v>
      </c>
      <c r="Y391" s="762"/>
      <c r="Z391" s="763"/>
      <c r="AA391" s="763"/>
      <c r="AB391" s="763"/>
      <c r="AC391" s="764"/>
      <c r="AD391" s="767"/>
      <c r="AE391" s="763"/>
      <c r="AF391" s="763"/>
      <c r="AG391" s="763"/>
      <c r="AH391" s="764"/>
      <c r="AI391" s="767"/>
      <c r="AJ391" s="765"/>
      <c r="AK391" s="892">
        <f t="shared" ref="AK391:AK454" si="419">IF(M391&gt;0,M391-Y391, )</f>
        <v>570</v>
      </c>
      <c r="AL391" s="884">
        <f t="shared" ref="AL391:AL454" si="420">IF(CH391&gt;0,AK391,)</f>
        <v>570</v>
      </c>
      <c r="AM391" s="883">
        <f t="shared" ref="AM391:AM454" si="421">IF(N391&gt;0,N391-Z391, )</f>
        <v>603</v>
      </c>
      <c r="AN391" s="884">
        <f t="shared" ref="AN391:AN454" si="422">IF(CI391&gt;0,AM391,)</f>
        <v>603</v>
      </c>
      <c r="AO391" s="883">
        <f t="shared" ref="AO391:AO454" si="423">IF(O391&gt;0,O391-AA391, )</f>
        <v>634</v>
      </c>
      <c r="AP391" s="884">
        <f t="shared" ref="AP391:AP454" si="424">IF(CJ391&gt;0,AO391,)</f>
        <v>634</v>
      </c>
      <c r="AQ391" s="768">
        <f t="shared" ref="AQ391:AQ454" si="425">IF(P391&gt;0,P391-AB391, )</f>
        <v>734</v>
      </c>
      <c r="AR391" s="883">
        <f t="shared" ref="AR391:AR454" si="426">IF(Q391&gt;0,Q391-AC391, )</f>
        <v>766</v>
      </c>
      <c r="AS391" s="886">
        <f t="shared" ref="AS391:AS454" si="427">IF(BV391&gt;0,AR391,)</f>
        <v>766</v>
      </c>
      <c r="AT391" s="888">
        <f t="shared" ref="AT391:AT454" si="428">IF(R391&gt;0,R391-AD391, )</f>
        <v>745</v>
      </c>
      <c r="AU391" s="886">
        <f t="shared" ref="AU391:AU454" si="429">IF(F391&gt;0,AT391,)</f>
        <v>745</v>
      </c>
      <c r="AV391" s="886">
        <f t="shared" ref="AV391:AV454" si="430">IF(BW391&gt;0,AT391,)</f>
        <v>745</v>
      </c>
      <c r="AW391" s="888">
        <f t="shared" ref="AW391:AW454" si="431">IF(S391&gt;0,S391-AE391, )</f>
        <v>801</v>
      </c>
      <c r="AX391" s="886">
        <f t="shared" ref="AX391:AX454" si="432">IF(G391&gt;0,AW391,)</f>
        <v>801</v>
      </c>
      <c r="AY391" s="886">
        <f t="shared" ref="AY391:AY454" si="433">IF(BX391&gt;0,AW391,)</f>
        <v>801</v>
      </c>
      <c r="AZ391" s="888">
        <f t="shared" ref="AZ391:AZ454" si="434">IF(T391&gt;0,T391-AF391, )</f>
        <v>797</v>
      </c>
      <c r="BA391" s="884">
        <f t="shared" ref="BA391:BA454" si="435">IF(H391&gt;0,AZ391,)</f>
        <v>797</v>
      </c>
      <c r="BB391" s="883">
        <f t="shared" ref="BB391:BB454" si="436">IF(U391&gt;0,U391-AG391, )</f>
        <v>778</v>
      </c>
      <c r="BC391" s="884">
        <f t="shared" ref="BC391:BC454" si="437">IF(I391&gt;0,BB391,)</f>
        <v>778</v>
      </c>
      <c r="BD391" s="883">
        <f t="shared" ref="BD391:BD454" si="438">IF(V391&gt;0,V391-AH391, )</f>
        <v>677</v>
      </c>
      <c r="BE391" s="886">
        <f t="shared" ref="BE391:BE454" si="439">IF(J391&gt;0,BD391,)</f>
        <v>677</v>
      </c>
      <c r="BF391" s="886">
        <f t="shared" ref="BF391:BF454" si="440">IF(BM391&gt;0,BD391,0)</f>
        <v>677</v>
      </c>
      <c r="BG391" s="888">
        <f t="shared" ref="BG391:BG454" si="441">IF(W391&gt;0,W391-AI391, )</f>
        <v>791</v>
      </c>
      <c r="BH391" s="886">
        <f t="shared" ref="BH391:BH454" si="442">IF(K391&gt;0,BG391,)</f>
        <v>791</v>
      </c>
      <c r="BI391" s="886">
        <f t="shared" ref="BI391:BI454" si="443">IF(BN391&gt;0,BG391,)</f>
        <v>791</v>
      </c>
      <c r="BJ391" s="890">
        <f t="shared" ref="BJ391:BJ454" si="444">IF(X391&gt;0,X391-AJ391, )</f>
        <v>738</v>
      </c>
      <c r="BK391" s="885">
        <f t="shared" ref="BK391:BK454" si="445">IF(L391&gt;0,BJ391,)</f>
        <v>738</v>
      </c>
      <c r="BL391" s="885">
        <f t="shared" ref="BL391:BL454" si="446">IF(BO391&gt;0,BJ391,)</f>
        <v>738</v>
      </c>
      <c r="BM391" s="762">
        <v>460</v>
      </c>
      <c r="BN391" s="764">
        <v>534</v>
      </c>
      <c r="BO391" s="770">
        <v>493</v>
      </c>
      <c r="BP391" s="763">
        <v>99</v>
      </c>
      <c r="BQ391" s="764">
        <v>114</v>
      </c>
      <c r="BR391" s="770">
        <v>111</v>
      </c>
      <c r="BS391" s="768">
        <f t="shared" ref="BS391:BS454" si="447">IF(BF391=" "," ",(BF391-BM391-BP391))</f>
        <v>118</v>
      </c>
      <c r="BT391" s="768">
        <f t="shared" ref="BT391:BT454" si="448">IF(BI391=" "," ",(BI391-BN391-BQ391))</f>
        <v>143</v>
      </c>
      <c r="BU391" s="771">
        <f t="shared" ref="BU391:BU454" si="449">IF(BL391=" "," ",(BL391-BO391-BR391))</f>
        <v>134</v>
      </c>
      <c r="BV391" s="772">
        <v>299</v>
      </c>
      <c r="BW391" s="767">
        <v>298</v>
      </c>
      <c r="BX391" s="857">
        <v>332</v>
      </c>
      <c r="BY391" s="772">
        <v>23</v>
      </c>
      <c r="BZ391" s="767">
        <v>21</v>
      </c>
      <c r="CA391" s="858">
        <v>14</v>
      </c>
      <c r="CB391" s="772">
        <v>242</v>
      </c>
      <c r="CC391" s="767">
        <v>254</v>
      </c>
      <c r="CD391" s="858">
        <v>287</v>
      </c>
      <c r="CE391" s="773">
        <f t="shared" ref="CE391:CE454" si="450">IF(AS391=" ","",(AS391-SUM(BV391,BY391,CB391)))</f>
        <v>202</v>
      </c>
      <c r="CF391" s="774">
        <f t="shared" ref="CF391:CF454" si="451">IF(AV391=" ","",(AV391-SUM(BW391,BZ391,CC391)))</f>
        <v>172</v>
      </c>
      <c r="CG391" s="775">
        <f t="shared" ref="CG391:CG454" si="452">IF(AY391=" ","",(AY391-SUM(BX391,CA391,CD391)))</f>
        <v>168</v>
      </c>
      <c r="CH391" s="772">
        <v>229</v>
      </c>
      <c r="CI391" s="767">
        <v>250</v>
      </c>
      <c r="CJ391" s="776">
        <v>285</v>
      </c>
      <c r="CK391" s="874"/>
      <c r="CL391" s="778"/>
      <c r="CM391" s="764"/>
      <c r="CN391" s="764"/>
      <c r="CO391" s="779"/>
      <c r="CP391" s="780"/>
      <c r="CQ391" s="777"/>
      <c r="CR391" s="778"/>
      <c r="CS391" s="778"/>
      <c r="CT391" s="778"/>
      <c r="CU391" s="778"/>
      <c r="CV391" s="764"/>
      <c r="CW391" s="767"/>
      <c r="CX391" s="765"/>
      <c r="CY391" s="777"/>
      <c r="CZ391" s="778"/>
      <c r="DA391" s="778"/>
      <c r="DB391" s="778"/>
      <c r="DC391" s="778"/>
      <c r="DD391" s="779"/>
      <c r="DE391" s="779"/>
      <c r="DF391" s="776"/>
      <c r="DG391" s="892">
        <f t="shared" si="408"/>
        <v>0</v>
      </c>
      <c r="DH391" s="884">
        <f t="shared" ref="DH391:DH454" si="453">IF(EX391&gt;0,DG391,)</f>
        <v>0</v>
      </c>
      <c r="DI391" s="883">
        <f t="shared" si="409"/>
        <v>0</v>
      </c>
      <c r="DJ391" s="884">
        <f t="shared" ref="DJ391:DJ454" si="454">IF(EY391&gt;0,DI391,)</f>
        <v>0</v>
      </c>
      <c r="DK391" s="883">
        <f t="shared" si="410"/>
        <v>0</v>
      </c>
      <c r="DL391" s="884">
        <f t="shared" ref="DL391:DL454" si="455">IF(EZ391&gt;0,DK391,)</f>
        <v>0</v>
      </c>
      <c r="DM391" s="888">
        <f t="shared" si="414"/>
        <v>0</v>
      </c>
      <c r="DN391" s="886">
        <f t="shared" si="394"/>
        <v>0</v>
      </c>
      <c r="DO391" s="886">
        <f t="shared" si="415"/>
        <v>0</v>
      </c>
      <c r="DP391" s="888">
        <f t="shared" si="411"/>
        <v>0</v>
      </c>
      <c r="DQ391" s="886">
        <f t="shared" si="395"/>
        <v>0</v>
      </c>
      <c r="DR391" s="886">
        <f t="shared" si="416"/>
        <v>0</v>
      </c>
      <c r="DS391" s="888">
        <f t="shared" si="412"/>
        <v>0</v>
      </c>
      <c r="DT391" s="886">
        <f t="shared" si="396"/>
        <v>0</v>
      </c>
      <c r="DU391" s="886">
        <f t="shared" si="417"/>
        <v>0</v>
      </c>
      <c r="DV391" s="886">
        <f t="shared" si="397"/>
        <v>0</v>
      </c>
      <c r="DW391" s="888">
        <f t="shared" si="413"/>
        <v>0</v>
      </c>
      <c r="DX391" s="886">
        <f t="shared" si="398"/>
        <v>0</v>
      </c>
      <c r="DY391" s="886">
        <f t="shared" si="399"/>
        <v>0</v>
      </c>
      <c r="DZ391" s="954">
        <f t="shared" si="418"/>
        <v>0</v>
      </c>
      <c r="EA391" s="885">
        <f t="shared" si="400"/>
        <v>0</v>
      </c>
      <c r="EB391" s="885">
        <f t="shared" si="401"/>
        <v>0</v>
      </c>
      <c r="EC391" s="772"/>
      <c r="ED391" s="779"/>
      <c r="EE391" s="781"/>
      <c r="EF391" s="763"/>
      <c r="EG391" s="767"/>
      <c r="EH391" s="782"/>
      <c r="EI391" s="774">
        <f t="shared" si="402"/>
        <v>0</v>
      </c>
      <c r="EJ391" s="774">
        <f t="shared" si="403"/>
        <v>0</v>
      </c>
      <c r="EK391" s="775">
        <f t="shared" si="404"/>
        <v>0</v>
      </c>
      <c r="EL391" s="772"/>
      <c r="EM391" s="767"/>
      <c r="EN391" s="770"/>
      <c r="EO391" s="772"/>
      <c r="EP391" s="767"/>
      <c r="EQ391" s="782"/>
      <c r="ER391" s="772"/>
      <c r="ES391" s="779"/>
      <c r="ET391" s="770"/>
      <c r="EU391" s="774">
        <f t="shared" si="405"/>
        <v>0</v>
      </c>
      <c r="EV391" s="774">
        <f t="shared" si="406"/>
        <v>0</v>
      </c>
      <c r="EW391" s="775">
        <f t="shared" si="407"/>
        <v>0</v>
      </c>
      <c r="EX391" s="772"/>
      <c r="EY391" s="767"/>
      <c r="EZ391" s="770"/>
    </row>
    <row r="392" spans="1:156">
      <c r="A392" s="738" t="s">
        <v>79</v>
      </c>
      <c r="B392" s="735" t="s">
        <v>1086</v>
      </c>
      <c r="C392" s="823"/>
      <c r="D392" s="789">
        <v>218733</v>
      </c>
      <c r="E392" s="790">
        <v>5</v>
      </c>
      <c r="F392" s="762">
        <v>1202</v>
      </c>
      <c r="G392" s="763">
        <v>1246</v>
      </c>
      <c r="H392" s="763">
        <v>1104</v>
      </c>
      <c r="I392" s="764">
        <v>1519</v>
      </c>
      <c r="J392" s="764">
        <v>1175</v>
      </c>
      <c r="K392" s="740">
        <v>973</v>
      </c>
      <c r="L392" s="858">
        <v>1055</v>
      </c>
      <c r="M392" s="762">
        <v>680</v>
      </c>
      <c r="N392" s="763">
        <v>569</v>
      </c>
      <c r="O392" s="766">
        <v>615</v>
      </c>
      <c r="P392" s="766">
        <v>716</v>
      </c>
      <c r="Q392" s="763">
        <v>794</v>
      </c>
      <c r="R392" s="763">
        <v>945</v>
      </c>
      <c r="S392" s="763">
        <v>1002</v>
      </c>
      <c r="T392" s="763">
        <v>870</v>
      </c>
      <c r="U392" s="763">
        <v>1292</v>
      </c>
      <c r="V392" s="764">
        <v>923</v>
      </c>
      <c r="W392" s="767">
        <v>713</v>
      </c>
      <c r="X392" s="765">
        <v>817</v>
      </c>
      <c r="Y392" s="762"/>
      <c r="Z392" s="763"/>
      <c r="AA392" s="763"/>
      <c r="AB392" s="763"/>
      <c r="AC392" s="764"/>
      <c r="AD392" s="767"/>
      <c r="AE392" s="763"/>
      <c r="AF392" s="763"/>
      <c r="AG392" s="763"/>
      <c r="AH392" s="764"/>
      <c r="AI392" s="767"/>
      <c r="AJ392" s="765"/>
      <c r="AK392" s="892">
        <f t="shared" si="419"/>
        <v>680</v>
      </c>
      <c r="AL392" s="884">
        <f t="shared" si="420"/>
        <v>680</v>
      </c>
      <c r="AM392" s="883">
        <f t="shared" si="421"/>
        <v>569</v>
      </c>
      <c r="AN392" s="884">
        <f t="shared" si="422"/>
        <v>569</v>
      </c>
      <c r="AO392" s="883">
        <f t="shared" si="423"/>
        <v>615</v>
      </c>
      <c r="AP392" s="884">
        <f t="shared" si="424"/>
        <v>615</v>
      </c>
      <c r="AQ392" s="768">
        <f t="shared" si="425"/>
        <v>716</v>
      </c>
      <c r="AR392" s="883">
        <f t="shared" si="426"/>
        <v>794</v>
      </c>
      <c r="AS392" s="886">
        <f t="shared" si="427"/>
        <v>794</v>
      </c>
      <c r="AT392" s="888">
        <f t="shared" si="428"/>
        <v>945</v>
      </c>
      <c r="AU392" s="886">
        <f t="shared" si="429"/>
        <v>945</v>
      </c>
      <c r="AV392" s="886">
        <f t="shared" si="430"/>
        <v>945</v>
      </c>
      <c r="AW392" s="888">
        <f t="shared" si="431"/>
        <v>1002</v>
      </c>
      <c r="AX392" s="886">
        <f t="shared" si="432"/>
        <v>1002</v>
      </c>
      <c r="AY392" s="886">
        <f t="shared" si="433"/>
        <v>1002</v>
      </c>
      <c r="AZ392" s="888">
        <f t="shared" si="434"/>
        <v>870</v>
      </c>
      <c r="BA392" s="884">
        <f t="shared" si="435"/>
        <v>870</v>
      </c>
      <c r="BB392" s="883">
        <f t="shared" si="436"/>
        <v>1292</v>
      </c>
      <c r="BC392" s="884">
        <f t="shared" si="437"/>
        <v>1292</v>
      </c>
      <c r="BD392" s="883">
        <f t="shared" si="438"/>
        <v>923</v>
      </c>
      <c r="BE392" s="886">
        <f t="shared" si="439"/>
        <v>923</v>
      </c>
      <c r="BF392" s="886">
        <f t="shared" si="440"/>
        <v>923</v>
      </c>
      <c r="BG392" s="888">
        <f t="shared" si="441"/>
        <v>713</v>
      </c>
      <c r="BH392" s="886">
        <f t="shared" si="442"/>
        <v>713</v>
      </c>
      <c r="BI392" s="886">
        <f t="shared" si="443"/>
        <v>713</v>
      </c>
      <c r="BJ392" s="890">
        <f t="shared" si="444"/>
        <v>817</v>
      </c>
      <c r="BK392" s="885">
        <f t="shared" si="445"/>
        <v>817</v>
      </c>
      <c r="BL392" s="885">
        <f t="shared" si="446"/>
        <v>817</v>
      </c>
      <c r="BM392" s="762">
        <v>618</v>
      </c>
      <c r="BN392" s="740">
        <v>394</v>
      </c>
      <c r="BO392" s="770">
        <v>532</v>
      </c>
      <c r="BP392" s="763">
        <v>63</v>
      </c>
      <c r="BQ392" s="740">
        <v>45</v>
      </c>
      <c r="BR392" s="770">
        <v>59</v>
      </c>
      <c r="BS392" s="768">
        <f t="shared" si="447"/>
        <v>242</v>
      </c>
      <c r="BT392" s="768">
        <f t="shared" si="448"/>
        <v>274</v>
      </c>
      <c r="BU392" s="771">
        <f t="shared" si="449"/>
        <v>226</v>
      </c>
      <c r="BV392" s="772">
        <v>284</v>
      </c>
      <c r="BW392" s="767">
        <v>371</v>
      </c>
      <c r="BX392" s="857">
        <v>347</v>
      </c>
      <c r="BY392" s="772">
        <v>46</v>
      </c>
      <c r="BZ392" s="767">
        <v>41</v>
      </c>
      <c r="CA392" s="858">
        <v>43</v>
      </c>
      <c r="CB392" s="772">
        <v>152</v>
      </c>
      <c r="CC392" s="767">
        <v>195</v>
      </c>
      <c r="CD392" s="858">
        <v>197</v>
      </c>
      <c r="CE392" s="773">
        <f t="shared" si="450"/>
        <v>312</v>
      </c>
      <c r="CF392" s="774">
        <f t="shared" si="451"/>
        <v>338</v>
      </c>
      <c r="CG392" s="775">
        <f t="shared" si="452"/>
        <v>415</v>
      </c>
      <c r="CH392" s="772">
        <v>364</v>
      </c>
      <c r="CI392" s="767">
        <v>332</v>
      </c>
      <c r="CJ392" s="776">
        <v>308</v>
      </c>
      <c r="CK392" s="874"/>
      <c r="CL392" s="778"/>
      <c r="CM392" s="764"/>
      <c r="CN392" s="764"/>
      <c r="CO392" s="779"/>
      <c r="CP392" s="780"/>
      <c r="CQ392" s="777"/>
      <c r="CR392" s="778"/>
      <c r="CS392" s="778"/>
      <c r="CT392" s="778"/>
      <c r="CU392" s="778"/>
      <c r="CV392" s="764"/>
      <c r="CW392" s="767"/>
      <c r="CX392" s="765"/>
      <c r="CY392" s="777"/>
      <c r="CZ392" s="778"/>
      <c r="DA392" s="778"/>
      <c r="DB392" s="778"/>
      <c r="DC392" s="778"/>
      <c r="DD392" s="779"/>
      <c r="DE392" s="779"/>
      <c r="DF392" s="776"/>
      <c r="DG392" s="892">
        <f t="shared" si="408"/>
        <v>0</v>
      </c>
      <c r="DH392" s="884">
        <f t="shared" si="453"/>
        <v>0</v>
      </c>
      <c r="DI392" s="883">
        <f t="shared" si="409"/>
        <v>0</v>
      </c>
      <c r="DJ392" s="884">
        <f t="shared" si="454"/>
        <v>0</v>
      </c>
      <c r="DK392" s="883">
        <f t="shared" si="410"/>
        <v>0</v>
      </c>
      <c r="DL392" s="884">
        <f t="shared" si="455"/>
        <v>0</v>
      </c>
      <c r="DM392" s="888">
        <f t="shared" si="414"/>
        <v>0</v>
      </c>
      <c r="DN392" s="886">
        <f t="shared" ref="DN392:DN455" si="456">IF(CT392&gt;0,DM392,)</f>
        <v>0</v>
      </c>
      <c r="DO392" s="886">
        <f t="shared" si="415"/>
        <v>0</v>
      </c>
      <c r="DP392" s="888">
        <f t="shared" si="411"/>
        <v>0</v>
      </c>
      <c r="DQ392" s="886">
        <f t="shared" ref="DQ392:DQ455" si="457">IF(CU392&gt;0,DP392,)</f>
        <v>0</v>
      </c>
      <c r="DR392" s="886">
        <f t="shared" si="416"/>
        <v>0</v>
      </c>
      <c r="DS392" s="888">
        <f t="shared" si="412"/>
        <v>0</v>
      </c>
      <c r="DT392" s="886">
        <f t="shared" ref="DT392:DT455" si="458">IF(CV392&gt;0,DS392,)</f>
        <v>0</v>
      </c>
      <c r="DU392" s="886">
        <f t="shared" si="417"/>
        <v>0</v>
      </c>
      <c r="DV392" s="886">
        <f t="shared" ref="DV392:DV455" si="459">IF(EC392&gt;0,DS392,)</f>
        <v>0</v>
      </c>
      <c r="DW392" s="888">
        <f t="shared" si="413"/>
        <v>0</v>
      </c>
      <c r="DX392" s="886">
        <f t="shared" ref="DX392:DX455" si="460">IF(ED392&gt;0,DW392,)</f>
        <v>0</v>
      </c>
      <c r="DY392" s="886">
        <f t="shared" ref="DY392:DY455" si="461">IF(ED392&gt;0,DW392,)</f>
        <v>0</v>
      </c>
      <c r="DZ392" s="954">
        <f t="shared" si="418"/>
        <v>0</v>
      </c>
      <c r="EA392" s="885">
        <f t="shared" ref="EA392:EA455" si="462">IF(EE392&gt;0,DZ392,)</f>
        <v>0</v>
      </c>
      <c r="EB392" s="885">
        <f t="shared" ref="EB392:EB455" si="463">IF(EE392&gt;0,DZ392,)</f>
        <v>0</v>
      </c>
      <c r="EC392" s="772"/>
      <c r="ED392" s="779"/>
      <c r="EE392" s="781"/>
      <c r="EF392" s="763"/>
      <c r="EG392" s="767"/>
      <c r="EH392" s="782"/>
      <c r="EI392" s="774">
        <f t="shared" ref="EI392:EI455" si="464">IF(DT392="","",(DT392-EC392-EF392))</f>
        <v>0</v>
      </c>
      <c r="EJ392" s="774">
        <f t="shared" ref="EJ392:EJ455" si="465">IF(DX392="","",(DX392-ED392-EG392))</f>
        <v>0</v>
      </c>
      <c r="EK392" s="775">
        <f t="shared" ref="EK392:EK455" si="466">IF(EA392="","",(EA392-EE392-EH392))</f>
        <v>0</v>
      </c>
      <c r="EL392" s="772"/>
      <c r="EM392" s="767"/>
      <c r="EN392" s="770"/>
      <c r="EO392" s="772"/>
      <c r="EP392" s="767"/>
      <c r="EQ392" s="782"/>
      <c r="ER392" s="772"/>
      <c r="ES392" s="779"/>
      <c r="ET392" s="770"/>
      <c r="EU392" s="774">
        <f t="shared" ref="EU392:EU455" si="467">IF(DO392="","",(DO392-SUM(EL392,EO392,ER392)))</f>
        <v>0</v>
      </c>
      <c r="EV392" s="774">
        <f t="shared" ref="EV392:EV455" si="468">IF(DR392="","",(DR392-SUM(EM392,EP392,ES392)))</f>
        <v>0</v>
      </c>
      <c r="EW392" s="775">
        <f t="shared" ref="EW392:EW455" si="469">IF(DU392="","",(DU392-SUM(EN392,EQ392,ET392)))</f>
        <v>0</v>
      </c>
      <c r="EX392" s="772"/>
      <c r="EY392" s="767"/>
      <c r="EZ392" s="770"/>
    </row>
    <row r="393" spans="1:156">
      <c r="A393" s="738" t="s">
        <v>79</v>
      </c>
      <c r="B393" s="735" t="s">
        <v>1087</v>
      </c>
      <c r="C393" s="823"/>
      <c r="D393" s="789">
        <v>218229</v>
      </c>
      <c r="E393" s="790">
        <v>6</v>
      </c>
      <c r="F393" s="762">
        <v>879</v>
      </c>
      <c r="G393" s="763">
        <v>801</v>
      </c>
      <c r="H393" s="763">
        <v>781</v>
      </c>
      <c r="I393" s="764">
        <v>613</v>
      </c>
      <c r="J393" s="764">
        <v>770</v>
      </c>
      <c r="K393" s="740">
        <v>853</v>
      </c>
      <c r="L393" s="858">
        <v>934</v>
      </c>
      <c r="M393" s="762">
        <v>494</v>
      </c>
      <c r="N393" s="763">
        <v>509</v>
      </c>
      <c r="O393" s="766">
        <v>487</v>
      </c>
      <c r="P393" s="766">
        <v>526</v>
      </c>
      <c r="Q393" s="763">
        <v>541</v>
      </c>
      <c r="R393" s="763">
        <v>647</v>
      </c>
      <c r="S393" s="763">
        <v>555</v>
      </c>
      <c r="T393" s="763">
        <v>578</v>
      </c>
      <c r="U393" s="763">
        <v>433</v>
      </c>
      <c r="V393" s="764">
        <v>554</v>
      </c>
      <c r="W393" s="767">
        <v>581</v>
      </c>
      <c r="X393" s="765">
        <v>685</v>
      </c>
      <c r="Y393" s="762"/>
      <c r="Z393" s="763"/>
      <c r="AA393" s="763"/>
      <c r="AB393" s="763"/>
      <c r="AC393" s="764"/>
      <c r="AD393" s="767"/>
      <c r="AE393" s="763"/>
      <c r="AF393" s="763"/>
      <c r="AG393" s="763"/>
      <c r="AH393" s="764"/>
      <c r="AI393" s="767"/>
      <c r="AJ393" s="765"/>
      <c r="AK393" s="892">
        <f t="shared" si="419"/>
        <v>494</v>
      </c>
      <c r="AL393" s="884">
        <f t="shared" si="420"/>
        <v>494</v>
      </c>
      <c r="AM393" s="883">
        <f t="shared" si="421"/>
        <v>509</v>
      </c>
      <c r="AN393" s="884">
        <f t="shared" si="422"/>
        <v>509</v>
      </c>
      <c r="AO393" s="883">
        <f t="shared" si="423"/>
        <v>487</v>
      </c>
      <c r="AP393" s="884">
        <f t="shared" si="424"/>
        <v>487</v>
      </c>
      <c r="AQ393" s="768">
        <f t="shared" si="425"/>
        <v>526</v>
      </c>
      <c r="AR393" s="883">
        <f t="shared" si="426"/>
        <v>541</v>
      </c>
      <c r="AS393" s="886">
        <f t="shared" si="427"/>
        <v>541</v>
      </c>
      <c r="AT393" s="888">
        <f t="shared" si="428"/>
        <v>647</v>
      </c>
      <c r="AU393" s="886">
        <f t="shared" si="429"/>
        <v>647</v>
      </c>
      <c r="AV393" s="886">
        <f t="shared" si="430"/>
        <v>647</v>
      </c>
      <c r="AW393" s="888">
        <f t="shared" si="431"/>
        <v>555</v>
      </c>
      <c r="AX393" s="886">
        <f t="shared" si="432"/>
        <v>555</v>
      </c>
      <c r="AY393" s="886">
        <f t="shared" si="433"/>
        <v>555</v>
      </c>
      <c r="AZ393" s="888">
        <f t="shared" si="434"/>
        <v>578</v>
      </c>
      <c r="BA393" s="884">
        <f t="shared" si="435"/>
        <v>578</v>
      </c>
      <c r="BB393" s="883">
        <f t="shared" si="436"/>
        <v>433</v>
      </c>
      <c r="BC393" s="884">
        <f t="shared" si="437"/>
        <v>433</v>
      </c>
      <c r="BD393" s="883">
        <f t="shared" si="438"/>
        <v>554</v>
      </c>
      <c r="BE393" s="886">
        <f t="shared" si="439"/>
        <v>554</v>
      </c>
      <c r="BF393" s="886">
        <f t="shared" si="440"/>
        <v>554</v>
      </c>
      <c r="BG393" s="888">
        <f t="shared" si="441"/>
        <v>581</v>
      </c>
      <c r="BH393" s="886">
        <f t="shared" si="442"/>
        <v>581</v>
      </c>
      <c r="BI393" s="886">
        <f t="shared" si="443"/>
        <v>581</v>
      </c>
      <c r="BJ393" s="890">
        <f t="shared" si="444"/>
        <v>685</v>
      </c>
      <c r="BK393" s="885">
        <f t="shared" si="445"/>
        <v>685</v>
      </c>
      <c r="BL393" s="885">
        <f t="shared" si="446"/>
        <v>685</v>
      </c>
      <c r="BM393" s="762">
        <v>388</v>
      </c>
      <c r="BN393" s="740">
        <v>447</v>
      </c>
      <c r="BO393" s="770">
        <v>441</v>
      </c>
      <c r="BP393" s="763">
        <v>75</v>
      </c>
      <c r="BQ393" s="740">
        <v>93</v>
      </c>
      <c r="BR393" s="770">
        <v>120</v>
      </c>
      <c r="BS393" s="768">
        <f t="shared" si="447"/>
        <v>91</v>
      </c>
      <c r="BT393" s="768">
        <f t="shared" si="448"/>
        <v>41</v>
      </c>
      <c r="BU393" s="771">
        <f t="shared" si="449"/>
        <v>124</v>
      </c>
      <c r="BV393" s="772">
        <v>225</v>
      </c>
      <c r="BW393" s="767">
        <v>273</v>
      </c>
      <c r="BX393" s="857">
        <v>205</v>
      </c>
      <c r="BY393" s="772">
        <v>12</v>
      </c>
      <c r="BZ393" s="767">
        <v>5</v>
      </c>
      <c r="CA393" s="858">
        <v>7</v>
      </c>
      <c r="CB393" s="772">
        <v>191</v>
      </c>
      <c r="CC393" s="767">
        <v>210</v>
      </c>
      <c r="CD393" s="858">
        <v>229</v>
      </c>
      <c r="CE393" s="773">
        <f t="shared" si="450"/>
        <v>113</v>
      </c>
      <c r="CF393" s="774">
        <f t="shared" si="451"/>
        <v>159</v>
      </c>
      <c r="CG393" s="775">
        <f t="shared" si="452"/>
        <v>114</v>
      </c>
      <c r="CH393" s="772">
        <v>251</v>
      </c>
      <c r="CI393" s="767">
        <v>216</v>
      </c>
      <c r="CJ393" s="776">
        <v>235</v>
      </c>
      <c r="CK393" s="874"/>
      <c r="CL393" s="778"/>
      <c r="CM393" s="764"/>
      <c r="CN393" s="764"/>
      <c r="CO393" s="779"/>
      <c r="CP393" s="780"/>
      <c r="CQ393" s="777"/>
      <c r="CR393" s="778"/>
      <c r="CS393" s="778"/>
      <c r="CT393" s="778"/>
      <c r="CU393" s="778"/>
      <c r="CV393" s="764"/>
      <c r="CW393" s="767"/>
      <c r="CX393" s="765"/>
      <c r="CY393" s="777"/>
      <c r="CZ393" s="778"/>
      <c r="DA393" s="778"/>
      <c r="DB393" s="778"/>
      <c r="DC393" s="778"/>
      <c r="DD393" s="779"/>
      <c r="DE393" s="779"/>
      <c r="DF393" s="776"/>
      <c r="DG393" s="892">
        <f t="shared" si="408"/>
        <v>0</v>
      </c>
      <c r="DH393" s="884">
        <f t="shared" si="453"/>
        <v>0</v>
      </c>
      <c r="DI393" s="883">
        <f t="shared" si="409"/>
        <v>0</v>
      </c>
      <c r="DJ393" s="884">
        <f t="shared" si="454"/>
        <v>0</v>
      </c>
      <c r="DK393" s="883">
        <f t="shared" si="410"/>
        <v>0</v>
      </c>
      <c r="DL393" s="884">
        <f t="shared" si="455"/>
        <v>0</v>
      </c>
      <c r="DM393" s="888">
        <f t="shared" si="414"/>
        <v>0</v>
      </c>
      <c r="DN393" s="886">
        <f t="shared" si="456"/>
        <v>0</v>
      </c>
      <c r="DO393" s="886">
        <f t="shared" si="415"/>
        <v>0</v>
      </c>
      <c r="DP393" s="888">
        <f t="shared" si="411"/>
        <v>0</v>
      </c>
      <c r="DQ393" s="886">
        <f t="shared" si="457"/>
        <v>0</v>
      </c>
      <c r="DR393" s="886">
        <f t="shared" si="416"/>
        <v>0</v>
      </c>
      <c r="DS393" s="888">
        <f t="shared" si="412"/>
        <v>0</v>
      </c>
      <c r="DT393" s="886">
        <f t="shared" si="458"/>
        <v>0</v>
      </c>
      <c r="DU393" s="886">
        <f t="shared" si="417"/>
        <v>0</v>
      </c>
      <c r="DV393" s="886">
        <f t="shared" si="459"/>
        <v>0</v>
      </c>
      <c r="DW393" s="888">
        <f t="shared" si="413"/>
        <v>0</v>
      </c>
      <c r="DX393" s="886">
        <f t="shared" si="460"/>
        <v>0</v>
      </c>
      <c r="DY393" s="886">
        <f t="shared" si="461"/>
        <v>0</v>
      </c>
      <c r="DZ393" s="954">
        <f t="shared" si="418"/>
        <v>0</v>
      </c>
      <c r="EA393" s="885">
        <f t="shared" si="462"/>
        <v>0</v>
      </c>
      <c r="EB393" s="885">
        <f t="shared" si="463"/>
        <v>0</v>
      </c>
      <c r="EC393" s="772"/>
      <c r="ED393" s="779"/>
      <c r="EE393" s="781"/>
      <c r="EF393" s="763"/>
      <c r="EG393" s="767"/>
      <c r="EH393" s="782"/>
      <c r="EI393" s="774">
        <f t="shared" si="464"/>
        <v>0</v>
      </c>
      <c r="EJ393" s="774">
        <f t="shared" si="465"/>
        <v>0</v>
      </c>
      <c r="EK393" s="775">
        <f t="shared" si="466"/>
        <v>0</v>
      </c>
      <c r="EL393" s="772"/>
      <c r="EM393" s="767"/>
      <c r="EN393" s="770"/>
      <c r="EO393" s="772"/>
      <c r="EP393" s="767"/>
      <c r="EQ393" s="782"/>
      <c r="ER393" s="772"/>
      <c r="ES393" s="779"/>
      <c r="ET393" s="770"/>
      <c r="EU393" s="774">
        <f t="shared" si="467"/>
        <v>0</v>
      </c>
      <c r="EV393" s="774">
        <f t="shared" si="468"/>
        <v>0</v>
      </c>
      <c r="EW393" s="775">
        <f t="shared" si="469"/>
        <v>0</v>
      </c>
      <c r="EX393" s="772"/>
      <c r="EY393" s="767"/>
      <c r="EZ393" s="770"/>
    </row>
    <row r="394" spans="1:156">
      <c r="A394" s="738" t="s">
        <v>79</v>
      </c>
      <c r="B394" s="735" t="s">
        <v>1088</v>
      </c>
      <c r="C394" s="823"/>
      <c r="D394" s="789">
        <v>218645</v>
      </c>
      <c r="E394" s="790">
        <v>6</v>
      </c>
      <c r="F394" s="762">
        <v>913</v>
      </c>
      <c r="G394" s="763">
        <v>867</v>
      </c>
      <c r="H394" s="763">
        <v>920</v>
      </c>
      <c r="I394" s="764">
        <v>871</v>
      </c>
      <c r="J394" s="764">
        <v>861</v>
      </c>
      <c r="K394" s="764">
        <v>950</v>
      </c>
      <c r="L394" s="858">
        <v>1102</v>
      </c>
      <c r="M394" s="762">
        <v>393</v>
      </c>
      <c r="N394" s="763">
        <v>473</v>
      </c>
      <c r="O394" s="766">
        <v>417</v>
      </c>
      <c r="P394" s="766">
        <v>471</v>
      </c>
      <c r="Q394" s="763">
        <v>537</v>
      </c>
      <c r="R394" s="763">
        <v>581</v>
      </c>
      <c r="S394" s="763">
        <v>562</v>
      </c>
      <c r="T394" s="763">
        <v>622</v>
      </c>
      <c r="U394" s="763">
        <v>584</v>
      </c>
      <c r="V394" s="764">
        <v>559</v>
      </c>
      <c r="W394" s="767">
        <v>599</v>
      </c>
      <c r="X394" s="765">
        <v>587</v>
      </c>
      <c r="Y394" s="762">
        <v>1</v>
      </c>
      <c r="Z394" s="763"/>
      <c r="AA394" s="763"/>
      <c r="AB394" s="763"/>
      <c r="AC394" s="764"/>
      <c r="AD394" s="767"/>
      <c r="AE394" s="763"/>
      <c r="AF394" s="763"/>
      <c r="AG394" s="763"/>
      <c r="AH394" s="764"/>
      <c r="AI394" s="767"/>
      <c r="AJ394" s="765"/>
      <c r="AK394" s="892">
        <f t="shared" si="419"/>
        <v>392</v>
      </c>
      <c r="AL394" s="884">
        <f t="shared" si="420"/>
        <v>392</v>
      </c>
      <c r="AM394" s="883">
        <f t="shared" si="421"/>
        <v>473</v>
      </c>
      <c r="AN394" s="884">
        <f t="shared" si="422"/>
        <v>473</v>
      </c>
      <c r="AO394" s="883">
        <f t="shared" si="423"/>
        <v>417</v>
      </c>
      <c r="AP394" s="884">
        <f t="shared" si="424"/>
        <v>417</v>
      </c>
      <c r="AQ394" s="768">
        <f t="shared" si="425"/>
        <v>471</v>
      </c>
      <c r="AR394" s="883">
        <f t="shared" si="426"/>
        <v>537</v>
      </c>
      <c r="AS394" s="886">
        <f t="shared" si="427"/>
        <v>537</v>
      </c>
      <c r="AT394" s="888">
        <f t="shared" si="428"/>
        <v>581</v>
      </c>
      <c r="AU394" s="886">
        <f t="shared" si="429"/>
        <v>581</v>
      </c>
      <c r="AV394" s="886">
        <f t="shared" si="430"/>
        <v>581</v>
      </c>
      <c r="AW394" s="888">
        <f t="shared" si="431"/>
        <v>562</v>
      </c>
      <c r="AX394" s="886">
        <f t="shared" si="432"/>
        <v>562</v>
      </c>
      <c r="AY394" s="886">
        <f t="shared" si="433"/>
        <v>562</v>
      </c>
      <c r="AZ394" s="888">
        <f t="shared" si="434"/>
        <v>622</v>
      </c>
      <c r="BA394" s="884">
        <f t="shared" si="435"/>
        <v>622</v>
      </c>
      <c r="BB394" s="883">
        <f t="shared" si="436"/>
        <v>584</v>
      </c>
      <c r="BC394" s="884">
        <f t="shared" si="437"/>
        <v>584</v>
      </c>
      <c r="BD394" s="883">
        <f t="shared" si="438"/>
        <v>559</v>
      </c>
      <c r="BE394" s="886">
        <f t="shared" si="439"/>
        <v>559</v>
      </c>
      <c r="BF394" s="886">
        <f t="shared" si="440"/>
        <v>559</v>
      </c>
      <c r="BG394" s="888">
        <f t="shared" si="441"/>
        <v>599</v>
      </c>
      <c r="BH394" s="886">
        <f t="shared" si="442"/>
        <v>599</v>
      </c>
      <c r="BI394" s="886">
        <f t="shared" si="443"/>
        <v>599</v>
      </c>
      <c r="BJ394" s="890">
        <f t="shared" si="444"/>
        <v>587</v>
      </c>
      <c r="BK394" s="885">
        <f t="shared" si="445"/>
        <v>587</v>
      </c>
      <c r="BL394" s="885">
        <f t="shared" si="446"/>
        <v>587</v>
      </c>
      <c r="BM394" s="762">
        <v>386</v>
      </c>
      <c r="BN394" s="764">
        <v>438</v>
      </c>
      <c r="BO394" s="770">
        <v>413</v>
      </c>
      <c r="BP394" s="763">
        <v>84</v>
      </c>
      <c r="BQ394" s="764">
        <v>75</v>
      </c>
      <c r="BR394" s="770">
        <v>88</v>
      </c>
      <c r="BS394" s="768">
        <f t="shared" si="447"/>
        <v>89</v>
      </c>
      <c r="BT394" s="768">
        <f t="shared" si="448"/>
        <v>86</v>
      </c>
      <c r="BU394" s="771">
        <f t="shared" si="449"/>
        <v>86</v>
      </c>
      <c r="BV394" s="772">
        <v>185</v>
      </c>
      <c r="BW394" s="767">
        <v>221</v>
      </c>
      <c r="BX394" s="857">
        <v>233</v>
      </c>
      <c r="BY394" s="772">
        <v>8</v>
      </c>
      <c r="BZ394" s="767">
        <v>12</v>
      </c>
      <c r="CA394" s="858">
        <v>11</v>
      </c>
      <c r="CB394" s="772">
        <v>191</v>
      </c>
      <c r="CC394" s="767">
        <v>212</v>
      </c>
      <c r="CD394" s="858">
        <v>174</v>
      </c>
      <c r="CE394" s="773">
        <f t="shared" si="450"/>
        <v>153</v>
      </c>
      <c r="CF394" s="774">
        <f t="shared" si="451"/>
        <v>136</v>
      </c>
      <c r="CG394" s="775">
        <f t="shared" si="452"/>
        <v>144</v>
      </c>
      <c r="CH394" s="772">
        <v>187</v>
      </c>
      <c r="CI394" s="767">
        <v>211</v>
      </c>
      <c r="CJ394" s="776">
        <v>183</v>
      </c>
      <c r="CK394" s="874"/>
      <c r="CL394" s="778"/>
      <c r="CM394" s="764"/>
      <c r="CN394" s="764"/>
      <c r="CO394" s="779"/>
      <c r="CP394" s="780"/>
      <c r="CQ394" s="777"/>
      <c r="CR394" s="778"/>
      <c r="CS394" s="778"/>
      <c r="CT394" s="778"/>
      <c r="CU394" s="778"/>
      <c r="CV394" s="764"/>
      <c r="CW394" s="767"/>
      <c r="CX394" s="765"/>
      <c r="CY394" s="777"/>
      <c r="CZ394" s="778"/>
      <c r="DA394" s="778"/>
      <c r="DB394" s="778"/>
      <c r="DC394" s="778"/>
      <c r="DD394" s="779"/>
      <c r="DE394" s="779"/>
      <c r="DF394" s="776"/>
      <c r="DG394" s="892">
        <f t="shared" si="408"/>
        <v>0</v>
      </c>
      <c r="DH394" s="884">
        <f t="shared" si="453"/>
        <v>0</v>
      </c>
      <c r="DI394" s="883">
        <f t="shared" si="409"/>
        <v>0</v>
      </c>
      <c r="DJ394" s="884">
        <f t="shared" si="454"/>
        <v>0</v>
      </c>
      <c r="DK394" s="883">
        <f t="shared" si="410"/>
        <v>0</v>
      </c>
      <c r="DL394" s="884">
        <f t="shared" si="455"/>
        <v>0</v>
      </c>
      <c r="DM394" s="888">
        <f t="shared" si="414"/>
        <v>0</v>
      </c>
      <c r="DN394" s="886">
        <f t="shared" si="456"/>
        <v>0</v>
      </c>
      <c r="DO394" s="886">
        <f t="shared" si="415"/>
        <v>0</v>
      </c>
      <c r="DP394" s="888">
        <f t="shared" si="411"/>
        <v>0</v>
      </c>
      <c r="DQ394" s="886">
        <f t="shared" si="457"/>
        <v>0</v>
      </c>
      <c r="DR394" s="886">
        <f t="shared" si="416"/>
        <v>0</v>
      </c>
      <c r="DS394" s="888">
        <f t="shared" si="412"/>
        <v>0</v>
      </c>
      <c r="DT394" s="886">
        <f t="shared" si="458"/>
        <v>0</v>
      </c>
      <c r="DU394" s="886">
        <f t="shared" si="417"/>
        <v>0</v>
      </c>
      <c r="DV394" s="886">
        <f t="shared" si="459"/>
        <v>0</v>
      </c>
      <c r="DW394" s="888">
        <f t="shared" si="413"/>
        <v>0</v>
      </c>
      <c r="DX394" s="886">
        <f t="shared" si="460"/>
        <v>0</v>
      </c>
      <c r="DY394" s="886">
        <f t="shared" si="461"/>
        <v>0</v>
      </c>
      <c r="DZ394" s="954">
        <f t="shared" si="418"/>
        <v>0</v>
      </c>
      <c r="EA394" s="885">
        <f t="shared" si="462"/>
        <v>0</v>
      </c>
      <c r="EB394" s="885">
        <f t="shared" si="463"/>
        <v>0</v>
      </c>
      <c r="EC394" s="772"/>
      <c r="ED394" s="779"/>
      <c r="EE394" s="781"/>
      <c r="EF394" s="763"/>
      <c r="EG394" s="767"/>
      <c r="EH394" s="782"/>
      <c r="EI394" s="774">
        <f t="shared" si="464"/>
        <v>0</v>
      </c>
      <c r="EJ394" s="774">
        <f t="shared" si="465"/>
        <v>0</v>
      </c>
      <c r="EK394" s="775">
        <f t="shared" si="466"/>
        <v>0</v>
      </c>
      <c r="EL394" s="772"/>
      <c r="EM394" s="767"/>
      <c r="EN394" s="770"/>
      <c r="EO394" s="772"/>
      <c r="EP394" s="767"/>
      <c r="EQ394" s="782"/>
      <c r="ER394" s="772"/>
      <c r="ES394" s="779"/>
      <c r="ET394" s="770"/>
      <c r="EU394" s="774">
        <f t="shared" si="467"/>
        <v>0</v>
      </c>
      <c r="EV394" s="774">
        <f t="shared" si="468"/>
        <v>0</v>
      </c>
      <c r="EW394" s="775">
        <f t="shared" si="469"/>
        <v>0</v>
      </c>
      <c r="EX394" s="772"/>
      <c r="EY394" s="767"/>
      <c r="EZ394" s="770"/>
    </row>
    <row r="395" spans="1:156">
      <c r="A395" s="738" t="s">
        <v>79</v>
      </c>
      <c r="B395" s="736" t="s">
        <v>1089</v>
      </c>
      <c r="C395" s="825"/>
      <c r="D395" s="789">
        <v>218654</v>
      </c>
      <c r="E395" s="790">
        <v>6</v>
      </c>
      <c r="F395" s="762"/>
      <c r="G395" s="763"/>
      <c r="H395" s="763"/>
      <c r="I395" s="764"/>
      <c r="J395" s="764"/>
      <c r="K395" s="764"/>
      <c r="L395" s="858">
        <v>644</v>
      </c>
      <c r="M395" s="762"/>
      <c r="N395" s="763"/>
      <c r="O395" s="766"/>
      <c r="P395" s="766"/>
      <c r="Q395" s="763"/>
      <c r="R395" s="763"/>
      <c r="S395" s="763"/>
      <c r="T395" s="763"/>
      <c r="U395" s="763"/>
      <c r="V395" s="764"/>
      <c r="W395" s="767"/>
      <c r="X395" s="765">
        <v>394</v>
      </c>
      <c r="Y395" s="762"/>
      <c r="Z395" s="763"/>
      <c r="AA395" s="763"/>
      <c r="AB395" s="763"/>
      <c r="AC395" s="764"/>
      <c r="AD395" s="767"/>
      <c r="AE395" s="763"/>
      <c r="AF395" s="763"/>
      <c r="AG395" s="763"/>
      <c r="AH395" s="764"/>
      <c r="AI395" s="767"/>
      <c r="AJ395" s="765"/>
      <c r="AK395" s="892">
        <f t="shared" si="419"/>
        <v>0</v>
      </c>
      <c r="AL395" s="884">
        <f t="shared" si="420"/>
        <v>0</v>
      </c>
      <c r="AM395" s="883">
        <f t="shared" si="421"/>
        <v>0</v>
      </c>
      <c r="AN395" s="884">
        <f t="shared" si="422"/>
        <v>0</v>
      </c>
      <c r="AO395" s="883">
        <f t="shared" si="423"/>
        <v>0</v>
      </c>
      <c r="AP395" s="884">
        <f t="shared" si="424"/>
        <v>0</v>
      </c>
      <c r="AQ395" s="768">
        <f t="shared" si="425"/>
        <v>0</v>
      </c>
      <c r="AR395" s="883">
        <f t="shared" si="426"/>
        <v>0</v>
      </c>
      <c r="AS395" s="886">
        <f t="shared" si="427"/>
        <v>0</v>
      </c>
      <c r="AT395" s="888">
        <f t="shared" si="428"/>
        <v>0</v>
      </c>
      <c r="AU395" s="886">
        <f t="shared" si="429"/>
        <v>0</v>
      </c>
      <c r="AV395" s="886">
        <f t="shared" si="430"/>
        <v>0</v>
      </c>
      <c r="AW395" s="888">
        <f t="shared" si="431"/>
        <v>0</v>
      </c>
      <c r="AX395" s="886">
        <f t="shared" si="432"/>
        <v>0</v>
      </c>
      <c r="AY395" s="886">
        <f t="shared" si="433"/>
        <v>0</v>
      </c>
      <c r="AZ395" s="888">
        <f t="shared" si="434"/>
        <v>0</v>
      </c>
      <c r="BA395" s="884">
        <f t="shared" si="435"/>
        <v>0</v>
      </c>
      <c r="BB395" s="883">
        <f t="shared" si="436"/>
        <v>0</v>
      </c>
      <c r="BC395" s="884">
        <f t="shared" si="437"/>
        <v>0</v>
      </c>
      <c r="BD395" s="883">
        <f t="shared" si="438"/>
        <v>0</v>
      </c>
      <c r="BE395" s="886">
        <f t="shared" si="439"/>
        <v>0</v>
      </c>
      <c r="BF395" s="886">
        <f t="shared" si="440"/>
        <v>0</v>
      </c>
      <c r="BG395" s="888">
        <f t="shared" si="441"/>
        <v>0</v>
      </c>
      <c r="BH395" s="886">
        <f t="shared" si="442"/>
        <v>0</v>
      </c>
      <c r="BI395" s="886">
        <f t="shared" si="443"/>
        <v>0</v>
      </c>
      <c r="BJ395" s="890">
        <f t="shared" si="444"/>
        <v>394</v>
      </c>
      <c r="BK395" s="885">
        <f t="shared" si="445"/>
        <v>394</v>
      </c>
      <c r="BL395" s="885">
        <f t="shared" si="446"/>
        <v>0</v>
      </c>
      <c r="BM395" s="677"/>
      <c r="BN395" s="740"/>
      <c r="BO395" s="857"/>
      <c r="BP395" s="638"/>
      <c r="BQ395" s="740"/>
      <c r="BR395" s="857"/>
      <c r="BS395" s="768">
        <f t="shared" si="447"/>
        <v>0</v>
      </c>
      <c r="BT395" s="768">
        <f t="shared" si="448"/>
        <v>0</v>
      </c>
      <c r="BU395" s="771">
        <f t="shared" si="449"/>
        <v>0</v>
      </c>
      <c r="BV395" s="772"/>
      <c r="BW395" s="767"/>
      <c r="BX395" s="857"/>
      <c r="BY395" s="772"/>
      <c r="BZ395" s="767"/>
      <c r="CA395" s="858"/>
      <c r="CB395" s="772"/>
      <c r="CC395" s="767"/>
      <c r="CD395" s="858"/>
      <c r="CE395" s="773">
        <f t="shared" si="450"/>
        <v>0</v>
      </c>
      <c r="CF395" s="774">
        <f t="shared" si="451"/>
        <v>0</v>
      </c>
      <c r="CG395" s="775">
        <f t="shared" si="452"/>
        <v>0</v>
      </c>
      <c r="CH395" s="676"/>
      <c r="CI395" s="571"/>
      <c r="CJ395" s="856"/>
      <c r="CK395" s="1046">
        <v>360</v>
      </c>
      <c r="CL395" s="778">
        <v>363</v>
      </c>
      <c r="CM395" s="764">
        <v>478</v>
      </c>
      <c r="CN395" s="764">
        <v>508</v>
      </c>
      <c r="CO395" s="779">
        <v>627</v>
      </c>
      <c r="CP395" s="780"/>
      <c r="CQ395" s="777">
        <v>126</v>
      </c>
      <c r="CR395" s="778">
        <v>122</v>
      </c>
      <c r="CS395" s="778">
        <v>195</v>
      </c>
      <c r="CT395" s="778">
        <v>204</v>
      </c>
      <c r="CU395" s="778">
        <v>265</v>
      </c>
      <c r="CV395" s="764"/>
      <c r="CW395" s="767"/>
      <c r="CX395" s="765"/>
      <c r="CY395" s="777"/>
      <c r="CZ395" s="778"/>
      <c r="DA395" s="778"/>
      <c r="DB395" s="778"/>
      <c r="DC395" s="778"/>
      <c r="DD395" s="779"/>
      <c r="DE395" s="779"/>
      <c r="DF395" s="776"/>
      <c r="DG395" s="892">
        <f t="shared" si="408"/>
        <v>126</v>
      </c>
      <c r="DH395" s="884">
        <f t="shared" si="453"/>
        <v>126</v>
      </c>
      <c r="DI395" s="883">
        <f t="shared" si="409"/>
        <v>122</v>
      </c>
      <c r="DJ395" s="884">
        <f t="shared" si="454"/>
        <v>0</v>
      </c>
      <c r="DK395" s="883">
        <f t="shared" si="410"/>
        <v>195</v>
      </c>
      <c r="DL395" s="884">
        <f t="shared" si="455"/>
        <v>0</v>
      </c>
      <c r="DM395" s="888">
        <f t="shared" si="414"/>
        <v>204</v>
      </c>
      <c r="DN395" s="886">
        <f t="shared" si="456"/>
        <v>204</v>
      </c>
      <c r="DO395" s="886">
        <f t="shared" si="415"/>
        <v>0</v>
      </c>
      <c r="DP395" s="888">
        <f t="shared" si="411"/>
        <v>265</v>
      </c>
      <c r="DQ395" s="886">
        <f t="shared" si="457"/>
        <v>265</v>
      </c>
      <c r="DR395" s="886">
        <f t="shared" si="416"/>
        <v>0</v>
      </c>
      <c r="DS395" s="888">
        <f t="shared" si="412"/>
        <v>0</v>
      </c>
      <c r="DT395" s="886">
        <f t="shared" si="458"/>
        <v>0</v>
      </c>
      <c r="DU395" s="886">
        <f t="shared" si="417"/>
        <v>0</v>
      </c>
      <c r="DV395" s="886">
        <f t="shared" si="459"/>
        <v>0</v>
      </c>
      <c r="DW395" s="888">
        <f t="shared" si="413"/>
        <v>0</v>
      </c>
      <c r="DX395" s="886">
        <f t="shared" si="460"/>
        <v>0</v>
      </c>
      <c r="DY395" s="886">
        <f t="shared" si="461"/>
        <v>0</v>
      </c>
      <c r="DZ395" s="954">
        <f t="shared" si="418"/>
        <v>0</v>
      </c>
      <c r="EA395" s="885">
        <f t="shared" si="462"/>
        <v>0</v>
      </c>
      <c r="EB395" s="885">
        <f t="shared" si="463"/>
        <v>0</v>
      </c>
      <c r="EC395" s="772">
        <v>169</v>
      </c>
      <c r="ED395" s="779"/>
      <c r="EE395" s="781"/>
      <c r="EF395" s="763">
        <v>45</v>
      </c>
      <c r="EG395" s="767"/>
      <c r="EH395" s="782"/>
      <c r="EI395" s="774">
        <f t="shared" si="464"/>
        <v>-214</v>
      </c>
      <c r="EJ395" s="774">
        <f t="shared" si="465"/>
        <v>0</v>
      </c>
      <c r="EK395" s="775">
        <f t="shared" si="466"/>
        <v>0</v>
      </c>
      <c r="EL395" s="772">
        <v>0</v>
      </c>
      <c r="EM395" s="767"/>
      <c r="EN395" s="770"/>
      <c r="EO395" s="772">
        <v>56</v>
      </c>
      <c r="EP395" s="767">
        <v>79</v>
      </c>
      <c r="EQ395" s="782">
        <v>98</v>
      </c>
      <c r="ER395" s="772">
        <v>71</v>
      </c>
      <c r="ES395" s="779">
        <v>74</v>
      </c>
      <c r="ET395" s="770">
        <v>81</v>
      </c>
      <c r="EU395" s="774">
        <f t="shared" si="467"/>
        <v>-127</v>
      </c>
      <c r="EV395" s="774">
        <f t="shared" si="468"/>
        <v>-153</v>
      </c>
      <c r="EW395" s="775">
        <f t="shared" si="469"/>
        <v>-179</v>
      </c>
      <c r="EX395" s="772">
        <v>4</v>
      </c>
      <c r="EY395" s="767"/>
      <c r="EZ395" s="770"/>
    </row>
    <row r="396" spans="1:156">
      <c r="A396" s="738" t="s">
        <v>79</v>
      </c>
      <c r="B396" s="739" t="s">
        <v>1090</v>
      </c>
      <c r="C396" s="823"/>
      <c r="D396" s="789">
        <v>218742</v>
      </c>
      <c r="E396" s="790">
        <v>6</v>
      </c>
      <c r="F396" s="762">
        <v>1160</v>
      </c>
      <c r="G396" s="638">
        <v>1255</v>
      </c>
      <c r="H396" s="763">
        <v>1403</v>
      </c>
      <c r="I396" s="764">
        <v>1476</v>
      </c>
      <c r="J396" s="764">
        <v>1508</v>
      </c>
      <c r="K396" s="764">
        <v>1706</v>
      </c>
      <c r="L396" s="858">
        <v>1904</v>
      </c>
      <c r="M396" s="762">
        <v>537</v>
      </c>
      <c r="N396" s="763">
        <v>531</v>
      </c>
      <c r="O396" s="766">
        <v>570</v>
      </c>
      <c r="P396" s="766">
        <v>632</v>
      </c>
      <c r="Q396" s="763">
        <v>682</v>
      </c>
      <c r="R396" s="763">
        <v>643</v>
      </c>
      <c r="S396" s="763">
        <v>718</v>
      </c>
      <c r="T396" s="763">
        <v>781</v>
      </c>
      <c r="U396" s="763">
        <v>805</v>
      </c>
      <c r="V396" s="764">
        <v>708</v>
      </c>
      <c r="W396" s="767">
        <v>837</v>
      </c>
      <c r="X396" s="858">
        <v>838</v>
      </c>
      <c r="Y396" s="762"/>
      <c r="Z396" s="763"/>
      <c r="AA396" s="763"/>
      <c r="AB396" s="763"/>
      <c r="AC396" s="764"/>
      <c r="AD396" s="767"/>
      <c r="AE396" s="763"/>
      <c r="AF396" s="763"/>
      <c r="AG396" s="763"/>
      <c r="AH396" s="764"/>
      <c r="AI396" s="767"/>
      <c r="AJ396" s="765"/>
      <c r="AK396" s="892">
        <f t="shared" si="419"/>
        <v>537</v>
      </c>
      <c r="AL396" s="884">
        <f t="shared" si="420"/>
        <v>537</v>
      </c>
      <c r="AM396" s="883">
        <f t="shared" si="421"/>
        <v>531</v>
      </c>
      <c r="AN396" s="884">
        <f t="shared" si="422"/>
        <v>531</v>
      </c>
      <c r="AO396" s="883">
        <f t="shared" si="423"/>
        <v>570</v>
      </c>
      <c r="AP396" s="884">
        <f t="shared" si="424"/>
        <v>570</v>
      </c>
      <c r="AQ396" s="768">
        <f t="shared" si="425"/>
        <v>632</v>
      </c>
      <c r="AR396" s="883">
        <f t="shared" si="426"/>
        <v>682</v>
      </c>
      <c r="AS396" s="886">
        <f t="shared" si="427"/>
        <v>682</v>
      </c>
      <c r="AT396" s="888">
        <f t="shared" si="428"/>
        <v>643</v>
      </c>
      <c r="AU396" s="886">
        <f t="shared" si="429"/>
        <v>643</v>
      </c>
      <c r="AV396" s="886">
        <f t="shared" si="430"/>
        <v>643</v>
      </c>
      <c r="AW396" s="888">
        <f t="shared" si="431"/>
        <v>718</v>
      </c>
      <c r="AX396" s="886">
        <f t="shared" si="432"/>
        <v>718</v>
      </c>
      <c r="AY396" s="886">
        <f t="shared" si="433"/>
        <v>718</v>
      </c>
      <c r="AZ396" s="888">
        <f t="shared" si="434"/>
        <v>781</v>
      </c>
      <c r="BA396" s="884">
        <f t="shared" si="435"/>
        <v>781</v>
      </c>
      <c r="BB396" s="883">
        <f t="shared" si="436"/>
        <v>805</v>
      </c>
      <c r="BC396" s="884">
        <f t="shared" si="437"/>
        <v>805</v>
      </c>
      <c r="BD396" s="883">
        <f t="shared" si="438"/>
        <v>708</v>
      </c>
      <c r="BE396" s="886">
        <f t="shared" si="439"/>
        <v>708</v>
      </c>
      <c r="BF396" s="886">
        <f t="shared" si="440"/>
        <v>708</v>
      </c>
      <c r="BG396" s="888">
        <f t="shared" si="441"/>
        <v>837</v>
      </c>
      <c r="BH396" s="886">
        <f t="shared" si="442"/>
        <v>837</v>
      </c>
      <c r="BI396" s="886">
        <f t="shared" si="443"/>
        <v>837</v>
      </c>
      <c r="BJ396" s="890">
        <f t="shared" si="444"/>
        <v>838</v>
      </c>
      <c r="BK396" s="885">
        <f t="shared" si="445"/>
        <v>838</v>
      </c>
      <c r="BL396" s="885">
        <f t="shared" si="446"/>
        <v>838</v>
      </c>
      <c r="BM396" s="762">
        <v>457</v>
      </c>
      <c r="BN396" s="927">
        <v>578</v>
      </c>
      <c r="BO396" s="926">
        <v>565</v>
      </c>
      <c r="BP396" s="763">
        <v>129</v>
      </c>
      <c r="BQ396" s="764">
        <v>129</v>
      </c>
      <c r="BR396" s="770">
        <v>158</v>
      </c>
      <c r="BS396" s="768">
        <f t="shared" si="447"/>
        <v>122</v>
      </c>
      <c r="BT396" s="768">
        <f t="shared" si="448"/>
        <v>130</v>
      </c>
      <c r="BU396" s="771">
        <f t="shared" si="449"/>
        <v>115</v>
      </c>
      <c r="BV396" s="772">
        <v>275</v>
      </c>
      <c r="BW396" s="767">
        <v>248</v>
      </c>
      <c r="BX396" s="857">
        <v>278</v>
      </c>
      <c r="BY396" s="772">
        <v>14</v>
      </c>
      <c r="BZ396" s="767">
        <v>14</v>
      </c>
      <c r="CA396" s="858">
        <v>11</v>
      </c>
      <c r="CB396" s="772">
        <v>194</v>
      </c>
      <c r="CC396" s="767">
        <v>209</v>
      </c>
      <c r="CD396" s="858">
        <v>234</v>
      </c>
      <c r="CE396" s="773">
        <f t="shared" si="450"/>
        <v>199</v>
      </c>
      <c r="CF396" s="774">
        <f t="shared" si="451"/>
        <v>172</v>
      </c>
      <c r="CG396" s="775">
        <f t="shared" si="452"/>
        <v>195</v>
      </c>
      <c r="CH396" s="772">
        <v>245</v>
      </c>
      <c r="CI396" s="767">
        <v>206</v>
      </c>
      <c r="CJ396" s="776">
        <v>236</v>
      </c>
      <c r="CK396" s="874"/>
      <c r="CL396" s="778"/>
      <c r="CM396" s="764"/>
      <c r="CN396" s="764"/>
      <c r="CO396" s="779"/>
      <c r="CP396" s="780"/>
      <c r="CQ396" s="777"/>
      <c r="CR396" s="778"/>
      <c r="CS396" s="778"/>
      <c r="CT396" s="778"/>
      <c r="CU396" s="778"/>
      <c r="CV396" s="764"/>
      <c r="CW396" s="767"/>
      <c r="CX396" s="765"/>
      <c r="CY396" s="777"/>
      <c r="CZ396" s="778"/>
      <c r="DA396" s="778"/>
      <c r="DB396" s="778"/>
      <c r="DC396" s="778"/>
      <c r="DD396" s="779"/>
      <c r="DE396" s="779"/>
      <c r="DF396" s="776"/>
      <c r="DG396" s="892">
        <f t="shared" si="408"/>
        <v>0</v>
      </c>
      <c r="DH396" s="884">
        <f t="shared" si="453"/>
        <v>0</v>
      </c>
      <c r="DI396" s="883">
        <f t="shared" si="409"/>
        <v>0</v>
      </c>
      <c r="DJ396" s="884">
        <f t="shared" si="454"/>
        <v>0</v>
      </c>
      <c r="DK396" s="883">
        <f t="shared" si="410"/>
        <v>0</v>
      </c>
      <c r="DL396" s="884">
        <f t="shared" si="455"/>
        <v>0</v>
      </c>
      <c r="DM396" s="888">
        <f t="shared" si="414"/>
        <v>0</v>
      </c>
      <c r="DN396" s="886">
        <f t="shared" si="456"/>
        <v>0</v>
      </c>
      <c r="DO396" s="886">
        <f t="shared" si="415"/>
        <v>0</v>
      </c>
      <c r="DP396" s="888">
        <f t="shared" si="411"/>
        <v>0</v>
      </c>
      <c r="DQ396" s="886">
        <f t="shared" si="457"/>
        <v>0</v>
      </c>
      <c r="DR396" s="886">
        <f t="shared" si="416"/>
        <v>0</v>
      </c>
      <c r="DS396" s="888">
        <f t="shared" si="412"/>
        <v>0</v>
      </c>
      <c r="DT396" s="886">
        <f t="shared" si="458"/>
        <v>0</v>
      </c>
      <c r="DU396" s="886">
        <f t="shared" si="417"/>
        <v>0</v>
      </c>
      <c r="DV396" s="886">
        <f t="shared" si="459"/>
        <v>0</v>
      </c>
      <c r="DW396" s="888">
        <f t="shared" si="413"/>
        <v>0</v>
      </c>
      <c r="DX396" s="886">
        <f t="shared" si="460"/>
        <v>0</v>
      </c>
      <c r="DY396" s="886">
        <f t="shared" si="461"/>
        <v>0</v>
      </c>
      <c r="DZ396" s="954">
        <f t="shared" si="418"/>
        <v>0</v>
      </c>
      <c r="EA396" s="885">
        <f t="shared" si="462"/>
        <v>0</v>
      </c>
      <c r="EB396" s="885">
        <f t="shared" si="463"/>
        <v>0</v>
      </c>
      <c r="EC396" s="772"/>
      <c r="ED396" s="779"/>
      <c r="EE396" s="781"/>
      <c r="EF396" s="763"/>
      <c r="EG396" s="767"/>
      <c r="EH396" s="782"/>
      <c r="EI396" s="774">
        <f t="shared" si="464"/>
        <v>0</v>
      </c>
      <c r="EJ396" s="774">
        <f t="shared" si="465"/>
        <v>0</v>
      </c>
      <c r="EK396" s="775">
        <f t="shared" si="466"/>
        <v>0</v>
      </c>
      <c r="EL396" s="772"/>
      <c r="EM396" s="767"/>
      <c r="EN396" s="770"/>
      <c r="EO396" s="772"/>
      <c r="EP396" s="767"/>
      <c r="EQ396" s="782"/>
      <c r="ER396" s="772"/>
      <c r="ES396" s="779"/>
      <c r="ET396" s="770"/>
      <c r="EU396" s="774">
        <f t="shared" si="467"/>
        <v>0</v>
      </c>
      <c r="EV396" s="774">
        <f t="shared" si="468"/>
        <v>0</v>
      </c>
      <c r="EW396" s="775">
        <f t="shared" si="469"/>
        <v>0</v>
      </c>
      <c r="EX396" s="772"/>
      <c r="EY396" s="767"/>
      <c r="EZ396" s="770"/>
    </row>
    <row r="397" spans="1:156">
      <c r="A397" s="738" t="s">
        <v>79</v>
      </c>
      <c r="B397" s="739" t="s">
        <v>1091</v>
      </c>
      <c r="C397" s="837"/>
      <c r="D397" s="789">
        <v>218113</v>
      </c>
      <c r="E397" s="791">
        <v>8</v>
      </c>
      <c r="F397" s="762"/>
      <c r="G397" s="763"/>
      <c r="H397" s="763"/>
      <c r="I397" s="764"/>
      <c r="J397" s="764"/>
      <c r="K397" s="764"/>
      <c r="L397" s="765"/>
      <c r="M397" s="762"/>
      <c r="N397" s="763"/>
      <c r="O397" s="766"/>
      <c r="P397" s="766"/>
      <c r="Q397" s="763"/>
      <c r="R397" s="763"/>
      <c r="S397" s="763"/>
      <c r="T397" s="763"/>
      <c r="U397" s="763"/>
      <c r="V397" s="764"/>
      <c r="W397" s="767"/>
      <c r="X397" s="765"/>
      <c r="Y397" s="762"/>
      <c r="Z397" s="763"/>
      <c r="AA397" s="763"/>
      <c r="AB397" s="763"/>
      <c r="AC397" s="764"/>
      <c r="AD397" s="767"/>
      <c r="AE397" s="763"/>
      <c r="AF397" s="763"/>
      <c r="AG397" s="763"/>
      <c r="AH397" s="764"/>
      <c r="AI397" s="767"/>
      <c r="AJ397" s="765"/>
      <c r="AK397" s="892">
        <f t="shared" si="419"/>
        <v>0</v>
      </c>
      <c r="AL397" s="884">
        <f t="shared" si="420"/>
        <v>0</v>
      </c>
      <c r="AM397" s="883">
        <f t="shared" si="421"/>
        <v>0</v>
      </c>
      <c r="AN397" s="884">
        <f t="shared" si="422"/>
        <v>0</v>
      </c>
      <c r="AO397" s="883">
        <f t="shared" si="423"/>
        <v>0</v>
      </c>
      <c r="AP397" s="884">
        <f t="shared" si="424"/>
        <v>0</v>
      </c>
      <c r="AQ397" s="768">
        <f t="shared" si="425"/>
        <v>0</v>
      </c>
      <c r="AR397" s="883">
        <f t="shared" si="426"/>
        <v>0</v>
      </c>
      <c r="AS397" s="886">
        <f t="shared" si="427"/>
        <v>0</v>
      </c>
      <c r="AT397" s="888">
        <f t="shared" si="428"/>
        <v>0</v>
      </c>
      <c r="AU397" s="886">
        <f t="shared" si="429"/>
        <v>0</v>
      </c>
      <c r="AV397" s="886">
        <f t="shared" si="430"/>
        <v>0</v>
      </c>
      <c r="AW397" s="888">
        <f t="shared" si="431"/>
        <v>0</v>
      </c>
      <c r="AX397" s="886">
        <f t="shared" si="432"/>
        <v>0</v>
      </c>
      <c r="AY397" s="886">
        <f t="shared" si="433"/>
        <v>0</v>
      </c>
      <c r="AZ397" s="888">
        <f t="shared" si="434"/>
        <v>0</v>
      </c>
      <c r="BA397" s="884">
        <f t="shared" si="435"/>
        <v>0</v>
      </c>
      <c r="BB397" s="883">
        <f t="shared" si="436"/>
        <v>0</v>
      </c>
      <c r="BC397" s="884">
        <f t="shared" si="437"/>
        <v>0</v>
      </c>
      <c r="BD397" s="883">
        <f t="shared" si="438"/>
        <v>0</v>
      </c>
      <c r="BE397" s="886">
        <f t="shared" si="439"/>
        <v>0</v>
      </c>
      <c r="BF397" s="886">
        <f t="shared" si="440"/>
        <v>0</v>
      </c>
      <c r="BG397" s="888">
        <f t="shared" si="441"/>
        <v>0</v>
      </c>
      <c r="BH397" s="886">
        <f t="shared" si="442"/>
        <v>0</v>
      </c>
      <c r="BI397" s="886">
        <f t="shared" si="443"/>
        <v>0</v>
      </c>
      <c r="BJ397" s="890">
        <f t="shared" si="444"/>
        <v>0</v>
      </c>
      <c r="BK397" s="885">
        <f t="shared" si="445"/>
        <v>0</v>
      </c>
      <c r="BL397" s="885">
        <f t="shared" si="446"/>
        <v>0</v>
      </c>
      <c r="BM397" s="762"/>
      <c r="BN397" s="764"/>
      <c r="BO397" s="770"/>
      <c r="BP397" s="763"/>
      <c r="BQ397" s="764"/>
      <c r="BR397" s="770"/>
      <c r="BS397" s="768">
        <f t="shared" si="447"/>
        <v>0</v>
      </c>
      <c r="BT397" s="768">
        <f t="shared" si="448"/>
        <v>0</v>
      </c>
      <c r="BU397" s="771">
        <f t="shared" si="449"/>
        <v>0</v>
      </c>
      <c r="BV397" s="772"/>
      <c r="BW397" s="767"/>
      <c r="BX397" s="765"/>
      <c r="BY397" s="772"/>
      <c r="BZ397" s="767"/>
      <c r="CA397" s="765"/>
      <c r="CB397" s="772"/>
      <c r="CC397" s="767"/>
      <c r="CD397" s="765"/>
      <c r="CE397" s="773">
        <f t="shared" si="450"/>
        <v>0</v>
      </c>
      <c r="CF397" s="774">
        <f t="shared" si="451"/>
        <v>0</v>
      </c>
      <c r="CG397" s="775">
        <f t="shared" si="452"/>
        <v>0</v>
      </c>
      <c r="CH397" s="772"/>
      <c r="CI397" s="767"/>
      <c r="CJ397" s="776"/>
      <c r="CK397" s="874">
        <v>3616</v>
      </c>
      <c r="CL397" s="778">
        <v>3906</v>
      </c>
      <c r="CM397" s="764">
        <v>4648</v>
      </c>
      <c r="CN397" s="764">
        <v>3967</v>
      </c>
      <c r="CO397" s="779">
        <v>3902</v>
      </c>
      <c r="CP397" s="1048">
        <v>3765</v>
      </c>
      <c r="CQ397" s="777">
        <v>1381</v>
      </c>
      <c r="CR397" s="778">
        <v>1589</v>
      </c>
      <c r="CS397" s="778">
        <v>1616</v>
      </c>
      <c r="CT397" s="778">
        <v>1774</v>
      </c>
      <c r="CU397" s="778">
        <v>1979</v>
      </c>
      <c r="CV397" s="764">
        <v>1886</v>
      </c>
      <c r="CW397" s="767">
        <v>1972</v>
      </c>
      <c r="CX397" s="765">
        <v>1748</v>
      </c>
      <c r="CY397" s="777"/>
      <c r="CZ397" s="778"/>
      <c r="DA397" s="778"/>
      <c r="DB397" s="778"/>
      <c r="DC397" s="778"/>
      <c r="DD397" s="779"/>
      <c r="DE397" s="779"/>
      <c r="DF397" s="776"/>
      <c r="DG397" s="892">
        <f t="shared" si="408"/>
        <v>1381</v>
      </c>
      <c r="DH397" s="884">
        <f t="shared" si="453"/>
        <v>1381</v>
      </c>
      <c r="DI397" s="883">
        <f t="shared" si="409"/>
        <v>1589</v>
      </c>
      <c r="DJ397" s="884">
        <f t="shared" si="454"/>
        <v>1589</v>
      </c>
      <c r="DK397" s="883">
        <f t="shared" si="410"/>
        <v>1616</v>
      </c>
      <c r="DL397" s="884">
        <f t="shared" si="455"/>
        <v>1616</v>
      </c>
      <c r="DM397" s="888">
        <f t="shared" si="414"/>
        <v>1774</v>
      </c>
      <c r="DN397" s="886">
        <f t="shared" si="456"/>
        <v>1774</v>
      </c>
      <c r="DO397" s="886">
        <f t="shared" si="415"/>
        <v>1774</v>
      </c>
      <c r="DP397" s="888">
        <f t="shared" si="411"/>
        <v>1979</v>
      </c>
      <c r="DQ397" s="886">
        <f t="shared" si="457"/>
        <v>1979</v>
      </c>
      <c r="DR397" s="886">
        <f t="shared" si="416"/>
        <v>1979</v>
      </c>
      <c r="DS397" s="888">
        <f t="shared" si="412"/>
        <v>1886</v>
      </c>
      <c r="DT397" s="886">
        <f t="shared" si="458"/>
        <v>1886</v>
      </c>
      <c r="DU397" s="886">
        <f t="shared" si="417"/>
        <v>1886</v>
      </c>
      <c r="DV397" s="886">
        <f t="shared" si="459"/>
        <v>1886</v>
      </c>
      <c r="DW397" s="888">
        <f t="shared" si="413"/>
        <v>1972</v>
      </c>
      <c r="DX397" s="886">
        <f t="shared" si="460"/>
        <v>1972</v>
      </c>
      <c r="DY397" s="886">
        <f t="shared" si="461"/>
        <v>1972</v>
      </c>
      <c r="DZ397" s="954">
        <f t="shared" si="418"/>
        <v>1748</v>
      </c>
      <c r="EA397" s="885">
        <f t="shared" si="462"/>
        <v>1748</v>
      </c>
      <c r="EB397" s="885">
        <f t="shared" si="463"/>
        <v>1748</v>
      </c>
      <c r="EC397" s="772">
        <v>959</v>
      </c>
      <c r="ED397" s="779">
        <v>991</v>
      </c>
      <c r="EE397" s="781">
        <v>954</v>
      </c>
      <c r="EF397" s="763">
        <v>120</v>
      </c>
      <c r="EG397" s="767">
        <v>124</v>
      </c>
      <c r="EH397" s="782">
        <v>118</v>
      </c>
      <c r="EI397" s="774">
        <f t="shared" si="464"/>
        <v>807</v>
      </c>
      <c r="EJ397" s="774">
        <f t="shared" si="465"/>
        <v>857</v>
      </c>
      <c r="EK397" s="775">
        <f t="shared" si="466"/>
        <v>676</v>
      </c>
      <c r="EL397" s="772">
        <v>185</v>
      </c>
      <c r="EM397" s="767">
        <v>213</v>
      </c>
      <c r="EN397" s="770">
        <v>150</v>
      </c>
      <c r="EO397" s="772">
        <v>331</v>
      </c>
      <c r="EP397" s="767">
        <v>329</v>
      </c>
      <c r="EQ397" s="782">
        <v>365</v>
      </c>
      <c r="ER397" s="772">
        <v>175</v>
      </c>
      <c r="ES397" s="779">
        <v>259</v>
      </c>
      <c r="ET397" s="770">
        <v>238</v>
      </c>
      <c r="EU397" s="774">
        <f t="shared" si="467"/>
        <v>1083</v>
      </c>
      <c r="EV397" s="774">
        <f t="shared" si="468"/>
        <v>1178</v>
      </c>
      <c r="EW397" s="775">
        <f t="shared" si="469"/>
        <v>1133</v>
      </c>
      <c r="EX397" s="772">
        <v>296</v>
      </c>
      <c r="EY397" s="767">
        <v>376</v>
      </c>
      <c r="EZ397" s="770">
        <v>385</v>
      </c>
    </row>
    <row r="398" spans="1:156">
      <c r="A398" s="738" t="s">
        <v>79</v>
      </c>
      <c r="B398" s="735" t="s">
        <v>1097</v>
      </c>
      <c r="C398" s="839" t="s">
        <v>908</v>
      </c>
      <c r="D398" s="789">
        <v>218140</v>
      </c>
      <c r="E398" s="792">
        <v>8</v>
      </c>
      <c r="F398" s="762"/>
      <c r="G398" s="763"/>
      <c r="H398" s="763"/>
      <c r="I398" s="764"/>
      <c r="J398" s="764"/>
      <c r="K398" s="764"/>
      <c r="L398" s="765"/>
      <c r="M398" s="762"/>
      <c r="N398" s="763"/>
      <c r="O398" s="766"/>
      <c r="P398" s="766"/>
      <c r="Q398" s="763"/>
      <c r="R398" s="763"/>
      <c r="S398" s="763"/>
      <c r="T398" s="763"/>
      <c r="U398" s="763"/>
      <c r="V398" s="764"/>
      <c r="W398" s="767"/>
      <c r="X398" s="765"/>
      <c r="Y398" s="762"/>
      <c r="Z398" s="763"/>
      <c r="AA398" s="763"/>
      <c r="AB398" s="763"/>
      <c r="AC398" s="764"/>
      <c r="AD398" s="767"/>
      <c r="AE398" s="763"/>
      <c r="AF398" s="763"/>
      <c r="AG398" s="763"/>
      <c r="AH398" s="764"/>
      <c r="AI398" s="767"/>
      <c r="AJ398" s="765"/>
      <c r="AK398" s="892">
        <f t="shared" si="419"/>
        <v>0</v>
      </c>
      <c r="AL398" s="884">
        <f t="shared" si="420"/>
        <v>0</v>
      </c>
      <c r="AM398" s="883">
        <f t="shared" si="421"/>
        <v>0</v>
      </c>
      <c r="AN398" s="884">
        <f t="shared" si="422"/>
        <v>0</v>
      </c>
      <c r="AO398" s="883">
        <f t="shared" si="423"/>
        <v>0</v>
      </c>
      <c r="AP398" s="884">
        <f t="shared" si="424"/>
        <v>0</v>
      </c>
      <c r="AQ398" s="768">
        <f t="shared" si="425"/>
        <v>0</v>
      </c>
      <c r="AR398" s="883">
        <f t="shared" si="426"/>
        <v>0</v>
      </c>
      <c r="AS398" s="886">
        <f t="shared" si="427"/>
        <v>0</v>
      </c>
      <c r="AT398" s="888">
        <f t="shared" si="428"/>
        <v>0</v>
      </c>
      <c r="AU398" s="886">
        <f t="shared" si="429"/>
        <v>0</v>
      </c>
      <c r="AV398" s="886">
        <f t="shared" si="430"/>
        <v>0</v>
      </c>
      <c r="AW398" s="888">
        <f t="shared" si="431"/>
        <v>0</v>
      </c>
      <c r="AX398" s="886">
        <f t="shared" si="432"/>
        <v>0</v>
      </c>
      <c r="AY398" s="886">
        <f t="shared" si="433"/>
        <v>0</v>
      </c>
      <c r="AZ398" s="888">
        <f t="shared" si="434"/>
        <v>0</v>
      </c>
      <c r="BA398" s="884">
        <f t="shared" si="435"/>
        <v>0</v>
      </c>
      <c r="BB398" s="883">
        <f t="shared" si="436"/>
        <v>0</v>
      </c>
      <c r="BC398" s="884">
        <f t="shared" si="437"/>
        <v>0</v>
      </c>
      <c r="BD398" s="883">
        <f t="shared" si="438"/>
        <v>0</v>
      </c>
      <c r="BE398" s="886">
        <f t="shared" si="439"/>
        <v>0</v>
      </c>
      <c r="BF398" s="886">
        <f t="shared" si="440"/>
        <v>0</v>
      </c>
      <c r="BG398" s="888">
        <f t="shared" si="441"/>
        <v>0</v>
      </c>
      <c r="BH398" s="886">
        <f t="shared" si="442"/>
        <v>0</v>
      </c>
      <c r="BI398" s="886">
        <f t="shared" si="443"/>
        <v>0</v>
      </c>
      <c r="BJ398" s="890">
        <f t="shared" si="444"/>
        <v>0</v>
      </c>
      <c r="BK398" s="885">
        <f t="shared" si="445"/>
        <v>0</v>
      </c>
      <c r="BL398" s="885">
        <f t="shared" si="446"/>
        <v>0</v>
      </c>
      <c r="BM398" s="762"/>
      <c r="BN398" s="764"/>
      <c r="BO398" s="770"/>
      <c r="BP398" s="763"/>
      <c r="BQ398" s="764"/>
      <c r="BR398" s="770"/>
      <c r="BS398" s="768">
        <f t="shared" si="447"/>
        <v>0</v>
      </c>
      <c r="BT398" s="768">
        <f t="shared" si="448"/>
        <v>0</v>
      </c>
      <c r="BU398" s="771">
        <f t="shared" si="449"/>
        <v>0</v>
      </c>
      <c r="BV398" s="772"/>
      <c r="BW398" s="767"/>
      <c r="BX398" s="765"/>
      <c r="BY398" s="772"/>
      <c r="BZ398" s="767"/>
      <c r="CA398" s="765"/>
      <c r="CB398" s="772"/>
      <c r="CC398" s="767"/>
      <c r="CD398" s="765"/>
      <c r="CE398" s="773">
        <f t="shared" si="450"/>
        <v>0</v>
      </c>
      <c r="CF398" s="774">
        <f t="shared" si="451"/>
        <v>0</v>
      </c>
      <c r="CG398" s="775">
        <f t="shared" si="452"/>
        <v>0</v>
      </c>
      <c r="CH398" s="772"/>
      <c r="CI398" s="767"/>
      <c r="CJ398" s="776"/>
      <c r="CK398" s="874">
        <v>1583</v>
      </c>
      <c r="CL398" s="778">
        <v>1554</v>
      </c>
      <c r="CM398" s="764">
        <v>1509</v>
      </c>
      <c r="CN398" s="764">
        <v>1448</v>
      </c>
      <c r="CO398" s="779">
        <v>1827</v>
      </c>
      <c r="CP398" s="1048">
        <v>3698</v>
      </c>
      <c r="CQ398" s="777">
        <v>712</v>
      </c>
      <c r="CR398" s="778">
        <v>731</v>
      </c>
      <c r="CS398" s="778">
        <v>740</v>
      </c>
      <c r="CT398" s="778">
        <v>748</v>
      </c>
      <c r="CU398" s="778">
        <v>750</v>
      </c>
      <c r="CV398" s="764">
        <v>674</v>
      </c>
      <c r="CW398" s="767">
        <v>915</v>
      </c>
      <c r="CX398" s="765">
        <v>772</v>
      </c>
      <c r="CY398" s="777"/>
      <c r="CZ398" s="778"/>
      <c r="DA398" s="778"/>
      <c r="DB398" s="778"/>
      <c r="DC398" s="778"/>
      <c r="DD398" s="779"/>
      <c r="DE398" s="779"/>
      <c r="DF398" s="776"/>
      <c r="DG398" s="892">
        <f t="shared" si="408"/>
        <v>712</v>
      </c>
      <c r="DH398" s="884">
        <f t="shared" si="453"/>
        <v>712</v>
      </c>
      <c r="DI398" s="883">
        <f t="shared" si="409"/>
        <v>731</v>
      </c>
      <c r="DJ398" s="884">
        <f t="shared" si="454"/>
        <v>731</v>
      </c>
      <c r="DK398" s="883">
        <f t="shared" si="410"/>
        <v>740</v>
      </c>
      <c r="DL398" s="884">
        <f t="shared" si="455"/>
        <v>740</v>
      </c>
      <c r="DM398" s="888">
        <f t="shared" si="414"/>
        <v>748</v>
      </c>
      <c r="DN398" s="886">
        <f t="shared" si="456"/>
        <v>748</v>
      </c>
      <c r="DO398" s="886">
        <f t="shared" si="415"/>
        <v>748</v>
      </c>
      <c r="DP398" s="888">
        <f t="shared" si="411"/>
        <v>750</v>
      </c>
      <c r="DQ398" s="886">
        <f t="shared" si="457"/>
        <v>750</v>
      </c>
      <c r="DR398" s="886">
        <f t="shared" si="416"/>
        <v>750</v>
      </c>
      <c r="DS398" s="888">
        <f t="shared" si="412"/>
        <v>674</v>
      </c>
      <c r="DT398" s="886">
        <f t="shared" si="458"/>
        <v>674</v>
      </c>
      <c r="DU398" s="886">
        <f t="shared" si="417"/>
        <v>674</v>
      </c>
      <c r="DV398" s="886">
        <f t="shared" si="459"/>
        <v>674</v>
      </c>
      <c r="DW398" s="888">
        <f t="shared" si="413"/>
        <v>915</v>
      </c>
      <c r="DX398" s="886">
        <f t="shared" si="460"/>
        <v>915</v>
      </c>
      <c r="DY398" s="886">
        <f t="shared" si="461"/>
        <v>915</v>
      </c>
      <c r="DZ398" s="954">
        <f t="shared" si="418"/>
        <v>772</v>
      </c>
      <c r="EA398" s="885">
        <f t="shared" si="462"/>
        <v>772</v>
      </c>
      <c r="EB398" s="885">
        <f t="shared" si="463"/>
        <v>772</v>
      </c>
      <c r="EC398" s="772">
        <v>415</v>
      </c>
      <c r="ED398" s="779">
        <v>447</v>
      </c>
      <c r="EE398" s="781">
        <v>407</v>
      </c>
      <c r="EF398" s="763">
        <v>32</v>
      </c>
      <c r="EG398" s="767">
        <v>83</v>
      </c>
      <c r="EH398" s="782">
        <v>73</v>
      </c>
      <c r="EI398" s="774">
        <f t="shared" si="464"/>
        <v>227</v>
      </c>
      <c r="EJ398" s="774">
        <f t="shared" si="465"/>
        <v>385</v>
      </c>
      <c r="EK398" s="775">
        <f t="shared" si="466"/>
        <v>292</v>
      </c>
      <c r="EL398" s="772">
        <v>95</v>
      </c>
      <c r="EM398" s="767">
        <v>88</v>
      </c>
      <c r="EN398" s="770">
        <v>96</v>
      </c>
      <c r="EO398" s="772">
        <v>166</v>
      </c>
      <c r="EP398" s="767">
        <v>170</v>
      </c>
      <c r="EQ398" s="782">
        <v>145</v>
      </c>
      <c r="ER398" s="772">
        <v>69</v>
      </c>
      <c r="ES398" s="779">
        <v>90</v>
      </c>
      <c r="ET398" s="770">
        <v>68</v>
      </c>
      <c r="EU398" s="774">
        <f t="shared" si="467"/>
        <v>418</v>
      </c>
      <c r="EV398" s="774">
        <f t="shared" si="468"/>
        <v>402</v>
      </c>
      <c r="EW398" s="775">
        <f t="shared" si="469"/>
        <v>365</v>
      </c>
      <c r="EX398" s="772">
        <v>152</v>
      </c>
      <c r="EY398" s="767">
        <v>143</v>
      </c>
      <c r="EZ398" s="770">
        <v>170</v>
      </c>
    </row>
    <row r="399" spans="1:156">
      <c r="A399" s="738" t="s">
        <v>79</v>
      </c>
      <c r="B399" s="739" t="s">
        <v>1092</v>
      </c>
      <c r="C399" s="837"/>
      <c r="D399" s="789">
        <v>218353</v>
      </c>
      <c r="E399" s="791">
        <v>8</v>
      </c>
      <c r="F399" s="762"/>
      <c r="G399" s="763"/>
      <c r="H399" s="763"/>
      <c r="I399" s="764"/>
      <c r="J399" s="764"/>
      <c r="K399" s="764"/>
      <c r="L399" s="765"/>
      <c r="M399" s="762"/>
      <c r="N399" s="763"/>
      <c r="O399" s="766"/>
      <c r="P399" s="766"/>
      <c r="Q399" s="763"/>
      <c r="R399" s="763"/>
      <c r="S399" s="763"/>
      <c r="T399" s="763"/>
      <c r="U399" s="763"/>
      <c r="V399" s="764"/>
      <c r="W399" s="767"/>
      <c r="X399" s="765"/>
      <c r="Y399" s="762"/>
      <c r="Z399" s="763"/>
      <c r="AA399" s="763"/>
      <c r="AB399" s="763"/>
      <c r="AC399" s="764"/>
      <c r="AD399" s="767"/>
      <c r="AE399" s="763"/>
      <c r="AF399" s="763"/>
      <c r="AG399" s="763"/>
      <c r="AH399" s="764"/>
      <c r="AI399" s="767"/>
      <c r="AJ399" s="765"/>
      <c r="AK399" s="892">
        <f t="shared" si="419"/>
        <v>0</v>
      </c>
      <c r="AL399" s="884">
        <f t="shared" si="420"/>
        <v>0</v>
      </c>
      <c r="AM399" s="883">
        <f t="shared" si="421"/>
        <v>0</v>
      </c>
      <c r="AN399" s="884">
        <f t="shared" si="422"/>
        <v>0</v>
      </c>
      <c r="AO399" s="883">
        <f t="shared" si="423"/>
        <v>0</v>
      </c>
      <c r="AP399" s="884">
        <f t="shared" si="424"/>
        <v>0</v>
      </c>
      <c r="AQ399" s="768">
        <f t="shared" si="425"/>
        <v>0</v>
      </c>
      <c r="AR399" s="883">
        <f t="shared" si="426"/>
        <v>0</v>
      </c>
      <c r="AS399" s="886">
        <f t="shared" si="427"/>
        <v>0</v>
      </c>
      <c r="AT399" s="888">
        <f t="shared" si="428"/>
        <v>0</v>
      </c>
      <c r="AU399" s="886">
        <f t="shared" si="429"/>
        <v>0</v>
      </c>
      <c r="AV399" s="886">
        <f t="shared" si="430"/>
        <v>0</v>
      </c>
      <c r="AW399" s="888">
        <f t="shared" si="431"/>
        <v>0</v>
      </c>
      <c r="AX399" s="886">
        <f t="shared" si="432"/>
        <v>0</v>
      </c>
      <c r="AY399" s="886">
        <f t="shared" si="433"/>
        <v>0</v>
      </c>
      <c r="AZ399" s="888">
        <f t="shared" si="434"/>
        <v>0</v>
      </c>
      <c r="BA399" s="884">
        <f t="shared" si="435"/>
        <v>0</v>
      </c>
      <c r="BB399" s="883">
        <f t="shared" si="436"/>
        <v>0</v>
      </c>
      <c r="BC399" s="884">
        <f t="shared" si="437"/>
        <v>0</v>
      </c>
      <c r="BD399" s="883">
        <f t="shared" si="438"/>
        <v>0</v>
      </c>
      <c r="BE399" s="886">
        <f t="shared" si="439"/>
        <v>0</v>
      </c>
      <c r="BF399" s="886">
        <f t="shared" si="440"/>
        <v>0</v>
      </c>
      <c r="BG399" s="888">
        <f t="shared" si="441"/>
        <v>0</v>
      </c>
      <c r="BH399" s="886">
        <f t="shared" si="442"/>
        <v>0</v>
      </c>
      <c r="BI399" s="886">
        <f t="shared" si="443"/>
        <v>0</v>
      </c>
      <c r="BJ399" s="890">
        <f t="shared" si="444"/>
        <v>0</v>
      </c>
      <c r="BK399" s="885">
        <f t="shared" si="445"/>
        <v>0</v>
      </c>
      <c r="BL399" s="885">
        <f t="shared" si="446"/>
        <v>0</v>
      </c>
      <c r="BM399" s="762"/>
      <c r="BN399" s="764"/>
      <c r="BO399" s="770"/>
      <c r="BP399" s="763"/>
      <c r="BQ399" s="764"/>
      <c r="BR399" s="770"/>
      <c r="BS399" s="768">
        <f t="shared" si="447"/>
        <v>0</v>
      </c>
      <c r="BT399" s="768">
        <f t="shared" si="448"/>
        <v>0</v>
      </c>
      <c r="BU399" s="771">
        <f t="shared" si="449"/>
        <v>0</v>
      </c>
      <c r="BV399" s="772"/>
      <c r="BW399" s="767"/>
      <c r="BX399" s="765"/>
      <c r="BY399" s="772"/>
      <c r="BZ399" s="767"/>
      <c r="CA399" s="765"/>
      <c r="CB399" s="772"/>
      <c r="CC399" s="767"/>
      <c r="CD399" s="765"/>
      <c r="CE399" s="773">
        <f t="shared" si="450"/>
        <v>0</v>
      </c>
      <c r="CF399" s="774">
        <f t="shared" si="451"/>
        <v>0</v>
      </c>
      <c r="CG399" s="775">
        <f t="shared" si="452"/>
        <v>0</v>
      </c>
      <c r="CH399" s="772"/>
      <c r="CI399" s="767"/>
      <c r="CJ399" s="776"/>
      <c r="CK399" s="874">
        <v>3132</v>
      </c>
      <c r="CL399" s="778">
        <v>3498</v>
      </c>
      <c r="CM399" s="764">
        <v>3402</v>
      </c>
      <c r="CN399" s="764">
        <v>3583</v>
      </c>
      <c r="CO399" s="779">
        <v>3827</v>
      </c>
      <c r="CP399" s="1048">
        <v>5226</v>
      </c>
      <c r="CQ399" s="777">
        <v>1405</v>
      </c>
      <c r="CR399" s="778">
        <v>1490</v>
      </c>
      <c r="CS399" s="778">
        <v>1479</v>
      </c>
      <c r="CT399" s="778">
        <v>1511</v>
      </c>
      <c r="CU399" s="778">
        <v>1528</v>
      </c>
      <c r="CV399" s="764">
        <v>1558</v>
      </c>
      <c r="CW399" s="767">
        <v>1672</v>
      </c>
      <c r="CX399" s="765">
        <v>1573</v>
      </c>
      <c r="CY399" s="777"/>
      <c r="CZ399" s="778"/>
      <c r="DA399" s="778"/>
      <c r="DB399" s="778"/>
      <c r="DC399" s="778"/>
      <c r="DD399" s="779"/>
      <c r="DE399" s="779"/>
      <c r="DF399" s="776"/>
      <c r="DG399" s="892">
        <f t="shared" si="408"/>
        <v>1405</v>
      </c>
      <c r="DH399" s="884">
        <f t="shared" si="453"/>
        <v>1405</v>
      </c>
      <c r="DI399" s="883">
        <f t="shared" si="409"/>
        <v>1490</v>
      </c>
      <c r="DJ399" s="884">
        <f t="shared" si="454"/>
        <v>1490</v>
      </c>
      <c r="DK399" s="883">
        <f t="shared" si="410"/>
        <v>1479</v>
      </c>
      <c r="DL399" s="884">
        <f t="shared" si="455"/>
        <v>1479</v>
      </c>
      <c r="DM399" s="888">
        <f t="shared" si="414"/>
        <v>1511</v>
      </c>
      <c r="DN399" s="886">
        <f t="shared" si="456"/>
        <v>1511</v>
      </c>
      <c r="DO399" s="886">
        <f t="shared" si="415"/>
        <v>1511</v>
      </c>
      <c r="DP399" s="888">
        <f t="shared" si="411"/>
        <v>1528</v>
      </c>
      <c r="DQ399" s="886">
        <f t="shared" si="457"/>
        <v>1528</v>
      </c>
      <c r="DR399" s="886">
        <f t="shared" si="416"/>
        <v>1528</v>
      </c>
      <c r="DS399" s="888">
        <f t="shared" si="412"/>
        <v>1558</v>
      </c>
      <c r="DT399" s="886">
        <f t="shared" si="458"/>
        <v>1558</v>
      </c>
      <c r="DU399" s="886">
        <f t="shared" si="417"/>
        <v>1558</v>
      </c>
      <c r="DV399" s="886">
        <f t="shared" si="459"/>
        <v>1558</v>
      </c>
      <c r="DW399" s="888">
        <f t="shared" si="413"/>
        <v>1672</v>
      </c>
      <c r="DX399" s="886">
        <f t="shared" si="460"/>
        <v>1672</v>
      </c>
      <c r="DY399" s="886">
        <f t="shared" si="461"/>
        <v>1672</v>
      </c>
      <c r="DZ399" s="954">
        <f t="shared" si="418"/>
        <v>1573</v>
      </c>
      <c r="EA399" s="885">
        <f t="shared" si="462"/>
        <v>1573</v>
      </c>
      <c r="EB399" s="885">
        <f t="shared" si="463"/>
        <v>1573</v>
      </c>
      <c r="EC399" s="772">
        <v>833</v>
      </c>
      <c r="ED399" s="779">
        <v>919</v>
      </c>
      <c r="EE399" s="781">
        <v>821</v>
      </c>
      <c r="EF399" s="763">
        <v>107</v>
      </c>
      <c r="EG399" s="767">
        <v>112</v>
      </c>
      <c r="EH399" s="782">
        <v>134</v>
      </c>
      <c r="EI399" s="774">
        <f t="shared" si="464"/>
        <v>618</v>
      </c>
      <c r="EJ399" s="774">
        <f t="shared" si="465"/>
        <v>641</v>
      </c>
      <c r="EK399" s="775">
        <f t="shared" si="466"/>
        <v>618</v>
      </c>
      <c r="EL399" s="772">
        <v>111</v>
      </c>
      <c r="EM399" s="767">
        <v>105</v>
      </c>
      <c r="EN399" s="770">
        <v>119</v>
      </c>
      <c r="EO399" s="772">
        <v>306</v>
      </c>
      <c r="EP399" s="767">
        <v>310</v>
      </c>
      <c r="EQ399" s="782">
        <v>291</v>
      </c>
      <c r="ER399" s="772">
        <v>226</v>
      </c>
      <c r="ES399" s="779">
        <v>248</v>
      </c>
      <c r="ET399" s="770">
        <v>228</v>
      </c>
      <c r="EU399" s="774">
        <f t="shared" si="467"/>
        <v>868</v>
      </c>
      <c r="EV399" s="774">
        <f t="shared" si="468"/>
        <v>865</v>
      </c>
      <c r="EW399" s="775">
        <f t="shared" si="469"/>
        <v>920</v>
      </c>
      <c r="EX399" s="772">
        <v>307</v>
      </c>
      <c r="EY399" s="767">
        <v>268</v>
      </c>
      <c r="EZ399" s="770">
        <v>284</v>
      </c>
    </row>
    <row r="400" spans="1:156">
      <c r="A400" s="738" t="s">
        <v>79</v>
      </c>
      <c r="B400" s="735" t="s">
        <v>1101</v>
      </c>
      <c r="C400" s="839" t="s">
        <v>908</v>
      </c>
      <c r="D400" s="789">
        <v>218885</v>
      </c>
      <c r="E400" s="792">
        <v>8</v>
      </c>
      <c r="F400" s="762"/>
      <c r="G400" s="763"/>
      <c r="H400" s="763"/>
      <c r="I400" s="764"/>
      <c r="J400" s="764"/>
      <c r="K400" s="764"/>
      <c r="L400" s="765"/>
      <c r="M400" s="762"/>
      <c r="N400" s="763"/>
      <c r="O400" s="766"/>
      <c r="P400" s="766"/>
      <c r="Q400" s="763"/>
      <c r="R400" s="763"/>
      <c r="S400" s="763"/>
      <c r="T400" s="763"/>
      <c r="U400" s="763"/>
      <c r="V400" s="764"/>
      <c r="W400" s="767"/>
      <c r="X400" s="765"/>
      <c r="Y400" s="762"/>
      <c r="Z400" s="763"/>
      <c r="AA400" s="763"/>
      <c r="AB400" s="763"/>
      <c r="AC400" s="764"/>
      <c r="AD400" s="767"/>
      <c r="AE400" s="763"/>
      <c r="AF400" s="763"/>
      <c r="AG400" s="763"/>
      <c r="AH400" s="764"/>
      <c r="AI400" s="767"/>
      <c r="AJ400" s="765"/>
      <c r="AK400" s="892">
        <f t="shared" si="419"/>
        <v>0</v>
      </c>
      <c r="AL400" s="884">
        <f t="shared" si="420"/>
        <v>0</v>
      </c>
      <c r="AM400" s="883">
        <f t="shared" si="421"/>
        <v>0</v>
      </c>
      <c r="AN400" s="884">
        <f t="shared" si="422"/>
        <v>0</v>
      </c>
      <c r="AO400" s="883">
        <f t="shared" si="423"/>
        <v>0</v>
      </c>
      <c r="AP400" s="884">
        <f t="shared" si="424"/>
        <v>0</v>
      </c>
      <c r="AQ400" s="768">
        <f t="shared" si="425"/>
        <v>0</v>
      </c>
      <c r="AR400" s="883">
        <f t="shared" si="426"/>
        <v>0</v>
      </c>
      <c r="AS400" s="886">
        <f t="shared" si="427"/>
        <v>0</v>
      </c>
      <c r="AT400" s="888">
        <f t="shared" si="428"/>
        <v>0</v>
      </c>
      <c r="AU400" s="886">
        <f t="shared" si="429"/>
        <v>0</v>
      </c>
      <c r="AV400" s="886">
        <f t="shared" si="430"/>
        <v>0</v>
      </c>
      <c r="AW400" s="888">
        <f t="shared" si="431"/>
        <v>0</v>
      </c>
      <c r="AX400" s="886">
        <f t="shared" si="432"/>
        <v>0</v>
      </c>
      <c r="AY400" s="886">
        <f t="shared" si="433"/>
        <v>0</v>
      </c>
      <c r="AZ400" s="888">
        <f t="shared" si="434"/>
        <v>0</v>
      </c>
      <c r="BA400" s="884">
        <f t="shared" si="435"/>
        <v>0</v>
      </c>
      <c r="BB400" s="883">
        <f t="shared" si="436"/>
        <v>0</v>
      </c>
      <c r="BC400" s="884">
        <f t="shared" si="437"/>
        <v>0</v>
      </c>
      <c r="BD400" s="883">
        <f t="shared" si="438"/>
        <v>0</v>
      </c>
      <c r="BE400" s="886">
        <f t="shared" si="439"/>
        <v>0</v>
      </c>
      <c r="BF400" s="886">
        <f t="shared" si="440"/>
        <v>0</v>
      </c>
      <c r="BG400" s="888">
        <f t="shared" si="441"/>
        <v>0</v>
      </c>
      <c r="BH400" s="886">
        <f t="shared" si="442"/>
        <v>0</v>
      </c>
      <c r="BI400" s="886">
        <f t="shared" si="443"/>
        <v>0</v>
      </c>
      <c r="BJ400" s="890">
        <f t="shared" si="444"/>
        <v>0</v>
      </c>
      <c r="BK400" s="885">
        <f t="shared" si="445"/>
        <v>0</v>
      </c>
      <c r="BL400" s="885">
        <f t="shared" si="446"/>
        <v>0</v>
      </c>
      <c r="BM400" s="762"/>
      <c r="BN400" s="764"/>
      <c r="BO400" s="770"/>
      <c r="BP400" s="763"/>
      <c r="BQ400" s="764"/>
      <c r="BR400" s="770"/>
      <c r="BS400" s="768">
        <f t="shared" si="447"/>
        <v>0</v>
      </c>
      <c r="BT400" s="768">
        <f t="shared" si="448"/>
        <v>0</v>
      </c>
      <c r="BU400" s="771">
        <f t="shared" si="449"/>
        <v>0</v>
      </c>
      <c r="BV400" s="772"/>
      <c r="BW400" s="767"/>
      <c r="BX400" s="765"/>
      <c r="BY400" s="772"/>
      <c r="BZ400" s="767"/>
      <c r="CA400" s="765"/>
      <c r="CB400" s="772"/>
      <c r="CC400" s="767"/>
      <c r="CD400" s="765"/>
      <c r="CE400" s="773">
        <f t="shared" si="450"/>
        <v>0</v>
      </c>
      <c r="CF400" s="774">
        <f t="shared" si="451"/>
        <v>0</v>
      </c>
      <c r="CG400" s="775">
        <f t="shared" si="452"/>
        <v>0</v>
      </c>
      <c r="CH400" s="772"/>
      <c r="CI400" s="767"/>
      <c r="CJ400" s="776"/>
      <c r="CK400" s="874">
        <v>1447</v>
      </c>
      <c r="CL400" s="778">
        <v>1675</v>
      </c>
      <c r="CM400" s="764">
        <v>1647</v>
      </c>
      <c r="CN400" s="764">
        <v>1927</v>
      </c>
      <c r="CO400" s="779">
        <v>2347</v>
      </c>
      <c r="CP400" s="1048">
        <v>1052</v>
      </c>
      <c r="CQ400" s="777">
        <v>847</v>
      </c>
      <c r="CR400" s="778">
        <v>875</v>
      </c>
      <c r="CS400" s="778">
        <v>1000</v>
      </c>
      <c r="CT400" s="778">
        <v>1091</v>
      </c>
      <c r="CU400" s="778">
        <v>1079</v>
      </c>
      <c r="CV400" s="764">
        <v>1251</v>
      </c>
      <c r="CW400" s="767">
        <v>1603</v>
      </c>
      <c r="CX400" s="765">
        <v>1708</v>
      </c>
      <c r="CY400" s="777"/>
      <c r="CZ400" s="778"/>
      <c r="DA400" s="778"/>
      <c r="DB400" s="778"/>
      <c r="DC400" s="778"/>
      <c r="DD400" s="779"/>
      <c r="DE400" s="779"/>
      <c r="DF400" s="776"/>
      <c r="DG400" s="892">
        <f t="shared" si="408"/>
        <v>847</v>
      </c>
      <c r="DH400" s="884">
        <f t="shared" si="453"/>
        <v>847</v>
      </c>
      <c r="DI400" s="883">
        <f t="shared" si="409"/>
        <v>875</v>
      </c>
      <c r="DJ400" s="884">
        <f t="shared" si="454"/>
        <v>875</v>
      </c>
      <c r="DK400" s="883">
        <f t="shared" si="410"/>
        <v>1000</v>
      </c>
      <c r="DL400" s="884">
        <f t="shared" si="455"/>
        <v>1000</v>
      </c>
      <c r="DM400" s="888">
        <f t="shared" si="414"/>
        <v>1091</v>
      </c>
      <c r="DN400" s="886">
        <f t="shared" si="456"/>
        <v>1091</v>
      </c>
      <c r="DO400" s="886">
        <f t="shared" si="415"/>
        <v>1091</v>
      </c>
      <c r="DP400" s="888">
        <f t="shared" si="411"/>
        <v>1079</v>
      </c>
      <c r="DQ400" s="886">
        <f t="shared" si="457"/>
        <v>1079</v>
      </c>
      <c r="DR400" s="886">
        <f t="shared" si="416"/>
        <v>1079</v>
      </c>
      <c r="DS400" s="888">
        <f t="shared" si="412"/>
        <v>1251</v>
      </c>
      <c r="DT400" s="886">
        <f t="shared" si="458"/>
        <v>1251</v>
      </c>
      <c r="DU400" s="886">
        <f t="shared" si="417"/>
        <v>1251</v>
      </c>
      <c r="DV400" s="886">
        <f t="shared" si="459"/>
        <v>1251</v>
      </c>
      <c r="DW400" s="888">
        <f t="shared" si="413"/>
        <v>1603</v>
      </c>
      <c r="DX400" s="886">
        <f t="shared" si="460"/>
        <v>1603</v>
      </c>
      <c r="DY400" s="886">
        <f t="shared" si="461"/>
        <v>1603</v>
      </c>
      <c r="DZ400" s="954">
        <f t="shared" si="418"/>
        <v>1708</v>
      </c>
      <c r="EA400" s="885">
        <f t="shared" si="462"/>
        <v>1708</v>
      </c>
      <c r="EB400" s="885">
        <f t="shared" si="463"/>
        <v>1708</v>
      </c>
      <c r="EC400" s="772">
        <v>571</v>
      </c>
      <c r="ED400" s="779">
        <v>711</v>
      </c>
      <c r="EE400" s="781">
        <v>707</v>
      </c>
      <c r="EF400" s="763">
        <v>331</v>
      </c>
      <c r="EG400" s="767">
        <v>404</v>
      </c>
      <c r="EH400" s="782">
        <v>524</v>
      </c>
      <c r="EI400" s="774">
        <f t="shared" si="464"/>
        <v>349</v>
      </c>
      <c r="EJ400" s="774">
        <f t="shared" si="465"/>
        <v>488</v>
      </c>
      <c r="EK400" s="775">
        <f t="shared" si="466"/>
        <v>477</v>
      </c>
      <c r="EL400" s="772">
        <v>121</v>
      </c>
      <c r="EM400" s="767">
        <v>102</v>
      </c>
      <c r="EN400" s="770">
        <v>115</v>
      </c>
      <c r="EO400" s="772">
        <v>190</v>
      </c>
      <c r="EP400" s="767">
        <v>178</v>
      </c>
      <c r="EQ400" s="782">
        <v>190</v>
      </c>
      <c r="ER400" s="772">
        <v>324</v>
      </c>
      <c r="ES400" s="779">
        <v>359</v>
      </c>
      <c r="ET400" s="770">
        <v>434</v>
      </c>
      <c r="EU400" s="774">
        <f t="shared" si="467"/>
        <v>456</v>
      </c>
      <c r="EV400" s="774">
        <f t="shared" si="468"/>
        <v>440</v>
      </c>
      <c r="EW400" s="775">
        <f t="shared" si="469"/>
        <v>512</v>
      </c>
      <c r="EX400" s="772">
        <v>188</v>
      </c>
      <c r="EY400" s="767">
        <v>194</v>
      </c>
      <c r="EZ400" s="770">
        <v>234</v>
      </c>
    </row>
    <row r="401" spans="1:156">
      <c r="A401" s="738" t="s">
        <v>79</v>
      </c>
      <c r="B401" s="739" t="s">
        <v>1093</v>
      </c>
      <c r="C401" s="837"/>
      <c r="D401" s="789">
        <v>218894</v>
      </c>
      <c r="E401" s="791">
        <v>8</v>
      </c>
      <c r="F401" s="762"/>
      <c r="G401" s="763"/>
      <c r="H401" s="763"/>
      <c r="I401" s="764"/>
      <c r="J401" s="764"/>
      <c r="K401" s="764"/>
      <c r="L401" s="765"/>
      <c r="M401" s="762"/>
      <c r="N401" s="763"/>
      <c r="O401" s="766"/>
      <c r="P401" s="766"/>
      <c r="Q401" s="763"/>
      <c r="R401" s="763"/>
      <c r="S401" s="763"/>
      <c r="T401" s="763"/>
      <c r="U401" s="763"/>
      <c r="V401" s="764"/>
      <c r="W401" s="767"/>
      <c r="X401" s="765"/>
      <c r="Y401" s="762"/>
      <c r="Z401" s="763"/>
      <c r="AA401" s="763"/>
      <c r="AB401" s="763"/>
      <c r="AC401" s="764"/>
      <c r="AD401" s="767"/>
      <c r="AE401" s="763"/>
      <c r="AF401" s="763"/>
      <c r="AG401" s="763"/>
      <c r="AH401" s="764"/>
      <c r="AI401" s="767"/>
      <c r="AJ401" s="765"/>
      <c r="AK401" s="892">
        <f t="shared" si="419"/>
        <v>0</v>
      </c>
      <c r="AL401" s="884">
        <f t="shared" si="420"/>
        <v>0</v>
      </c>
      <c r="AM401" s="883">
        <f t="shared" si="421"/>
        <v>0</v>
      </c>
      <c r="AN401" s="884">
        <f t="shared" si="422"/>
        <v>0</v>
      </c>
      <c r="AO401" s="883">
        <f t="shared" si="423"/>
        <v>0</v>
      </c>
      <c r="AP401" s="884">
        <f t="shared" si="424"/>
        <v>0</v>
      </c>
      <c r="AQ401" s="768">
        <f t="shared" si="425"/>
        <v>0</v>
      </c>
      <c r="AR401" s="883">
        <f t="shared" si="426"/>
        <v>0</v>
      </c>
      <c r="AS401" s="886">
        <f t="shared" si="427"/>
        <v>0</v>
      </c>
      <c r="AT401" s="888">
        <f t="shared" si="428"/>
        <v>0</v>
      </c>
      <c r="AU401" s="886">
        <f t="shared" si="429"/>
        <v>0</v>
      </c>
      <c r="AV401" s="886">
        <f t="shared" si="430"/>
        <v>0</v>
      </c>
      <c r="AW401" s="888">
        <f t="shared" si="431"/>
        <v>0</v>
      </c>
      <c r="AX401" s="886">
        <f t="shared" si="432"/>
        <v>0</v>
      </c>
      <c r="AY401" s="886">
        <f t="shared" si="433"/>
        <v>0</v>
      </c>
      <c r="AZ401" s="888">
        <f t="shared" si="434"/>
        <v>0</v>
      </c>
      <c r="BA401" s="884">
        <f t="shared" si="435"/>
        <v>0</v>
      </c>
      <c r="BB401" s="883">
        <f t="shared" si="436"/>
        <v>0</v>
      </c>
      <c r="BC401" s="884">
        <f t="shared" si="437"/>
        <v>0</v>
      </c>
      <c r="BD401" s="883">
        <f t="shared" si="438"/>
        <v>0</v>
      </c>
      <c r="BE401" s="886">
        <f t="shared" si="439"/>
        <v>0</v>
      </c>
      <c r="BF401" s="886">
        <f t="shared" si="440"/>
        <v>0</v>
      </c>
      <c r="BG401" s="888">
        <f t="shared" si="441"/>
        <v>0</v>
      </c>
      <c r="BH401" s="886">
        <f t="shared" si="442"/>
        <v>0</v>
      </c>
      <c r="BI401" s="886">
        <f t="shared" si="443"/>
        <v>0</v>
      </c>
      <c r="BJ401" s="890">
        <f t="shared" si="444"/>
        <v>0</v>
      </c>
      <c r="BK401" s="885">
        <f t="shared" si="445"/>
        <v>0</v>
      </c>
      <c r="BL401" s="885">
        <f t="shared" si="446"/>
        <v>0</v>
      </c>
      <c r="BM401" s="762"/>
      <c r="BN401" s="764"/>
      <c r="BO401" s="770"/>
      <c r="BP401" s="763"/>
      <c r="BQ401" s="764"/>
      <c r="BR401" s="770"/>
      <c r="BS401" s="768">
        <f t="shared" si="447"/>
        <v>0</v>
      </c>
      <c r="BT401" s="768">
        <f t="shared" si="448"/>
        <v>0</v>
      </c>
      <c r="BU401" s="771">
        <f t="shared" si="449"/>
        <v>0</v>
      </c>
      <c r="BV401" s="772"/>
      <c r="BW401" s="767"/>
      <c r="BX401" s="765"/>
      <c r="BY401" s="772"/>
      <c r="BZ401" s="767"/>
      <c r="CA401" s="765"/>
      <c r="CB401" s="772"/>
      <c r="CC401" s="767"/>
      <c r="CD401" s="765"/>
      <c r="CE401" s="773">
        <f t="shared" si="450"/>
        <v>0</v>
      </c>
      <c r="CF401" s="774">
        <f t="shared" si="451"/>
        <v>0</v>
      </c>
      <c r="CG401" s="775">
        <f t="shared" si="452"/>
        <v>0</v>
      </c>
      <c r="CH401" s="772"/>
      <c r="CI401" s="767"/>
      <c r="CJ401" s="776"/>
      <c r="CK401" s="874">
        <v>2721</v>
      </c>
      <c r="CL401" s="778">
        <v>3056</v>
      </c>
      <c r="CM401" s="764">
        <v>3023</v>
      </c>
      <c r="CN401" s="764">
        <v>3165</v>
      </c>
      <c r="CO401" s="779">
        <v>4027</v>
      </c>
      <c r="CP401" s="1048">
        <v>1345</v>
      </c>
      <c r="CQ401" s="777">
        <v>1477</v>
      </c>
      <c r="CR401" s="778">
        <v>1535</v>
      </c>
      <c r="CS401" s="778">
        <v>1390</v>
      </c>
      <c r="CT401" s="778">
        <v>1594</v>
      </c>
      <c r="CU401" s="778">
        <v>1564</v>
      </c>
      <c r="CV401" s="764">
        <v>1595</v>
      </c>
      <c r="CW401" s="767">
        <v>2030</v>
      </c>
      <c r="CX401" s="765">
        <v>2004</v>
      </c>
      <c r="CY401" s="777"/>
      <c r="CZ401" s="778"/>
      <c r="DA401" s="778"/>
      <c r="DB401" s="778"/>
      <c r="DC401" s="778"/>
      <c r="DD401" s="779"/>
      <c r="DE401" s="779"/>
      <c r="DF401" s="776"/>
      <c r="DG401" s="892">
        <f t="shared" si="408"/>
        <v>1477</v>
      </c>
      <c r="DH401" s="884">
        <f t="shared" si="453"/>
        <v>1477</v>
      </c>
      <c r="DI401" s="883">
        <f t="shared" si="409"/>
        <v>1535</v>
      </c>
      <c r="DJ401" s="884">
        <f t="shared" si="454"/>
        <v>1535</v>
      </c>
      <c r="DK401" s="883">
        <f t="shared" si="410"/>
        <v>1390</v>
      </c>
      <c r="DL401" s="884">
        <f t="shared" si="455"/>
        <v>1390</v>
      </c>
      <c r="DM401" s="888">
        <f t="shared" si="414"/>
        <v>1594</v>
      </c>
      <c r="DN401" s="886">
        <f t="shared" si="456"/>
        <v>1594</v>
      </c>
      <c r="DO401" s="886">
        <f t="shared" si="415"/>
        <v>1594</v>
      </c>
      <c r="DP401" s="888">
        <f t="shared" si="411"/>
        <v>1564</v>
      </c>
      <c r="DQ401" s="886">
        <f t="shared" si="457"/>
        <v>1564</v>
      </c>
      <c r="DR401" s="886">
        <f t="shared" si="416"/>
        <v>1564</v>
      </c>
      <c r="DS401" s="888">
        <f t="shared" si="412"/>
        <v>1595</v>
      </c>
      <c r="DT401" s="886">
        <f t="shared" si="458"/>
        <v>1595</v>
      </c>
      <c r="DU401" s="886">
        <f t="shared" si="417"/>
        <v>1595</v>
      </c>
      <c r="DV401" s="886">
        <f t="shared" si="459"/>
        <v>1595</v>
      </c>
      <c r="DW401" s="888">
        <f t="shared" si="413"/>
        <v>2030</v>
      </c>
      <c r="DX401" s="886">
        <f t="shared" si="460"/>
        <v>2030</v>
      </c>
      <c r="DY401" s="886">
        <f t="shared" si="461"/>
        <v>2030</v>
      </c>
      <c r="DZ401" s="954">
        <f t="shared" si="418"/>
        <v>2004</v>
      </c>
      <c r="EA401" s="885">
        <f t="shared" si="462"/>
        <v>2004</v>
      </c>
      <c r="EB401" s="885">
        <f t="shared" si="463"/>
        <v>2004</v>
      </c>
      <c r="EC401" s="772">
        <v>951</v>
      </c>
      <c r="ED401" s="779">
        <v>1123</v>
      </c>
      <c r="EE401" s="781">
        <v>1155</v>
      </c>
      <c r="EF401" s="763">
        <v>92</v>
      </c>
      <c r="EG401" s="767">
        <v>115</v>
      </c>
      <c r="EH401" s="782">
        <v>70</v>
      </c>
      <c r="EI401" s="774">
        <f t="shared" si="464"/>
        <v>552</v>
      </c>
      <c r="EJ401" s="774">
        <f t="shared" si="465"/>
        <v>792</v>
      </c>
      <c r="EK401" s="775">
        <f t="shared" si="466"/>
        <v>779</v>
      </c>
      <c r="EL401" s="772">
        <v>125</v>
      </c>
      <c r="EM401" s="767">
        <v>112</v>
      </c>
      <c r="EN401" s="770">
        <v>150</v>
      </c>
      <c r="EO401" s="772">
        <v>344</v>
      </c>
      <c r="EP401" s="767">
        <v>344</v>
      </c>
      <c r="EQ401" s="782">
        <v>325</v>
      </c>
      <c r="ER401" s="772">
        <v>169</v>
      </c>
      <c r="ES401" s="779">
        <v>168</v>
      </c>
      <c r="ET401" s="770">
        <v>165</v>
      </c>
      <c r="EU401" s="774">
        <f t="shared" si="467"/>
        <v>956</v>
      </c>
      <c r="EV401" s="774">
        <f t="shared" si="468"/>
        <v>940</v>
      </c>
      <c r="EW401" s="775">
        <f t="shared" si="469"/>
        <v>955</v>
      </c>
      <c r="EX401" s="772">
        <v>284</v>
      </c>
      <c r="EY401" s="767">
        <v>283</v>
      </c>
      <c r="EZ401" s="770">
        <v>240</v>
      </c>
    </row>
    <row r="402" spans="1:156">
      <c r="A402" s="738" t="s">
        <v>79</v>
      </c>
      <c r="B402" s="737" t="s">
        <v>1094</v>
      </c>
      <c r="C402" s="838"/>
      <c r="D402" s="789">
        <v>217615</v>
      </c>
      <c r="E402" s="791">
        <v>9</v>
      </c>
      <c r="F402" s="762"/>
      <c r="G402" s="763"/>
      <c r="H402" s="763"/>
      <c r="I402" s="764"/>
      <c r="J402" s="764"/>
      <c r="K402" s="764"/>
      <c r="L402" s="765"/>
      <c r="M402" s="762"/>
      <c r="N402" s="763"/>
      <c r="O402" s="766"/>
      <c r="P402" s="766"/>
      <c r="Q402" s="763"/>
      <c r="R402" s="763"/>
      <c r="S402" s="763"/>
      <c r="T402" s="763"/>
      <c r="U402" s="763"/>
      <c r="V402" s="764"/>
      <c r="W402" s="767"/>
      <c r="X402" s="765"/>
      <c r="Y402" s="762"/>
      <c r="Z402" s="763"/>
      <c r="AA402" s="763"/>
      <c r="AB402" s="763"/>
      <c r="AC402" s="764"/>
      <c r="AD402" s="767"/>
      <c r="AE402" s="763"/>
      <c r="AF402" s="763"/>
      <c r="AG402" s="763"/>
      <c r="AH402" s="764"/>
      <c r="AI402" s="767"/>
      <c r="AJ402" s="765"/>
      <c r="AK402" s="892">
        <f t="shared" si="419"/>
        <v>0</v>
      </c>
      <c r="AL402" s="884">
        <f t="shared" si="420"/>
        <v>0</v>
      </c>
      <c r="AM402" s="883">
        <f t="shared" si="421"/>
        <v>0</v>
      </c>
      <c r="AN402" s="884">
        <f t="shared" si="422"/>
        <v>0</v>
      </c>
      <c r="AO402" s="883">
        <f t="shared" si="423"/>
        <v>0</v>
      </c>
      <c r="AP402" s="884">
        <f t="shared" si="424"/>
        <v>0</v>
      </c>
      <c r="AQ402" s="768">
        <f t="shared" si="425"/>
        <v>0</v>
      </c>
      <c r="AR402" s="883">
        <f t="shared" si="426"/>
        <v>0</v>
      </c>
      <c r="AS402" s="886">
        <f t="shared" si="427"/>
        <v>0</v>
      </c>
      <c r="AT402" s="888">
        <f t="shared" si="428"/>
        <v>0</v>
      </c>
      <c r="AU402" s="886">
        <f t="shared" si="429"/>
        <v>0</v>
      </c>
      <c r="AV402" s="886">
        <f t="shared" si="430"/>
        <v>0</v>
      </c>
      <c r="AW402" s="888">
        <f t="shared" si="431"/>
        <v>0</v>
      </c>
      <c r="AX402" s="886">
        <f t="shared" si="432"/>
        <v>0</v>
      </c>
      <c r="AY402" s="886">
        <f t="shared" si="433"/>
        <v>0</v>
      </c>
      <c r="AZ402" s="888">
        <f t="shared" si="434"/>
        <v>0</v>
      </c>
      <c r="BA402" s="884">
        <f t="shared" si="435"/>
        <v>0</v>
      </c>
      <c r="BB402" s="883">
        <f t="shared" si="436"/>
        <v>0</v>
      </c>
      <c r="BC402" s="884">
        <f t="shared" si="437"/>
        <v>0</v>
      </c>
      <c r="BD402" s="883">
        <f t="shared" si="438"/>
        <v>0</v>
      </c>
      <c r="BE402" s="886">
        <f t="shared" si="439"/>
        <v>0</v>
      </c>
      <c r="BF402" s="886">
        <f t="shared" si="440"/>
        <v>0</v>
      </c>
      <c r="BG402" s="888">
        <f t="shared" si="441"/>
        <v>0</v>
      </c>
      <c r="BH402" s="886">
        <f t="shared" si="442"/>
        <v>0</v>
      </c>
      <c r="BI402" s="886">
        <f t="shared" si="443"/>
        <v>0</v>
      </c>
      <c r="BJ402" s="890">
        <f t="shared" si="444"/>
        <v>0</v>
      </c>
      <c r="BK402" s="885">
        <f t="shared" si="445"/>
        <v>0</v>
      </c>
      <c r="BL402" s="885">
        <f t="shared" si="446"/>
        <v>0</v>
      </c>
      <c r="BM402" s="762"/>
      <c r="BN402" s="764"/>
      <c r="BO402" s="770"/>
      <c r="BP402" s="763"/>
      <c r="BQ402" s="764"/>
      <c r="BR402" s="770"/>
      <c r="BS402" s="768">
        <f t="shared" si="447"/>
        <v>0</v>
      </c>
      <c r="BT402" s="768">
        <f t="shared" si="448"/>
        <v>0</v>
      </c>
      <c r="BU402" s="771">
        <f t="shared" si="449"/>
        <v>0</v>
      </c>
      <c r="BV402" s="772"/>
      <c r="BW402" s="767"/>
      <c r="BX402" s="765"/>
      <c r="BY402" s="772"/>
      <c r="BZ402" s="767"/>
      <c r="CA402" s="765"/>
      <c r="CB402" s="772"/>
      <c r="CC402" s="767"/>
      <c r="CD402" s="765"/>
      <c r="CE402" s="773">
        <f t="shared" si="450"/>
        <v>0</v>
      </c>
      <c r="CF402" s="774">
        <f t="shared" si="451"/>
        <v>0</v>
      </c>
      <c r="CG402" s="775">
        <f t="shared" si="452"/>
        <v>0</v>
      </c>
      <c r="CH402" s="772"/>
      <c r="CI402" s="767"/>
      <c r="CJ402" s="776"/>
      <c r="CK402" s="874">
        <v>732</v>
      </c>
      <c r="CL402" s="778">
        <v>845</v>
      </c>
      <c r="CM402" s="764">
        <v>799</v>
      </c>
      <c r="CN402" s="764">
        <v>834</v>
      </c>
      <c r="CO402" s="779">
        <v>1010</v>
      </c>
      <c r="CP402" s="1048">
        <v>2003</v>
      </c>
      <c r="CQ402" s="777">
        <v>384</v>
      </c>
      <c r="CR402" s="778">
        <v>346</v>
      </c>
      <c r="CS402" s="778">
        <v>286</v>
      </c>
      <c r="CT402" s="778">
        <v>392</v>
      </c>
      <c r="CU402" s="778">
        <v>352</v>
      </c>
      <c r="CV402" s="764">
        <v>395</v>
      </c>
      <c r="CW402" s="767">
        <v>494</v>
      </c>
      <c r="CX402" s="765">
        <v>491</v>
      </c>
      <c r="CY402" s="777"/>
      <c r="CZ402" s="778"/>
      <c r="DA402" s="778"/>
      <c r="DB402" s="778"/>
      <c r="DC402" s="778"/>
      <c r="DD402" s="779"/>
      <c r="DE402" s="779"/>
      <c r="DF402" s="776"/>
      <c r="DG402" s="892">
        <f t="shared" si="408"/>
        <v>384</v>
      </c>
      <c r="DH402" s="884">
        <f t="shared" si="453"/>
        <v>384</v>
      </c>
      <c r="DI402" s="883">
        <f t="shared" si="409"/>
        <v>346</v>
      </c>
      <c r="DJ402" s="884">
        <f t="shared" si="454"/>
        <v>346</v>
      </c>
      <c r="DK402" s="883">
        <f t="shared" si="410"/>
        <v>286</v>
      </c>
      <c r="DL402" s="884">
        <f t="shared" si="455"/>
        <v>286</v>
      </c>
      <c r="DM402" s="888">
        <f t="shared" si="414"/>
        <v>392</v>
      </c>
      <c r="DN402" s="886">
        <f t="shared" si="456"/>
        <v>392</v>
      </c>
      <c r="DO402" s="886">
        <f t="shared" si="415"/>
        <v>392</v>
      </c>
      <c r="DP402" s="888">
        <f t="shared" si="411"/>
        <v>352</v>
      </c>
      <c r="DQ402" s="886">
        <f t="shared" si="457"/>
        <v>352</v>
      </c>
      <c r="DR402" s="886">
        <f t="shared" si="416"/>
        <v>352</v>
      </c>
      <c r="DS402" s="888">
        <f t="shared" si="412"/>
        <v>395</v>
      </c>
      <c r="DT402" s="886">
        <f t="shared" si="458"/>
        <v>395</v>
      </c>
      <c r="DU402" s="886">
        <f t="shared" si="417"/>
        <v>395</v>
      </c>
      <c r="DV402" s="886">
        <f t="shared" si="459"/>
        <v>395</v>
      </c>
      <c r="DW402" s="888">
        <f t="shared" si="413"/>
        <v>494</v>
      </c>
      <c r="DX402" s="886">
        <f t="shared" si="460"/>
        <v>494</v>
      </c>
      <c r="DY402" s="886">
        <f t="shared" si="461"/>
        <v>494</v>
      </c>
      <c r="DZ402" s="954">
        <f t="shared" si="418"/>
        <v>491</v>
      </c>
      <c r="EA402" s="885">
        <f t="shared" si="462"/>
        <v>491</v>
      </c>
      <c r="EB402" s="885">
        <f t="shared" si="463"/>
        <v>491</v>
      </c>
      <c r="EC402" s="772">
        <v>224</v>
      </c>
      <c r="ED402" s="779">
        <v>265</v>
      </c>
      <c r="EE402" s="781">
        <v>264</v>
      </c>
      <c r="EF402" s="763">
        <v>16</v>
      </c>
      <c r="EG402" s="767">
        <v>22</v>
      </c>
      <c r="EH402" s="782">
        <v>23</v>
      </c>
      <c r="EI402" s="774">
        <f t="shared" si="464"/>
        <v>155</v>
      </c>
      <c r="EJ402" s="774">
        <f t="shared" si="465"/>
        <v>207</v>
      </c>
      <c r="EK402" s="775">
        <f t="shared" si="466"/>
        <v>204</v>
      </c>
      <c r="EL402" s="772">
        <v>38</v>
      </c>
      <c r="EM402" s="767">
        <v>50</v>
      </c>
      <c r="EN402" s="770">
        <v>54</v>
      </c>
      <c r="EO402" s="772">
        <v>84</v>
      </c>
      <c r="EP402" s="767">
        <v>63</v>
      </c>
      <c r="EQ402" s="782">
        <v>69</v>
      </c>
      <c r="ER402" s="772">
        <v>36</v>
      </c>
      <c r="ES402" s="779">
        <v>33</v>
      </c>
      <c r="ET402" s="770">
        <v>46</v>
      </c>
      <c r="EU402" s="774">
        <f t="shared" si="467"/>
        <v>234</v>
      </c>
      <c r="EV402" s="774">
        <f t="shared" si="468"/>
        <v>206</v>
      </c>
      <c r="EW402" s="775">
        <f t="shared" si="469"/>
        <v>226</v>
      </c>
      <c r="EX402" s="772">
        <v>104</v>
      </c>
      <c r="EY402" s="767">
        <v>105</v>
      </c>
      <c r="EZ402" s="770">
        <v>69</v>
      </c>
    </row>
    <row r="403" spans="1:156">
      <c r="A403" s="738" t="s">
        <v>79</v>
      </c>
      <c r="B403" s="739" t="s">
        <v>1095</v>
      </c>
      <c r="C403" s="837"/>
      <c r="D403" s="789">
        <v>218858</v>
      </c>
      <c r="E403" s="791">
        <v>9</v>
      </c>
      <c r="F403" s="762"/>
      <c r="G403" s="763"/>
      <c r="H403" s="763"/>
      <c r="I403" s="764"/>
      <c r="J403" s="764"/>
      <c r="K403" s="764"/>
      <c r="L403" s="765"/>
      <c r="M403" s="762"/>
      <c r="N403" s="763"/>
      <c r="O403" s="766"/>
      <c r="P403" s="766"/>
      <c r="Q403" s="763"/>
      <c r="R403" s="763"/>
      <c r="S403" s="763"/>
      <c r="T403" s="763"/>
      <c r="U403" s="763"/>
      <c r="V403" s="764"/>
      <c r="W403" s="767"/>
      <c r="X403" s="765"/>
      <c r="Y403" s="762"/>
      <c r="Z403" s="763"/>
      <c r="AA403" s="763"/>
      <c r="AB403" s="763"/>
      <c r="AC403" s="764"/>
      <c r="AD403" s="767"/>
      <c r="AE403" s="763"/>
      <c r="AF403" s="763"/>
      <c r="AG403" s="763"/>
      <c r="AH403" s="764"/>
      <c r="AI403" s="767"/>
      <c r="AJ403" s="765"/>
      <c r="AK403" s="892">
        <f t="shared" si="419"/>
        <v>0</v>
      </c>
      <c r="AL403" s="884">
        <f t="shared" si="420"/>
        <v>0</v>
      </c>
      <c r="AM403" s="883">
        <f t="shared" si="421"/>
        <v>0</v>
      </c>
      <c r="AN403" s="884">
        <f t="shared" si="422"/>
        <v>0</v>
      </c>
      <c r="AO403" s="883">
        <f t="shared" si="423"/>
        <v>0</v>
      </c>
      <c r="AP403" s="884">
        <f t="shared" si="424"/>
        <v>0</v>
      </c>
      <c r="AQ403" s="768">
        <f t="shared" si="425"/>
        <v>0</v>
      </c>
      <c r="AR403" s="883">
        <f t="shared" si="426"/>
        <v>0</v>
      </c>
      <c r="AS403" s="886">
        <f t="shared" si="427"/>
        <v>0</v>
      </c>
      <c r="AT403" s="888">
        <f t="shared" si="428"/>
        <v>0</v>
      </c>
      <c r="AU403" s="886">
        <f t="shared" si="429"/>
        <v>0</v>
      </c>
      <c r="AV403" s="886">
        <f t="shared" si="430"/>
        <v>0</v>
      </c>
      <c r="AW403" s="888">
        <f t="shared" si="431"/>
        <v>0</v>
      </c>
      <c r="AX403" s="886">
        <f t="shared" si="432"/>
        <v>0</v>
      </c>
      <c r="AY403" s="886">
        <f t="shared" si="433"/>
        <v>0</v>
      </c>
      <c r="AZ403" s="888">
        <f t="shared" si="434"/>
        <v>0</v>
      </c>
      <c r="BA403" s="884">
        <f t="shared" si="435"/>
        <v>0</v>
      </c>
      <c r="BB403" s="883">
        <f t="shared" si="436"/>
        <v>0</v>
      </c>
      <c r="BC403" s="884">
        <f t="shared" si="437"/>
        <v>0</v>
      </c>
      <c r="BD403" s="883">
        <f t="shared" si="438"/>
        <v>0</v>
      </c>
      <c r="BE403" s="886">
        <f t="shared" si="439"/>
        <v>0</v>
      </c>
      <c r="BF403" s="886">
        <f t="shared" si="440"/>
        <v>0</v>
      </c>
      <c r="BG403" s="888">
        <f t="shared" si="441"/>
        <v>0</v>
      </c>
      <c r="BH403" s="886">
        <f t="shared" si="442"/>
        <v>0</v>
      </c>
      <c r="BI403" s="886">
        <f t="shared" si="443"/>
        <v>0</v>
      </c>
      <c r="BJ403" s="890">
        <f t="shared" si="444"/>
        <v>0</v>
      </c>
      <c r="BK403" s="885">
        <f t="shared" si="445"/>
        <v>0</v>
      </c>
      <c r="BL403" s="885">
        <f t="shared" si="446"/>
        <v>0</v>
      </c>
      <c r="BM403" s="762"/>
      <c r="BN403" s="764"/>
      <c r="BO403" s="770"/>
      <c r="BP403" s="763"/>
      <c r="BQ403" s="764"/>
      <c r="BR403" s="770"/>
      <c r="BS403" s="768">
        <f t="shared" si="447"/>
        <v>0</v>
      </c>
      <c r="BT403" s="768">
        <f t="shared" si="448"/>
        <v>0</v>
      </c>
      <c r="BU403" s="771">
        <f t="shared" si="449"/>
        <v>0</v>
      </c>
      <c r="BV403" s="772"/>
      <c r="BW403" s="767"/>
      <c r="BX403" s="765"/>
      <c r="BY403" s="772"/>
      <c r="BZ403" s="767"/>
      <c r="CA403" s="765"/>
      <c r="CB403" s="772"/>
      <c r="CC403" s="767"/>
      <c r="CD403" s="765"/>
      <c r="CE403" s="773">
        <f t="shared" si="450"/>
        <v>0</v>
      </c>
      <c r="CF403" s="774">
        <f t="shared" si="451"/>
        <v>0</v>
      </c>
      <c r="CG403" s="775">
        <f t="shared" si="452"/>
        <v>0</v>
      </c>
      <c r="CH403" s="772"/>
      <c r="CI403" s="767"/>
      <c r="CJ403" s="776"/>
      <c r="CK403" s="874">
        <v>916</v>
      </c>
      <c r="CL403" s="778">
        <v>716</v>
      </c>
      <c r="CM403" s="764">
        <v>862</v>
      </c>
      <c r="CN403" s="764">
        <v>889</v>
      </c>
      <c r="CO403" s="779">
        <v>1165</v>
      </c>
      <c r="CP403" s="1048">
        <v>2123</v>
      </c>
      <c r="CQ403" s="777">
        <v>311</v>
      </c>
      <c r="CR403" s="778">
        <v>330</v>
      </c>
      <c r="CS403" s="778">
        <v>307</v>
      </c>
      <c r="CT403" s="778">
        <v>262</v>
      </c>
      <c r="CU403" s="778">
        <v>338</v>
      </c>
      <c r="CV403" s="764">
        <v>303</v>
      </c>
      <c r="CW403" s="767">
        <v>472</v>
      </c>
      <c r="CX403" s="765">
        <v>543</v>
      </c>
      <c r="CY403" s="777"/>
      <c r="CZ403" s="778">
        <v>1</v>
      </c>
      <c r="DA403" s="778"/>
      <c r="DB403" s="778"/>
      <c r="DC403" s="778"/>
      <c r="DD403" s="779"/>
      <c r="DE403" s="779"/>
      <c r="DF403" s="776"/>
      <c r="DG403" s="892">
        <f t="shared" si="408"/>
        <v>311</v>
      </c>
      <c r="DH403" s="884">
        <f t="shared" si="453"/>
        <v>311</v>
      </c>
      <c r="DI403" s="883">
        <f t="shared" si="409"/>
        <v>329</v>
      </c>
      <c r="DJ403" s="884">
        <f t="shared" si="454"/>
        <v>329</v>
      </c>
      <c r="DK403" s="883">
        <f t="shared" si="410"/>
        <v>307</v>
      </c>
      <c r="DL403" s="884">
        <f t="shared" si="455"/>
        <v>307</v>
      </c>
      <c r="DM403" s="888">
        <f t="shared" si="414"/>
        <v>262</v>
      </c>
      <c r="DN403" s="886">
        <f t="shared" si="456"/>
        <v>262</v>
      </c>
      <c r="DO403" s="886">
        <f t="shared" si="415"/>
        <v>262</v>
      </c>
      <c r="DP403" s="888">
        <f t="shared" si="411"/>
        <v>338</v>
      </c>
      <c r="DQ403" s="886">
        <f t="shared" si="457"/>
        <v>338</v>
      </c>
      <c r="DR403" s="886">
        <f t="shared" si="416"/>
        <v>338</v>
      </c>
      <c r="DS403" s="888">
        <f t="shared" si="412"/>
        <v>303</v>
      </c>
      <c r="DT403" s="886">
        <f t="shared" si="458"/>
        <v>303</v>
      </c>
      <c r="DU403" s="886">
        <f t="shared" si="417"/>
        <v>303</v>
      </c>
      <c r="DV403" s="886">
        <f t="shared" si="459"/>
        <v>303</v>
      </c>
      <c r="DW403" s="888">
        <f t="shared" si="413"/>
        <v>472</v>
      </c>
      <c r="DX403" s="886">
        <f t="shared" si="460"/>
        <v>472</v>
      </c>
      <c r="DY403" s="886">
        <f t="shared" si="461"/>
        <v>472</v>
      </c>
      <c r="DZ403" s="954">
        <f t="shared" si="418"/>
        <v>543</v>
      </c>
      <c r="EA403" s="885">
        <f t="shared" si="462"/>
        <v>543</v>
      </c>
      <c r="EB403" s="885">
        <f t="shared" si="463"/>
        <v>543</v>
      </c>
      <c r="EC403" s="772">
        <v>186</v>
      </c>
      <c r="ED403" s="779">
        <v>242</v>
      </c>
      <c r="EE403" s="781">
        <v>296</v>
      </c>
      <c r="EF403" s="763">
        <v>13</v>
      </c>
      <c r="EG403" s="767">
        <v>16</v>
      </c>
      <c r="EH403" s="782">
        <v>14</v>
      </c>
      <c r="EI403" s="774">
        <f t="shared" si="464"/>
        <v>104</v>
      </c>
      <c r="EJ403" s="774">
        <f t="shared" si="465"/>
        <v>214</v>
      </c>
      <c r="EK403" s="775">
        <f t="shared" si="466"/>
        <v>233</v>
      </c>
      <c r="EL403" s="772">
        <v>25</v>
      </c>
      <c r="EM403" s="767">
        <v>35</v>
      </c>
      <c r="EN403" s="770">
        <v>60</v>
      </c>
      <c r="EO403" s="772">
        <v>71</v>
      </c>
      <c r="EP403" s="767">
        <v>76</v>
      </c>
      <c r="EQ403" s="782">
        <v>56</v>
      </c>
      <c r="ER403" s="772">
        <v>22</v>
      </c>
      <c r="ES403" s="779">
        <v>36</v>
      </c>
      <c r="ET403" s="770">
        <v>20</v>
      </c>
      <c r="EU403" s="774">
        <f t="shared" si="467"/>
        <v>144</v>
      </c>
      <c r="EV403" s="774">
        <f t="shared" si="468"/>
        <v>191</v>
      </c>
      <c r="EW403" s="775">
        <f t="shared" si="469"/>
        <v>167</v>
      </c>
      <c r="EX403" s="772">
        <v>74</v>
      </c>
      <c r="EY403" s="767">
        <v>49</v>
      </c>
      <c r="EZ403" s="770">
        <v>92</v>
      </c>
    </row>
    <row r="404" spans="1:156">
      <c r="A404" s="738" t="s">
        <v>79</v>
      </c>
      <c r="B404" s="739" t="s">
        <v>1096</v>
      </c>
      <c r="C404" s="826" t="s">
        <v>1170</v>
      </c>
      <c r="D404" s="789">
        <v>218025</v>
      </c>
      <c r="E404" s="791">
        <v>9</v>
      </c>
      <c r="F404" s="762"/>
      <c r="G404" s="763"/>
      <c r="H404" s="763"/>
      <c r="I404" s="764"/>
      <c r="J404" s="764"/>
      <c r="K404" s="764"/>
      <c r="L404" s="765"/>
      <c r="M404" s="762"/>
      <c r="N404" s="763"/>
      <c r="O404" s="766"/>
      <c r="P404" s="766"/>
      <c r="Q404" s="763"/>
      <c r="R404" s="763"/>
      <c r="S404" s="763"/>
      <c r="T404" s="763"/>
      <c r="U404" s="763"/>
      <c r="V404" s="764"/>
      <c r="W404" s="767"/>
      <c r="X404" s="765"/>
      <c r="Y404" s="762"/>
      <c r="Z404" s="763"/>
      <c r="AA404" s="763"/>
      <c r="AB404" s="763"/>
      <c r="AC404" s="764"/>
      <c r="AD404" s="767"/>
      <c r="AE404" s="763"/>
      <c r="AF404" s="763"/>
      <c r="AG404" s="763"/>
      <c r="AH404" s="764"/>
      <c r="AI404" s="767"/>
      <c r="AJ404" s="765"/>
      <c r="AK404" s="892">
        <f t="shared" si="419"/>
        <v>0</v>
      </c>
      <c r="AL404" s="884">
        <f t="shared" si="420"/>
        <v>0</v>
      </c>
      <c r="AM404" s="883">
        <f t="shared" si="421"/>
        <v>0</v>
      </c>
      <c r="AN404" s="884">
        <f t="shared" si="422"/>
        <v>0</v>
      </c>
      <c r="AO404" s="883">
        <f t="shared" si="423"/>
        <v>0</v>
      </c>
      <c r="AP404" s="884">
        <f t="shared" si="424"/>
        <v>0</v>
      </c>
      <c r="AQ404" s="768">
        <f t="shared" si="425"/>
        <v>0</v>
      </c>
      <c r="AR404" s="883">
        <f t="shared" si="426"/>
        <v>0</v>
      </c>
      <c r="AS404" s="886">
        <f t="shared" si="427"/>
        <v>0</v>
      </c>
      <c r="AT404" s="888">
        <f t="shared" si="428"/>
        <v>0</v>
      </c>
      <c r="AU404" s="886">
        <f t="shared" si="429"/>
        <v>0</v>
      </c>
      <c r="AV404" s="886">
        <f t="shared" si="430"/>
        <v>0</v>
      </c>
      <c r="AW404" s="888">
        <f t="shared" si="431"/>
        <v>0</v>
      </c>
      <c r="AX404" s="886">
        <f t="shared" si="432"/>
        <v>0</v>
      </c>
      <c r="AY404" s="886">
        <f t="shared" si="433"/>
        <v>0</v>
      </c>
      <c r="AZ404" s="888">
        <f t="shared" si="434"/>
        <v>0</v>
      </c>
      <c r="BA404" s="884">
        <f t="shared" si="435"/>
        <v>0</v>
      </c>
      <c r="BB404" s="883">
        <f t="shared" si="436"/>
        <v>0</v>
      </c>
      <c r="BC404" s="884">
        <f t="shared" si="437"/>
        <v>0</v>
      </c>
      <c r="BD404" s="883">
        <f t="shared" si="438"/>
        <v>0</v>
      </c>
      <c r="BE404" s="886">
        <f t="shared" si="439"/>
        <v>0</v>
      </c>
      <c r="BF404" s="886">
        <f t="shared" si="440"/>
        <v>0</v>
      </c>
      <c r="BG404" s="888">
        <f t="shared" si="441"/>
        <v>0</v>
      </c>
      <c r="BH404" s="886">
        <f t="shared" si="442"/>
        <v>0</v>
      </c>
      <c r="BI404" s="886">
        <f t="shared" si="443"/>
        <v>0</v>
      </c>
      <c r="BJ404" s="890">
        <f t="shared" si="444"/>
        <v>0</v>
      </c>
      <c r="BK404" s="885">
        <f t="shared" si="445"/>
        <v>0</v>
      </c>
      <c r="BL404" s="885">
        <f t="shared" si="446"/>
        <v>0</v>
      </c>
      <c r="BM404" s="762"/>
      <c r="BN404" s="764"/>
      <c r="BO404" s="770"/>
      <c r="BP404" s="763"/>
      <c r="BQ404" s="764"/>
      <c r="BR404" s="770"/>
      <c r="BS404" s="768">
        <f t="shared" si="447"/>
        <v>0</v>
      </c>
      <c r="BT404" s="768">
        <f t="shared" si="448"/>
        <v>0</v>
      </c>
      <c r="BU404" s="771">
        <f t="shared" si="449"/>
        <v>0</v>
      </c>
      <c r="BV404" s="772"/>
      <c r="BW404" s="767"/>
      <c r="BX404" s="765"/>
      <c r="BY404" s="772"/>
      <c r="BZ404" s="767"/>
      <c r="CA404" s="765"/>
      <c r="CB404" s="772"/>
      <c r="CC404" s="767"/>
      <c r="CD404" s="765"/>
      <c r="CE404" s="773">
        <f t="shared" si="450"/>
        <v>0</v>
      </c>
      <c r="CF404" s="774">
        <f t="shared" si="451"/>
        <v>0</v>
      </c>
      <c r="CG404" s="775">
        <f t="shared" si="452"/>
        <v>0</v>
      </c>
      <c r="CH404" s="772"/>
      <c r="CI404" s="767"/>
      <c r="CJ404" s="776"/>
      <c r="CK404" s="874">
        <v>1109</v>
      </c>
      <c r="CL404" s="778">
        <v>1351</v>
      </c>
      <c r="CM404" s="764">
        <v>1449</v>
      </c>
      <c r="CN404" s="764">
        <v>1585</v>
      </c>
      <c r="CO404" s="779">
        <v>1919</v>
      </c>
      <c r="CP404" s="1048">
        <v>1188</v>
      </c>
      <c r="CQ404" s="777">
        <v>601</v>
      </c>
      <c r="CR404" s="778">
        <v>701</v>
      </c>
      <c r="CS404" s="778">
        <v>724</v>
      </c>
      <c r="CT404" s="778">
        <v>733</v>
      </c>
      <c r="CU404" s="778">
        <v>789</v>
      </c>
      <c r="CV404" s="764">
        <v>805</v>
      </c>
      <c r="CW404" s="767">
        <v>1006</v>
      </c>
      <c r="CX404" s="765">
        <v>915</v>
      </c>
      <c r="CY404" s="777"/>
      <c r="CZ404" s="778"/>
      <c r="DA404" s="778"/>
      <c r="DB404" s="778"/>
      <c r="DC404" s="778"/>
      <c r="DD404" s="779"/>
      <c r="DE404" s="779"/>
      <c r="DF404" s="776"/>
      <c r="DG404" s="892">
        <f t="shared" si="408"/>
        <v>601</v>
      </c>
      <c r="DH404" s="884">
        <f t="shared" si="453"/>
        <v>601</v>
      </c>
      <c r="DI404" s="883">
        <f t="shared" si="409"/>
        <v>701</v>
      </c>
      <c r="DJ404" s="884">
        <f t="shared" si="454"/>
        <v>701</v>
      </c>
      <c r="DK404" s="883">
        <f t="shared" si="410"/>
        <v>724</v>
      </c>
      <c r="DL404" s="884">
        <f t="shared" si="455"/>
        <v>724</v>
      </c>
      <c r="DM404" s="888">
        <f t="shared" si="414"/>
        <v>733</v>
      </c>
      <c r="DN404" s="886">
        <f t="shared" si="456"/>
        <v>733</v>
      </c>
      <c r="DO404" s="886">
        <f t="shared" si="415"/>
        <v>733</v>
      </c>
      <c r="DP404" s="888">
        <f t="shared" si="411"/>
        <v>789</v>
      </c>
      <c r="DQ404" s="886">
        <f t="shared" si="457"/>
        <v>789</v>
      </c>
      <c r="DR404" s="886">
        <f t="shared" si="416"/>
        <v>789</v>
      </c>
      <c r="DS404" s="888">
        <f t="shared" si="412"/>
        <v>805</v>
      </c>
      <c r="DT404" s="886">
        <f t="shared" si="458"/>
        <v>805</v>
      </c>
      <c r="DU404" s="886">
        <f t="shared" si="417"/>
        <v>805</v>
      </c>
      <c r="DV404" s="886">
        <f t="shared" si="459"/>
        <v>805</v>
      </c>
      <c r="DW404" s="888">
        <f t="shared" si="413"/>
        <v>1006</v>
      </c>
      <c r="DX404" s="886">
        <f t="shared" si="460"/>
        <v>1006</v>
      </c>
      <c r="DY404" s="886">
        <f t="shared" si="461"/>
        <v>1006</v>
      </c>
      <c r="DZ404" s="954">
        <f t="shared" si="418"/>
        <v>915</v>
      </c>
      <c r="EA404" s="885">
        <f t="shared" si="462"/>
        <v>915</v>
      </c>
      <c r="EB404" s="885">
        <f t="shared" si="463"/>
        <v>915</v>
      </c>
      <c r="EC404" s="772">
        <v>453</v>
      </c>
      <c r="ED404" s="779">
        <v>549</v>
      </c>
      <c r="EE404" s="781">
        <v>480</v>
      </c>
      <c r="EF404" s="763">
        <v>36</v>
      </c>
      <c r="EG404" s="767">
        <v>43</v>
      </c>
      <c r="EH404" s="782">
        <v>44</v>
      </c>
      <c r="EI404" s="774">
        <f t="shared" si="464"/>
        <v>316</v>
      </c>
      <c r="EJ404" s="774">
        <f t="shared" si="465"/>
        <v>414</v>
      </c>
      <c r="EK404" s="775">
        <f t="shared" si="466"/>
        <v>391</v>
      </c>
      <c r="EL404" s="772">
        <v>79</v>
      </c>
      <c r="EM404" s="767">
        <v>103</v>
      </c>
      <c r="EN404" s="770">
        <v>102</v>
      </c>
      <c r="EO404" s="772">
        <v>155</v>
      </c>
      <c r="EP404" s="767">
        <v>178</v>
      </c>
      <c r="EQ404" s="782">
        <v>174</v>
      </c>
      <c r="ER404" s="772">
        <v>64</v>
      </c>
      <c r="ES404" s="779">
        <v>67</v>
      </c>
      <c r="ET404" s="770">
        <v>68</v>
      </c>
      <c r="EU404" s="774">
        <f t="shared" si="467"/>
        <v>435</v>
      </c>
      <c r="EV404" s="774">
        <f t="shared" si="468"/>
        <v>441</v>
      </c>
      <c r="EW404" s="775">
        <f t="shared" si="469"/>
        <v>461</v>
      </c>
      <c r="EX404" s="772">
        <v>175</v>
      </c>
      <c r="EY404" s="767">
        <v>166</v>
      </c>
      <c r="EZ404" s="770">
        <v>186</v>
      </c>
    </row>
    <row r="405" spans="1:156">
      <c r="A405" s="738" t="s">
        <v>79</v>
      </c>
      <c r="B405" s="739" t="s">
        <v>1098</v>
      </c>
      <c r="C405" s="837"/>
      <c r="D405" s="789">
        <v>218487</v>
      </c>
      <c r="E405" s="791">
        <v>9</v>
      </c>
      <c r="F405" s="762"/>
      <c r="G405" s="763"/>
      <c r="H405" s="763"/>
      <c r="I405" s="764"/>
      <c r="J405" s="764"/>
      <c r="K405" s="764"/>
      <c r="L405" s="765"/>
      <c r="M405" s="762"/>
      <c r="N405" s="763"/>
      <c r="O405" s="766"/>
      <c r="P405" s="766"/>
      <c r="Q405" s="763"/>
      <c r="R405" s="763"/>
      <c r="S405" s="763"/>
      <c r="T405" s="763"/>
      <c r="U405" s="763"/>
      <c r="V405" s="764"/>
      <c r="W405" s="767"/>
      <c r="X405" s="765"/>
      <c r="Y405" s="762"/>
      <c r="Z405" s="763"/>
      <c r="AA405" s="763"/>
      <c r="AB405" s="763"/>
      <c r="AC405" s="764"/>
      <c r="AD405" s="767"/>
      <c r="AE405" s="763"/>
      <c r="AF405" s="763"/>
      <c r="AG405" s="763"/>
      <c r="AH405" s="764"/>
      <c r="AI405" s="767"/>
      <c r="AJ405" s="765"/>
      <c r="AK405" s="892">
        <f t="shared" si="419"/>
        <v>0</v>
      </c>
      <c r="AL405" s="884">
        <f t="shared" si="420"/>
        <v>0</v>
      </c>
      <c r="AM405" s="883">
        <f t="shared" si="421"/>
        <v>0</v>
      </c>
      <c r="AN405" s="884">
        <f t="shared" si="422"/>
        <v>0</v>
      </c>
      <c r="AO405" s="883">
        <f t="shared" si="423"/>
        <v>0</v>
      </c>
      <c r="AP405" s="884">
        <f t="shared" si="424"/>
        <v>0</v>
      </c>
      <c r="AQ405" s="768">
        <f t="shared" si="425"/>
        <v>0</v>
      </c>
      <c r="AR405" s="883">
        <f t="shared" si="426"/>
        <v>0</v>
      </c>
      <c r="AS405" s="886">
        <f t="shared" si="427"/>
        <v>0</v>
      </c>
      <c r="AT405" s="888">
        <f t="shared" si="428"/>
        <v>0</v>
      </c>
      <c r="AU405" s="886">
        <f t="shared" si="429"/>
        <v>0</v>
      </c>
      <c r="AV405" s="886">
        <f t="shared" si="430"/>
        <v>0</v>
      </c>
      <c r="AW405" s="888">
        <f t="shared" si="431"/>
        <v>0</v>
      </c>
      <c r="AX405" s="886">
        <f t="shared" si="432"/>
        <v>0</v>
      </c>
      <c r="AY405" s="886">
        <f t="shared" si="433"/>
        <v>0</v>
      </c>
      <c r="AZ405" s="888">
        <f t="shared" si="434"/>
        <v>0</v>
      </c>
      <c r="BA405" s="884">
        <f t="shared" si="435"/>
        <v>0</v>
      </c>
      <c r="BB405" s="883">
        <f t="shared" si="436"/>
        <v>0</v>
      </c>
      <c r="BC405" s="884">
        <f t="shared" si="437"/>
        <v>0</v>
      </c>
      <c r="BD405" s="883">
        <f t="shared" si="438"/>
        <v>0</v>
      </c>
      <c r="BE405" s="886">
        <f t="shared" si="439"/>
        <v>0</v>
      </c>
      <c r="BF405" s="886">
        <f t="shared" si="440"/>
        <v>0</v>
      </c>
      <c r="BG405" s="888">
        <f t="shared" si="441"/>
        <v>0</v>
      </c>
      <c r="BH405" s="886">
        <f t="shared" si="442"/>
        <v>0</v>
      </c>
      <c r="BI405" s="886">
        <f t="shared" si="443"/>
        <v>0</v>
      </c>
      <c r="BJ405" s="890">
        <f t="shared" si="444"/>
        <v>0</v>
      </c>
      <c r="BK405" s="885">
        <f t="shared" si="445"/>
        <v>0</v>
      </c>
      <c r="BL405" s="885">
        <f t="shared" si="446"/>
        <v>0</v>
      </c>
      <c r="BM405" s="762"/>
      <c r="BN405" s="764"/>
      <c r="BO405" s="770"/>
      <c r="BP405" s="763"/>
      <c r="BQ405" s="764"/>
      <c r="BR405" s="770"/>
      <c r="BS405" s="768">
        <f t="shared" si="447"/>
        <v>0</v>
      </c>
      <c r="BT405" s="768">
        <f t="shared" si="448"/>
        <v>0</v>
      </c>
      <c r="BU405" s="771">
        <f t="shared" si="449"/>
        <v>0</v>
      </c>
      <c r="BV405" s="772"/>
      <c r="BW405" s="767"/>
      <c r="BX405" s="765"/>
      <c r="BY405" s="772"/>
      <c r="BZ405" s="767"/>
      <c r="CA405" s="765"/>
      <c r="CB405" s="772"/>
      <c r="CC405" s="767"/>
      <c r="CD405" s="765"/>
      <c r="CE405" s="773">
        <f t="shared" si="450"/>
        <v>0</v>
      </c>
      <c r="CF405" s="774">
        <f t="shared" si="451"/>
        <v>0</v>
      </c>
      <c r="CG405" s="775">
        <f t="shared" si="452"/>
        <v>0</v>
      </c>
      <c r="CH405" s="772"/>
      <c r="CI405" s="767"/>
      <c r="CJ405" s="776"/>
      <c r="CK405" s="874">
        <v>708</v>
      </c>
      <c r="CL405" s="778">
        <v>692</v>
      </c>
      <c r="CM405" s="764">
        <v>749</v>
      </c>
      <c r="CN405" s="764">
        <v>841</v>
      </c>
      <c r="CO405" s="779">
        <v>913</v>
      </c>
      <c r="CP405" s="1048">
        <v>1899</v>
      </c>
      <c r="CQ405" s="777">
        <v>484</v>
      </c>
      <c r="CR405" s="778">
        <v>424</v>
      </c>
      <c r="CS405" s="778">
        <v>459</v>
      </c>
      <c r="CT405" s="778">
        <v>315</v>
      </c>
      <c r="CU405" s="778">
        <v>365</v>
      </c>
      <c r="CV405" s="764">
        <v>413</v>
      </c>
      <c r="CW405" s="767">
        <v>414</v>
      </c>
      <c r="CX405" s="765">
        <v>413</v>
      </c>
      <c r="CY405" s="777"/>
      <c r="CZ405" s="778"/>
      <c r="DA405" s="778"/>
      <c r="DB405" s="778"/>
      <c r="DC405" s="778"/>
      <c r="DD405" s="779"/>
      <c r="DE405" s="779"/>
      <c r="DF405" s="776"/>
      <c r="DG405" s="892">
        <f t="shared" si="408"/>
        <v>484</v>
      </c>
      <c r="DH405" s="884">
        <f t="shared" si="453"/>
        <v>484</v>
      </c>
      <c r="DI405" s="883">
        <f t="shared" si="409"/>
        <v>424</v>
      </c>
      <c r="DJ405" s="884">
        <f t="shared" si="454"/>
        <v>424</v>
      </c>
      <c r="DK405" s="883">
        <f t="shared" si="410"/>
        <v>459</v>
      </c>
      <c r="DL405" s="884">
        <f t="shared" si="455"/>
        <v>459</v>
      </c>
      <c r="DM405" s="888">
        <f t="shared" si="414"/>
        <v>315</v>
      </c>
      <c r="DN405" s="886">
        <f t="shared" si="456"/>
        <v>315</v>
      </c>
      <c r="DO405" s="886">
        <f t="shared" si="415"/>
        <v>315</v>
      </c>
      <c r="DP405" s="888">
        <f t="shared" si="411"/>
        <v>365</v>
      </c>
      <c r="DQ405" s="886">
        <f t="shared" si="457"/>
        <v>365</v>
      </c>
      <c r="DR405" s="886">
        <f t="shared" si="416"/>
        <v>365</v>
      </c>
      <c r="DS405" s="888">
        <f t="shared" si="412"/>
        <v>413</v>
      </c>
      <c r="DT405" s="886">
        <f t="shared" si="458"/>
        <v>413</v>
      </c>
      <c r="DU405" s="886">
        <f t="shared" si="417"/>
        <v>413</v>
      </c>
      <c r="DV405" s="886">
        <f t="shared" si="459"/>
        <v>413</v>
      </c>
      <c r="DW405" s="888">
        <f t="shared" si="413"/>
        <v>414</v>
      </c>
      <c r="DX405" s="886">
        <f t="shared" si="460"/>
        <v>414</v>
      </c>
      <c r="DY405" s="886">
        <f t="shared" si="461"/>
        <v>414</v>
      </c>
      <c r="DZ405" s="954">
        <f t="shared" si="418"/>
        <v>413</v>
      </c>
      <c r="EA405" s="885">
        <f t="shared" si="462"/>
        <v>413</v>
      </c>
      <c r="EB405" s="885">
        <f t="shared" si="463"/>
        <v>413</v>
      </c>
      <c r="EC405" s="772">
        <v>224</v>
      </c>
      <c r="ED405" s="779">
        <v>237</v>
      </c>
      <c r="EE405" s="781">
        <v>219</v>
      </c>
      <c r="EF405" s="763">
        <v>13</v>
      </c>
      <c r="EG405" s="767">
        <v>24</v>
      </c>
      <c r="EH405" s="782">
        <v>20</v>
      </c>
      <c r="EI405" s="774">
        <f t="shared" si="464"/>
        <v>176</v>
      </c>
      <c r="EJ405" s="774">
        <f t="shared" si="465"/>
        <v>153</v>
      </c>
      <c r="EK405" s="775">
        <f t="shared" si="466"/>
        <v>174</v>
      </c>
      <c r="EL405" s="772">
        <v>36</v>
      </c>
      <c r="EM405" s="767">
        <v>46</v>
      </c>
      <c r="EN405" s="770">
        <v>43</v>
      </c>
      <c r="EO405" s="772">
        <v>67</v>
      </c>
      <c r="EP405" s="767">
        <v>69</v>
      </c>
      <c r="EQ405" s="782">
        <v>84</v>
      </c>
      <c r="ER405" s="772">
        <v>26</v>
      </c>
      <c r="ES405" s="779">
        <v>31</v>
      </c>
      <c r="ET405" s="770">
        <v>30</v>
      </c>
      <c r="EU405" s="774">
        <f t="shared" si="467"/>
        <v>186</v>
      </c>
      <c r="EV405" s="774">
        <f t="shared" si="468"/>
        <v>219</v>
      </c>
      <c r="EW405" s="775">
        <f t="shared" si="469"/>
        <v>256</v>
      </c>
      <c r="EX405" s="772">
        <v>135</v>
      </c>
      <c r="EY405" s="767">
        <v>121</v>
      </c>
      <c r="EZ405" s="770">
        <v>131</v>
      </c>
    </row>
    <row r="406" spans="1:156">
      <c r="A406" s="738" t="s">
        <v>79</v>
      </c>
      <c r="B406" s="739" t="s">
        <v>1099</v>
      </c>
      <c r="C406" s="826" t="s">
        <v>1170</v>
      </c>
      <c r="D406" s="789">
        <v>218520</v>
      </c>
      <c r="E406" s="791">
        <v>9</v>
      </c>
      <c r="F406" s="762"/>
      <c r="G406" s="763"/>
      <c r="H406" s="763"/>
      <c r="I406" s="764"/>
      <c r="J406" s="764"/>
      <c r="K406" s="764"/>
      <c r="L406" s="765"/>
      <c r="M406" s="762"/>
      <c r="N406" s="763"/>
      <c r="O406" s="766"/>
      <c r="P406" s="766"/>
      <c r="Q406" s="763"/>
      <c r="R406" s="763"/>
      <c r="S406" s="763"/>
      <c r="T406" s="763"/>
      <c r="U406" s="763"/>
      <c r="V406" s="764"/>
      <c r="W406" s="767"/>
      <c r="X406" s="765"/>
      <c r="Y406" s="762"/>
      <c r="Z406" s="763"/>
      <c r="AA406" s="763"/>
      <c r="AB406" s="763"/>
      <c r="AC406" s="764"/>
      <c r="AD406" s="767"/>
      <c r="AE406" s="763"/>
      <c r="AF406" s="763"/>
      <c r="AG406" s="763"/>
      <c r="AH406" s="764"/>
      <c r="AI406" s="767"/>
      <c r="AJ406" s="765"/>
      <c r="AK406" s="892">
        <f t="shared" si="419"/>
        <v>0</v>
      </c>
      <c r="AL406" s="884">
        <f t="shared" si="420"/>
        <v>0</v>
      </c>
      <c r="AM406" s="883">
        <f t="shared" si="421"/>
        <v>0</v>
      </c>
      <c r="AN406" s="884">
        <f t="shared" si="422"/>
        <v>0</v>
      </c>
      <c r="AO406" s="883">
        <f t="shared" si="423"/>
        <v>0</v>
      </c>
      <c r="AP406" s="884">
        <f t="shared" si="424"/>
        <v>0</v>
      </c>
      <c r="AQ406" s="768">
        <f t="shared" si="425"/>
        <v>0</v>
      </c>
      <c r="AR406" s="883">
        <f t="shared" si="426"/>
        <v>0</v>
      </c>
      <c r="AS406" s="886">
        <f t="shared" si="427"/>
        <v>0</v>
      </c>
      <c r="AT406" s="888">
        <f t="shared" si="428"/>
        <v>0</v>
      </c>
      <c r="AU406" s="886">
        <f t="shared" si="429"/>
        <v>0</v>
      </c>
      <c r="AV406" s="886">
        <f t="shared" si="430"/>
        <v>0</v>
      </c>
      <c r="AW406" s="888">
        <f t="shared" si="431"/>
        <v>0</v>
      </c>
      <c r="AX406" s="886">
        <f t="shared" si="432"/>
        <v>0</v>
      </c>
      <c r="AY406" s="886">
        <f t="shared" si="433"/>
        <v>0</v>
      </c>
      <c r="AZ406" s="888">
        <f t="shared" si="434"/>
        <v>0</v>
      </c>
      <c r="BA406" s="884">
        <f t="shared" si="435"/>
        <v>0</v>
      </c>
      <c r="BB406" s="883">
        <f t="shared" si="436"/>
        <v>0</v>
      </c>
      <c r="BC406" s="884">
        <f t="shared" si="437"/>
        <v>0</v>
      </c>
      <c r="BD406" s="883">
        <f t="shared" si="438"/>
        <v>0</v>
      </c>
      <c r="BE406" s="886">
        <f t="shared" si="439"/>
        <v>0</v>
      </c>
      <c r="BF406" s="886">
        <f t="shared" si="440"/>
        <v>0</v>
      </c>
      <c r="BG406" s="888">
        <f t="shared" si="441"/>
        <v>0</v>
      </c>
      <c r="BH406" s="886">
        <f t="shared" si="442"/>
        <v>0</v>
      </c>
      <c r="BI406" s="886">
        <f t="shared" si="443"/>
        <v>0</v>
      </c>
      <c r="BJ406" s="890">
        <f t="shared" si="444"/>
        <v>0</v>
      </c>
      <c r="BK406" s="885">
        <f t="shared" si="445"/>
        <v>0</v>
      </c>
      <c r="BL406" s="885">
        <f t="shared" si="446"/>
        <v>0</v>
      </c>
      <c r="BM406" s="762"/>
      <c r="BN406" s="764"/>
      <c r="BO406" s="770"/>
      <c r="BP406" s="763"/>
      <c r="BQ406" s="764"/>
      <c r="BR406" s="770"/>
      <c r="BS406" s="768">
        <f t="shared" si="447"/>
        <v>0</v>
      </c>
      <c r="BT406" s="768">
        <f t="shared" si="448"/>
        <v>0</v>
      </c>
      <c r="BU406" s="771">
        <f t="shared" si="449"/>
        <v>0</v>
      </c>
      <c r="BV406" s="772"/>
      <c r="BW406" s="767"/>
      <c r="BX406" s="765"/>
      <c r="BY406" s="772"/>
      <c r="BZ406" s="767"/>
      <c r="CA406" s="765"/>
      <c r="CB406" s="772"/>
      <c r="CC406" s="767"/>
      <c r="CD406" s="765"/>
      <c r="CE406" s="773">
        <f t="shared" si="450"/>
        <v>0</v>
      </c>
      <c r="CF406" s="774">
        <f t="shared" si="451"/>
        <v>0</v>
      </c>
      <c r="CG406" s="775">
        <f t="shared" si="452"/>
        <v>0</v>
      </c>
      <c r="CH406" s="772"/>
      <c r="CI406" s="767"/>
      <c r="CJ406" s="776"/>
      <c r="CK406" s="874">
        <v>1234</v>
      </c>
      <c r="CL406" s="778">
        <v>1055</v>
      </c>
      <c r="CM406" s="764">
        <v>1268</v>
      </c>
      <c r="CN406" s="764">
        <v>1275</v>
      </c>
      <c r="CO406" s="779">
        <v>1538</v>
      </c>
      <c r="CP406" s="1048">
        <v>2078</v>
      </c>
      <c r="CQ406" s="777">
        <v>647</v>
      </c>
      <c r="CR406" s="778">
        <v>544</v>
      </c>
      <c r="CS406" s="778">
        <v>547</v>
      </c>
      <c r="CT406" s="778">
        <v>491</v>
      </c>
      <c r="CU406" s="778">
        <v>685</v>
      </c>
      <c r="CV406" s="764">
        <v>685</v>
      </c>
      <c r="CW406" s="767">
        <v>861</v>
      </c>
      <c r="CX406" s="765">
        <v>707</v>
      </c>
      <c r="CY406" s="777"/>
      <c r="CZ406" s="778"/>
      <c r="DA406" s="778"/>
      <c r="DB406" s="778"/>
      <c r="DC406" s="778"/>
      <c r="DD406" s="779"/>
      <c r="DE406" s="779"/>
      <c r="DF406" s="776"/>
      <c r="DG406" s="892">
        <f t="shared" ref="DG406:DG469" si="470">IF(CQ406&gt;0,CQ406-CY406,)</f>
        <v>647</v>
      </c>
      <c r="DH406" s="884">
        <f t="shared" si="453"/>
        <v>647</v>
      </c>
      <c r="DI406" s="883">
        <f t="shared" ref="DI406:DI469" si="471">IF(CR406&gt;0,CR406-CZ406,)</f>
        <v>544</v>
      </c>
      <c r="DJ406" s="884">
        <f t="shared" si="454"/>
        <v>544</v>
      </c>
      <c r="DK406" s="883">
        <f t="shared" ref="DK406:DK469" si="472">IF(CS406&gt;0,CS406-DA406,)</f>
        <v>547</v>
      </c>
      <c r="DL406" s="884">
        <f t="shared" si="455"/>
        <v>547</v>
      </c>
      <c r="DM406" s="888">
        <f t="shared" si="414"/>
        <v>491</v>
      </c>
      <c r="DN406" s="886">
        <f t="shared" si="456"/>
        <v>491</v>
      </c>
      <c r="DO406" s="886">
        <f t="shared" si="415"/>
        <v>491</v>
      </c>
      <c r="DP406" s="888">
        <f t="shared" ref="DP406:DP469" si="473">IF(CU406&gt;0,CU406-DC406,)</f>
        <v>685</v>
      </c>
      <c r="DQ406" s="886">
        <f t="shared" si="457"/>
        <v>685</v>
      </c>
      <c r="DR406" s="886">
        <f t="shared" si="416"/>
        <v>685</v>
      </c>
      <c r="DS406" s="888">
        <f t="shared" ref="DS406:DS469" si="474">IF(CV406&gt;0,CV406-DD406,)</f>
        <v>685</v>
      </c>
      <c r="DT406" s="886">
        <f t="shared" si="458"/>
        <v>685</v>
      </c>
      <c r="DU406" s="886">
        <f t="shared" si="417"/>
        <v>685</v>
      </c>
      <c r="DV406" s="886">
        <f t="shared" si="459"/>
        <v>685</v>
      </c>
      <c r="DW406" s="888">
        <f t="shared" ref="DW406:DW469" si="475">IF(CW406&gt;0,CW406-DE406,)</f>
        <v>861</v>
      </c>
      <c r="DX406" s="886">
        <f t="shared" si="460"/>
        <v>861</v>
      </c>
      <c r="DY406" s="886">
        <f t="shared" si="461"/>
        <v>861</v>
      </c>
      <c r="DZ406" s="954">
        <f t="shared" si="418"/>
        <v>707</v>
      </c>
      <c r="EA406" s="885">
        <f t="shared" si="462"/>
        <v>707</v>
      </c>
      <c r="EB406" s="885">
        <f t="shared" si="463"/>
        <v>707</v>
      </c>
      <c r="EC406" s="772">
        <v>406</v>
      </c>
      <c r="ED406" s="779">
        <v>504</v>
      </c>
      <c r="EE406" s="781">
        <v>396</v>
      </c>
      <c r="EF406" s="763">
        <v>28</v>
      </c>
      <c r="EG406" s="767">
        <v>27</v>
      </c>
      <c r="EH406" s="782">
        <v>17</v>
      </c>
      <c r="EI406" s="774">
        <f t="shared" si="464"/>
        <v>251</v>
      </c>
      <c r="EJ406" s="774">
        <f t="shared" si="465"/>
        <v>330</v>
      </c>
      <c r="EK406" s="775">
        <f t="shared" si="466"/>
        <v>294</v>
      </c>
      <c r="EL406" s="772">
        <v>80</v>
      </c>
      <c r="EM406" s="767">
        <v>128</v>
      </c>
      <c r="EN406" s="770">
        <v>96</v>
      </c>
      <c r="EO406" s="772">
        <v>89</v>
      </c>
      <c r="EP406" s="767">
        <v>142</v>
      </c>
      <c r="EQ406" s="782">
        <v>130</v>
      </c>
      <c r="ER406" s="772">
        <v>33</v>
      </c>
      <c r="ES406" s="779">
        <v>64</v>
      </c>
      <c r="ET406" s="770">
        <v>68</v>
      </c>
      <c r="EU406" s="774">
        <f t="shared" si="467"/>
        <v>289</v>
      </c>
      <c r="EV406" s="774">
        <f t="shared" si="468"/>
        <v>351</v>
      </c>
      <c r="EW406" s="775">
        <f t="shared" si="469"/>
        <v>391</v>
      </c>
      <c r="EX406" s="772">
        <v>206</v>
      </c>
      <c r="EY406" s="767">
        <v>160</v>
      </c>
      <c r="EZ406" s="770">
        <v>152</v>
      </c>
    </row>
    <row r="407" spans="1:156">
      <c r="A407" s="738" t="s">
        <v>79</v>
      </c>
      <c r="B407" s="735" t="s">
        <v>1100</v>
      </c>
      <c r="C407" s="826"/>
      <c r="D407" s="789">
        <v>218830</v>
      </c>
      <c r="E407" s="791">
        <v>9</v>
      </c>
      <c r="F407" s="762"/>
      <c r="G407" s="763"/>
      <c r="H407" s="763"/>
      <c r="I407" s="764"/>
      <c r="J407" s="764"/>
      <c r="K407" s="764"/>
      <c r="L407" s="765"/>
      <c r="M407" s="762"/>
      <c r="N407" s="763"/>
      <c r="O407" s="766"/>
      <c r="P407" s="766"/>
      <c r="Q407" s="763"/>
      <c r="R407" s="763"/>
      <c r="S407" s="763"/>
      <c r="T407" s="763"/>
      <c r="U407" s="763"/>
      <c r="V407" s="764"/>
      <c r="W407" s="767"/>
      <c r="X407" s="765"/>
      <c r="Y407" s="762"/>
      <c r="Z407" s="763"/>
      <c r="AA407" s="763"/>
      <c r="AB407" s="763"/>
      <c r="AC407" s="764"/>
      <c r="AD407" s="767"/>
      <c r="AE407" s="763"/>
      <c r="AF407" s="763"/>
      <c r="AG407" s="763"/>
      <c r="AH407" s="764"/>
      <c r="AI407" s="767"/>
      <c r="AJ407" s="765"/>
      <c r="AK407" s="892">
        <f t="shared" si="419"/>
        <v>0</v>
      </c>
      <c r="AL407" s="884">
        <f t="shared" si="420"/>
        <v>0</v>
      </c>
      <c r="AM407" s="883">
        <f t="shared" si="421"/>
        <v>0</v>
      </c>
      <c r="AN407" s="884">
        <f t="shared" si="422"/>
        <v>0</v>
      </c>
      <c r="AO407" s="883">
        <f t="shared" si="423"/>
        <v>0</v>
      </c>
      <c r="AP407" s="884">
        <f t="shared" si="424"/>
        <v>0</v>
      </c>
      <c r="AQ407" s="768">
        <f t="shared" si="425"/>
        <v>0</v>
      </c>
      <c r="AR407" s="883">
        <f t="shared" si="426"/>
        <v>0</v>
      </c>
      <c r="AS407" s="886">
        <f t="shared" si="427"/>
        <v>0</v>
      </c>
      <c r="AT407" s="888">
        <f t="shared" si="428"/>
        <v>0</v>
      </c>
      <c r="AU407" s="886">
        <f t="shared" si="429"/>
        <v>0</v>
      </c>
      <c r="AV407" s="886">
        <f t="shared" si="430"/>
        <v>0</v>
      </c>
      <c r="AW407" s="888">
        <f t="shared" si="431"/>
        <v>0</v>
      </c>
      <c r="AX407" s="886">
        <f t="shared" si="432"/>
        <v>0</v>
      </c>
      <c r="AY407" s="886">
        <f t="shared" si="433"/>
        <v>0</v>
      </c>
      <c r="AZ407" s="888">
        <f t="shared" si="434"/>
        <v>0</v>
      </c>
      <c r="BA407" s="884">
        <f t="shared" si="435"/>
        <v>0</v>
      </c>
      <c r="BB407" s="883">
        <f t="shared" si="436"/>
        <v>0</v>
      </c>
      <c r="BC407" s="884">
        <f t="shared" si="437"/>
        <v>0</v>
      </c>
      <c r="BD407" s="883">
        <f t="shared" si="438"/>
        <v>0</v>
      </c>
      <c r="BE407" s="886">
        <f t="shared" si="439"/>
        <v>0</v>
      </c>
      <c r="BF407" s="886">
        <f t="shared" si="440"/>
        <v>0</v>
      </c>
      <c r="BG407" s="888">
        <f t="shared" si="441"/>
        <v>0</v>
      </c>
      <c r="BH407" s="886">
        <f t="shared" si="442"/>
        <v>0</v>
      </c>
      <c r="BI407" s="886">
        <f t="shared" si="443"/>
        <v>0</v>
      </c>
      <c r="BJ407" s="890">
        <f t="shared" si="444"/>
        <v>0</v>
      </c>
      <c r="BK407" s="885">
        <f t="shared" si="445"/>
        <v>0</v>
      </c>
      <c r="BL407" s="885">
        <f t="shared" si="446"/>
        <v>0</v>
      </c>
      <c r="BM407" s="762"/>
      <c r="BN407" s="764"/>
      <c r="BO407" s="770"/>
      <c r="BP407" s="763"/>
      <c r="BQ407" s="764"/>
      <c r="BR407" s="770"/>
      <c r="BS407" s="768">
        <f t="shared" si="447"/>
        <v>0</v>
      </c>
      <c r="BT407" s="768">
        <f t="shared" si="448"/>
        <v>0</v>
      </c>
      <c r="BU407" s="771">
        <f t="shared" si="449"/>
        <v>0</v>
      </c>
      <c r="BV407" s="772"/>
      <c r="BW407" s="767"/>
      <c r="BX407" s="765"/>
      <c r="BY407" s="772"/>
      <c r="BZ407" s="767"/>
      <c r="CA407" s="765"/>
      <c r="CB407" s="772"/>
      <c r="CC407" s="767"/>
      <c r="CD407" s="765"/>
      <c r="CE407" s="773">
        <f t="shared" si="450"/>
        <v>0</v>
      </c>
      <c r="CF407" s="774">
        <f t="shared" si="451"/>
        <v>0</v>
      </c>
      <c r="CG407" s="775">
        <f t="shared" si="452"/>
        <v>0</v>
      </c>
      <c r="CH407" s="772"/>
      <c r="CI407" s="767"/>
      <c r="CJ407" s="776"/>
      <c r="CK407" s="874">
        <v>1619</v>
      </c>
      <c r="CL407" s="778">
        <v>1388</v>
      </c>
      <c r="CM407" s="764">
        <v>1507</v>
      </c>
      <c r="CN407" s="764">
        <v>1554</v>
      </c>
      <c r="CO407" s="779">
        <v>1814</v>
      </c>
      <c r="CP407" s="1048">
        <v>2882</v>
      </c>
      <c r="CQ407" s="777">
        <v>625</v>
      </c>
      <c r="CR407" s="778">
        <v>643</v>
      </c>
      <c r="CS407" s="778">
        <v>848</v>
      </c>
      <c r="CT407" s="778">
        <v>656</v>
      </c>
      <c r="CU407" s="778">
        <v>775</v>
      </c>
      <c r="CV407" s="764">
        <v>733</v>
      </c>
      <c r="CW407" s="767">
        <v>919</v>
      </c>
      <c r="CX407" s="765">
        <v>897</v>
      </c>
      <c r="CY407" s="777"/>
      <c r="CZ407" s="778"/>
      <c r="DA407" s="778"/>
      <c r="DB407" s="778"/>
      <c r="DC407" s="778"/>
      <c r="DD407" s="779"/>
      <c r="DE407" s="779"/>
      <c r="DF407" s="776"/>
      <c r="DG407" s="892">
        <f t="shared" si="470"/>
        <v>625</v>
      </c>
      <c r="DH407" s="884">
        <f t="shared" si="453"/>
        <v>625</v>
      </c>
      <c r="DI407" s="883">
        <f t="shared" si="471"/>
        <v>643</v>
      </c>
      <c r="DJ407" s="884">
        <f t="shared" si="454"/>
        <v>643</v>
      </c>
      <c r="DK407" s="883">
        <f t="shared" si="472"/>
        <v>848</v>
      </c>
      <c r="DL407" s="884">
        <f t="shared" si="455"/>
        <v>848</v>
      </c>
      <c r="DM407" s="888">
        <f t="shared" si="414"/>
        <v>656</v>
      </c>
      <c r="DN407" s="886">
        <f t="shared" si="456"/>
        <v>656</v>
      </c>
      <c r="DO407" s="886">
        <f t="shared" si="415"/>
        <v>656</v>
      </c>
      <c r="DP407" s="888">
        <f t="shared" si="473"/>
        <v>775</v>
      </c>
      <c r="DQ407" s="886">
        <f t="shared" si="457"/>
        <v>775</v>
      </c>
      <c r="DR407" s="886">
        <f t="shared" si="416"/>
        <v>775</v>
      </c>
      <c r="DS407" s="888">
        <f t="shared" si="474"/>
        <v>733</v>
      </c>
      <c r="DT407" s="886">
        <f t="shared" si="458"/>
        <v>733</v>
      </c>
      <c r="DU407" s="886">
        <f t="shared" si="417"/>
        <v>733</v>
      </c>
      <c r="DV407" s="886">
        <f t="shared" si="459"/>
        <v>733</v>
      </c>
      <c r="DW407" s="888">
        <f t="shared" si="475"/>
        <v>919</v>
      </c>
      <c r="DX407" s="886">
        <f t="shared" si="460"/>
        <v>919</v>
      </c>
      <c r="DY407" s="886">
        <f t="shared" si="461"/>
        <v>919</v>
      </c>
      <c r="DZ407" s="954">
        <f t="shared" si="418"/>
        <v>897</v>
      </c>
      <c r="EA407" s="885">
        <f t="shared" si="462"/>
        <v>897</v>
      </c>
      <c r="EB407" s="885">
        <f t="shared" si="463"/>
        <v>897</v>
      </c>
      <c r="EC407" s="772">
        <v>417</v>
      </c>
      <c r="ED407" s="779">
        <v>497</v>
      </c>
      <c r="EE407" s="781">
        <v>516</v>
      </c>
      <c r="EF407" s="763">
        <v>29</v>
      </c>
      <c r="EG407" s="767">
        <v>31</v>
      </c>
      <c r="EH407" s="782">
        <v>26</v>
      </c>
      <c r="EI407" s="774">
        <f t="shared" si="464"/>
        <v>287</v>
      </c>
      <c r="EJ407" s="774">
        <f t="shared" si="465"/>
        <v>391</v>
      </c>
      <c r="EK407" s="775">
        <f t="shared" si="466"/>
        <v>355</v>
      </c>
      <c r="EL407" s="772">
        <v>91</v>
      </c>
      <c r="EM407" s="767">
        <v>73</v>
      </c>
      <c r="EN407" s="770">
        <v>81</v>
      </c>
      <c r="EO407" s="772">
        <v>149</v>
      </c>
      <c r="EP407" s="767">
        <v>147</v>
      </c>
      <c r="EQ407" s="782">
        <v>141</v>
      </c>
      <c r="ER407" s="772">
        <v>59</v>
      </c>
      <c r="ES407" s="779">
        <v>68</v>
      </c>
      <c r="ET407" s="770">
        <v>56</v>
      </c>
      <c r="EU407" s="774">
        <f t="shared" si="467"/>
        <v>357</v>
      </c>
      <c r="EV407" s="774">
        <f t="shared" si="468"/>
        <v>487</v>
      </c>
      <c r="EW407" s="775">
        <f t="shared" si="469"/>
        <v>455</v>
      </c>
      <c r="EX407" s="772">
        <v>157</v>
      </c>
      <c r="EY407" s="767">
        <v>172</v>
      </c>
      <c r="EZ407" s="770">
        <v>221</v>
      </c>
    </row>
    <row r="408" spans="1:156">
      <c r="A408" s="738" t="s">
        <v>79</v>
      </c>
      <c r="B408" s="739" t="s">
        <v>1102</v>
      </c>
      <c r="C408" s="826"/>
      <c r="D408" s="789">
        <v>218991</v>
      </c>
      <c r="E408" s="791">
        <v>9</v>
      </c>
      <c r="F408" s="762"/>
      <c r="G408" s="763"/>
      <c r="H408" s="763"/>
      <c r="I408" s="764"/>
      <c r="J408" s="764"/>
      <c r="K408" s="764"/>
      <c r="L408" s="765"/>
      <c r="M408" s="762"/>
      <c r="N408" s="763"/>
      <c r="O408" s="766"/>
      <c r="P408" s="766"/>
      <c r="Q408" s="763"/>
      <c r="R408" s="763"/>
      <c r="S408" s="763"/>
      <c r="T408" s="763"/>
      <c r="U408" s="763"/>
      <c r="V408" s="764"/>
      <c r="W408" s="767"/>
      <c r="X408" s="765"/>
      <c r="Y408" s="762"/>
      <c r="Z408" s="763"/>
      <c r="AA408" s="763"/>
      <c r="AB408" s="763"/>
      <c r="AC408" s="764"/>
      <c r="AD408" s="767"/>
      <c r="AE408" s="763"/>
      <c r="AF408" s="763"/>
      <c r="AG408" s="763"/>
      <c r="AH408" s="764"/>
      <c r="AI408" s="767"/>
      <c r="AJ408" s="765"/>
      <c r="AK408" s="892">
        <f t="shared" si="419"/>
        <v>0</v>
      </c>
      <c r="AL408" s="884">
        <f t="shared" si="420"/>
        <v>0</v>
      </c>
      <c r="AM408" s="883">
        <f t="shared" si="421"/>
        <v>0</v>
      </c>
      <c r="AN408" s="884">
        <f t="shared" si="422"/>
        <v>0</v>
      </c>
      <c r="AO408" s="883">
        <f t="shared" si="423"/>
        <v>0</v>
      </c>
      <c r="AP408" s="884">
        <f t="shared" si="424"/>
        <v>0</v>
      </c>
      <c r="AQ408" s="768">
        <f t="shared" si="425"/>
        <v>0</v>
      </c>
      <c r="AR408" s="883">
        <f t="shared" si="426"/>
        <v>0</v>
      </c>
      <c r="AS408" s="886">
        <f t="shared" si="427"/>
        <v>0</v>
      </c>
      <c r="AT408" s="888">
        <f t="shared" si="428"/>
        <v>0</v>
      </c>
      <c r="AU408" s="886">
        <f t="shared" si="429"/>
        <v>0</v>
      </c>
      <c r="AV408" s="886">
        <f t="shared" si="430"/>
        <v>0</v>
      </c>
      <c r="AW408" s="888">
        <f t="shared" si="431"/>
        <v>0</v>
      </c>
      <c r="AX408" s="886">
        <f t="shared" si="432"/>
        <v>0</v>
      </c>
      <c r="AY408" s="886">
        <f t="shared" si="433"/>
        <v>0</v>
      </c>
      <c r="AZ408" s="888">
        <f t="shared" si="434"/>
        <v>0</v>
      </c>
      <c r="BA408" s="884">
        <f t="shared" si="435"/>
        <v>0</v>
      </c>
      <c r="BB408" s="883">
        <f t="shared" si="436"/>
        <v>0</v>
      </c>
      <c r="BC408" s="884">
        <f t="shared" si="437"/>
        <v>0</v>
      </c>
      <c r="BD408" s="883">
        <f t="shared" si="438"/>
        <v>0</v>
      </c>
      <c r="BE408" s="886">
        <f t="shared" si="439"/>
        <v>0</v>
      </c>
      <c r="BF408" s="886">
        <f t="shared" si="440"/>
        <v>0</v>
      </c>
      <c r="BG408" s="888">
        <f t="shared" si="441"/>
        <v>0</v>
      </c>
      <c r="BH408" s="886">
        <f t="shared" si="442"/>
        <v>0</v>
      </c>
      <c r="BI408" s="886">
        <f t="shared" si="443"/>
        <v>0</v>
      </c>
      <c r="BJ408" s="890">
        <f t="shared" si="444"/>
        <v>0</v>
      </c>
      <c r="BK408" s="885">
        <f t="shared" si="445"/>
        <v>0</v>
      </c>
      <c r="BL408" s="885">
        <f t="shared" si="446"/>
        <v>0</v>
      </c>
      <c r="BM408" s="762"/>
      <c r="BN408" s="764"/>
      <c r="BO408" s="770"/>
      <c r="BP408" s="763"/>
      <c r="BQ408" s="764"/>
      <c r="BR408" s="770"/>
      <c r="BS408" s="768">
        <f t="shared" si="447"/>
        <v>0</v>
      </c>
      <c r="BT408" s="768">
        <f t="shared" si="448"/>
        <v>0</v>
      </c>
      <c r="BU408" s="771">
        <f t="shared" si="449"/>
        <v>0</v>
      </c>
      <c r="BV408" s="772"/>
      <c r="BW408" s="767"/>
      <c r="BX408" s="765"/>
      <c r="BY408" s="772"/>
      <c r="BZ408" s="767"/>
      <c r="CA408" s="765"/>
      <c r="CB408" s="772"/>
      <c r="CC408" s="767"/>
      <c r="CD408" s="765"/>
      <c r="CE408" s="773">
        <f t="shared" si="450"/>
        <v>0</v>
      </c>
      <c r="CF408" s="774">
        <f t="shared" si="451"/>
        <v>0</v>
      </c>
      <c r="CG408" s="775">
        <f t="shared" si="452"/>
        <v>0</v>
      </c>
      <c r="CH408" s="772"/>
      <c r="CI408" s="767"/>
      <c r="CJ408" s="776"/>
      <c r="CK408" s="874">
        <v>1034</v>
      </c>
      <c r="CL408" s="778">
        <v>1564</v>
      </c>
      <c r="CM408" s="764">
        <v>1461</v>
      </c>
      <c r="CN408" s="764">
        <v>1560</v>
      </c>
      <c r="CO408" s="1047">
        <v>2850</v>
      </c>
      <c r="CP408" s="1048">
        <v>2431</v>
      </c>
      <c r="CQ408" s="777">
        <v>618</v>
      </c>
      <c r="CR408" s="778">
        <v>585</v>
      </c>
      <c r="CS408" s="778">
        <v>626</v>
      </c>
      <c r="CT408" s="778">
        <v>736</v>
      </c>
      <c r="CU408" s="778">
        <v>743</v>
      </c>
      <c r="CV408" s="764">
        <v>754</v>
      </c>
      <c r="CW408" s="767">
        <v>1020</v>
      </c>
      <c r="CX408" s="765">
        <v>904</v>
      </c>
      <c r="CY408" s="777"/>
      <c r="CZ408" s="778"/>
      <c r="DA408" s="778"/>
      <c r="DB408" s="778"/>
      <c r="DC408" s="778"/>
      <c r="DD408" s="779"/>
      <c r="DE408" s="779"/>
      <c r="DF408" s="776"/>
      <c r="DG408" s="892">
        <f t="shared" si="470"/>
        <v>618</v>
      </c>
      <c r="DH408" s="884">
        <f t="shared" si="453"/>
        <v>618</v>
      </c>
      <c r="DI408" s="883">
        <f t="shared" si="471"/>
        <v>585</v>
      </c>
      <c r="DJ408" s="884">
        <f t="shared" si="454"/>
        <v>585</v>
      </c>
      <c r="DK408" s="883">
        <f t="shared" si="472"/>
        <v>626</v>
      </c>
      <c r="DL408" s="884">
        <f t="shared" si="455"/>
        <v>626</v>
      </c>
      <c r="DM408" s="888">
        <f t="shared" si="414"/>
        <v>736</v>
      </c>
      <c r="DN408" s="886">
        <f t="shared" si="456"/>
        <v>736</v>
      </c>
      <c r="DO408" s="886">
        <f t="shared" si="415"/>
        <v>736</v>
      </c>
      <c r="DP408" s="888">
        <f t="shared" si="473"/>
        <v>743</v>
      </c>
      <c r="DQ408" s="886">
        <f t="shared" si="457"/>
        <v>743</v>
      </c>
      <c r="DR408" s="886">
        <f t="shared" si="416"/>
        <v>743</v>
      </c>
      <c r="DS408" s="888">
        <f t="shared" si="474"/>
        <v>754</v>
      </c>
      <c r="DT408" s="886">
        <f t="shared" si="458"/>
        <v>754</v>
      </c>
      <c r="DU408" s="886">
        <f t="shared" si="417"/>
        <v>754</v>
      </c>
      <c r="DV408" s="886">
        <f t="shared" si="459"/>
        <v>754</v>
      </c>
      <c r="DW408" s="888">
        <f t="shared" si="475"/>
        <v>1020</v>
      </c>
      <c r="DX408" s="886">
        <f t="shared" si="460"/>
        <v>1020</v>
      </c>
      <c r="DY408" s="886">
        <f t="shared" si="461"/>
        <v>1020</v>
      </c>
      <c r="DZ408" s="954">
        <f t="shared" si="418"/>
        <v>904</v>
      </c>
      <c r="EA408" s="885">
        <f t="shared" si="462"/>
        <v>904</v>
      </c>
      <c r="EB408" s="885">
        <f t="shared" si="463"/>
        <v>904</v>
      </c>
      <c r="EC408" s="772">
        <v>436</v>
      </c>
      <c r="ED408" s="779">
        <v>531</v>
      </c>
      <c r="EE408" s="781">
        <v>495</v>
      </c>
      <c r="EF408" s="763">
        <v>25</v>
      </c>
      <c r="EG408" s="767">
        <v>48</v>
      </c>
      <c r="EH408" s="782">
        <v>41</v>
      </c>
      <c r="EI408" s="774">
        <f t="shared" si="464"/>
        <v>293</v>
      </c>
      <c r="EJ408" s="774">
        <f t="shared" si="465"/>
        <v>441</v>
      </c>
      <c r="EK408" s="775">
        <f t="shared" si="466"/>
        <v>368</v>
      </c>
      <c r="EL408" s="772">
        <v>86</v>
      </c>
      <c r="EM408" s="767">
        <v>116</v>
      </c>
      <c r="EN408" s="770">
        <v>98</v>
      </c>
      <c r="EO408" s="772">
        <v>142</v>
      </c>
      <c r="EP408" s="767">
        <v>119</v>
      </c>
      <c r="EQ408" s="782">
        <v>141</v>
      </c>
      <c r="ER408" s="772">
        <v>64</v>
      </c>
      <c r="ES408" s="779">
        <v>80</v>
      </c>
      <c r="ET408" s="770">
        <v>62</v>
      </c>
      <c r="EU408" s="774">
        <f t="shared" si="467"/>
        <v>444</v>
      </c>
      <c r="EV408" s="774">
        <f t="shared" si="468"/>
        <v>428</v>
      </c>
      <c r="EW408" s="775">
        <f t="shared" si="469"/>
        <v>453</v>
      </c>
      <c r="EX408" s="772">
        <v>149</v>
      </c>
      <c r="EY408" s="767">
        <v>128</v>
      </c>
      <c r="EZ408" s="770">
        <v>139</v>
      </c>
    </row>
    <row r="409" spans="1:156">
      <c r="A409" s="738" t="s">
        <v>79</v>
      </c>
      <c r="B409" s="739" t="s">
        <v>1103</v>
      </c>
      <c r="C409" s="837"/>
      <c r="D409" s="789">
        <v>217989</v>
      </c>
      <c r="E409" s="791">
        <v>10</v>
      </c>
      <c r="F409" s="762"/>
      <c r="G409" s="763"/>
      <c r="H409" s="763"/>
      <c r="I409" s="764"/>
      <c r="J409" s="764"/>
      <c r="K409" s="764"/>
      <c r="L409" s="765"/>
      <c r="M409" s="762"/>
      <c r="N409" s="763"/>
      <c r="O409" s="766"/>
      <c r="P409" s="766"/>
      <c r="Q409" s="763"/>
      <c r="R409" s="763"/>
      <c r="S409" s="763"/>
      <c r="T409" s="763"/>
      <c r="U409" s="763"/>
      <c r="V409" s="764"/>
      <c r="W409" s="767"/>
      <c r="X409" s="765"/>
      <c r="Y409" s="762"/>
      <c r="Z409" s="763"/>
      <c r="AA409" s="763"/>
      <c r="AB409" s="763"/>
      <c r="AC409" s="764"/>
      <c r="AD409" s="767"/>
      <c r="AE409" s="763"/>
      <c r="AF409" s="763"/>
      <c r="AG409" s="763"/>
      <c r="AH409" s="764"/>
      <c r="AI409" s="767"/>
      <c r="AJ409" s="765"/>
      <c r="AK409" s="892">
        <f t="shared" si="419"/>
        <v>0</v>
      </c>
      <c r="AL409" s="884">
        <f t="shared" si="420"/>
        <v>0</v>
      </c>
      <c r="AM409" s="883">
        <f t="shared" si="421"/>
        <v>0</v>
      </c>
      <c r="AN409" s="884">
        <f t="shared" si="422"/>
        <v>0</v>
      </c>
      <c r="AO409" s="883">
        <f t="shared" si="423"/>
        <v>0</v>
      </c>
      <c r="AP409" s="884">
        <f t="shared" si="424"/>
        <v>0</v>
      </c>
      <c r="AQ409" s="768">
        <f t="shared" si="425"/>
        <v>0</v>
      </c>
      <c r="AR409" s="883">
        <f t="shared" si="426"/>
        <v>0</v>
      </c>
      <c r="AS409" s="886">
        <f t="shared" si="427"/>
        <v>0</v>
      </c>
      <c r="AT409" s="888">
        <f t="shared" si="428"/>
        <v>0</v>
      </c>
      <c r="AU409" s="886">
        <f t="shared" si="429"/>
        <v>0</v>
      </c>
      <c r="AV409" s="886">
        <f t="shared" si="430"/>
        <v>0</v>
      </c>
      <c r="AW409" s="888">
        <f t="shared" si="431"/>
        <v>0</v>
      </c>
      <c r="AX409" s="886">
        <f t="shared" si="432"/>
        <v>0</v>
      </c>
      <c r="AY409" s="886">
        <f t="shared" si="433"/>
        <v>0</v>
      </c>
      <c r="AZ409" s="888">
        <f t="shared" si="434"/>
        <v>0</v>
      </c>
      <c r="BA409" s="884">
        <f t="shared" si="435"/>
        <v>0</v>
      </c>
      <c r="BB409" s="883">
        <f t="shared" si="436"/>
        <v>0</v>
      </c>
      <c r="BC409" s="884">
        <f t="shared" si="437"/>
        <v>0</v>
      </c>
      <c r="BD409" s="883">
        <f t="shared" si="438"/>
        <v>0</v>
      </c>
      <c r="BE409" s="886">
        <f t="shared" si="439"/>
        <v>0</v>
      </c>
      <c r="BF409" s="886">
        <f t="shared" si="440"/>
        <v>0</v>
      </c>
      <c r="BG409" s="888">
        <f t="shared" si="441"/>
        <v>0</v>
      </c>
      <c r="BH409" s="886">
        <f t="shared" si="442"/>
        <v>0</v>
      </c>
      <c r="BI409" s="886">
        <f t="shared" si="443"/>
        <v>0</v>
      </c>
      <c r="BJ409" s="890">
        <f t="shared" si="444"/>
        <v>0</v>
      </c>
      <c r="BK409" s="885">
        <f t="shared" si="445"/>
        <v>0</v>
      </c>
      <c r="BL409" s="885">
        <f t="shared" si="446"/>
        <v>0</v>
      </c>
      <c r="BM409" s="762"/>
      <c r="BN409" s="764"/>
      <c r="BO409" s="770"/>
      <c r="BP409" s="763"/>
      <c r="BQ409" s="764"/>
      <c r="BR409" s="770"/>
      <c r="BS409" s="768">
        <f t="shared" si="447"/>
        <v>0</v>
      </c>
      <c r="BT409" s="768">
        <f t="shared" si="448"/>
        <v>0</v>
      </c>
      <c r="BU409" s="771">
        <f t="shared" si="449"/>
        <v>0</v>
      </c>
      <c r="BV409" s="772"/>
      <c r="BW409" s="767"/>
      <c r="BX409" s="765"/>
      <c r="BY409" s="772"/>
      <c r="BZ409" s="767"/>
      <c r="CA409" s="765"/>
      <c r="CB409" s="772"/>
      <c r="CC409" s="767"/>
      <c r="CD409" s="765"/>
      <c r="CE409" s="773">
        <f t="shared" si="450"/>
        <v>0</v>
      </c>
      <c r="CF409" s="774">
        <f t="shared" si="451"/>
        <v>0</v>
      </c>
      <c r="CG409" s="775">
        <f t="shared" si="452"/>
        <v>0</v>
      </c>
      <c r="CH409" s="772"/>
      <c r="CI409" s="767"/>
      <c r="CJ409" s="776"/>
      <c r="CK409" s="874">
        <v>633</v>
      </c>
      <c r="CL409" s="778">
        <v>685</v>
      </c>
      <c r="CM409" s="764">
        <v>863</v>
      </c>
      <c r="CN409" s="764">
        <v>780</v>
      </c>
      <c r="CO409" s="779">
        <v>449</v>
      </c>
      <c r="CP409" s="1048">
        <v>420</v>
      </c>
      <c r="CQ409" s="777">
        <v>324</v>
      </c>
      <c r="CR409" s="778">
        <v>330</v>
      </c>
      <c r="CS409" s="778">
        <v>389</v>
      </c>
      <c r="CT409" s="778">
        <v>442</v>
      </c>
      <c r="CU409" s="778">
        <v>414</v>
      </c>
      <c r="CV409" s="764">
        <v>450</v>
      </c>
      <c r="CW409" s="767">
        <v>347</v>
      </c>
      <c r="CX409" s="765">
        <v>263</v>
      </c>
      <c r="CY409" s="777"/>
      <c r="CZ409" s="778"/>
      <c r="DA409" s="778"/>
      <c r="DB409" s="778"/>
      <c r="DC409" s="778"/>
      <c r="DD409" s="779"/>
      <c r="DE409" s="779"/>
      <c r="DF409" s="776"/>
      <c r="DG409" s="892">
        <f t="shared" si="470"/>
        <v>324</v>
      </c>
      <c r="DH409" s="884">
        <f t="shared" si="453"/>
        <v>324</v>
      </c>
      <c r="DI409" s="883">
        <f t="shared" si="471"/>
        <v>330</v>
      </c>
      <c r="DJ409" s="884">
        <f t="shared" si="454"/>
        <v>330</v>
      </c>
      <c r="DK409" s="883">
        <f t="shared" si="472"/>
        <v>389</v>
      </c>
      <c r="DL409" s="884">
        <f t="shared" si="455"/>
        <v>389</v>
      </c>
      <c r="DM409" s="888">
        <f t="shared" si="414"/>
        <v>442</v>
      </c>
      <c r="DN409" s="886">
        <f t="shared" si="456"/>
        <v>442</v>
      </c>
      <c r="DO409" s="886">
        <f t="shared" si="415"/>
        <v>442</v>
      </c>
      <c r="DP409" s="888">
        <f t="shared" si="473"/>
        <v>414</v>
      </c>
      <c r="DQ409" s="886">
        <f t="shared" si="457"/>
        <v>414</v>
      </c>
      <c r="DR409" s="886">
        <f t="shared" si="416"/>
        <v>414</v>
      </c>
      <c r="DS409" s="888">
        <f t="shared" si="474"/>
        <v>450</v>
      </c>
      <c r="DT409" s="886">
        <f t="shared" si="458"/>
        <v>450</v>
      </c>
      <c r="DU409" s="886">
        <f t="shared" si="417"/>
        <v>450</v>
      </c>
      <c r="DV409" s="886">
        <f t="shared" si="459"/>
        <v>450</v>
      </c>
      <c r="DW409" s="888">
        <f t="shared" si="475"/>
        <v>347</v>
      </c>
      <c r="DX409" s="886">
        <f t="shared" si="460"/>
        <v>347</v>
      </c>
      <c r="DY409" s="886">
        <f t="shared" si="461"/>
        <v>347</v>
      </c>
      <c r="DZ409" s="954">
        <f t="shared" si="418"/>
        <v>263</v>
      </c>
      <c r="EA409" s="885">
        <f t="shared" si="462"/>
        <v>263</v>
      </c>
      <c r="EB409" s="885">
        <f t="shared" si="463"/>
        <v>263</v>
      </c>
      <c r="EC409" s="772">
        <v>153</v>
      </c>
      <c r="ED409" s="779">
        <v>111</v>
      </c>
      <c r="EE409" s="781">
        <v>131</v>
      </c>
      <c r="EF409" s="763">
        <v>26</v>
      </c>
      <c r="EG409" s="767">
        <v>18</v>
      </c>
      <c r="EH409" s="782">
        <v>20</v>
      </c>
      <c r="EI409" s="774">
        <f t="shared" si="464"/>
        <v>271</v>
      </c>
      <c r="EJ409" s="774">
        <f t="shared" si="465"/>
        <v>218</v>
      </c>
      <c r="EK409" s="775">
        <f t="shared" si="466"/>
        <v>112</v>
      </c>
      <c r="EL409" s="772">
        <v>60</v>
      </c>
      <c r="EM409" s="767">
        <v>54</v>
      </c>
      <c r="EN409" s="770">
        <v>51</v>
      </c>
      <c r="EO409" s="772">
        <v>39</v>
      </c>
      <c r="EP409" s="767">
        <v>30</v>
      </c>
      <c r="EQ409" s="782">
        <v>36</v>
      </c>
      <c r="ER409" s="772">
        <v>35</v>
      </c>
      <c r="ES409" s="779">
        <v>36</v>
      </c>
      <c r="ET409" s="770">
        <v>46</v>
      </c>
      <c r="EU409" s="774">
        <f t="shared" si="467"/>
        <v>308</v>
      </c>
      <c r="EV409" s="774">
        <f t="shared" si="468"/>
        <v>294</v>
      </c>
      <c r="EW409" s="775">
        <f t="shared" si="469"/>
        <v>317</v>
      </c>
      <c r="EX409" s="772">
        <v>53</v>
      </c>
      <c r="EY409" s="767">
        <v>74</v>
      </c>
      <c r="EZ409" s="770">
        <v>68</v>
      </c>
    </row>
    <row r="410" spans="1:156">
      <c r="A410" s="738" t="s">
        <v>79</v>
      </c>
      <c r="B410" s="739" t="s">
        <v>1104</v>
      </c>
      <c r="C410" s="837"/>
      <c r="D410" s="789">
        <v>217837</v>
      </c>
      <c r="E410" s="791">
        <v>10</v>
      </c>
      <c r="F410" s="762"/>
      <c r="G410" s="763"/>
      <c r="H410" s="763"/>
      <c r="I410" s="764"/>
      <c r="J410" s="764"/>
      <c r="K410" s="764"/>
      <c r="L410" s="765"/>
      <c r="M410" s="762"/>
      <c r="N410" s="763"/>
      <c r="O410" s="766"/>
      <c r="P410" s="766"/>
      <c r="Q410" s="763"/>
      <c r="R410" s="763"/>
      <c r="S410" s="763"/>
      <c r="T410" s="763"/>
      <c r="U410" s="763"/>
      <c r="V410" s="764"/>
      <c r="W410" s="767"/>
      <c r="X410" s="765"/>
      <c r="Y410" s="762"/>
      <c r="Z410" s="763"/>
      <c r="AA410" s="763"/>
      <c r="AB410" s="763"/>
      <c r="AC410" s="764"/>
      <c r="AD410" s="767"/>
      <c r="AE410" s="763"/>
      <c r="AF410" s="763"/>
      <c r="AG410" s="763"/>
      <c r="AH410" s="764"/>
      <c r="AI410" s="767"/>
      <c r="AJ410" s="765"/>
      <c r="AK410" s="892">
        <f t="shared" si="419"/>
        <v>0</v>
      </c>
      <c r="AL410" s="884">
        <f t="shared" si="420"/>
        <v>0</v>
      </c>
      <c r="AM410" s="883">
        <f t="shared" si="421"/>
        <v>0</v>
      </c>
      <c r="AN410" s="884">
        <f t="shared" si="422"/>
        <v>0</v>
      </c>
      <c r="AO410" s="883">
        <f t="shared" si="423"/>
        <v>0</v>
      </c>
      <c r="AP410" s="884">
        <f t="shared" si="424"/>
        <v>0</v>
      </c>
      <c r="AQ410" s="768">
        <f t="shared" si="425"/>
        <v>0</v>
      </c>
      <c r="AR410" s="883">
        <f t="shared" si="426"/>
        <v>0</v>
      </c>
      <c r="AS410" s="886">
        <f t="shared" si="427"/>
        <v>0</v>
      </c>
      <c r="AT410" s="888">
        <f t="shared" si="428"/>
        <v>0</v>
      </c>
      <c r="AU410" s="886">
        <f t="shared" si="429"/>
        <v>0</v>
      </c>
      <c r="AV410" s="886">
        <f t="shared" si="430"/>
        <v>0</v>
      </c>
      <c r="AW410" s="888">
        <f t="shared" si="431"/>
        <v>0</v>
      </c>
      <c r="AX410" s="886">
        <f t="shared" si="432"/>
        <v>0</v>
      </c>
      <c r="AY410" s="886">
        <f t="shared" si="433"/>
        <v>0</v>
      </c>
      <c r="AZ410" s="888">
        <f t="shared" si="434"/>
        <v>0</v>
      </c>
      <c r="BA410" s="884">
        <f t="shared" si="435"/>
        <v>0</v>
      </c>
      <c r="BB410" s="883">
        <f t="shared" si="436"/>
        <v>0</v>
      </c>
      <c r="BC410" s="884">
        <f t="shared" si="437"/>
        <v>0</v>
      </c>
      <c r="BD410" s="883">
        <f t="shared" si="438"/>
        <v>0</v>
      </c>
      <c r="BE410" s="886">
        <f t="shared" si="439"/>
        <v>0</v>
      </c>
      <c r="BF410" s="886">
        <f t="shared" si="440"/>
        <v>0</v>
      </c>
      <c r="BG410" s="888">
        <f t="shared" si="441"/>
        <v>0</v>
      </c>
      <c r="BH410" s="886">
        <f t="shared" si="442"/>
        <v>0</v>
      </c>
      <c r="BI410" s="886">
        <f t="shared" si="443"/>
        <v>0</v>
      </c>
      <c r="BJ410" s="890">
        <f t="shared" si="444"/>
        <v>0</v>
      </c>
      <c r="BK410" s="885">
        <f t="shared" si="445"/>
        <v>0</v>
      </c>
      <c r="BL410" s="885">
        <f t="shared" si="446"/>
        <v>0</v>
      </c>
      <c r="BM410" s="762"/>
      <c r="BN410" s="764"/>
      <c r="BO410" s="770"/>
      <c r="BP410" s="763"/>
      <c r="BQ410" s="764"/>
      <c r="BR410" s="770"/>
      <c r="BS410" s="768">
        <f t="shared" si="447"/>
        <v>0</v>
      </c>
      <c r="BT410" s="768">
        <f t="shared" si="448"/>
        <v>0</v>
      </c>
      <c r="BU410" s="771">
        <f t="shared" si="449"/>
        <v>0</v>
      </c>
      <c r="BV410" s="772"/>
      <c r="BW410" s="767"/>
      <c r="BX410" s="765"/>
      <c r="BY410" s="772"/>
      <c r="BZ410" s="767"/>
      <c r="CA410" s="765"/>
      <c r="CB410" s="772"/>
      <c r="CC410" s="767"/>
      <c r="CD410" s="765"/>
      <c r="CE410" s="773">
        <f t="shared" si="450"/>
        <v>0</v>
      </c>
      <c r="CF410" s="774">
        <f t="shared" si="451"/>
        <v>0</v>
      </c>
      <c r="CG410" s="775">
        <f t="shared" si="452"/>
        <v>0</v>
      </c>
      <c r="CH410" s="772"/>
      <c r="CI410" s="767"/>
      <c r="CJ410" s="776"/>
      <c r="CK410" s="874">
        <v>343</v>
      </c>
      <c r="CL410" s="778">
        <v>296</v>
      </c>
      <c r="CM410" s="764">
        <v>319</v>
      </c>
      <c r="CN410" s="764">
        <v>335</v>
      </c>
      <c r="CO410" s="779">
        <v>310</v>
      </c>
      <c r="CP410" s="1048">
        <v>474</v>
      </c>
      <c r="CQ410" s="777">
        <v>225</v>
      </c>
      <c r="CR410" s="778">
        <v>189</v>
      </c>
      <c r="CS410" s="778">
        <v>198</v>
      </c>
      <c r="CT410" s="778">
        <v>164</v>
      </c>
      <c r="CU410" s="778">
        <v>160</v>
      </c>
      <c r="CV410" s="764">
        <v>177</v>
      </c>
      <c r="CW410" s="767">
        <v>176</v>
      </c>
      <c r="CX410" s="765">
        <v>223</v>
      </c>
      <c r="CY410" s="777"/>
      <c r="CZ410" s="778"/>
      <c r="DA410" s="778"/>
      <c r="DB410" s="778"/>
      <c r="DC410" s="778"/>
      <c r="DD410" s="779"/>
      <c r="DE410" s="779"/>
      <c r="DF410" s="776"/>
      <c r="DG410" s="892">
        <f t="shared" si="470"/>
        <v>225</v>
      </c>
      <c r="DH410" s="884">
        <f t="shared" si="453"/>
        <v>225</v>
      </c>
      <c r="DI410" s="883">
        <f t="shared" si="471"/>
        <v>189</v>
      </c>
      <c r="DJ410" s="884">
        <f t="shared" si="454"/>
        <v>189</v>
      </c>
      <c r="DK410" s="883">
        <f t="shared" si="472"/>
        <v>198</v>
      </c>
      <c r="DL410" s="884">
        <f t="shared" si="455"/>
        <v>198</v>
      </c>
      <c r="DM410" s="888">
        <f t="shared" si="414"/>
        <v>164</v>
      </c>
      <c r="DN410" s="886">
        <f t="shared" si="456"/>
        <v>164</v>
      </c>
      <c r="DO410" s="886">
        <f t="shared" si="415"/>
        <v>164</v>
      </c>
      <c r="DP410" s="888">
        <f t="shared" si="473"/>
        <v>160</v>
      </c>
      <c r="DQ410" s="886">
        <f t="shared" si="457"/>
        <v>160</v>
      </c>
      <c r="DR410" s="886">
        <f t="shared" si="416"/>
        <v>160</v>
      </c>
      <c r="DS410" s="888">
        <f t="shared" si="474"/>
        <v>177</v>
      </c>
      <c r="DT410" s="886">
        <f t="shared" si="458"/>
        <v>177</v>
      </c>
      <c r="DU410" s="886">
        <f t="shared" si="417"/>
        <v>177</v>
      </c>
      <c r="DV410" s="886">
        <f t="shared" si="459"/>
        <v>177</v>
      </c>
      <c r="DW410" s="888">
        <f t="shared" si="475"/>
        <v>176</v>
      </c>
      <c r="DX410" s="886">
        <f t="shared" si="460"/>
        <v>176</v>
      </c>
      <c r="DY410" s="886">
        <f t="shared" si="461"/>
        <v>176</v>
      </c>
      <c r="DZ410" s="954">
        <f t="shared" si="418"/>
        <v>223</v>
      </c>
      <c r="EA410" s="885">
        <f t="shared" si="462"/>
        <v>223</v>
      </c>
      <c r="EB410" s="885">
        <f t="shared" si="463"/>
        <v>223</v>
      </c>
      <c r="EC410" s="772">
        <v>89</v>
      </c>
      <c r="ED410" s="779">
        <v>102</v>
      </c>
      <c r="EE410" s="781">
        <v>129</v>
      </c>
      <c r="EF410" s="763">
        <v>5</v>
      </c>
      <c r="EG410" s="767">
        <v>8</v>
      </c>
      <c r="EH410" s="782">
        <v>3</v>
      </c>
      <c r="EI410" s="774">
        <f t="shared" si="464"/>
        <v>83</v>
      </c>
      <c r="EJ410" s="774">
        <f t="shared" si="465"/>
        <v>66</v>
      </c>
      <c r="EK410" s="775">
        <f t="shared" si="466"/>
        <v>91</v>
      </c>
      <c r="EL410" s="772">
        <v>34</v>
      </c>
      <c r="EM410" s="767">
        <v>23</v>
      </c>
      <c r="EN410" s="770">
        <v>25</v>
      </c>
      <c r="EO410" s="772">
        <v>27</v>
      </c>
      <c r="EP410" s="767">
        <v>29</v>
      </c>
      <c r="EQ410" s="782">
        <v>22</v>
      </c>
      <c r="ER410" s="772">
        <v>10</v>
      </c>
      <c r="ES410" s="779">
        <v>13</v>
      </c>
      <c r="ET410" s="770">
        <v>16</v>
      </c>
      <c r="EU410" s="774">
        <f t="shared" si="467"/>
        <v>93</v>
      </c>
      <c r="EV410" s="774">
        <f t="shared" si="468"/>
        <v>95</v>
      </c>
      <c r="EW410" s="775">
        <f t="shared" si="469"/>
        <v>114</v>
      </c>
      <c r="EX410" s="772">
        <v>47</v>
      </c>
      <c r="EY410" s="767">
        <v>45</v>
      </c>
      <c r="EZ410" s="770">
        <v>62</v>
      </c>
    </row>
    <row r="411" spans="1:156">
      <c r="A411" s="738" t="s">
        <v>79</v>
      </c>
      <c r="B411" s="739" t="s">
        <v>1105</v>
      </c>
      <c r="C411" s="837" t="s">
        <v>631</v>
      </c>
      <c r="D411" s="789">
        <v>217712</v>
      </c>
      <c r="E411" s="791">
        <v>10</v>
      </c>
      <c r="F411" s="762"/>
      <c r="G411" s="763"/>
      <c r="H411" s="763"/>
      <c r="I411" s="764"/>
      <c r="J411" s="764"/>
      <c r="K411" s="764"/>
      <c r="L411" s="765"/>
      <c r="M411" s="762"/>
      <c r="N411" s="763"/>
      <c r="O411" s="766"/>
      <c r="P411" s="766"/>
      <c r="Q411" s="763"/>
      <c r="R411" s="763"/>
      <c r="S411" s="763"/>
      <c r="T411" s="763"/>
      <c r="U411" s="763"/>
      <c r="V411" s="764"/>
      <c r="W411" s="767"/>
      <c r="X411" s="765"/>
      <c r="Y411" s="762"/>
      <c r="Z411" s="763"/>
      <c r="AA411" s="763"/>
      <c r="AB411" s="763"/>
      <c r="AC411" s="764"/>
      <c r="AD411" s="767"/>
      <c r="AE411" s="763"/>
      <c r="AF411" s="763"/>
      <c r="AG411" s="763"/>
      <c r="AH411" s="764"/>
      <c r="AI411" s="767"/>
      <c r="AJ411" s="765"/>
      <c r="AK411" s="892">
        <f t="shared" si="419"/>
        <v>0</v>
      </c>
      <c r="AL411" s="884">
        <f t="shared" si="420"/>
        <v>0</v>
      </c>
      <c r="AM411" s="883">
        <f t="shared" si="421"/>
        <v>0</v>
      </c>
      <c r="AN411" s="884">
        <f t="shared" si="422"/>
        <v>0</v>
      </c>
      <c r="AO411" s="883">
        <f t="shared" si="423"/>
        <v>0</v>
      </c>
      <c r="AP411" s="884">
        <f t="shared" si="424"/>
        <v>0</v>
      </c>
      <c r="AQ411" s="768">
        <f t="shared" si="425"/>
        <v>0</v>
      </c>
      <c r="AR411" s="883">
        <f t="shared" si="426"/>
        <v>0</v>
      </c>
      <c r="AS411" s="886">
        <f t="shared" si="427"/>
        <v>0</v>
      </c>
      <c r="AT411" s="888">
        <f t="shared" si="428"/>
        <v>0</v>
      </c>
      <c r="AU411" s="886">
        <f t="shared" si="429"/>
        <v>0</v>
      </c>
      <c r="AV411" s="886">
        <f t="shared" si="430"/>
        <v>0</v>
      </c>
      <c r="AW411" s="888">
        <f t="shared" si="431"/>
        <v>0</v>
      </c>
      <c r="AX411" s="886">
        <f t="shared" si="432"/>
        <v>0</v>
      </c>
      <c r="AY411" s="886">
        <f t="shared" si="433"/>
        <v>0</v>
      </c>
      <c r="AZ411" s="888">
        <f t="shared" si="434"/>
        <v>0</v>
      </c>
      <c r="BA411" s="884">
        <f t="shared" si="435"/>
        <v>0</v>
      </c>
      <c r="BB411" s="883">
        <f t="shared" si="436"/>
        <v>0</v>
      </c>
      <c r="BC411" s="884">
        <f t="shared" si="437"/>
        <v>0</v>
      </c>
      <c r="BD411" s="883">
        <f t="shared" si="438"/>
        <v>0</v>
      </c>
      <c r="BE411" s="886">
        <f t="shared" si="439"/>
        <v>0</v>
      </c>
      <c r="BF411" s="886">
        <f t="shared" si="440"/>
        <v>0</v>
      </c>
      <c r="BG411" s="888">
        <f t="shared" si="441"/>
        <v>0</v>
      </c>
      <c r="BH411" s="886">
        <f t="shared" si="442"/>
        <v>0</v>
      </c>
      <c r="BI411" s="886">
        <f t="shared" si="443"/>
        <v>0</v>
      </c>
      <c r="BJ411" s="890">
        <f t="shared" si="444"/>
        <v>0</v>
      </c>
      <c r="BK411" s="885">
        <f t="shared" si="445"/>
        <v>0</v>
      </c>
      <c r="BL411" s="885">
        <f t="shared" si="446"/>
        <v>0</v>
      </c>
      <c r="BM411" s="762"/>
      <c r="BN411" s="764"/>
      <c r="BO411" s="770"/>
      <c r="BP411" s="763"/>
      <c r="BQ411" s="764"/>
      <c r="BR411" s="770"/>
      <c r="BS411" s="768">
        <f t="shared" si="447"/>
        <v>0</v>
      </c>
      <c r="BT411" s="768">
        <f t="shared" si="448"/>
        <v>0</v>
      </c>
      <c r="BU411" s="771">
        <f t="shared" si="449"/>
        <v>0</v>
      </c>
      <c r="BV411" s="772"/>
      <c r="BW411" s="767"/>
      <c r="BX411" s="765"/>
      <c r="BY411" s="772"/>
      <c r="BZ411" s="767"/>
      <c r="CA411" s="765"/>
      <c r="CB411" s="772"/>
      <c r="CC411" s="767"/>
      <c r="CD411" s="765"/>
      <c r="CE411" s="773">
        <f t="shared" si="450"/>
        <v>0</v>
      </c>
      <c r="CF411" s="774">
        <f t="shared" si="451"/>
        <v>0</v>
      </c>
      <c r="CG411" s="775">
        <f t="shared" si="452"/>
        <v>0</v>
      </c>
      <c r="CH411" s="772"/>
      <c r="CI411" s="767"/>
      <c r="CJ411" s="776"/>
      <c r="CK411" s="874">
        <v>491</v>
      </c>
      <c r="CL411" s="778">
        <v>670</v>
      </c>
      <c r="CM411" s="764">
        <v>704</v>
      </c>
      <c r="CN411" s="764">
        <v>756</v>
      </c>
      <c r="CO411" s="779">
        <v>950</v>
      </c>
      <c r="CP411" s="1048">
        <v>1045</v>
      </c>
      <c r="CQ411" s="777">
        <v>188</v>
      </c>
      <c r="CR411" s="778">
        <v>157</v>
      </c>
      <c r="CS411" s="778">
        <v>138</v>
      </c>
      <c r="CT411" s="778">
        <v>179</v>
      </c>
      <c r="CU411" s="778">
        <v>165</v>
      </c>
      <c r="CV411" s="764">
        <v>186</v>
      </c>
      <c r="CW411" s="767">
        <v>272</v>
      </c>
      <c r="CX411" s="765">
        <v>234</v>
      </c>
      <c r="CY411" s="777"/>
      <c r="CZ411" s="778"/>
      <c r="DA411" s="778"/>
      <c r="DB411" s="778"/>
      <c r="DC411" s="778"/>
      <c r="DD411" s="779"/>
      <c r="DE411" s="779"/>
      <c r="DF411" s="776"/>
      <c r="DG411" s="892">
        <f t="shared" si="470"/>
        <v>188</v>
      </c>
      <c r="DH411" s="884">
        <f t="shared" si="453"/>
        <v>188</v>
      </c>
      <c r="DI411" s="883">
        <f t="shared" si="471"/>
        <v>157</v>
      </c>
      <c r="DJ411" s="884">
        <f t="shared" si="454"/>
        <v>157</v>
      </c>
      <c r="DK411" s="883">
        <f t="shared" si="472"/>
        <v>138</v>
      </c>
      <c r="DL411" s="884">
        <f t="shared" si="455"/>
        <v>138</v>
      </c>
      <c r="DM411" s="888">
        <f t="shared" ref="DM411:DM474" si="476">IF(CT411&gt;0,CT411-DB411,)</f>
        <v>179</v>
      </c>
      <c r="DN411" s="886">
        <f t="shared" si="456"/>
        <v>179</v>
      </c>
      <c r="DO411" s="886">
        <f t="shared" si="415"/>
        <v>179</v>
      </c>
      <c r="DP411" s="888">
        <f t="shared" si="473"/>
        <v>165</v>
      </c>
      <c r="DQ411" s="886">
        <f t="shared" si="457"/>
        <v>165</v>
      </c>
      <c r="DR411" s="886">
        <f t="shared" si="416"/>
        <v>165</v>
      </c>
      <c r="DS411" s="888">
        <f t="shared" si="474"/>
        <v>186</v>
      </c>
      <c r="DT411" s="886">
        <f t="shared" si="458"/>
        <v>186</v>
      </c>
      <c r="DU411" s="886">
        <f t="shared" si="417"/>
        <v>186</v>
      </c>
      <c r="DV411" s="886">
        <f t="shared" si="459"/>
        <v>186</v>
      </c>
      <c r="DW411" s="888">
        <f t="shared" si="475"/>
        <v>272</v>
      </c>
      <c r="DX411" s="886">
        <f t="shared" si="460"/>
        <v>272</v>
      </c>
      <c r="DY411" s="886">
        <f t="shared" si="461"/>
        <v>272</v>
      </c>
      <c r="DZ411" s="954">
        <f t="shared" si="418"/>
        <v>234</v>
      </c>
      <c r="EA411" s="885">
        <f t="shared" si="462"/>
        <v>234</v>
      </c>
      <c r="EB411" s="885">
        <f t="shared" si="463"/>
        <v>234</v>
      </c>
      <c r="EC411" s="772">
        <v>105</v>
      </c>
      <c r="ED411" s="779">
        <v>138</v>
      </c>
      <c r="EE411" s="781">
        <v>109</v>
      </c>
      <c r="EF411" s="763">
        <v>12</v>
      </c>
      <c r="EG411" s="767">
        <v>7</v>
      </c>
      <c r="EH411" s="782">
        <v>7</v>
      </c>
      <c r="EI411" s="774">
        <f t="shared" si="464"/>
        <v>69</v>
      </c>
      <c r="EJ411" s="774">
        <f t="shared" si="465"/>
        <v>127</v>
      </c>
      <c r="EK411" s="775">
        <f t="shared" si="466"/>
        <v>118</v>
      </c>
      <c r="EL411" s="772">
        <v>14</v>
      </c>
      <c r="EM411" s="767">
        <v>23</v>
      </c>
      <c r="EN411" s="770">
        <v>18</v>
      </c>
      <c r="EO411" s="772">
        <v>39</v>
      </c>
      <c r="EP411" s="767">
        <v>34</v>
      </c>
      <c r="EQ411" s="782">
        <v>41</v>
      </c>
      <c r="ER411" s="772">
        <v>5</v>
      </c>
      <c r="ES411" s="779">
        <v>12</v>
      </c>
      <c r="ET411" s="770">
        <v>21</v>
      </c>
      <c r="EU411" s="774">
        <f t="shared" si="467"/>
        <v>121</v>
      </c>
      <c r="EV411" s="774">
        <f t="shared" si="468"/>
        <v>96</v>
      </c>
      <c r="EW411" s="775">
        <f t="shared" si="469"/>
        <v>106</v>
      </c>
      <c r="EX411" s="772">
        <v>47</v>
      </c>
      <c r="EY411" s="767">
        <v>23</v>
      </c>
      <c r="EZ411" s="770">
        <v>23</v>
      </c>
    </row>
    <row r="412" spans="1:156">
      <c r="A412" s="738" t="s">
        <v>79</v>
      </c>
      <c r="B412" s="735" t="s">
        <v>1106</v>
      </c>
      <c r="C412" s="837"/>
      <c r="D412" s="789">
        <v>218672</v>
      </c>
      <c r="E412" s="791">
        <v>10</v>
      </c>
      <c r="F412" s="762"/>
      <c r="G412" s="763"/>
      <c r="H412" s="763"/>
      <c r="I412" s="764"/>
      <c r="J412" s="764"/>
      <c r="K412" s="764"/>
      <c r="L412" s="765"/>
      <c r="M412" s="762"/>
      <c r="N412" s="763"/>
      <c r="O412" s="766"/>
      <c r="P412" s="766"/>
      <c r="Q412" s="763"/>
      <c r="R412" s="763"/>
      <c r="S412" s="763"/>
      <c r="T412" s="763"/>
      <c r="U412" s="763"/>
      <c r="V412" s="764"/>
      <c r="W412" s="767"/>
      <c r="X412" s="765"/>
      <c r="Y412" s="762"/>
      <c r="Z412" s="763"/>
      <c r="AA412" s="763"/>
      <c r="AB412" s="763"/>
      <c r="AC412" s="764"/>
      <c r="AD412" s="767"/>
      <c r="AE412" s="763"/>
      <c r="AF412" s="763"/>
      <c r="AG412" s="763"/>
      <c r="AH412" s="764"/>
      <c r="AI412" s="767"/>
      <c r="AJ412" s="765"/>
      <c r="AK412" s="892">
        <f t="shared" si="419"/>
        <v>0</v>
      </c>
      <c r="AL412" s="884">
        <f t="shared" si="420"/>
        <v>0</v>
      </c>
      <c r="AM412" s="883">
        <f t="shared" si="421"/>
        <v>0</v>
      </c>
      <c r="AN412" s="884">
        <f t="shared" si="422"/>
        <v>0</v>
      </c>
      <c r="AO412" s="883">
        <f t="shared" si="423"/>
        <v>0</v>
      </c>
      <c r="AP412" s="884">
        <f t="shared" si="424"/>
        <v>0</v>
      </c>
      <c r="AQ412" s="768">
        <f t="shared" si="425"/>
        <v>0</v>
      </c>
      <c r="AR412" s="883">
        <f t="shared" si="426"/>
        <v>0</v>
      </c>
      <c r="AS412" s="886">
        <f t="shared" si="427"/>
        <v>0</v>
      </c>
      <c r="AT412" s="888">
        <f t="shared" si="428"/>
        <v>0</v>
      </c>
      <c r="AU412" s="886">
        <f t="shared" si="429"/>
        <v>0</v>
      </c>
      <c r="AV412" s="886">
        <f t="shared" si="430"/>
        <v>0</v>
      </c>
      <c r="AW412" s="888">
        <f t="shared" si="431"/>
        <v>0</v>
      </c>
      <c r="AX412" s="886">
        <f t="shared" si="432"/>
        <v>0</v>
      </c>
      <c r="AY412" s="886">
        <f t="shared" si="433"/>
        <v>0</v>
      </c>
      <c r="AZ412" s="888">
        <f t="shared" si="434"/>
        <v>0</v>
      </c>
      <c r="BA412" s="884">
        <f t="shared" si="435"/>
        <v>0</v>
      </c>
      <c r="BB412" s="883">
        <f t="shared" si="436"/>
        <v>0</v>
      </c>
      <c r="BC412" s="884">
        <f t="shared" si="437"/>
        <v>0</v>
      </c>
      <c r="BD412" s="883">
        <f t="shared" si="438"/>
        <v>0</v>
      </c>
      <c r="BE412" s="886">
        <f t="shared" si="439"/>
        <v>0</v>
      </c>
      <c r="BF412" s="886">
        <f t="shared" si="440"/>
        <v>0</v>
      </c>
      <c r="BG412" s="888">
        <f t="shared" si="441"/>
        <v>0</v>
      </c>
      <c r="BH412" s="886">
        <f t="shared" si="442"/>
        <v>0</v>
      </c>
      <c r="BI412" s="886">
        <f t="shared" si="443"/>
        <v>0</v>
      </c>
      <c r="BJ412" s="890">
        <f t="shared" si="444"/>
        <v>0</v>
      </c>
      <c r="BK412" s="885">
        <f t="shared" si="445"/>
        <v>0</v>
      </c>
      <c r="BL412" s="885">
        <f t="shared" si="446"/>
        <v>0</v>
      </c>
      <c r="BM412" s="762"/>
      <c r="BN412" s="764"/>
      <c r="BO412" s="770"/>
      <c r="BP412" s="763"/>
      <c r="BQ412" s="764"/>
      <c r="BR412" s="770"/>
      <c r="BS412" s="768">
        <f t="shared" si="447"/>
        <v>0</v>
      </c>
      <c r="BT412" s="768">
        <f t="shared" si="448"/>
        <v>0</v>
      </c>
      <c r="BU412" s="771">
        <f t="shared" si="449"/>
        <v>0</v>
      </c>
      <c r="BV412" s="772"/>
      <c r="BW412" s="767"/>
      <c r="BX412" s="765"/>
      <c r="BY412" s="772"/>
      <c r="BZ412" s="767"/>
      <c r="CA412" s="765"/>
      <c r="CB412" s="772"/>
      <c r="CC412" s="767"/>
      <c r="CD412" s="765"/>
      <c r="CE412" s="773">
        <f t="shared" si="450"/>
        <v>0</v>
      </c>
      <c r="CF412" s="774">
        <f t="shared" si="451"/>
        <v>0</v>
      </c>
      <c r="CG412" s="775">
        <f t="shared" si="452"/>
        <v>0</v>
      </c>
      <c r="CH412" s="772"/>
      <c r="CI412" s="767"/>
      <c r="CJ412" s="776"/>
      <c r="CK412" s="1046">
        <v>320</v>
      </c>
      <c r="CL412" s="778">
        <v>357</v>
      </c>
      <c r="CM412" s="764">
        <v>445</v>
      </c>
      <c r="CN412" s="764">
        <v>448</v>
      </c>
      <c r="CO412" s="779">
        <v>452</v>
      </c>
      <c r="CP412" s="1048">
        <v>916</v>
      </c>
      <c r="CQ412" s="777">
        <v>197</v>
      </c>
      <c r="CR412" s="778">
        <v>234</v>
      </c>
      <c r="CS412" s="778">
        <v>234</v>
      </c>
      <c r="CT412" s="778">
        <v>259</v>
      </c>
      <c r="CU412" s="778">
        <v>330</v>
      </c>
      <c r="CV412" s="764">
        <v>329</v>
      </c>
      <c r="CW412" s="767">
        <v>341</v>
      </c>
      <c r="CX412" s="765">
        <v>352</v>
      </c>
      <c r="CY412" s="777"/>
      <c r="CZ412" s="778"/>
      <c r="DA412" s="778"/>
      <c r="DB412" s="778"/>
      <c r="DC412" s="778"/>
      <c r="DD412" s="779"/>
      <c r="DE412" s="779"/>
      <c r="DF412" s="776"/>
      <c r="DG412" s="892">
        <f t="shared" si="470"/>
        <v>197</v>
      </c>
      <c r="DH412" s="884">
        <f t="shared" si="453"/>
        <v>197</v>
      </c>
      <c r="DI412" s="883">
        <f t="shared" si="471"/>
        <v>234</v>
      </c>
      <c r="DJ412" s="884">
        <f t="shared" si="454"/>
        <v>234</v>
      </c>
      <c r="DK412" s="883">
        <f t="shared" si="472"/>
        <v>234</v>
      </c>
      <c r="DL412" s="884">
        <f t="shared" si="455"/>
        <v>234</v>
      </c>
      <c r="DM412" s="888">
        <f t="shared" si="476"/>
        <v>259</v>
      </c>
      <c r="DN412" s="886">
        <f t="shared" si="456"/>
        <v>259</v>
      </c>
      <c r="DO412" s="886">
        <f t="shared" si="415"/>
        <v>259</v>
      </c>
      <c r="DP412" s="888">
        <f t="shared" si="473"/>
        <v>330</v>
      </c>
      <c r="DQ412" s="886">
        <f t="shared" si="457"/>
        <v>330</v>
      </c>
      <c r="DR412" s="886">
        <f t="shared" si="416"/>
        <v>330</v>
      </c>
      <c r="DS412" s="888">
        <f t="shared" si="474"/>
        <v>329</v>
      </c>
      <c r="DT412" s="886">
        <f t="shared" si="458"/>
        <v>329</v>
      </c>
      <c r="DU412" s="886">
        <f t="shared" si="417"/>
        <v>329</v>
      </c>
      <c r="DV412" s="886">
        <f t="shared" si="459"/>
        <v>329</v>
      </c>
      <c r="DW412" s="888">
        <f t="shared" si="475"/>
        <v>341</v>
      </c>
      <c r="DX412" s="886">
        <f t="shared" si="460"/>
        <v>341</v>
      </c>
      <c r="DY412" s="886">
        <f t="shared" si="461"/>
        <v>341</v>
      </c>
      <c r="DZ412" s="954">
        <f t="shared" si="418"/>
        <v>352</v>
      </c>
      <c r="EA412" s="885">
        <f t="shared" si="462"/>
        <v>352</v>
      </c>
      <c r="EB412" s="885">
        <f t="shared" si="463"/>
        <v>352</v>
      </c>
      <c r="EC412" s="772">
        <v>180</v>
      </c>
      <c r="ED412" s="779">
        <v>200</v>
      </c>
      <c r="EE412" s="781">
        <v>202</v>
      </c>
      <c r="EF412" s="763">
        <v>58</v>
      </c>
      <c r="EG412" s="767">
        <v>48</v>
      </c>
      <c r="EH412" s="782">
        <v>48</v>
      </c>
      <c r="EI412" s="774">
        <f t="shared" si="464"/>
        <v>91</v>
      </c>
      <c r="EJ412" s="774">
        <f t="shared" si="465"/>
        <v>93</v>
      </c>
      <c r="EK412" s="775">
        <f t="shared" si="466"/>
        <v>102</v>
      </c>
      <c r="EL412" s="772">
        <v>64</v>
      </c>
      <c r="EM412" s="767">
        <v>76</v>
      </c>
      <c r="EN412" s="770">
        <v>77</v>
      </c>
      <c r="EO412" s="772">
        <v>30</v>
      </c>
      <c r="EP412" s="767">
        <v>20</v>
      </c>
      <c r="EQ412" s="782">
        <v>24</v>
      </c>
      <c r="ER412" s="772">
        <v>85</v>
      </c>
      <c r="ES412" s="779">
        <v>111</v>
      </c>
      <c r="ET412" s="770">
        <v>119</v>
      </c>
      <c r="EU412" s="774">
        <f t="shared" si="467"/>
        <v>80</v>
      </c>
      <c r="EV412" s="774">
        <f t="shared" si="468"/>
        <v>123</v>
      </c>
      <c r="EW412" s="775">
        <f t="shared" si="469"/>
        <v>109</v>
      </c>
      <c r="EX412" s="772">
        <v>74</v>
      </c>
      <c r="EY412" s="767">
        <v>73</v>
      </c>
      <c r="EZ412" s="770">
        <v>87</v>
      </c>
    </row>
    <row r="413" spans="1:156">
      <c r="A413" s="738" t="s">
        <v>79</v>
      </c>
      <c r="B413" s="735" t="s">
        <v>1107</v>
      </c>
      <c r="C413" s="837"/>
      <c r="D413" s="789">
        <v>218681</v>
      </c>
      <c r="E413" s="791">
        <v>10</v>
      </c>
      <c r="F413" s="762"/>
      <c r="G413" s="763"/>
      <c r="H413" s="763"/>
      <c r="I413" s="764"/>
      <c r="J413" s="764"/>
      <c r="K413" s="764"/>
      <c r="L413" s="765"/>
      <c r="M413" s="762"/>
      <c r="N413" s="763"/>
      <c r="O413" s="766"/>
      <c r="P413" s="766"/>
      <c r="Q413" s="763"/>
      <c r="R413" s="763"/>
      <c r="S413" s="763"/>
      <c r="T413" s="763"/>
      <c r="U413" s="763"/>
      <c r="V413" s="764"/>
      <c r="W413" s="767"/>
      <c r="X413" s="765"/>
      <c r="Y413" s="762"/>
      <c r="Z413" s="763"/>
      <c r="AA413" s="763"/>
      <c r="AB413" s="763"/>
      <c r="AC413" s="764"/>
      <c r="AD413" s="767"/>
      <c r="AE413" s="763"/>
      <c r="AF413" s="763"/>
      <c r="AG413" s="763"/>
      <c r="AH413" s="764"/>
      <c r="AI413" s="767"/>
      <c r="AJ413" s="765"/>
      <c r="AK413" s="892">
        <f t="shared" si="419"/>
        <v>0</v>
      </c>
      <c r="AL413" s="884">
        <f t="shared" si="420"/>
        <v>0</v>
      </c>
      <c r="AM413" s="883">
        <f t="shared" si="421"/>
        <v>0</v>
      </c>
      <c r="AN413" s="884">
        <f t="shared" si="422"/>
        <v>0</v>
      </c>
      <c r="AO413" s="883">
        <f t="shared" si="423"/>
        <v>0</v>
      </c>
      <c r="AP413" s="884">
        <f t="shared" si="424"/>
        <v>0</v>
      </c>
      <c r="AQ413" s="768">
        <f t="shared" si="425"/>
        <v>0</v>
      </c>
      <c r="AR413" s="883">
        <f t="shared" si="426"/>
        <v>0</v>
      </c>
      <c r="AS413" s="886">
        <f t="shared" si="427"/>
        <v>0</v>
      </c>
      <c r="AT413" s="888">
        <f t="shared" si="428"/>
        <v>0</v>
      </c>
      <c r="AU413" s="886">
        <f t="shared" si="429"/>
        <v>0</v>
      </c>
      <c r="AV413" s="886">
        <f t="shared" si="430"/>
        <v>0</v>
      </c>
      <c r="AW413" s="888">
        <f t="shared" si="431"/>
        <v>0</v>
      </c>
      <c r="AX413" s="886">
        <f t="shared" si="432"/>
        <v>0</v>
      </c>
      <c r="AY413" s="886">
        <f t="shared" si="433"/>
        <v>0</v>
      </c>
      <c r="AZ413" s="888">
        <f t="shared" si="434"/>
        <v>0</v>
      </c>
      <c r="BA413" s="884">
        <f t="shared" si="435"/>
        <v>0</v>
      </c>
      <c r="BB413" s="883">
        <f t="shared" si="436"/>
        <v>0</v>
      </c>
      <c r="BC413" s="884">
        <f t="shared" si="437"/>
        <v>0</v>
      </c>
      <c r="BD413" s="883">
        <f t="shared" si="438"/>
        <v>0</v>
      </c>
      <c r="BE413" s="886">
        <f t="shared" si="439"/>
        <v>0</v>
      </c>
      <c r="BF413" s="886">
        <f t="shared" si="440"/>
        <v>0</v>
      </c>
      <c r="BG413" s="888">
        <f t="shared" si="441"/>
        <v>0</v>
      </c>
      <c r="BH413" s="886">
        <f t="shared" si="442"/>
        <v>0</v>
      </c>
      <c r="BI413" s="886">
        <f t="shared" si="443"/>
        <v>0</v>
      </c>
      <c r="BJ413" s="890">
        <f t="shared" si="444"/>
        <v>0</v>
      </c>
      <c r="BK413" s="885">
        <f t="shared" si="445"/>
        <v>0</v>
      </c>
      <c r="BL413" s="885">
        <f t="shared" si="446"/>
        <v>0</v>
      </c>
      <c r="BM413" s="762"/>
      <c r="BN413" s="764"/>
      <c r="BO413" s="770"/>
      <c r="BP413" s="763"/>
      <c r="BQ413" s="764"/>
      <c r="BR413" s="770"/>
      <c r="BS413" s="768">
        <f t="shared" si="447"/>
        <v>0</v>
      </c>
      <c r="BT413" s="768">
        <f t="shared" si="448"/>
        <v>0</v>
      </c>
      <c r="BU413" s="771">
        <f t="shared" si="449"/>
        <v>0</v>
      </c>
      <c r="BV413" s="772"/>
      <c r="BW413" s="767"/>
      <c r="BX413" s="765"/>
      <c r="BY413" s="772"/>
      <c r="BZ413" s="767"/>
      <c r="CA413" s="765"/>
      <c r="CB413" s="772"/>
      <c r="CC413" s="767"/>
      <c r="CD413" s="765"/>
      <c r="CE413" s="773">
        <f t="shared" si="450"/>
        <v>0</v>
      </c>
      <c r="CF413" s="774">
        <f t="shared" si="451"/>
        <v>0</v>
      </c>
      <c r="CG413" s="775">
        <f t="shared" si="452"/>
        <v>0</v>
      </c>
      <c r="CH413" s="772"/>
      <c r="CI413" s="767"/>
      <c r="CJ413" s="776"/>
      <c r="CK413" s="1046">
        <v>223</v>
      </c>
      <c r="CL413" s="778">
        <v>288</v>
      </c>
      <c r="CM413" s="764">
        <v>336</v>
      </c>
      <c r="CN413" s="764">
        <v>358</v>
      </c>
      <c r="CO413" s="779">
        <v>353</v>
      </c>
      <c r="CP413" s="1048">
        <v>608</v>
      </c>
      <c r="CQ413" s="777">
        <v>144</v>
      </c>
      <c r="CR413" s="778">
        <v>121</v>
      </c>
      <c r="CS413" s="778">
        <v>148</v>
      </c>
      <c r="CT413" s="778">
        <v>186</v>
      </c>
      <c r="CU413" s="778">
        <v>220</v>
      </c>
      <c r="CV413" s="764">
        <v>217</v>
      </c>
      <c r="CW413" s="767">
        <v>239</v>
      </c>
      <c r="CX413" s="765">
        <v>230</v>
      </c>
      <c r="CY413" s="777"/>
      <c r="CZ413" s="778"/>
      <c r="DA413" s="778"/>
      <c r="DB413" s="778"/>
      <c r="DC413" s="778"/>
      <c r="DD413" s="779"/>
      <c r="DE413" s="779"/>
      <c r="DF413" s="776"/>
      <c r="DG413" s="892">
        <f t="shared" si="470"/>
        <v>144</v>
      </c>
      <c r="DH413" s="884">
        <f t="shared" si="453"/>
        <v>144</v>
      </c>
      <c r="DI413" s="883">
        <f t="shared" si="471"/>
        <v>121</v>
      </c>
      <c r="DJ413" s="884">
        <f t="shared" si="454"/>
        <v>121</v>
      </c>
      <c r="DK413" s="883">
        <f t="shared" si="472"/>
        <v>148</v>
      </c>
      <c r="DL413" s="884">
        <f t="shared" si="455"/>
        <v>148</v>
      </c>
      <c r="DM413" s="888">
        <f t="shared" si="476"/>
        <v>186</v>
      </c>
      <c r="DN413" s="886">
        <f t="shared" si="456"/>
        <v>186</v>
      </c>
      <c r="DO413" s="886">
        <f t="shared" si="415"/>
        <v>186</v>
      </c>
      <c r="DP413" s="888">
        <f t="shared" si="473"/>
        <v>220</v>
      </c>
      <c r="DQ413" s="886">
        <f t="shared" si="457"/>
        <v>220</v>
      </c>
      <c r="DR413" s="886">
        <f t="shared" si="416"/>
        <v>220</v>
      </c>
      <c r="DS413" s="888">
        <f t="shared" si="474"/>
        <v>217</v>
      </c>
      <c r="DT413" s="886">
        <f t="shared" si="458"/>
        <v>217</v>
      </c>
      <c r="DU413" s="886">
        <f t="shared" si="417"/>
        <v>217</v>
      </c>
      <c r="DV413" s="886">
        <f t="shared" si="459"/>
        <v>217</v>
      </c>
      <c r="DW413" s="888">
        <f t="shared" si="475"/>
        <v>239</v>
      </c>
      <c r="DX413" s="886">
        <f t="shared" si="460"/>
        <v>239</v>
      </c>
      <c r="DY413" s="886">
        <f t="shared" si="461"/>
        <v>239</v>
      </c>
      <c r="DZ413" s="954">
        <f t="shared" si="418"/>
        <v>230</v>
      </c>
      <c r="EA413" s="885">
        <f t="shared" si="462"/>
        <v>230</v>
      </c>
      <c r="EB413" s="885">
        <f t="shared" si="463"/>
        <v>230</v>
      </c>
      <c r="EC413" s="772">
        <v>110</v>
      </c>
      <c r="ED413" s="779">
        <v>107</v>
      </c>
      <c r="EE413" s="781">
        <v>105</v>
      </c>
      <c r="EF413" s="763">
        <v>27</v>
      </c>
      <c r="EG413" s="767">
        <v>36</v>
      </c>
      <c r="EH413" s="782">
        <v>26</v>
      </c>
      <c r="EI413" s="774">
        <f t="shared" si="464"/>
        <v>80</v>
      </c>
      <c r="EJ413" s="774">
        <f t="shared" si="465"/>
        <v>96</v>
      </c>
      <c r="EK413" s="775">
        <f t="shared" si="466"/>
        <v>99</v>
      </c>
      <c r="EL413" s="772">
        <v>28</v>
      </c>
      <c r="EM413" s="767">
        <v>44</v>
      </c>
      <c r="EN413" s="770">
        <v>51</v>
      </c>
      <c r="EO413" s="772">
        <v>14</v>
      </c>
      <c r="EP413" s="767">
        <v>10</v>
      </c>
      <c r="EQ413" s="782">
        <v>2</v>
      </c>
      <c r="ER413" s="772">
        <v>106</v>
      </c>
      <c r="ES413" s="779">
        <v>61</v>
      </c>
      <c r="ET413" s="770">
        <v>50</v>
      </c>
      <c r="EU413" s="774">
        <f t="shared" si="467"/>
        <v>38</v>
      </c>
      <c r="EV413" s="774">
        <f t="shared" si="468"/>
        <v>105</v>
      </c>
      <c r="EW413" s="775">
        <f t="shared" si="469"/>
        <v>114</v>
      </c>
      <c r="EX413" s="772">
        <v>27</v>
      </c>
      <c r="EY413" s="767">
        <v>38</v>
      </c>
      <c r="EZ413" s="770">
        <v>44</v>
      </c>
    </row>
    <row r="414" spans="1:156">
      <c r="A414" s="738" t="s">
        <v>79</v>
      </c>
      <c r="B414" s="735" t="s">
        <v>1108</v>
      </c>
      <c r="C414" s="837"/>
      <c r="D414" s="789">
        <v>218690</v>
      </c>
      <c r="E414" s="791">
        <v>10</v>
      </c>
      <c r="F414" s="762"/>
      <c r="G414" s="763"/>
      <c r="H414" s="763"/>
      <c r="I414" s="764"/>
      <c r="J414" s="764"/>
      <c r="K414" s="764"/>
      <c r="L414" s="765"/>
      <c r="M414" s="762"/>
      <c r="N414" s="763"/>
      <c r="O414" s="766"/>
      <c r="P414" s="766"/>
      <c r="Q414" s="763"/>
      <c r="R414" s="763"/>
      <c r="S414" s="763"/>
      <c r="T414" s="763"/>
      <c r="U414" s="763"/>
      <c r="V414" s="764"/>
      <c r="W414" s="767"/>
      <c r="X414" s="765"/>
      <c r="Y414" s="762"/>
      <c r="Z414" s="763"/>
      <c r="AA414" s="763"/>
      <c r="AB414" s="763"/>
      <c r="AC414" s="764"/>
      <c r="AD414" s="767"/>
      <c r="AE414" s="763"/>
      <c r="AF414" s="763"/>
      <c r="AG414" s="763"/>
      <c r="AH414" s="764"/>
      <c r="AI414" s="767"/>
      <c r="AJ414" s="765"/>
      <c r="AK414" s="892">
        <f t="shared" si="419"/>
        <v>0</v>
      </c>
      <c r="AL414" s="884">
        <f t="shared" si="420"/>
        <v>0</v>
      </c>
      <c r="AM414" s="883">
        <f t="shared" si="421"/>
        <v>0</v>
      </c>
      <c r="AN414" s="884">
        <f t="shared" si="422"/>
        <v>0</v>
      </c>
      <c r="AO414" s="883">
        <f t="shared" si="423"/>
        <v>0</v>
      </c>
      <c r="AP414" s="884">
        <f t="shared" si="424"/>
        <v>0</v>
      </c>
      <c r="AQ414" s="768">
        <f t="shared" si="425"/>
        <v>0</v>
      </c>
      <c r="AR414" s="883">
        <f t="shared" si="426"/>
        <v>0</v>
      </c>
      <c r="AS414" s="886">
        <f t="shared" si="427"/>
        <v>0</v>
      </c>
      <c r="AT414" s="888">
        <f t="shared" si="428"/>
        <v>0</v>
      </c>
      <c r="AU414" s="886">
        <f t="shared" si="429"/>
        <v>0</v>
      </c>
      <c r="AV414" s="886">
        <f t="shared" si="430"/>
        <v>0</v>
      </c>
      <c r="AW414" s="888">
        <f t="shared" si="431"/>
        <v>0</v>
      </c>
      <c r="AX414" s="886">
        <f t="shared" si="432"/>
        <v>0</v>
      </c>
      <c r="AY414" s="886">
        <f t="shared" si="433"/>
        <v>0</v>
      </c>
      <c r="AZ414" s="888">
        <f t="shared" si="434"/>
        <v>0</v>
      </c>
      <c r="BA414" s="884">
        <f t="shared" si="435"/>
        <v>0</v>
      </c>
      <c r="BB414" s="883">
        <f t="shared" si="436"/>
        <v>0</v>
      </c>
      <c r="BC414" s="884">
        <f t="shared" si="437"/>
        <v>0</v>
      </c>
      <c r="BD414" s="883">
        <f t="shared" si="438"/>
        <v>0</v>
      </c>
      <c r="BE414" s="886">
        <f t="shared" si="439"/>
        <v>0</v>
      </c>
      <c r="BF414" s="886">
        <f t="shared" si="440"/>
        <v>0</v>
      </c>
      <c r="BG414" s="888">
        <f t="shared" si="441"/>
        <v>0</v>
      </c>
      <c r="BH414" s="886">
        <f t="shared" si="442"/>
        <v>0</v>
      </c>
      <c r="BI414" s="886">
        <f t="shared" si="443"/>
        <v>0</v>
      </c>
      <c r="BJ414" s="890">
        <f t="shared" si="444"/>
        <v>0</v>
      </c>
      <c r="BK414" s="885">
        <f t="shared" si="445"/>
        <v>0</v>
      </c>
      <c r="BL414" s="885">
        <f t="shared" si="446"/>
        <v>0</v>
      </c>
      <c r="BM414" s="762"/>
      <c r="BN414" s="764"/>
      <c r="BO414" s="770"/>
      <c r="BP414" s="763"/>
      <c r="BQ414" s="764"/>
      <c r="BR414" s="770"/>
      <c r="BS414" s="768">
        <f t="shared" si="447"/>
        <v>0</v>
      </c>
      <c r="BT414" s="768">
        <f t="shared" si="448"/>
        <v>0</v>
      </c>
      <c r="BU414" s="771">
        <f t="shared" si="449"/>
        <v>0</v>
      </c>
      <c r="BV414" s="772"/>
      <c r="BW414" s="767"/>
      <c r="BX414" s="765"/>
      <c r="BY414" s="772"/>
      <c r="BZ414" s="767"/>
      <c r="CA414" s="765"/>
      <c r="CB414" s="772"/>
      <c r="CC414" s="767"/>
      <c r="CD414" s="765"/>
      <c r="CE414" s="773">
        <f t="shared" si="450"/>
        <v>0</v>
      </c>
      <c r="CF414" s="774">
        <f t="shared" si="451"/>
        <v>0</v>
      </c>
      <c r="CG414" s="775">
        <f t="shared" si="452"/>
        <v>0</v>
      </c>
      <c r="CH414" s="772"/>
      <c r="CI414" s="767"/>
      <c r="CJ414" s="776"/>
      <c r="CK414" s="1046">
        <v>300</v>
      </c>
      <c r="CL414" s="778">
        <v>339</v>
      </c>
      <c r="CM414" s="764">
        <v>384</v>
      </c>
      <c r="CN414" s="764">
        <v>357</v>
      </c>
      <c r="CO414" s="779">
        <v>427</v>
      </c>
      <c r="CP414" s="1048">
        <v>632</v>
      </c>
      <c r="CQ414" s="777">
        <v>178</v>
      </c>
      <c r="CR414" s="778">
        <v>208</v>
      </c>
      <c r="CS414" s="778">
        <v>191</v>
      </c>
      <c r="CT414" s="778">
        <v>225</v>
      </c>
      <c r="CU414" s="778">
        <v>261</v>
      </c>
      <c r="CV414" s="764">
        <v>223</v>
      </c>
      <c r="CW414" s="767">
        <v>299</v>
      </c>
      <c r="CX414" s="765">
        <v>243</v>
      </c>
      <c r="CY414" s="777"/>
      <c r="CZ414" s="778"/>
      <c r="DA414" s="778"/>
      <c r="DB414" s="778"/>
      <c r="DC414" s="778"/>
      <c r="DD414" s="779"/>
      <c r="DE414" s="779"/>
      <c r="DF414" s="776"/>
      <c r="DG414" s="892">
        <f t="shared" si="470"/>
        <v>178</v>
      </c>
      <c r="DH414" s="884">
        <f t="shared" si="453"/>
        <v>178</v>
      </c>
      <c r="DI414" s="883">
        <f t="shared" si="471"/>
        <v>208</v>
      </c>
      <c r="DJ414" s="884">
        <f t="shared" si="454"/>
        <v>208</v>
      </c>
      <c r="DK414" s="883">
        <f t="shared" si="472"/>
        <v>191</v>
      </c>
      <c r="DL414" s="884">
        <f t="shared" si="455"/>
        <v>191</v>
      </c>
      <c r="DM414" s="888">
        <f t="shared" si="476"/>
        <v>225</v>
      </c>
      <c r="DN414" s="886">
        <f t="shared" si="456"/>
        <v>225</v>
      </c>
      <c r="DO414" s="886">
        <f t="shared" si="415"/>
        <v>225</v>
      </c>
      <c r="DP414" s="888">
        <f t="shared" si="473"/>
        <v>261</v>
      </c>
      <c r="DQ414" s="886">
        <f t="shared" si="457"/>
        <v>261</v>
      </c>
      <c r="DR414" s="886">
        <f t="shared" si="416"/>
        <v>261</v>
      </c>
      <c r="DS414" s="888">
        <f t="shared" si="474"/>
        <v>223</v>
      </c>
      <c r="DT414" s="886">
        <f t="shared" si="458"/>
        <v>223</v>
      </c>
      <c r="DU414" s="886">
        <f t="shared" si="417"/>
        <v>223</v>
      </c>
      <c r="DV414" s="886">
        <f t="shared" si="459"/>
        <v>223</v>
      </c>
      <c r="DW414" s="888">
        <f t="shared" si="475"/>
        <v>299</v>
      </c>
      <c r="DX414" s="886">
        <f t="shared" si="460"/>
        <v>299</v>
      </c>
      <c r="DY414" s="886">
        <f t="shared" si="461"/>
        <v>299</v>
      </c>
      <c r="DZ414" s="954">
        <f t="shared" si="418"/>
        <v>243</v>
      </c>
      <c r="EA414" s="885">
        <f t="shared" si="462"/>
        <v>243</v>
      </c>
      <c r="EB414" s="885">
        <f t="shared" si="463"/>
        <v>243</v>
      </c>
      <c r="EC414" s="772">
        <v>119</v>
      </c>
      <c r="ED414" s="779">
        <v>159</v>
      </c>
      <c r="EE414" s="781">
        <v>122</v>
      </c>
      <c r="EF414" s="763">
        <v>45</v>
      </c>
      <c r="EG414" s="767">
        <v>63</v>
      </c>
      <c r="EH414" s="782">
        <v>58</v>
      </c>
      <c r="EI414" s="774">
        <f t="shared" si="464"/>
        <v>59</v>
      </c>
      <c r="EJ414" s="774">
        <f t="shared" si="465"/>
        <v>77</v>
      </c>
      <c r="EK414" s="775">
        <f t="shared" si="466"/>
        <v>63</v>
      </c>
      <c r="EL414" s="772">
        <v>4</v>
      </c>
      <c r="EM414" s="767">
        <v>19</v>
      </c>
      <c r="EN414" s="770">
        <v>13</v>
      </c>
      <c r="EO414" s="772">
        <v>29</v>
      </c>
      <c r="EP414" s="767">
        <v>11</v>
      </c>
      <c r="EQ414" s="782">
        <v>7</v>
      </c>
      <c r="ER414" s="772">
        <v>122</v>
      </c>
      <c r="ES414" s="779">
        <v>138</v>
      </c>
      <c r="ET414" s="770">
        <v>109</v>
      </c>
      <c r="EU414" s="774">
        <f t="shared" si="467"/>
        <v>70</v>
      </c>
      <c r="EV414" s="774">
        <f t="shared" si="468"/>
        <v>93</v>
      </c>
      <c r="EW414" s="775">
        <f t="shared" si="469"/>
        <v>94</v>
      </c>
      <c r="EX414" s="772">
        <v>16</v>
      </c>
      <c r="EY414" s="767">
        <v>15</v>
      </c>
      <c r="EZ414" s="770">
        <v>24</v>
      </c>
    </row>
    <row r="415" spans="1:156">
      <c r="A415" s="738" t="s">
        <v>79</v>
      </c>
      <c r="B415" s="735" t="s">
        <v>1109</v>
      </c>
      <c r="C415" s="837"/>
      <c r="D415" s="789">
        <v>218706</v>
      </c>
      <c r="E415" s="791">
        <v>10</v>
      </c>
      <c r="F415" s="762"/>
      <c r="G415" s="763"/>
      <c r="H415" s="763"/>
      <c r="I415" s="764"/>
      <c r="J415" s="764"/>
      <c r="K415" s="764"/>
      <c r="L415" s="765"/>
      <c r="M415" s="762"/>
      <c r="N415" s="763"/>
      <c r="O415" s="766"/>
      <c r="P415" s="766"/>
      <c r="Q415" s="763"/>
      <c r="R415" s="763"/>
      <c r="S415" s="763"/>
      <c r="T415" s="763"/>
      <c r="U415" s="763"/>
      <c r="V415" s="764"/>
      <c r="W415" s="767"/>
      <c r="X415" s="765"/>
      <c r="Y415" s="762"/>
      <c r="Z415" s="763"/>
      <c r="AA415" s="763"/>
      <c r="AB415" s="763"/>
      <c r="AC415" s="764"/>
      <c r="AD415" s="767"/>
      <c r="AE415" s="763"/>
      <c r="AF415" s="763"/>
      <c r="AG415" s="763"/>
      <c r="AH415" s="764"/>
      <c r="AI415" s="767"/>
      <c r="AJ415" s="765"/>
      <c r="AK415" s="892">
        <f t="shared" si="419"/>
        <v>0</v>
      </c>
      <c r="AL415" s="884">
        <f t="shared" si="420"/>
        <v>0</v>
      </c>
      <c r="AM415" s="883">
        <f t="shared" si="421"/>
        <v>0</v>
      </c>
      <c r="AN415" s="884">
        <f t="shared" si="422"/>
        <v>0</v>
      </c>
      <c r="AO415" s="883">
        <f t="shared" si="423"/>
        <v>0</v>
      </c>
      <c r="AP415" s="884">
        <f t="shared" si="424"/>
        <v>0</v>
      </c>
      <c r="AQ415" s="768">
        <f t="shared" si="425"/>
        <v>0</v>
      </c>
      <c r="AR415" s="883">
        <f t="shared" si="426"/>
        <v>0</v>
      </c>
      <c r="AS415" s="886">
        <f t="shared" si="427"/>
        <v>0</v>
      </c>
      <c r="AT415" s="888">
        <f t="shared" si="428"/>
        <v>0</v>
      </c>
      <c r="AU415" s="886">
        <f t="shared" si="429"/>
        <v>0</v>
      </c>
      <c r="AV415" s="886">
        <f t="shared" si="430"/>
        <v>0</v>
      </c>
      <c r="AW415" s="888">
        <f t="shared" si="431"/>
        <v>0</v>
      </c>
      <c r="AX415" s="886">
        <f t="shared" si="432"/>
        <v>0</v>
      </c>
      <c r="AY415" s="886">
        <f t="shared" si="433"/>
        <v>0</v>
      </c>
      <c r="AZ415" s="888">
        <f t="shared" si="434"/>
        <v>0</v>
      </c>
      <c r="BA415" s="884">
        <f t="shared" si="435"/>
        <v>0</v>
      </c>
      <c r="BB415" s="883">
        <f t="shared" si="436"/>
        <v>0</v>
      </c>
      <c r="BC415" s="884">
        <f t="shared" si="437"/>
        <v>0</v>
      </c>
      <c r="BD415" s="883">
        <f t="shared" si="438"/>
        <v>0</v>
      </c>
      <c r="BE415" s="886">
        <f t="shared" si="439"/>
        <v>0</v>
      </c>
      <c r="BF415" s="886">
        <f t="shared" si="440"/>
        <v>0</v>
      </c>
      <c r="BG415" s="888">
        <f t="shared" si="441"/>
        <v>0</v>
      </c>
      <c r="BH415" s="886">
        <f t="shared" si="442"/>
        <v>0</v>
      </c>
      <c r="BI415" s="886">
        <f t="shared" si="443"/>
        <v>0</v>
      </c>
      <c r="BJ415" s="890">
        <f t="shared" si="444"/>
        <v>0</v>
      </c>
      <c r="BK415" s="885">
        <f t="shared" si="445"/>
        <v>0</v>
      </c>
      <c r="BL415" s="885">
        <f t="shared" si="446"/>
        <v>0</v>
      </c>
      <c r="BM415" s="762"/>
      <c r="BN415" s="764"/>
      <c r="BO415" s="770"/>
      <c r="BP415" s="763"/>
      <c r="BQ415" s="764"/>
      <c r="BR415" s="770"/>
      <c r="BS415" s="768">
        <f t="shared" si="447"/>
        <v>0</v>
      </c>
      <c r="BT415" s="768">
        <f t="shared" si="448"/>
        <v>0</v>
      </c>
      <c r="BU415" s="771">
        <f t="shared" si="449"/>
        <v>0</v>
      </c>
      <c r="BV415" s="772"/>
      <c r="BW415" s="767"/>
      <c r="BX415" s="765"/>
      <c r="BY415" s="772"/>
      <c r="BZ415" s="767"/>
      <c r="CA415" s="765"/>
      <c r="CB415" s="772"/>
      <c r="CC415" s="767"/>
      <c r="CD415" s="765"/>
      <c r="CE415" s="773">
        <f t="shared" si="450"/>
        <v>0</v>
      </c>
      <c r="CF415" s="774">
        <f t="shared" si="451"/>
        <v>0</v>
      </c>
      <c r="CG415" s="775">
        <f t="shared" si="452"/>
        <v>0</v>
      </c>
      <c r="CH415" s="772"/>
      <c r="CI415" s="767"/>
      <c r="CJ415" s="776"/>
      <c r="CK415" s="874">
        <v>86</v>
      </c>
      <c r="CL415" s="778">
        <v>108</v>
      </c>
      <c r="CM415" s="764">
        <v>101</v>
      </c>
      <c r="CN415" s="764">
        <v>110</v>
      </c>
      <c r="CO415" s="779">
        <v>147</v>
      </c>
      <c r="CP415" s="1048">
        <v>307</v>
      </c>
      <c r="CQ415" s="777">
        <v>52</v>
      </c>
      <c r="CR415" s="778">
        <v>79</v>
      </c>
      <c r="CS415" s="778">
        <v>63</v>
      </c>
      <c r="CT415" s="778">
        <v>67</v>
      </c>
      <c r="CU415" s="778">
        <v>78</v>
      </c>
      <c r="CV415" s="764">
        <v>76</v>
      </c>
      <c r="CW415" s="767">
        <v>100</v>
      </c>
      <c r="CX415" s="765">
        <v>75</v>
      </c>
      <c r="CY415" s="777"/>
      <c r="CZ415" s="778"/>
      <c r="DA415" s="778"/>
      <c r="DB415" s="778"/>
      <c r="DC415" s="778"/>
      <c r="DD415" s="779"/>
      <c r="DE415" s="779"/>
      <c r="DF415" s="776"/>
      <c r="DG415" s="892">
        <f t="shared" si="470"/>
        <v>52</v>
      </c>
      <c r="DH415" s="884">
        <f t="shared" si="453"/>
        <v>52</v>
      </c>
      <c r="DI415" s="883">
        <f t="shared" si="471"/>
        <v>79</v>
      </c>
      <c r="DJ415" s="884">
        <f t="shared" si="454"/>
        <v>79</v>
      </c>
      <c r="DK415" s="883">
        <f t="shared" si="472"/>
        <v>63</v>
      </c>
      <c r="DL415" s="884">
        <f t="shared" si="455"/>
        <v>63</v>
      </c>
      <c r="DM415" s="888">
        <f t="shared" si="476"/>
        <v>67</v>
      </c>
      <c r="DN415" s="886">
        <f t="shared" si="456"/>
        <v>67</v>
      </c>
      <c r="DO415" s="886">
        <f t="shared" si="415"/>
        <v>67</v>
      </c>
      <c r="DP415" s="888">
        <f t="shared" si="473"/>
        <v>78</v>
      </c>
      <c r="DQ415" s="886">
        <f t="shared" si="457"/>
        <v>78</v>
      </c>
      <c r="DR415" s="886">
        <f t="shared" si="416"/>
        <v>78</v>
      </c>
      <c r="DS415" s="888">
        <f t="shared" si="474"/>
        <v>76</v>
      </c>
      <c r="DT415" s="886">
        <f t="shared" si="458"/>
        <v>76</v>
      </c>
      <c r="DU415" s="886">
        <f t="shared" si="417"/>
        <v>76</v>
      </c>
      <c r="DV415" s="886">
        <f t="shared" si="459"/>
        <v>76</v>
      </c>
      <c r="DW415" s="888">
        <f t="shared" si="475"/>
        <v>100</v>
      </c>
      <c r="DX415" s="886">
        <f t="shared" si="460"/>
        <v>100</v>
      </c>
      <c r="DY415" s="886">
        <f t="shared" si="461"/>
        <v>100</v>
      </c>
      <c r="DZ415" s="954">
        <f t="shared" si="418"/>
        <v>75</v>
      </c>
      <c r="EA415" s="885">
        <f t="shared" si="462"/>
        <v>75</v>
      </c>
      <c r="EB415" s="885">
        <f t="shared" si="463"/>
        <v>75</v>
      </c>
      <c r="EC415" s="772">
        <v>45</v>
      </c>
      <c r="ED415" s="779">
        <v>59</v>
      </c>
      <c r="EE415" s="781">
        <v>48</v>
      </c>
      <c r="EF415" s="763">
        <v>8</v>
      </c>
      <c r="EG415" s="767">
        <v>6</v>
      </c>
      <c r="EH415" s="782">
        <v>3</v>
      </c>
      <c r="EI415" s="774">
        <f t="shared" si="464"/>
        <v>23</v>
      </c>
      <c r="EJ415" s="774">
        <f t="shared" si="465"/>
        <v>35</v>
      </c>
      <c r="EK415" s="775">
        <f t="shared" si="466"/>
        <v>24</v>
      </c>
      <c r="EL415" s="772">
        <v>22</v>
      </c>
      <c r="EM415" s="767">
        <v>21</v>
      </c>
      <c r="EN415" s="770">
        <v>24</v>
      </c>
      <c r="EO415" s="772">
        <v>4</v>
      </c>
      <c r="EP415" s="767">
        <v>2</v>
      </c>
      <c r="EQ415" s="782">
        <v>2</v>
      </c>
      <c r="ER415" s="772">
        <v>20</v>
      </c>
      <c r="ES415" s="779">
        <v>23</v>
      </c>
      <c r="ET415" s="770">
        <v>19</v>
      </c>
      <c r="EU415" s="774">
        <f t="shared" si="467"/>
        <v>21</v>
      </c>
      <c r="EV415" s="774">
        <f t="shared" si="468"/>
        <v>32</v>
      </c>
      <c r="EW415" s="775">
        <f t="shared" si="469"/>
        <v>31</v>
      </c>
      <c r="EX415" s="772">
        <v>24</v>
      </c>
      <c r="EY415" s="767">
        <v>18</v>
      </c>
      <c r="EZ415" s="770">
        <v>24</v>
      </c>
    </row>
    <row r="416" spans="1:156">
      <c r="A416" s="738" t="s">
        <v>79</v>
      </c>
      <c r="B416" s="739" t="s">
        <v>1110</v>
      </c>
      <c r="C416" s="837"/>
      <c r="D416" s="789">
        <v>218955</v>
      </c>
      <c r="E416" s="791">
        <v>10</v>
      </c>
      <c r="F416" s="762"/>
      <c r="G416" s="763"/>
      <c r="H416" s="763"/>
      <c r="I416" s="764"/>
      <c r="J416" s="764"/>
      <c r="K416" s="764"/>
      <c r="L416" s="765"/>
      <c r="M416" s="762"/>
      <c r="N416" s="763"/>
      <c r="O416" s="766"/>
      <c r="P416" s="766"/>
      <c r="Q416" s="763"/>
      <c r="R416" s="763"/>
      <c r="S416" s="763"/>
      <c r="T416" s="763"/>
      <c r="U416" s="763"/>
      <c r="V416" s="764"/>
      <c r="W416" s="767"/>
      <c r="X416" s="765"/>
      <c r="Y416" s="762"/>
      <c r="Z416" s="763"/>
      <c r="AA416" s="763"/>
      <c r="AB416" s="763"/>
      <c r="AC416" s="764"/>
      <c r="AD416" s="767"/>
      <c r="AE416" s="763"/>
      <c r="AF416" s="763"/>
      <c r="AG416" s="763"/>
      <c r="AH416" s="764"/>
      <c r="AI416" s="767"/>
      <c r="AJ416" s="765"/>
      <c r="AK416" s="892">
        <f t="shared" si="419"/>
        <v>0</v>
      </c>
      <c r="AL416" s="884">
        <f t="shared" si="420"/>
        <v>0</v>
      </c>
      <c r="AM416" s="883">
        <f t="shared" si="421"/>
        <v>0</v>
      </c>
      <c r="AN416" s="884">
        <f t="shared" si="422"/>
        <v>0</v>
      </c>
      <c r="AO416" s="883">
        <f t="shared" si="423"/>
        <v>0</v>
      </c>
      <c r="AP416" s="884">
        <f t="shared" si="424"/>
        <v>0</v>
      </c>
      <c r="AQ416" s="768">
        <f t="shared" si="425"/>
        <v>0</v>
      </c>
      <c r="AR416" s="883">
        <f t="shared" si="426"/>
        <v>0</v>
      </c>
      <c r="AS416" s="886">
        <f t="shared" si="427"/>
        <v>0</v>
      </c>
      <c r="AT416" s="888">
        <f t="shared" si="428"/>
        <v>0</v>
      </c>
      <c r="AU416" s="886">
        <f t="shared" si="429"/>
        <v>0</v>
      </c>
      <c r="AV416" s="886">
        <f t="shared" si="430"/>
        <v>0</v>
      </c>
      <c r="AW416" s="888">
        <f t="shared" si="431"/>
        <v>0</v>
      </c>
      <c r="AX416" s="886">
        <f t="shared" si="432"/>
        <v>0</v>
      </c>
      <c r="AY416" s="886">
        <f t="shared" si="433"/>
        <v>0</v>
      </c>
      <c r="AZ416" s="888">
        <f t="shared" si="434"/>
        <v>0</v>
      </c>
      <c r="BA416" s="884">
        <f t="shared" si="435"/>
        <v>0</v>
      </c>
      <c r="BB416" s="883">
        <f t="shared" si="436"/>
        <v>0</v>
      </c>
      <c r="BC416" s="884">
        <f t="shared" si="437"/>
        <v>0</v>
      </c>
      <c r="BD416" s="883">
        <f t="shared" si="438"/>
        <v>0</v>
      </c>
      <c r="BE416" s="886">
        <f t="shared" si="439"/>
        <v>0</v>
      </c>
      <c r="BF416" s="886">
        <f t="shared" si="440"/>
        <v>0</v>
      </c>
      <c r="BG416" s="888">
        <f t="shared" si="441"/>
        <v>0</v>
      </c>
      <c r="BH416" s="886">
        <f t="shared" si="442"/>
        <v>0</v>
      </c>
      <c r="BI416" s="886">
        <f t="shared" si="443"/>
        <v>0</v>
      </c>
      <c r="BJ416" s="890">
        <f t="shared" si="444"/>
        <v>0</v>
      </c>
      <c r="BK416" s="885">
        <f t="shared" si="445"/>
        <v>0</v>
      </c>
      <c r="BL416" s="885">
        <f t="shared" si="446"/>
        <v>0</v>
      </c>
      <c r="BM416" s="762"/>
      <c r="BN416" s="764"/>
      <c r="BO416" s="770"/>
      <c r="BP416" s="763"/>
      <c r="BQ416" s="764"/>
      <c r="BR416" s="770"/>
      <c r="BS416" s="768">
        <f t="shared" si="447"/>
        <v>0</v>
      </c>
      <c r="BT416" s="768">
        <f t="shared" si="448"/>
        <v>0</v>
      </c>
      <c r="BU416" s="771">
        <f t="shared" si="449"/>
        <v>0</v>
      </c>
      <c r="BV416" s="772"/>
      <c r="BW416" s="767"/>
      <c r="BX416" s="765"/>
      <c r="BY416" s="772"/>
      <c r="BZ416" s="767"/>
      <c r="CA416" s="765"/>
      <c r="CB416" s="772"/>
      <c r="CC416" s="767"/>
      <c r="CD416" s="765"/>
      <c r="CE416" s="773">
        <f t="shared" si="450"/>
        <v>0</v>
      </c>
      <c r="CF416" s="774">
        <f t="shared" si="451"/>
        <v>0</v>
      </c>
      <c r="CG416" s="775">
        <f t="shared" si="452"/>
        <v>0</v>
      </c>
      <c r="CH416" s="772"/>
      <c r="CI416" s="767"/>
      <c r="CJ416" s="776"/>
      <c r="CK416" s="874">
        <v>169</v>
      </c>
      <c r="CL416" s="778">
        <v>228</v>
      </c>
      <c r="CM416" s="764">
        <v>270</v>
      </c>
      <c r="CN416" s="764">
        <v>236</v>
      </c>
      <c r="CO416" s="779">
        <v>271</v>
      </c>
      <c r="CP416" s="1048">
        <v>259</v>
      </c>
      <c r="CQ416" s="777">
        <v>80</v>
      </c>
      <c r="CR416" s="778">
        <v>77</v>
      </c>
      <c r="CS416" s="778">
        <v>95</v>
      </c>
      <c r="CT416" s="778">
        <v>85</v>
      </c>
      <c r="CU416" s="778">
        <v>82</v>
      </c>
      <c r="CV416" s="764">
        <v>105</v>
      </c>
      <c r="CW416" s="767">
        <v>144</v>
      </c>
      <c r="CX416" s="765">
        <v>106</v>
      </c>
      <c r="CY416" s="777"/>
      <c r="CZ416" s="778"/>
      <c r="DA416" s="778"/>
      <c r="DB416" s="778"/>
      <c r="DC416" s="778"/>
      <c r="DD416" s="779"/>
      <c r="DE416" s="779"/>
      <c r="DF416" s="776"/>
      <c r="DG416" s="892">
        <f t="shared" si="470"/>
        <v>80</v>
      </c>
      <c r="DH416" s="884">
        <f t="shared" si="453"/>
        <v>80</v>
      </c>
      <c r="DI416" s="883">
        <f t="shared" si="471"/>
        <v>77</v>
      </c>
      <c r="DJ416" s="884">
        <f t="shared" si="454"/>
        <v>77</v>
      </c>
      <c r="DK416" s="883">
        <f t="shared" si="472"/>
        <v>95</v>
      </c>
      <c r="DL416" s="884">
        <f t="shared" si="455"/>
        <v>95</v>
      </c>
      <c r="DM416" s="888">
        <f t="shared" si="476"/>
        <v>85</v>
      </c>
      <c r="DN416" s="886">
        <f t="shared" si="456"/>
        <v>85</v>
      </c>
      <c r="DO416" s="886">
        <f t="shared" si="415"/>
        <v>85</v>
      </c>
      <c r="DP416" s="888">
        <f t="shared" si="473"/>
        <v>82</v>
      </c>
      <c r="DQ416" s="886">
        <f t="shared" si="457"/>
        <v>82</v>
      </c>
      <c r="DR416" s="886">
        <f t="shared" si="416"/>
        <v>82</v>
      </c>
      <c r="DS416" s="888">
        <f t="shared" si="474"/>
        <v>105</v>
      </c>
      <c r="DT416" s="886">
        <f t="shared" si="458"/>
        <v>105</v>
      </c>
      <c r="DU416" s="886">
        <f t="shared" si="417"/>
        <v>105</v>
      </c>
      <c r="DV416" s="886">
        <f t="shared" si="459"/>
        <v>105</v>
      </c>
      <c r="DW416" s="888">
        <f t="shared" si="475"/>
        <v>144</v>
      </c>
      <c r="DX416" s="886">
        <f t="shared" si="460"/>
        <v>144</v>
      </c>
      <c r="DY416" s="886">
        <f t="shared" si="461"/>
        <v>144</v>
      </c>
      <c r="DZ416" s="954">
        <f t="shared" si="418"/>
        <v>106</v>
      </c>
      <c r="EA416" s="885">
        <f t="shared" si="462"/>
        <v>106</v>
      </c>
      <c r="EB416" s="885">
        <f t="shared" si="463"/>
        <v>106</v>
      </c>
      <c r="EC416" s="772">
        <v>51</v>
      </c>
      <c r="ED416" s="779">
        <v>70</v>
      </c>
      <c r="EE416" s="781">
        <v>45</v>
      </c>
      <c r="EF416" s="763">
        <v>5</v>
      </c>
      <c r="EG416" s="767">
        <v>6</v>
      </c>
      <c r="EH416" s="782">
        <v>9</v>
      </c>
      <c r="EI416" s="774">
        <f t="shared" si="464"/>
        <v>49</v>
      </c>
      <c r="EJ416" s="774">
        <f t="shared" si="465"/>
        <v>68</v>
      </c>
      <c r="EK416" s="775">
        <f t="shared" si="466"/>
        <v>52</v>
      </c>
      <c r="EL416" s="772">
        <v>20</v>
      </c>
      <c r="EM416" s="767">
        <v>19</v>
      </c>
      <c r="EN416" s="770">
        <v>11</v>
      </c>
      <c r="EO416" s="772">
        <v>8</v>
      </c>
      <c r="EP416" s="767">
        <v>15</v>
      </c>
      <c r="EQ416" s="782">
        <v>19</v>
      </c>
      <c r="ER416" s="772">
        <v>9</v>
      </c>
      <c r="ES416" s="779">
        <v>8</v>
      </c>
      <c r="ET416" s="770">
        <v>13</v>
      </c>
      <c r="EU416" s="774">
        <f t="shared" si="467"/>
        <v>48</v>
      </c>
      <c r="EV416" s="774">
        <f t="shared" si="468"/>
        <v>40</v>
      </c>
      <c r="EW416" s="775">
        <f t="shared" si="469"/>
        <v>62</v>
      </c>
      <c r="EX416" s="772">
        <v>19</v>
      </c>
      <c r="EY416" s="767">
        <v>25</v>
      </c>
      <c r="EZ416" s="770">
        <v>31</v>
      </c>
    </row>
    <row r="417" spans="1:156" ht="15">
      <c r="A417" s="670" t="s">
        <v>107</v>
      </c>
      <c r="B417" s="671" t="s">
        <v>856</v>
      </c>
      <c r="C417" s="840"/>
      <c r="D417" s="672">
        <v>220862</v>
      </c>
      <c r="E417" s="673">
        <v>1</v>
      </c>
      <c r="F417" s="762">
        <v>2144</v>
      </c>
      <c r="G417" s="763">
        <v>2136</v>
      </c>
      <c r="H417" s="763">
        <v>2184</v>
      </c>
      <c r="I417" s="764">
        <v>2093</v>
      </c>
      <c r="J417" s="764">
        <v>1989</v>
      </c>
      <c r="K417" s="764">
        <v>2235</v>
      </c>
      <c r="L417" s="1052">
        <v>4120</v>
      </c>
      <c r="M417" s="762">
        <v>1794</v>
      </c>
      <c r="N417" s="763">
        <v>1740</v>
      </c>
      <c r="O417" s="766">
        <v>1877</v>
      </c>
      <c r="P417" s="766">
        <v>1704</v>
      </c>
      <c r="Q417" s="763">
        <v>1857</v>
      </c>
      <c r="R417" s="763">
        <v>1975</v>
      </c>
      <c r="S417" s="763">
        <v>2004</v>
      </c>
      <c r="T417" s="763">
        <v>2014</v>
      </c>
      <c r="U417" s="763">
        <v>1978</v>
      </c>
      <c r="V417" s="764">
        <v>1945</v>
      </c>
      <c r="W417" s="767">
        <v>2187</v>
      </c>
      <c r="X417" s="1053">
        <v>2338</v>
      </c>
      <c r="Y417" s="762"/>
      <c r="Z417" s="763"/>
      <c r="AA417" s="763"/>
      <c r="AB417" s="763"/>
      <c r="AC417" s="764"/>
      <c r="AD417" s="767"/>
      <c r="AE417" s="763"/>
      <c r="AF417" s="763"/>
      <c r="AG417" s="763"/>
      <c r="AH417" s="764"/>
      <c r="AI417" s="767"/>
      <c r="AJ417" s="765"/>
      <c r="AK417" s="892">
        <f t="shared" si="419"/>
        <v>1794</v>
      </c>
      <c r="AL417" s="884">
        <f t="shared" si="420"/>
        <v>1794</v>
      </c>
      <c r="AM417" s="883">
        <f t="shared" si="421"/>
        <v>1740</v>
      </c>
      <c r="AN417" s="884">
        <f t="shared" si="422"/>
        <v>1740</v>
      </c>
      <c r="AO417" s="883">
        <f t="shared" si="423"/>
        <v>1877</v>
      </c>
      <c r="AP417" s="884">
        <f t="shared" si="424"/>
        <v>1877</v>
      </c>
      <c r="AQ417" s="768">
        <f t="shared" si="425"/>
        <v>1704</v>
      </c>
      <c r="AR417" s="883">
        <f t="shared" si="426"/>
        <v>1857</v>
      </c>
      <c r="AS417" s="886">
        <f t="shared" si="427"/>
        <v>1857</v>
      </c>
      <c r="AT417" s="888">
        <f t="shared" si="428"/>
        <v>1975</v>
      </c>
      <c r="AU417" s="886">
        <f t="shared" si="429"/>
        <v>1975</v>
      </c>
      <c r="AV417" s="886">
        <f t="shared" si="430"/>
        <v>1975</v>
      </c>
      <c r="AW417" s="888">
        <f t="shared" si="431"/>
        <v>2004</v>
      </c>
      <c r="AX417" s="886">
        <f t="shared" si="432"/>
        <v>2004</v>
      </c>
      <c r="AY417" s="886">
        <f t="shared" si="433"/>
        <v>2004</v>
      </c>
      <c r="AZ417" s="888">
        <f t="shared" si="434"/>
        <v>2014</v>
      </c>
      <c r="BA417" s="884">
        <f t="shared" si="435"/>
        <v>2014</v>
      </c>
      <c r="BB417" s="883">
        <f t="shared" si="436"/>
        <v>1978</v>
      </c>
      <c r="BC417" s="884">
        <f t="shared" si="437"/>
        <v>1978</v>
      </c>
      <c r="BD417" s="883">
        <f t="shared" si="438"/>
        <v>1945</v>
      </c>
      <c r="BE417" s="886">
        <f t="shared" si="439"/>
        <v>1945</v>
      </c>
      <c r="BF417" s="886">
        <f t="shared" si="440"/>
        <v>1945</v>
      </c>
      <c r="BG417" s="888">
        <f t="shared" si="441"/>
        <v>2187</v>
      </c>
      <c r="BH417" s="886">
        <f t="shared" si="442"/>
        <v>2187</v>
      </c>
      <c r="BI417" s="886">
        <f t="shared" si="443"/>
        <v>2187</v>
      </c>
      <c r="BJ417" s="890">
        <f t="shared" si="444"/>
        <v>2338</v>
      </c>
      <c r="BK417" s="885">
        <f t="shared" si="445"/>
        <v>2338</v>
      </c>
      <c r="BL417" s="885">
        <f t="shared" si="446"/>
        <v>2338</v>
      </c>
      <c r="BM417" s="762">
        <v>1476</v>
      </c>
      <c r="BN417" s="764">
        <v>1712</v>
      </c>
      <c r="BO417" s="842">
        <v>1812</v>
      </c>
      <c r="BP417" s="763">
        <v>130</v>
      </c>
      <c r="BQ417" s="764">
        <v>117</v>
      </c>
      <c r="BR417" s="770">
        <v>131</v>
      </c>
      <c r="BS417" s="768">
        <f t="shared" si="447"/>
        <v>339</v>
      </c>
      <c r="BT417" s="768">
        <f t="shared" si="448"/>
        <v>358</v>
      </c>
      <c r="BU417" s="771">
        <f t="shared" si="449"/>
        <v>395</v>
      </c>
      <c r="BV417" s="772">
        <v>767</v>
      </c>
      <c r="BW417" s="767">
        <v>754</v>
      </c>
      <c r="BX417" s="765">
        <v>785</v>
      </c>
      <c r="BY417" s="772">
        <v>281</v>
      </c>
      <c r="BZ417" s="767">
        <v>341</v>
      </c>
      <c r="CA417" s="765">
        <v>402</v>
      </c>
      <c r="CB417" s="772">
        <v>158</v>
      </c>
      <c r="CC417" s="767">
        <v>245</v>
      </c>
      <c r="CD417" s="843">
        <v>146</v>
      </c>
      <c r="CE417" s="773">
        <f t="shared" si="450"/>
        <v>651</v>
      </c>
      <c r="CF417" s="774">
        <f t="shared" si="451"/>
        <v>635</v>
      </c>
      <c r="CG417" s="775">
        <f t="shared" si="452"/>
        <v>671</v>
      </c>
      <c r="CH417" s="772">
        <v>870</v>
      </c>
      <c r="CI417" s="767">
        <v>807</v>
      </c>
      <c r="CJ417" s="776">
        <v>839</v>
      </c>
      <c r="CK417" s="874"/>
      <c r="CL417" s="778"/>
      <c r="CM417" s="764"/>
      <c r="CN417" s="764"/>
      <c r="CO417" s="779"/>
      <c r="CP417" s="780"/>
      <c r="CQ417" s="777"/>
      <c r="CR417" s="778"/>
      <c r="CS417" s="778"/>
      <c r="CT417" s="778"/>
      <c r="CU417" s="778"/>
      <c r="CV417" s="764"/>
      <c r="CW417" s="767"/>
      <c r="CX417" s="765"/>
      <c r="CY417" s="777"/>
      <c r="CZ417" s="778"/>
      <c r="DA417" s="778"/>
      <c r="DB417" s="778"/>
      <c r="DC417" s="778"/>
      <c r="DD417" s="779"/>
      <c r="DE417" s="779"/>
      <c r="DF417" s="776"/>
      <c r="DG417" s="892">
        <f t="shared" si="470"/>
        <v>0</v>
      </c>
      <c r="DH417" s="884">
        <f t="shared" si="453"/>
        <v>0</v>
      </c>
      <c r="DI417" s="883">
        <f t="shared" si="471"/>
        <v>0</v>
      </c>
      <c r="DJ417" s="884">
        <f t="shared" si="454"/>
        <v>0</v>
      </c>
      <c r="DK417" s="883">
        <f t="shared" si="472"/>
        <v>0</v>
      </c>
      <c r="DL417" s="884">
        <f t="shared" si="455"/>
        <v>0</v>
      </c>
      <c r="DM417" s="888">
        <f t="shared" si="476"/>
        <v>0</v>
      </c>
      <c r="DN417" s="886">
        <f t="shared" si="456"/>
        <v>0</v>
      </c>
      <c r="DO417" s="886">
        <f t="shared" si="415"/>
        <v>0</v>
      </c>
      <c r="DP417" s="888">
        <f t="shared" si="473"/>
        <v>0</v>
      </c>
      <c r="DQ417" s="886">
        <f t="shared" si="457"/>
        <v>0</v>
      </c>
      <c r="DR417" s="886">
        <f t="shared" si="416"/>
        <v>0</v>
      </c>
      <c r="DS417" s="888">
        <f t="shared" si="474"/>
        <v>0</v>
      </c>
      <c r="DT417" s="886">
        <f t="shared" si="458"/>
        <v>0</v>
      </c>
      <c r="DU417" s="886">
        <f t="shared" si="417"/>
        <v>0</v>
      </c>
      <c r="DV417" s="886">
        <f t="shared" si="459"/>
        <v>0</v>
      </c>
      <c r="DW417" s="888">
        <f t="shared" si="475"/>
        <v>0</v>
      </c>
      <c r="DX417" s="886">
        <f t="shared" si="460"/>
        <v>0</v>
      </c>
      <c r="DY417" s="886">
        <f t="shared" si="461"/>
        <v>0</v>
      </c>
      <c r="DZ417" s="954">
        <f t="shared" si="418"/>
        <v>0</v>
      </c>
      <c r="EA417" s="885">
        <f t="shared" si="462"/>
        <v>0</v>
      </c>
      <c r="EB417" s="885">
        <f t="shared" si="463"/>
        <v>0</v>
      </c>
      <c r="EC417" s="772"/>
      <c r="ED417" s="779"/>
      <c r="EE417" s="781"/>
      <c r="EF417" s="763"/>
      <c r="EG417" s="767"/>
      <c r="EH417" s="782"/>
      <c r="EI417" s="774">
        <f t="shared" si="464"/>
        <v>0</v>
      </c>
      <c r="EJ417" s="774">
        <f t="shared" si="465"/>
        <v>0</v>
      </c>
      <c r="EK417" s="775">
        <f t="shared" si="466"/>
        <v>0</v>
      </c>
      <c r="EL417" s="772"/>
      <c r="EM417" s="767"/>
      <c r="EN417" s="770"/>
      <c r="EO417" s="772"/>
      <c r="EP417" s="767"/>
      <c r="EQ417" s="782"/>
      <c r="ER417" s="772"/>
      <c r="ES417" s="779"/>
      <c r="ET417" s="770"/>
      <c r="EU417" s="774">
        <f t="shared" si="467"/>
        <v>0</v>
      </c>
      <c r="EV417" s="774">
        <f t="shared" si="468"/>
        <v>0</v>
      </c>
      <c r="EW417" s="775">
        <f t="shared" si="469"/>
        <v>0</v>
      </c>
      <c r="EX417" s="772"/>
      <c r="EY417" s="767"/>
      <c r="EZ417" s="770"/>
    </row>
    <row r="418" spans="1:156">
      <c r="A418" s="670" t="s">
        <v>107</v>
      </c>
      <c r="B418" s="671" t="s">
        <v>857</v>
      </c>
      <c r="C418" s="840"/>
      <c r="D418" s="672">
        <v>221759</v>
      </c>
      <c r="E418" s="673">
        <v>1</v>
      </c>
      <c r="F418" s="762">
        <v>4432</v>
      </c>
      <c r="G418" s="763">
        <v>4272</v>
      </c>
      <c r="H418" s="763">
        <v>4251</v>
      </c>
      <c r="I418" s="764">
        <v>4355</v>
      </c>
      <c r="J418" s="764">
        <v>4214</v>
      </c>
      <c r="K418" s="764">
        <v>3587</v>
      </c>
      <c r="L418" s="1052">
        <v>5615</v>
      </c>
      <c r="M418" s="762">
        <v>4017</v>
      </c>
      <c r="N418" s="763">
        <v>3705</v>
      </c>
      <c r="O418" s="766">
        <v>3931</v>
      </c>
      <c r="P418" s="766">
        <v>3560</v>
      </c>
      <c r="Q418" s="763">
        <v>3466</v>
      </c>
      <c r="R418" s="763">
        <v>4312</v>
      </c>
      <c r="S418" s="763">
        <v>4164</v>
      </c>
      <c r="T418" s="763">
        <v>4132</v>
      </c>
      <c r="U418" s="763">
        <v>4247</v>
      </c>
      <c r="V418" s="764">
        <v>4200</v>
      </c>
      <c r="W418" s="767">
        <v>3570</v>
      </c>
      <c r="X418" s="841">
        <v>4136</v>
      </c>
      <c r="Y418" s="762"/>
      <c r="Z418" s="763"/>
      <c r="AA418" s="763"/>
      <c r="AB418" s="763"/>
      <c r="AC418" s="764"/>
      <c r="AD418" s="767"/>
      <c r="AE418" s="763"/>
      <c r="AF418" s="763"/>
      <c r="AG418" s="763"/>
      <c r="AH418" s="764"/>
      <c r="AI418" s="767"/>
      <c r="AJ418" s="765"/>
      <c r="AK418" s="892">
        <f t="shared" si="419"/>
        <v>4017</v>
      </c>
      <c r="AL418" s="884">
        <f t="shared" si="420"/>
        <v>4017</v>
      </c>
      <c r="AM418" s="883">
        <f t="shared" si="421"/>
        <v>3705</v>
      </c>
      <c r="AN418" s="884">
        <f t="shared" si="422"/>
        <v>3705</v>
      </c>
      <c r="AO418" s="883">
        <f t="shared" si="423"/>
        <v>3931</v>
      </c>
      <c r="AP418" s="884">
        <f t="shared" si="424"/>
        <v>3931</v>
      </c>
      <c r="AQ418" s="768">
        <f t="shared" si="425"/>
        <v>3560</v>
      </c>
      <c r="AR418" s="883">
        <f t="shared" si="426"/>
        <v>3466</v>
      </c>
      <c r="AS418" s="886">
        <f t="shared" si="427"/>
        <v>3466</v>
      </c>
      <c r="AT418" s="888">
        <f t="shared" si="428"/>
        <v>4312</v>
      </c>
      <c r="AU418" s="886">
        <f t="shared" si="429"/>
        <v>4312</v>
      </c>
      <c r="AV418" s="886">
        <f t="shared" si="430"/>
        <v>4312</v>
      </c>
      <c r="AW418" s="888">
        <f t="shared" si="431"/>
        <v>4164</v>
      </c>
      <c r="AX418" s="886">
        <f t="shared" si="432"/>
        <v>4164</v>
      </c>
      <c r="AY418" s="886">
        <f t="shared" si="433"/>
        <v>4164</v>
      </c>
      <c r="AZ418" s="888">
        <f t="shared" si="434"/>
        <v>4132</v>
      </c>
      <c r="BA418" s="884">
        <f t="shared" si="435"/>
        <v>4132</v>
      </c>
      <c r="BB418" s="883">
        <f t="shared" si="436"/>
        <v>4247</v>
      </c>
      <c r="BC418" s="884">
        <f t="shared" si="437"/>
        <v>4247</v>
      </c>
      <c r="BD418" s="883">
        <f t="shared" si="438"/>
        <v>4200</v>
      </c>
      <c r="BE418" s="886">
        <f t="shared" si="439"/>
        <v>4200</v>
      </c>
      <c r="BF418" s="886">
        <f t="shared" si="440"/>
        <v>4200</v>
      </c>
      <c r="BG418" s="888">
        <f t="shared" si="441"/>
        <v>3570</v>
      </c>
      <c r="BH418" s="886">
        <f t="shared" si="442"/>
        <v>3570</v>
      </c>
      <c r="BI418" s="886">
        <f t="shared" si="443"/>
        <v>3570</v>
      </c>
      <c r="BJ418" s="890">
        <f t="shared" si="444"/>
        <v>4136</v>
      </c>
      <c r="BK418" s="885">
        <f t="shared" si="445"/>
        <v>4136</v>
      </c>
      <c r="BL418" s="885">
        <f t="shared" si="446"/>
        <v>4136</v>
      </c>
      <c r="BM418" s="762">
        <v>3508</v>
      </c>
      <c r="BN418" s="764">
        <v>3057</v>
      </c>
      <c r="BO418" s="842">
        <v>3533</v>
      </c>
      <c r="BP418" s="763">
        <v>423</v>
      </c>
      <c r="BQ418" s="764">
        <v>301</v>
      </c>
      <c r="BR418" s="770">
        <v>356</v>
      </c>
      <c r="BS418" s="768">
        <f t="shared" si="447"/>
        <v>269</v>
      </c>
      <c r="BT418" s="768">
        <f t="shared" si="448"/>
        <v>212</v>
      </c>
      <c r="BU418" s="771">
        <f t="shared" si="449"/>
        <v>247</v>
      </c>
      <c r="BV418" s="772">
        <v>2267</v>
      </c>
      <c r="BW418" s="767">
        <v>2760</v>
      </c>
      <c r="BX418" s="765">
        <v>2633</v>
      </c>
      <c r="BY418" s="772">
        <v>264</v>
      </c>
      <c r="BZ418" s="767">
        <v>301</v>
      </c>
      <c r="CA418" s="765">
        <v>423</v>
      </c>
      <c r="CB418" s="772">
        <v>392</v>
      </c>
      <c r="CC418" s="767">
        <v>531</v>
      </c>
      <c r="CD418" s="843">
        <v>877</v>
      </c>
      <c r="CE418" s="773">
        <f t="shared" si="450"/>
        <v>543</v>
      </c>
      <c r="CF418" s="774">
        <f t="shared" si="451"/>
        <v>720</v>
      </c>
      <c r="CG418" s="775">
        <f t="shared" si="452"/>
        <v>231</v>
      </c>
      <c r="CH418" s="772">
        <v>2796</v>
      </c>
      <c r="CI418" s="767">
        <v>2594</v>
      </c>
      <c r="CJ418" s="776">
        <v>2352</v>
      </c>
      <c r="CK418" s="874"/>
      <c r="CL418" s="778"/>
      <c r="CM418" s="764"/>
      <c r="CN418" s="764"/>
      <c r="CO418" s="779"/>
      <c r="CP418" s="780"/>
      <c r="CQ418" s="777"/>
      <c r="CR418" s="778"/>
      <c r="CS418" s="778"/>
      <c r="CT418" s="778"/>
      <c r="CU418" s="778"/>
      <c r="CV418" s="764"/>
      <c r="CW418" s="767"/>
      <c r="CX418" s="765"/>
      <c r="CY418" s="777"/>
      <c r="CZ418" s="778"/>
      <c r="DA418" s="778"/>
      <c r="DB418" s="778"/>
      <c r="DC418" s="778"/>
      <c r="DD418" s="779"/>
      <c r="DE418" s="779"/>
      <c r="DF418" s="776"/>
      <c r="DG418" s="892">
        <f t="shared" si="470"/>
        <v>0</v>
      </c>
      <c r="DH418" s="884">
        <f t="shared" si="453"/>
        <v>0</v>
      </c>
      <c r="DI418" s="883">
        <f t="shared" si="471"/>
        <v>0</v>
      </c>
      <c r="DJ418" s="884">
        <f t="shared" si="454"/>
        <v>0</v>
      </c>
      <c r="DK418" s="883">
        <f t="shared" si="472"/>
        <v>0</v>
      </c>
      <c r="DL418" s="884">
        <f t="shared" si="455"/>
        <v>0</v>
      </c>
      <c r="DM418" s="888">
        <f t="shared" si="476"/>
        <v>0</v>
      </c>
      <c r="DN418" s="886">
        <f t="shared" si="456"/>
        <v>0</v>
      </c>
      <c r="DO418" s="886">
        <f t="shared" si="415"/>
        <v>0</v>
      </c>
      <c r="DP418" s="888">
        <f t="shared" si="473"/>
        <v>0</v>
      </c>
      <c r="DQ418" s="886">
        <f t="shared" si="457"/>
        <v>0</v>
      </c>
      <c r="DR418" s="886">
        <f t="shared" si="416"/>
        <v>0</v>
      </c>
      <c r="DS418" s="888">
        <f t="shared" si="474"/>
        <v>0</v>
      </c>
      <c r="DT418" s="886">
        <f t="shared" si="458"/>
        <v>0</v>
      </c>
      <c r="DU418" s="886">
        <f t="shared" si="417"/>
        <v>0</v>
      </c>
      <c r="DV418" s="886">
        <f t="shared" si="459"/>
        <v>0</v>
      </c>
      <c r="DW418" s="888">
        <f t="shared" si="475"/>
        <v>0</v>
      </c>
      <c r="DX418" s="886">
        <f t="shared" si="460"/>
        <v>0</v>
      </c>
      <c r="DY418" s="886">
        <f t="shared" si="461"/>
        <v>0</v>
      </c>
      <c r="DZ418" s="954">
        <f t="shared" si="418"/>
        <v>0</v>
      </c>
      <c r="EA418" s="885">
        <f t="shared" si="462"/>
        <v>0</v>
      </c>
      <c r="EB418" s="885">
        <f t="shared" si="463"/>
        <v>0</v>
      </c>
      <c r="EC418" s="772"/>
      <c r="ED418" s="779"/>
      <c r="EE418" s="781"/>
      <c r="EF418" s="763"/>
      <c r="EG418" s="767"/>
      <c r="EH418" s="782"/>
      <c r="EI418" s="774">
        <f t="shared" si="464"/>
        <v>0</v>
      </c>
      <c r="EJ418" s="774">
        <f t="shared" si="465"/>
        <v>0</v>
      </c>
      <c r="EK418" s="775">
        <f t="shared" si="466"/>
        <v>0</v>
      </c>
      <c r="EL418" s="772"/>
      <c r="EM418" s="767"/>
      <c r="EN418" s="770"/>
      <c r="EO418" s="772"/>
      <c r="EP418" s="767"/>
      <c r="EQ418" s="782"/>
      <c r="ER418" s="772"/>
      <c r="ES418" s="779"/>
      <c r="ET418" s="770"/>
      <c r="EU418" s="774">
        <f t="shared" si="467"/>
        <v>0</v>
      </c>
      <c r="EV418" s="774">
        <f t="shared" si="468"/>
        <v>0</v>
      </c>
      <c r="EW418" s="775">
        <f t="shared" si="469"/>
        <v>0</v>
      </c>
      <c r="EX418" s="772"/>
      <c r="EY418" s="767"/>
      <c r="EZ418" s="770"/>
    </row>
    <row r="419" spans="1:156">
      <c r="A419" s="670" t="s">
        <v>107</v>
      </c>
      <c r="B419" s="671" t="s">
        <v>861</v>
      </c>
      <c r="C419" s="844" t="s">
        <v>906</v>
      </c>
      <c r="D419" s="672">
        <v>221838</v>
      </c>
      <c r="E419" s="669">
        <v>2</v>
      </c>
      <c r="F419" s="762">
        <v>1241</v>
      </c>
      <c r="G419" s="763">
        <v>1217</v>
      </c>
      <c r="H419" s="763">
        <v>1193</v>
      </c>
      <c r="I419" s="764">
        <v>1243</v>
      </c>
      <c r="J419" s="764">
        <v>1040</v>
      </c>
      <c r="K419" s="764">
        <v>1338</v>
      </c>
      <c r="L419" s="1052">
        <v>2079</v>
      </c>
      <c r="M419" s="762">
        <v>1355</v>
      </c>
      <c r="N419" s="763">
        <v>1242</v>
      </c>
      <c r="O419" s="766">
        <v>1262</v>
      </c>
      <c r="P419" s="766">
        <v>1288</v>
      </c>
      <c r="Q419" s="763">
        <v>1157</v>
      </c>
      <c r="R419" s="763">
        <v>1190</v>
      </c>
      <c r="S419" s="763">
        <v>1181</v>
      </c>
      <c r="T419" s="763">
        <v>1143</v>
      </c>
      <c r="U419" s="763">
        <v>1208</v>
      </c>
      <c r="V419" s="764">
        <v>1018</v>
      </c>
      <c r="W419" s="767">
        <v>1305</v>
      </c>
      <c r="X419" s="841">
        <v>1294</v>
      </c>
      <c r="Y419" s="762"/>
      <c r="Z419" s="763"/>
      <c r="AA419" s="763"/>
      <c r="AB419" s="763"/>
      <c r="AC419" s="764"/>
      <c r="AD419" s="767"/>
      <c r="AE419" s="763"/>
      <c r="AF419" s="763"/>
      <c r="AG419" s="763"/>
      <c r="AH419" s="764"/>
      <c r="AI419" s="767"/>
      <c r="AJ419" s="765"/>
      <c r="AK419" s="892">
        <f t="shared" si="419"/>
        <v>1355</v>
      </c>
      <c r="AL419" s="884">
        <f t="shared" si="420"/>
        <v>1355</v>
      </c>
      <c r="AM419" s="883">
        <f t="shared" si="421"/>
        <v>1242</v>
      </c>
      <c r="AN419" s="884">
        <f t="shared" si="422"/>
        <v>1242</v>
      </c>
      <c r="AO419" s="883">
        <f t="shared" si="423"/>
        <v>1262</v>
      </c>
      <c r="AP419" s="884">
        <f t="shared" si="424"/>
        <v>1262</v>
      </c>
      <c r="AQ419" s="768">
        <f t="shared" si="425"/>
        <v>1288</v>
      </c>
      <c r="AR419" s="883">
        <f t="shared" si="426"/>
        <v>1157</v>
      </c>
      <c r="AS419" s="886">
        <f t="shared" si="427"/>
        <v>1157</v>
      </c>
      <c r="AT419" s="888">
        <f t="shared" si="428"/>
        <v>1190</v>
      </c>
      <c r="AU419" s="886">
        <f t="shared" si="429"/>
        <v>1190</v>
      </c>
      <c r="AV419" s="886">
        <f t="shared" si="430"/>
        <v>1190</v>
      </c>
      <c r="AW419" s="888">
        <f t="shared" si="431"/>
        <v>1181</v>
      </c>
      <c r="AX419" s="886">
        <f t="shared" si="432"/>
        <v>1181</v>
      </c>
      <c r="AY419" s="886">
        <f t="shared" si="433"/>
        <v>1181</v>
      </c>
      <c r="AZ419" s="888">
        <f t="shared" si="434"/>
        <v>1143</v>
      </c>
      <c r="BA419" s="884">
        <f t="shared" si="435"/>
        <v>1143</v>
      </c>
      <c r="BB419" s="883">
        <f t="shared" si="436"/>
        <v>1208</v>
      </c>
      <c r="BC419" s="884">
        <f t="shared" si="437"/>
        <v>1208</v>
      </c>
      <c r="BD419" s="883">
        <f t="shared" si="438"/>
        <v>1018</v>
      </c>
      <c r="BE419" s="886">
        <f t="shared" si="439"/>
        <v>1018</v>
      </c>
      <c r="BF419" s="886">
        <f t="shared" si="440"/>
        <v>1018</v>
      </c>
      <c r="BG419" s="888">
        <f t="shared" si="441"/>
        <v>1305</v>
      </c>
      <c r="BH419" s="886">
        <f t="shared" si="442"/>
        <v>1305</v>
      </c>
      <c r="BI419" s="886">
        <f t="shared" si="443"/>
        <v>1305</v>
      </c>
      <c r="BJ419" s="890">
        <f t="shared" si="444"/>
        <v>1294</v>
      </c>
      <c r="BK419" s="885">
        <f t="shared" si="445"/>
        <v>1294</v>
      </c>
      <c r="BL419" s="885">
        <f t="shared" si="446"/>
        <v>1294</v>
      </c>
      <c r="BM419" s="762">
        <v>683</v>
      </c>
      <c r="BN419" s="764">
        <v>821</v>
      </c>
      <c r="BO419" s="842">
        <v>854</v>
      </c>
      <c r="BP419" s="763">
        <v>68</v>
      </c>
      <c r="BQ419" s="764">
        <v>109</v>
      </c>
      <c r="BR419" s="770">
        <v>103</v>
      </c>
      <c r="BS419" s="768">
        <f t="shared" si="447"/>
        <v>267</v>
      </c>
      <c r="BT419" s="768">
        <f t="shared" si="448"/>
        <v>375</v>
      </c>
      <c r="BU419" s="771">
        <f t="shared" si="449"/>
        <v>337</v>
      </c>
      <c r="BV419" s="772">
        <v>483</v>
      </c>
      <c r="BW419" s="767">
        <v>426</v>
      </c>
      <c r="BX419" s="765">
        <v>409</v>
      </c>
      <c r="BY419" s="772">
        <v>152</v>
      </c>
      <c r="BZ419" s="767">
        <v>132</v>
      </c>
      <c r="CA419" s="765">
        <v>166</v>
      </c>
      <c r="CB419" s="772">
        <v>167</v>
      </c>
      <c r="CC419" s="767">
        <v>178</v>
      </c>
      <c r="CD419" s="843">
        <v>117</v>
      </c>
      <c r="CE419" s="773">
        <f t="shared" si="450"/>
        <v>355</v>
      </c>
      <c r="CF419" s="774">
        <f t="shared" si="451"/>
        <v>454</v>
      </c>
      <c r="CG419" s="775">
        <f t="shared" si="452"/>
        <v>489</v>
      </c>
      <c r="CH419" s="772">
        <v>713</v>
      </c>
      <c r="CI419" s="767">
        <v>617</v>
      </c>
      <c r="CJ419" s="776">
        <v>573</v>
      </c>
      <c r="CK419" s="874"/>
      <c r="CL419" s="778"/>
      <c r="CM419" s="764"/>
      <c r="CN419" s="764"/>
      <c r="CO419" s="779"/>
      <c r="CP419" s="780"/>
      <c r="CQ419" s="777"/>
      <c r="CR419" s="778"/>
      <c r="CS419" s="778"/>
      <c r="CT419" s="778"/>
      <c r="CU419" s="778"/>
      <c r="CV419" s="764"/>
      <c r="CW419" s="767"/>
      <c r="CX419" s="765"/>
      <c r="CY419" s="777"/>
      <c r="CZ419" s="778"/>
      <c r="DA419" s="778"/>
      <c r="DB419" s="778"/>
      <c r="DC419" s="778"/>
      <c r="DD419" s="779"/>
      <c r="DE419" s="779"/>
      <c r="DF419" s="776"/>
      <c r="DG419" s="892">
        <f t="shared" si="470"/>
        <v>0</v>
      </c>
      <c r="DH419" s="884">
        <f t="shared" si="453"/>
        <v>0</v>
      </c>
      <c r="DI419" s="883">
        <f t="shared" si="471"/>
        <v>0</v>
      </c>
      <c r="DJ419" s="884">
        <f t="shared" si="454"/>
        <v>0</v>
      </c>
      <c r="DK419" s="883">
        <f t="shared" si="472"/>
        <v>0</v>
      </c>
      <c r="DL419" s="884">
        <f t="shared" si="455"/>
        <v>0</v>
      </c>
      <c r="DM419" s="888">
        <f t="shared" si="476"/>
        <v>0</v>
      </c>
      <c r="DN419" s="886">
        <f t="shared" si="456"/>
        <v>0</v>
      </c>
      <c r="DO419" s="886">
        <f t="shared" si="415"/>
        <v>0</v>
      </c>
      <c r="DP419" s="888">
        <f t="shared" si="473"/>
        <v>0</v>
      </c>
      <c r="DQ419" s="886">
        <f t="shared" si="457"/>
        <v>0</v>
      </c>
      <c r="DR419" s="886">
        <f t="shared" si="416"/>
        <v>0</v>
      </c>
      <c r="DS419" s="888">
        <f t="shared" si="474"/>
        <v>0</v>
      </c>
      <c r="DT419" s="886">
        <f t="shared" si="458"/>
        <v>0</v>
      </c>
      <c r="DU419" s="886">
        <f t="shared" si="417"/>
        <v>0</v>
      </c>
      <c r="DV419" s="886">
        <f t="shared" si="459"/>
        <v>0</v>
      </c>
      <c r="DW419" s="888">
        <f t="shared" si="475"/>
        <v>0</v>
      </c>
      <c r="DX419" s="886">
        <f t="shared" si="460"/>
        <v>0</v>
      </c>
      <c r="DY419" s="886">
        <f t="shared" si="461"/>
        <v>0</v>
      </c>
      <c r="DZ419" s="954">
        <f t="shared" si="418"/>
        <v>0</v>
      </c>
      <c r="EA419" s="885">
        <f t="shared" si="462"/>
        <v>0</v>
      </c>
      <c r="EB419" s="885">
        <f t="shared" si="463"/>
        <v>0</v>
      </c>
      <c r="EC419" s="772"/>
      <c r="ED419" s="779"/>
      <c r="EE419" s="781"/>
      <c r="EF419" s="763"/>
      <c r="EG419" s="767"/>
      <c r="EH419" s="782"/>
      <c r="EI419" s="774">
        <f t="shared" si="464"/>
        <v>0</v>
      </c>
      <c r="EJ419" s="774">
        <f t="shared" si="465"/>
        <v>0</v>
      </c>
      <c r="EK419" s="775">
        <f t="shared" si="466"/>
        <v>0</v>
      </c>
      <c r="EL419" s="772"/>
      <c r="EM419" s="767"/>
      <c r="EN419" s="770"/>
      <c r="EO419" s="772"/>
      <c r="EP419" s="767"/>
      <c r="EQ419" s="782"/>
      <c r="ER419" s="772"/>
      <c r="ES419" s="779"/>
      <c r="ET419" s="770"/>
      <c r="EU419" s="774">
        <f t="shared" si="467"/>
        <v>0</v>
      </c>
      <c r="EV419" s="774">
        <f t="shared" si="468"/>
        <v>0</v>
      </c>
      <c r="EW419" s="775">
        <f t="shared" si="469"/>
        <v>0</v>
      </c>
      <c r="EX419" s="772"/>
      <c r="EY419" s="767"/>
      <c r="EZ419" s="770"/>
    </row>
    <row r="420" spans="1:156">
      <c r="A420" s="670" t="s">
        <v>107</v>
      </c>
      <c r="B420" s="671" t="s">
        <v>858</v>
      </c>
      <c r="C420" s="827"/>
      <c r="D420" s="672">
        <v>219602</v>
      </c>
      <c r="E420" s="673">
        <v>3</v>
      </c>
      <c r="F420" s="762">
        <v>1828</v>
      </c>
      <c r="G420" s="763">
        <v>1450</v>
      </c>
      <c r="H420" s="763">
        <v>1438</v>
      </c>
      <c r="I420" s="764">
        <v>1419</v>
      </c>
      <c r="J420" s="764">
        <v>1422</v>
      </c>
      <c r="K420" s="764">
        <v>1603</v>
      </c>
      <c r="L420" s="1052">
        <v>2673</v>
      </c>
      <c r="M420" s="762">
        <v>690</v>
      </c>
      <c r="N420" s="763">
        <v>843</v>
      </c>
      <c r="O420" s="766">
        <v>903</v>
      </c>
      <c r="P420" s="766">
        <v>944</v>
      </c>
      <c r="Q420" s="763">
        <v>929</v>
      </c>
      <c r="R420" s="763">
        <v>1122</v>
      </c>
      <c r="S420" s="763">
        <v>1180</v>
      </c>
      <c r="T420" s="763">
        <v>1116</v>
      </c>
      <c r="U420" s="763">
        <v>1139</v>
      </c>
      <c r="V420" s="764">
        <v>1289</v>
      </c>
      <c r="W420" s="767">
        <v>1431</v>
      </c>
      <c r="X420" s="841">
        <v>1415</v>
      </c>
      <c r="Y420" s="762"/>
      <c r="Z420" s="763"/>
      <c r="AA420" s="763"/>
      <c r="AB420" s="763"/>
      <c r="AC420" s="764"/>
      <c r="AD420" s="767"/>
      <c r="AE420" s="763"/>
      <c r="AF420" s="763"/>
      <c r="AG420" s="763"/>
      <c r="AH420" s="764"/>
      <c r="AI420" s="767"/>
      <c r="AJ420" s="765"/>
      <c r="AK420" s="892">
        <f t="shared" si="419"/>
        <v>690</v>
      </c>
      <c r="AL420" s="884">
        <f t="shared" si="420"/>
        <v>690</v>
      </c>
      <c r="AM420" s="883">
        <f t="shared" si="421"/>
        <v>843</v>
      </c>
      <c r="AN420" s="884">
        <f t="shared" si="422"/>
        <v>843</v>
      </c>
      <c r="AO420" s="883">
        <f t="shared" si="423"/>
        <v>903</v>
      </c>
      <c r="AP420" s="884">
        <f t="shared" si="424"/>
        <v>903</v>
      </c>
      <c r="AQ420" s="768">
        <f t="shared" si="425"/>
        <v>944</v>
      </c>
      <c r="AR420" s="883">
        <f t="shared" si="426"/>
        <v>929</v>
      </c>
      <c r="AS420" s="886">
        <f t="shared" si="427"/>
        <v>929</v>
      </c>
      <c r="AT420" s="888">
        <f t="shared" si="428"/>
        <v>1122</v>
      </c>
      <c r="AU420" s="886">
        <f t="shared" si="429"/>
        <v>1122</v>
      </c>
      <c r="AV420" s="886">
        <f t="shared" si="430"/>
        <v>1122</v>
      </c>
      <c r="AW420" s="888">
        <f t="shared" si="431"/>
        <v>1180</v>
      </c>
      <c r="AX420" s="886">
        <f t="shared" si="432"/>
        <v>1180</v>
      </c>
      <c r="AY420" s="886">
        <f t="shared" si="433"/>
        <v>1180</v>
      </c>
      <c r="AZ420" s="888">
        <f t="shared" si="434"/>
        <v>1116</v>
      </c>
      <c r="BA420" s="884">
        <f t="shared" si="435"/>
        <v>1116</v>
      </c>
      <c r="BB420" s="883">
        <f t="shared" si="436"/>
        <v>1139</v>
      </c>
      <c r="BC420" s="884">
        <f t="shared" si="437"/>
        <v>1139</v>
      </c>
      <c r="BD420" s="883">
        <f t="shared" si="438"/>
        <v>1289</v>
      </c>
      <c r="BE420" s="886">
        <f t="shared" si="439"/>
        <v>1289</v>
      </c>
      <c r="BF420" s="886">
        <f t="shared" si="440"/>
        <v>1289</v>
      </c>
      <c r="BG420" s="888">
        <f t="shared" si="441"/>
        <v>1431</v>
      </c>
      <c r="BH420" s="886">
        <f t="shared" si="442"/>
        <v>1431</v>
      </c>
      <c r="BI420" s="886">
        <f t="shared" si="443"/>
        <v>1431</v>
      </c>
      <c r="BJ420" s="890">
        <f t="shared" si="444"/>
        <v>1415</v>
      </c>
      <c r="BK420" s="885">
        <f t="shared" si="445"/>
        <v>1415</v>
      </c>
      <c r="BL420" s="885">
        <f t="shared" si="446"/>
        <v>1415</v>
      </c>
      <c r="BM420" s="762">
        <v>871</v>
      </c>
      <c r="BN420" s="764">
        <v>983</v>
      </c>
      <c r="BO420" s="842">
        <v>976</v>
      </c>
      <c r="BP420" s="763">
        <v>104</v>
      </c>
      <c r="BQ420" s="764">
        <v>91</v>
      </c>
      <c r="BR420" s="770">
        <v>101</v>
      </c>
      <c r="BS420" s="768">
        <f t="shared" si="447"/>
        <v>314</v>
      </c>
      <c r="BT420" s="768">
        <f t="shared" si="448"/>
        <v>357</v>
      </c>
      <c r="BU420" s="771">
        <f t="shared" si="449"/>
        <v>338</v>
      </c>
      <c r="BV420" s="772">
        <v>348</v>
      </c>
      <c r="BW420" s="767">
        <v>408</v>
      </c>
      <c r="BX420" s="765">
        <v>426</v>
      </c>
      <c r="BY420" s="772">
        <v>102</v>
      </c>
      <c r="BZ420" s="767">
        <v>116</v>
      </c>
      <c r="CA420" s="765">
        <v>181</v>
      </c>
      <c r="CB420" s="772">
        <v>153</v>
      </c>
      <c r="CC420" s="767">
        <v>155</v>
      </c>
      <c r="CD420" s="843">
        <v>161</v>
      </c>
      <c r="CE420" s="773">
        <f t="shared" si="450"/>
        <v>326</v>
      </c>
      <c r="CF420" s="774">
        <f t="shared" si="451"/>
        <v>443</v>
      </c>
      <c r="CG420" s="775">
        <f t="shared" si="452"/>
        <v>412</v>
      </c>
      <c r="CH420" s="772">
        <v>300</v>
      </c>
      <c r="CI420" s="767">
        <v>367</v>
      </c>
      <c r="CJ420" s="776">
        <v>304</v>
      </c>
      <c r="CK420" s="874"/>
      <c r="CL420" s="778"/>
      <c r="CM420" s="764"/>
      <c r="CN420" s="764"/>
      <c r="CO420" s="767"/>
      <c r="CP420" s="780"/>
      <c r="CQ420" s="777"/>
      <c r="CR420" s="778"/>
      <c r="CS420" s="778"/>
      <c r="CT420" s="778"/>
      <c r="CU420" s="778"/>
      <c r="CV420" s="764"/>
      <c r="CW420" s="767"/>
      <c r="CX420" s="765"/>
      <c r="CY420" s="777"/>
      <c r="CZ420" s="778"/>
      <c r="DA420" s="778"/>
      <c r="DB420" s="778"/>
      <c r="DC420" s="778"/>
      <c r="DD420" s="767"/>
      <c r="DE420" s="767"/>
      <c r="DF420" s="765"/>
      <c r="DG420" s="892">
        <f t="shared" si="470"/>
        <v>0</v>
      </c>
      <c r="DH420" s="884">
        <f t="shared" si="453"/>
        <v>0</v>
      </c>
      <c r="DI420" s="883">
        <f t="shared" si="471"/>
        <v>0</v>
      </c>
      <c r="DJ420" s="884">
        <f t="shared" si="454"/>
        <v>0</v>
      </c>
      <c r="DK420" s="883">
        <f t="shared" si="472"/>
        <v>0</v>
      </c>
      <c r="DL420" s="884">
        <f t="shared" si="455"/>
        <v>0</v>
      </c>
      <c r="DM420" s="888">
        <f t="shared" si="476"/>
        <v>0</v>
      </c>
      <c r="DN420" s="886">
        <f t="shared" si="456"/>
        <v>0</v>
      </c>
      <c r="DO420" s="886">
        <f t="shared" si="415"/>
        <v>0</v>
      </c>
      <c r="DP420" s="888">
        <f t="shared" si="473"/>
        <v>0</v>
      </c>
      <c r="DQ420" s="886">
        <f t="shared" si="457"/>
        <v>0</v>
      </c>
      <c r="DR420" s="886">
        <f t="shared" si="416"/>
        <v>0</v>
      </c>
      <c r="DS420" s="888">
        <f t="shared" si="474"/>
        <v>0</v>
      </c>
      <c r="DT420" s="886">
        <f t="shared" si="458"/>
        <v>0</v>
      </c>
      <c r="DU420" s="886">
        <f t="shared" si="417"/>
        <v>0</v>
      </c>
      <c r="DV420" s="886">
        <f t="shared" si="459"/>
        <v>0</v>
      </c>
      <c r="DW420" s="888">
        <f t="shared" si="475"/>
        <v>0</v>
      </c>
      <c r="DX420" s="886">
        <f t="shared" si="460"/>
        <v>0</v>
      </c>
      <c r="DY420" s="886">
        <f t="shared" si="461"/>
        <v>0</v>
      </c>
      <c r="DZ420" s="954">
        <f t="shared" si="418"/>
        <v>0</v>
      </c>
      <c r="EA420" s="885">
        <f t="shared" si="462"/>
        <v>0</v>
      </c>
      <c r="EB420" s="885">
        <f t="shared" si="463"/>
        <v>0</v>
      </c>
      <c r="EC420" s="772"/>
      <c r="ED420" s="767"/>
      <c r="EE420" s="770"/>
      <c r="EF420" s="764"/>
      <c r="EG420" s="767"/>
      <c r="EH420" s="782"/>
      <c r="EI420" s="774">
        <f t="shared" si="464"/>
        <v>0</v>
      </c>
      <c r="EJ420" s="774">
        <f t="shared" si="465"/>
        <v>0</v>
      </c>
      <c r="EK420" s="775">
        <f t="shared" si="466"/>
        <v>0</v>
      </c>
      <c r="EL420" s="772"/>
      <c r="EM420" s="767"/>
      <c r="EN420" s="770"/>
      <c r="EO420" s="772"/>
      <c r="EP420" s="767"/>
      <c r="EQ420" s="782"/>
      <c r="ER420" s="772"/>
      <c r="ES420" s="767"/>
      <c r="ET420" s="770"/>
      <c r="EU420" s="774">
        <f t="shared" si="467"/>
        <v>0</v>
      </c>
      <c r="EV420" s="774">
        <f t="shared" si="468"/>
        <v>0</v>
      </c>
      <c r="EW420" s="775">
        <f t="shared" si="469"/>
        <v>0</v>
      </c>
      <c r="EX420" s="772"/>
      <c r="EY420" s="767"/>
      <c r="EZ420" s="770"/>
    </row>
    <row r="421" spans="1:156">
      <c r="A421" s="670" t="s">
        <v>107</v>
      </c>
      <c r="B421" s="671" t="s">
        <v>859</v>
      </c>
      <c r="C421" s="840"/>
      <c r="D421" s="672">
        <v>220075</v>
      </c>
      <c r="E421" s="673">
        <v>3</v>
      </c>
      <c r="F421" s="762">
        <v>1538</v>
      </c>
      <c r="G421" s="763">
        <v>1604</v>
      </c>
      <c r="H421" s="763">
        <v>1752</v>
      </c>
      <c r="I421" s="764">
        <v>1956</v>
      </c>
      <c r="J421" s="764">
        <v>1895</v>
      </c>
      <c r="K421" s="764">
        <v>1994</v>
      </c>
      <c r="L421" s="1052">
        <v>3326</v>
      </c>
      <c r="M421" s="762">
        <v>1409</v>
      </c>
      <c r="N421" s="763">
        <v>1454</v>
      </c>
      <c r="O421" s="766">
        <v>1490</v>
      </c>
      <c r="P421" s="766">
        <v>1433</v>
      </c>
      <c r="Q421" s="763">
        <v>1512</v>
      </c>
      <c r="R421" s="763">
        <v>1447</v>
      </c>
      <c r="S421" s="763">
        <v>1514</v>
      </c>
      <c r="T421" s="763">
        <v>1663</v>
      </c>
      <c r="U421" s="763">
        <v>1849</v>
      </c>
      <c r="V421" s="764">
        <v>1871</v>
      </c>
      <c r="W421" s="767">
        <v>1966</v>
      </c>
      <c r="X421" s="841">
        <v>2007</v>
      </c>
      <c r="Y421" s="762"/>
      <c r="Z421" s="763"/>
      <c r="AA421" s="763"/>
      <c r="AB421" s="763"/>
      <c r="AC421" s="764"/>
      <c r="AD421" s="767"/>
      <c r="AE421" s="763"/>
      <c r="AF421" s="763"/>
      <c r="AG421" s="763"/>
      <c r="AH421" s="764"/>
      <c r="AI421" s="767"/>
      <c r="AJ421" s="765"/>
      <c r="AK421" s="892">
        <f t="shared" si="419"/>
        <v>1409</v>
      </c>
      <c r="AL421" s="884">
        <f t="shared" si="420"/>
        <v>1409</v>
      </c>
      <c r="AM421" s="883">
        <f t="shared" si="421"/>
        <v>1454</v>
      </c>
      <c r="AN421" s="884">
        <f t="shared" si="422"/>
        <v>1454</v>
      </c>
      <c r="AO421" s="883">
        <f t="shared" si="423"/>
        <v>1490</v>
      </c>
      <c r="AP421" s="884">
        <f t="shared" si="424"/>
        <v>1490</v>
      </c>
      <c r="AQ421" s="768">
        <f t="shared" si="425"/>
        <v>1433</v>
      </c>
      <c r="AR421" s="883">
        <f t="shared" si="426"/>
        <v>1512</v>
      </c>
      <c r="AS421" s="886">
        <f t="shared" si="427"/>
        <v>1512</v>
      </c>
      <c r="AT421" s="888">
        <f t="shared" si="428"/>
        <v>1447</v>
      </c>
      <c r="AU421" s="886">
        <f t="shared" si="429"/>
        <v>1447</v>
      </c>
      <c r="AV421" s="886">
        <f t="shared" si="430"/>
        <v>1447</v>
      </c>
      <c r="AW421" s="888">
        <f t="shared" si="431"/>
        <v>1514</v>
      </c>
      <c r="AX421" s="886">
        <f t="shared" si="432"/>
        <v>1514</v>
      </c>
      <c r="AY421" s="886">
        <f t="shared" si="433"/>
        <v>1514</v>
      </c>
      <c r="AZ421" s="888">
        <f t="shared" si="434"/>
        <v>1663</v>
      </c>
      <c r="BA421" s="884">
        <f t="shared" si="435"/>
        <v>1663</v>
      </c>
      <c r="BB421" s="883">
        <f t="shared" si="436"/>
        <v>1849</v>
      </c>
      <c r="BC421" s="884">
        <f t="shared" si="437"/>
        <v>1849</v>
      </c>
      <c r="BD421" s="883">
        <f t="shared" si="438"/>
        <v>1871</v>
      </c>
      <c r="BE421" s="886">
        <f t="shared" si="439"/>
        <v>1871</v>
      </c>
      <c r="BF421" s="886">
        <f t="shared" si="440"/>
        <v>1871</v>
      </c>
      <c r="BG421" s="888">
        <f t="shared" si="441"/>
        <v>1966</v>
      </c>
      <c r="BH421" s="886">
        <f t="shared" si="442"/>
        <v>1966</v>
      </c>
      <c r="BI421" s="886">
        <f t="shared" si="443"/>
        <v>1966</v>
      </c>
      <c r="BJ421" s="890">
        <f t="shared" si="444"/>
        <v>2007</v>
      </c>
      <c r="BK421" s="885">
        <f t="shared" si="445"/>
        <v>2007</v>
      </c>
      <c r="BL421" s="885">
        <f t="shared" si="446"/>
        <v>2007</v>
      </c>
      <c r="BM421" s="762">
        <v>1295</v>
      </c>
      <c r="BN421" s="764">
        <v>1402</v>
      </c>
      <c r="BO421" s="842">
        <v>1406</v>
      </c>
      <c r="BP421" s="763">
        <v>191</v>
      </c>
      <c r="BQ421" s="764">
        <v>180</v>
      </c>
      <c r="BR421" s="770">
        <v>180</v>
      </c>
      <c r="BS421" s="768">
        <f t="shared" si="447"/>
        <v>385</v>
      </c>
      <c r="BT421" s="768">
        <f t="shared" si="448"/>
        <v>384</v>
      </c>
      <c r="BU421" s="771">
        <f t="shared" si="449"/>
        <v>421</v>
      </c>
      <c r="BV421" s="772">
        <v>709</v>
      </c>
      <c r="BW421" s="767">
        <v>602</v>
      </c>
      <c r="BX421" s="765">
        <v>683</v>
      </c>
      <c r="BY421" s="772">
        <v>188</v>
      </c>
      <c r="BZ421" s="767">
        <v>164</v>
      </c>
      <c r="CA421" s="765">
        <v>217</v>
      </c>
      <c r="CB421" s="772">
        <v>177</v>
      </c>
      <c r="CC421" s="767">
        <v>199</v>
      </c>
      <c r="CD421" s="843">
        <v>157</v>
      </c>
      <c r="CE421" s="773">
        <f t="shared" si="450"/>
        <v>438</v>
      </c>
      <c r="CF421" s="774">
        <f t="shared" si="451"/>
        <v>482</v>
      </c>
      <c r="CG421" s="775">
        <f t="shared" si="452"/>
        <v>457</v>
      </c>
      <c r="CH421" s="772">
        <v>710</v>
      </c>
      <c r="CI421" s="767">
        <v>697</v>
      </c>
      <c r="CJ421" s="776">
        <v>648</v>
      </c>
      <c r="CK421" s="874"/>
      <c r="CL421" s="778"/>
      <c r="CM421" s="764"/>
      <c r="CN421" s="764"/>
      <c r="CO421" s="779"/>
      <c r="CP421" s="780"/>
      <c r="CQ421" s="777"/>
      <c r="CR421" s="778"/>
      <c r="CS421" s="778"/>
      <c r="CT421" s="778"/>
      <c r="CU421" s="778"/>
      <c r="CV421" s="764"/>
      <c r="CW421" s="767"/>
      <c r="CX421" s="765"/>
      <c r="CY421" s="777"/>
      <c r="CZ421" s="778"/>
      <c r="DA421" s="778"/>
      <c r="DB421" s="778"/>
      <c r="DC421" s="778"/>
      <c r="DD421" s="779"/>
      <c r="DE421" s="779"/>
      <c r="DF421" s="776"/>
      <c r="DG421" s="892">
        <f t="shared" si="470"/>
        <v>0</v>
      </c>
      <c r="DH421" s="884">
        <f t="shared" si="453"/>
        <v>0</v>
      </c>
      <c r="DI421" s="883">
        <f t="shared" si="471"/>
        <v>0</v>
      </c>
      <c r="DJ421" s="884">
        <f t="shared" si="454"/>
        <v>0</v>
      </c>
      <c r="DK421" s="883">
        <f t="shared" si="472"/>
        <v>0</v>
      </c>
      <c r="DL421" s="884">
        <f t="shared" si="455"/>
        <v>0</v>
      </c>
      <c r="DM421" s="888">
        <f t="shared" si="476"/>
        <v>0</v>
      </c>
      <c r="DN421" s="886">
        <f t="shared" si="456"/>
        <v>0</v>
      </c>
      <c r="DO421" s="886">
        <f t="shared" si="415"/>
        <v>0</v>
      </c>
      <c r="DP421" s="888">
        <f t="shared" si="473"/>
        <v>0</v>
      </c>
      <c r="DQ421" s="886">
        <f t="shared" si="457"/>
        <v>0</v>
      </c>
      <c r="DR421" s="886">
        <f t="shared" si="416"/>
        <v>0</v>
      </c>
      <c r="DS421" s="888">
        <f t="shared" si="474"/>
        <v>0</v>
      </c>
      <c r="DT421" s="886">
        <f t="shared" si="458"/>
        <v>0</v>
      </c>
      <c r="DU421" s="886">
        <f t="shared" si="417"/>
        <v>0</v>
      </c>
      <c r="DV421" s="886">
        <f t="shared" si="459"/>
        <v>0</v>
      </c>
      <c r="DW421" s="888">
        <f t="shared" si="475"/>
        <v>0</v>
      </c>
      <c r="DX421" s="886">
        <f t="shared" si="460"/>
        <v>0</v>
      </c>
      <c r="DY421" s="886">
        <f t="shared" si="461"/>
        <v>0</v>
      </c>
      <c r="DZ421" s="954">
        <f t="shared" si="418"/>
        <v>0</v>
      </c>
      <c r="EA421" s="885">
        <f t="shared" si="462"/>
        <v>0</v>
      </c>
      <c r="EB421" s="885">
        <f t="shared" si="463"/>
        <v>0</v>
      </c>
      <c r="EC421" s="772"/>
      <c r="ED421" s="779"/>
      <c r="EE421" s="781"/>
      <c r="EF421" s="763"/>
      <c r="EG421" s="767"/>
      <c r="EH421" s="782"/>
      <c r="EI421" s="774">
        <f t="shared" si="464"/>
        <v>0</v>
      </c>
      <c r="EJ421" s="774">
        <f t="shared" si="465"/>
        <v>0</v>
      </c>
      <c r="EK421" s="775">
        <f t="shared" si="466"/>
        <v>0</v>
      </c>
      <c r="EL421" s="772"/>
      <c r="EM421" s="767"/>
      <c r="EN421" s="770"/>
      <c r="EO421" s="772"/>
      <c r="EP421" s="767"/>
      <c r="EQ421" s="782"/>
      <c r="ER421" s="772"/>
      <c r="ES421" s="779"/>
      <c r="ET421" s="770"/>
      <c r="EU421" s="774">
        <f t="shared" si="467"/>
        <v>0</v>
      </c>
      <c r="EV421" s="774">
        <f t="shared" si="468"/>
        <v>0</v>
      </c>
      <c r="EW421" s="775">
        <f t="shared" si="469"/>
        <v>0</v>
      </c>
      <c r="EX421" s="772"/>
      <c r="EY421" s="767"/>
      <c r="EZ421" s="770"/>
    </row>
    <row r="422" spans="1:156">
      <c r="A422" s="670" t="s">
        <v>107</v>
      </c>
      <c r="B422" s="671" t="s">
        <v>860</v>
      </c>
      <c r="C422" s="840"/>
      <c r="D422" s="672">
        <v>220978</v>
      </c>
      <c r="E422" s="673">
        <v>3</v>
      </c>
      <c r="F422" s="762">
        <v>3222</v>
      </c>
      <c r="G422" s="763">
        <v>3276</v>
      </c>
      <c r="H422" s="763">
        <v>3436</v>
      </c>
      <c r="I422" s="764">
        <v>3674</v>
      </c>
      <c r="J422" s="764">
        <v>3454</v>
      </c>
      <c r="K422" s="764">
        <v>3596</v>
      </c>
      <c r="L422" s="1052">
        <v>6346</v>
      </c>
      <c r="M422" s="762">
        <v>2510</v>
      </c>
      <c r="N422" s="763">
        <v>2712</v>
      </c>
      <c r="O422" s="766">
        <v>2839</v>
      </c>
      <c r="P422" s="766">
        <v>3039</v>
      </c>
      <c r="Q422" s="763">
        <v>2932</v>
      </c>
      <c r="R422" s="763">
        <v>3076</v>
      </c>
      <c r="S422" s="763">
        <v>3122</v>
      </c>
      <c r="T422" s="763">
        <v>3294</v>
      </c>
      <c r="U422" s="763">
        <v>3509</v>
      </c>
      <c r="V422" s="764">
        <v>3385</v>
      </c>
      <c r="W422" s="767">
        <v>3528</v>
      </c>
      <c r="X422" s="841">
        <v>3709</v>
      </c>
      <c r="Y422" s="762"/>
      <c r="Z422" s="763"/>
      <c r="AA422" s="763"/>
      <c r="AB422" s="763"/>
      <c r="AC422" s="764"/>
      <c r="AD422" s="767"/>
      <c r="AE422" s="763"/>
      <c r="AF422" s="763"/>
      <c r="AG422" s="763"/>
      <c r="AH422" s="764"/>
      <c r="AI422" s="767"/>
      <c r="AJ422" s="765"/>
      <c r="AK422" s="892">
        <f t="shared" si="419"/>
        <v>2510</v>
      </c>
      <c r="AL422" s="884">
        <f t="shared" si="420"/>
        <v>2510</v>
      </c>
      <c r="AM422" s="883">
        <f t="shared" si="421"/>
        <v>2712</v>
      </c>
      <c r="AN422" s="884">
        <f t="shared" si="422"/>
        <v>2712</v>
      </c>
      <c r="AO422" s="883">
        <f t="shared" si="423"/>
        <v>2839</v>
      </c>
      <c r="AP422" s="884">
        <f t="shared" si="424"/>
        <v>2839</v>
      </c>
      <c r="AQ422" s="768">
        <f t="shared" si="425"/>
        <v>3039</v>
      </c>
      <c r="AR422" s="883">
        <f t="shared" si="426"/>
        <v>2932</v>
      </c>
      <c r="AS422" s="886">
        <f t="shared" si="427"/>
        <v>2932</v>
      </c>
      <c r="AT422" s="888">
        <f t="shared" si="428"/>
        <v>3076</v>
      </c>
      <c r="AU422" s="886">
        <f t="shared" si="429"/>
        <v>3076</v>
      </c>
      <c r="AV422" s="886">
        <f t="shared" si="430"/>
        <v>3076</v>
      </c>
      <c r="AW422" s="888">
        <f t="shared" si="431"/>
        <v>3122</v>
      </c>
      <c r="AX422" s="886">
        <f t="shared" si="432"/>
        <v>3122</v>
      </c>
      <c r="AY422" s="886">
        <f t="shared" si="433"/>
        <v>3122</v>
      </c>
      <c r="AZ422" s="888">
        <f t="shared" si="434"/>
        <v>3294</v>
      </c>
      <c r="BA422" s="884">
        <f t="shared" si="435"/>
        <v>3294</v>
      </c>
      <c r="BB422" s="883">
        <f t="shared" si="436"/>
        <v>3509</v>
      </c>
      <c r="BC422" s="884">
        <f t="shared" si="437"/>
        <v>3509</v>
      </c>
      <c r="BD422" s="883">
        <f t="shared" si="438"/>
        <v>3385</v>
      </c>
      <c r="BE422" s="886">
        <f t="shared" si="439"/>
        <v>3385</v>
      </c>
      <c r="BF422" s="886">
        <f t="shared" si="440"/>
        <v>3385</v>
      </c>
      <c r="BG422" s="888">
        <f t="shared" si="441"/>
        <v>3528</v>
      </c>
      <c r="BH422" s="886">
        <f t="shared" si="442"/>
        <v>3528</v>
      </c>
      <c r="BI422" s="886">
        <f t="shared" si="443"/>
        <v>3528</v>
      </c>
      <c r="BJ422" s="890">
        <f t="shared" si="444"/>
        <v>3709</v>
      </c>
      <c r="BK422" s="885">
        <f t="shared" si="445"/>
        <v>3709</v>
      </c>
      <c r="BL422" s="885">
        <f t="shared" si="446"/>
        <v>3709</v>
      </c>
      <c r="BM422" s="762">
        <v>2454</v>
      </c>
      <c r="BN422" s="764">
        <v>2572</v>
      </c>
      <c r="BO422" s="842">
        <v>2584</v>
      </c>
      <c r="BP422" s="763">
        <v>333</v>
      </c>
      <c r="BQ422" s="764">
        <v>328</v>
      </c>
      <c r="BR422" s="770">
        <v>368</v>
      </c>
      <c r="BS422" s="768">
        <f t="shared" si="447"/>
        <v>598</v>
      </c>
      <c r="BT422" s="768">
        <f t="shared" si="448"/>
        <v>628</v>
      </c>
      <c r="BU422" s="771">
        <f t="shared" si="449"/>
        <v>757</v>
      </c>
      <c r="BV422" s="772">
        <v>1511</v>
      </c>
      <c r="BW422" s="767">
        <v>1541</v>
      </c>
      <c r="BX422" s="765">
        <v>1436</v>
      </c>
      <c r="BY422" s="772">
        <v>331</v>
      </c>
      <c r="BZ422" s="767">
        <v>339</v>
      </c>
      <c r="CA422" s="765">
        <v>448</v>
      </c>
      <c r="CB422" s="772">
        <v>272</v>
      </c>
      <c r="CC422" s="767">
        <v>327</v>
      </c>
      <c r="CD422" s="843">
        <v>420</v>
      </c>
      <c r="CE422" s="773">
        <f t="shared" si="450"/>
        <v>818</v>
      </c>
      <c r="CF422" s="774">
        <f t="shared" si="451"/>
        <v>869</v>
      </c>
      <c r="CG422" s="775">
        <f t="shared" si="452"/>
        <v>818</v>
      </c>
      <c r="CH422" s="772">
        <v>1329</v>
      </c>
      <c r="CI422" s="767">
        <v>1438</v>
      </c>
      <c r="CJ422" s="776">
        <v>1415</v>
      </c>
      <c r="CK422" s="874"/>
      <c r="CL422" s="778"/>
      <c r="CM422" s="764"/>
      <c r="CN422" s="764"/>
      <c r="CO422" s="779"/>
      <c r="CP422" s="780"/>
      <c r="CQ422" s="777"/>
      <c r="CR422" s="778"/>
      <c r="CS422" s="778"/>
      <c r="CT422" s="778"/>
      <c r="CU422" s="778"/>
      <c r="CV422" s="764"/>
      <c r="CW422" s="767"/>
      <c r="CX422" s="765"/>
      <c r="CY422" s="777"/>
      <c r="CZ422" s="778"/>
      <c r="DA422" s="778"/>
      <c r="DB422" s="778"/>
      <c r="DC422" s="778"/>
      <c r="DD422" s="779"/>
      <c r="DE422" s="779"/>
      <c r="DF422" s="776"/>
      <c r="DG422" s="892">
        <f t="shared" si="470"/>
        <v>0</v>
      </c>
      <c r="DH422" s="884">
        <f t="shared" si="453"/>
        <v>0</v>
      </c>
      <c r="DI422" s="883">
        <f t="shared" si="471"/>
        <v>0</v>
      </c>
      <c r="DJ422" s="884">
        <f t="shared" si="454"/>
        <v>0</v>
      </c>
      <c r="DK422" s="883">
        <f t="shared" si="472"/>
        <v>0</v>
      </c>
      <c r="DL422" s="884">
        <f t="shared" si="455"/>
        <v>0</v>
      </c>
      <c r="DM422" s="888">
        <f t="shared" si="476"/>
        <v>0</v>
      </c>
      <c r="DN422" s="886">
        <f t="shared" si="456"/>
        <v>0</v>
      </c>
      <c r="DO422" s="886">
        <f t="shared" ref="DO422:DO485" si="477">IF(EL422&gt;0,DM422,)</f>
        <v>0</v>
      </c>
      <c r="DP422" s="888">
        <f t="shared" si="473"/>
        <v>0</v>
      </c>
      <c r="DQ422" s="886">
        <f t="shared" si="457"/>
        <v>0</v>
      </c>
      <c r="DR422" s="886">
        <f t="shared" ref="DR422:DR485" si="478">IF(EM422&gt;0,DP422,)</f>
        <v>0</v>
      </c>
      <c r="DS422" s="888">
        <f t="shared" si="474"/>
        <v>0</v>
      </c>
      <c r="DT422" s="886">
        <f t="shared" si="458"/>
        <v>0</v>
      </c>
      <c r="DU422" s="886">
        <f t="shared" ref="DU422:DU485" si="479">IF(EN422&gt;0,DS422,)</f>
        <v>0</v>
      </c>
      <c r="DV422" s="886">
        <f t="shared" si="459"/>
        <v>0</v>
      </c>
      <c r="DW422" s="888">
        <f t="shared" si="475"/>
        <v>0</v>
      </c>
      <c r="DX422" s="886">
        <f t="shared" si="460"/>
        <v>0</v>
      </c>
      <c r="DY422" s="886">
        <f t="shared" si="461"/>
        <v>0</v>
      </c>
      <c r="DZ422" s="954">
        <f t="shared" si="418"/>
        <v>0</v>
      </c>
      <c r="EA422" s="885">
        <f t="shared" si="462"/>
        <v>0</v>
      </c>
      <c r="EB422" s="885">
        <f t="shared" si="463"/>
        <v>0</v>
      </c>
      <c r="EC422" s="772"/>
      <c r="ED422" s="779"/>
      <c r="EE422" s="781"/>
      <c r="EF422" s="763"/>
      <c r="EG422" s="767"/>
      <c r="EH422" s="782"/>
      <c r="EI422" s="774">
        <f t="shared" si="464"/>
        <v>0</v>
      </c>
      <c r="EJ422" s="774">
        <f t="shared" si="465"/>
        <v>0</v>
      </c>
      <c r="EK422" s="775">
        <f t="shared" si="466"/>
        <v>0</v>
      </c>
      <c r="EL422" s="772"/>
      <c r="EM422" s="767"/>
      <c r="EN422" s="770"/>
      <c r="EO422" s="772"/>
      <c r="EP422" s="767"/>
      <c r="EQ422" s="782"/>
      <c r="ER422" s="772"/>
      <c r="ES422" s="779"/>
      <c r="ET422" s="770"/>
      <c r="EU422" s="774">
        <f t="shared" si="467"/>
        <v>0</v>
      </c>
      <c r="EV422" s="774">
        <f t="shared" si="468"/>
        <v>0</v>
      </c>
      <c r="EW422" s="775">
        <f t="shared" si="469"/>
        <v>0</v>
      </c>
      <c r="EX422" s="772"/>
      <c r="EY422" s="767"/>
      <c r="EZ422" s="770"/>
    </row>
    <row r="423" spans="1:156">
      <c r="A423" s="670" t="s">
        <v>107</v>
      </c>
      <c r="B423" s="671" t="s">
        <v>862</v>
      </c>
      <c r="C423" s="840"/>
      <c r="D423" s="672">
        <v>221847</v>
      </c>
      <c r="E423" s="673">
        <v>3</v>
      </c>
      <c r="F423" s="762">
        <v>1259</v>
      </c>
      <c r="G423" s="763">
        <v>1193</v>
      </c>
      <c r="H423" s="763">
        <v>1256</v>
      </c>
      <c r="I423" s="764">
        <v>1627</v>
      </c>
      <c r="J423" s="764">
        <v>1623</v>
      </c>
      <c r="K423" s="764">
        <v>1865</v>
      </c>
      <c r="L423" s="1052">
        <v>2848</v>
      </c>
      <c r="M423" s="762">
        <v>1149</v>
      </c>
      <c r="N423" s="763">
        <v>1102</v>
      </c>
      <c r="O423" s="766">
        <v>1102</v>
      </c>
      <c r="P423" s="766">
        <v>1163</v>
      </c>
      <c r="Q423" s="763">
        <v>1132</v>
      </c>
      <c r="R423" s="763">
        <v>1232</v>
      </c>
      <c r="S423" s="763">
        <v>1169</v>
      </c>
      <c r="T423" s="763">
        <v>1231</v>
      </c>
      <c r="U423" s="763">
        <v>1597</v>
      </c>
      <c r="V423" s="764">
        <v>1609</v>
      </c>
      <c r="W423" s="767">
        <v>1855</v>
      </c>
      <c r="X423" s="841">
        <v>1883</v>
      </c>
      <c r="Y423" s="762"/>
      <c r="Z423" s="763"/>
      <c r="AA423" s="763"/>
      <c r="AB423" s="763"/>
      <c r="AC423" s="764"/>
      <c r="AD423" s="767"/>
      <c r="AE423" s="763"/>
      <c r="AF423" s="763"/>
      <c r="AG423" s="763"/>
      <c r="AH423" s="764"/>
      <c r="AI423" s="767"/>
      <c r="AJ423" s="765"/>
      <c r="AK423" s="892">
        <f t="shared" si="419"/>
        <v>1149</v>
      </c>
      <c r="AL423" s="884">
        <f t="shared" si="420"/>
        <v>1149</v>
      </c>
      <c r="AM423" s="883">
        <f t="shared" si="421"/>
        <v>1102</v>
      </c>
      <c r="AN423" s="884">
        <f t="shared" si="422"/>
        <v>1102</v>
      </c>
      <c r="AO423" s="883">
        <f t="shared" si="423"/>
        <v>1102</v>
      </c>
      <c r="AP423" s="884">
        <f t="shared" si="424"/>
        <v>1102</v>
      </c>
      <c r="AQ423" s="768">
        <f t="shared" si="425"/>
        <v>1163</v>
      </c>
      <c r="AR423" s="883">
        <f t="shared" si="426"/>
        <v>1132</v>
      </c>
      <c r="AS423" s="886">
        <f t="shared" si="427"/>
        <v>1132</v>
      </c>
      <c r="AT423" s="888">
        <f t="shared" si="428"/>
        <v>1232</v>
      </c>
      <c r="AU423" s="886">
        <f t="shared" si="429"/>
        <v>1232</v>
      </c>
      <c r="AV423" s="886">
        <f t="shared" si="430"/>
        <v>1232</v>
      </c>
      <c r="AW423" s="888">
        <f t="shared" si="431"/>
        <v>1169</v>
      </c>
      <c r="AX423" s="886">
        <f t="shared" si="432"/>
        <v>1169</v>
      </c>
      <c r="AY423" s="886">
        <f t="shared" si="433"/>
        <v>1169</v>
      </c>
      <c r="AZ423" s="888">
        <f t="shared" si="434"/>
        <v>1231</v>
      </c>
      <c r="BA423" s="884">
        <f t="shared" si="435"/>
        <v>1231</v>
      </c>
      <c r="BB423" s="883">
        <f t="shared" si="436"/>
        <v>1597</v>
      </c>
      <c r="BC423" s="884">
        <f t="shared" si="437"/>
        <v>1597</v>
      </c>
      <c r="BD423" s="883">
        <f t="shared" si="438"/>
        <v>1609</v>
      </c>
      <c r="BE423" s="886">
        <f t="shared" si="439"/>
        <v>1609</v>
      </c>
      <c r="BF423" s="886">
        <f t="shared" si="440"/>
        <v>1609</v>
      </c>
      <c r="BG423" s="888">
        <f t="shared" si="441"/>
        <v>1855</v>
      </c>
      <c r="BH423" s="886">
        <f t="shared" si="442"/>
        <v>1855</v>
      </c>
      <c r="BI423" s="886">
        <f t="shared" si="443"/>
        <v>1855</v>
      </c>
      <c r="BJ423" s="890">
        <f t="shared" si="444"/>
        <v>1883</v>
      </c>
      <c r="BK423" s="885">
        <f t="shared" si="445"/>
        <v>1883</v>
      </c>
      <c r="BL423" s="885">
        <f t="shared" si="446"/>
        <v>1883</v>
      </c>
      <c r="BM423" s="762">
        <v>1147</v>
      </c>
      <c r="BN423" s="764">
        <v>1409</v>
      </c>
      <c r="BO423" s="842">
        <v>1368</v>
      </c>
      <c r="BP423" s="763">
        <v>228</v>
      </c>
      <c r="BQ423" s="764">
        <v>192</v>
      </c>
      <c r="BR423" s="770">
        <v>221</v>
      </c>
      <c r="BS423" s="768">
        <f t="shared" si="447"/>
        <v>234</v>
      </c>
      <c r="BT423" s="768">
        <f t="shared" si="448"/>
        <v>254</v>
      </c>
      <c r="BU423" s="771">
        <f t="shared" si="449"/>
        <v>294</v>
      </c>
      <c r="BV423" s="772">
        <v>633</v>
      </c>
      <c r="BW423" s="767">
        <v>630</v>
      </c>
      <c r="BX423" s="765">
        <v>540</v>
      </c>
      <c r="BY423" s="772">
        <v>107</v>
      </c>
      <c r="BZ423" s="767">
        <v>113</v>
      </c>
      <c r="CA423" s="765">
        <v>149</v>
      </c>
      <c r="CB423" s="772">
        <v>191</v>
      </c>
      <c r="CC423" s="767">
        <v>217</v>
      </c>
      <c r="CD423" s="843">
        <v>192</v>
      </c>
      <c r="CE423" s="773">
        <f t="shared" si="450"/>
        <v>201</v>
      </c>
      <c r="CF423" s="774">
        <f t="shared" si="451"/>
        <v>272</v>
      </c>
      <c r="CG423" s="775">
        <f t="shared" si="452"/>
        <v>288</v>
      </c>
      <c r="CH423" s="772">
        <v>659</v>
      </c>
      <c r="CI423" s="767">
        <v>616</v>
      </c>
      <c r="CJ423" s="776">
        <v>492</v>
      </c>
      <c r="CK423" s="874"/>
      <c r="CL423" s="778"/>
      <c r="CM423" s="764"/>
      <c r="CN423" s="764"/>
      <c r="CO423" s="767"/>
      <c r="CP423" s="780"/>
      <c r="CQ423" s="777"/>
      <c r="CR423" s="778"/>
      <c r="CS423" s="778"/>
      <c r="CT423" s="778"/>
      <c r="CU423" s="778"/>
      <c r="CV423" s="764"/>
      <c r="CW423" s="767"/>
      <c r="CX423" s="765"/>
      <c r="CY423" s="777"/>
      <c r="CZ423" s="778"/>
      <c r="DA423" s="778"/>
      <c r="DB423" s="778"/>
      <c r="DC423" s="778"/>
      <c r="DD423" s="767"/>
      <c r="DE423" s="767"/>
      <c r="DF423" s="765"/>
      <c r="DG423" s="892">
        <f t="shared" si="470"/>
        <v>0</v>
      </c>
      <c r="DH423" s="884">
        <f t="shared" si="453"/>
        <v>0</v>
      </c>
      <c r="DI423" s="883">
        <f t="shared" si="471"/>
        <v>0</v>
      </c>
      <c r="DJ423" s="884">
        <f t="shared" si="454"/>
        <v>0</v>
      </c>
      <c r="DK423" s="883">
        <f t="shared" si="472"/>
        <v>0</v>
      </c>
      <c r="DL423" s="884">
        <f t="shared" si="455"/>
        <v>0</v>
      </c>
      <c r="DM423" s="888">
        <f t="shared" si="476"/>
        <v>0</v>
      </c>
      <c r="DN423" s="886">
        <f t="shared" si="456"/>
        <v>0</v>
      </c>
      <c r="DO423" s="886">
        <f t="shared" si="477"/>
        <v>0</v>
      </c>
      <c r="DP423" s="888">
        <f t="shared" si="473"/>
        <v>0</v>
      </c>
      <c r="DQ423" s="886">
        <f t="shared" si="457"/>
        <v>0</v>
      </c>
      <c r="DR423" s="886">
        <f t="shared" si="478"/>
        <v>0</v>
      </c>
      <c r="DS423" s="888">
        <f t="shared" si="474"/>
        <v>0</v>
      </c>
      <c r="DT423" s="886">
        <f t="shared" si="458"/>
        <v>0</v>
      </c>
      <c r="DU423" s="886">
        <f t="shared" si="479"/>
        <v>0</v>
      </c>
      <c r="DV423" s="886">
        <f t="shared" si="459"/>
        <v>0</v>
      </c>
      <c r="DW423" s="888">
        <f t="shared" si="475"/>
        <v>0</v>
      </c>
      <c r="DX423" s="886">
        <f t="shared" si="460"/>
        <v>0</v>
      </c>
      <c r="DY423" s="886">
        <f t="shared" si="461"/>
        <v>0</v>
      </c>
      <c r="DZ423" s="954">
        <f t="shared" si="418"/>
        <v>0</v>
      </c>
      <c r="EA423" s="885">
        <f t="shared" si="462"/>
        <v>0</v>
      </c>
      <c r="EB423" s="885">
        <f t="shared" si="463"/>
        <v>0</v>
      </c>
      <c r="EC423" s="772"/>
      <c r="ED423" s="767"/>
      <c r="EE423" s="770"/>
      <c r="EF423" s="764"/>
      <c r="EG423" s="767"/>
      <c r="EH423" s="782"/>
      <c r="EI423" s="774">
        <f t="shared" si="464"/>
        <v>0</v>
      </c>
      <c r="EJ423" s="774">
        <f t="shared" si="465"/>
        <v>0</v>
      </c>
      <c r="EK423" s="775">
        <f t="shared" si="466"/>
        <v>0</v>
      </c>
      <c r="EL423" s="772"/>
      <c r="EM423" s="767"/>
      <c r="EN423" s="770"/>
      <c r="EO423" s="772"/>
      <c r="EP423" s="767"/>
      <c r="EQ423" s="782"/>
      <c r="ER423" s="772"/>
      <c r="ES423" s="767"/>
      <c r="ET423" s="770"/>
      <c r="EU423" s="774">
        <f t="shared" si="467"/>
        <v>0</v>
      </c>
      <c r="EV423" s="774">
        <f t="shared" si="468"/>
        <v>0</v>
      </c>
      <c r="EW423" s="775">
        <f t="shared" si="469"/>
        <v>0</v>
      </c>
      <c r="EX423" s="772"/>
      <c r="EY423" s="767"/>
      <c r="EZ423" s="770"/>
    </row>
    <row r="424" spans="1:156">
      <c r="A424" s="670" t="s">
        <v>107</v>
      </c>
      <c r="B424" s="671" t="s">
        <v>863</v>
      </c>
      <c r="C424" s="840"/>
      <c r="D424" s="672">
        <v>221740</v>
      </c>
      <c r="E424" s="673">
        <v>3</v>
      </c>
      <c r="F424" s="762">
        <v>1504</v>
      </c>
      <c r="G424" s="763">
        <v>1457</v>
      </c>
      <c r="H424" s="763">
        <v>1785</v>
      </c>
      <c r="I424" s="764">
        <v>1948</v>
      </c>
      <c r="J424" s="764">
        <v>2083</v>
      </c>
      <c r="K424" s="764">
        <v>2209</v>
      </c>
      <c r="L424" s="1052">
        <v>2866</v>
      </c>
      <c r="M424" s="762">
        <v>1075</v>
      </c>
      <c r="N424" s="763">
        <v>1080</v>
      </c>
      <c r="O424" s="766">
        <v>1067</v>
      </c>
      <c r="P424" s="766">
        <v>1176</v>
      </c>
      <c r="Q424" s="763">
        <v>1382</v>
      </c>
      <c r="R424" s="763">
        <v>1488</v>
      </c>
      <c r="S424" s="763">
        <v>1437</v>
      </c>
      <c r="T424" s="763">
        <v>1763</v>
      </c>
      <c r="U424" s="763">
        <v>1928</v>
      </c>
      <c r="V424" s="764">
        <v>2070</v>
      </c>
      <c r="W424" s="767">
        <v>2189</v>
      </c>
      <c r="X424" s="841">
        <v>1954</v>
      </c>
      <c r="Y424" s="762"/>
      <c r="Z424" s="763"/>
      <c r="AA424" s="763"/>
      <c r="AB424" s="763"/>
      <c r="AC424" s="764"/>
      <c r="AD424" s="767"/>
      <c r="AE424" s="763"/>
      <c r="AF424" s="763"/>
      <c r="AG424" s="763"/>
      <c r="AH424" s="764"/>
      <c r="AI424" s="767"/>
      <c r="AJ424" s="765"/>
      <c r="AK424" s="892">
        <f t="shared" si="419"/>
        <v>1075</v>
      </c>
      <c r="AL424" s="884">
        <f t="shared" si="420"/>
        <v>1075</v>
      </c>
      <c r="AM424" s="883">
        <f t="shared" si="421"/>
        <v>1080</v>
      </c>
      <c r="AN424" s="884">
        <f t="shared" si="422"/>
        <v>1080</v>
      </c>
      <c r="AO424" s="883">
        <f t="shared" si="423"/>
        <v>1067</v>
      </c>
      <c r="AP424" s="884">
        <f t="shared" si="424"/>
        <v>1067</v>
      </c>
      <c r="AQ424" s="768">
        <f t="shared" si="425"/>
        <v>1176</v>
      </c>
      <c r="AR424" s="883">
        <f t="shared" si="426"/>
        <v>1382</v>
      </c>
      <c r="AS424" s="886">
        <f t="shared" si="427"/>
        <v>1382</v>
      </c>
      <c r="AT424" s="888">
        <f t="shared" si="428"/>
        <v>1488</v>
      </c>
      <c r="AU424" s="886">
        <f t="shared" si="429"/>
        <v>1488</v>
      </c>
      <c r="AV424" s="886">
        <f t="shared" si="430"/>
        <v>1488</v>
      </c>
      <c r="AW424" s="888">
        <f t="shared" si="431"/>
        <v>1437</v>
      </c>
      <c r="AX424" s="886">
        <f t="shared" si="432"/>
        <v>1437</v>
      </c>
      <c r="AY424" s="886">
        <f t="shared" si="433"/>
        <v>1437</v>
      </c>
      <c r="AZ424" s="888">
        <f t="shared" si="434"/>
        <v>1763</v>
      </c>
      <c r="BA424" s="884">
        <f t="shared" si="435"/>
        <v>1763</v>
      </c>
      <c r="BB424" s="883">
        <f t="shared" si="436"/>
        <v>1928</v>
      </c>
      <c r="BC424" s="884">
        <f t="shared" si="437"/>
        <v>1928</v>
      </c>
      <c r="BD424" s="883">
        <f t="shared" si="438"/>
        <v>2070</v>
      </c>
      <c r="BE424" s="886">
        <f t="shared" si="439"/>
        <v>2070</v>
      </c>
      <c r="BF424" s="886">
        <f t="shared" si="440"/>
        <v>2070</v>
      </c>
      <c r="BG424" s="888">
        <f t="shared" si="441"/>
        <v>2189</v>
      </c>
      <c r="BH424" s="886">
        <f t="shared" si="442"/>
        <v>2189</v>
      </c>
      <c r="BI424" s="886">
        <f t="shared" si="443"/>
        <v>2189</v>
      </c>
      <c r="BJ424" s="890">
        <f t="shared" si="444"/>
        <v>1954</v>
      </c>
      <c r="BK424" s="885">
        <f t="shared" si="445"/>
        <v>1954</v>
      </c>
      <c r="BL424" s="885">
        <f t="shared" si="446"/>
        <v>1954</v>
      </c>
      <c r="BM424" s="762">
        <v>1388</v>
      </c>
      <c r="BN424" s="764">
        <v>1472</v>
      </c>
      <c r="BO424" s="842">
        <v>1347</v>
      </c>
      <c r="BP424" s="763">
        <v>383</v>
      </c>
      <c r="BQ424" s="764">
        <v>422</v>
      </c>
      <c r="BR424" s="770">
        <v>341</v>
      </c>
      <c r="BS424" s="768">
        <f t="shared" si="447"/>
        <v>299</v>
      </c>
      <c r="BT424" s="768">
        <f t="shared" si="448"/>
        <v>295</v>
      </c>
      <c r="BU424" s="771">
        <f t="shared" si="449"/>
        <v>266</v>
      </c>
      <c r="BV424" s="772">
        <v>657</v>
      </c>
      <c r="BW424" s="767">
        <v>680</v>
      </c>
      <c r="BX424" s="765">
        <v>551</v>
      </c>
      <c r="BY424" s="772">
        <v>115</v>
      </c>
      <c r="BZ424" s="767">
        <v>132</v>
      </c>
      <c r="CA424" s="765">
        <v>150</v>
      </c>
      <c r="CB424" s="772">
        <v>245</v>
      </c>
      <c r="CC424" s="767">
        <v>281</v>
      </c>
      <c r="CD424" s="843">
        <v>317</v>
      </c>
      <c r="CE424" s="773">
        <f t="shared" si="450"/>
        <v>365</v>
      </c>
      <c r="CF424" s="774">
        <f t="shared" si="451"/>
        <v>395</v>
      </c>
      <c r="CG424" s="775">
        <f t="shared" si="452"/>
        <v>419</v>
      </c>
      <c r="CH424" s="772">
        <v>623</v>
      </c>
      <c r="CI424" s="767">
        <v>625</v>
      </c>
      <c r="CJ424" s="776">
        <v>494</v>
      </c>
      <c r="CK424" s="874"/>
      <c r="CL424" s="778"/>
      <c r="CM424" s="764"/>
      <c r="CN424" s="764"/>
      <c r="CO424" s="767"/>
      <c r="CP424" s="780"/>
      <c r="CQ424" s="777"/>
      <c r="CR424" s="778"/>
      <c r="CS424" s="778"/>
      <c r="CT424" s="778"/>
      <c r="CU424" s="778"/>
      <c r="CV424" s="764"/>
      <c r="CW424" s="767"/>
      <c r="CX424" s="765"/>
      <c r="CY424" s="777"/>
      <c r="CZ424" s="778"/>
      <c r="DA424" s="778"/>
      <c r="DB424" s="778"/>
      <c r="DC424" s="778"/>
      <c r="DD424" s="767"/>
      <c r="DE424" s="767"/>
      <c r="DF424" s="765"/>
      <c r="DG424" s="892">
        <f t="shared" si="470"/>
        <v>0</v>
      </c>
      <c r="DH424" s="884">
        <f t="shared" si="453"/>
        <v>0</v>
      </c>
      <c r="DI424" s="883">
        <f t="shared" si="471"/>
        <v>0</v>
      </c>
      <c r="DJ424" s="884">
        <f t="shared" si="454"/>
        <v>0</v>
      </c>
      <c r="DK424" s="883">
        <f t="shared" si="472"/>
        <v>0</v>
      </c>
      <c r="DL424" s="884">
        <f t="shared" si="455"/>
        <v>0</v>
      </c>
      <c r="DM424" s="888">
        <f t="shared" si="476"/>
        <v>0</v>
      </c>
      <c r="DN424" s="886">
        <f t="shared" si="456"/>
        <v>0</v>
      </c>
      <c r="DO424" s="886">
        <f t="shared" si="477"/>
        <v>0</v>
      </c>
      <c r="DP424" s="888">
        <f t="shared" si="473"/>
        <v>0</v>
      </c>
      <c r="DQ424" s="886">
        <f t="shared" si="457"/>
        <v>0</v>
      </c>
      <c r="DR424" s="886">
        <f t="shared" si="478"/>
        <v>0</v>
      </c>
      <c r="DS424" s="888">
        <f t="shared" si="474"/>
        <v>0</v>
      </c>
      <c r="DT424" s="886">
        <f t="shared" si="458"/>
        <v>0</v>
      </c>
      <c r="DU424" s="886">
        <f t="shared" si="479"/>
        <v>0</v>
      </c>
      <c r="DV424" s="886">
        <f t="shared" si="459"/>
        <v>0</v>
      </c>
      <c r="DW424" s="888">
        <f t="shared" si="475"/>
        <v>0</v>
      </c>
      <c r="DX424" s="886">
        <f t="shared" si="460"/>
        <v>0</v>
      </c>
      <c r="DY424" s="886">
        <f t="shared" si="461"/>
        <v>0</v>
      </c>
      <c r="DZ424" s="954">
        <f t="shared" si="418"/>
        <v>0</v>
      </c>
      <c r="EA424" s="885">
        <f t="shared" si="462"/>
        <v>0</v>
      </c>
      <c r="EB424" s="885">
        <f t="shared" si="463"/>
        <v>0</v>
      </c>
      <c r="EC424" s="772"/>
      <c r="ED424" s="767"/>
      <c r="EE424" s="770"/>
      <c r="EF424" s="764"/>
      <c r="EG424" s="767"/>
      <c r="EH424" s="782"/>
      <c r="EI424" s="774">
        <f t="shared" si="464"/>
        <v>0</v>
      </c>
      <c r="EJ424" s="774">
        <f t="shared" si="465"/>
        <v>0</v>
      </c>
      <c r="EK424" s="775">
        <f t="shared" si="466"/>
        <v>0</v>
      </c>
      <c r="EL424" s="772"/>
      <c r="EM424" s="767"/>
      <c r="EN424" s="770"/>
      <c r="EO424" s="772"/>
      <c r="EP424" s="767"/>
      <c r="EQ424" s="782"/>
      <c r="ER424" s="772"/>
      <c r="ES424" s="767"/>
      <c r="ET424" s="770"/>
      <c r="EU424" s="774">
        <f t="shared" si="467"/>
        <v>0</v>
      </c>
      <c r="EV424" s="774">
        <f t="shared" si="468"/>
        <v>0</v>
      </c>
      <c r="EW424" s="775">
        <f t="shared" si="469"/>
        <v>0</v>
      </c>
      <c r="EX424" s="772"/>
      <c r="EY424" s="767"/>
      <c r="EZ424" s="770"/>
    </row>
    <row r="425" spans="1:156">
      <c r="A425" s="670" t="s">
        <v>107</v>
      </c>
      <c r="B425" s="671" t="s">
        <v>864</v>
      </c>
      <c r="C425" s="827" t="s">
        <v>907</v>
      </c>
      <c r="D425" s="672">
        <v>221768</v>
      </c>
      <c r="E425" s="673">
        <v>5</v>
      </c>
      <c r="F425" s="762">
        <v>1208</v>
      </c>
      <c r="G425" s="763">
        <v>1262</v>
      </c>
      <c r="H425" s="763">
        <v>1241</v>
      </c>
      <c r="I425" s="764">
        <v>1312</v>
      </c>
      <c r="J425" s="764">
        <v>1342</v>
      </c>
      <c r="K425" s="764">
        <v>1350</v>
      </c>
      <c r="L425" s="1052">
        <v>1831</v>
      </c>
      <c r="M425" s="762">
        <v>932</v>
      </c>
      <c r="N425" s="763">
        <v>1073</v>
      </c>
      <c r="O425" s="766">
        <v>1089</v>
      </c>
      <c r="P425" s="766">
        <v>1072</v>
      </c>
      <c r="Q425" s="763">
        <v>951</v>
      </c>
      <c r="R425" s="763">
        <v>1132</v>
      </c>
      <c r="S425" s="763">
        <v>1203</v>
      </c>
      <c r="T425" s="763">
        <v>1175</v>
      </c>
      <c r="U425" s="763">
        <v>1250</v>
      </c>
      <c r="V425" s="764">
        <v>1318</v>
      </c>
      <c r="W425" s="767">
        <v>1334</v>
      </c>
      <c r="X425" s="841">
        <v>1244</v>
      </c>
      <c r="Y425" s="762"/>
      <c r="Z425" s="763"/>
      <c r="AA425" s="763"/>
      <c r="AB425" s="763"/>
      <c r="AC425" s="764"/>
      <c r="AD425" s="767"/>
      <c r="AE425" s="763"/>
      <c r="AF425" s="763"/>
      <c r="AG425" s="763"/>
      <c r="AH425" s="764"/>
      <c r="AI425" s="767"/>
      <c r="AJ425" s="765"/>
      <c r="AK425" s="892">
        <f t="shared" si="419"/>
        <v>932</v>
      </c>
      <c r="AL425" s="884">
        <f t="shared" si="420"/>
        <v>932</v>
      </c>
      <c r="AM425" s="883">
        <f t="shared" si="421"/>
        <v>1073</v>
      </c>
      <c r="AN425" s="884">
        <f t="shared" si="422"/>
        <v>1073</v>
      </c>
      <c r="AO425" s="883">
        <f t="shared" si="423"/>
        <v>1089</v>
      </c>
      <c r="AP425" s="884">
        <f t="shared" si="424"/>
        <v>1089</v>
      </c>
      <c r="AQ425" s="768">
        <f t="shared" si="425"/>
        <v>1072</v>
      </c>
      <c r="AR425" s="883">
        <f t="shared" si="426"/>
        <v>951</v>
      </c>
      <c r="AS425" s="886">
        <f t="shared" si="427"/>
        <v>951</v>
      </c>
      <c r="AT425" s="888">
        <f t="shared" si="428"/>
        <v>1132</v>
      </c>
      <c r="AU425" s="886">
        <f t="shared" si="429"/>
        <v>1132</v>
      </c>
      <c r="AV425" s="886">
        <f t="shared" si="430"/>
        <v>1132</v>
      </c>
      <c r="AW425" s="888">
        <f t="shared" si="431"/>
        <v>1203</v>
      </c>
      <c r="AX425" s="886">
        <f t="shared" si="432"/>
        <v>1203</v>
      </c>
      <c r="AY425" s="886">
        <f t="shared" si="433"/>
        <v>1203</v>
      </c>
      <c r="AZ425" s="888">
        <f t="shared" si="434"/>
        <v>1175</v>
      </c>
      <c r="BA425" s="884">
        <f t="shared" si="435"/>
        <v>1175</v>
      </c>
      <c r="BB425" s="883">
        <f t="shared" si="436"/>
        <v>1250</v>
      </c>
      <c r="BC425" s="884">
        <f t="shared" si="437"/>
        <v>1250</v>
      </c>
      <c r="BD425" s="883">
        <f t="shared" si="438"/>
        <v>1318</v>
      </c>
      <c r="BE425" s="886">
        <f t="shared" si="439"/>
        <v>1318</v>
      </c>
      <c r="BF425" s="886">
        <f t="shared" si="440"/>
        <v>1318</v>
      </c>
      <c r="BG425" s="888">
        <f t="shared" si="441"/>
        <v>1334</v>
      </c>
      <c r="BH425" s="886">
        <f t="shared" si="442"/>
        <v>1334</v>
      </c>
      <c r="BI425" s="886">
        <f t="shared" si="443"/>
        <v>1334</v>
      </c>
      <c r="BJ425" s="890">
        <f t="shared" si="444"/>
        <v>1244</v>
      </c>
      <c r="BK425" s="885">
        <f t="shared" si="445"/>
        <v>1244</v>
      </c>
      <c r="BL425" s="885">
        <f t="shared" si="446"/>
        <v>1244</v>
      </c>
      <c r="BM425" s="762">
        <v>942</v>
      </c>
      <c r="BN425" s="764">
        <v>931</v>
      </c>
      <c r="BO425" s="842">
        <v>901</v>
      </c>
      <c r="BP425" s="763">
        <v>158</v>
      </c>
      <c r="BQ425" s="764">
        <v>162</v>
      </c>
      <c r="BR425" s="770">
        <v>131</v>
      </c>
      <c r="BS425" s="768">
        <f t="shared" si="447"/>
        <v>218</v>
      </c>
      <c r="BT425" s="768">
        <f t="shared" si="448"/>
        <v>241</v>
      </c>
      <c r="BU425" s="771">
        <f t="shared" si="449"/>
        <v>212</v>
      </c>
      <c r="BV425" s="772">
        <v>513</v>
      </c>
      <c r="BW425" s="767">
        <v>576</v>
      </c>
      <c r="BX425" s="765">
        <v>584</v>
      </c>
      <c r="BY425" s="772">
        <v>64</v>
      </c>
      <c r="BZ425" s="767">
        <v>76</v>
      </c>
      <c r="CA425" s="765">
        <v>113</v>
      </c>
      <c r="CB425" s="772">
        <v>129</v>
      </c>
      <c r="CC425" s="767">
        <v>122</v>
      </c>
      <c r="CD425" s="843">
        <v>240</v>
      </c>
      <c r="CE425" s="773">
        <f t="shared" si="450"/>
        <v>245</v>
      </c>
      <c r="CF425" s="774">
        <f t="shared" si="451"/>
        <v>358</v>
      </c>
      <c r="CG425" s="775">
        <f t="shared" si="452"/>
        <v>266</v>
      </c>
      <c r="CH425" s="772">
        <v>477</v>
      </c>
      <c r="CI425" s="767">
        <v>558</v>
      </c>
      <c r="CJ425" s="776">
        <v>505</v>
      </c>
      <c r="CK425" s="874"/>
      <c r="CL425" s="778"/>
      <c r="CM425" s="764"/>
      <c r="CN425" s="764"/>
      <c r="CO425" s="767"/>
      <c r="CP425" s="780"/>
      <c r="CQ425" s="777"/>
      <c r="CR425" s="778"/>
      <c r="CS425" s="778"/>
      <c r="CT425" s="778"/>
      <c r="CU425" s="778"/>
      <c r="CV425" s="764"/>
      <c r="CW425" s="767"/>
      <c r="CX425" s="765"/>
      <c r="CY425" s="777"/>
      <c r="CZ425" s="778"/>
      <c r="DA425" s="778"/>
      <c r="DB425" s="778"/>
      <c r="DC425" s="778"/>
      <c r="DD425" s="767"/>
      <c r="DE425" s="767"/>
      <c r="DF425" s="765"/>
      <c r="DG425" s="892">
        <f t="shared" si="470"/>
        <v>0</v>
      </c>
      <c r="DH425" s="884">
        <f t="shared" si="453"/>
        <v>0</v>
      </c>
      <c r="DI425" s="883">
        <f t="shared" si="471"/>
        <v>0</v>
      </c>
      <c r="DJ425" s="884">
        <f t="shared" si="454"/>
        <v>0</v>
      </c>
      <c r="DK425" s="883">
        <f t="shared" si="472"/>
        <v>0</v>
      </c>
      <c r="DL425" s="884">
        <f t="shared" si="455"/>
        <v>0</v>
      </c>
      <c r="DM425" s="888">
        <f t="shared" si="476"/>
        <v>0</v>
      </c>
      <c r="DN425" s="886">
        <f t="shared" si="456"/>
        <v>0</v>
      </c>
      <c r="DO425" s="886">
        <f t="shared" si="477"/>
        <v>0</v>
      </c>
      <c r="DP425" s="888">
        <f t="shared" si="473"/>
        <v>0</v>
      </c>
      <c r="DQ425" s="886">
        <f t="shared" si="457"/>
        <v>0</v>
      </c>
      <c r="DR425" s="886">
        <f t="shared" si="478"/>
        <v>0</v>
      </c>
      <c r="DS425" s="888">
        <f t="shared" si="474"/>
        <v>0</v>
      </c>
      <c r="DT425" s="886">
        <f t="shared" si="458"/>
        <v>0</v>
      </c>
      <c r="DU425" s="886">
        <f t="shared" si="479"/>
        <v>0</v>
      </c>
      <c r="DV425" s="886">
        <f t="shared" si="459"/>
        <v>0</v>
      </c>
      <c r="DW425" s="888">
        <f t="shared" si="475"/>
        <v>0</v>
      </c>
      <c r="DX425" s="886">
        <f t="shared" si="460"/>
        <v>0</v>
      </c>
      <c r="DY425" s="886">
        <f t="shared" si="461"/>
        <v>0</v>
      </c>
      <c r="DZ425" s="954">
        <f t="shared" si="418"/>
        <v>0</v>
      </c>
      <c r="EA425" s="885">
        <f t="shared" si="462"/>
        <v>0</v>
      </c>
      <c r="EB425" s="885">
        <f t="shared" si="463"/>
        <v>0</v>
      </c>
      <c r="EC425" s="772"/>
      <c r="ED425" s="767"/>
      <c r="EE425" s="770"/>
      <c r="EF425" s="764"/>
      <c r="EG425" s="767"/>
      <c r="EH425" s="782"/>
      <c r="EI425" s="774">
        <f t="shared" si="464"/>
        <v>0</v>
      </c>
      <c r="EJ425" s="774">
        <f t="shared" si="465"/>
        <v>0</v>
      </c>
      <c r="EK425" s="775">
        <f t="shared" si="466"/>
        <v>0</v>
      </c>
      <c r="EL425" s="772"/>
      <c r="EM425" s="767"/>
      <c r="EN425" s="770"/>
      <c r="EO425" s="772"/>
      <c r="EP425" s="767"/>
      <c r="EQ425" s="782"/>
      <c r="ER425" s="772"/>
      <c r="ES425" s="767"/>
      <c r="ET425" s="770"/>
      <c r="EU425" s="774">
        <f t="shared" si="467"/>
        <v>0</v>
      </c>
      <c r="EV425" s="774">
        <f t="shared" si="468"/>
        <v>0</v>
      </c>
      <c r="EW425" s="775">
        <f t="shared" si="469"/>
        <v>0</v>
      </c>
      <c r="EX425" s="772"/>
      <c r="EY425" s="767"/>
      <c r="EZ425" s="770"/>
    </row>
    <row r="426" spans="1:156">
      <c r="A426" s="670" t="s">
        <v>107</v>
      </c>
      <c r="B426" s="671" t="s">
        <v>865</v>
      </c>
      <c r="C426" s="840"/>
      <c r="D426" s="672">
        <v>219824</v>
      </c>
      <c r="E426" s="673">
        <v>8</v>
      </c>
      <c r="F426" s="762"/>
      <c r="G426" s="763"/>
      <c r="H426" s="763"/>
      <c r="I426" s="764"/>
      <c r="J426" s="764"/>
      <c r="K426" s="764"/>
      <c r="L426" s="765"/>
      <c r="M426" s="762"/>
      <c r="N426" s="763"/>
      <c r="O426" s="766"/>
      <c r="P426" s="766"/>
      <c r="Q426" s="763"/>
      <c r="R426" s="763"/>
      <c r="S426" s="763"/>
      <c r="T426" s="763"/>
      <c r="U426" s="763"/>
      <c r="V426" s="764"/>
      <c r="W426" s="767"/>
      <c r="X426" s="765"/>
      <c r="Y426" s="762"/>
      <c r="Z426" s="763"/>
      <c r="AA426" s="763"/>
      <c r="AB426" s="763"/>
      <c r="AC426" s="764"/>
      <c r="AD426" s="767"/>
      <c r="AE426" s="763"/>
      <c r="AF426" s="763"/>
      <c r="AG426" s="763"/>
      <c r="AH426" s="764"/>
      <c r="AI426" s="767"/>
      <c r="AJ426" s="765"/>
      <c r="AK426" s="892">
        <f t="shared" si="419"/>
        <v>0</v>
      </c>
      <c r="AL426" s="884">
        <f t="shared" si="420"/>
        <v>0</v>
      </c>
      <c r="AM426" s="883">
        <f t="shared" si="421"/>
        <v>0</v>
      </c>
      <c r="AN426" s="884">
        <f t="shared" si="422"/>
        <v>0</v>
      </c>
      <c r="AO426" s="883">
        <f t="shared" si="423"/>
        <v>0</v>
      </c>
      <c r="AP426" s="884">
        <f t="shared" si="424"/>
        <v>0</v>
      </c>
      <c r="AQ426" s="768">
        <f t="shared" si="425"/>
        <v>0</v>
      </c>
      <c r="AR426" s="883">
        <f t="shared" si="426"/>
        <v>0</v>
      </c>
      <c r="AS426" s="886">
        <f t="shared" si="427"/>
        <v>0</v>
      </c>
      <c r="AT426" s="888">
        <f t="shared" si="428"/>
        <v>0</v>
      </c>
      <c r="AU426" s="886">
        <f t="shared" si="429"/>
        <v>0</v>
      </c>
      <c r="AV426" s="886">
        <f t="shared" si="430"/>
        <v>0</v>
      </c>
      <c r="AW426" s="888">
        <f t="shared" si="431"/>
        <v>0</v>
      </c>
      <c r="AX426" s="886">
        <f t="shared" si="432"/>
        <v>0</v>
      </c>
      <c r="AY426" s="886">
        <f t="shared" si="433"/>
        <v>0</v>
      </c>
      <c r="AZ426" s="888">
        <f t="shared" si="434"/>
        <v>0</v>
      </c>
      <c r="BA426" s="884">
        <f t="shared" si="435"/>
        <v>0</v>
      </c>
      <c r="BB426" s="883">
        <f t="shared" si="436"/>
        <v>0</v>
      </c>
      <c r="BC426" s="884">
        <f t="shared" si="437"/>
        <v>0</v>
      </c>
      <c r="BD426" s="883">
        <f t="shared" si="438"/>
        <v>0</v>
      </c>
      <c r="BE426" s="886">
        <f t="shared" si="439"/>
        <v>0</v>
      </c>
      <c r="BF426" s="886">
        <f t="shared" si="440"/>
        <v>0</v>
      </c>
      <c r="BG426" s="888">
        <f t="shared" si="441"/>
        <v>0</v>
      </c>
      <c r="BH426" s="886">
        <f t="shared" si="442"/>
        <v>0</v>
      </c>
      <c r="BI426" s="886">
        <f t="shared" si="443"/>
        <v>0</v>
      </c>
      <c r="BJ426" s="890">
        <f t="shared" si="444"/>
        <v>0</v>
      </c>
      <c r="BK426" s="885">
        <f t="shared" si="445"/>
        <v>0</v>
      </c>
      <c r="BL426" s="885">
        <f t="shared" si="446"/>
        <v>0</v>
      </c>
      <c r="BM426" s="762"/>
      <c r="BN426" s="764"/>
      <c r="BO426" s="770"/>
      <c r="BP426" s="763"/>
      <c r="BQ426" s="764"/>
      <c r="BR426" s="770"/>
      <c r="BS426" s="768">
        <f t="shared" si="447"/>
        <v>0</v>
      </c>
      <c r="BT426" s="768">
        <f t="shared" si="448"/>
        <v>0</v>
      </c>
      <c r="BU426" s="771">
        <f t="shared" si="449"/>
        <v>0</v>
      </c>
      <c r="BV426" s="772"/>
      <c r="BW426" s="767"/>
      <c r="BX426" s="765"/>
      <c r="BY426" s="772"/>
      <c r="BZ426" s="767"/>
      <c r="CA426" s="765"/>
      <c r="CB426" s="772"/>
      <c r="CC426" s="767"/>
      <c r="CD426" s="765"/>
      <c r="CE426" s="773">
        <f t="shared" si="450"/>
        <v>0</v>
      </c>
      <c r="CF426" s="774">
        <f t="shared" si="451"/>
        <v>0</v>
      </c>
      <c r="CG426" s="775">
        <f t="shared" si="452"/>
        <v>0</v>
      </c>
      <c r="CH426" s="772"/>
      <c r="CI426" s="767"/>
      <c r="CJ426" s="776"/>
      <c r="CK426" s="874">
        <v>1369</v>
      </c>
      <c r="CL426" s="778">
        <v>1378</v>
      </c>
      <c r="CM426" s="764">
        <v>1398</v>
      </c>
      <c r="CN426" s="764">
        <v>1343</v>
      </c>
      <c r="CO426" s="767">
        <v>1564</v>
      </c>
      <c r="CP426" s="1052">
        <v>2931</v>
      </c>
      <c r="CQ426" s="777">
        <v>1057</v>
      </c>
      <c r="CR426" s="778">
        <v>1063</v>
      </c>
      <c r="CS426" s="778">
        <v>1031</v>
      </c>
      <c r="CT426" s="778">
        <v>984</v>
      </c>
      <c r="CU426" s="778">
        <v>974</v>
      </c>
      <c r="CV426" s="764">
        <v>1024</v>
      </c>
      <c r="CW426" s="767">
        <v>1221</v>
      </c>
      <c r="CX426" s="841">
        <v>1332</v>
      </c>
      <c r="CY426" s="777"/>
      <c r="CZ426" s="778"/>
      <c r="DA426" s="778"/>
      <c r="DB426" s="778"/>
      <c r="DC426" s="778"/>
      <c r="DD426" s="767"/>
      <c r="DE426" s="767"/>
      <c r="DF426" s="765"/>
      <c r="DG426" s="892">
        <f t="shared" si="470"/>
        <v>1057</v>
      </c>
      <c r="DH426" s="884">
        <f t="shared" si="453"/>
        <v>1057</v>
      </c>
      <c r="DI426" s="883">
        <f t="shared" si="471"/>
        <v>1063</v>
      </c>
      <c r="DJ426" s="884">
        <f t="shared" si="454"/>
        <v>1063</v>
      </c>
      <c r="DK426" s="883">
        <f t="shared" si="472"/>
        <v>1031</v>
      </c>
      <c r="DL426" s="884">
        <f t="shared" si="455"/>
        <v>1031</v>
      </c>
      <c r="DM426" s="888">
        <f t="shared" si="476"/>
        <v>984</v>
      </c>
      <c r="DN426" s="886">
        <f t="shared" si="456"/>
        <v>984</v>
      </c>
      <c r="DO426" s="886">
        <f t="shared" si="477"/>
        <v>984</v>
      </c>
      <c r="DP426" s="888">
        <f t="shared" si="473"/>
        <v>974</v>
      </c>
      <c r="DQ426" s="886">
        <f t="shared" si="457"/>
        <v>974</v>
      </c>
      <c r="DR426" s="886">
        <f t="shared" si="478"/>
        <v>974</v>
      </c>
      <c r="DS426" s="888">
        <f t="shared" si="474"/>
        <v>1024</v>
      </c>
      <c r="DT426" s="886">
        <f t="shared" si="458"/>
        <v>1024</v>
      </c>
      <c r="DU426" s="886">
        <f t="shared" si="479"/>
        <v>1024</v>
      </c>
      <c r="DV426" s="886">
        <f t="shared" si="459"/>
        <v>1024</v>
      </c>
      <c r="DW426" s="888">
        <f t="shared" si="475"/>
        <v>1221</v>
      </c>
      <c r="DX426" s="886">
        <f t="shared" si="460"/>
        <v>1221</v>
      </c>
      <c r="DY426" s="886">
        <f t="shared" si="461"/>
        <v>1221</v>
      </c>
      <c r="DZ426" s="954">
        <f t="shared" si="418"/>
        <v>1332</v>
      </c>
      <c r="EA426" s="885">
        <f t="shared" si="462"/>
        <v>1332</v>
      </c>
      <c r="EB426" s="885">
        <f t="shared" si="463"/>
        <v>1332</v>
      </c>
      <c r="EC426" s="772">
        <v>564</v>
      </c>
      <c r="ED426" s="767">
        <v>671</v>
      </c>
      <c r="EE426" s="845">
        <v>707</v>
      </c>
      <c r="EF426" s="764">
        <v>46</v>
      </c>
      <c r="EG426" s="767">
        <v>39</v>
      </c>
      <c r="EH426" s="782">
        <v>38</v>
      </c>
      <c r="EI426" s="774">
        <f t="shared" si="464"/>
        <v>414</v>
      </c>
      <c r="EJ426" s="774">
        <f t="shared" si="465"/>
        <v>511</v>
      </c>
      <c r="EK426" s="775">
        <f t="shared" si="466"/>
        <v>587</v>
      </c>
      <c r="EL426" s="772">
        <v>74</v>
      </c>
      <c r="EM426" s="767">
        <v>84</v>
      </c>
      <c r="EN426" s="770">
        <v>87</v>
      </c>
      <c r="EO426" s="772">
        <v>162</v>
      </c>
      <c r="EP426" s="767">
        <v>213</v>
      </c>
      <c r="EQ426" s="782">
        <v>276</v>
      </c>
      <c r="ER426" s="772">
        <v>103</v>
      </c>
      <c r="ES426" s="767">
        <v>116</v>
      </c>
      <c r="ET426" s="770">
        <v>140</v>
      </c>
      <c r="EU426" s="774">
        <f t="shared" si="467"/>
        <v>645</v>
      </c>
      <c r="EV426" s="774">
        <f t="shared" si="468"/>
        <v>561</v>
      </c>
      <c r="EW426" s="775">
        <f t="shared" si="469"/>
        <v>521</v>
      </c>
      <c r="EX426" s="772">
        <v>186</v>
      </c>
      <c r="EY426" s="767">
        <v>188</v>
      </c>
      <c r="EZ426" s="770">
        <v>191</v>
      </c>
    </row>
    <row r="427" spans="1:156">
      <c r="A427" s="674" t="s">
        <v>107</v>
      </c>
      <c r="B427" s="671" t="s">
        <v>872</v>
      </c>
      <c r="C427" s="844" t="s">
        <v>908</v>
      </c>
      <c r="D427" s="672">
        <v>221184</v>
      </c>
      <c r="E427" s="669">
        <v>8</v>
      </c>
      <c r="F427" s="762"/>
      <c r="G427" s="763"/>
      <c r="H427" s="763"/>
      <c r="I427" s="764"/>
      <c r="J427" s="764"/>
      <c r="K427" s="764"/>
      <c r="L427" s="765"/>
      <c r="M427" s="762"/>
      <c r="N427" s="763"/>
      <c r="O427" s="766"/>
      <c r="P427" s="766"/>
      <c r="Q427" s="763"/>
      <c r="R427" s="763"/>
      <c r="S427" s="763"/>
      <c r="T427" s="763"/>
      <c r="U427" s="763"/>
      <c r="V427" s="764"/>
      <c r="W427" s="767"/>
      <c r="X427" s="765"/>
      <c r="Y427" s="762"/>
      <c r="Z427" s="763"/>
      <c r="AA427" s="763"/>
      <c r="AB427" s="763"/>
      <c r="AC427" s="764"/>
      <c r="AD427" s="767"/>
      <c r="AE427" s="763"/>
      <c r="AF427" s="763"/>
      <c r="AG427" s="763"/>
      <c r="AH427" s="764"/>
      <c r="AI427" s="767"/>
      <c r="AJ427" s="765"/>
      <c r="AK427" s="892">
        <f t="shared" si="419"/>
        <v>0</v>
      </c>
      <c r="AL427" s="884">
        <f t="shared" si="420"/>
        <v>0</v>
      </c>
      <c r="AM427" s="883">
        <f t="shared" si="421"/>
        <v>0</v>
      </c>
      <c r="AN427" s="884">
        <f t="shared" si="422"/>
        <v>0</v>
      </c>
      <c r="AO427" s="883">
        <f t="shared" si="423"/>
        <v>0</v>
      </c>
      <c r="AP427" s="884">
        <f t="shared" si="424"/>
        <v>0</v>
      </c>
      <c r="AQ427" s="768">
        <f t="shared" si="425"/>
        <v>0</v>
      </c>
      <c r="AR427" s="883">
        <f t="shared" si="426"/>
        <v>0</v>
      </c>
      <c r="AS427" s="886">
        <f t="shared" si="427"/>
        <v>0</v>
      </c>
      <c r="AT427" s="888">
        <f t="shared" si="428"/>
        <v>0</v>
      </c>
      <c r="AU427" s="886">
        <f t="shared" si="429"/>
        <v>0</v>
      </c>
      <c r="AV427" s="886">
        <f t="shared" si="430"/>
        <v>0</v>
      </c>
      <c r="AW427" s="888">
        <f t="shared" si="431"/>
        <v>0</v>
      </c>
      <c r="AX427" s="886">
        <f t="shared" si="432"/>
        <v>0</v>
      </c>
      <c r="AY427" s="886">
        <f t="shared" si="433"/>
        <v>0</v>
      </c>
      <c r="AZ427" s="888">
        <f t="shared" si="434"/>
        <v>0</v>
      </c>
      <c r="BA427" s="884">
        <f t="shared" si="435"/>
        <v>0</v>
      </c>
      <c r="BB427" s="883">
        <f t="shared" si="436"/>
        <v>0</v>
      </c>
      <c r="BC427" s="884">
        <f t="shared" si="437"/>
        <v>0</v>
      </c>
      <c r="BD427" s="883">
        <f t="shared" si="438"/>
        <v>0</v>
      </c>
      <c r="BE427" s="886">
        <f t="shared" si="439"/>
        <v>0</v>
      </c>
      <c r="BF427" s="886">
        <f t="shared" si="440"/>
        <v>0</v>
      </c>
      <c r="BG427" s="888">
        <f t="shared" si="441"/>
        <v>0</v>
      </c>
      <c r="BH427" s="886">
        <f t="shared" si="442"/>
        <v>0</v>
      </c>
      <c r="BI427" s="886">
        <f t="shared" si="443"/>
        <v>0</v>
      </c>
      <c r="BJ427" s="890">
        <f t="shared" si="444"/>
        <v>0</v>
      </c>
      <c r="BK427" s="885">
        <f t="shared" si="445"/>
        <v>0</v>
      </c>
      <c r="BL427" s="885">
        <f t="shared" si="446"/>
        <v>0</v>
      </c>
      <c r="BM427" s="762"/>
      <c r="BN427" s="764"/>
      <c r="BO427" s="770"/>
      <c r="BP427" s="763"/>
      <c r="BQ427" s="764"/>
      <c r="BR427" s="770"/>
      <c r="BS427" s="768">
        <f t="shared" si="447"/>
        <v>0</v>
      </c>
      <c r="BT427" s="768">
        <f t="shared" si="448"/>
        <v>0</v>
      </c>
      <c r="BU427" s="771">
        <f t="shared" si="449"/>
        <v>0</v>
      </c>
      <c r="BV427" s="772"/>
      <c r="BW427" s="767"/>
      <c r="BX427" s="765"/>
      <c r="BY427" s="772"/>
      <c r="BZ427" s="767"/>
      <c r="CA427" s="765"/>
      <c r="CB427" s="772"/>
      <c r="CC427" s="767"/>
      <c r="CD427" s="765"/>
      <c r="CE427" s="773">
        <f t="shared" si="450"/>
        <v>0</v>
      </c>
      <c r="CF427" s="774">
        <f t="shared" si="451"/>
        <v>0</v>
      </c>
      <c r="CG427" s="775">
        <f t="shared" si="452"/>
        <v>0</v>
      </c>
      <c r="CH427" s="772"/>
      <c r="CI427" s="767"/>
      <c r="CJ427" s="776"/>
      <c r="CK427" s="874">
        <v>1072</v>
      </c>
      <c r="CL427" s="778">
        <v>1034</v>
      </c>
      <c r="CM427" s="764">
        <v>1110</v>
      </c>
      <c r="CN427" s="764">
        <v>1096</v>
      </c>
      <c r="CO427" s="767">
        <v>1360</v>
      </c>
      <c r="CP427" s="1052">
        <v>3004</v>
      </c>
      <c r="CQ427" s="777">
        <v>472</v>
      </c>
      <c r="CR427" s="778">
        <v>581</v>
      </c>
      <c r="CS427" s="778">
        <v>584</v>
      </c>
      <c r="CT427" s="778">
        <v>585</v>
      </c>
      <c r="CU427" s="778">
        <v>566</v>
      </c>
      <c r="CV427" s="764">
        <v>683</v>
      </c>
      <c r="CW427" s="767">
        <v>836</v>
      </c>
      <c r="CX427" s="841">
        <v>791</v>
      </c>
      <c r="CY427" s="777"/>
      <c r="CZ427" s="778"/>
      <c r="DA427" s="778"/>
      <c r="DB427" s="778"/>
      <c r="DC427" s="778"/>
      <c r="DD427" s="767"/>
      <c r="DE427" s="767"/>
      <c r="DF427" s="765"/>
      <c r="DG427" s="892">
        <f t="shared" si="470"/>
        <v>472</v>
      </c>
      <c r="DH427" s="884">
        <f t="shared" si="453"/>
        <v>472</v>
      </c>
      <c r="DI427" s="883">
        <f t="shared" si="471"/>
        <v>581</v>
      </c>
      <c r="DJ427" s="884">
        <f t="shared" si="454"/>
        <v>581</v>
      </c>
      <c r="DK427" s="883">
        <f t="shared" si="472"/>
        <v>584</v>
      </c>
      <c r="DL427" s="884">
        <f t="shared" si="455"/>
        <v>584</v>
      </c>
      <c r="DM427" s="888">
        <f t="shared" si="476"/>
        <v>585</v>
      </c>
      <c r="DN427" s="886">
        <f t="shared" si="456"/>
        <v>585</v>
      </c>
      <c r="DO427" s="886">
        <f t="shared" si="477"/>
        <v>585</v>
      </c>
      <c r="DP427" s="888">
        <f t="shared" si="473"/>
        <v>566</v>
      </c>
      <c r="DQ427" s="886">
        <f t="shared" si="457"/>
        <v>566</v>
      </c>
      <c r="DR427" s="886">
        <f t="shared" si="478"/>
        <v>566</v>
      </c>
      <c r="DS427" s="888">
        <f t="shared" si="474"/>
        <v>683</v>
      </c>
      <c r="DT427" s="886">
        <f t="shared" si="458"/>
        <v>683</v>
      </c>
      <c r="DU427" s="886">
        <f t="shared" si="479"/>
        <v>683</v>
      </c>
      <c r="DV427" s="886">
        <f t="shared" si="459"/>
        <v>683</v>
      </c>
      <c r="DW427" s="888">
        <f t="shared" si="475"/>
        <v>836</v>
      </c>
      <c r="DX427" s="886">
        <f t="shared" si="460"/>
        <v>836</v>
      </c>
      <c r="DY427" s="886">
        <f t="shared" si="461"/>
        <v>836</v>
      </c>
      <c r="DZ427" s="954">
        <f t="shared" ref="DZ427:DZ490" si="480">IF(CX427&gt;0,CX427-DF427,)</f>
        <v>791</v>
      </c>
      <c r="EA427" s="885">
        <f t="shared" si="462"/>
        <v>791</v>
      </c>
      <c r="EB427" s="885">
        <f t="shared" si="463"/>
        <v>791</v>
      </c>
      <c r="EC427" s="772">
        <v>337</v>
      </c>
      <c r="ED427" s="767">
        <v>429</v>
      </c>
      <c r="EE427" s="845">
        <v>396</v>
      </c>
      <c r="EF427" s="764">
        <v>65</v>
      </c>
      <c r="EG427" s="767">
        <v>56</v>
      </c>
      <c r="EH427" s="782">
        <v>61</v>
      </c>
      <c r="EI427" s="774">
        <f t="shared" si="464"/>
        <v>281</v>
      </c>
      <c r="EJ427" s="774">
        <f t="shared" si="465"/>
        <v>351</v>
      </c>
      <c r="EK427" s="775">
        <f t="shared" si="466"/>
        <v>334</v>
      </c>
      <c r="EL427" s="772">
        <v>46</v>
      </c>
      <c r="EM427" s="767">
        <v>52</v>
      </c>
      <c r="EN427" s="770">
        <v>46</v>
      </c>
      <c r="EO427" s="772">
        <v>93</v>
      </c>
      <c r="EP427" s="767">
        <v>119</v>
      </c>
      <c r="EQ427" s="782">
        <v>184</v>
      </c>
      <c r="ER427" s="772">
        <v>81</v>
      </c>
      <c r="ES427" s="767">
        <v>92</v>
      </c>
      <c r="ET427" s="770">
        <v>160</v>
      </c>
      <c r="EU427" s="774">
        <f t="shared" si="467"/>
        <v>365</v>
      </c>
      <c r="EV427" s="774">
        <f t="shared" si="468"/>
        <v>303</v>
      </c>
      <c r="EW427" s="775">
        <f t="shared" si="469"/>
        <v>293</v>
      </c>
      <c r="EX427" s="772">
        <v>85</v>
      </c>
      <c r="EY427" s="767">
        <v>106</v>
      </c>
      <c r="EZ427" s="770">
        <v>103</v>
      </c>
    </row>
    <row r="428" spans="1:156">
      <c r="A428" s="674" t="s">
        <v>107</v>
      </c>
      <c r="B428" s="671" t="s">
        <v>866</v>
      </c>
      <c r="C428" s="840"/>
      <c r="D428" s="672">
        <v>221643</v>
      </c>
      <c r="E428" s="673">
        <v>8</v>
      </c>
      <c r="F428" s="762"/>
      <c r="G428" s="763"/>
      <c r="H428" s="763"/>
      <c r="I428" s="764"/>
      <c r="J428" s="764"/>
      <c r="K428" s="764"/>
      <c r="L428" s="765"/>
      <c r="M428" s="762"/>
      <c r="N428" s="763"/>
      <c r="O428" s="766"/>
      <c r="P428" s="766"/>
      <c r="Q428" s="763"/>
      <c r="R428" s="763"/>
      <c r="S428" s="763"/>
      <c r="T428" s="763"/>
      <c r="U428" s="763"/>
      <c r="V428" s="764"/>
      <c r="W428" s="767"/>
      <c r="X428" s="765"/>
      <c r="Y428" s="762"/>
      <c r="Z428" s="763"/>
      <c r="AA428" s="763"/>
      <c r="AB428" s="763"/>
      <c r="AC428" s="764"/>
      <c r="AD428" s="767"/>
      <c r="AE428" s="763"/>
      <c r="AF428" s="763"/>
      <c r="AG428" s="763"/>
      <c r="AH428" s="764"/>
      <c r="AI428" s="767"/>
      <c r="AJ428" s="765"/>
      <c r="AK428" s="892">
        <f t="shared" si="419"/>
        <v>0</v>
      </c>
      <c r="AL428" s="884">
        <f t="shared" si="420"/>
        <v>0</v>
      </c>
      <c r="AM428" s="883">
        <f t="shared" si="421"/>
        <v>0</v>
      </c>
      <c r="AN428" s="884">
        <f t="shared" si="422"/>
        <v>0</v>
      </c>
      <c r="AO428" s="883">
        <f t="shared" si="423"/>
        <v>0</v>
      </c>
      <c r="AP428" s="884">
        <f t="shared" si="424"/>
        <v>0</v>
      </c>
      <c r="AQ428" s="768">
        <f t="shared" si="425"/>
        <v>0</v>
      </c>
      <c r="AR428" s="883">
        <f t="shared" si="426"/>
        <v>0</v>
      </c>
      <c r="AS428" s="886">
        <f t="shared" si="427"/>
        <v>0</v>
      </c>
      <c r="AT428" s="888">
        <f t="shared" si="428"/>
        <v>0</v>
      </c>
      <c r="AU428" s="886">
        <f t="shared" si="429"/>
        <v>0</v>
      </c>
      <c r="AV428" s="886">
        <f t="shared" si="430"/>
        <v>0</v>
      </c>
      <c r="AW428" s="888">
        <f t="shared" si="431"/>
        <v>0</v>
      </c>
      <c r="AX428" s="886">
        <f t="shared" si="432"/>
        <v>0</v>
      </c>
      <c r="AY428" s="886">
        <f t="shared" si="433"/>
        <v>0</v>
      </c>
      <c r="AZ428" s="888">
        <f t="shared" si="434"/>
        <v>0</v>
      </c>
      <c r="BA428" s="884">
        <f t="shared" si="435"/>
        <v>0</v>
      </c>
      <c r="BB428" s="883">
        <f t="shared" si="436"/>
        <v>0</v>
      </c>
      <c r="BC428" s="884">
        <f t="shared" si="437"/>
        <v>0</v>
      </c>
      <c r="BD428" s="883">
        <f t="shared" si="438"/>
        <v>0</v>
      </c>
      <c r="BE428" s="886">
        <f t="shared" si="439"/>
        <v>0</v>
      </c>
      <c r="BF428" s="886">
        <f t="shared" si="440"/>
        <v>0</v>
      </c>
      <c r="BG428" s="888">
        <f t="shared" si="441"/>
        <v>0</v>
      </c>
      <c r="BH428" s="886">
        <f t="shared" si="442"/>
        <v>0</v>
      </c>
      <c r="BI428" s="886">
        <f t="shared" si="443"/>
        <v>0</v>
      </c>
      <c r="BJ428" s="890">
        <f t="shared" si="444"/>
        <v>0</v>
      </c>
      <c r="BK428" s="885">
        <f t="shared" si="445"/>
        <v>0</v>
      </c>
      <c r="BL428" s="885">
        <f t="shared" si="446"/>
        <v>0</v>
      </c>
      <c r="BM428" s="762"/>
      <c r="BN428" s="764"/>
      <c r="BO428" s="770"/>
      <c r="BP428" s="763"/>
      <c r="BQ428" s="764"/>
      <c r="BR428" s="770"/>
      <c r="BS428" s="768">
        <f t="shared" si="447"/>
        <v>0</v>
      </c>
      <c r="BT428" s="768">
        <f t="shared" si="448"/>
        <v>0</v>
      </c>
      <c r="BU428" s="771">
        <f t="shared" si="449"/>
        <v>0</v>
      </c>
      <c r="BV428" s="772"/>
      <c r="BW428" s="767"/>
      <c r="BX428" s="765"/>
      <c r="BY428" s="772"/>
      <c r="BZ428" s="767"/>
      <c r="CA428" s="765"/>
      <c r="CB428" s="772"/>
      <c r="CC428" s="767"/>
      <c r="CD428" s="765"/>
      <c r="CE428" s="773">
        <f t="shared" si="450"/>
        <v>0</v>
      </c>
      <c r="CF428" s="774">
        <f t="shared" si="451"/>
        <v>0</v>
      </c>
      <c r="CG428" s="775">
        <f t="shared" si="452"/>
        <v>0</v>
      </c>
      <c r="CH428" s="772"/>
      <c r="CI428" s="767"/>
      <c r="CJ428" s="776"/>
      <c r="CK428" s="874">
        <v>1517</v>
      </c>
      <c r="CL428" s="778">
        <v>1489</v>
      </c>
      <c r="CM428" s="764">
        <v>1666</v>
      </c>
      <c r="CN428" s="764">
        <v>1540</v>
      </c>
      <c r="CO428" s="767">
        <v>1948</v>
      </c>
      <c r="CP428" s="1052">
        <v>3389</v>
      </c>
      <c r="CQ428" s="777">
        <v>859</v>
      </c>
      <c r="CR428" s="778">
        <v>985</v>
      </c>
      <c r="CS428" s="778">
        <v>1067</v>
      </c>
      <c r="CT428" s="778">
        <v>1053</v>
      </c>
      <c r="CU428" s="778">
        <v>1184</v>
      </c>
      <c r="CV428" s="764">
        <v>1215</v>
      </c>
      <c r="CW428" s="767">
        <v>1557</v>
      </c>
      <c r="CX428" s="841">
        <v>1611</v>
      </c>
      <c r="CY428" s="777"/>
      <c r="CZ428" s="778"/>
      <c r="DA428" s="778"/>
      <c r="DB428" s="778"/>
      <c r="DC428" s="778"/>
      <c r="DD428" s="767"/>
      <c r="DE428" s="767"/>
      <c r="DF428" s="765"/>
      <c r="DG428" s="892">
        <f t="shared" si="470"/>
        <v>859</v>
      </c>
      <c r="DH428" s="884">
        <f t="shared" si="453"/>
        <v>859</v>
      </c>
      <c r="DI428" s="883">
        <f t="shared" si="471"/>
        <v>985</v>
      </c>
      <c r="DJ428" s="884">
        <f t="shared" si="454"/>
        <v>985</v>
      </c>
      <c r="DK428" s="883">
        <f t="shared" si="472"/>
        <v>1067</v>
      </c>
      <c r="DL428" s="884">
        <f t="shared" si="455"/>
        <v>1067</v>
      </c>
      <c r="DM428" s="888">
        <f t="shared" si="476"/>
        <v>1053</v>
      </c>
      <c r="DN428" s="886">
        <f t="shared" si="456"/>
        <v>1053</v>
      </c>
      <c r="DO428" s="886">
        <f t="shared" si="477"/>
        <v>1053</v>
      </c>
      <c r="DP428" s="888">
        <f t="shared" si="473"/>
        <v>1184</v>
      </c>
      <c r="DQ428" s="886">
        <f t="shared" si="457"/>
        <v>1184</v>
      </c>
      <c r="DR428" s="886">
        <f t="shared" si="478"/>
        <v>1184</v>
      </c>
      <c r="DS428" s="888">
        <f t="shared" si="474"/>
        <v>1215</v>
      </c>
      <c r="DT428" s="886">
        <f t="shared" si="458"/>
        <v>1215</v>
      </c>
      <c r="DU428" s="886">
        <f t="shared" si="479"/>
        <v>1215</v>
      </c>
      <c r="DV428" s="886">
        <f t="shared" si="459"/>
        <v>1215</v>
      </c>
      <c r="DW428" s="888">
        <f t="shared" si="475"/>
        <v>1557</v>
      </c>
      <c r="DX428" s="886">
        <f t="shared" si="460"/>
        <v>1557</v>
      </c>
      <c r="DY428" s="886">
        <f t="shared" si="461"/>
        <v>1557</v>
      </c>
      <c r="DZ428" s="954">
        <f t="shared" si="480"/>
        <v>1611</v>
      </c>
      <c r="EA428" s="885">
        <f t="shared" si="462"/>
        <v>1611</v>
      </c>
      <c r="EB428" s="885">
        <f t="shared" si="463"/>
        <v>1611</v>
      </c>
      <c r="EC428" s="772">
        <v>736</v>
      </c>
      <c r="ED428" s="767">
        <v>894</v>
      </c>
      <c r="EE428" s="845">
        <v>941</v>
      </c>
      <c r="EF428" s="764">
        <v>88</v>
      </c>
      <c r="EG428" s="767">
        <v>74</v>
      </c>
      <c r="EH428" s="782">
        <v>88</v>
      </c>
      <c r="EI428" s="774">
        <f t="shared" si="464"/>
        <v>391</v>
      </c>
      <c r="EJ428" s="774">
        <f t="shared" si="465"/>
        <v>589</v>
      </c>
      <c r="EK428" s="775">
        <f t="shared" si="466"/>
        <v>582</v>
      </c>
      <c r="EL428" s="772">
        <v>101</v>
      </c>
      <c r="EM428" s="767">
        <v>102</v>
      </c>
      <c r="EN428" s="770">
        <v>156</v>
      </c>
      <c r="EO428" s="772">
        <v>255</v>
      </c>
      <c r="EP428" s="767">
        <v>264</v>
      </c>
      <c r="EQ428" s="782">
        <v>332</v>
      </c>
      <c r="ER428" s="772">
        <v>245</v>
      </c>
      <c r="ES428" s="767">
        <v>252</v>
      </c>
      <c r="ET428" s="770">
        <v>299</v>
      </c>
      <c r="EU428" s="774">
        <f t="shared" si="467"/>
        <v>452</v>
      </c>
      <c r="EV428" s="774">
        <f t="shared" si="468"/>
        <v>566</v>
      </c>
      <c r="EW428" s="775">
        <f t="shared" si="469"/>
        <v>428</v>
      </c>
      <c r="EX428" s="772">
        <v>193</v>
      </c>
      <c r="EY428" s="767">
        <v>202</v>
      </c>
      <c r="EZ428" s="770">
        <v>251</v>
      </c>
    </row>
    <row r="429" spans="1:156">
      <c r="A429" s="674" t="s">
        <v>107</v>
      </c>
      <c r="B429" s="671" t="s">
        <v>867</v>
      </c>
      <c r="C429" s="840"/>
      <c r="D429" s="672">
        <v>221485</v>
      </c>
      <c r="E429" s="673">
        <v>8</v>
      </c>
      <c r="F429" s="762"/>
      <c r="G429" s="763"/>
      <c r="H429" s="763"/>
      <c r="I429" s="764"/>
      <c r="J429" s="764"/>
      <c r="K429" s="764"/>
      <c r="L429" s="765"/>
      <c r="M429" s="762"/>
      <c r="N429" s="763"/>
      <c r="O429" s="766"/>
      <c r="P429" s="766"/>
      <c r="Q429" s="763"/>
      <c r="R429" s="763"/>
      <c r="S429" s="763"/>
      <c r="T429" s="763"/>
      <c r="U429" s="763"/>
      <c r="V429" s="764"/>
      <c r="W429" s="767"/>
      <c r="X429" s="765"/>
      <c r="Y429" s="762"/>
      <c r="Z429" s="763"/>
      <c r="AA429" s="763"/>
      <c r="AB429" s="763"/>
      <c r="AC429" s="764"/>
      <c r="AD429" s="767"/>
      <c r="AE429" s="763"/>
      <c r="AF429" s="763"/>
      <c r="AG429" s="763"/>
      <c r="AH429" s="764"/>
      <c r="AI429" s="767"/>
      <c r="AJ429" s="765"/>
      <c r="AK429" s="892">
        <f t="shared" si="419"/>
        <v>0</v>
      </c>
      <c r="AL429" s="884">
        <f t="shared" si="420"/>
        <v>0</v>
      </c>
      <c r="AM429" s="883">
        <f t="shared" si="421"/>
        <v>0</v>
      </c>
      <c r="AN429" s="884">
        <f t="shared" si="422"/>
        <v>0</v>
      </c>
      <c r="AO429" s="883">
        <f t="shared" si="423"/>
        <v>0</v>
      </c>
      <c r="AP429" s="884">
        <f t="shared" si="424"/>
        <v>0</v>
      </c>
      <c r="AQ429" s="768">
        <f t="shared" si="425"/>
        <v>0</v>
      </c>
      <c r="AR429" s="883">
        <f t="shared" si="426"/>
        <v>0</v>
      </c>
      <c r="AS429" s="886">
        <f t="shared" si="427"/>
        <v>0</v>
      </c>
      <c r="AT429" s="888">
        <f t="shared" si="428"/>
        <v>0</v>
      </c>
      <c r="AU429" s="886">
        <f t="shared" si="429"/>
        <v>0</v>
      </c>
      <c r="AV429" s="886">
        <f t="shared" si="430"/>
        <v>0</v>
      </c>
      <c r="AW429" s="888">
        <f t="shared" si="431"/>
        <v>0</v>
      </c>
      <c r="AX429" s="886">
        <f t="shared" si="432"/>
        <v>0</v>
      </c>
      <c r="AY429" s="886">
        <f t="shared" si="433"/>
        <v>0</v>
      </c>
      <c r="AZ429" s="888">
        <f t="shared" si="434"/>
        <v>0</v>
      </c>
      <c r="BA429" s="884">
        <f t="shared" si="435"/>
        <v>0</v>
      </c>
      <c r="BB429" s="883">
        <f t="shared" si="436"/>
        <v>0</v>
      </c>
      <c r="BC429" s="884">
        <f t="shared" si="437"/>
        <v>0</v>
      </c>
      <c r="BD429" s="883">
        <f t="shared" si="438"/>
        <v>0</v>
      </c>
      <c r="BE429" s="886">
        <f t="shared" si="439"/>
        <v>0</v>
      </c>
      <c r="BF429" s="886">
        <f t="shared" si="440"/>
        <v>0</v>
      </c>
      <c r="BG429" s="888">
        <f t="shared" si="441"/>
        <v>0</v>
      </c>
      <c r="BH429" s="886">
        <f t="shared" si="442"/>
        <v>0</v>
      </c>
      <c r="BI429" s="886">
        <f t="shared" si="443"/>
        <v>0</v>
      </c>
      <c r="BJ429" s="890">
        <f t="shared" si="444"/>
        <v>0</v>
      </c>
      <c r="BK429" s="885">
        <f t="shared" si="445"/>
        <v>0</v>
      </c>
      <c r="BL429" s="885">
        <f t="shared" si="446"/>
        <v>0</v>
      </c>
      <c r="BM429" s="762"/>
      <c r="BN429" s="764"/>
      <c r="BO429" s="770"/>
      <c r="BP429" s="763"/>
      <c r="BQ429" s="764"/>
      <c r="BR429" s="770"/>
      <c r="BS429" s="768">
        <f t="shared" si="447"/>
        <v>0</v>
      </c>
      <c r="BT429" s="768">
        <f t="shared" si="448"/>
        <v>0</v>
      </c>
      <c r="BU429" s="771">
        <f t="shared" si="449"/>
        <v>0</v>
      </c>
      <c r="BV429" s="772"/>
      <c r="BW429" s="767"/>
      <c r="BX429" s="765"/>
      <c r="BY429" s="772"/>
      <c r="BZ429" s="767"/>
      <c r="CA429" s="765"/>
      <c r="CB429" s="772"/>
      <c r="CC429" s="767"/>
      <c r="CD429" s="765"/>
      <c r="CE429" s="773">
        <f t="shared" si="450"/>
        <v>0</v>
      </c>
      <c r="CF429" s="774">
        <f t="shared" si="451"/>
        <v>0</v>
      </c>
      <c r="CG429" s="775">
        <f t="shared" si="452"/>
        <v>0</v>
      </c>
      <c r="CH429" s="772"/>
      <c r="CI429" s="767"/>
      <c r="CJ429" s="776"/>
      <c r="CK429" s="874">
        <v>2263</v>
      </c>
      <c r="CL429" s="778">
        <v>2335</v>
      </c>
      <c r="CM429" s="764">
        <v>2133</v>
      </c>
      <c r="CN429" s="764">
        <v>2183</v>
      </c>
      <c r="CO429" s="767">
        <v>2674</v>
      </c>
      <c r="CP429" s="1052">
        <v>4219</v>
      </c>
      <c r="CQ429" s="777">
        <v>1314</v>
      </c>
      <c r="CR429" s="778">
        <v>1461</v>
      </c>
      <c r="CS429" s="778">
        <v>1478</v>
      </c>
      <c r="CT429" s="778">
        <v>1547</v>
      </c>
      <c r="CU429" s="778">
        <v>1330</v>
      </c>
      <c r="CV429" s="764">
        <v>1520</v>
      </c>
      <c r="CW429" s="767">
        <v>1948</v>
      </c>
      <c r="CX429" s="841">
        <v>1675</v>
      </c>
      <c r="CY429" s="777"/>
      <c r="CZ429" s="778"/>
      <c r="DA429" s="778"/>
      <c r="DB429" s="778"/>
      <c r="DC429" s="778"/>
      <c r="DD429" s="767"/>
      <c r="DE429" s="767"/>
      <c r="DF429" s="765"/>
      <c r="DG429" s="892">
        <f t="shared" si="470"/>
        <v>1314</v>
      </c>
      <c r="DH429" s="884">
        <f t="shared" si="453"/>
        <v>1314</v>
      </c>
      <c r="DI429" s="883">
        <f t="shared" si="471"/>
        <v>1461</v>
      </c>
      <c r="DJ429" s="884">
        <f t="shared" si="454"/>
        <v>1461</v>
      </c>
      <c r="DK429" s="883">
        <f t="shared" si="472"/>
        <v>1478</v>
      </c>
      <c r="DL429" s="884">
        <f t="shared" si="455"/>
        <v>1478</v>
      </c>
      <c r="DM429" s="888">
        <f t="shared" si="476"/>
        <v>1547</v>
      </c>
      <c r="DN429" s="886">
        <f t="shared" si="456"/>
        <v>1547</v>
      </c>
      <c r="DO429" s="886">
        <f t="shared" si="477"/>
        <v>1547</v>
      </c>
      <c r="DP429" s="888">
        <f t="shared" si="473"/>
        <v>1330</v>
      </c>
      <c r="DQ429" s="886">
        <f t="shared" si="457"/>
        <v>1330</v>
      </c>
      <c r="DR429" s="886">
        <f t="shared" si="478"/>
        <v>1330</v>
      </c>
      <c r="DS429" s="888">
        <f t="shared" si="474"/>
        <v>1520</v>
      </c>
      <c r="DT429" s="886">
        <f t="shared" si="458"/>
        <v>1520</v>
      </c>
      <c r="DU429" s="886">
        <f t="shared" si="479"/>
        <v>1520</v>
      </c>
      <c r="DV429" s="886">
        <f t="shared" si="459"/>
        <v>1520</v>
      </c>
      <c r="DW429" s="888">
        <f t="shared" si="475"/>
        <v>1948</v>
      </c>
      <c r="DX429" s="886">
        <f t="shared" si="460"/>
        <v>1948</v>
      </c>
      <c r="DY429" s="886">
        <f t="shared" si="461"/>
        <v>1948</v>
      </c>
      <c r="DZ429" s="954">
        <f t="shared" si="480"/>
        <v>1675</v>
      </c>
      <c r="EA429" s="885">
        <f t="shared" si="462"/>
        <v>1675</v>
      </c>
      <c r="EB429" s="885">
        <f t="shared" si="463"/>
        <v>1675</v>
      </c>
      <c r="EC429" s="772">
        <v>727</v>
      </c>
      <c r="ED429" s="767">
        <v>926</v>
      </c>
      <c r="EE429" s="845">
        <v>783</v>
      </c>
      <c r="EF429" s="764">
        <v>85</v>
      </c>
      <c r="EG429" s="767">
        <v>70</v>
      </c>
      <c r="EH429" s="782">
        <v>53</v>
      </c>
      <c r="EI429" s="774">
        <f t="shared" si="464"/>
        <v>708</v>
      </c>
      <c r="EJ429" s="774">
        <f t="shared" si="465"/>
        <v>952</v>
      </c>
      <c r="EK429" s="775">
        <f t="shared" si="466"/>
        <v>839</v>
      </c>
      <c r="EL429" s="772">
        <v>59</v>
      </c>
      <c r="EM429" s="767">
        <v>69</v>
      </c>
      <c r="EN429" s="770">
        <v>83</v>
      </c>
      <c r="EO429" s="772">
        <v>267</v>
      </c>
      <c r="EP429" s="767">
        <v>252</v>
      </c>
      <c r="EQ429" s="782">
        <v>351</v>
      </c>
      <c r="ER429" s="772">
        <v>148</v>
      </c>
      <c r="ES429" s="767">
        <v>164</v>
      </c>
      <c r="ET429" s="770">
        <v>278</v>
      </c>
      <c r="EU429" s="774">
        <f t="shared" si="467"/>
        <v>1073</v>
      </c>
      <c r="EV429" s="774">
        <f t="shared" si="468"/>
        <v>845</v>
      </c>
      <c r="EW429" s="775">
        <f t="shared" si="469"/>
        <v>808</v>
      </c>
      <c r="EX429" s="772">
        <v>127</v>
      </c>
      <c r="EY429" s="767">
        <v>143</v>
      </c>
      <c r="EZ429" s="770">
        <v>187</v>
      </c>
    </row>
    <row r="430" spans="1:156">
      <c r="A430" s="674" t="s">
        <v>107</v>
      </c>
      <c r="B430" s="671" t="s">
        <v>875</v>
      </c>
      <c r="C430" s="844" t="s">
        <v>908</v>
      </c>
      <c r="D430" s="672">
        <v>222053</v>
      </c>
      <c r="E430" s="669">
        <v>8</v>
      </c>
      <c r="F430" s="762"/>
      <c r="G430" s="763"/>
      <c r="H430" s="763"/>
      <c r="I430" s="764"/>
      <c r="J430" s="764"/>
      <c r="K430" s="764"/>
      <c r="L430" s="765"/>
      <c r="M430" s="762"/>
      <c r="N430" s="763"/>
      <c r="O430" s="766"/>
      <c r="P430" s="766"/>
      <c r="Q430" s="763"/>
      <c r="R430" s="763"/>
      <c r="S430" s="763"/>
      <c r="T430" s="763"/>
      <c r="U430" s="763"/>
      <c r="V430" s="764"/>
      <c r="W430" s="767"/>
      <c r="X430" s="765"/>
      <c r="Y430" s="762"/>
      <c r="Z430" s="763"/>
      <c r="AA430" s="763"/>
      <c r="AB430" s="763"/>
      <c r="AC430" s="764"/>
      <c r="AD430" s="767"/>
      <c r="AE430" s="763"/>
      <c r="AF430" s="763"/>
      <c r="AG430" s="763"/>
      <c r="AH430" s="764"/>
      <c r="AI430" s="767"/>
      <c r="AJ430" s="765"/>
      <c r="AK430" s="892">
        <f t="shared" si="419"/>
        <v>0</v>
      </c>
      <c r="AL430" s="884">
        <f t="shared" si="420"/>
        <v>0</v>
      </c>
      <c r="AM430" s="883">
        <f t="shared" si="421"/>
        <v>0</v>
      </c>
      <c r="AN430" s="884">
        <f t="shared" si="422"/>
        <v>0</v>
      </c>
      <c r="AO430" s="883">
        <f t="shared" si="423"/>
        <v>0</v>
      </c>
      <c r="AP430" s="884">
        <f t="shared" si="424"/>
        <v>0</v>
      </c>
      <c r="AQ430" s="768">
        <f t="shared" si="425"/>
        <v>0</v>
      </c>
      <c r="AR430" s="883">
        <f t="shared" si="426"/>
        <v>0</v>
      </c>
      <c r="AS430" s="886">
        <f t="shared" si="427"/>
        <v>0</v>
      </c>
      <c r="AT430" s="888">
        <f t="shared" si="428"/>
        <v>0</v>
      </c>
      <c r="AU430" s="886">
        <f t="shared" si="429"/>
        <v>0</v>
      </c>
      <c r="AV430" s="886">
        <f t="shared" si="430"/>
        <v>0</v>
      </c>
      <c r="AW430" s="888">
        <f t="shared" si="431"/>
        <v>0</v>
      </c>
      <c r="AX430" s="886">
        <f t="shared" si="432"/>
        <v>0</v>
      </c>
      <c r="AY430" s="886">
        <f t="shared" si="433"/>
        <v>0</v>
      </c>
      <c r="AZ430" s="888">
        <f t="shared" si="434"/>
        <v>0</v>
      </c>
      <c r="BA430" s="884">
        <f t="shared" si="435"/>
        <v>0</v>
      </c>
      <c r="BB430" s="883">
        <f t="shared" si="436"/>
        <v>0</v>
      </c>
      <c r="BC430" s="884">
        <f t="shared" si="437"/>
        <v>0</v>
      </c>
      <c r="BD430" s="883">
        <f t="shared" si="438"/>
        <v>0</v>
      </c>
      <c r="BE430" s="886">
        <f t="shared" si="439"/>
        <v>0</v>
      </c>
      <c r="BF430" s="886">
        <f t="shared" si="440"/>
        <v>0</v>
      </c>
      <c r="BG430" s="888">
        <f t="shared" si="441"/>
        <v>0</v>
      </c>
      <c r="BH430" s="886">
        <f t="shared" si="442"/>
        <v>0</v>
      </c>
      <c r="BI430" s="886">
        <f t="shared" si="443"/>
        <v>0</v>
      </c>
      <c r="BJ430" s="890">
        <f t="shared" si="444"/>
        <v>0</v>
      </c>
      <c r="BK430" s="885">
        <f t="shared" si="445"/>
        <v>0</v>
      </c>
      <c r="BL430" s="885">
        <f t="shared" si="446"/>
        <v>0</v>
      </c>
      <c r="BM430" s="762"/>
      <c r="BN430" s="764"/>
      <c r="BO430" s="770"/>
      <c r="BP430" s="763"/>
      <c r="BQ430" s="764"/>
      <c r="BR430" s="770"/>
      <c r="BS430" s="768">
        <f t="shared" si="447"/>
        <v>0</v>
      </c>
      <c r="BT430" s="768">
        <f t="shared" si="448"/>
        <v>0</v>
      </c>
      <c r="BU430" s="771">
        <f t="shared" si="449"/>
        <v>0</v>
      </c>
      <c r="BV430" s="772"/>
      <c r="BW430" s="767"/>
      <c r="BX430" s="765"/>
      <c r="BY430" s="772"/>
      <c r="BZ430" s="767"/>
      <c r="CA430" s="765"/>
      <c r="CB430" s="772"/>
      <c r="CC430" s="767"/>
      <c r="CD430" s="765"/>
      <c r="CE430" s="773">
        <f t="shared" si="450"/>
        <v>0</v>
      </c>
      <c r="CF430" s="774">
        <f t="shared" si="451"/>
        <v>0</v>
      </c>
      <c r="CG430" s="775">
        <f t="shared" si="452"/>
        <v>0</v>
      </c>
      <c r="CH430" s="772"/>
      <c r="CI430" s="767"/>
      <c r="CJ430" s="776"/>
      <c r="CK430" s="874">
        <v>1360</v>
      </c>
      <c r="CL430" s="778">
        <v>1432</v>
      </c>
      <c r="CM430" s="764">
        <v>1379</v>
      </c>
      <c r="CN430" s="764">
        <v>1429</v>
      </c>
      <c r="CO430" s="767">
        <v>1696</v>
      </c>
      <c r="CP430" s="1052">
        <v>2698</v>
      </c>
      <c r="CQ430" s="777">
        <v>933</v>
      </c>
      <c r="CR430" s="778">
        <v>986</v>
      </c>
      <c r="CS430" s="778">
        <v>1019</v>
      </c>
      <c r="CT430" s="778">
        <v>1082</v>
      </c>
      <c r="CU430" s="778">
        <v>1050</v>
      </c>
      <c r="CV430" s="764">
        <v>1193</v>
      </c>
      <c r="CW430" s="767">
        <v>1427</v>
      </c>
      <c r="CX430" s="841">
        <v>1427</v>
      </c>
      <c r="CY430" s="777"/>
      <c r="CZ430" s="778"/>
      <c r="DA430" s="778"/>
      <c r="DB430" s="778"/>
      <c r="DC430" s="778"/>
      <c r="DD430" s="767"/>
      <c r="DE430" s="767"/>
      <c r="DF430" s="765"/>
      <c r="DG430" s="892">
        <f t="shared" si="470"/>
        <v>933</v>
      </c>
      <c r="DH430" s="884">
        <f t="shared" si="453"/>
        <v>933</v>
      </c>
      <c r="DI430" s="883">
        <f t="shared" si="471"/>
        <v>986</v>
      </c>
      <c r="DJ430" s="884">
        <f t="shared" si="454"/>
        <v>986</v>
      </c>
      <c r="DK430" s="883">
        <f t="shared" si="472"/>
        <v>1019</v>
      </c>
      <c r="DL430" s="884">
        <f t="shared" si="455"/>
        <v>1019</v>
      </c>
      <c r="DM430" s="888">
        <f t="shared" si="476"/>
        <v>1082</v>
      </c>
      <c r="DN430" s="886">
        <f t="shared" si="456"/>
        <v>1082</v>
      </c>
      <c r="DO430" s="886">
        <f t="shared" si="477"/>
        <v>1082</v>
      </c>
      <c r="DP430" s="888">
        <f t="shared" si="473"/>
        <v>1050</v>
      </c>
      <c r="DQ430" s="886">
        <f t="shared" si="457"/>
        <v>1050</v>
      </c>
      <c r="DR430" s="886">
        <f t="shared" si="478"/>
        <v>1050</v>
      </c>
      <c r="DS430" s="888">
        <f t="shared" si="474"/>
        <v>1193</v>
      </c>
      <c r="DT430" s="886">
        <f t="shared" si="458"/>
        <v>1193</v>
      </c>
      <c r="DU430" s="886">
        <f t="shared" si="479"/>
        <v>1193</v>
      </c>
      <c r="DV430" s="886">
        <f t="shared" si="459"/>
        <v>1193</v>
      </c>
      <c r="DW430" s="888">
        <f t="shared" si="475"/>
        <v>1427</v>
      </c>
      <c r="DX430" s="886">
        <f t="shared" si="460"/>
        <v>1427</v>
      </c>
      <c r="DY430" s="886">
        <f t="shared" si="461"/>
        <v>1427</v>
      </c>
      <c r="DZ430" s="954">
        <f t="shared" si="480"/>
        <v>1427</v>
      </c>
      <c r="EA430" s="885">
        <f t="shared" si="462"/>
        <v>1427</v>
      </c>
      <c r="EB430" s="885">
        <f t="shared" si="463"/>
        <v>1427</v>
      </c>
      <c r="EC430" s="772">
        <v>661</v>
      </c>
      <c r="ED430" s="767">
        <v>751</v>
      </c>
      <c r="EE430" s="845">
        <v>655</v>
      </c>
      <c r="EF430" s="764">
        <v>66</v>
      </c>
      <c r="EG430" s="767">
        <v>81</v>
      </c>
      <c r="EH430" s="782">
        <v>79</v>
      </c>
      <c r="EI430" s="774">
        <f t="shared" si="464"/>
        <v>466</v>
      </c>
      <c r="EJ430" s="774">
        <f t="shared" si="465"/>
        <v>595</v>
      </c>
      <c r="EK430" s="775">
        <f t="shared" si="466"/>
        <v>693</v>
      </c>
      <c r="EL430" s="772">
        <v>126</v>
      </c>
      <c r="EM430" s="767">
        <v>110</v>
      </c>
      <c r="EN430" s="770">
        <v>160</v>
      </c>
      <c r="EO430" s="772">
        <v>181</v>
      </c>
      <c r="EP430" s="767">
        <v>196</v>
      </c>
      <c r="EQ430" s="782">
        <v>234</v>
      </c>
      <c r="ER430" s="772">
        <v>157</v>
      </c>
      <c r="ES430" s="767">
        <v>173</v>
      </c>
      <c r="ET430" s="770">
        <v>204</v>
      </c>
      <c r="EU430" s="774">
        <f t="shared" si="467"/>
        <v>618</v>
      </c>
      <c r="EV430" s="774">
        <f t="shared" si="468"/>
        <v>571</v>
      </c>
      <c r="EW430" s="775">
        <f t="shared" si="469"/>
        <v>595</v>
      </c>
      <c r="EX430" s="772">
        <v>206</v>
      </c>
      <c r="EY430" s="767">
        <v>202</v>
      </c>
      <c r="EZ430" s="770">
        <v>202</v>
      </c>
    </row>
    <row r="431" spans="1:156">
      <c r="A431" s="674" t="s">
        <v>107</v>
      </c>
      <c r="B431" s="671" t="s">
        <v>868</v>
      </c>
      <c r="C431" s="840"/>
      <c r="D431" s="672">
        <v>219879</v>
      </c>
      <c r="E431" s="673">
        <v>9</v>
      </c>
      <c r="F431" s="762"/>
      <c r="G431" s="763"/>
      <c r="H431" s="763"/>
      <c r="I431" s="764"/>
      <c r="J431" s="764"/>
      <c r="K431" s="764"/>
      <c r="L431" s="765"/>
      <c r="M431" s="762"/>
      <c r="N431" s="763"/>
      <c r="O431" s="766"/>
      <c r="P431" s="766"/>
      <c r="Q431" s="763"/>
      <c r="R431" s="763"/>
      <c r="S431" s="763"/>
      <c r="T431" s="763"/>
      <c r="U431" s="763"/>
      <c r="V431" s="764"/>
      <c r="W431" s="767"/>
      <c r="X431" s="765"/>
      <c r="Y431" s="762"/>
      <c r="Z431" s="763"/>
      <c r="AA431" s="763"/>
      <c r="AB431" s="763"/>
      <c r="AC431" s="764"/>
      <c r="AD431" s="767"/>
      <c r="AE431" s="763"/>
      <c r="AF431" s="763"/>
      <c r="AG431" s="763"/>
      <c r="AH431" s="764"/>
      <c r="AI431" s="767"/>
      <c r="AJ431" s="765"/>
      <c r="AK431" s="892">
        <f t="shared" si="419"/>
        <v>0</v>
      </c>
      <c r="AL431" s="884">
        <f t="shared" si="420"/>
        <v>0</v>
      </c>
      <c r="AM431" s="883">
        <f t="shared" si="421"/>
        <v>0</v>
      </c>
      <c r="AN431" s="884">
        <f t="shared" si="422"/>
        <v>0</v>
      </c>
      <c r="AO431" s="883">
        <f t="shared" si="423"/>
        <v>0</v>
      </c>
      <c r="AP431" s="884">
        <f t="shared" si="424"/>
        <v>0</v>
      </c>
      <c r="AQ431" s="768">
        <f t="shared" si="425"/>
        <v>0</v>
      </c>
      <c r="AR431" s="883">
        <f t="shared" si="426"/>
        <v>0</v>
      </c>
      <c r="AS431" s="886">
        <f t="shared" si="427"/>
        <v>0</v>
      </c>
      <c r="AT431" s="888">
        <f t="shared" si="428"/>
        <v>0</v>
      </c>
      <c r="AU431" s="886">
        <f t="shared" si="429"/>
        <v>0</v>
      </c>
      <c r="AV431" s="886">
        <f t="shared" si="430"/>
        <v>0</v>
      </c>
      <c r="AW431" s="888">
        <f t="shared" si="431"/>
        <v>0</v>
      </c>
      <c r="AX431" s="886">
        <f t="shared" si="432"/>
        <v>0</v>
      </c>
      <c r="AY431" s="886">
        <f t="shared" si="433"/>
        <v>0</v>
      </c>
      <c r="AZ431" s="888">
        <f t="shared" si="434"/>
        <v>0</v>
      </c>
      <c r="BA431" s="884">
        <f t="shared" si="435"/>
        <v>0</v>
      </c>
      <c r="BB431" s="883">
        <f t="shared" si="436"/>
        <v>0</v>
      </c>
      <c r="BC431" s="884">
        <f t="shared" si="437"/>
        <v>0</v>
      </c>
      <c r="BD431" s="883">
        <f t="shared" si="438"/>
        <v>0</v>
      </c>
      <c r="BE431" s="886">
        <f t="shared" si="439"/>
        <v>0</v>
      </c>
      <c r="BF431" s="886">
        <f t="shared" si="440"/>
        <v>0</v>
      </c>
      <c r="BG431" s="888">
        <f t="shared" si="441"/>
        <v>0</v>
      </c>
      <c r="BH431" s="886">
        <f t="shared" si="442"/>
        <v>0</v>
      </c>
      <c r="BI431" s="886">
        <f t="shared" si="443"/>
        <v>0</v>
      </c>
      <c r="BJ431" s="890">
        <f t="shared" si="444"/>
        <v>0</v>
      </c>
      <c r="BK431" s="885">
        <f t="shared" si="445"/>
        <v>0</v>
      </c>
      <c r="BL431" s="885">
        <f t="shared" si="446"/>
        <v>0</v>
      </c>
      <c r="BM431" s="762"/>
      <c r="BN431" s="764"/>
      <c r="BO431" s="770"/>
      <c r="BP431" s="763"/>
      <c r="BQ431" s="764"/>
      <c r="BR431" s="770"/>
      <c r="BS431" s="768">
        <f t="shared" si="447"/>
        <v>0</v>
      </c>
      <c r="BT431" s="768">
        <f t="shared" si="448"/>
        <v>0</v>
      </c>
      <c r="BU431" s="771">
        <f t="shared" si="449"/>
        <v>0</v>
      </c>
      <c r="BV431" s="772"/>
      <c r="BW431" s="767"/>
      <c r="BX431" s="765"/>
      <c r="BY431" s="772"/>
      <c r="BZ431" s="767"/>
      <c r="CA431" s="765"/>
      <c r="CB431" s="772"/>
      <c r="CC431" s="767"/>
      <c r="CD431" s="765"/>
      <c r="CE431" s="773">
        <f t="shared" si="450"/>
        <v>0</v>
      </c>
      <c r="CF431" s="774">
        <f t="shared" si="451"/>
        <v>0</v>
      </c>
      <c r="CG431" s="775">
        <f t="shared" si="452"/>
        <v>0</v>
      </c>
      <c r="CH431" s="772"/>
      <c r="CI431" s="767"/>
      <c r="CJ431" s="776"/>
      <c r="CK431" s="874">
        <v>604</v>
      </c>
      <c r="CL431" s="778">
        <v>609</v>
      </c>
      <c r="CM431" s="764">
        <v>588</v>
      </c>
      <c r="CN431" s="764">
        <v>639</v>
      </c>
      <c r="CO431" s="767">
        <v>713</v>
      </c>
      <c r="CP431" s="1052">
        <v>1151</v>
      </c>
      <c r="CQ431" s="777">
        <v>536</v>
      </c>
      <c r="CR431" s="778">
        <v>509</v>
      </c>
      <c r="CS431" s="778">
        <v>503</v>
      </c>
      <c r="CT431" s="778">
        <v>501</v>
      </c>
      <c r="CU431" s="778">
        <v>476</v>
      </c>
      <c r="CV431" s="764">
        <v>525</v>
      </c>
      <c r="CW431" s="767">
        <v>632</v>
      </c>
      <c r="CX431" s="841">
        <v>611</v>
      </c>
      <c r="CY431" s="777"/>
      <c r="CZ431" s="778"/>
      <c r="DA431" s="778"/>
      <c r="DB431" s="778"/>
      <c r="DC431" s="778"/>
      <c r="DD431" s="767"/>
      <c r="DE431" s="767"/>
      <c r="DF431" s="765"/>
      <c r="DG431" s="892">
        <f t="shared" si="470"/>
        <v>536</v>
      </c>
      <c r="DH431" s="884">
        <f t="shared" si="453"/>
        <v>536</v>
      </c>
      <c r="DI431" s="883">
        <f t="shared" si="471"/>
        <v>509</v>
      </c>
      <c r="DJ431" s="884">
        <f t="shared" si="454"/>
        <v>509</v>
      </c>
      <c r="DK431" s="883">
        <f t="shared" si="472"/>
        <v>503</v>
      </c>
      <c r="DL431" s="884">
        <f t="shared" si="455"/>
        <v>503</v>
      </c>
      <c r="DM431" s="888">
        <f t="shared" si="476"/>
        <v>501</v>
      </c>
      <c r="DN431" s="886">
        <f t="shared" si="456"/>
        <v>501</v>
      </c>
      <c r="DO431" s="886">
        <f t="shared" si="477"/>
        <v>501</v>
      </c>
      <c r="DP431" s="888">
        <f t="shared" si="473"/>
        <v>476</v>
      </c>
      <c r="DQ431" s="886">
        <f t="shared" si="457"/>
        <v>476</v>
      </c>
      <c r="DR431" s="886">
        <f t="shared" si="478"/>
        <v>476</v>
      </c>
      <c r="DS431" s="888">
        <f t="shared" si="474"/>
        <v>525</v>
      </c>
      <c r="DT431" s="886">
        <f t="shared" si="458"/>
        <v>525</v>
      </c>
      <c r="DU431" s="886">
        <f t="shared" si="479"/>
        <v>525</v>
      </c>
      <c r="DV431" s="886">
        <f t="shared" si="459"/>
        <v>525</v>
      </c>
      <c r="DW431" s="888">
        <f t="shared" si="475"/>
        <v>632</v>
      </c>
      <c r="DX431" s="886">
        <f t="shared" si="460"/>
        <v>632</v>
      </c>
      <c r="DY431" s="886">
        <f t="shared" si="461"/>
        <v>632</v>
      </c>
      <c r="DZ431" s="954">
        <f t="shared" si="480"/>
        <v>611</v>
      </c>
      <c r="EA431" s="885">
        <f t="shared" si="462"/>
        <v>611</v>
      </c>
      <c r="EB431" s="885">
        <f t="shared" si="463"/>
        <v>611</v>
      </c>
      <c r="EC431" s="772">
        <v>263</v>
      </c>
      <c r="ED431" s="767">
        <v>356</v>
      </c>
      <c r="EE431" s="845">
        <v>329</v>
      </c>
      <c r="EF431" s="764">
        <v>24</v>
      </c>
      <c r="EG431" s="767">
        <v>31</v>
      </c>
      <c r="EH431" s="782">
        <v>29</v>
      </c>
      <c r="EI431" s="774">
        <f t="shared" si="464"/>
        <v>238</v>
      </c>
      <c r="EJ431" s="774">
        <f t="shared" si="465"/>
        <v>245</v>
      </c>
      <c r="EK431" s="775">
        <f t="shared" si="466"/>
        <v>253</v>
      </c>
      <c r="EL431" s="772">
        <v>64</v>
      </c>
      <c r="EM431" s="767">
        <v>69</v>
      </c>
      <c r="EN431" s="770">
        <v>82</v>
      </c>
      <c r="EO431" s="772">
        <v>91</v>
      </c>
      <c r="EP431" s="767">
        <v>69</v>
      </c>
      <c r="EQ431" s="782">
        <v>94</v>
      </c>
      <c r="ER431" s="772">
        <v>97</v>
      </c>
      <c r="ES431" s="767">
        <v>102</v>
      </c>
      <c r="ET431" s="770">
        <v>80</v>
      </c>
      <c r="EU431" s="774">
        <f t="shared" si="467"/>
        <v>249</v>
      </c>
      <c r="EV431" s="774">
        <f t="shared" si="468"/>
        <v>236</v>
      </c>
      <c r="EW431" s="775">
        <f t="shared" si="469"/>
        <v>269</v>
      </c>
      <c r="EX431" s="772">
        <v>118</v>
      </c>
      <c r="EY431" s="767">
        <v>103</v>
      </c>
      <c r="EZ431" s="770">
        <v>103</v>
      </c>
    </row>
    <row r="432" spans="1:156">
      <c r="A432" s="674" t="s">
        <v>107</v>
      </c>
      <c r="B432" s="671" t="s">
        <v>869</v>
      </c>
      <c r="C432" s="840"/>
      <c r="D432" s="672">
        <v>219888</v>
      </c>
      <c r="E432" s="673">
        <v>9</v>
      </c>
      <c r="F432" s="762"/>
      <c r="G432" s="763"/>
      <c r="H432" s="763"/>
      <c r="I432" s="764"/>
      <c r="J432" s="764"/>
      <c r="K432" s="764"/>
      <c r="L432" s="765"/>
      <c r="M432" s="762"/>
      <c r="N432" s="763"/>
      <c r="O432" s="766"/>
      <c r="P432" s="766"/>
      <c r="Q432" s="763"/>
      <c r="R432" s="763"/>
      <c r="S432" s="763"/>
      <c r="T432" s="763"/>
      <c r="U432" s="763"/>
      <c r="V432" s="764"/>
      <c r="W432" s="767"/>
      <c r="X432" s="765"/>
      <c r="Y432" s="762"/>
      <c r="Z432" s="763"/>
      <c r="AA432" s="763"/>
      <c r="AB432" s="763"/>
      <c r="AC432" s="764"/>
      <c r="AD432" s="767"/>
      <c r="AE432" s="763"/>
      <c r="AF432" s="763"/>
      <c r="AG432" s="763"/>
      <c r="AH432" s="764"/>
      <c r="AI432" s="767"/>
      <c r="AJ432" s="765"/>
      <c r="AK432" s="892">
        <f t="shared" si="419"/>
        <v>0</v>
      </c>
      <c r="AL432" s="884">
        <f t="shared" si="420"/>
        <v>0</v>
      </c>
      <c r="AM432" s="883">
        <f t="shared" si="421"/>
        <v>0</v>
      </c>
      <c r="AN432" s="884">
        <f t="shared" si="422"/>
        <v>0</v>
      </c>
      <c r="AO432" s="883">
        <f t="shared" si="423"/>
        <v>0</v>
      </c>
      <c r="AP432" s="884">
        <f t="shared" si="424"/>
        <v>0</v>
      </c>
      <c r="AQ432" s="768">
        <f t="shared" si="425"/>
        <v>0</v>
      </c>
      <c r="AR432" s="883">
        <f t="shared" si="426"/>
        <v>0</v>
      </c>
      <c r="AS432" s="886">
        <f t="shared" si="427"/>
        <v>0</v>
      </c>
      <c r="AT432" s="888">
        <f t="shared" si="428"/>
        <v>0</v>
      </c>
      <c r="AU432" s="886">
        <f t="shared" si="429"/>
        <v>0</v>
      </c>
      <c r="AV432" s="886">
        <f t="shared" si="430"/>
        <v>0</v>
      </c>
      <c r="AW432" s="888">
        <f t="shared" si="431"/>
        <v>0</v>
      </c>
      <c r="AX432" s="886">
        <f t="shared" si="432"/>
        <v>0</v>
      </c>
      <c r="AY432" s="886">
        <f t="shared" si="433"/>
        <v>0</v>
      </c>
      <c r="AZ432" s="888">
        <f t="shared" si="434"/>
        <v>0</v>
      </c>
      <c r="BA432" s="884">
        <f t="shared" si="435"/>
        <v>0</v>
      </c>
      <c r="BB432" s="883">
        <f t="shared" si="436"/>
        <v>0</v>
      </c>
      <c r="BC432" s="884">
        <f t="shared" si="437"/>
        <v>0</v>
      </c>
      <c r="BD432" s="883">
        <f t="shared" si="438"/>
        <v>0</v>
      </c>
      <c r="BE432" s="886">
        <f t="shared" si="439"/>
        <v>0</v>
      </c>
      <c r="BF432" s="886">
        <f t="shared" si="440"/>
        <v>0</v>
      </c>
      <c r="BG432" s="888">
        <f t="shared" si="441"/>
        <v>0</v>
      </c>
      <c r="BH432" s="886">
        <f t="shared" si="442"/>
        <v>0</v>
      </c>
      <c r="BI432" s="886">
        <f t="shared" si="443"/>
        <v>0</v>
      </c>
      <c r="BJ432" s="890">
        <f t="shared" si="444"/>
        <v>0</v>
      </c>
      <c r="BK432" s="885">
        <f t="shared" si="445"/>
        <v>0</v>
      </c>
      <c r="BL432" s="885">
        <f t="shared" si="446"/>
        <v>0</v>
      </c>
      <c r="BM432" s="762"/>
      <c r="BN432" s="764"/>
      <c r="BO432" s="770"/>
      <c r="BP432" s="763"/>
      <c r="BQ432" s="764"/>
      <c r="BR432" s="770"/>
      <c r="BS432" s="768">
        <f t="shared" si="447"/>
        <v>0</v>
      </c>
      <c r="BT432" s="768">
        <f t="shared" si="448"/>
        <v>0</v>
      </c>
      <c r="BU432" s="771">
        <f t="shared" si="449"/>
        <v>0</v>
      </c>
      <c r="BV432" s="772"/>
      <c r="BW432" s="767"/>
      <c r="BX432" s="765"/>
      <c r="BY432" s="772"/>
      <c r="BZ432" s="767"/>
      <c r="CA432" s="765"/>
      <c r="CB432" s="772"/>
      <c r="CC432" s="767"/>
      <c r="CD432" s="765"/>
      <c r="CE432" s="773">
        <f t="shared" si="450"/>
        <v>0</v>
      </c>
      <c r="CF432" s="774">
        <f t="shared" si="451"/>
        <v>0</v>
      </c>
      <c r="CG432" s="775">
        <f t="shared" si="452"/>
        <v>0</v>
      </c>
      <c r="CH432" s="772"/>
      <c r="CI432" s="767"/>
      <c r="CJ432" s="776"/>
      <c r="CK432" s="874">
        <v>882</v>
      </c>
      <c r="CL432" s="778">
        <v>989</v>
      </c>
      <c r="CM432" s="764">
        <v>1091</v>
      </c>
      <c r="CN432" s="764">
        <v>944</v>
      </c>
      <c r="CO432" s="767">
        <v>1277</v>
      </c>
      <c r="CP432" s="1052">
        <v>2151</v>
      </c>
      <c r="CQ432" s="777">
        <v>661</v>
      </c>
      <c r="CR432" s="778">
        <v>729</v>
      </c>
      <c r="CS432" s="778">
        <v>684</v>
      </c>
      <c r="CT432" s="778">
        <v>779</v>
      </c>
      <c r="CU432" s="778">
        <v>793</v>
      </c>
      <c r="CV432" s="764">
        <v>657</v>
      </c>
      <c r="CW432" s="767">
        <v>836</v>
      </c>
      <c r="CX432" s="841">
        <v>850</v>
      </c>
      <c r="CY432" s="777"/>
      <c r="CZ432" s="778"/>
      <c r="DA432" s="778"/>
      <c r="DB432" s="778"/>
      <c r="DC432" s="778"/>
      <c r="DD432" s="767"/>
      <c r="DE432" s="767"/>
      <c r="DF432" s="765"/>
      <c r="DG432" s="892">
        <f t="shared" si="470"/>
        <v>661</v>
      </c>
      <c r="DH432" s="884">
        <f t="shared" si="453"/>
        <v>661</v>
      </c>
      <c r="DI432" s="883">
        <f t="shared" si="471"/>
        <v>729</v>
      </c>
      <c r="DJ432" s="884">
        <f t="shared" si="454"/>
        <v>729</v>
      </c>
      <c r="DK432" s="883">
        <f t="shared" si="472"/>
        <v>684</v>
      </c>
      <c r="DL432" s="884">
        <f t="shared" si="455"/>
        <v>684</v>
      </c>
      <c r="DM432" s="888">
        <f t="shared" si="476"/>
        <v>779</v>
      </c>
      <c r="DN432" s="886">
        <f t="shared" si="456"/>
        <v>779</v>
      </c>
      <c r="DO432" s="886">
        <f t="shared" si="477"/>
        <v>779</v>
      </c>
      <c r="DP432" s="888">
        <f t="shared" si="473"/>
        <v>793</v>
      </c>
      <c r="DQ432" s="886">
        <f t="shared" si="457"/>
        <v>793</v>
      </c>
      <c r="DR432" s="886">
        <f t="shared" si="478"/>
        <v>793</v>
      </c>
      <c r="DS432" s="888">
        <f t="shared" si="474"/>
        <v>657</v>
      </c>
      <c r="DT432" s="886">
        <f t="shared" si="458"/>
        <v>657</v>
      </c>
      <c r="DU432" s="886">
        <f t="shared" si="479"/>
        <v>657</v>
      </c>
      <c r="DV432" s="886">
        <f t="shared" si="459"/>
        <v>657</v>
      </c>
      <c r="DW432" s="888">
        <f t="shared" si="475"/>
        <v>836</v>
      </c>
      <c r="DX432" s="886">
        <f t="shared" si="460"/>
        <v>836</v>
      </c>
      <c r="DY432" s="886">
        <f t="shared" si="461"/>
        <v>836</v>
      </c>
      <c r="DZ432" s="954">
        <f t="shared" si="480"/>
        <v>850</v>
      </c>
      <c r="EA432" s="885">
        <f t="shared" si="462"/>
        <v>850</v>
      </c>
      <c r="EB432" s="885">
        <f t="shared" si="463"/>
        <v>850</v>
      </c>
      <c r="EC432" s="772">
        <v>405</v>
      </c>
      <c r="ED432" s="767">
        <v>437</v>
      </c>
      <c r="EE432" s="845">
        <v>498</v>
      </c>
      <c r="EF432" s="764">
        <v>51</v>
      </c>
      <c r="EG432" s="767">
        <v>54</v>
      </c>
      <c r="EH432" s="782">
        <v>63</v>
      </c>
      <c r="EI432" s="774">
        <f t="shared" si="464"/>
        <v>201</v>
      </c>
      <c r="EJ432" s="774">
        <f t="shared" si="465"/>
        <v>345</v>
      </c>
      <c r="EK432" s="775">
        <f t="shared" si="466"/>
        <v>289</v>
      </c>
      <c r="EL432" s="772">
        <v>110</v>
      </c>
      <c r="EM432" s="767">
        <v>113</v>
      </c>
      <c r="EN432" s="770">
        <v>116</v>
      </c>
      <c r="EO432" s="772">
        <v>136</v>
      </c>
      <c r="EP432" s="767">
        <v>130</v>
      </c>
      <c r="EQ432" s="782">
        <v>154</v>
      </c>
      <c r="ER432" s="772">
        <v>151</v>
      </c>
      <c r="ES432" s="767">
        <v>173</v>
      </c>
      <c r="ET432" s="770">
        <v>212</v>
      </c>
      <c r="EU432" s="774">
        <f t="shared" si="467"/>
        <v>382</v>
      </c>
      <c r="EV432" s="774">
        <f t="shared" si="468"/>
        <v>377</v>
      </c>
      <c r="EW432" s="775">
        <f t="shared" si="469"/>
        <v>175</v>
      </c>
      <c r="EX432" s="772">
        <v>181</v>
      </c>
      <c r="EY432" s="767">
        <v>180</v>
      </c>
      <c r="EZ432" s="770">
        <v>168</v>
      </c>
    </row>
    <row r="433" spans="1:156">
      <c r="A433" s="674" t="s">
        <v>107</v>
      </c>
      <c r="B433" s="671" t="s">
        <v>877</v>
      </c>
      <c r="C433" s="844" t="s">
        <v>909</v>
      </c>
      <c r="D433" s="672">
        <v>220057</v>
      </c>
      <c r="E433" s="669">
        <v>9</v>
      </c>
      <c r="F433" s="762"/>
      <c r="G433" s="763"/>
      <c r="H433" s="763"/>
      <c r="I433" s="764"/>
      <c r="J433" s="764"/>
      <c r="K433" s="764"/>
      <c r="L433" s="765"/>
      <c r="M433" s="762"/>
      <c r="N433" s="763"/>
      <c r="O433" s="766"/>
      <c r="P433" s="766"/>
      <c r="Q433" s="763"/>
      <c r="R433" s="763"/>
      <c r="S433" s="763"/>
      <c r="T433" s="763"/>
      <c r="U433" s="763"/>
      <c r="V433" s="764"/>
      <c r="W433" s="767"/>
      <c r="X433" s="765"/>
      <c r="Y433" s="762"/>
      <c r="Z433" s="763"/>
      <c r="AA433" s="763"/>
      <c r="AB433" s="763"/>
      <c r="AC433" s="764"/>
      <c r="AD433" s="767"/>
      <c r="AE433" s="763"/>
      <c r="AF433" s="763"/>
      <c r="AG433" s="763"/>
      <c r="AH433" s="764"/>
      <c r="AI433" s="767"/>
      <c r="AJ433" s="765"/>
      <c r="AK433" s="892">
        <f t="shared" si="419"/>
        <v>0</v>
      </c>
      <c r="AL433" s="884">
        <f t="shared" si="420"/>
        <v>0</v>
      </c>
      <c r="AM433" s="883">
        <f t="shared" si="421"/>
        <v>0</v>
      </c>
      <c r="AN433" s="884">
        <f t="shared" si="422"/>
        <v>0</v>
      </c>
      <c r="AO433" s="883">
        <f t="shared" si="423"/>
        <v>0</v>
      </c>
      <c r="AP433" s="884">
        <f t="shared" si="424"/>
        <v>0</v>
      </c>
      <c r="AQ433" s="768">
        <f t="shared" si="425"/>
        <v>0</v>
      </c>
      <c r="AR433" s="883">
        <f t="shared" si="426"/>
        <v>0</v>
      </c>
      <c r="AS433" s="886">
        <f t="shared" si="427"/>
        <v>0</v>
      </c>
      <c r="AT433" s="888">
        <f t="shared" si="428"/>
        <v>0</v>
      </c>
      <c r="AU433" s="886">
        <f t="shared" si="429"/>
        <v>0</v>
      </c>
      <c r="AV433" s="886">
        <f t="shared" si="430"/>
        <v>0</v>
      </c>
      <c r="AW433" s="888">
        <f t="shared" si="431"/>
        <v>0</v>
      </c>
      <c r="AX433" s="886">
        <f t="shared" si="432"/>
        <v>0</v>
      </c>
      <c r="AY433" s="886">
        <f t="shared" si="433"/>
        <v>0</v>
      </c>
      <c r="AZ433" s="888">
        <f t="shared" si="434"/>
        <v>0</v>
      </c>
      <c r="BA433" s="884">
        <f t="shared" si="435"/>
        <v>0</v>
      </c>
      <c r="BB433" s="883">
        <f t="shared" si="436"/>
        <v>0</v>
      </c>
      <c r="BC433" s="884">
        <f t="shared" si="437"/>
        <v>0</v>
      </c>
      <c r="BD433" s="883">
        <f t="shared" si="438"/>
        <v>0</v>
      </c>
      <c r="BE433" s="886">
        <f t="shared" si="439"/>
        <v>0</v>
      </c>
      <c r="BF433" s="886">
        <f t="shared" si="440"/>
        <v>0</v>
      </c>
      <c r="BG433" s="888">
        <f t="shared" si="441"/>
        <v>0</v>
      </c>
      <c r="BH433" s="886">
        <f t="shared" si="442"/>
        <v>0</v>
      </c>
      <c r="BI433" s="886">
        <f t="shared" si="443"/>
        <v>0</v>
      </c>
      <c r="BJ433" s="890">
        <f t="shared" si="444"/>
        <v>0</v>
      </c>
      <c r="BK433" s="885">
        <f t="shared" si="445"/>
        <v>0</v>
      </c>
      <c r="BL433" s="885">
        <f t="shared" si="446"/>
        <v>0</v>
      </c>
      <c r="BM433" s="762"/>
      <c r="BN433" s="764"/>
      <c r="BO433" s="770"/>
      <c r="BP433" s="763"/>
      <c r="BQ433" s="764"/>
      <c r="BR433" s="770"/>
      <c r="BS433" s="768">
        <f t="shared" si="447"/>
        <v>0</v>
      </c>
      <c r="BT433" s="768">
        <f t="shared" si="448"/>
        <v>0</v>
      </c>
      <c r="BU433" s="771">
        <f t="shared" si="449"/>
        <v>0</v>
      </c>
      <c r="BV433" s="772"/>
      <c r="BW433" s="767"/>
      <c r="BX433" s="765"/>
      <c r="BY433" s="772"/>
      <c r="BZ433" s="767"/>
      <c r="CA433" s="765"/>
      <c r="CB433" s="772"/>
      <c r="CC433" s="767"/>
      <c r="CD433" s="765"/>
      <c r="CE433" s="773">
        <f t="shared" si="450"/>
        <v>0</v>
      </c>
      <c r="CF433" s="774">
        <f t="shared" si="451"/>
        <v>0</v>
      </c>
      <c r="CG433" s="775">
        <f t="shared" si="452"/>
        <v>0</v>
      </c>
      <c r="CH433" s="772"/>
      <c r="CI433" s="767"/>
      <c r="CJ433" s="776"/>
      <c r="CK433" s="875">
        <v>625</v>
      </c>
      <c r="CL433" s="763">
        <v>583</v>
      </c>
      <c r="CM433" s="764">
        <v>636</v>
      </c>
      <c r="CN433" s="764">
        <v>631</v>
      </c>
      <c r="CO433" s="767">
        <v>852</v>
      </c>
      <c r="CP433" s="1052">
        <v>1278</v>
      </c>
      <c r="CQ433" s="777">
        <v>599</v>
      </c>
      <c r="CR433" s="778">
        <v>491</v>
      </c>
      <c r="CS433" s="778">
        <v>476</v>
      </c>
      <c r="CT433" s="778">
        <v>464</v>
      </c>
      <c r="CU433" s="778">
        <v>503</v>
      </c>
      <c r="CV433" s="764">
        <v>523</v>
      </c>
      <c r="CW433" s="767">
        <v>724</v>
      </c>
      <c r="CX433" s="841">
        <v>729</v>
      </c>
      <c r="CY433" s="777"/>
      <c r="CZ433" s="778"/>
      <c r="DA433" s="778"/>
      <c r="DB433" s="778"/>
      <c r="DC433" s="778"/>
      <c r="DD433" s="767"/>
      <c r="DE433" s="767"/>
      <c r="DF433" s="765"/>
      <c r="DG433" s="892">
        <f t="shared" si="470"/>
        <v>599</v>
      </c>
      <c r="DH433" s="884">
        <f t="shared" si="453"/>
        <v>599</v>
      </c>
      <c r="DI433" s="883">
        <f t="shared" si="471"/>
        <v>491</v>
      </c>
      <c r="DJ433" s="884">
        <f t="shared" si="454"/>
        <v>491</v>
      </c>
      <c r="DK433" s="883">
        <f t="shared" si="472"/>
        <v>476</v>
      </c>
      <c r="DL433" s="884">
        <f t="shared" si="455"/>
        <v>476</v>
      </c>
      <c r="DM433" s="888">
        <f t="shared" si="476"/>
        <v>464</v>
      </c>
      <c r="DN433" s="886">
        <f t="shared" si="456"/>
        <v>464</v>
      </c>
      <c r="DO433" s="886">
        <f t="shared" si="477"/>
        <v>464</v>
      </c>
      <c r="DP433" s="888">
        <f t="shared" si="473"/>
        <v>503</v>
      </c>
      <c r="DQ433" s="886">
        <f t="shared" si="457"/>
        <v>503</v>
      </c>
      <c r="DR433" s="886">
        <f t="shared" si="478"/>
        <v>503</v>
      </c>
      <c r="DS433" s="888">
        <f t="shared" si="474"/>
        <v>523</v>
      </c>
      <c r="DT433" s="886">
        <f t="shared" si="458"/>
        <v>523</v>
      </c>
      <c r="DU433" s="886">
        <f t="shared" si="479"/>
        <v>523</v>
      </c>
      <c r="DV433" s="886">
        <f t="shared" si="459"/>
        <v>523</v>
      </c>
      <c r="DW433" s="888">
        <f t="shared" si="475"/>
        <v>724</v>
      </c>
      <c r="DX433" s="886">
        <f t="shared" si="460"/>
        <v>724</v>
      </c>
      <c r="DY433" s="886">
        <f t="shared" si="461"/>
        <v>724</v>
      </c>
      <c r="DZ433" s="954">
        <f t="shared" si="480"/>
        <v>729</v>
      </c>
      <c r="EA433" s="885">
        <f t="shared" si="462"/>
        <v>729</v>
      </c>
      <c r="EB433" s="885">
        <f t="shared" si="463"/>
        <v>729</v>
      </c>
      <c r="EC433" s="772">
        <v>281</v>
      </c>
      <c r="ED433" s="767">
        <v>356</v>
      </c>
      <c r="EE433" s="845">
        <v>345</v>
      </c>
      <c r="EF433" s="764">
        <v>38</v>
      </c>
      <c r="EG433" s="767">
        <v>47</v>
      </c>
      <c r="EH433" s="782">
        <v>26</v>
      </c>
      <c r="EI433" s="774">
        <f t="shared" si="464"/>
        <v>204</v>
      </c>
      <c r="EJ433" s="774">
        <f t="shared" si="465"/>
        <v>321</v>
      </c>
      <c r="EK433" s="775">
        <f t="shared" si="466"/>
        <v>358</v>
      </c>
      <c r="EL433" s="772">
        <v>32</v>
      </c>
      <c r="EM433" s="767">
        <v>40</v>
      </c>
      <c r="EN433" s="770">
        <v>42</v>
      </c>
      <c r="EO433" s="772">
        <v>75</v>
      </c>
      <c r="EP433" s="767">
        <v>65</v>
      </c>
      <c r="EQ433" s="782">
        <v>93</v>
      </c>
      <c r="ER433" s="772">
        <v>77</v>
      </c>
      <c r="ES433" s="767">
        <v>96</v>
      </c>
      <c r="ET433" s="770">
        <v>111</v>
      </c>
      <c r="EU433" s="774">
        <f t="shared" si="467"/>
        <v>280</v>
      </c>
      <c r="EV433" s="774">
        <f t="shared" si="468"/>
        <v>302</v>
      </c>
      <c r="EW433" s="775">
        <f t="shared" si="469"/>
        <v>277</v>
      </c>
      <c r="EX433" s="772">
        <v>98</v>
      </c>
      <c r="EY433" s="767">
        <v>79</v>
      </c>
      <c r="EZ433" s="770">
        <v>79</v>
      </c>
    </row>
    <row r="434" spans="1:156">
      <c r="A434" s="674" t="s">
        <v>107</v>
      </c>
      <c r="B434" s="671" t="s">
        <v>870</v>
      </c>
      <c r="C434" s="840"/>
      <c r="D434" s="672">
        <v>220400</v>
      </c>
      <c r="E434" s="673">
        <v>9</v>
      </c>
      <c r="F434" s="762"/>
      <c r="G434" s="763"/>
      <c r="H434" s="763"/>
      <c r="I434" s="764"/>
      <c r="J434" s="764"/>
      <c r="K434" s="764"/>
      <c r="L434" s="765"/>
      <c r="M434" s="762"/>
      <c r="N434" s="763"/>
      <c r="O434" s="766"/>
      <c r="P434" s="766"/>
      <c r="Q434" s="763"/>
      <c r="R434" s="763"/>
      <c r="S434" s="763"/>
      <c r="T434" s="763"/>
      <c r="U434" s="763"/>
      <c r="V434" s="764"/>
      <c r="W434" s="767"/>
      <c r="X434" s="765"/>
      <c r="Y434" s="762"/>
      <c r="Z434" s="763"/>
      <c r="AA434" s="763"/>
      <c r="AB434" s="763"/>
      <c r="AC434" s="764"/>
      <c r="AD434" s="767"/>
      <c r="AE434" s="763"/>
      <c r="AF434" s="763"/>
      <c r="AG434" s="763"/>
      <c r="AH434" s="764"/>
      <c r="AI434" s="767"/>
      <c r="AJ434" s="765"/>
      <c r="AK434" s="892">
        <f t="shared" si="419"/>
        <v>0</v>
      </c>
      <c r="AL434" s="884">
        <f t="shared" si="420"/>
        <v>0</v>
      </c>
      <c r="AM434" s="883">
        <f t="shared" si="421"/>
        <v>0</v>
      </c>
      <c r="AN434" s="884">
        <f t="shared" si="422"/>
        <v>0</v>
      </c>
      <c r="AO434" s="883">
        <f t="shared" si="423"/>
        <v>0</v>
      </c>
      <c r="AP434" s="884">
        <f t="shared" si="424"/>
        <v>0</v>
      </c>
      <c r="AQ434" s="768">
        <f t="shared" si="425"/>
        <v>0</v>
      </c>
      <c r="AR434" s="883">
        <f t="shared" si="426"/>
        <v>0</v>
      </c>
      <c r="AS434" s="886">
        <f t="shared" si="427"/>
        <v>0</v>
      </c>
      <c r="AT434" s="888">
        <f t="shared" si="428"/>
        <v>0</v>
      </c>
      <c r="AU434" s="886">
        <f t="shared" si="429"/>
        <v>0</v>
      </c>
      <c r="AV434" s="886">
        <f t="shared" si="430"/>
        <v>0</v>
      </c>
      <c r="AW434" s="888">
        <f t="shared" si="431"/>
        <v>0</v>
      </c>
      <c r="AX434" s="886">
        <f t="shared" si="432"/>
        <v>0</v>
      </c>
      <c r="AY434" s="886">
        <f t="shared" si="433"/>
        <v>0</v>
      </c>
      <c r="AZ434" s="888">
        <f t="shared" si="434"/>
        <v>0</v>
      </c>
      <c r="BA434" s="884">
        <f t="shared" si="435"/>
        <v>0</v>
      </c>
      <c r="BB434" s="883">
        <f t="shared" si="436"/>
        <v>0</v>
      </c>
      <c r="BC434" s="884">
        <f t="shared" si="437"/>
        <v>0</v>
      </c>
      <c r="BD434" s="883">
        <f t="shared" si="438"/>
        <v>0</v>
      </c>
      <c r="BE434" s="886">
        <f t="shared" si="439"/>
        <v>0</v>
      </c>
      <c r="BF434" s="886">
        <f t="shared" si="440"/>
        <v>0</v>
      </c>
      <c r="BG434" s="888">
        <f t="shared" si="441"/>
        <v>0</v>
      </c>
      <c r="BH434" s="886">
        <f t="shared" si="442"/>
        <v>0</v>
      </c>
      <c r="BI434" s="886">
        <f t="shared" si="443"/>
        <v>0</v>
      </c>
      <c r="BJ434" s="890">
        <f t="shared" si="444"/>
        <v>0</v>
      </c>
      <c r="BK434" s="885">
        <f t="shared" si="445"/>
        <v>0</v>
      </c>
      <c r="BL434" s="885">
        <f t="shared" si="446"/>
        <v>0</v>
      </c>
      <c r="BM434" s="762"/>
      <c r="BN434" s="764"/>
      <c r="BO434" s="770"/>
      <c r="BP434" s="763"/>
      <c r="BQ434" s="764"/>
      <c r="BR434" s="770"/>
      <c r="BS434" s="768">
        <f t="shared" si="447"/>
        <v>0</v>
      </c>
      <c r="BT434" s="768">
        <f t="shared" si="448"/>
        <v>0</v>
      </c>
      <c r="BU434" s="771">
        <f t="shared" si="449"/>
        <v>0</v>
      </c>
      <c r="BV434" s="772"/>
      <c r="BW434" s="767"/>
      <c r="BX434" s="765"/>
      <c r="BY434" s="772"/>
      <c r="BZ434" s="767"/>
      <c r="CA434" s="765"/>
      <c r="CB434" s="772"/>
      <c r="CC434" s="767"/>
      <c r="CD434" s="765"/>
      <c r="CE434" s="773">
        <f t="shared" si="450"/>
        <v>0</v>
      </c>
      <c r="CF434" s="774">
        <f t="shared" si="451"/>
        <v>0</v>
      </c>
      <c r="CG434" s="775">
        <f t="shared" si="452"/>
        <v>0</v>
      </c>
      <c r="CH434" s="772"/>
      <c r="CI434" s="767"/>
      <c r="CJ434" s="776"/>
      <c r="CK434" s="874">
        <v>808</v>
      </c>
      <c r="CL434" s="778">
        <v>953</v>
      </c>
      <c r="CM434" s="764">
        <v>1045</v>
      </c>
      <c r="CN434" s="764">
        <v>892</v>
      </c>
      <c r="CO434" s="767">
        <v>1106</v>
      </c>
      <c r="CP434" s="1052">
        <v>1650</v>
      </c>
      <c r="CQ434" s="777">
        <v>641</v>
      </c>
      <c r="CR434" s="778">
        <v>685</v>
      </c>
      <c r="CS434" s="778">
        <v>623</v>
      </c>
      <c r="CT434" s="778">
        <v>759</v>
      </c>
      <c r="CU434" s="778">
        <v>835</v>
      </c>
      <c r="CV434" s="764">
        <v>748</v>
      </c>
      <c r="CW434" s="767">
        <v>949</v>
      </c>
      <c r="CX434" s="841">
        <v>980</v>
      </c>
      <c r="CY434" s="777"/>
      <c r="CZ434" s="778"/>
      <c r="DA434" s="778"/>
      <c r="DB434" s="778"/>
      <c r="DC434" s="778"/>
      <c r="DD434" s="767"/>
      <c r="DE434" s="767"/>
      <c r="DF434" s="765"/>
      <c r="DG434" s="892">
        <f t="shared" si="470"/>
        <v>641</v>
      </c>
      <c r="DH434" s="884">
        <f t="shared" si="453"/>
        <v>641</v>
      </c>
      <c r="DI434" s="883">
        <f t="shared" si="471"/>
        <v>685</v>
      </c>
      <c r="DJ434" s="884">
        <f t="shared" si="454"/>
        <v>685</v>
      </c>
      <c r="DK434" s="883">
        <f t="shared" si="472"/>
        <v>623</v>
      </c>
      <c r="DL434" s="884">
        <f t="shared" si="455"/>
        <v>623</v>
      </c>
      <c r="DM434" s="888">
        <f t="shared" si="476"/>
        <v>759</v>
      </c>
      <c r="DN434" s="886">
        <f t="shared" si="456"/>
        <v>759</v>
      </c>
      <c r="DO434" s="886">
        <f t="shared" si="477"/>
        <v>759</v>
      </c>
      <c r="DP434" s="888">
        <f t="shared" si="473"/>
        <v>835</v>
      </c>
      <c r="DQ434" s="886">
        <f t="shared" si="457"/>
        <v>835</v>
      </c>
      <c r="DR434" s="886">
        <f t="shared" si="478"/>
        <v>835</v>
      </c>
      <c r="DS434" s="888">
        <f t="shared" si="474"/>
        <v>748</v>
      </c>
      <c r="DT434" s="886">
        <f t="shared" si="458"/>
        <v>748</v>
      </c>
      <c r="DU434" s="886">
        <f t="shared" si="479"/>
        <v>748</v>
      </c>
      <c r="DV434" s="886">
        <f t="shared" si="459"/>
        <v>748</v>
      </c>
      <c r="DW434" s="888">
        <f t="shared" si="475"/>
        <v>949</v>
      </c>
      <c r="DX434" s="886">
        <f t="shared" si="460"/>
        <v>949</v>
      </c>
      <c r="DY434" s="886">
        <f t="shared" si="461"/>
        <v>949</v>
      </c>
      <c r="DZ434" s="954">
        <f t="shared" si="480"/>
        <v>980</v>
      </c>
      <c r="EA434" s="885">
        <f t="shared" si="462"/>
        <v>980</v>
      </c>
      <c r="EB434" s="885">
        <f t="shared" si="463"/>
        <v>980</v>
      </c>
      <c r="EC434" s="772">
        <v>406</v>
      </c>
      <c r="ED434" s="767">
        <v>451</v>
      </c>
      <c r="EE434" s="845">
        <v>448</v>
      </c>
      <c r="EF434" s="764">
        <v>50</v>
      </c>
      <c r="EG434" s="767">
        <v>61</v>
      </c>
      <c r="EH434" s="782">
        <v>48</v>
      </c>
      <c r="EI434" s="774">
        <f t="shared" si="464"/>
        <v>292</v>
      </c>
      <c r="EJ434" s="774">
        <f t="shared" si="465"/>
        <v>437</v>
      </c>
      <c r="EK434" s="775">
        <f t="shared" si="466"/>
        <v>484</v>
      </c>
      <c r="EL434" s="772">
        <v>59</v>
      </c>
      <c r="EM434" s="767">
        <v>77</v>
      </c>
      <c r="EN434" s="770">
        <v>94</v>
      </c>
      <c r="EO434" s="772">
        <v>133</v>
      </c>
      <c r="EP434" s="767">
        <v>143</v>
      </c>
      <c r="EQ434" s="782">
        <v>145</v>
      </c>
      <c r="ER434" s="772">
        <v>99</v>
      </c>
      <c r="ES434" s="767">
        <v>112</v>
      </c>
      <c r="ET434" s="770">
        <v>142</v>
      </c>
      <c r="EU434" s="774">
        <f t="shared" si="467"/>
        <v>468</v>
      </c>
      <c r="EV434" s="774">
        <f t="shared" si="468"/>
        <v>503</v>
      </c>
      <c r="EW434" s="775">
        <f t="shared" si="469"/>
        <v>367</v>
      </c>
      <c r="EX434" s="772">
        <v>121</v>
      </c>
      <c r="EY434" s="767">
        <v>132</v>
      </c>
      <c r="EZ434" s="770">
        <v>125</v>
      </c>
    </row>
    <row r="435" spans="1:156">
      <c r="A435" s="674" t="s">
        <v>107</v>
      </c>
      <c r="B435" s="671" t="s">
        <v>871</v>
      </c>
      <c r="C435" s="840"/>
      <c r="D435" s="672">
        <v>221096</v>
      </c>
      <c r="E435" s="673">
        <v>9</v>
      </c>
      <c r="F435" s="762"/>
      <c r="G435" s="763"/>
      <c r="H435" s="763"/>
      <c r="I435" s="764"/>
      <c r="J435" s="764"/>
      <c r="K435" s="764"/>
      <c r="L435" s="765"/>
      <c r="M435" s="762"/>
      <c r="N435" s="763"/>
      <c r="O435" s="766"/>
      <c r="P435" s="766"/>
      <c r="Q435" s="763"/>
      <c r="R435" s="763"/>
      <c r="S435" s="763"/>
      <c r="T435" s="763"/>
      <c r="U435" s="763"/>
      <c r="V435" s="764"/>
      <c r="W435" s="767"/>
      <c r="X435" s="765"/>
      <c r="Y435" s="762"/>
      <c r="Z435" s="763"/>
      <c r="AA435" s="763"/>
      <c r="AB435" s="763"/>
      <c r="AC435" s="764"/>
      <c r="AD435" s="767"/>
      <c r="AE435" s="763"/>
      <c r="AF435" s="763"/>
      <c r="AG435" s="763"/>
      <c r="AH435" s="764"/>
      <c r="AI435" s="767"/>
      <c r="AJ435" s="765"/>
      <c r="AK435" s="892">
        <f t="shared" si="419"/>
        <v>0</v>
      </c>
      <c r="AL435" s="884">
        <f t="shared" si="420"/>
        <v>0</v>
      </c>
      <c r="AM435" s="883">
        <f t="shared" si="421"/>
        <v>0</v>
      </c>
      <c r="AN435" s="884">
        <f t="shared" si="422"/>
        <v>0</v>
      </c>
      <c r="AO435" s="883">
        <f t="shared" si="423"/>
        <v>0</v>
      </c>
      <c r="AP435" s="884">
        <f t="shared" si="424"/>
        <v>0</v>
      </c>
      <c r="AQ435" s="768">
        <f t="shared" si="425"/>
        <v>0</v>
      </c>
      <c r="AR435" s="883">
        <f t="shared" si="426"/>
        <v>0</v>
      </c>
      <c r="AS435" s="886">
        <f t="shared" si="427"/>
        <v>0</v>
      </c>
      <c r="AT435" s="888">
        <f t="shared" si="428"/>
        <v>0</v>
      </c>
      <c r="AU435" s="886">
        <f t="shared" si="429"/>
        <v>0</v>
      </c>
      <c r="AV435" s="886">
        <f t="shared" si="430"/>
        <v>0</v>
      </c>
      <c r="AW435" s="888">
        <f t="shared" si="431"/>
        <v>0</v>
      </c>
      <c r="AX435" s="886">
        <f t="shared" si="432"/>
        <v>0</v>
      </c>
      <c r="AY435" s="886">
        <f t="shared" si="433"/>
        <v>0</v>
      </c>
      <c r="AZ435" s="888">
        <f t="shared" si="434"/>
        <v>0</v>
      </c>
      <c r="BA435" s="884">
        <f t="shared" si="435"/>
        <v>0</v>
      </c>
      <c r="BB435" s="883">
        <f t="shared" si="436"/>
        <v>0</v>
      </c>
      <c r="BC435" s="884">
        <f t="shared" si="437"/>
        <v>0</v>
      </c>
      <c r="BD435" s="883">
        <f t="shared" si="438"/>
        <v>0</v>
      </c>
      <c r="BE435" s="886">
        <f t="shared" si="439"/>
        <v>0</v>
      </c>
      <c r="BF435" s="886">
        <f t="shared" si="440"/>
        <v>0</v>
      </c>
      <c r="BG435" s="888">
        <f t="shared" si="441"/>
        <v>0</v>
      </c>
      <c r="BH435" s="886">
        <f t="shared" si="442"/>
        <v>0</v>
      </c>
      <c r="BI435" s="886">
        <f t="shared" si="443"/>
        <v>0</v>
      </c>
      <c r="BJ435" s="890">
        <f t="shared" si="444"/>
        <v>0</v>
      </c>
      <c r="BK435" s="885">
        <f t="shared" si="445"/>
        <v>0</v>
      </c>
      <c r="BL435" s="885">
        <f t="shared" si="446"/>
        <v>0</v>
      </c>
      <c r="BM435" s="762"/>
      <c r="BN435" s="764"/>
      <c r="BO435" s="770"/>
      <c r="BP435" s="763"/>
      <c r="BQ435" s="764"/>
      <c r="BR435" s="770"/>
      <c r="BS435" s="768">
        <f t="shared" si="447"/>
        <v>0</v>
      </c>
      <c r="BT435" s="768">
        <f t="shared" si="448"/>
        <v>0</v>
      </c>
      <c r="BU435" s="771">
        <f t="shared" si="449"/>
        <v>0</v>
      </c>
      <c r="BV435" s="772"/>
      <c r="BW435" s="767"/>
      <c r="BX435" s="765"/>
      <c r="BY435" s="772"/>
      <c r="BZ435" s="767"/>
      <c r="CA435" s="765"/>
      <c r="CB435" s="772"/>
      <c r="CC435" s="767"/>
      <c r="CD435" s="765"/>
      <c r="CE435" s="773">
        <f t="shared" si="450"/>
        <v>0</v>
      </c>
      <c r="CF435" s="774">
        <f t="shared" si="451"/>
        <v>0</v>
      </c>
      <c r="CG435" s="775">
        <f t="shared" si="452"/>
        <v>0</v>
      </c>
      <c r="CH435" s="772"/>
      <c r="CI435" s="767"/>
      <c r="CJ435" s="776"/>
      <c r="CK435" s="874">
        <v>982</v>
      </c>
      <c r="CL435" s="778">
        <v>1028</v>
      </c>
      <c r="CM435" s="764">
        <v>1101</v>
      </c>
      <c r="CN435" s="764">
        <v>1088</v>
      </c>
      <c r="CO435" s="767">
        <v>1310</v>
      </c>
      <c r="CP435" s="1052">
        <v>1740</v>
      </c>
      <c r="CQ435" s="777">
        <v>721</v>
      </c>
      <c r="CR435" s="778">
        <v>790</v>
      </c>
      <c r="CS435" s="778">
        <v>802</v>
      </c>
      <c r="CT435" s="778">
        <v>832</v>
      </c>
      <c r="CU435" s="778">
        <v>883</v>
      </c>
      <c r="CV435" s="764">
        <v>924</v>
      </c>
      <c r="CW435" s="767">
        <v>1069</v>
      </c>
      <c r="CX435" s="841">
        <v>997</v>
      </c>
      <c r="CY435" s="777"/>
      <c r="CZ435" s="778"/>
      <c r="DA435" s="778"/>
      <c r="DB435" s="778"/>
      <c r="DC435" s="778"/>
      <c r="DD435" s="767"/>
      <c r="DE435" s="767"/>
      <c r="DF435" s="765"/>
      <c r="DG435" s="892">
        <f t="shared" si="470"/>
        <v>721</v>
      </c>
      <c r="DH435" s="884">
        <f t="shared" si="453"/>
        <v>721</v>
      </c>
      <c r="DI435" s="883">
        <f t="shared" si="471"/>
        <v>790</v>
      </c>
      <c r="DJ435" s="884">
        <f t="shared" si="454"/>
        <v>790</v>
      </c>
      <c r="DK435" s="883">
        <f t="shared" si="472"/>
        <v>802</v>
      </c>
      <c r="DL435" s="884">
        <f t="shared" si="455"/>
        <v>802</v>
      </c>
      <c r="DM435" s="888">
        <f t="shared" si="476"/>
        <v>832</v>
      </c>
      <c r="DN435" s="886">
        <f t="shared" si="456"/>
        <v>832</v>
      </c>
      <c r="DO435" s="886">
        <f t="shared" si="477"/>
        <v>832</v>
      </c>
      <c r="DP435" s="888">
        <f t="shared" si="473"/>
        <v>883</v>
      </c>
      <c r="DQ435" s="886">
        <f t="shared" si="457"/>
        <v>883</v>
      </c>
      <c r="DR435" s="886">
        <f t="shared" si="478"/>
        <v>883</v>
      </c>
      <c r="DS435" s="888">
        <f t="shared" si="474"/>
        <v>924</v>
      </c>
      <c r="DT435" s="886">
        <f t="shared" si="458"/>
        <v>924</v>
      </c>
      <c r="DU435" s="886">
        <f t="shared" si="479"/>
        <v>924</v>
      </c>
      <c r="DV435" s="886">
        <f t="shared" si="459"/>
        <v>924</v>
      </c>
      <c r="DW435" s="888">
        <f t="shared" si="475"/>
        <v>1069</v>
      </c>
      <c r="DX435" s="886">
        <f t="shared" si="460"/>
        <v>1069</v>
      </c>
      <c r="DY435" s="886">
        <f t="shared" si="461"/>
        <v>1069</v>
      </c>
      <c r="DZ435" s="954">
        <f t="shared" si="480"/>
        <v>997</v>
      </c>
      <c r="EA435" s="885">
        <f t="shared" si="462"/>
        <v>997</v>
      </c>
      <c r="EB435" s="885">
        <f t="shared" si="463"/>
        <v>997</v>
      </c>
      <c r="EC435" s="772">
        <v>525</v>
      </c>
      <c r="ED435" s="767">
        <v>621</v>
      </c>
      <c r="EE435" s="845">
        <v>522</v>
      </c>
      <c r="EF435" s="764">
        <v>68</v>
      </c>
      <c r="EG435" s="767">
        <v>71</v>
      </c>
      <c r="EH435" s="782">
        <v>64</v>
      </c>
      <c r="EI435" s="774">
        <f t="shared" si="464"/>
        <v>331</v>
      </c>
      <c r="EJ435" s="774">
        <f t="shared" si="465"/>
        <v>377</v>
      </c>
      <c r="EK435" s="775">
        <f t="shared" si="466"/>
        <v>411</v>
      </c>
      <c r="EL435" s="772">
        <v>138</v>
      </c>
      <c r="EM435" s="767">
        <v>146</v>
      </c>
      <c r="EN435" s="770">
        <v>144</v>
      </c>
      <c r="EO435" s="772">
        <v>100</v>
      </c>
      <c r="EP435" s="767">
        <v>111</v>
      </c>
      <c r="EQ435" s="782">
        <v>124</v>
      </c>
      <c r="ER435" s="772">
        <v>198</v>
      </c>
      <c r="ES435" s="767">
        <v>211</v>
      </c>
      <c r="ET435" s="770">
        <v>254</v>
      </c>
      <c r="EU435" s="774">
        <f t="shared" si="467"/>
        <v>396</v>
      </c>
      <c r="EV435" s="774">
        <f t="shared" si="468"/>
        <v>415</v>
      </c>
      <c r="EW435" s="775">
        <f t="shared" si="469"/>
        <v>402</v>
      </c>
      <c r="EX435" s="772">
        <v>182</v>
      </c>
      <c r="EY435" s="767">
        <v>177</v>
      </c>
      <c r="EZ435" s="770">
        <v>192</v>
      </c>
    </row>
    <row r="436" spans="1:156">
      <c r="A436" s="674" t="s">
        <v>107</v>
      </c>
      <c r="B436" s="671" t="s">
        <v>873</v>
      </c>
      <c r="C436" s="840"/>
      <c r="D436" s="672">
        <v>221908</v>
      </c>
      <c r="E436" s="673">
        <v>9</v>
      </c>
      <c r="F436" s="762"/>
      <c r="G436" s="763"/>
      <c r="H436" s="763"/>
      <c r="I436" s="764"/>
      <c r="J436" s="764"/>
      <c r="K436" s="764"/>
      <c r="L436" s="765"/>
      <c r="M436" s="762"/>
      <c r="N436" s="763"/>
      <c r="O436" s="766"/>
      <c r="P436" s="766"/>
      <c r="Q436" s="763"/>
      <c r="R436" s="763"/>
      <c r="S436" s="763"/>
      <c r="T436" s="763"/>
      <c r="U436" s="763"/>
      <c r="V436" s="764"/>
      <c r="W436" s="767"/>
      <c r="X436" s="765"/>
      <c r="Y436" s="762"/>
      <c r="Z436" s="763"/>
      <c r="AA436" s="763"/>
      <c r="AB436" s="763"/>
      <c r="AC436" s="764"/>
      <c r="AD436" s="767"/>
      <c r="AE436" s="763"/>
      <c r="AF436" s="763"/>
      <c r="AG436" s="763"/>
      <c r="AH436" s="764"/>
      <c r="AI436" s="767"/>
      <c r="AJ436" s="765"/>
      <c r="AK436" s="892">
        <f t="shared" si="419"/>
        <v>0</v>
      </c>
      <c r="AL436" s="884">
        <f t="shared" si="420"/>
        <v>0</v>
      </c>
      <c r="AM436" s="883">
        <f t="shared" si="421"/>
        <v>0</v>
      </c>
      <c r="AN436" s="884">
        <f t="shared" si="422"/>
        <v>0</v>
      </c>
      <c r="AO436" s="883">
        <f t="shared" si="423"/>
        <v>0</v>
      </c>
      <c r="AP436" s="884">
        <f t="shared" si="424"/>
        <v>0</v>
      </c>
      <c r="AQ436" s="768">
        <f t="shared" si="425"/>
        <v>0</v>
      </c>
      <c r="AR436" s="883">
        <f t="shared" si="426"/>
        <v>0</v>
      </c>
      <c r="AS436" s="886">
        <f t="shared" si="427"/>
        <v>0</v>
      </c>
      <c r="AT436" s="888">
        <f t="shared" si="428"/>
        <v>0</v>
      </c>
      <c r="AU436" s="886">
        <f t="shared" si="429"/>
        <v>0</v>
      </c>
      <c r="AV436" s="886">
        <f t="shared" si="430"/>
        <v>0</v>
      </c>
      <c r="AW436" s="888">
        <f t="shared" si="431"/>
        <v>0</v>
      </c>
      <c r="AX436" s="886">
        <f t="shared" si="432"/>
        <v>0</v>
      </c>
      <c r="AY436" s="886">
        <f t="shared" si="433"/>
        <v>0</v>
      </c>
      <c r="AZ436" s="888">
        <f t="shared" si="434"/>
        <v>0</v>
      </c>
      <c r="BA436" s="884">
        <f t="shared" si="435"/>
        <v>0</v>
      </c>
      <c r="BB436" s="883">
        <f t="shared" si="436"/>
        <v>0</v>
      </c>
      <c r="BC436" s="884">
        <f t="shared" si="437"/>
        <v>0</v>
      </c>
      <c r="BD436" s="883">
        <f t="shared" si="438"/>
        <v>0</v>
      </c>
      <c r="BE436" s="886">
        <f t="shared" si="439"/>
        <v>0</v>
      </c>
      <c r="BF436" s="886">
        <f t="shared" si="440"/>
        <v>0</v>
      </c>
      <c r="BG436" s="888">
        <f t="shared" si="441"/>
        <v>0</v>
      </c>
      <c r="BH436" s="886">
        <f t="shared" si="442"/>
        <v>0</v>
      </c>
      <c r="BI436" s="886">
        <f t="shared" si="443"/>
        <v>0</v>
      </c>
      <c r="BJ436" s="890">
        <f t="shared" si="444"/>
        <v>0</v>
      </c>
      <c r="BK436" s="885">
        <f t="shared" si="445"/>
        <v>0</v>
      </c>
      <c r="BL436" s="885">
        <f t="shared" si="446"/>
        <v>0</v>
      </c>
      <c r="BM436" s="762"/>
      <c r="BN436" s="764"/>
      <c r="BO436" s="770"/>
      <c r="BP436" s="763"/>
      <c r="BQ436" s="764"/>
      <c r="BR436" s="770"/>
      <c r="BS436" s="768">
        <f t="shared" si="447"/>
        <v>0</v>
      </c>
      <c r="BT436" s="768">
        <f t="shared" si="448"/>
        <v>0</v>
      </c>
      <c r="BU436" s="771">
        <f t="shared" si="449"/>
        <v>0</v>
      </c>
      <c r="BV436" s="772"/>
      <c r="BW436" s="767"/>
      <c r="BX436" s="765"/>
      <c r="BY436" s="772"/>
      <c r="BZ436" s="767"/>
      <c r="CA436" s="765"/>
      <c r="CB436" s="772"/>
      <c r="CC436" s="767"/>
      <c r="CD436" s="765"/>
      <c r="CE436" s="773">
        <f t="shared" si="450"/>
        <v>0</v>
      </c>
      <c r="CF436" s="774">
        <f t="shared" si="451"/>
        <v>0</v>
      </c>
      <c r="CG436" s="775">
        <f t="shared" si="452"/>
        <v>0</v>
      </c>
      <c r="CH436" s="772"/>
      <c r="CI436" s="767"/>
      <c r="CJ436" s="776"/>
      <c r="CK436" s="874">
        <v>987</v>
      </c>
      <c r="CL436" s="778">
        <v>1023</v>
      </c>
      <c r="CM436" s="764">
        <v>1080</v>
      </c>
      <c r="CN436" s="764">
        <v>1068</v>
      </c>
      <c r="CO436" s="767">
        <v>1314</v>
      </c>
      <c r="CP436" s="1052">
        <v>2152</v>
      </c>
      <c r="CQ436" s="777">
        <v>734</v>
      </c>
      <c r="CR436" s="778">
        <v>789</v>
      </c>
      <c r="CS436" s="778">
        <v>775</v>
      </c>
      <c r="CT436" s="778">
        <v>814</v>
      </c>
      <c r="CU436" s="778">
        <v>772</v>
      </c>
      <c r="CV436" s="764">
        <v>907</v>
      </c>
      <c r="CW436" s="767">
        <v>1134</v>
      </c>
      <c r="CX436" s="841">
        <v>1112</v>
      </c>
      <c r="CY436" s="777"/>
      <c r="CZ436" s="778"/>
      <c r="DA436" s="778"/>
      <c r="DB436" s="778"/>
      <c r="DC436" s="778"/>
      <c r="DD436" s="767"/>
      <c r="DE436" s="767"/>
      <c r="DF436" s="765"/>
      <c r="DG436" s="892">
        <f t="shared" si="470"/>
        <v>734</v>
      </c>
      <c r="DH436" s="884">
        <f t="shared" si="453"/>
        <v>734</v>
      </c>
      <c r="DI436" s="883">
        <f t="shared" si="471"/>
        <v>789</v>
      </c>
      <c r="DJ436" s="884">
        <f t="shared" si="454"/>
        <v>789</v>
      </c>
      <c r="DK436" s="883">
        <f t="shared" si="472"/>
        <v>775</v>
      </c>
      <c r="DL436" s="884">
        <f t="shared" si="455"/>
        <v>775</v>
      </c>
      <c r="DM436" s="888">
        <f t="shared" si="476"/>
        <v>814</v>
      </c>
      <c r="DN436" s="886">
        <f t="shared" si="456"/>
        <v>814</v>
      </c>
      <c r="DO436" s="886">
        <f t="shared" si="477"/>
        <v>814</v>
      </c>
      <c r="DP436" s="888">
        <f t="shared" si="473"/>
        <v>772</v>
      </c>
      <c r="DQ436" s="886">
        <f t="shared" si="457"/>
        <v>772</v>
      </c>
      <c r="DR436" s="886">
        <f t="shared" si="478"/>
        <v>772</v>
      </c>
      <c r="DS436" s="888">
        <f t="shared" si="474"/>
        <v>907</v>
      </c>
      <c r="DT436" s="886">
        <f t="shared" si="458"/>
        <v>907</v>
      </c>
      <c r="DU436" s="886">
        <f t="shared" si="479"/>
        <v>907</v>
      </c>
      <c r="DV436" s="886">
        <f t="shared" si="459"/>
        <v>907</v>
      </c>
      <c r="DW436" s="888">
        <f t="shared" si="475"/>
        <v>1134</v>
      </c>
      <c r="DX436" s="886">
        <f t="shared" si="460"/>
        <v>1134</v>
      </c>
      <c r="DY436" s="886">
        <f t="shared" si="461"/>
        <v>1134</v>
      </c>
      <c r="DZ436" s="954">
        <f t="shared" si="480"/>
        <v>1112</v>
      </c>
      <c r="EA436" s="885">
        <f t="shared" si="462"/>
        <v>1112</v>
      </c>
      <c r="EB436" s="885">
        <f t="shared" si="463"/>
        <v>1112</v>
      </c>
      <c r="EC436" s="772">
        <v>552</v>
      </c>
      <c r="ED436" s="767">
        <v>697</v>
      </c>
      <c r="EE436" s="845">
        <v>620</v>
      </c>
      <c r="EF436" s="764">
        <v>16</v>
      </c>
      <c r="EG436" s="767">
        <v>31</v>
      </c>
      <c r="EH436" s="782">
        <v>26</v>
      </c>
      <c r="EI436" s="774">
        <f t="shared" si="464"/>
        <v>339</v>
      </c>
      <c r="EJ436" s="774">
        <f t="shared" si="465"/>
        <v>406</v>
      </c>
      <c r="EK436" s="775">
        <f t="shared" si="466"/>
        <v>466</v>
      </c>
      <c r="EL436" s="772">
        <v>129</v>
      </c>
      <c r="EM436" s="767">
        <v>136</v>
      </c>
      <c r="EN436" s="770">
        <v>145</v>
      </c>
      <c r="EO436" s="772">
        <v>147</v>
      </c>
      <c r="EP436" s="767">
        <v>177</v>
      </c>
      <c r="EQ436" s="782">
        <v>210</v>
      </c>
      <c r="ER436" s="772">
        <v>103</v>
      </c>
      <c r="ES436" s="767">
        <v>110</v>
      </c>
      <c r="ET436" s="770">
        <v>141</v>
      </c>
      <c r="EU436" s="774">
        <f t="shared" si="467"/>
        <v>435</v>
      </c>
      <c r="EV436" s="774">
        <f t="shared" si="468"/>
        <v>349</v>
      </c>
      <c r="EW436" s="775">
        <f t="shared" si="469"/>
        <v>411</v>
      </c>
      <c r="EX436" s="772">
        <v>190</v>
      </c>
      <c r="EY436" s="767">
        <v>200</v>
      </c>
      <c r="EZ436" s="770">
        <v>217</v>
      </c>
    </row>
    <row r="437" spans="1:156">
      <c r="A437" s="674" t="s">
        <v>107</v>
      </c>
      <c r="B437" s="671" t="s">
        <v>874</v>
      </c>
      <c r="C437" s="840"/>
      <c r="D437" s="672">
        <v>221397</v>
      </c>
      <c r="E437" s="673">
        <v>9</v>
      </c>
      <c r="F437" s="762"/>
      <c r="G437" s="763"/>
      <c r="H437" s="763"/>
      <c r="I437" s="764"/>
      <c r="J437" s="764"/>
      <c r="K437" s="764"/>
      <c r="L437" s="765"/>
      <c r="M437" s="762"/>
      <c r="N437" s="763"/>
      <c r="O437" s="766"/>
      <c r="P437" s="766"/>
      <c r="Q437" s="763"/>
      <c r="R437" s="763"/>
      <c r="S437" s="763"/>
      <c r="T437" s="763"/>
      <c r="U437" s="763"/>
      <c r="V437" s="764"/>
      <c r="W437" s="767"/>
      <c r="X437" s="765"/>
      <c r="Y437" s="762"/>
      <c r="Z437" s="763"/>
      <c r="AA437" s="763"/>
      <c r="AB437" s="763"/>
      <c r="AC437" s="764"/>
      <c r="AD437" s="767"/>
      <c r="AE437" s="763"/>
      <c r="AF437" s="763"/>
      <c r="AG437" s="763"/>
      <c r="AH437" s="764"/>
      <c r="AI437" s="767"/>
      <c r="AJ437" s="765"/>
      <c r="AK437" s="892">
        <f t="shared" si="419"/>
        <v>0</v>
      </c>
      <c r="AL437" s="884">
        <f t="shared" si="420"/>
        <v>0</v>
      </c>
      <c r="AM437" s="883">
        <f t="shared" si="421"/>
        <v>0</v>
      </c>
      <c r="AN437" s="884">
        <f t="shared" si="422"/>
        <v>0</v>
      </c>
      <c r="AO437" s="883">
        <f t="shared" si="423"/>
        <v>0</v>
      </c>
      <c r="AP437" s="884">
        <f t="shared" si="424"/>
        <v>0</v>
      </c>
      <c r="AQ437" s="768">
        <f t="shared" si="425"/>
        <v>0</v>
      </c>
      <c r="AR437" s="883">
        <f t="shared" si="426"/>
        <v>0</v>
      </c>
      <c r="AS437" s="886">
        <f t="shared" si="427"/>
        <v>0</v>
      </c>
      <c r="AT437" s="888">
        <f t="shared" si="428"/>
        <v>0</v>
      </c>
      <c r="AU437" s="886">
        <f t="shared" si="429"/>
        <v>0</v>
      </c>
      <c r="AV437" s="886">
        <f t="shared" si="430"/>
        <v>0</v>
      </c>
      <c r="AW437" s="888">
        <f t="shared" si="431"/>
        <v>0</v>
      </c>
      <c r="AX437" s="886">
        <f t="shared" si="432"/>
        <v>0</v>
      </c>
      <c r="AY437" s="886">
        <f t="shared" si="433"/>
        <v>0</v>
      </c>
      <c r="AZ437" s="888">
        <f t="shared" si="434"/>
        <v>0</v>
      </c>
      <c r="BA437" s="884">
        <f t="shared" si="435"/>
        <v>0</v>
      </c>
      <c r="BB437" s="883">
        <f t="shared" si="436"/>
        <v>0</v>
      </c>
      <c r="BC437" s="884">
        <f t="shared" si="437"/>
        <v>0</v>
      </c>
      <c r="BD437" s="883">
        <f t="shared" si="438"/>
        <v>0</v>
      </c>
      <c r="BE437" s="886">
        <f t="shared" si="439"/>
        <v>0</v>
      </c>
      <c r="BF437" s="886">
        <f t="shared" si="440"/>
        <v>0</v>
      </c>
      <c r="BG437" s="888">
        <f t="shared" si="441"/>
        <v>0</v>
      </c>
      <c r="BH437" s="886">
        <f t="shared" si="442"/>
        <v>0</v>
      </c>
      <c r="BI437" s="886">
        <f t="shared" si="443"/>
        <v>0</v>
      </c>
      <c r="BJ437" s="890">
        <f t="shared" si="444"/>
        <v>0</v>
      </c>
      <c r="BK437" s="885">
        <f t="shared" si="445"/>
        <v>0</v>
      </c>
      <c r="BL437" s="885">
        <f t="shared" si="446"/>
        <v>0</v>
      </c>
      <c r="BM437" s="762"/>
      <c r="BN437" s="764"/>
      <c r="BO437" s="770"/>
      <c r="BP437" s="763"/>
      <c r="BQ437" s="764"/>
      <c r="BR437" s="770"/>
      <c r="BS437" s="768">
        <f t="shared" si="447"/>
        <v>0</v>
      </c>
      <c r="BT437" s="768">
        <f t="shared" si="448"/>
        <v>0</v>
      </c>
      <c r="BU437" s="771">
        <f t="shared" si="449"/>
        <v>0</v>
      </c>
      <c r="BV437" s="772"/>
      <c r="BW437" s="767"/>
      <c r="BX437" s="765"/>
      <c r="BY437" s="772"/>
      <c r="BZ437" s="767"/>
      <c r="CA437" s="765"/>
      <c r="CB437" s="772"/>
      <c r="CC437" s="767"/>
      <c r="CD437" s="765"/>
      <c r="CE437" s="773">
        <f t="shared" si="450"/>
        <v>0</v>
      </c>
      <c r="CF437" s="774">
        <f t="shared" si="451"/>
        <v>0</v>
      </c>
      <c r="CG437" s="775">
        <f t="shared" si="452"/>
        <v>0</v>
      </c>
      <c r="CH437" s="772"/>
      <c r="CI437" s="767"/>
      <c r="CJ437" s="776"/>
      <c r="CK437" s="874">
        <v>1044</v>
      </c>
      <c r="CL437" s="778">
        <v>1166</v>
      </c>
      <c r="CM437" s="764">
        <v>1173</v>
      </c>
      <c r="CN437" s="764">
        <v>1071</v>
      </c>
      <c r="CO437" s="767">
        <v>1467</v>
      </c>
      <c r="CP437" s="1052">
        <v>2011</v>
      </c>
      <c r="CQ437" s="777">
        <v>878</v>
      </c>
      <c r="CR437" s="778">
        <v>907</v>
      </c>
      <c r="CS437" s="778">
        <v>850</v>
      </c>
      <c r="CT437" s="778">
        <v>956</v>
      </c>
      <c r="CU437" s="778">
        <v>949</v>
      </c>
      <c r="CV437" s="764">
        <v>904</v>
      </c>
      <c r="CW437" s="767">
        <v>1234</v>
      </c>
      <c r="CX437" s="841">
        <v>953</v>
      </c>
      <c r="CY437" s="777"/>
      <c r="CZ437" s="778"/>
      <c r="DA437" s="778"/>
      <c r="DB437" s="778"/>
      <c r="DC437" s="778"/>
      <c r="DD437" s="767"/>
      <c r="DE437" s="767"/>
      <c r="DF437" s="765"/>
      <c r="DG437" s="892">
        <f t="shared" si="470"/>
        <v>878</v>
      </c>
      <c r="DH437" s="884">
        <f t="shared" si="453"/>
        <v>878</v>
      </c>
      <c r="DI437" s="883">
        <f t="shared" si="471"/>
        <v>907</v>
      </c>
      <c r="DJ437" s="884">
        <f t="shared" si="454"/>
        <v>907</v>
      </c>
      <c r="DK437" s="883">
        <f t="shared" si="472"/>
        <v>850</v>
      </c>
      <c r="DL437" s="884">
        <f t="shared" si="455"/>
        <v>850</v>
      </c>
      <c r="DM437" s="888">
        <f t="shared" si="476"/>
        <v>956</v>
      </c>
      <c r="DN437" s="886">
        <f t="shared" si="456"/>
        <v>956</v>
      </c>
      <c r="DO437" s="886">
        <f t="shared" si="477"/>
        <v>956</v>
      </c>
      <c r="DP437" s="888">
        <f t="shared" si="473"/>
        <v>949</v>
      </c>
      <c r="DQ437" s="886">
        <f t="shared" si="457"/>
        <v>949</v>
      </c>
      <c r="DR437" s="886">
        <f t="shared" si="478"/>
        <v>949</v>
      </c>
      <c r="DS437" s="888">
        <f t="shared" si="474"/>
        <v>904</v>
      </c>
      <c r="DT437" s="886">
        <f t="shared" si="458"/>
        <v>904</v>
      </c>
      <c r="DU437" s="886">
        <f t="shared" si="479"/>
        <v>904</v>
      </c>
      <c r="DV437" s="886">
        <f t="shared" si="459"/>
        <v>904</v>
      </c>
      <c r="DW437" s="888">
        <f t="shared" si="475"/>
        <v>1234</v>
      </c>
      <c r="DX437" s="886">
        <f t="shared" si="460"/>
        <v>1234</v>
      </c>
      <c r="DY437" s="886">
        <f t="shared" si="461"/>
        <v>1234</v>
      </c>
      <c r="DZ437" s="954">
        <f t="shared" si="480"/>
        <v>953</v>
      </c>
      <c r="EA437" s="885">
        <f t="shared" si="462"/>
        <v>953</v>
      </c>
      <c r="EB437" s="885">
        <f t="shared" si="463"/>
        <v>953</v>
      </c>
      <c r="EC437" s="772">
        <v>559</v>
      </c>
      <c r="ED437" s="767">
        <v>737</v>
      </c>
      <c r="EE437" s="845">
        <v>518</v>
      </c>
      <c r="EF437" s="764">
        <v>47</v>
      </c>
      <c r="EG437" s="767">
        <v>55</v>
      </c>
      <c r="EH437" s="782">
        <v>46</v>
      </c>
      <c r="EI437" s="774">
        <f t="shared" si="464"/>
        <v>298</v>
      </c>
      <c r="EJ437" s="774">
        <f t="shared" si="465"/>
        <v>442</v>
      </c>
      <c r="EK437" s="775">
        <f t="shared" si="466"/>
        <v>389</v>
      </c>
      <c r="EL437" s="772">
        <v>133</v>
      </c>
      <c r="EM437" s="767">
        <v>132</v>
      </c>
      <c r="EN437" s="770">
        <v>162</v>
      </c>
      <c r="EO437" s="772">
        <v>143</v>
      </c>
      <c r="EP437" s="767">
        <v>170</v>
      </c>
      <c r="EQ437" s="782">
        <v>166</v>
      </c>
      <c r="ER437" s="772">
        <v>168</v>
      </c>
      <c r="ES437" s="767">
        <v>214</v>
      </c>
      <c r="ET437" s="770">
        <v>190</v>
      </c>
      <c r="EU437" s="774">
        <f t="shared" si="467"/>
        <v>512</v>
      </c>
      <c r="EV437" s="774">
        <f t="shared" si="468"/>
        <v>433</v>
      </c>
      <c r="EW437" s="775">
        <f t="shared" si="469"/>
        <v>386</v>
      </c>
      <c r="EX437" s="772">
        <v>228</v>
      </c>
      <c r="EY437" s="767">
        <v>219</v>
      </c>
      <c r="EZ437" s="770">
        <v>215</v>
      </c>
    </row>
    <row r="438" spans="1:156">
      <c r="A438" s="670" t="s">
        <v>107</v>
      </c>
      <c r="B438" s="671" t="s">
        <v>876</v>
      </c>
      <c r="C438" s="840"/>
      <c r="D438" s="672">
        <v>222062</v>
      </c>
      <c r="E438" s="673">
        <v>9</v>
      </c>
      <c r="F438" s="762"/>
      <c r="G438" s="763"/>
      <c r="H438" s="763"/>
      <c r="I438" s="764"/>
      <c r="J438" s="764"/>
      <c r="K438" s="764"/>
      <c r="L438" s="765"/>
      <c r="M438" s="762"/>
      <c r="N438" s="763"/>
      <c r="O438" s="766"/>
      <c r="P438" s="766"/>
      <c r="Q438" s="763"/>
      <c r="R438" s="763"/>
      <c r="S438" s="763"/>
      <c r="T438" s="763"/>
      <c r="U438" s="763"/>
      <c r="V438" s="764"/>
      <c r="W438" s="767"/>
      <c r="X438" s="765"/>
      <c r="Y438" s="762"/>
      <c r="Z438" s="763"/>
      <c r="AA438" s="763"/>
      <c r="AB438" s="763"/>
      <c r="AC438" s="764"/>
      <c r="AD438" s="767"/>
      <c r="AE438" s="763"/>
      <c r="AF438" s="763"/>
      <c r="AG438" s="763"/>
      <c r="AH438" s="764"/>
      <c r="AI438" s="767"/>
      <c r="AJ438" s="765"/>
      <c r="AK438" s="892">
        <f t="shared" si="419"/>
        <v>0</v>
      </c>
      <c r="AL438" s="884">
        <f t="shared" si="420"/>
        <v>0</v>
      </c>
      <c r="AM438" s="883">
        <f t="shared" si="421"/>
        <v>0</v>
      </c>
      <c r="AN438" s="884">
        <f t="shared" si="422"/>
        <v>0</v>
      </c>
      <c r="AO438" s="883">
        <f t="shared" si="423"/>
        <v>0</v>
      </c>
      <c r="AP438" s="884">
        <f t="shared" si="424"/>
        <v>0</v>
      </c>
      <c r="AQ438" s="768">
        <f t="shared" si="425"/>
        <v>0</v>
      </c>
      <c r="AR438" s="883">
        <f t="shared" si="426"/>
        <v>0</v>
      </c>
      <c r="AS438" s="886">
        <f t="shared" si="427"/>
        <v>0</v>
      </c>
      <c r="AT438" s="888">
        <f t="shared" si="428"/>
        <v>0</v>
      </c>
      <c r="AU438" s="886">
        <f t="shared" si="429"/>
        <v>0</v>
      </c>
      <c r="AV438" s="886">
        <f t="shared" si="430"/>
        <v>0</v>
      </c>
      <c r="AW438" s="888">
        <f t="shared" si="431"/>
        <v>0</v>
      </c>
      <c r="AX438" s="886">
        <f t="shared" si="432"/>
        <v>0</v>
      </c>
      <c r="AY438" s="886">
        <f t="shared" si="433"/>
        <v>0</v>
      </c>
      <c r="AZ438" s="888">
        <f t="shared" si="434"/>
        <v>0</v>
      </c>
      <c r="BA438" s="884">
        <f t="shared" si="435"/>
        <v>0</v>
      </c>
      <c r="BB438" s="883">
        <f t="shared" si="436"/>
        <v>0</v>
      </c>
      <c r="BC438" s="884">
        <f t="shared" si="437"/>
        <v>0</v>
      </c>
      <c r="BD438" s="883">
        <f t="shared" si="438"/>
        <v>0</v>
      </c>
      <c r="BE438" s="886">
        <f t="shared" si="439"/>
        <v>0</v>
      </c>
      <c r="BF438" s="886">
        <f t="shared" si="440"/>
        <v>0</v>
      </c>
      <c r="BG438" s="888">
        <f t="shared" si="441"/>
        <v>0</v>
      </c>
      <c r="BH438" s="886">
        <f t="shared" si="442"/>
        <v>0</v>
      </c>
      <c r="BI438" s="886">
        <f t="shared" si="443"/>
        <v>0</v>
      </c>
      <c r="BJ438" s="890">
        <f t="shared" si="444"/>
        <v>0</v>
      </c>
      <c r="BK438" s="885">
        <f t="shared" si="445"/>
        <v>0</v>
      </c>
      <c r="BL438" s="885">
        <f t="shared" si="446"/>
        <v>0</v>
      </c>
      <c r="BM438" s="762"/>
      <c r="BN438" s="764"/>
      <c r="BO438" s="770"/>
      <c r="BP438" s="763"/>
      <c r="BQ438" s="764"/>
      <c r="BR438" s="770"/>
      <c r="BS438" s="768">
        <f t="shared" si="447"/>
        <v>0</v>
      </c>
      <c r="BT438" s="768">
        <f t="shared" si="448"/>
        <v>0</v>
      </c>
      <c r="BU438" s="771">
        <f t="shared" si="449"/>
        <v>0</v>
      </c>
      <c r="BV438" s="772"/>
      <c r="BW438" s="767"/>
      <c r="BX438" s="765"/>
      <c r="BY438" s="772"/>
      <c r="BZ438" s="767"/>
      <c r="CA438" s="765"/>
      <c r="CB438" s="772"/>
      <c r="CC438" s="767"/>
      <c r="CD438" s="765"/>
      <c r="CE438" s="773">
        <f t="shared" si="450"/>
        <v>0</v>
      </c>
      <c r="CF438" s="774">
        <f t="shared" si="451"/>
        <v>0</v>
      </c>
      <c r="CG438" s="775">
        <f t="shared" si="452"/>
        <v>0</v>
      </c>
      <c r="CH438" s="772"/>
      <c r="CI438" s="767"/>
      <c r="CJ438" s="776"/>
      <c r="CK438" s="875">
        <v>1250</v>
      </c>
      <c r="CL438" s="763">
        <v>1254</v>
      </c>
      <c r="CM438" s="764">
        <v>1237</v>
      </c>
      <c r="CN438" s="764">
        <v>1219</v>
      </c>
      <c r="CO438" s="767">
        <v>1644</v>
      </c>
      <c r="CP438" s="1052">
        <v>2111</v>
      </c>
      <c r="CQ438" s="777">
        <v>1080</v>
      </c>
      <c r="CR438" s="778">
        <v>894</v>
      </c>
      <c r="CS438" s="778">
        <v>1018</v>
      </c>
      <c r="CT438" s="778">
        <v>1005</v>
      </c>
      <c r="CU438" s="778">
        <v>1004</v>
      </c>
      <c r="CV438" s="764">
        <v>1080</v>
      </c>
      <c r="CW438" s="767">
        <v>1448</v>
      </c>
      <c r="CX438" s="841">
        <v>1346</v>
      </c>
      <c r="CY438" s="777"/>
      <c r="CZ438" s="778"/>
      <c r="DA438" s="778"/>
      <c r="DB438" s="778"/>
      <c r="DC438" s="778"/>
      <c r="DD438" s="767"/>
      <c r="DE438" s="767"/>
      <c r="DF438" s="765"/>
      <c r="DG438" s="892">
        <f t="shared" si="470"/>
        <v>1080</v>
      </c>
      <c r="DH438" s="884">
        <f t="shared" si="453"/>
        <v>1080</v>
      </c>
      <c r="DI438" s="883">
        <f t="shared" si="471"/>
        <v>894</v>
      </c>
      <c r="DJ438" s="884">
        <f t="shared" si="454"/>
        <v>894</v>
      </c>
      <c r="DK438" s="883">
        <f t="shared" si="472"/>
        <v>1018</v>
      </c>
      <c r="DL438" s="884">
        <f t="shared" si="455"/>
        <v>1018</v>
      </c>
      <c r="DM438" s="888">
        <f t="shared" si="476"/>
        <v>1005</v>
      </c>
      <c r="DN438" s="886">
        <f t="shared" si="456"/>
        <v>1005</v>
      </c>
      <c r="DO438" s="886">
        <f t="shared" si="477"/>
        <v>1005</v>
      </c>
      <c r="DP438" s="888">
        <f t="shared" si="473"/>
        <v>1004</v>
      </c>
      <c r="DQ438" s="886">
        <f t="shared" si="457"/>
        <v>1004</v>
      </c>
      <c r="DR438" s="886">
        <f t="shared" si="478"/>
        <v>1004</v>
      </c>
      <c r="DS438" s="888">
        <f t="shared" si="474"/>
        <v>1080</v>
      </c>
      <c r="DT438" s="886">
        <f t="shared" si="458"/>
        <v>1080</v>
      </c>
      <c r="DU438" s="886">
        <f t="shared" si="479"/>
        <v>1080</v>
      </c>
      <c r="DV438" s="886">
        <f t="shared" si="459"/>
        <v>1080</v>
      </c>
      <c r="DW438" s="888">
        <f t="shared" si="475"/>
        <v>1448</v>
      </c>
      <c r="DX438" s="886">
        <f t="shared" si="460"/>
        <v>1448</v>
      </c>
      <c r="DY438" s="886">
        <f t="shared" si="461"/>
        <v>1448</v>
      </c>
      <c r="DZ438" s="954">
        <f t="shared" si="480"/>
        <v>1346</v>
      </c>
      <c r="EA438" s="885">
        <f t="shared" si="462"/>
        <v>1346</v>
      </c>
      <c r="EB438" s="885">
        <f t="shared" si="463"/>
        <v>1346</v>
      </c>
      <c r="EC438" s="772">
        <v>694</v>
      </c>
      <c r="ED438" s="767">
        <v>862</v>
      </c>
      <c r="EE438" s="845">
        <v>729</v>
      </c>
      <c r="EF438" s="764">
        <v>49</v>
      </c>
      <c r="EG438" s="767">
        <v>54</v>
      </c>
      <c r="EH438" s="782">
        <v>76</v>
      </c>
      <c r="EI438" s="774">
        <f t="shared" si="464"/>
        <v>337</v>
      </c>
      <c r="EJ438" s="774">
        <f t="shared" si="465"/>
        <v>532</v>
      </c>
      <c r="EK438" s="775">
        <f t="shared" si="466"/>
        <v>541</v>
      </c>
      <c r="EL438" s="772">
        <v>154</v>
      </c>
      <c r="EM438" s="767">
        <v>161</v>
      </c>
      <c r="EN438" s="770">
        <v>223</v>
      </c>
      <c r="EO438" s="772">
        <v>174</v>
      </c>
      <c r="EP438" s="767">
        <v>172</v>
      </c>
      <c r="EQ438" s="782">
        <v>203</v>
      </c>
      <c r="ER438" s="772">
        <v>167</v>
      </c>
      <c r="ES438" s="767">
        <v>172</v>
      </c>
      <c r="ET438" s="770">
        <v>160</v>
      </c>
      <c r="EU438" s="774">
        <f t="shared" si="467"/>
        <v>510</v>
      </c>
      <c r="EV438" s="774">
        <f t="shared" si="468"/>
        <v>499</v>
      </c>
      <c r="EW438" s="775">
        <f t="shared" si="469"/>
        <v>494</v>
      </c>
      <c r="EX438" s="772">
        <v>250</v>
      </c>
      <c r="EY438" s="767">
        <v>223</v>
      </c>
      <c r="EZ438" s="770">
        <v>267</v>
      </c>
    </row>
    <row r="439" spans="1:156">
      <c r="A439" s="670" t="s">
        <v>107</v>
      </c>
      <c r="B439" s="671" t="s">
        <v>878</v>
      </c>
      <c r="C439" s="840"/>
      <c r="D439" s="672">
        <v>219596</v>
      </c>
      <c r="E439" s="673">
        <v>13</v>
      </c>
      <c r="F439" s="762"/>
      <c r="G439" s="763"/>
      <c r="H439" s="763"/>
      <c r="I439" s="764"/>
      <c r="J439" s="764"/>
      <c r="K439" s="764"/>
      <c r="L439" s="765"/>
      <c r="M439" s="762"/>
      <c r="N439" s="763"/>
      <c r="O439" s="766"/>
      <c r="P439" s="766"/>
      <c r="Q439" s="763"/>
      <c r="R439" s="763"/>
      <c r="S439" s="763"/>
      <c r="T439" s="763"/>
      <c r="U439" s="763"/>
      <c r="V439" s="764"/>
      <c r="W439" s="767"/>
      <c r="X439" s="765"/>
      <c r="Y439" s="762"/>
      <c r="Z439" s="763"/>
      <c r="AA439" s="763"/>
      <c r="AB439" s="763"/>
      <c r="AC439" s="764"/>
      <c r="AD439" s="767"/>
      <c r="AE439" s="763"/>
      <c r="AF439" s="763"/>
      <c r="AG439" s="763"/>
      <c r="AH439" s="764"/>
      <c r="AI439" s="767"/>
      <c r="AJ439" s="765"/>
      <c r="AK439" s="892">
        <f t="shared" si="419"/>
        <v>0</v>
      </c>
      <c r="AL439" s="884">
        <f t="shared" si="420"/>
        <v>0</v>
      </c>
      <c r="AM439" s="883">
        <f t="shared" si="421"/>
        <v>0</v>
      </c>
      <c r="AN439" s="884">
        <f t="shared" si="422"/>
        <v>0</v>
      </c>
      <c r="AO439" s="883">
        <f t="shared" si="423"/>
        <v>0</v>
      </c>
      <c r="AP439" s="884">
        <f t="shared" si="424"/>
        <v>0</v>
      </c>
      <c r="AQ439" s="768">
        <f t="shared" si="425"/>
        <v>0</v>
      </c>
      <c r="AR439" s="883">
        <f t="shared" si="426"/>
        <v>0</v>
      </c>
      <c r="AS439" s="886">
        <f t="shared" si="427"/>
        <v>0</v>
      </c>
      <c r="AT439" s="888">
        <f t="shared" si="428"/>
        <v>0</v>
      </c>
      <c r="AU439" s="886">
        <f t="shared" si="429"/>
        <v>0</v>
      </c>
      <c r="AV439" s="886">
        <f t="shared" si="430"/>
        <v>0</v>
      </c>
      <c r="AW439" s="888">
        <f t="shared" si="431"/>
        <v>0</v>
      </c>
      <c r="AX439" s="886">
        <f t="shared" si="432"/>
        <v>0</v>
      </c>
      <c r="AY439" s="886">
        <f t="shared" si="433"/>
        <v>0</v>
      </c>
      <c r="AZ439" s="888">
        <f t="shared" si="434"/>
        <v>0</v>
      </c>
      <c r="BA439" s="884">
        <f t="shared" si="435"/>
        <v>0</v>
      </c>
      <c r="BB439" s="883">
        <f t="shared" si="436"/>
        <v>0</v>
      </c>
      <c r="BC439" s="884">
        <f t="shared" si="437"/>
        <v>0</v>
      </c>
      <c r="BD439" s="883">
        <f t="shared" si="438"/>
        <v>0</v>
      </c>
      <c r="BE439" s="886">
        <f t="shared" si="439"/>
        <v>0</v>
      </c>
      <c r="BF439" s="886">
        <f t="shared" si="440"/>
        <v>0</v>
      </c>
      <c r="BG439" s="888">
        <f t="shared" si="441"/>
        <v>0</v>
      </c>
      <c r="BH439" s="886">
        <f t="shared" si="442"/>
        <v>0</v>
      </c>
      <c r="BI439" s="886">
        <f t="shared" si="443"/>
        <v>0</v>
      </c>
      <c r="BJ439" s="890">
        <f t="shared" si="444"/>
        <v>0</v>
      </c>
      <c r="BK439" s="885">
        <f t="shared" si="445"/>
        <v>0</v>
      </c>
      <c r="BL439" s="885">
        <f t="shared" si="446"/>
        <v>0</v>
      </c>
      <c r="BM439" s="762"/>
      <c r="BN439" s="764"/>
      <c r="BO439" s="770"/>
      <c r="BP439" s="763"/>
      <c r="BQ439" s="764"/>
      <c r="BR439" s="770"/>
      <c r="BS439" s="768">
        <f t="shared" si="447"/>
        <v>0</v>
      </c>
      <c r="BT439" s="768">
        <f t="shared" si="448"/>
        <v>0</v>
      </c>
      <c r="BU439" s="771">
        <f t="shared" si="449"/>
        <v>0</v>
      </c>
      <c r="BV439" s="772"/>
      <c r="BW439" s="767"/>
      <c r="BX439" s="765"/>
      <c r="BY439" s="772"/>
      <c r="BZ439" s="767"/>
      <c r="CA439" s="765"/>
      <c r="CB439" s="772"/>
      <c r="CC439" s="767"/>
      <c r="CD439" s="765"/>
      <c r="CE439" s="773">
        <f t="shared" si="450"/>
        <v>0</v>
      </c>
      <c r="CF439" s="774">
        <f t="shared" si="451"/>
        <v>0</v>
      </c>
      <c r="CG439" s="775">
        <f t="shared" si="452"/>
        <v>0</v>
      </c>
      <c r="CH439" s="772"/>
      <c r="CI439" s="767"/>
      <c r="CJ439" s="776"/>
      <c r="CK439" s="874"/>
      <c r="CL439" s="778"/>
      <c r="CM439" s="764"/>
      <c r="CN439" s="764"/>
      <c r="CO439" s="767"/>
      <c r="CP439" s="780"/>
      <c r="CQ439" s="777"/>
      <c r="CR439" s="778"/>
      <c r="CS439" s="778"/>
      <c r="CT439" s="778"/>
      <c r="CU439" s="778"/>
      <c r="CV439" s="764"/>
      <c r="CW439" s="767"/>
      <c r="CX439" s="765"/>
      <c r="CY439" s="777"/>
      <c r="CZ439" s="778"/>
      <c r="DA439" s="778"/>
      <c r="DB439" s="778"/>
      <c r="DC439" s="778"/>
      <c r="DD439" s="767"/>
      <c r="DE439" s="767"/>
      <c r="DF439" s="765"/>
      <c r="DG439" s="892">
        <f t="shared" si="470"/>
        <v>0</v>
      </c>
      <c r="DH439" s="884">
        <f t="shared" si="453"/>
        <v>0</v>
      </c>
      <c r="DI439" s="883">
        <f t="shared" si="471"/>
        <v>0</v>
      </c>
      <c r="DJ439" s="884">
        <f t="shared" si="454"/>
        <v>0</v>
      </c>
      <c r="DK439" s="883">
        <f t="shared" si="472"/>
        <v>0</v>
      </c>
      <c r="DL439" s="884">
        <f t="shared" si="455"/>
        <v>0</v>
      </c>
      <c r="DM439" s="888">
        <f t="shared" si="476"/>
        <v>0</v>
      </c>
      <c r="DN439" s="886">
        <f t="shared" si="456"/>
        <v>0</v>
      </c>
      <c r="DO439" s="886">
        <f t="shared" si="477"/>
        <v>0</v>
      </c>
      <c r="DP439" s="888">
        <f t="shared" si="473"/>
        <v>0</v>
      </c>
      <c r="DQ439" s="886">
        <f t="shared" si="457"/>
        <v>0</v>
      </c>
      <c r="DR439" s="886">
        <f t="shared" si="478"/>
        <v>0</v>
      </c>
      <c r="DS439" s="888">
        <f t="shared" si="474"/>
        <v>0</v>
      </c>
      <c r="DT439" s="886">
        <f t="shared" si="458"/>
        <v>0</v>
      </c>
      <c r="DU439" s="886">
        <f t="shared" si="479"/>
        <v>0</v>
      </c>
      <c r="DV439" s="886">
        <f t="shared" si="459"/>
        <v>0</v>
      </c>
      <c r="DW439" s="888">
        <f t="shared" si="475"/>
        <v>0</v>
      </c>
      <c r="DX439" s="886">
        <f t="shared" si="460"/>
        <v>0</v>
      </c>
      <c r="DY439" s="886">
        <f t="shared" si="461"/>
        <v>0</v>
      </c>
      <c r="DZ439" s="954">
        <f t="shared" si="480"/>
        <v>0</v>
      </c>
      <c r="EA439" s="885">
        <f t="shared" si="462"/>
        <v>0</v>
      </c>
      <c r="EB439" s="885">
        <f t="shared" si="463"/>
        <v>0</v>
      </c>
      <c r="EC439" s="772"/>
      <c r="ED439" s="767"/>
      <c r="EE439" s="770"/>
      <c r="EF439" s="764"/>
      <c r="EG439" s="767"/>
      <c r="EH439" s="782"/>
      <c r="EI439" s="774">
        <f t="shared" si="464"/>
        <v>0</v>
      </c>
      <c r="EJ439" s="774">
        <f t="shared" si="465"/>
        <v>0</v>
      </c>
      <c r="EK439" s="775">
        <f t="shared" si="466"/>
        <v>0</v>
      </c>
      <c r="EL439" s="772"/>
      <c r="EM439" s="767"/>
      <c r="EN439" s="770"/>
      <c r="EO439" s="772"/>
      <c r="EP439" s="767"/>
      <c r="EQ439" s="782"/>
      <c r="ER439" s="772"/>
      <c r="ES439" s="767"/>
      <c r="ET439" s="770"/>
      <c r="EU439" s="774">
        <f t="shared" si="467"/>
        <v>0</v>
      </c>
      <c r="EV439" s="774">
        <f t="shared" si="468"/>
        <v>0</v>
      </c>
      <c r="EW439" s="775">
        <f t="shared" si="469"/>
        <v>0</v>
      </c>
      <c r="EX439" s="772"/>
      <c r="EY439" s="767"/>
      <c r="EZ439" s="770"/>
    </row>
    <row r="440" spans="1:156">
      <c r="A440" s="670" t="s">
        <v>107</v>
      </c>
      <c r="B440" s="671" t="s">
        <v>879</v>
      </c>
      <c r="C440" s="827" t="s">
        <v>910</v>
      </c>
      <c r="D440" s="672" t="s">
        <v>880</v>
      </c>
      <c r="E440" s="673">
        <v>13</v>
      </c>
      <c r="F440" s="762"/>
      <c r="G440" s="763"/>
      <c r="H440" s="763"/>
      <c r="I440" s="764"/>
      <c r="J440" s="764"/>
      <c r="K440" s="764"/>
      <c r="L440" s="765"/>
      <c r="M440" s="762"/>
      <c r="N440" s="763"/>
      <c r="O440" s="766"/>
      <c r="P440" s="766"/>
      <c r="Q440" s="763"/>
      <c r="R440" s="763"/>
      <c r="S440" s="763"/>
      <c r="T440" s="763"/>
      <c r="U440" s="763"/>
      <c r="V440" s="764"/>
      <c r="W440" s="767"/>
      <c r="X440" s="765"/>
      <c r="Y440" s="762"/>
      <c r="Z440" s="763"/>
      <c r="AA440" s="763"/>
      <c r="AB440" s="763"/>
      <c r="AC440" s="764"/>
      <c r="AD440" s="767"/>
      <c r="AE440" s="763"/>
      <c r="AF440" s="763"/>
      <c r="AG440" s="763"/>
      <c r="AH440" s="764"/>
      <c r="AI440" s="767"/>
      <c r="AJ440" s="765"/>
      <c r="AK440" s="892">
        <f t="shared" si="419"/>
        <v>0</v>
      </c>
      <c r="AL440" s="884">
        <f t="shared" si="420"/>
        <v>0</v>
      </c>
      <c r="AM440" s="883">
        <f t="shared" si="421"/>
        <v>0</v>
      </c>
      <c r="AN440" s="884">
        <f t="shared" si="422"/>
        <v>0</v>
      </c>
      <c r="AO440" s="883">
        <f t="shared" si="423"/>
        <v>0</v>
      </c>
      <c r="AP440" s="884">
        <f t="shared" si="424"/>
        <v>0</v>
      </c>
      <c r="AQ440" s="768">
        <f t="shared" si="425"/>
        <v>0</v>
      </c>
      <c r="AR440" s="883">
        <f t="shared" si="426"/>
        <v>0</v>
      </c>
      <c r="AS440" s="886">
        <f t="shared" si="427"/>
        <v>0</v>
      </c>
      <c r="AT440" s="888">
        <f t="shared" si="428"/>
        <v>0</v>
      </c>
      <c r="AU440" s="886">
        <f t="shared" si="429"/>
        <v>0</v>
      </c>
      <c r="AV440" s="886">
        <f t="shared" si="430"/>
        <v>0</v>
      </c>
      <c r="AW440" s="888">
        <f t="shared" si="431"/>
        <v>0</v>
      </c>
      <c r="AX440" s="886">
        <f t="shared" si="432"/>
        <v>0</v>
      </c>
      <c r="AY440" s="886">
        <f t="shared" si="433"/>
        <v>0</v>
      </c>
      <c r="AZ440" s="888">
        <f t="shared" si="434"/>
        <v>0</v>
      </c>
      <c r="BA440" s="884">
        <f t="shared" si="435"/>
        <v>0</v>
      </c>
      <c r="BB440" s="883">
        <f t="shared" si="436"/>
        <v>0</v>
      </c>
      <c r="BC440" s="884">
        <f t="shared" si="437"/>
        <v>0</v>
      </c>
      <c r="BD440" s="883">
        <f t="shared" si="438"/>
        <v>0</v>
      </c>
      <c r="BE440" s="886">
        <f t="shared" si="439"/>
        <v>0</v>
      </c>
      <c r="BF440" s="886">
        <f t="shared" si="440"/>
        <v>0</v>
      </c>
      <c r="BG440" s="888">
        <f t="shared" si="441"/>
        <v>0</v>
      </c>
      <c r="BH440" s="886">
        <f t="shared" si="442"/>
        <v>0</v>
      </c>
      <c r="BI440" s="886">
        <f t="shared" si="443"/>
        <v>0</v>
      </c>
      <c r="BJ440" s="890">
        <f t="shared" si="444"/>
        <v>0</v>
      </c>
      <c r="BK440" s="885">
        <f t="shared" si="445"/>
        <v>0</v>
      </c>
      <c r="BL440" s="885">
        <f t="shared" si="446"/>
        <v>0</v>
      </c>
      <c r="BM440" s="762"/>
      <c r="BN440" s="764"/>
      <c r="BO440" s="770"/>
      <c r="BP440" s="763"/>
      <c r="BQ440" s="764"/>
      <c r="BR440" s="770"/>
      <c r="BS440" s="768">
        <f t="shared" si="447"/>
        <v>0</v>
      </c>
      <c r="BT440" s="768">
        <f t="shared" si="448"/>
        <v>0</v>
      </c>
      <c r="BU440" s="771">
        <f t="shared" si="449"/>
        <v>0</v>
      </c>
      <c r="BV440" s="772"/>
      <c r="BW440" s="767"/>
      <c r="BX440" s="765"/>
      <c r="BY440" s="772"/>
      <c r="BZ440" s="767"/>
      <c r="CA440" s="765"/>
      <c r="CB440" s="772"/>
      <c r="CC440" s="767"/>
      <c r="CD440" s="765"/>
      <c r="CE440" s="773">
        <f t="shared" si="450"/>
        <v>0</v>
      </c>
      <c r="CF440" s="774">
        <f t="shared" si="451"/>
        <v>0</v>
      </c>
      <c r="CG440" s="775">
        <f t="shared" si="452"/>
        <v>0</v>
      </c>
      <c r="CH440" s="772"/>
      <c r="CI440" s="767"/>
      <c r="CJ440" s="776"/>
      <c r="CK440" s="874"/>
      <c r="CL440" s="778"/>
      <c r="CM440" s="764"/>
      <c r="CN440" s="764"/>
      <c r="CO440" s="767"/>
      <c r="CP440" s="780"/>
      <c r="CQ440" s="777"/>
      <c r="CR440" s="778"/>
      <c r="CS440" s="778"/>
      <c r="CT440" s="778"/>
      <c r="CU440" s="778"/>
      <c r="CV440" s="764"/>
      <c r="CW440" s="767"/>
      <c r="CX440" s="765"/>
      <c r="CY440" s="777"/>
      <c r="CZ440" s="778"/>
      <c r="DA440" s="778"/>
      <c r="DB440" s="778"/>
      <c r="DC440" s="778"/>
      <c r="DD440" s="767"/>
      <c r="DE440" s="767"/>
      <c r="DF440" s="765"/>
      <c r="DG440" s="892">
        <f t="shared" si="470"/>
        <v>0</v>
      </c>
      <c r="DH440" s="884">
        <f t="shared" si="453"/>
        <v>0</v>
      </c>
      <c r="DI440" s="883">
        <f t="shared" si="471"/>
        <v>0</v>
      </c>
      <c r="DJ440" s="884">
        <f t="shared" si="454"/>
        <v>0</v>
      </c>
      <c r="DK440" s="883">
        <f t="shared" si="472"/>
        <v>0</v>
      </c>
      <c r="DL440" s="884">
        <f t="shared" si="455"/>
        <v>0</v>
      </c>
      <c r="DM440" s="888">
        <f t="shared" si="476"/>
        <v>0</v>
      </c>
      <c r="DN440" s="886">
        <f t="shared" si="456"/>
        <v>0</v>
      </c>
      <c r="DO440" s="886">
        <f t="shared" si="477"/>
        <v>0</v>
      </c>
      <c r="DP440" s="888">
        <f t="shared" si="473"/>
        <v>0</v>
      </c>
      <c r="DQ440" s="886">
        <f t="shared" si="457"/>
        <v>0</v>
      </c>
      <c r="DR440" s="886">
        <f t="shared" si="478"/>
        <v>0</v>
      </c>
      <c r="DS440" s="888">
        <f t="shared" si="474"/>
        <v>0</v>
      </c>
      <c r="DT440" s="886">
        <f t="shared" si="458"/>
        <v>0</v>
      </c>
      <c r="DU440" s="886">
        <f t="shared" si="479"/>
        <v>0</v>
      </c>
      <c r="DV440" s="886">
        <f t="shared" si="459"/>
        <v>0</v>
      </c>
      <c r="DW440" s="888">
        <f t="shared" si="475"/>
        <v>0</v>
      </c>
      <c r="DX440" s="886">
        <f t="shared" si="460"/>
        <v>0</v>
      </c>
      <c r="DY440" s="886">
        <f t="shared" si="461"/>
        <v>0</v>
      </c>
      <c r="DZ440" s="954">
        <f t="shared" si="480"/>
        <v>0</v>
      </c>
      <c r="EA440" s="885">
        <f t="shared" si="462"/>
        <v>0</v>
      </c>
      <c r="EB440" s="885">
        <f t="shared" si="463"/>
        <v>0</v>
      </c>
      <c r="EC440" s="772"/>
      <c r="ED440" s="767"/>
      <c r="EE440" s="770"/>
      <c r="EF440" s="764"/>
      <c r="EG440" s="767"/>
      <c r="EH440" s="782"/>
      <c r="EI440" s="774">
        <f t="shared" si="464"/>
        <v>0</v>
      </c>
      <c r="EJ440" s="774">
        <f t="shared" si="465"/>
        <v>0</v>
      </c>
      <c r="EK440" s="775">
        <f t="shared" si="466"/>
        <v>0</v>
      </c>
      <c r="EL440" s="772"/>
      <c r="EM440" s="767"/>
      <c r="EN440" s="770"/>
      <c r="EO440" s="772"/>
      <c r="EP440" s="767"/>
      <c r="EQ440" s="782"/>
      <c r="ER440" s="772"/>
      <c r="ES440" s="767"/>
      <c r="ET440" s="770"/>
      <c r="EU440" s="774">
        <f t="shared" si="467"/>
        <v>0</v>
      </c>
      <c r="EV440" s="774">
        <f t="shared" si="468"/>
        <v>0</v>
      </c>
      <c r="EW440" s="775">
        <f t="shared" si="469"/>
        <v>0</v>
      </c>
      <c r="EX440" s="772"/>
      <c r="EY440" s="767"/>
      <c r="EZ440" s="770"/>
    </row>
    <row r="441" spans="1:156">
      <c r="A441" s="670" t="s">
        <v>107</v>
      </c>
      <c r="B441" s="671" t="s">
        <v>881</v>
      </c>
      <c r="C441" s="840"/>
      <c r="D441" s="672">
        <v>219921</v>
      </c>
      <c r="E441" s="673">
        <v>13</v>
      </c>
      <c r="F441" s="762"/>
      <c r="G441" s="763"/>
      <c r="H441" s="763"/>
      <c r="I441" s="764"/>
      <c r="J441" s="764"/>
      <c r="K441" s="764"/>
      <c r="L441" s="765"/>
      <c r="M441" s="762"/>
      <c r="N441" s="763"/>
      <c r="O441" s="766"/>
      <c r="P441" s="766"/>
      <c r="Q441" s="763"/>
      <c r="R441" s="763"/>
      <c r="S441" s="763"/>
      <c r="T441" s="763"/>
      <c r="U441" s="763"/>
      <c r="V441" s="764"/>
      <c r="W441" s="767"/>
      <c r="X441" s="765"/>
      <c r="Y441" s="762"/>
      <c r="Z441" s="763"/>
      <c r="AA441" s="763"/>
      <c r="AB441" s="763"/>
      <c r="AC441" s="764"/>
      <c r="AD441" s="767"/>
      <c r="AE441" s="763"/>
      <c r="AF441" s="763"/>
      <c r="AG441" s="763"/>
      <c r="AH441" s="764"/>
      <c r="AI441" s="767"/>
      <c r="AJ441" s="765"/>
      <c r="AK441" s="892">
        <f t="shared" si="419"/>
        <v>0</v>
      </c>
      <c r="AL441" s="884">
        <f t="shared" si="420"/>
        <v>0</v>
      </c>
      <c r="AM441" s="883">
        <f t="shared" si="421"/>
        <v>0</v>
      </c>
      <c r="AN441" s="884">
        <f t="shared" si="422"/>
        <v>0</v>
      </c>
      <c r="AO441" s="883">
        <f t="shared" si="423"/>
        <v>0</v>
      </c>
      <c r="AP441" s="884">
        <f t="shared" si="424"/>
        <v>0</v>
      </c>
      <c r="AQ441" s="768">
        <f t="shared" si="425"/>
        <v>0</v>
      </c>
      <c r="AR441" s="883">
        <f t="shared" si="426"/>
        <v>0</v>
      </c>
      <c r="AS441" s="886">
        <f t="shared" si="427"/>
        <v>0</v>
      </c>
      <c r="AT441" s="888">
        <f t="shared" si="428"/>
        <v>0</v>
      </c>
      <c r="AU441" s="886">
        <f t="shared" si="429"/>
        <v>0</v>
      </c>
      <c r="AV441" s="886">
        <f t="shared" si="430"/>
        <v>0</v>
      </c>
      <c r="AW441" s="888">
        <f t="shared" si="431"/>
        <v>0</v>
      </c>
      <c r="AX441" s="886">
        <f t="shared" si="432"/>
        <v>0</v>
      </c>
      <c r="AY441" s="886">
        <f t="shared" si="433"/>
        <v>0</v>
      </c>
      <c r="AZ441" s="888">
        <f t="shared" si="434"/>
        <v>0</v>
      </c>
      <c r="BA441" s="884">
        <f t="shared" si="435"/>
        <v>0</v>
      </c>
      <c r="BB441" s="883">
        <f t="shared" si="436"/>
        <v>0</v>
      </c>
      <c r="BC441" s="884">
        <f t="shared" si="437"/>
        <v>0</v>
      </c>
      <c r="BD441" s="883">
        <f t="shared" si="438"/>
        <v>0</v>
      </c>
      <c r="BE441" s="886">
        <f t="shared" si="439"/>
        <v>0</v>
      </c>
      <c r="BF441" s="886">
        <f t="shared" si="440"/>
        <v>0</v>
      </c>
      <c r="BG441" s="888">
        <f t="shared" si="441"/>
        <v>0</v>
      </c>
      <c r="BH441" s="886">
        <f t="shared" si="442"/>
        <v>0</v>
      </c>
      <c r="BI441" s="886">
        <f t="shared" si="443"/>
        <v>0</v>
      </c>
      <c r="BJ441" s="890">
        <f t="shared" si="444"/>
        <v>0</v>
      </c>
      <c r="BK441" s="885">
        <f t="shared" si="445"/>
        <v>0</v>
      </c>
      <c r="BL441" s="885">
        <f t="shared" si="446"/>
        <v>0</v>
      </c>
      <c r="BM441" s="762"/>
      <c r="BN441" s="764"/>
      <c r="BO441" s="770"/>
      <c r="BP441" s="763"/>
      <c r="BQ441" s="764"/>
      <c r="BR441" s="770"/>
      <c r="BS441" s="768">
        <f t="shared" si="447"/>
        <v>0</v>
      </c>
      <c r="BT441" s="768">
        <f t="shared" si="448"/>
        <v>0</v>
      </c>
      <c r="BU441" s="771">
        <f t="shared" si="449"/>
        <v>0</v>
      </c>
      <c r="BV441" s="772"/>
      <c r="BW441" s="767"/>
      <c r="BX441" s="765"/>
      <c r="BY441" s="772"/>
      <c r="BZ441" s="767"/>
      <c r="CA441" s="765"/>
      <c r="CB441" s="772"/>
      <c r="CC441" s="767"/>
      <c r="CD441" s="765"/>
      <c r="CE441" s="773">
        <f t="shared" si="450"/>
        <v>0</v>
      </c>
      <c r="CF441" s="774">
        <f t="shared" si="451"/>
        <v>0</v>
      </c>
      <c r="CG441" s="775">
        <f t="shared" si="452"/>
        <v>0</v>
      </c>
      <c r="CH441" s="772"/>
      <c r="CI441" s="767"/>
      <c r="CJ441" s="776"/>
      <c r="CK441" s="874"/>
      <c r="CL441" s="778"/>
      <c r="CM441" s="764"/>
      <c r="CN441" s="764"/>
      <c r="CO441" s="767"/>
      <c r="CP441" s="780"/>
      <c r="CQ441" s="777"/>
      <c r="CR441" s="778"/>
      <c r="CS441" s="778"/>
      <c r="CT441" s="778"/>
      <c r="CU441" s="778"/>
      <c r="CV441" s="764"/>
      <c r="CW441" s="767"/>
      <c r="CX441" s="765"/>
      <c r="CY441" s="777"/>
      <c r="CZ441" s="778"/>
      <c r="DA441" s="778"/>
      <c r="DB441" s="778"/>
      <c r="DC441" s="778"/>
      <c r="DD441" s="767"/>
      <c r="DE441" s="767"/>
      <c r="DF441" s="765"/>
      <c r="DG441" s="892">
        <f t="shared" si="470"/>
        <v>0</v>
      </c>
      <c r="DH441" s="884">
        <f t="shared" si="453"/>
        <v>0</v>
      </c>
      <c r="DI441" s="883">
        <f t="shared" si="471"/>
        <v>0</v>
      </c>
      <c r="DJ441" s="884">
        <f t="shared" si="454"/>
        <v>0</v>
      </c>
      <c r="DK441" s="883">
        <f t="shared" si="472"/>
        <v>0</v>
      </c>
      <c r="DL441" s="884">
        <f t="shared" si="455"/>
        <v>0</v>
      </c>
      <c r="DM441" s="888">
        <f t="shared" si="476"/>
        <v>0</v>
      </c>
      <c r="DN441" s="886">
        <f t="shared" si="456"/>
        <v>0</v>
      </c>
      <c r="DO441" s="886">
        <f t="shared" si="477"/>
        <v>0</v>
      </c>
      <c r="DP441" s="888">
        <f t="shared" si="473"/>
        <v>0</v>
      </c>
      <c r="DQ441" s="886">
        <f t="shared" si="457"/>
        <v>0</v>
      </c>
      <c r="DR441" s="886">
        <f t="shared" si="478"/>
        <v>0</v>
      </c>
      <c r="DS441" s="888">
        <f t="shared" si="474"/>
        <v>0</v>
      </c>
      <c r="DT441" s="886">
        <f t="shared" si="458"/>
        <v>0</v>
      </c>
      <c r="DU441" s="886">
        <f t="shared" si="479"/>
        <v>0</v>
      </c>
      <c r="DV441" s="886">
        <f t="shared" si="459"/>
        <v>0</v>
      </c>
      <c r="DW441" s="888">
        <f t="shared" si="475"/>
        <v>0</v>
      </c>
      <c r="DX441" s="886">
        <f t="shared" si="460"/>
        <v>0</v>
      </c>
      <c r="DY441" s="886">
        <f t="shared" si="461"/>
        <v>0</v>
      </c>
      <c r="DZ441" s="954">
        <f t="shared" si="480"/>
        <v>0</v>
      </c>
      <c r="EA441" s="885">
        <f t="shared" si="462"/>
        <v>0</v>
      </c>
      <c r="EB441" s="885">
        <f t="shared" si="463"/>
        <v>0</v>
      </c>
      <c r="EC441" s="772"/>
      <c r="ED441" s="767"/>
      <c r="EE441" s="770"/>
      <c r="EF441" s="764"/>
      <c r="EG441" s="767"/>
      <c r="EH441" s="782"/>
      <c r="EI441" s="774">
        <f t="shared" si="464"/>
        <v>0</v>
      </c>
      <c r="EJ441" s="774">
        <f t="shared" si="465"/>
        <v>0</v>
      </c>
      <c r="EK441" s="775">
        <f t="shared" si="466"/>
        <v>0</v>
      </c>
      <c r="EL441" s="772"/>
      <c r="EM441" s="767"/>
      <c r="EN441" s="770"/>
      <c r="EO441" s="772"/>
      <c r="EP441" s="767"/>
      <c r="EQ441" s="782"/>
      <c r="ER441" s="772"/>
      <c r="ES441" s="767"/>
      <c r="ET441" s="770"/>
      <c r="EU441" s="774">
        <f t="shared" si="467"/>
        <v>0</v>
      </c>
      <c r="EV441" s="774">
        <f t="shared" si="468"/>
        <v>0</v>
      </c>
      <c r="EW441" s="775">
        <f t="shared" si="469"/>
        <v>0</v>
      </c>
      <c r="EX441" s="772"/>
      <c r="EY441" s="767"/>
      <c r="EZ441" s="770"/>
    </row>
    <row r="442" spans="1:156">
      <c r="A442" s="670" t="s">
        <v>107</v>
      </c>
      <c r="B442" s="671" t="s">
        <v>882</v>
      </c>
      <c r="C442" s="840"/>
      <c r="D442" s="672">
        <v>221591</v>
      </c>
      <c r="E442" s="673">
        <v>13</v>
      </c>
      <c r="F442" s="762"/>
      <c r="G442" s="763"/>
      <c r="H442" s="763"/>
      <c r="I442" s="764"/>
      <c r="J442" s="764"/>
      <c r="K442" s="764"/>
      <c r="L442" s="765"/>
      <c r="M442" s="762"/>
      <c r="N442" s="763"/>
      <c r="O442" s="766"/>
      <c r="P442" s="766"/>
      <c r="Q442" s="763"/>
      <c r="R442" s="763"/>
      <c r="S442" s="763"/>
      <c r="T442" s="763"/>
      <c r="U442" s="763"/>
      <c r="V442" s="764"/>
      <c r="W442" s="767"/>
      <c r="X442" s="765"/>
      <c r="Y442" s="762"/>
      <c r="Z442" s="763"/>
      <c r="AA442" s="763"/>
      <c r="AB442" s="763"/>
      <c r="AC442" s="764"/>
      <c r="AD442" s="767"/>
      <c r="AE442" s="763"/>
      <c r="AF442" s="763"/>
      <c r="AG442" s="763"/>
      <c r="AH442" s="764"/>
      <c r="AI442" s="767"/>
      <c r="AJ442" s="765"/>
      <c r="AK442" s="892">
        <f t="shared" si="419"/>
        <v>0</v>
      </c>
      <c r="AL442" s="884">
        <f t="shared" si="420"/>
        <v>0</v>
      </c>
      <c r="AM442" s="883">
        <f t="shared" si="421"/>
        <v>0</v>
      </c>
      <c r="AN442" s="884">
        <f t="shared" si="422"/>
        <v>0</v>
      </c>
      <c r="AO442" s="883">
        <f t="shared" si="423"/>
        <v>0</v>
      </c>
      <c r="AP442" s="884">
        <f t="shared" si="424"/>
        <v>0</v>
      </c>
      <c r="AQ442" s="768">
        <f t="shared" si="425"/>
        <v>0</v>
      </c>
      <c r="AR442" s="883">
        <f t="shared" si="426"/>
        <v>0</v>
      </c>
      <c r="AS442" s="886">
        <f t="shared" si="427"/>
        <v>0</v>
      </c>
      <c r="AT442" s="888">
        <f t="shared" si="428"/>
        <v>0</v>
      </c>
      <c r="AU442" s="886">
        <f t="shared" si="429"/>
        <v>0</v>
      </c>
      <c r="AV442" s="886">
        <f t="shared" si="430"/>
        <v>0</v>
      </c>
      <c r="AW442" s="888">
        <f t="shared" si="431"/>
        <v>0</v>
      </c>
      <c r="AX442" s="886">
        <f t="shared" si="432"/>
        <v>0</v>
      </c>
      <c r="AY442" s="886">
        <f t="shared" si="433"/>
        <v>0</v>
      </c>
      <c r="AZ442" s="888">
        <f t="shared" si="434"/>
        <v>0</v>
      </c>
      <c r="BA442" s="884">
        <f t="shared" si="435"/>
        <v>0</v>
      </c>
      <c r="BB442" s="883">
        <f t="shared" si="436"/>
        <v>0</v>
      </c>
      <c r="BC442" s="884">
        <f t="shared" si="437"/>
        <v>0</v>
      </c>
      <c r="BD442" s="883">
        <f t="shared" si="438"/>
        <v>0</v>
      </c>
      <c r="BE442" s="886">
        <f t="shared" si="439"/>
        <v>0</v>
      </c>
      <c r="BF442" s="886">
        <f t="shared" si="440"/>
        <v>0</v>
      </c>
      <c r="BG442" s="888">
        <f t="shared" si="441"/>
        <v>0</v>
      </c>
      <c r="BH442" s="886">
        <f t="shared" si="442"/>
        <v>0</v>
      </c>
      <c r="BI442" s="886">
        <f t="shared" si="443"/>
        <v>0</v>
      </c>
      <c r="BJ442" s="890">
        <f t="shared" si="444"/>
        <v>0</v>
      </c>
      <c r="BK442" s="885">
        <f t="shared" si="445"/>
        <v>0</v>
      </c>
      <c r="BL442" s="885">
        <f t="shared" si="446"/>
        <v>0</v>
      </c>
      <c r="BM442" s="762"/>
      <c r="BN442" s="764"/>
      <c r="BO442" s="770"/>
      <c r="BP442" s="763"/>
      <c r="BQ442" s="764"/>
      <c r="BR442" s="770"/>
      <c r="BS442" s="768">
        <f t="shared" si="447"/>
        <v>0</v>
      </c>
      <c r="BT442" s="768">
        <f t="shared" si="448"/>
        <v>0</v>
      </c>
      <c r="BU442" s="771">
        <f t="shared" si="449"/>
        <v>0</v>
      </c>
      <c r="BV442" s="772"/>
      <c r="BW442" s="767"/>
      <c r="BX442" s="765"/>
      <c r="BY442" s="772"/>
      <c r="BZ442" s="767"/>
      <c r="CA442" s="765"/>
      <c r="CB442" s="772"/>
      <c r="CC442" s="767"/>
      <c r="CD442" s="765"/>
      <c r="CE442" s="773">
        <f t="shared" si="450"/>
        <v>0</v>
      </c>
      <c r="CF442" s="774">
        <f t="shared" si="451"/>
        <v>0</v>
      </c>
      <c r="CG442" s="775">
        <f t="shared" si="452"/>
        <v>0</v>
      </c>
      <c r="CH442" s="772"/>
      <c r="CI442" s="767"/>
      <c r="CJ442" s="776"/>
      <c r="CK442" s="874"/>
      <c r="CL442" s="778"/>
      <c r="CM442" s="764"/>
      <c r="CN442" s="764"/>
      <c r="CO442" s="767"/>
      <c r="CP442" s="780"/>
      <c r="CQ442" s="777"/>
      <c r="CR442" s="778"/>
      <c r="CS442" s="778"/>
      <c r="CT442" s="778"/>
      <c r="CU442" s="778"/>
      <c r="CV442" s="764"/>
      <c r="CW442" s="767"/>
      <c r="CX442" s="765"/>
      <c r="CY442" s="777"/>
      <c r="CZ442" s="778"/>
      <c r="DA442" s="778"/>
      <c r="DB442" s="778"/>
      <c r="DC442" s="778"/>
      <c r="DD442" s="767"/>
      <c r="DE442" s="767"/>
      <c r="DF442" s="765"/>
      <c r="DG442" s="892">
        <f t="shared" si="470"/>
        <v>0</v>
      </c>
      <c r="DH442" s="884">
        <f t="shared" si="453"/>
        <v>0</v>
      </c>
      <c r="DI442" s="883">
        <f t="shared" si="471"/>
        <v>0</v>
      </c>
      <c r="DJ442" s="884">
        <f t="shared" si="454"/>
        <v>0</v>
      </c>
      <c r="DK442" s="883">
        <f t="shared" si="472"/>
        <v>0</v>
      </c>
      <c r="DL442" s="884">
        <f t="shared" si="455"/>
        <v>0</v>
      </c>
      <c r="DM442" s="888">
        <f t="shared" si="476"/>
        <v>0</v>
      </c>
      <c r="DN442" s="886">
        <f t="shared" si="456"/>
        <v>0</v>
      </c>
      <c r="DO442" s="886">
        <f t="shared" si="477"/>
        <v>0</v>
      </c>
      <c r="DP442" s="888">
        <f t="shared" si="473"/>
        <v>0</v>
      </c>
      <c r="DQ442" s="886">
        <f t="shared" si="457"/>
        <v>0</v>
      </c>
      <c r="DR442" s="886">
        <f t="shared" si="478"/>
        <v>0</v>
      </c>
      <c r="DS442" s="888">
        <f t="shared" si="474"/>
        <v>0</v>
      </c>
      <c r="DT442" s="886">
        <f t="shared" si="458"/>
        <v>0</v>
      </c>
      <c r="DU442" s="886">
        <f t="shared" si="479"/>
        <v>0</v>
      </c>
      <c r="DV442" s="886">
        <f t="shared" si="459"/>
        <v>0</v>
      </c>
      <c r="DW442" s="888">
        <f t="shared" si="475"/>
        <v>0</v>
      </c>
      <c r="DX442" s="886">
        <f t="shared" si="460"/>
        <v>0</v>
      </c>
      <c r="DY442" s="886">
        <f t="shared" si="461"/>
        <v>0</v>
      </c>
      <c r="DZ442" s="954">
        <f t="shared" si="480"/>
        <v>0</v>
      </c>
      <c r="EA442" s="885">
        <f t="shared" si="462"/>
        <v>0</v>
      </c>
      <c r="EB442" s="885">
        <f t="shared" si="463"/>
        <v>0</v>
      </c>
      <c r="EC442" s="772"/>
      <c r="ED442" s="767"/>
      <c r="EE442" s="770"/>
      <c r="EF442" s="764"/>
      <c r="EG442" s="767"/>
      <c r="EH442" s="782"/>
      <c r="EI442" s="774">
        <f t="shared" si="464"/>
        <v>0</v>
      </c>
      <c r="EJ442" s="774">
        <f t="shared" si="465"/>
        <v>0</v>
      </c>
      <c r="EK442" s="775">
        <f t="shared" si="466"/>
        <v>0</v>
      </c>
      <c r="EL442" s="772"/>
      <c r="EM442" s="767"/>
      <c r="EN442" s="770"/>
      <c r="EO442" s="772"/>
      <c r="EP442" s="767"/>
      <c r="EQ442" s="782"/>
      <c r="ER442" s="772"/>
      <c r="ES442" s="767"/>
      <c r="ET442" s="770"/>
      <c r="EU442" s="774">
        <f t="shared" si="467"/>
        <v>0</v>
      </c>
      <c r="EV442" s="774">
        <f t="shared" si="468"/>
        <v>0</v>
      </c>
      <c r="EW442" s="775">
        <f t="shared" si="469"/>
        <v>0</v>
      </c>
      <c r="EX442" s="772"/>
      <c r="EY442" s="767"/>
      <c r="EZ442" s="770"/>
    </row>
    <row r="443" spans="1:156">
      <c r="A443" s="670" t="s">
        <v>107</v>
      </c>
      <c r="B443" s="671" t="s">
        <v>883</v>
      </c>
      <c r="C443" s="840"/>
      <c r="D443" s="672">
        <v>221430</v>
      </c>
      <c r="E443" s="673">
        <v>13</v>
      </c>
      <c r="F443" s="762"/>
      <c r="G443" s="763"/>
      <c r="H443" s="763"/>
      <c r="I443" s="764"/>
      <c r="J443" s="764"/>
      <c r="K443" s="764"/>
      <c r="L443" s="765"/>
      <c r="M443" s="762"/>
      <c r="N443" s="763"/>
      <c r="O443" s="766"/>
      <c r="P443" s="766"/>
      <c r="Q443" s="763"/>
      <c r="R443" s="763"/>
      <c r="S443" s="763"/>
      <c r="T443" s="763"/>
      <c r="U443" s="763"/>
      <c r="V443" s="764"/>
      <c r="W443" s="767"/>
      <c r="X443" s="765"/>
      <c r="Y443" s="762"/>
      <c r="Z443" s="763"/>
      <c r="AA443" s="763"/>
      <c r="AB443" s="763"/>
      <c r="AC443" s="764"/>
      <c r="AD443" s="767"/>
      <c r="AE443" s="763"/>
      <c r="AF443" s="763"/>
      <c r="AG443" s="763"/>
      <c r="AH443" s="764"/>
      <c r="AI443" s="767"/>
      <c r="AJ443" s="765"/>
      <c r="AK443" s="892">
        <f t="shared" si="419"/>
        <v>0</v>
      </c>
      <c r="AL443" s="884">
        <f t="shared" si="420"/>
        <v>0</v>
      </c>
      <c r="AM443" s="883">
        <f t="shared" si="421"/>
        <v>0</v>
      </c>
      <c r="AN443" s="884">
        <f t="shared" si="422"/>
        <v>0</v>
      </c>
      <c r="AO443" s="883">
        <f t="shared" si="423"/>
        <v>0</v>
      </c>
      <c r="AP443" s="884">
        <f t="shared" si="424"/>
        <v>0</v>
      </c>
      <c r="AQ443" s="768">
        <f t="shared" si="425"/>
        <v>0</v>
      </c>
      <c r="AR443" s="883">
        <f t="shared" si="426"/>
        <v>0</v>
      </c>
      <c r="AS443" s="886">
        <f t="shared" si="427"/>
        <v>0</v>
      </c>
      <c r="AT443" s="888">
        <f t="shared" si="428"/>
        <v>0</v>
      </c>
      <c r="AU443" s="886">
        <f t="shared" si="429"/>
        <v>0</v>
      </c>
      <c r="AV443" s="886">
        <f t="shared" si="430"/>
        <v>0</v>
      </c>
      <c r="AW443" s="888">
        <f t="shared" si="431"/>
        <v>0</v>
      </c>
      <c r="AX443" s="886">
        <f t="shared" si="432"/>
        <v>0</v>
      </c>
      <c r="AY443" s="886">
        <f t="shared" si="433"/>
        <v>0</v>
      </c>
      <c r="AZ443" s="888">
        <f t="shared" si="434"/>
        <v>0</v>
      </c>
      <c r="BA443" s="884">
        <f t="shared" si="435"/>
        <v>0</v>
      </c>
      <c r="BB443" s="883">
        <f t="shared" si="436"/>
        <v>0</v>
      </c>
      <c r="BC443" s="884">
        <f t="shared" si="437"/>
        <v>0</v>
      </c>
      <c r="BD443" s="883">
        <f t="shared" si="438"/>
        <v>0</v>
      </c>
      <c r="BE443" s="886">
        <f t="shared" si="439"/>
        <v>0</v>
      </c>
      <c r="BF443" s="886">
        <f t="shared" si="440"/>
        <v>0</v>
      </c>
      <c r="BG443" s="888">
        <f t="shared" si="441"/>
        <v>0</v>
      </c>
      <c r="BH443" s="886">
        <f t="shared" si="442"/>
        <v>0</v>
      </c>
      <c r="BI443" s="886">
        <f t="shared" si="443"/>
        <v>0</v>
      </c>
      <c r="BJ443" s="890">
        <f t="shared" si="444"/>
        <v>0</v>
      </c>
      <c r="BK443" s="885">
        <f t="shared" si="445"/>
        <v>0</v>
      </c>
      <c r="BL443" s="885">
        <f t="shared" si="446"/>
        <v>0</v>
      </c>
      <c r="BM443" s="762"/>
      <c r="BN443" s="764"/>
      <c r="BO443" s="770"/>
      <c r="BP443" s="763"/>
      <c r="BQ443" s="764"/>
      <c r="BR443" s="770"/>
      <c r="BS443" s="768">
        <f t="shared" si="447"/>
        <v>0</v>
      </c>
      <c r="BT443" s="768">
        <f t="shared" si="448"/>
        <v>0</v>
      </c>
      <c r="BU443" s="771">
        <f t="shared" si="449"/>
        <v>0</v>
      </c>
      <c r="BV443" s="772"/>
      <c r="BW443" s="767"/>
      <c r="BX443" s="765"/>
      <c r="BY443" s="772"/>
      <c r="BZ443" s="767"/>
      <c r="CA443" s="765"/>
      <c r="CB443" s="772"/>
      <c r="CC443" s="767"/>
      <c r="CD443" s="765"/>
      <c r="CE443" s="773">
        <f t="shared" si="450"/>
        <v>0</v>
      </c>
      <c r="CF443" s="774">
        <f t="shared" si="451"/>
        <v>0</v>
      </c>
      <c r="CG443" s="775">
        <f t="shared" si="452"/>
        <v>0</v>
      </c>
      <c r="CH443" s="772"/>
      <c r="CI443" s="767"/>
      <c r="CJ443" s="776"/>
      <c r="CK443" s="874"/>
      <c r="CL443" s="778"/>
      <c r="CM443" s="764"/>
      <c r="CN443" s="764"/>
      <c r="CO443" s="767"/>
      <c r="CP443" s="780"/>
      <c r="CQ443" s="777"/>
      <c r="CR443" s="778"/>
      <c r="CS443" s="778"/>
      <c r="CT443" s="778"/>
      <c r="CU443" s="778"/>
      <c r="CV443" s="764"/>
      <c r="CW443" s="767"/>
      <c r="CX443" s="765"/>
      <c r="CY443" s="777"/>
      <c r="CZ443" s="778"/>
      <c r="DA443" s="778"/>
      <c r="DB443" s="778"/>
      <c r="DC443" s="778"/>
      <c r="DD443" s="767"/>
      <c r="DE443" s="767"/>
      <c r="DF443" s="765"/>
      <c r="DG443" s="892">
        <f t="shared" si="470"/>
        <v>0</v>
      </c>
      <c r="DH443" s="884">
        <f t="shared" si="453"/>
        <v>0</v>
      </c>
      <c r="DI443" s="883">
        <f t="shared" si="471"/>
        <v>0</v>
      </c>
      <c r="DJ443" s="884">
        <f t="shared" si="454"/>
        <v>0</v>
      </c>
      <c r="DK443" s="883">
        <f t="shared" si="472"/>
        <v>0</v>
      </c>
      <c r="DL443" s="884">
        <f t="shared" si="455"/>
        <v>0</v>
      </c>
      <c r="DM443" s="888">
        <f t="shared" si="476"/>
        <v>0</v>
      </c>
      <c r="DN443" s="886">
        <f t="shared" si="456"/>
        <v>0</v>
      </c>
      <c r="DO443" s="886">
        <f t="shared" si="477"/>
        <v>0</v>
      </c>
      <c r="DP443" s="888">
        <f t="shared" si="473"/>
        <v>0</v>
      </c>
      <c r="DQ443" s="886">
        <f t="shared" si="457"/>
        <v>0</v>
      </c>
      <c r="DR443" s="886">
        <f t="shared" si="478"/>
        <v>0</v>
      </c>
      <c r="DS443" s="888">
        <f t="shared" si="474"/>
        <v>0</v>
      </c>
      <c r="DT443" s="886">
        <f t="shared" si="458"/>
        <v>0</v>
      </c>
      <c r="DU443" s="886">
        <f t="shared" si="479"/>
        <v>0</v>
      </c>
      <c r="DV443" s="886">
        <f t="shared" si="459"/>
        <v>0</v>
      </c>
      <c r="DW443" s="888">
        <f t="shared" si="475"/>
        <v>0</v>
      </c>
      <c r="DX443" s="886">
        <f t="shared" si="460"/>
        <v>0</v>
      </c>
      <c r="DY443" s="886">
        <f t="shared" si="461"/>
        <v>0</v>
      </c>
      <c r="DZ443" s="954">
        <f t="shared" si="480"/>
        <v>0</v>
      </c>
      <c r="EA443" s="885">
        <f t="shared" si="462"/>
        <v>0</v>
      </c>
      <c r="EB443" s="885">
        <f t="shared" si="463"/>
        <v>0</v>
      </c>
      <c r="EC443" s="772"/>
      <c r="ED443" s="767"/>
      <c r="EE443" s="770"/>
      <c r="EF443" s="764"/>
      <c r="EG443" s="767"/>
      <c r="EH443" s="782"/>
      <c r="EI443" s="774">
        <f t="shared" si="464"/>
        <v>0</v>
      </c>
      <c r="EJ443" s="774">
        <f t="shared" si="465"/>
        <v>0</v>
      </c>
      <c r="EK443" s="775">
        <f t="shared" si="466"/>
        <v>0</v>
      </c>
      <c r="EL443" s="772"/>
      <c r="EM443" s="767"/>
      <c r="EN443" s="770"/>
      <c r="EO443" s="772"/>
      <c r="EP443" s="767"/>
      <c r="EQ443" s="782"/>
      <c r="ER443" s="772"/>
      <c r="ES443" s="767"/>
      <c r="ET443" s="770"/>
      <c r="EU443" s="774">
        <f t="shared" si="467"/>
        <v>0</v>
      </c>
      <c r="EV443" s="774">
        <f t="shared" si="468"/>
        <v>0</v>
      </c>
      <c r="EW443" s="775">
        <f t="shared" si="469"/>
        <v>0</v>
      </c>
      <c r="EX443" s="772"/>
      <c r="EY443" s="767"/>
      <c r="EZ443" s="770"/>
    </row>
    <row r="444" spans="1:156">
      <c r="A444" s="670" t="s">
        <v>107</v>
      </c>
      <c r="B444" s="671" t="s">
        <v>884</v>
      </c>
      <c r="C444" s="840"/>
      <c r="D444" s="672">
        <v>219994</v>
      </c>
      <c r="E444" s="673">
        <v>13</v>
      </c>
      <c r="F444" s="762"/>
      <c r="G444" s="763"/>
      <c r="H444" s="763"/>
      <c r="I444" s="764"/>
      <c r="J444" s="764"/>
      <c r="K444" s="764"/>
      <c r="L444" s="765"/>
      <c r="M444" s="762"/>
      <c r="N444" s="763"/>
      <c r="O444" s="766"/>
      <c r="P444" s="766"/>
      <c r="Q444" s="763"/>
      <c r="R444" s="763"/>
      <c r="S444" s="763"/>
      <c r="T444" s="763"/>
      <c r="U444" s="763"/>
      <c r="V444" s="764"/>
      <c r="W444" s="767"/>
      <c r="X444" s="765"/>
      <c r="Y444" s="762"/>
      <c r="Z444" s="763"/>
      <c r="AA444" s="763"/>
      <c r="AB444" s="763"/>
      <c r="AC444" s="764"/>
      <c r="AD444" s="767"/>
      <c r="AE444" s="763"/>
      <c r="AF444" s="763"/>
      <c r="AG444" s="763"/>
      <c r="AH444" s="764"/>
      <c r="AI444" s="767"/>
      <c r="AJ444" s="765"/>
      <c r="AK444" s="892">
        <f t="shared" si="419"/>
        <v>0</v>
      </c>
      <c r="AL444" s="884">
        <f t="shared" si="420"/>
        <v>0</v>
      </c>
      <c r="AM444" s="883">
        <f t="shared" si="421"/>
        <v>0</v>
      </c>
      <c r="AN444" s="884">
        <f t="shared" si="422"/>
        <v>0</v>
      </c>
      <c r="AO444" s="883">
        <f t="shared" si="423"/>
        <v>0</v>
      </c>
      <c r="AP444" s="884">
        <f t="shared" si="424"/>
        <v>0</v>
      </c>
      <c r="AQ444" s="768">
        <f t="shared" si="425"/>
        <v>0</v>
      </c>
      <c r="AR444" s="883">
        <f t="shared" si="426"/>
        <v>0</v>
      </c>
      <c r="AS444" s="886">
        <f t="shared" si="427"/>
        <v>0</v>
      </c>
      <c r="AT444" s="888">
        <f t="shared" si="428"/>
        <v>0</v>
      </c>
      <c r="AU444" s="886">
        <f t="shared" si="429"/>
        <v>0</v>
      </c>
      <c r="AV444" s="886">
        <f t="shared" si="430"/>
        <v>0</v>
      </c>
      <c r="AW444" s="888">
        <f t="shared" si="431"/>
        <v>0</v>
      </c>
      <c r="AX444" s="886">
        <f t="shared" si="432"/>
        <v>0</v>
      </c>
      <c r="AY444" s="886">
        <f t="shared" si="433"/>
        <v>0</v>
      </c>
      <c r="AZ444" s="888">
        <f t="shared" si="434"/>
        <v>0</v>
      </c>
      <c r="BA444" s="884">
        <f t="shared" si="435"/>
        <v>0</v>
      </c>
      <c r="BB444" s="883">
        <f t="shared" si="436"/>
        <v>0</v>
      </c>
      <c r="BC444" s="884">
        <f t="shared" si="437"/>
        <v>0</v>
      </c>
      <c r="BD444" s="883">
        <f t="shared" si="438"/>
        <v>0</v>
      </c>
      <c r="BE444" s="886">
        <f t="shared" si="439"/>
        <v>0</v>
      </c>
      <c r="BF444" s="886">
        <f t="shared" si="440"/>
        <v>0</v>
      </c>
      <c r="BG444" s="888">
        <f t="shared" si="441"/>
        <v>0</v>
      </c>
      <c r="BH444" s="886">
        <f t="shared" si="442"/>
        <v>0</v>
      </c>
      <c r="BI444" s="886">
        <f t="shared" si="443"/>
        <v>0</v>
      </c>
      <c r="BJ444" s="890">
        <f t="shared" si="444"/>
        <v>0</v>
      </c>
      <c r="BK444" s="885">
        <f t="shared" si="445"/>
        <v>0</v>
      </c>
      <c r="BL444" s="885">
        <f t="shared" si="446"/>
        <v>0</v>
      </c>
      <c r="BM444" s="762"/>
      <c r="BN444" s="764"/>
      <c r="BO444" s="770"/>
      <c r="BP444" s="763"/>
      <c r="BQ444" s="764"/>
      <c r="BR444" s="770"/>
      <c r="BS444" s="768">
        <f t="shared" si="447"/>
        <v>0</v>
      </c>
      <c r="BT444" s="768">
        <f t="shared" si="448"/>
        <v>0</v>
      </c>
      <c r="BU444" s="771">
        <f t="shared" si="449"/>
        <v>0</v>
      </c>
      <c r="BV444" s="772"/>
      <c r="BW444" s="767"/>
      <c r="BX444" s="765"/>
      <c r="BY444" s="772"/>
      <c r="BZ444" s="767"/>
      <c r="CA444" s="765"/>
      <c r="CB444" s="772"/>
      <c r="CC444" s="767"/>
      <c r="CD444" s="765"/>
      <c r="CE444" s="773">
        <f t="shared" si="450"/>
        <v>0</v>
      </c>
      <c r="CF444" s="774">
        <f t="shared" si="451"/>
        <v>0</v>
      </c>
      <c r="CG444" s="775">
        <f t="shared" si="452"/>
        <v>0</v>
      </c>
      <c r="CH444" s="772"/>
      <c r="CI444" s="767"/>
      <c r="CJ444" s="776"/>
      <c r="CK444" s="874"/>
      <c r="CL444" s="778"/>
      <c r="CM444" s="764"/>
      <c r="CN444" s="764"/>
      <c r="CO444" s="767"/>
      <c r="CP444" s="780"/>
      <c r="CQ444" s="777"/>
      <c r="CR444" s="778"/>
      <c r="CS444" s="778"/>
      <c r="CT444" s="778"/>
      <c r="CU444" s="778"/>
      <c r="CV444" s="764"/>
      <c r="CW444" s="767"/>
      <c r="CX444" s="765"/>
      <c r="CY444" s="777"/>
      <c r="CZ444" s="778"/>
      <c r="DA444" s="778"/>
      <c r="DB444" s="778"/>
      <c r="DC444" s="778"/>
      <c r="DD444" s="767"/>
      <c r="DE444" s="767"/>
      <c r="DF444" s="765"/>
      <c r="DG444" s="892">
        <f t="shared" si="470"/>
        <v>0</v>
      </c>
      <c r="DH444" s="884">
        <f t="shared" si="453"/>
        <v>0</v>
      </c>
      <c r="DI444" s="883">
        <f t="shared" si="471"/>
        <v>0</v>
      </c>
      <c r="DJ444" s="884">
        <f t="shared" si="454"/>
        <v>0</v>
      </c>
      <c r="DK444" s="883">
        <f t="shared" si="472"/>
        <v>0</v>
      </c>
      <c r="DL444" s="884">
        <f t="shared" si="455"/>
        <v>0</v>
      </c>
      <c r="DM444" s="888">
        <f t="shared" si="476"/>
        <v>0</v>
      </c>
      <c r="DN444" s="886">
        <f t="shared" si="456"/>
        <v>0</v>
      </c>
      <c r="DO444" s="886">
        <f t="shared" si="477"/>
        <v>0</v>
      </c>
      <c r="DP444" s="888">
        <f t="shared" si="473"/>
        <v>0</v>
      </c>
      <c r="DQ444" s="886">
        <f t="shared" si="457"/>
        <v>0</v>
      </c>
      <c r="DR444" s="886">
        <f t="shared" si="478"/>
        <v>0</v>
      </c>
      <c r="DS444" s="888">
        <f t="shared" si="474"/>
        <v>0</v>
      </c>
      <c r="DT444" s="886">
        <f t="shared" si="458"/>
        <v>0</v>
      </c>
      <c r="DU444" s="886">
        <f t="shared" si="479"/>
        <v>0</v>
      </c>
      <c r="DV444" s="886">
        <f t="shared" si="459"/>
        <v>0</v>
      </c>
      <c r="DW444" s="888">
        <f t="shared" si="475"/>
        <v>0</v>
      </c>
      <c r="DX444" s="886">
        <f t="shared" si="460"/>
        <v>0</v>
      </c>
      <c r="DY444" s="886">
        <f t="shared" si="461"/>
        <v>0</v>
      </c>
      <c r="DZ444" s="954">
        <f t="shared" si="480"/>
        <v>0</v>
      </c>
      <c r="EA444" s="885">
        <f t="shared" si="462"/>
        <v>0</v>
      </c>
      <c r="EB444" s="885">
        <f t="shared" si="463"/>
        <v>0</v>
      </c>
      <c r="EC444" s="772"/>
      <c r="ED444" s="767"/>
      <c r="EE444" s="770"/>
      <c r="EF444" s="764"/>
      <c r="EG444" s="767"/>
      <c r="EH444" s="782"/>
      <c r="EI444" s="774">
        <f t="shared" si="464"/>
        <v>0</v>
      </c>
      <c r="EJ444" s="774">
        <f t="shared" si="465"/>
        <v>0</v>
      </c>
      <c r="EK444" s="775">
        <f t="shared" si="466"/>
        <v>0</v>
      </c>
      <c r="EL444" s="772"/>
      <c r="EM444" s="767"/>
      <c r="EN444" s="770"/>
      <c r="EO444" s="772"/>
      <c r="EP444" s="767"/>
      <c r="EQ444" s="782"/>
      <c r="ER444" s="772"/>
      <c r="ES444" s="767"/>
      <c r="ET444" s="770"/>
      <c r="EU444" s="774">
        <f t="shared" si="467"/>
        <v>0</v>
      </c>
      <c r="EV444" s="774">
        <f t="shared" si="468"/>
        <v>0</v>
      </c>
      <c r="EW444" s="775">
        <f t="shared" si="469"/>
        <v>0</v>
      </c>
      <c r="EX444" s="772"/>
      <c r="EY444" s="767"/>
      <c r="EZ444" s="770"/>
    </row>
    <row r="445" spans="1:156">
      <c r="A445" s="670" t="s">
        <v>107</v>
      </c>
      <c r="B445" s="671" t="s">
        <v>885</v>
      </c>
      <c r="C445" s="840"/>
      <c r="D445" s="672">
        <v>220127</v>
      </c>
      <c r="E445" s="673">
        <v>13</v>
      </c>
      <c r="F445" s="762"/>
      <c r="G445" s="763"/>
      <c r="H445" s="763"/>
      <c r="I445" s="764"/>
      <c r="J445" s="764"/>
      <c r="K445" s="764"/>
      <c r="L445" s="765"/>
      <c r="M445" s="762"/>
      <c r="N445" s="763"/>
      <c r="O445" s="766"/>
      <c r="P445" s="766"/>
      <c r="Q445" s="763"/>
      <c r="R445" s="763"/>
      <c r="S445" s="763"/>
      <c r="T445" s="763"/>
      <c r="U445" s="763"/>
      <c r="V445" s="764"/>
      <c r="W445" s="767"/>
      <c r="X445" s="765"/>
      <c r="Y445" s="762"/>
      <c r="Z445" s="763"/>
      <c r="AA445" s="763"/>
      <c r="AB445" s="763"/>
      <c r="AC445" s="764"/>
      <c r="AD445" s="767"/>
      <c r="AE445" s="763"/>
      <c r="AF445" s="763"/>
      <c r="AG445" s="763"/>
      <c r="AH445" s="764"/>
      <c r="AI445" s="767"/>
      <c r="AJ445" s="765"/>
      <c r="AK445" s="892">
        <f t="shared" si="419"/>
        <v>0</v>
      </c>
      <c r="AL445" s="884">
        <f t="shared" si="420"/>
        <v>0</v>
      </c>
      <c r="AM445" s="883">
        <f t="shared" si="421"/>
        <v>0</v>
      </c>
      <c r="AN445" s="884">
        <f t="shared" si="422"/>
        <v>0</v>
      </c>
      <c r="AO445" s="883">
        <f t="shared" si="423"/>
        <v>0</v>
      </c>
      <c r="AP445" s="884">
        <f t="shared" si="424"/>
        <v>0</v>
      </c>
      <c r="AQ445" s="768">
        <f t="shared" si="425"/>
        <v>0</v>
      </c>
      <c r="AR445" s="883">
        <f t="shared" si="426"/>
        <v>0</v>
      </c>
      <c r="AS445" s="886">
        <f t="shared" si="427"/>
        <v>0</v>
      </c>
      <c r="AT445" s="888">
        <f t="shared" si="428"/>
        <v>0</v>
      </c>
      <c r="AU445" s="886">
        <f t="shared" si="429"/>
        <v>0</v>
      </c>
      <c r="AV445" s="886">
        <f t="shared" si="430"/>
        <v>0</v>
      </c>
      <c r="AW445" s="888">
        <f t="shared" si="431"/>
        <v>0</v>
      </c>
      <c r="AX445" s="886">
        <f t="shared" si="432"/>
        <v>0</v>
      </c>
      <c r="AY445" s="886">
        <f t="shared" si="433"/>
        <v>0</v>
      </c>
      <c r="AZ445" s="888">
        <f t="shared" si="434"/>
        <v>0</v>
      </c>
      <c r="BA445" s="884">
        <f t="shared" si="435"/>
        <v>0</v>
      </c>
      <c r="BB445" s="883">
        <f t="shared" si="436"/>
        <v>0</v>
      </c>
      <c r="BC445" s="884">
        <f t="shared" si="437"/>
        <v>0</v>
      </c>
      <c r="BD445" s="883">
        <f t="shared" si="438"/>
        <v>0</v>
      </c>
      <c r="BE445" s="886">
        <f t="shared" si="439"/>
        <v>0</v>
      </c>
      <c r="BF445" s="886">
        <f t="shared" si="440"/>
        <v>0</v>
      </c>
      <c r="BG445" s="888">
        <f t="shared" si="441"/>
        <v>0</v>
      </c>
      <c r="BH445" s="886">
        <f t="shared" si="442"/>
        <v>0</v>
      </c>
      <c r="BI445" s="886">
        <f t="shared" si="443"/>
        <v>0</v>
      </c>
      <c r="BJ445" s="890">
        <f t="shared" si="444"/>
        <v>0</v>
      </c>
      <c r="BK445" s="885">
        <f t="shared" si="445"/>
        <v>0</v>
      </c>
      <c r="BL445" s="885">
        <f t="shared" si="446"/>
        <v>0</v>
      </c>
      <c r="BM445" s="762"/>
      <c r="BN445" s="764"/>
      <c r="BO445" s="770"/>
      <c r="BP445" s="763"/>
      <c r="BQ445" s="764"/>
      <c r="BR445" s="770"/>
      <c r="BS445" s="768">
        <f t="shared" si="447"/>
        <v>0</v>
      </c>
      <c r="BT445" s="768">
        <f t="shared" si="448"/>
        <v>0</v>
      </c>
      <c r="BU445" s="771">
        <f t="shared" si="449"/>
        <v>0</v>
      </c>
      <c r="BV445" s="772"/>
      <c r="BW445" s="767"/>
      <c r="BX445" s="765"/>
      <c r="BY445" s="772"/>
      <c r="BZ445" s="767"/>
      <c r="CA445" s="765"/>
      <c r="CB445" s="772"/>
      <c r="CC445" s="767"/>
      <c r="CD445" s="765"/>
      <c r="CE445" s="773">
        <f t="shared" si="450"/>
        <v>0</v>
      </c>
      <c r="CF445" s="774">
        <f t="shared" si="451"/>
        <v>0</v>
      </c>
      <c r="CG445" s="775">
        <f t="shared" si="452"/>
        <v>0</v>
      </c>
      <c r="CH445" s="772"/>
      <c r="CI445" s="767"/>
      <c r="CJ445" s="776"/>
      <c r="CK445" s="874"/>
      <c r="CL445" s="778"/>
      <c r="CM445" s="764"/>
      <c r="CN445" s="764"/>
      <c r="CO445" s="767"/>
      <c r="CP445" s="780"/>
      <c r="CQ445" s="777"/>
      <c r="CR445" s="778"/>
      <c r="CS445" s="778"/>
      <c r="CT445" s="778"/>
      <c r="CU445" s="778"/>
      <c r="CV445" s="764"/>
      <c r="CW445" s="767"/>
      <c r="CX445" s="765"/>
      <c r="CY445" s="777"/>
      <c r="CZ445" s="778"/>
      <c r="DA445" s="778"/>
      <c r="DB445" s="778"/>
      <c r="DC445" s="778"/>
      <c r="DD445" s="767"/>
      <c r="DE445" s="767"/>
      <c r="DF445" s="765"/>
      <c r="DG445" s="892">
        <f t="shared" si="470"/>
        <v>0</v>
      </c>
      <c r="DH445" s="884">
        <f t="shared" si="453"/>
        <v>0</v>
      </c>
      <c r="DI445" s="883">
        <f t="shared" si="471"/>
        <v>0</v>
      </c>
      <c r="DJ445" s="884">
        <f t="shared" si="454"/>
        <v>0</v>
      </c>
      <c r="DK445" s="883">
        <f t="shared" si="472"/>
        <v>0</v>
      </c>
      <c r="DL445" s="884">
        <f t="shared" si="455"/>
        <v>0</v>
      </c>
      <c r="DM445" s="888">
        <f t="shared" si="476"/>
        <v>0</v>
      </c>
      <c r="DN445" s="886">
        <f t="shared" si="456"/>
        <v>0</v>
      </c>
      <c r="DO445" s="886">
        <f t="shared" si="477"/>
        <v>0</v>
      </c>
      <c r="DP445" s="888">
        <f t="shared" si="473"/>
        <v>0</v>
      </c>
      <c r="DQ445" s="886">
        <f t="shared" si="457"/>
        <v>0</v>
      </c>
      <c r="DR445" s="886">
        <f t="shared" si="478"/>
        <v>0</v>
      </c>
      <c r="DS445" s="888">
        <f t="shared" si="474"/>
        <v>0</v>
      </c>
      <c r="DT445" s="886">
        <f t="shared" si="458"/>
        <v>0</v>
      </c>
      <c r="DU445" s="886">
        <f t="shared" si="479"/>
        <v>0</v>
      </c>
      <c r="DV445" s="886">
        <f t="shared" si="459"/>
        <v>0</v>
      </c>
      <c r="DW445" s="888">
        <f t="shared" si="475"/>
        <v>0</v>
      </c>
      <c r="DX445" s="886">
        <f t="shared" si="460"/>
        <v>0</v>
      </c>
      <c r="DY445" s="886">
        <f t="shared" si="461"/>
        <v>0</v>
      </c>
      <c r="DZ445" s="954">
        <f t="shared" si="480"/>
        <v>0</v>
      </c>
      <c r="EA445" s="885">
        <f t="shared" si="462"/>
        <v>0</v>
      </c>
      <c r="EB445" s="885">
        <f t="shared" si="463"/>
        <v>0</v>
      </c>
      <c r="EC445" s="772"/>
      <c r="ED445" s="767"/>
      <c r="EE445" s="770"/>
      <c r="EF445" s="764"/>
      <c r="EG445" s="767"/>
      <c r="EH445" s="782"/>
      <c r="EI445" s="774">
        <f t="shared" si="464"/>
        <v>0</v>
      </c>
      <c r="EJ445" s="774">
        <f t="shared" si="465"/>
        <v>0</v>
      </c>
      <c r="EK445" s="775">
        <f t="shared" si="466"/>
        <v>0</v>
      </c>
      <c r="EL445" s="772"/>
      <c r="EM445" s="767"/>
      <c r="EN445" s="770"/>
      <c r="EO445" s="772"/>
      <c r="EP445" s="767"/>
      <c r="EQ445" s="782"/>
      <c r="ER445" s="772"/>
      <c r="ES445" s="767"/>
      <c r="ET445" s="770"/>
      <c r="EU445" s="774">
        <f t="shared" si="467"/>
        <v>0</v>
      </c>
      <c r="EV445" s="774">
        <f t="shared" si="468"/>
        <v>0</v>
      </c>
      <c r="EW445" s="775">
        <f t="shared" si="469"/>
        <v>0</v>
      </c>
      <c r="EX445" s="772"/>
      <c r="EY445" s="767"/>
      <c r="EZ445" s="770"/>
    </row>
    <row r="446" spans="1:156">
      <c r="A446" s="670" t="s">
        <v>107</v>
      </c>
      <c r="B446" s="671" t="s">
        <v>886</v>
      </c>
      <c r="C446" s="840"/>
      <c r="D446" s="672">
        <v>220251</v>
      </c>
      <c r="E446" s="673">
        <v>13</v>
      </c>
      <c r="F446" s="762"/>
      <c r="G446" s="763"/>
      <c r="H446" s="763"/>
      <c r="I446" s="764"/>
      <c r="J446" s="764"/>
      <c r="K446" s="764"/>
      <c r="L446" s="765"/>
      <c r="M446" s="762"/>
      <c r="N446" s="763"/>
      <c r="O446" s="766"/>
      <c r="P446" s="766"/>
      <c r="Q446" s="763"/>
      <c r="R446" s="763"/>
      <c r="S446" s="763"/>
      <c r="T446" s="763"/>
      <c r="U446" s="763"/>
      <c r="V446" s="764"/>
      <c r="W446" s="767"/>
      <c r="X446" s="765"/>
      <c r="Y446" s="762"/>
      <c r="Z446" s="763"/>
      <c r="AA446" s="763"/>
      <c r="AB446" s="763"/>
      <c r="AC446" s="764"/>
      <c r="AD446" s="767"/>
      <c r="AE446" s="763"/>
      <c r="AF446" s="763"/>
      <c r="AG446" s="763"/>
      <c r="AH446" s="764"/>
      <c r="AI446" s="767"/>
      <c r="AJ446" s="765"/>
      <c r="AK446" s="892">
        <f t="shared" si="419"/>
        <v>0</v>
      </c>
      <c r="AL446" s="884">
        <f t="shared" si="420"/>
        <v>0</v>
      </c>
      <c r="AM446" s="883">
        <f t="shared" si="421"/>
        <v>0</v>
      </c>
      <c r="AN446" s="884">
        <f t="shared" si="422"/>
        <v>0</v>
      </c>
      <c r="AO446" s="883">
        <f t="shared" si="423"/>
        <v>0</v>
      </c>
      <c r="AP446" s="884">
        <f t="shared" si="424"/>
        <v>0</v>
      </c>
      <c r="AQ446" s="768">
        <f t="shared" si="425"/>
        <v>0</v>
      </c>
      <c r="AR446" s="883">
        <f t="shared" si="426"/>
        <v>0</v>
      </c>
      <c r="AS446" s="886">
        <f t="shared" si="427"/>
        <v>0</v>
      </c>
      <c r="AT446" s="888">
        <f t="shared" si="428"/>
        <v>0</v>
      </c>
      <c r="AU446" s="886">
        <f t="shared" si="429"/>
        <v>0</v>
      </c>
      <c r="AV446" s="886">
        <f t="shared" si="430"/>
        <v>0</v>
      </c>
      <c r="AW446" s="888">
        <f t="shared" si="431"/>
        <v>0</v>
      </c>
      <c r="AX446" s="886">
        <f t="shared" si="432"/>
        <v>0</v>
      </c>
      <c r="AY446" s="886">
        <f t="shared" si="433"/>
        <v>0</v>
      </c>
      <c r="AZ446" s="888">
        <f t="shared" si="434"/>
        <v>0</v>
      </c>
      <c r="BA446" s="884">
        <f t="shared" si="435"/>
        <v>0</v>
      </c>
      <c r="BB446" s="883">
        <f t="shared" si="436"/>
        <v>0</v>
      </c>
      <c r="BC446" s="884">
        <f t="shared" si="437"/>
        <v>0</v>
      </c>
      <c r="BD446" s="883">
        <f t="shared" si="438"/>
        <v>0</v>
      </c>
      <c r="BE446" s="886">
        <f t="shared" si="439"/>
        <v>0</v>
      </c>
      <c r="BF446" s="886">
        <f t="shared" si="440"/>
        <v>0</v>
      </c>
      <c r="BG446" s="888">
        <f t="shared" si="441"/>
        <v>0</v>
      </c>
      <c r="BH446" s="886">
        <f t="shared" si="442"/>
        <v>0</v>
      </c>
      <c r="BI446" s="886">
        <f t="shared" si="443"/>
        <v>0</v>
      </c>
      <c r="BJ446" s="890">
        <f t="shared" si="444"/>
        <v>0</v>
      </c>
      <c r="BK446" s="885">
        <f t="shared" si="445"/>
        <v>0</v>
      </c>
      <c r="BL446" s="885">
        <f t="shared" si="446"/>
        <v>0</v>
      </c>
      <c r="BM446" s="762"/>
      <c r="BN446" s="764"/>
      <c r="BO446" s="770"/>
      <c r="BP446" s="763"/>
      <c r="BQ446" s="764"/>
      <c r="BR446" s="770"/>
      <c r="BS446" s="768">
        <f t="shared" si="447"/>
        <v>0</v>
      </c>
      <c r="BT446" s="768">
        <f t="shared" si="448"/>
        <v>0</v>
      </c>
      <c r="BU446" s="771">
        <f t="shared" si="449"/>
        <v>0</v>
      </c>
      <c r="BV446" s="772"/>
      <c r="BW446" s="767"/>
      <c r="BX446" s="765"/>
      <c r="BY446" s="772"/>
      <c r="BZ446" s="767"/>
      <c r="CA446" s="765"/>
      <c r="CB446" s="772"/>
      <c r="CC446" s="767"/>
      <c r="CD446" s="765"/>
      <c r="CE446" s="773">
        <f t="shared" si="450"/>
        <v>0</v>
      </c>
      <c r="CF446" s="774">
        <f t="shared" si="451"/>
        <v>0</v>
      </c>
      <c r="CG446" s="775">
        <f t="shared" si="452"/>
        <v>0</v>
      </c>
      <c r="CH446" s="772"/>
      <c r="CI446" s="767"/>
      <c r="CJ446" s="776"/>
      <c r="CK446" s="874"/>
      <c r="CL446" s="778"/>
      <c r="CM446" s="764"/>
      <c r="CN446" s="764"/>
      <c r="CO446" s="767"/>
      <c r="CP446" s="780"/>
      <c r="CQ446" s="777"/>
      <c r="CR446" s="778"/>
      <c r="CS446" s="778"/>
      <c r="CT446" s="778"/>
      <c r="CU446" s="778"/>
      <c r="CV446" s="764"/>
      <c r="CW446" s="767"/>
      <c r="CX446" s="765"/>
      <c r="CY446" s="777"/>
      <c r="CZ446" s="778"/>
      <c r="DA446" s="778"/>
      <c r="DB446" s="778"/>
      <c r="DC446" s="778"/>
      <c r="DD446" s="767"/>
      <c r="DE446" s="767"/>
      <c r="DF446" s="765"/>
      <c r="DG446" s="892">
        <f t="shared" si="470"/>
        <v>0</v>
      </c>
      <c r="DH446" s="884">
        <f t="shared" si="453"/>
        <v>0</v>
      </c>
      <c r="DI446" s="883">
        <f t="shared" si="471"/>
        <v>0</v>
      </c>
      <c r="DJ446" s="884">
        <f t="shared" si="454"/>
        <v>0</v>
      </c>
      <c r="DK446" s="883">
        <f t="shared" si="472"/>
        <v>0</v>
      </c>
      <c r="DL446" s="884">
        <f t="shared" si="455"/>
        <v>0</v>
      </c>
      <c r="DM446" s="888">
        <f t="shared" si="476"/>
        <v>0</v>
      </c>
      <c r="DN446" s="886">
        <f t="shared" si="456"/>
        <v>0</v>
      </c>
      <c r="DO446" s="886">
        <f t="shared" si="477"/>
        <v>0</v>
      </c>
      <c r="DP446" s="888">
        <f t="shared" si="473"/>
        <v>0</v>
      </c>
      <c r="DQ446" s="886">
        <f t="shared" si="457"/>
        <v>0</v>
      </c>
      <c r="DR446" s="886">
        <f t="shared" si="478"/>
        <v>0</v>
      </c>
      <c r="DS446" s="888">
        <f t="shared" si="474"/>
        <v>0</v>
      </c>
      <c r="DT446" s="886">
        <f t="shared" si="458"/>
        <v>0</v>
      </c>
      <c r="DU446" s="886">
        <f t="shared" si="479"/>
        <v>0</v>
      </c>
      <c r="DV446" s="886">
        <f t="shared" si="459"/>
        <v>0</v>
      </c>
      <c r="DW446" s="888">
        <f t="shared" si="475"/>
        <v>0</v>
      </c>
      <c r="DX446" s="886">
        <f t="shared" si="460"/>
        <v>0</v>
      </c>
      <c r="DY446" s="886">
        <f t="shared" si="461"/>
        <v>0</v>
      </c>
      <c r="DZ446" s="954">
        <f t="shared" si="480"/>
        <v>0</v>
      </c>
      <c r="EA446" s="885">
        <f t="shared" si="462"/>
        <v>0</v>
      </c>
      <c r="EB446" s="885">
        <f t="shared" si="463"/>
        <v>0</v>
      </c>
      <c r="EC446" s="772"/>
      <c r="ED446" s="767"/>
      <c r="EE446" s="770"/>
      <c r="EF446" s="764"/>
      <c r="EG446" s="767"/>
      <c r="EH446" s="782"/>
      <c r="EI446" s="774">
        <f t="shared" si="464"/>
        <v>0</v>
      </c>
      <c r="EJ446" s="774">
        <f t="shared" si="465"/>
        <v>0</v>
      </c>
      <c r="EK446" s="775">
        <f t="shared" si="466"/>
        <v>0</v>
      </c>
      <c r="EL446" s="772"/>
      <c r="EM446" s="767"/>
      <c r="EN446" s="770"/>
      <c r="EO446" s="772"/>
      <c r="EP446" s="767"/>
      <c r="EQ446" s="782"/>
      <c r="ER446" s="772"/>
      <c r="ES446" s="767"/>
      <c r="ET446" s="770"/>
      <c r="EU446" s="774">
        <f t="shared" si="467"/>
        <v>0</v>
      </c>
      <c r="EV446" s="774">
        <f t="shared" si="468"/>
        <v>0</v>
      </c>
      <c r="EW446" s="775">
        <f t="shared" si="469"/>
        <v>0</v>
      </c>
      <c r="EX446" s="772"/>
      <c r="EY446" s="767"/>
      <c r="EZ446" s="770"/>
    </row>
    <row r="447" spans="1:156">
      <c r="A447" s="670" t="s">
        <v>107</v>
      </c>
      <c r="B447" s="671" t="s">
        <v>887</v>
      </c>
      <c r="C447" s="840"/>
      <c r="D447" s="672">
        <v>220279</v>
      </c>
      <c r="E447" s="673">
        <v>13</v>
      </c>
      <c r="F447" s="762"/>
      <c r="G447" s="763"/>
      <c r="H447" s="763"/>
      <c r="I447" s="764"/>
      <c r="J447" s="764"/>
      <c r="K447" s="764"/>
      <c r="L447" s="765"/>
      <c r="M447" s="762"/>
      <c r="N447" s="763"/>
      <c r="O447" s="766"/>
      <c r="P447" s="766"/>
      <c r="Q447" s="763"/>
      <c r="R447" s="763"/>
      <c r="S447" s="763"/>
      <c r="T447" s="763"/>
      <c r="U447" s="763"/>
      <c r="V447" s="764"/>
      <c r="W447" s="767"/>
      <c r="X447" s="765"/>
      <c r="Y447" s="762"/>
      <c r="Z447" s="763"/>
      <c r="AA447" s="763"/>
      <c r="AB447" s="763"/>
      <c r="AC447" s="764"/>
      <c r="AD447" s="767"/>
      <c r="AE447" s="763"/>
      <c r="AF447" s="763"/>
      <c r="AG447" s="763"/>
      <c r="AH447" s="764"/>
      <c r="AI447" s="767"/>
      <c r="AJ447" s="765"/>
      <c r="AK447" s="892">
        <f t="shared" si="419"/>
        <v>0</v>
      </c>
      <c r="AL447" s="884">
        <f t="shared" si="420"/>
        <v>0</v>
      </c>
      <c r="AM447" s="883">
        <f t="shared" si="421"/>
        <v>0</v>
      </c>
      <c r="AN447" s="884">
        <f t="shared" si="422"/>
        <v>0</v>
      </c>
      <c r="AO447" s="883">
        <f t="shared" si="423"/>
        <v>0</v>
      </c>
      <c r="AP447" s="884">
        <f t="shared" si="424"/>
        <v>0</v>
      </c>
      <c r="AQ447" s="768">
        <f t="shared" si="425"/>
        <v>0</v>
      </c>
      <c r="AR447" s="883">
        <f t="shared" si="426"/>
        <v>0</v>
      </c>
      <c r="AS447" s="886">
        <f t="shared" si="427"/>
        <v>0</v>
      </c>
      <c r="AT447" s="888">
        <f t="shared" si="428"/>
        <v>0</v>
      </c>
      <c r="AU447" s="886">
        <f t="shared" si="429"/>
        <v>0</v>
      </c>
      <c r="AV447" s="886">
        <f t="shared" si="430"/>
        <v>0</v>
      </c>
      <c r="AW447" s="888">
        <f t="shared" si="431"/>
        <v>0</v>
      </c>
      <c r="AX447" s="886">
        <f t="shared" si="432"/>
        <v>0</v>
      </c>
      <c r="AY447" s="886">
        <f t="shared" si="433"/>
        <v>0</v>
      </c>
      <c r="AZ447" s="888">
        <f t="shared" si="434"/>
        <v>0</v>
      </c>
      <c r="BA447" s="884">
        <f t="shared" si="435"/>
        <v>0</v>
      </c>
      <c r="BB447" s="883">
        <f t="shared" si="436"/>
        <v>0</v>
      </c>
      <c r="BC447" s="884">
        <f t="shared" si="437"/>
        <v>0</v>
      </c>
      <c r="BD447" s="883">
        <f t="shared" si="438"/>
        <v>0</v>
      </c>
      <c r="BE447" s="886">
        <f t="shared" si="439"/>
        <v>0</v>
      </c>
      <c r="BF447" s="886">
        <f t="shared" si="440"/>
        <v>0</v>
      </c>
      <c r="BG447" s="888">
        <f t="shared" si="441"/>
        <v>0</v>
      </c>
      <c r="BH447" s="886">
        <f t="shared" si="442"/>
        <v>0</v>
      </c>
      <c r="BI447" s="886">
        <f t="shared" si="443"/>
        <v>0</v>
      </c>
      <c r="BJ447" s="890">
        <f t="shared" si="444"/>
        <v>0</v>
      </c>
      <c r="BK447" s="885">
        <f t="shared" si="445"/>
        <v>0</v>
      </c>
      <c r="BL447" s="885">
        <f t="shared" si="446"/>
        <v>0</v>
      </c>
      <c r="BM447" s="762"/>
      <c r="BN447" s="764"/>
      <c r="BO447" s="770"/>
      <c r="BP447" s="763"/>
      <c r="BQ447" s="764"/>
      <c r="BR447" s="770"/>
      <c r="BS447" s="768">
        <f t="shared" si="447"/>
        <v>0</v>
      </c>
      <c r="BT447" s="768">
        <f t="shared" si="448"/>
        <v>0</v>
      </c>
      <c r="BU447" s="771">
        <f t="shared" si="449"/>
        <v>0</v>
      </c>
      <c r="BV447" s="772"/>
      <c r="BW447" s="767"/>
      <c r="BX447" s="765"/>
      <c r="BY447" s="772"/>
      <c r="BZ447" s="767"/>
      <c r="CA447" s="765"/>
      <c r="CB447" s="772"/>
      <c r="CC447" s="767"/>
      <c r="CD447" s="765"/>
      <c r="CE447" s="773">
        <f t="shared" si="450"/>
        <v>0</v>
      </c>
      <c r="CF447" s="774">
        <f t="shared" si="451"/>
        <v>0</v>
      </c>
      <c r="CG447" s="775">
        <f t="shared" si="452"/>
        <v>0</v>
      </c>
      <c r="CH447" s="772"/>
      <c r="CI447" s="767"/>
      <c r="CJ447" s="776"/>
      <c r="CK447" s="874"/>
      <c r="CL447" s="778"/>
      <c r="CM447" s="764"/>
      <c r="CN447" s="764"/>
      <c r="CO447" s="767"/>
      <c r="CP447" s="780"/>
      <c r="CQ447" s="777"/>
      <c r="CR447" s="778"/>
      <c r="CS447" s="778"/>
      <c r="CT447" s="778"/>
      <c r="CU447" s="778"/>
      <c r="CV447" s="764"/>
      <c r="CW447" s="767"/>
      <c r="CX447" s="765"/>
      <c r="CY447" s="777"/>
      <c r="CZ447" s="778"/>
      <c r="DA447" s="778"/>
      <c r="DB447" s="778"/>
      <c r="DC447" s="778"/>
      <c r="DD447" s="767"/>
      <c r="DE447" s="767"/>
      <c r="DF447" s="765"/>
      <c r="DG447" s="892">
        <f t="shared" si="470"/>
        <v>0</v>
      </c>
      <c r="DH447" s="884">
        <f t="shared" si="453"/>
        <v>0</v>
      </c>
      <c r="DI447" s="883">
        <f t="shared" si="471"/>
        <v>0</v>
      </c>
      <c r="DJ447" s="884">
        <f t="shared" si="454"/>
        <v>0</v>
      </c>
      <c r="DK447" s="883">
        <f t="shared" si="472"/>
        <v>0</v>
      </c>
      <c r="DL447" s="884">
        <f t="shared" si="455"/>
        <v>0</v>
      </c>
      <c r="DM447" s="888">
        <f t="shared" si="476"/>
        <v>0</v>
      </c>
      <c r="DN447" s="886">
        <f t="shared" si="456"/>
        <v>0</v>
      </c>
      <c r="DO447" s="886">
        <f t="shared" si="477"/>
        <v>0</v>
      </c>
      <c r="DP447" s="888">
        <f t="shared" si="473"/>
        <v>0</v>
      </c>
      <c r="DQ447" s="886">
        <f t="shared" si="457"/>
        <v>0</v>
      </c>
      <c r="DR447" s="886">
        <f t="shared" si="478"/>
        <v>0</v>
      </c>
      <c r="DS447" s="888">
        <f t="shared" si="474"/>
        <v>0</v>
      </c>
      <c r="DT447" s="886">
        <f t="shared" si="458"/>
        <v>0</v>
      </c>
      <c r="DU447" s="886">
        <f t="shared" si="479"/>
        <v>0</v>
      </c>
      <c r="DV447" s="886">
        <f t="shared" si="459"/>
        <v>0</v>
      </c>
      <c r="DW447" s="888">
        <f t="shared" si="475"/>
        <v>0</v>
      </c>
      <c r="DX447" s="886">
        <f t="shared" si="460"/>
        <v>0</v>
      </c>
      <c r="DY447" s="886">
        <f t="shared" si="461"/>
        <v>0</v>
      </c>
      <c r="DZ447" s="954">
        <f t="shared" si="480"/>
        <v>0</v>
      </c>
      <c r="EA447" s="885">
        <f t="shared" si="462"/>
        <v>0</v>
      </c>
      <c r="EB447" s="885">
        <f t="shared" si="463"/>
        <v>0</v>
      </c>
      <c r="EC447" s="772"/>
      <c r="ED447" s="767"/>
      <c r="EE447" s="770"/>
      <c r="EF447" s="764"/>
      <c r="EG447" s="767"/>
      <c r="EH447" s="782"/>
      <c r="EI447" s="774">
        <f t="shared" si="464"/>
        <v>0</v>
      </c>
      <c r="EJ447" s="774">
        <f t="shared" si="465"/>
        <v>0</v>
      </c>
      <c r="EK447" s="775">
        <f t="shared" si="466"/>
        <v>0</v>
      </c>
      <c r="EL447" s="772"/>
      <c r="EM447" s="767"/>
      <c r="EN447" s="770"/>
      <c r="EO447" s="772"/>
      <c r="EP447" s="767"/>
      <c r="EQ447" s="782"/>
      <c r="ER447" s="772"/>
      <c r="ES447" s="767"/>
      <c r="ET447" s="770"/>
      <c r="EU447" s="774">
        <f t="shared" si="467"/>
        <v>0</v>
      </c>
      <c r="EV447" s="774">
        <f t="shared" si="468"/>
        <v>0</v>
      </c>
      <c r="EW447" s="775">
        <f t="shared" si="469"/>
        <v>0</v>
      </c>
      <c r="EX447" s="772"/>
      <c r="EY447" s="767"/>
      <c r="EZ447" s="770"/>
    </row>
    <row r="448" spans="1:156">
      <c r="A448" s="670" t="s">
        <v>107</v>
      </c>
      <c r="B448" s="671" t="s">
        <v>888</v>
      </c>
      <c r="C448" s="840"/>
      <c r="D448" s="672">
        <v>220321</v>
      </c>
      <c r="E448" s="673">
        <v>13</v>
      </c>
      <c r="F448" s="762"/>
      <c r="G448" s="763"/>
      <c r="H448" s="763"/>
      <c r="I448" s="764"/>
      <c r="J448" s="764"/>
      <c r="K448" s="764"/>
      <c r="L448" s="765"/>
      <c r="M448" s="762"/>
      <c r="N448" s="763"/>
      <c r="O448" s="766"/>
      <c r="P448" s="766"/>
      <c r="Q448" s="763"/>
      <c r="R448" s="763"/>
      <c r="S448" s="763"/>
      <c r="T448" s="763"/>
      <c r="U448" s="763"/>
      <c r="V448" s="764"/>
      <c r="W448" s="767"/>
      <c r="X448" s="765"/>
      <c r="Y448" s="762"/>
      <c r="Z448" s="763"/>
      <c r="AA448" s="763"/>
      <c r="AB448" s="763"/>
      <c r="AC448" s="764"/>
      <c r="AD448" s="767"/>
      <c r="AE448" s="763"/>
      <c r="AF448" s="763"/>
      <c r="AG448" s="763"/>
      <c r="AH448" s="764"/>
      <c r="AI448" s="767"/>
      <c r="AJ448" s="765"/>
      <c r="AK448" s="892">
        <f t="shared" si="419"/>
        <v>0</v>
      </c>
      <c r="AL448" s="884">
        <f t="shared" si="420"/>
        <v>0</v>
      </c>
      <c r="AM448" s="883">
        <f t="shared" si="421"/>
        <v>0</v>
      </c>
      <c r="AN448" s="884">
        <f t="shared" si="422"/>
        <v>0</v>
      </c>
      <c r="AO448" s="883">
        <f t="shared" si="423"/>
        <v>0</v>
      </c>
      <c r="AP448" s="884">
        <f t="shared" si="424"/>
        <v>0</v>
      </c>
      <c r="AQ448" s="768">
        <f t="shared" si="425"/>
        <v>0</v>
      </c>
      <c r="AR448" s="883">
        <f t="shared" si="426"/>
        <v>0</v>
      </c>
      <c r="AS448" s="886">
        <f t="shared" si="427"/>
        <v>0</v>
      </c>
      <c r="AT448" s="888">
        <f t="shared" si="428"/>
        <v>0</v>
      </c>
      <c r="AU448" s="886">
        <f t="shared" si="429"/>
        <v>0</v>
      </c>
      <c r="AV448" s="886">
        <f t="shared" si="430"/>
        <v>0</v>
      </c>
      <c r="AW448" s="888">
        <f t="shared" si="431"/>
        <v>0</v>
      </c>
      <c r="AX448" s="886">
        <f t="shared" si="432"/>
        <v>0</v>
      </c>
      <c r="AY448" s="886">
        <f t="shared" si="433"/>
        <v>0</v>
      </c>
      <c r="AZ448" s="888">
        <f t="shared" si="434"/>
        <v>0</v>
      </c>
      <c r="BA448" s="884">
        <f t="shared" si="435"/>
        <v>0</v>
      </c>
      <c r="BB448" s="883">
        <f t="shared" si="436"/>
        <v>0</v>
      </c>
      <c r="BC448" s="884">
        <f t="shared" si="437"/>
        <v>0</v>
      </c>
      <c r="BD448" s="883">
        <f t="shared" si="438"/>
        <v>0</v>
      </c>
      <c r="BE448" s="886">
        <f t="shared" si="439"/>
        <v>0</v>
      </c>
      <c r="BF448" s="886">
        <f t="shared" si="440"/>
        <v>0</v>
      </c>
      <c r="BG448" s="888">
        <f t="shared" si="441"/>
        <v>0</v>
      </c>
      <c r="BH448" s="886">
        <f t="shared" si="442"/>
        <v>0</v>
      </c>
      <c r="BI448" s="886">
        <f t="shared" si="443"/>
        <v>0</v>
      </c>
      <c r="BJ448" s="890">
        <f t="shared" si="444"/>
        <v>0</v>
      </c>
      <c r="BK448" s="885">
        <f t="shared" si="445"/>
        <v>0</v>
      </c>
      <c r="BL448" s="885">
        <f t="shared" si="446"/>
        <v>0</v>
      </c>
      <c r="BM448" s="762"/>
      <c r="BN448" s="764"/>
      <c r="BO448" s="770"/>
      <c r="BP448" s="763"/>
      <c r="BQ448" s="764"/>
      <c r="BR448" s="770"/>
      <c r="BS448" s="768">
        <f t="shared" si="447"/>
        <v>0</v>
      </c>
      <c r="BT448" s="768">
        <f t="shared" si="448"/>
        <v>0</v>
      </c>
      <c r="BU448" s="771">
        <f t="shared" si="449"/>
        <v>0</v>
      </c>
      <c r="BV448" s="772"/>
      <c r="BW448" s="767"/>
      <c r="BX448" s="765"/>
      <c r="BY448" s="772"/>
      <c r="BZ448" s="767"/>
      <c r="CA448" s="765"/>
      <c r="CB448" s="772"/>
      <c r="CC448" s="767"/>
      <c r="CD448" s="765"/>
      <c r="CE448" s="773">
        <f t="shared" si="450"/>
        <v>0</v>
      </c>
      <c r="CF448" s="774">
        <f t="shared" si="451"/>
        <v>0</v>
      </c>
      <c r="CG448" s="775">
        <f t="shared" si="452"/>
        <v>0</v>
      </c>
      <c r="CH448" s="772"/>
      <c r="CI448" s="767"/>
      <c r="CJ448" s="776"/>
      <c r="CK448" s="874"/>
      <c r="CL448" s="778"/>
      <c r="CM448" s="764"/>
      <c r="CN448" s="764"/>
      <c r="CO448" s="767"/>
      <c r="CP448" s="780"/>
      <c r="CQ448" s="777"/>
      <c r="CR448" s="778"/>
      <c r="CS448" s="778"/>
      <c r="CT448" s="778"/>
      <c r="CU448" s="778"/>
      <c r="CV448" s="764"/>
      <c r="CW448" s="767"/>
      <c r="CX448" s="765"/>
      <c r="CY448" s="777"/>
      <c r="CZ448" s="778"/>
      <c r="DA448" s="778"/>
      <c r="DB448" s="778"/>
      <c r="DC448" s="778"/>
      <c r="DD448" s="767"/>
      <c r="DE448" s="767"/>
      <c r="DF448" s="765"/>
      <c r="DG448" s="892">
        <f t="shared" si="470"/>
        <v>0</v>
      </c>
      <c r="DH448" s="884">
        <f t="shared" si="453"/>
        <v>0</v>
      </c>
      <c r="DI448" s="883">
        <f t="shared" si="471"/>
        <v>0</v>
      </c>
      <c r="DJ448" s="884">
        <f t="shared" si="454"/>
        <v>0</v>
      </c>
      <c r="DK448" s="883">
        <f t="shared" si="472"/>
        <v>0</v>
      </c>
      <c r="DL448" s="884">
        <f t="shared" si="455"/>
        <v>0</v>
      </c>
      <c r="DM448" s="888">
        <f t="shared" si="476"/>
        <v>0</v>
      </c>
      <c r="DN448" s="886">
        <f t="shared" si="456"/>
        <v>0</v>
      </c>
      <c r="DO448" s="886">
        <f t="shared" si="477"/>
        <v>0</v>
      </c>
      <c r="DP448" s="888">
        <f t="shared" si="473"/>
        <v>0</v>
      </c>
      <c r="DQ448" s="886">
        <f t="shared" si="457"/>
        <v>0</v>
      </c>
      <c r="DR448" s="886">
        <f t="shared" si="478"/>
        <v>0</v>
      </c>
      <c r="DS448" s="888">
        <f t="shared" si="474"/>
        <v>0</v>
      </c>
      <c r="DT448" s="886">
        <f t="shared" si="458"/>
        <v>0</v>
      </c>
      <c r="DU448" s="886">
        <f t="shared" si="479"/>
        <v>0</v>
      </c>
      <c r="DV448" s="886">
        <f t="shared" si="459"/>
        <v>0</v>
      </c>
      <c r="DW448" s="888">
        <f t="shared" si="475"/>
        <v>0</v>
      </c>
      <c r="DX448" s="886">
        <f t="shared" si="460"/>
        <v>0</v>
      </c>
      <c r="DY448" s="886">
        <f t="shared" si="461"/>
        <v>0</v>
      </c>
      <c r="DZ448" s="954">
        <f t="shared" si="480"/>
        <v>0</v>
      </c>
      <c r="EA448" s="885">
        <f t="shared" si="462"/>
        <v>0</v>
      </c>
      <c r="EB448" s="885">
        <f t="shared" si="463"/>
        <v>0</v>
      </c>
      <c r="EC448" s="772"/>
      <c r="ED448" s="767"/>
      <c r="EE448" s="770"/>
      <c r="EF448" s="764"/>
      <c r="EG448" s="767"/>
      <c r="EH448" s="782"/>
      <c r="EI448" s="774">
        <f t="shared" si="464"/>
        <v>0</v>
      </c>
      <c r="EJ448" s="774">
        <f t="shared" si="465"/>
        <v>0</v>
      </c>
      <c r="EK448" s="775">
        <f t="shared" si="466"/>
        <v>0</v>
      </c>
      <c r="EL448" s="772"/>
      <c r="EM448" s="767"/>
      <c r="EN448" s="770"/>
      <c r="EO448" s="772"/>
      <c r="EP448" s="767"/>
      <c r="EQ448" s="782"/>
      <c r="ER448" s="772"/>
      <c r="ES448" s="767"/>
      <c r="ET448" s="770"/>
      <c r="EU448" s="774">
        <f t="shared" si="467"/>
        <v>0</v>
      </c>
      <c r="EV448" s="774">
        <f t="shared" si="468"/>
        <v>0</v>
      </c>
      <c r="EW448" s="775">
        <f t="shared" si="469"/>
        <v>0</v>
      </c>
      <c r="EX448" s="772"/>
      <c r="EY448" s="767"/>
      <c r="EZ448" s="770"/>
    </row>
    <row r="449" spans="1:156">
      <c r="A449" s="670" t="s">
        <v>107</v>
      </c>
      <c r="B449" s="671" t="s">
        <v>889</v>
      </c>
      <c r="C449" s="840"/>
      <c r="D449" s="672">
        <v>220394</v>
      </c>
      <c r="E449" s="673">
        <v>13</v>
      </c>
      <c r="F449" s="762"/>
      <c r="G449" s="763"/>
      <c r="H449" s="763"/>
      <c r="I449" s="764"/>
      <c r="J449" s="764"/>
      <c r="K449" s="764"/>
      <c r="L449" s="765"/>
      <c r="M449" s="762"/>
      <c r="N449" s="763"/>
      <c r="O449" s="766"/>
      <c r="P449" s="766"/>
      <c r="Q449" s="763"/>
      <c r="R449" s="763"/>
      <c r="S449" s="763"/>
      <c r="T449" s="763"/>
      <c r="U449" s="763"/>
      <c r="V449" s="764"/>
      <c r="W449" s="767"/>
      <c r="X449" s="765"/>
      <c r="Y449" s="762"/>
      <c r="Z449" s="763"/>
      <c r="AA449" s="763"/>
      <c r="AB449" s="763"/>
      <c r="AC449" s="764"/>
      <c r="AD449" s="767"/>
      <c r="AE449" s="763"/>
      <c r="AF449" s="763"/>
      <c r="AG449" s="763"/>
      <c r="AH449" s="764"/>
      <c r="AI449" s="767"/>
      <c r="AJ449" s="765"/>
      <c r="AK449" s="892">
        <f t="shared" si="419"/>
        <v>0</v>
      </c>
      <c r="AL449" s="884">
        <f t="shared" si="420"/>
        <v>0</v>
      </c>
      <c r="AM449" s="883">
        <f t="shared" si="421"/>
        <v>0</v>
      </c>
      <c r="AN449" s="884">
        <f t="shared" si="422"/>
        <v>0</v>
      </c>
      <c r="AO449" s="883">
        <f t="shared" si="423"/>
        <v>0</v>
      </c>
      <c r="AP449" s="884">
        <f t="shared" si="424"/>
        <v>0</v>
      </c>
      <c r="AQ449" s="768">
        <f t="shared" si="425"/>
        <v>0</v>
      </c>
      <c r="AR449" s="883">
        <f t="shared" si="426"/>
        <v>0</v>
      </c>
      <c r="AS449" s="886">
        <f t="shared" si="427"/>
        <v>0</v>
      </c>
      <c r="AT449" s="888">
        <f t="shared" si="428"/>
        <v>0</v>
      </c>
      <c r="AU449" s="886">
        <f t="shared" si="429"/>
        <v>0</v>
      </c>
      <c r="AV449" s="886">
        <f t="shared" si="430"/>
        <v>0</v>
      </c>
      <c r="AW449" s="888">
        <f t="shared" si="431"/>
        <v>0</v>
      </c>
      <c r="AX449" s="886">
        <f t="shared" si="432"/>
        <v>0</v>
      </c>
      <c r="AY449" s="886">
        <f t="shared" si="433"/>
        <v>0</v>
      </c>
      <c r="AZ449" s="888">
        <f t="shared" si="434"/>
        <v>0</v>
      </c>
      <c r="BA449" s="884">
        <f t="shared" si="435"/>
        <v>0</v>
      </c>
      <c r="BB449" s="883">
        <f t="shared" si="436"/>
        <v>0</v>
      </c>
      <c r="BC449" s="884">
        <f t="shared" si="437"/>
        <v>0</v>
      </c>
      <c r="BD449" s="883">
        <f t="shared" si="438"/>
        <v>0</v>
      </c>
      <c r="BE449" s="886">
        <f t="shared" si="439"/>
        <v>0</v>
      </c>
      <c r="BF449" s="886">
        <f t="shared" si="440"/>
        <v>0</v>
      </c>
      <c r="BG449" s="888">
        <f t="shared" si="441"/>
        <v>0</v>
      </c>
      <c r="BH449" s="886">
        <f t="shared" si="442"/>
        <v>0</v>
      </c>
      <c r="BI449" s="886">
        <f t="shared" si="443"/>
        <v>0</v>
      </c>
      <c r="BJ449" s="890">
        <f t="shared" si="444"/>
        <v>0</v>
      </c>
      <c r="BK449" s="885">
        <f t="shared" si="445"/>
        <v>0</v>
      </c>
      <c r="BL449" s="885">
        <f t="shared" si="446"/>
        <v>0</v>
      </c>
      <c r="BM449" s="762"/>
      <c r="BN449" s="764"/>
      <c r="BO449" s="770"/>
      <c r="BP449" s="763"/>
      <c r="BQ449" s="764"/>
      <c r="BR449" s="770"/>
      <c r="BS449" s="768">
        <f t="shared" si="447"/>
        <v>0</v>
      </c>
      <c r="BT449" s="768">
        <f t="shared" si="448"/>
        <v>0</v>
      </c>
      <c r="BU449" s="771">
        <f t="shared" si="449"/>
        <v>0</v>
      </c>
      <c r="BV449" s="772"/>
      <c r="BW449" s="767"/>
      <c r="BX449" s="765"/>
      <c r="BY449" s="772"/>
      <c r="BZ449" s="767"/>
      <c r="CA449" s="765"/>
      <c r="CB449" s="772"/>
      <c r="CC449" s="767"/>
      <c r="CD449" s="765"/>
      <c r="CE449" s="773">
        <f t="shared" si="450"/>
        <v>0</v>
      </c>
      <c r="CF449" s="774">
        <f t="shared" si="451"/>
        <v>0</v>
      </c>
      <c r="CG449" s="775">
        <f t="shared" si="452"/>
        <v>0</v>
      </c>
      <c r="CH449" s="772"/>
      <c r="CI449" s="767"/>
      <c r="CJ449" s="776"/>
      <c r="CK449" s="874"/>
      <c r="CL449" s="778"/>
      <c r="CM449" s="764"/>
      <c r="CN449" s="764"/>
      <c r="CO449" s="767"/>
      <c r="CP449" s="780"/>
      <c r="CQ449" s="777"/>
      <c r="CR449" s="778"/>
      <c r="CS449" s="778"/>
      <c r="CT449" s="778"/>
      <c r="CU449" s="778"/>
      <c r="CV449" s="764"/>
      <c r="CW449" s="767"/>
      <c r="CX449" s="765"/>
      <c r="CY449" s="777"/>
      <c r="CZ449" s="778"/>
      <c r="DA449" s="778"/>
      <c r="DB449" s="778"/>
      <c r="DC449" s="778"/>
      <c r="DD449" s="767"/>
      <c r="DE449" s="767"/>
      <c r="DF449" s="765"/>
      <c r="DG449" s="892">
        <f t="shared" si="470"/>
        <v>0</v>
      </c>
      <c r="DH449" s="884">
        <f t="shared" si="453"/>
        <v>0</v>
      </c>
      <c r="DI449" s="883">
        <f t="shared" si="471"/>
        <v>0</v>
      </c>
      <c r="DJ449" s="884">
        <f t="shared" si="454"/>
        <v>0</v>
      </c>
      <c r="DK449" s="883">
        <f t="shared" si="472"/>
        <v>0</v>
      </c>
      <c r="DL449" s="884">
        <f t="shared" si="455"/>
        <v>0</v>
      </c>
      <c r="DM449" s="888">
        <f t="shared" si="476"/>
        <v>0</v>
      </c>
      <c r="DN449" s="886">
        <f t="shared" si="456"/>
        <v>0</v>
      </c>
      <c r="DO449" s="886">
        <f t="shared" si="477"/>
        <v>0</v>
      </c>
      <c r="DP449" s="888">
        <f t="shared" si="473"/>
        <v>0</v>
      </c>
      <c r="DQ449" s="886">
        <f t="shared" si="457"/>
        <v>0</v>
      </c>
      <c r="DR449" s="886">
        <f t="shared" si="478"/>
        <v>0</v>
      </c>
      <c r="DS449" s="888">
        <f t="shared" si="474"/>
        <v>0</v>
      </c>
      <c r="DT449" s="886">
        <f t="shared" si="458"/>
        <v>0</v>
      </c>
      <c r="DU449" s="886">
        <f t="shared" si="479"/>
        <v>0</v>
      </c>
      <c r="DV449" s="886">
        <f t="shared" si="459"/>
        <v>0</v>
      </c>
      <c r="DW449" s="888">
        <f t="shared" si="475"/>
        <v>0</v>
      </c>
      <c r="DX449" s="886">
        <f t="shared" si="460"/>
        <v>0</v>
      </c>
      <c r="DY449" s="886">
        <f t="shared" si="461"/>
        <v>0</v>
      </c>
      <c r="DZ449" s="954">
        <f t="shared" si="480"/>
        <v>0</v>
      </c>
      <c r="EA449" s="885">
        <f t="shared" si="462"/>
        <v>0</v>
      </c>
      <c r="EB449" s="885">
        <f t="shared" si="463"/>
        <v>0</v>
      </c>
      <c r="EC449" s="772"/>
      <c r="ED449" s="767"/>
      <c r="EE449" s="770"/>
      <c r="EF449" s="764"/>
      <c r="EG449" s="767"/>
      <c r="EH449" s="782"/>
      <c r="EI449" s="774">
        <f t="shared" si="464"/>
        <v>0</v>
      </c>
      <c r="EJ449" s="774">
        <f t="shared" si="465"/>
        <v>0</v>
      </c>
      <c r="EK449" s="775">
        <f t="shared" si="466"/>
        <v>0</v>
      </c>
      <c r="EL449" s="772"/>
      <c r="EM449" s="767"/>
      <c r="EN449" s="770"/>
      <c r="EO449" s="772"/>
      <c r="EP449" s="767"/>
      <c r="EQ449" s="782"/>
      <c r="ER449" s="772"/>
      <c r="ES449" s="767"/>
      <c r="ET449" s="770"/>
      <c r="EU449" s="774">
        <f t="shared" si="467"/>
        <v>0</v>
      </c>
      <c r="EV449" s="774">
        <f t="shared" si="468"/>
        <v>0</v>
      </c>
      <c r="EW449" s="775">
        <f t="shared" si="469"/>
        <v>0</v>
      </c>
      <c r="EX449" s="772"/>
      <c r="EY449" s="767"/>
      <c r="EZ449" s="770"/>
    </row>
    <row r="450" spans="1:156">
      <c r="A450" s="670" t="s">
        <v>107</v>
      </c>
      <c r="B450" s="671" t="s">
        <v>890</v>
      </c>
      <c r="C450" s="840"/>
      <c r="D450" s="672">
        <v>221616</v>
      </c>
      <c r="E450" s="673">
        <v>13</v>
      </c>
      <c r="F450" s="762"/>
      <c r="G450" s="763"/>
      <c r="H450" s="763"/>
      <c r="I450" s="764"/>
      <c r="J450" s="764"/>
      <c r="K450" s="764"/>
      <c r="L450" s="765"/>
      <c r="M450" s="762"/>
      <c r="N450" s="763"/>
      <c r="O450" s="766"/>
      <c r="P450" s="766"/>
      <c r="Q450" s="763"/>
      <c r="R450" s="763"/>
      <c r="S450" s="763"/>
      <c r="T450" s="763"/>
      <c r="U450" s="763"/>
      <c r="V450" s="764"/>
      <c r="W450" s="767"/>
      <c r="X450" s="765"/>
      <c r="Y450" s="762"/>
      <c r="Z450" s="763"/>
      <c r="AA450" s="763"/>
      <c r="AB450" s="763"/>
      <c r="AC450" s="764"/>
      <c r="AD450" s="767"/>
      <c r="AE450" s="763"/>
      <c r="AF450" s="763"/>
      <c r="AG450" s="763"/>
      <c r="AH450" s="764"/>
      <c r="AI450" s="767"/>
      <c r="AJ450" s="765"/>
      <c r="AK450" s="892">
        <f t="shared" si="419"/>
        <v>0</v>
      </c>
      <c r="AL450" s="884">
        <f t="shared" si="420"/>
        <v>0</v>
      </c>
      <c r="AM450" s="883">
        <f t="shared" si="421"/>
        <v>0</v>
      </c>
      <c r="AN450" s="884">
        <f t="shared" si="422"/>
        <v>0</v>
      </c>
      <c r="AO450" s="883">
        <f t="shared" si="423"/>
        <v>0</v>
      </c>
      <c r="AP450" s="884">
        <f t="shared" si="424"/>
        <v>0</v>
      </c>
      <c r="AQ450" s="768">
        <f t="shared" si="425"/>
        <v>0</v>
      </c>
      <c r="AR450" s="883">
        <f t="shared" si="426"/>
        <v>0</v>
      </c>
      <c r="AS450" s="886">
        <f t="shared" si="427"/>
        <v>0</v>
      </c>
      <c r="AT450" s="888">
        <f t="shared" si="428"/>
        <v>0</v>
      </c>
      <c r="AU450" s="886">
        <f t="shared" si="429"/>
        <v>0</v>
      </c>
      <c r="AV450" s="886">
        <f t="shared" si="430"/>
        <v>0</v>
      </c>
      <c r="AW450" s="888">
        <f t="shared" si="431"/>
        <v>0</v>
      </c>
      <c r="AX450" s="886">
        <f t="shared" si="432"/>
        <v>0</v>
      </c>
      <c r="AY450" s="886">
        <f t="shared" si="433"/>
        <v>0</v>
      </c>
      <c r="AZ450" s="888">
        <f t="shared" si="434"/>
        <v>0</v>
      </c>
      <c r="BA450" s="884">
        <f t="shared" si="435"/>
        <v>0</v>
      </c>
      <c r="BB450" s="883">
        <f t="shared" si="436"/>
        <v>0</v>
      </c>
      <c r="BC450" s="884">
        <f t="shared" si="437"/>
        <v>0</v>
      </c>
      <c r="BD450" s="883">
        <f t="shared" si="438"/>
        <v>0</v>
      </c>
      <c r="BE450" s="886">
        <f t="shared" si="439"/>
        <v>0</v>
      </c>
      <c r="BF450" s="886">
        <f t="shared" si="440"/>
        <v>0</v>
      </c>
      <c r="BG450" s="888">
        <f t="shared" si="441"/>
        <v>0</v>
      </c>
      <c r="BH450" s="886">
        <f t="shared" si="442"/>
        <v>0</v>
      </c>
      <c r="BI450" s="886">
        <f t="shared" si="443"/>
        <v>0</v>
      </c>
      <c r="BJ450" s="890">
        <f t="shared" si="444"/>
        <v>0</v>
      </c>
      <c r="BK450" s="885">
        <f t="shared" si="445"/>
        <v>0</v>
      </c>
      <c r="BL450" s="885">
        <f t="shared" si="446"/>
        <v>0</v>
      </c>
      <c r="BM450" s="762"/>
      <c r="BN450" s="764"/>
      <c r="BO450" s="770"/>
      <c r="BP450" s="763"/>
      <c r="BQ450" s="764"/>
      <c r="BR450" s="770"/>
      <c r="BS450" s="768">
        <f t="shared" si="447"/>
        <v>0</v>
      </c>
      <c r="BT450" s="768">
        <f t="shared" si="448"/>
        <v>0</v>
      </c>
      <c r="BU450" s="771">
        <f t="shared" si="449"/>
        <v>0</v>
      </c>
      <c r="BV450" s="772"/>
      <c r="BW450" s="767"/>
      <c r="BX450" s="765"/>
      <c r="BY450" s="772"/>
      <c r="BZ450" s="767"/>
      <c r="CA450" s="765"/>
      <c r="CB450" s="772"/>
      <c r="CC450" s="767"/>
      <c r="CD450" s="765"/>
      <c r="CE450" s="773">
        <f t="shared" si="450"/>
        <v>0</v>
      </c>
      <c r="CF450" s="774">
        <f t="shared" si="451"/>
        <v>0</v>
      </c>
      <c r="CG450" s="775">
        <f t="shared" si="452"/>
        <v>0</v>
      </c>
      <c r="CH450" s="772"/>
      <c r="CI450" s="767"/>
      <c r="CJ450" s="776"/>
      <c r="CK450" s="874"/>
      <c r="CL450" s="778"/>
      <c r="CM450" s="764"/>
      <c r="CN450" s="764"/>
      <c r="CO450" s="767"/>
      <c r="CP450" s="780"/>
      <c r="CQ450" s="777"/>
      <c r="CR450" s="778"/>
      <c r="CS450" s="778"/>
      <c r="CT450" s="778"/>
      <c r="CU450" s="778"/>
      <c r="CV450" s="764"/>
      <c r="CW450" s="767"/>
      <c r="CX450" s="765"/>
      <c r="CY450" s="777"/>
      <c r="CZ450" s="778"/>
      <c r="DA450" s="778"/>
      <c r="DB450" s="778"/>
      <c r="DC450" s="778"/>
      <c r="DD450" s="767"/>
      <c r="DE450" s="767"/>
      <c r="DF450" s="765"/>
      <c r="DG450" s="892">
        <f t="shared" si="470"/>
        <v>0</v>
      </c>
      <c r="DH450" s="884">
        <f t="shared" si="453"/>
        <v>0</v>
      </c>
      <c r="DI450" s="883">
        <f t="shared" si="471"/>
        <v>0</v>
      </c>
      <c r="DJ450" s="884">
        <f t="shared" si="454"/>
        <v>0</v>
      </c>
      <c r="DK450" s="883">
        <f t="shared" si="472"/>
        <v>0</v>
      </c>
      <c r="DL450" s="884">
        <f t="shared" si="455"/>
        <v>0</v>
      </c>
      <c r="DM450" s="888">
        <f t="shared" si="476"/>
        <v>0</v>
      </c>
      <c r="DN450" s="886">
        <f t="shared" si="456"/>
        <v>0</v>
      </c>
      <c r="DO450" s="886">
        <f t="shared" si="477"/>
        <v>0</v>
      </c>
      <c r="DP450" s="888">
        <f t="shared" si="473"/>
        <v>0</v>
      </c>
      <c r="DQ450" s="886">
        <f t="shared" si="457"/>
        <v>0</v>
      </c>
      <c r="DR450" s="886">
        <f t="shared" si="478"/>
        <v>0</v>
      </c>
      <c r="DS450" s="888">
        <f t="shared" si="474"/>
        <v>0</v>
      </c>
      <c r="DT450" s="886">
        <f t="shared" si="458"/>
        <v>0</v>
      </c>
      <c r="DU450" s="886">
        <f t="shared" si="479"/>
        <v>0</v>
      </c>
      <c r="DV450" s="886">
        <f t="shared" si="459"/>
        <v>0</v>
      </c>
      <c r="DW450" s="888">
        <f t="shared" si="475"/>
        <v>0</v>
      </c>
      <c r="DX450" s="886">
        <f t="shared" si="460"/>
        <v>0</v>
      </c>
      <c r="DY450" s="886">
        <f t="shared" si="461"/>
        <v>0</v>
      </c>
      <c r="DZ450" s="954">
        <f t="shared" si="480"/>
        <v>0</v>
      </c>
      <c r="EA450" s="885">
        <f t="shared" si="462"/>
        <v>0</v>
      </c>
      <c r="EB450" s="885">
        <f t="shared" si="463"/>
        <v>0</v>
      </c>
      <c r="EC450" s="772"/>
      <c r="ED450" s="767"/>
      <c r="EE450" s="770"/>
      <c r="EF450" s="764"/>
      <c r="EG450" s="767"/>
      <c r="EH450" s="782"/>
      <c r="EI450" s="774">
        <f t="shared" si="464"/>
        <v>0</v>
      </c>
      <c r="EJ450" s="774">
        <f t="shared" si="465"/>
        <v>0</v>
      </c>
      <c r="EK450" s="775">
        <f t="shared" si="466"/>
        <v>0</v>
      </c>
      <c r="EL450" s="772"/>
      <c r="EM450" s="767"/>
      <c r="EN450" s="770"/>
      <c r="EO450" s="772"/>
      <c r="EP450" s="767"/>
      <c r="EQ450" s="782"/>
      <c r="ER450" s="772"/>
      <c r="ES450" s="767"/>
      <c r="ET450" s="770"/>
      <c r="EU450" s="774">
        <f t="shared" si="467"/>
        <v>0</v>
      </c>
      <c r="EV450" s="774">
        <f t="shared" si="468"/>
        <v>0</v>
      </c>
      <c r="EW450" s="775">
        <f t="shared" si="469"/>
        <v>0</v>
      </c>
      <c r="EX450" s="772"/>
      <c r="EY450" s="767"/>
      <c r="EZ450" s="770"/>
    </row>
    <row r="451" spans="1:156">
      <c r="A451" s="670" t="s">
        <v>107</v>
      </c>
      <c r="B451" s="671" t="s">
        <v>891</v>
      </c>
      <c r="C451" s="840"/>
      <c r="D451" s="672">
        <v>221625</v>
      </c>
      <c r="E451" s="673">
        <v>13</v>
      </c>
      <c r="F451" s="762"/>
      <c r="G451" s="763"/>
      <c r="H451" s="763"/>
      <c r="I451" s="764"/>
      <c r="J451" s="764"/>
      <c r="K451" s="764"/>
      <c r="L451" s="765"/>
      <c r="M451" s="762"/>
      <c r="N451" s="763"/>
      <c r="O451" s="766"/>
      <c r="P451" s="766"/>
      <c r="Q451" s="763"/>
      <c r="R451" s="763"/>
      <c r="S451" s="763"/>
      <c r="T451" s="763"/>
      <c r="U451" s="763"/>
      <c r="V451" s="764"/>
      <c r="W451" s="767"/>
      <c r="X451" s="765"/>
      <c r="Y451" s="762"/>
      <c r="Z451" s="763"/>
      <c r="AA451" s="763"/>
      <c r="AB451" s="763"/>
      <c r="AC451" s="764"/>
      <c r="AD451" s="767"/>
      <c r="AE451" s="763"/>
      <c r="AF451" s="763"/>
      <c r="AG451" s="763"/>
      <c r="AH451" s="764"/>
      <c r="AI451" s="767"/>
      <c r="AJ451" s="765"/>
      <c r="AK451" s="892">
        <f t="shared" si="419"/>
        <v>0</v>
      </c>
      <c r="AL451" s="884">
        <f t="shared" si="420"/>
        <v>0</v>
      </c>
      <c r="AM451" s="883">
        <f t="shared" si="421"/>
        <v>0</v>
      </c>
      <c r="AN451" s="884">
        <f t="shared" si="422"/>
        <v>0</v>
      </c>
      <c r="AO451" s="883">
        <f t="shared" si="423"/>
        <v>0</v>
      </c>
      <c r="AP451" s="884">
        <f t="shared" si="424"/>
        <v>0</v>
      </c>
      <c r="AQ451" s="768">
        <f t="shared" si="425"/>
        <v>0</v>
      </c>
      <c r="AR451" s="883">
        <f t="shared" si="426"/>
        <v>0</v>
      </c>
      <c r="AS451" s="886">
        <f t="shared" si="427"/>
        <v>0</v>
      </c>
      <c r="AT451" s="888">
        <f t="shared" si="428"/>
        <v>0</v>
      </c>
      <c r="AU451" s="886">
        <f t="shared" si="429"/>
        <v>0</v>
      </c>
      <c r="AV451" s="886">
        <f t="shared" si="430"/>
        <v>0</v>
      </c>
      <c r="AW451" s="888">
        <f t="shared" si="431"/>
        <v>0</v>
      </c>
      <c r="AX451" s="886">
        <f t="shared" si="432"/>
        <v>0</v>
      </c>
      <c r="AY451" s="886">
        <f t="shared" si="433"/>
        <v>0</v>
      </c>
      <c r="AZ451" s="888">
        <f t="shared" si="434"/>
        <v>0</v>
      </c>
      <c r="BA451" s="884">
        <f t="shared" si="435"/>
        <v>0</v>
      </c>
      <c r="BB451" s="883">
        <f t="shared" si="436"/>
        <v>0</v>
      </c>
      <c r="BC451" s="884">
        <f t="shared" si="437"/>
        <v>0</v>
      </c>
      <c r="BD451" s="883">
        <f t="shared" si="438"/>
        <v>0</v>
      </c>
      <c r="BE451" s="886">
        <f t="shared" si="439"/>
        <v>0</v>
      </c>
      <c r="BF451" s="886">
        <f t="shared" si="440"/>
        <v>0</v>
      </c>
      <c r="BG451" s="888">
        <f t="shared" si="441"/>
        <v>0</v>
      </c>
      <c r="BH451" s="886">
        <f t="shared" si="442"/>
        <v>0</v>
      </c>
      <c r="BI451" s="886">
        <f t="shared" si="443"/>
        <v>0</v>
      </c>
      <c r="BJ451" s="890">
        <f t="shared" si="444"/>
        <v>0</v>
      </c>
      <c r="BK451" s="885">
        <f t="shared" si="445"/>
        <v>0</v>
      </c>
      <c r="BL451" s="885">
        <f t="shared" si="446"/>
        <v>0</v>
      </c>
      <c r="BM451" s="762"/>
      <c r="BN451" s="764"/>
      <c r="BO451" s="770"/>
      <c r="BP451" s="763"/>
      <c r="BQ451" s="764"/>
      <c r="BR451" s="770"/>
      <c r="BS451" s="768">
        <f t="shared" si="447"/>
        <v>0</v>
      </c>
      <c r="BT451" s="768">
        <f t="shared" si="448"/>
        <v>0</v>
      </c>
      <c r="BU451" s="771">
        <f t="shared" si="449"/>
        <v>0</v>
      </c>
      <c r="BV451" s="772"/>
      <c r="BW451" s="767"/>
      <c r="BX451" s="765"/>
      <c r="BY451" s="772"/>
      <c r="BZ451" s="767"/>
      <c r="CA451" s="765"/>
      <c r="CB451" s="772"/>
      <c r="CC451" s="767"/>
      <c r="CD451" s="765"/>
      <c r="CE451" s="773">
        <f t="shared" si="450"/>
        <v>0</v>
      </c>
      <c r="CF451" s="774">
        <f t="shared" si="451"/>
        <v>0</v>
      </c>
      <c r="CG451" s="775">
        <f t="shared" si="452"/>
        <v>0</v>
      </c>
      <c r="CH451" s="772"/>
      <c r="CI451" s="767"/>
      <c r="CJ451" s="776"/>
      <c r="CK451" s="874"/>
      <c r="CL451" s="778"/>
      <c r="CM451" s="764"/>
      <c r="CN451" s="764"/>
      <c r="CO451" s="767"/>
      <c r="CP451" s="780"/>
      <c r="CQ451" s="777"/>
      <c r="CR451" s="778"/>
      <c r="CS451" s="778"/>
      <c r="CT451" s="778"/>
      <c r="CU451" s="778"/>
      <c r="CV451" s="764"/>
      <c r="CW451" s="767"/>
      <c r="CX451" s="765"/>
      <c r="CY451" s="777"/>
      <c r="CZ451" s="778"/>
      <c r="DA451" s="778"/>
      <c r="DB451" s="778"/>
      <c r="DC451" s="778"/>
      <c r="DD451" s="767"/>
      <c r="DE451" s="767"/>
      <c r="DF451" s="765"/>
      <c r="DG451" s="892">
        <f t="shared" si="470"/>
        <v>0</v>
      </c>
      <c r="DH451" s="884">
        <f t="shared" si="453"/>
        <v>0</v>
      </c>
      <c r="DI451" s="883">
        <f t="shared" si="471"/>
        <v>0</v>
      </c>
      <c r="DJ451" s="884">
        <f t="shared" si="454"/>
        <v>0</v>
      </c>
      <c r="DK451" s="883">
        <f t="shared" si="472"/>
        <v>0</v>
      </c>
      <c r="DL451" s="884">
        <f t="shared" si="455"/>
        <v>0</v>
      </c>
      <c r="DM451" s="888">
        <f t="shared" si="476"/>
        <v>0</v>
      </c>
      <c r="DN451" s="886">
        <f t="shared" si="456"/>
        <v>0</v>
      </c>
      <c r="DO451" s="886">
        <f t="shared" si="477"/>
        <v>0</v>
      </c>
      <c r="DP451" s="888">
        <f t="shared" si="473"/>
        <v>0</v>
      </c>
      <c r="DQ451" s="886">
        <f t="shared" si="457"/>
        <v>0</v>
      </c>
      <c r="DR451" s="886">
        <f t="shared" si="478"/>
        <v>0</v>
      </c>
      <c r="DS451" s="888">
        <f t="shared" si="474"/>
        <v>0</v>
      </c>
      <c r="DT451" s="886">
        <f t="shared" si="458"/>
        <v>0</v>
      </c>
      <c r="DU451" s="886">
        <f t="shared" si="479"/>
        <v>0</v>
      </c>
      <c r="DV451" s="886">
        <f t="shared" si="459"/>
        <v>0</v>
      </c>
      <c r="DW451" s="888">
        <f t="shared" si="475"/>
        <v>0</v>
      </c>
      <c r="DX451" s="886">
        <f t="shared" si="460"/>
        <v>0</v>
      </c>
      <c r="DY451" s="886">
        <f t="shared" si="461"/>
        <v>0</v>
      </c>
      <c r="DZ451" s="954">
        <f t="shared" si="480"/>
        <v>0</v>
      </c>
      <c r="EA451" s="885">
        <f t="shared" si="462"/>
        <v>0</v>
      </c>
      <c r="EB451" s="885">
        <f t="shared" si="463"/>
        <v>0</v>
      </c>
      <c r="EC451" s="772"/>
      <c r="ED451" s="767"/>
      <c r="EE451" s="770"/>
      <c r="EF451" s="764"/>
      <c r="EG451" s="767"/>
      <c r="EH451" s="782"/>
      <c r="EI451" s="774">
        <f t="shared" si="464"/>
        <v>0</v>
      </c>
      <c r="EJ451" s="774">
        <f t="shared" si="465"/>
        <v>0</v>
      </c>
      <c r="EK451" s="775">
        <f t="shared" si="466"/>
        <v>0</v>
      </c>
      <c r="EL451" s="772"/>
      <c r="EM451" s="767"/>
      <c r="EN451" s="770"/>
      <c r="EO451" s="772"/>
      <c r="EP451" s="767"/>
      <c r="EQ451" s="782"/>
      <c r="ER451" s="772"/>
      <c r="ES451" s="767"/>
      <c r="ET451" s="770"/>
      <c r="EU451" s="774">
        <f t="shared" si="467"/>
        <v>0</v>
      </c>
      <c r="EV451" s="774">
        <f t="shared" si="468"/>
        <v>0</v>
      </c>
      <c r="EW451" s="775">
        <f t="shared" si="469"/>
        <v>0</v>
      </c>
      <c r="EX451" s="772"/>
      <c r="EY451" s="767"/>
      <c r="EZ451" s="770"/>
    </row>
    <row r="452" spans="1:156">
      <c r="A452" s="670" t="s">
        <v>107</v>
      </c>
      <c r="B452" s="671" t="s">
        <v>892</v>
      </c>
      <c r="C452" s="840"/>
      <c r="D452" s="672">
        <v>220640</v>
      </c>
      <c r="E452" s="673">
        <v>13</v>
      </c>
      <c r="F452" s="762"/>
      <c r="G452" s="763"/>
      <c r="H452" s="763"/>
      <c r="I452" s="764"/>
      <c r="J452" s="764"/>
      <c r="K452" s="764"/>
      <c r="L452" s="765"/>
      <c r="M452" s="762"/>
      <c r="N452" s="763"/>
      <c r="O452" s="766"/>
      <c r="P452" s="766"/>
      <c r="Q452" s="763"/>
      <c r="R452" s="763"/>
      <c r="S452" s="763"/>
      <c r="T452" s="763"/>
      <c r="U452" s="763"/>
      <c r="V452" s="764"/>
      <c r="W452" s="767"/>
      <c r="X452" s="765"/>
      <c r="Y452" s="762"/>
      <c r="Z452" s="763"/>
      <c r="AA452" s="763"/>
      <c r="AB452" s="763"/>
      <c r="AC452" s="764"/>
      <c r="AD452" s="767"/>
      <c r="AE452" s="763"/>
      <c r="AF452" s="763"/>
      <c r="AG452" s="763"/>
      <c r="AH452" s="764"/>
      <c r="AI452" s="767"/>
      <c r="AJ452" s="765"/>
      <c r="AK452" s="892">
        <f t="shared" si="419"/>
        <v>0</v>
      </c>
      <c r="AL452" s="884">
        <f t="shared" si="420"/>
        <v>0</v>
      </c>
      <c r="AM452" s="883">
        <f t="shared" si="421"/>
        <v>0</v>
      </c>
      <c r="AN452" s="884">
        <f t="shared" si="422"/>
        <v>0</v>
      </c>
      <c r="AO452" s="883">
        <f t="shared" si="423"/>
        <v>0</v>
      </c>
      <c r="AP452" s="884">
        <f t="shared" si="424"/>
        <v>0</v>
      </c>
      <c r="AQ452" s="768">
        <f t="shared" si="425"/>
        <v>0</v>
      </c>
      <c r="AR452" s="883">
        <f t="shared" si="426"/>
        <v>0</v>
      </c>
      <c r="AS452" s="886">
        <f t="shared" si="427"/>
        <v>0</v>
      </c>
      <c r="AT452" s="888">
        <f t="shared" si="428"/>
        <v>0</v>
      </c>
      <c r="AU452" s="886">
        <f t="shared" si="429"/>
        <v>0</v>
      </c>
      <c r="AV452" s="886">
        <f t="shared" si="430"/>
        <v>0</v>
      </c>
      <c r="AW452" s="888">
        <f t="shared" si="431"/>
        <v>0</v>
      </c>
      <c r="AX452" s="886">
        <f t="shared" si="432"/>
        <v>0</v>
      </c>
      <c r="AY452" s="886">
        <f t="shared" si="433"/>
        <v>0</v>
      </c>
      <c r="AZ452" s="888">
        <f t="shared" si="434"/>
        <v>0</v>
      </c>
      <c r="BA452" s="884">
        <f t="shared" si="435"/>
        <v>0</v>
      </c>
      <c r="BB452" s="883">
        <f t="shared" si="436"/>
        <v>0</v>
      </c>
      <c r="BC452" s="884">
        <f t="shared" si="437"/>
        <v>0</v>
      </c>
      <c r="BD452" s="883">
        <f t="shared" si="438"/>
        <v>0</v>
      </c>
      <c r="BE452" s="886">
        <f t="shared" si="439"/>
        <v>0</v>
      </c>
      <c r="BF452" s="886">
        <f t="shared" si="440"/>
        <v>0</v>
      </c>
      <c r="BG452" s="888">
        <f t="shared" si="441"/>
        <v>0</v>
      </c>
      <c r="BH452" s="886">
        <f t="shared" si="442"/>
        <v>0</v>
      </c>
      <c r="BI452" s="886">
        <f t="shared" si="443"/>
        <v>0</v>
      </c>
      <c r="BJ452" s="890">
        <f t="shared" si="444"/>
        <v>0</v>
      </c>
      <c r="BK452" s="885">
        <f t="shared" si="445"/>
        <v>0</v>
      </c>
      <c r="BL452" s="885">
        <f t="shared" si="446"/>
        <v>0</v>
      </c>
      <c r="BM452" s="762"/>
      <c r="BN452" s="764"/>
      <c r="BO452" s="770"/>
      <c r="BP452" s="763"/>
      <c r="BQ452" s="764"/>
      <c r="BR452" s="770"/>
      <c r="BS452" s="768">
        <f t="shared" si="447"/>
        <v>0</v>
      </c>
      <c r="BT452" s="768">
        <f t="shared" si="448"/>
        <v>0</v>
      </c>
      <c r="BU452" s="771">
        <f t="shared" si="449"/>
        <v>0</v>
      </c>
      <c r="BV452" s="772"/>
      <c r="BW452" s="767"/>
      <c r="BX452" s="765"/>
      <c r="BY452" s="772"/>
      <c r="BZ452" s="767"/>
      <c r="CA452" s="765"/>
      <c r="CB452" s="772"/>
      <c r="CC452" s="767"/>
      <c r="CD452" s="765"/>
      <c r="CE452" s="773">
        <f t="shared" si="450"/>
        <v>0</v>
      </c>
      <c r="CF452" s="774">
        <f t="shared" si="451"/>
        <v>0</v>
      </c>
      <c r="CG452" s="775">
        <f t="shared" si="452"/>
        <v>0</v>
      </c>
      <c r="CH452" s="772"/>
      <c r="CI452" s="767"/>
      <c r="CJ452" s="776"/>
      <c r="CK452" s="874"/>
      <c r="CL452" s="778"/>
      <c r="CM452" s="764"/>
      <c r="CN452" s="764"/>
      <c r="CO452" s="767"/>
      <c r="CP452" s="780"/>
      <c r="CQ452" s="777"/>
      <c r="CR452" s="778"/>
      <c r="CS452" s="778"/>
      <c r="CT452" s="778"/>
      <c r="CU452" s="778"/>
      <c r="CV452" s="764"/>
      <c r="CW452" s="767"/>
      <c r="CX452" s="765"/>
      <c r="CY452" s="777"/>
      <c r="CZ452" s="778"/>
      <c r="DA452" s="778"/>
      <c r="DB452" s="778"/>
      <c r="DC452" s="778"/>
      <c r="DD452" s="767"/>
      <c r="DE452" s="767"/>
      <c r="DF452" s="765"/>
      <c r="DG452" s="892">
        <f t="shared" si="470"/>
        <v>0</v>
      </c>
      <c r="DH452" s="884">
        <f t="shared" si="453"/>
        <v>0</v>
      </c>
      <c r="DI452" s="883">
        <f t="shared" si="471"/>
        <v>0</v>
      </c>
      <c r="DJ452" s="884">
        <f t="shared" si="454"/>
        <v>0</v>
      </c>
      <c r="DK452" s="883">
        <f t="shared" si="472"/>
        <v>0</v>
      </c>
      <c r="DL452" s="884">
        <f t="shared" si="455"/>
        <v>0</v>
      </c>
      <c r="DM452" s="888">
        <f t="shared" si="476"/>
        <v>0</v>
      </c>
      <c r="DN452" s="886">
        <f t="shared" si="456"/>
        <v>0</v>
      </c>
      <c r="DO452" s="886">
        <f t="shared" si="477"/>
        <v>0</v>
      </c>
      <c r="DP452" s="888">
        <f t="shared" si="473"/>
        <v>0</v>
      </c>
      <c r="DQ452" s="886">
        <f t="shared" si="457"/>
        <v>0</v>
      </c>
      <c r="DR452" s="886">
        <f t="shared" si="478"/>
        <v>0</v>
      </c>
      <c r="DS452" s="888">
        <f t="shared" si="474"/>
        <v>0</v>
      </c>
      <c r="DT452" s="886">
        <f t="shared" si="458"/>
        <v>0</v>
      </c>
      <c r="DU452" s="886">
        <f t="shared" si="479"/>
        <v>0</v>
      </c>
      <c r="DV452" s="886">
        <f t="shared" si="459"/>
        <v>0</v>
      </c>
      <c r="DW452" s="888">
        <f t="shared" si="475"/>
        <v>0</v>
      </c>
      <c r="DX452" s="886">
        <f t="shared" si="460"/>
        <v>0</v>
      </c>
      <c r="DY452" s="886">
        <f t="shared" si="461"/>
        <v>0</v>
      </c>
      <c r="DZ452" s="954">
        <f t="shared" si="480"/>
        <v>0</v>
      </c>
      <c r="EA452" s="885">
        <f t="shared" si="462"/>
        <v>0</v>
      </c>
      <c r="EB452" s="885">
        <f t="shared" si="463"/>
        <v>0</v>
      </c>
      <c r="EC452" s="772"/>
      <c r="ED452" s="767"/>
      <c r="EE452" s="770"/>
      <c r="EF452" s="764"/>
      <c r="EG452" s="767"/>
      <c r="EH452" s="782"/>
      <c r="EI452" s="774">
        <f t="shared" si="464"/>
        <v>0</v>
      </c>
      <c r="EJ452" s="774">
        <f t="shared" si="465"/>
        <v>0</v>
      </c>
      <c r="EK452" s="775">
        <f t="shared" si="466"/>
        <v>0</v>
      </c>
      <c r="EL452" s="772"/>
      <c r="EM452" s="767"/>
      <c r="EN452" s="770"/>
      <c r="EO452" s="772"/>
      <c r="EP452" s="767"/>
      <c r="EQ452" s="782"/>
      <c r="ER452" s="772"/>
      <c r="ES452" s="767"/>
      <c r="ET452" s="770"/>
      <c r="EU452" s="774">
        <f t="shared" si="467"/>
        <v>0</v>
      </c>
      <c r="EV452" s="774">
        <f t="shared" si="468"/>
        <v>0</v>
      </c>
      <c r="EW452" s="775">
        <f t="shared" si="469"/>
        <v>0</v>
      </c>
      <c r="EX452" s="772"/>
      <c r="EY452" s="767"/>
      <c r="EZ452" s="770"/>
    </row>
    <row r="453" spans="1:156">
      <c r="A453" s="670" t="s">
        <v>107</v>
      </c>
      <c r="B453" s="671" t="s">
        <v>893</v>
      </c>
      <c r="C453" s="840"/>
      <c r="D453" s="672">
        <v>220756</v>
      </c>
      <c r="E453" s="673">
        <v>13</v>
      </c>
      <c r="F453" s="762"/>
      <c r="G453" s="763"/>
      <c r="H453" s="763"/>
      <c r="I453" s="764"/>
      <c r="J453" s="764"/>
      <c r="K453" s="764"/>
      <c r="L453" s="765"/>
      <c r="M453" s="762"/>
      <c r="N453" s="763"/>
      <c r="O453" s="766"/>
      <c r="P453" s="766"/>
      <c r="Q453" s="763"/>
      <c r="R453" s="763"/>
      <c r="S453" s="763"/>
      <c r="T453" s="763"/>
      <c r="U453" s="763"/>
      <c r="V453" s="764"/>
      <c r="W453" s="767"/>
      <c r="X453" s="765"/>
      <c r="Y453" s="762"/>
      <c r="Z453" s="763"/>
      <c r="AA453" s="763"/>
      <c r="AB453" s="763"/>
      <c r="AC453" s="764"/>
      <c r="AD453" s="767"/>
      <c r="AE453" s="763"/>
      <c r="AF453" s="763"/>
      <c r="AG453" s="763"/>
      <c r="AH453" s="764"/>
      <c r="AI453" s="767"/>
      <c r="AJ453" s="765"/>
      <c r="AK453" s="892">
        <f t="shared" si="419"/>
        <v>0</v>
      </c>
      <c r="AL453" s="884">
        <f t="shared" si="420"/>
        <v>0</v>
      </c>
      <c r="AM453" s="883">
        <f t="shared" si="421"/>
        <v>0</v>
      </c>
      <c r="AN453" s="884">
        <f t="shared" si="422"/>
        <v>0</v>
      </c>
      <c r="AO453" s="883">
        <f t="shared" si="423"/>
        <v>0</v>
      </c>
      <c r="AP453" s="884">
        <f t="shared" si="424"/>
        <v>0</v>
      </c>
      <c r="AQ453" s="768">
        <f t="shared" si="425"/>
        <v>0</v>
      </c>
      <c r="AR453" s="883">
        <f t="shared" si="426"/>
        <v>0</v>
      </c>
      <c r="AS453" s="886">
        <f t="shared" si="427"/>
        <v>0</v>
      </c>
      <c r="AT453" s="888">
        <f t="shared" si="428"/>
        <v>0</v>
      </c>
      <c r="AU453" s="886">
        <f t="shared" si="429"/>
        <v>0</v>
      </c>
      <c r="AV453" s="886">
        <f t="shared" si="430"/>
        <v>0</v>
      </c>
      <c r="AW453" s="888">
        <f t="shared" si="431"/>
        <v>0</v>
      </c>
      <c r="AX453" s="886">
        <f t="shared" si="432"/>
        <v>0</v>
      </c>
      <c r="AY453" s="886">
        <f t="shared" si="433"/>
        <v>0</v>
      </c>
      <c r="AZ453" s="888">
        <f t="shared" si="434"/>
        <v>0</v>
      </c>
      <c r="BA453" s="884">
        <f t="shared" si="435"/>
        <v>0</v>
      </c>
      <c r="BB453" s="883">
        <f t="shared" si="436"/>
        <v>0</v>
      </c>
      <c r="BC453" s="884">
        <f t="shared" si="437"/>
        <v>0</v>
      </c>
      <c r="BD453" s="883">
        <f t="shared" si="438"/>
        <v>0</v>
      </c>
      <c r="BE453" s="886">
        <f t="shared" si="439"/>
        <v>0</v>
      </c>
      <c r="BF453" s="886">
        <f t="shared" si="440"/>
        <v>0</v>
      </c>
      <c r="BG453" s="888">
        <f t="shared" si="441"/>
        <v>0</v>
      </c>
      <c r="BH453" s="886">
        <f t="shared" si="442"/>
        <v>0</v>
      </c>
      <c r="BI453" s="886">
        <f t="shared" si="443"/>
        <v>0</v>
      </c>
      <c r="BJ453" s="890">
        <f t="shared" si="444"/>
        <v>0</v>
      </c>
      <c r="BK453" s="885">
        <f t="shared" si="445"/>
        <v>0</v>
      </c>
      <c r="BL453" s="885">
        <f t="shared" si="446"/>
        <v>0</v>
      </c>
      <c r="BM453" s="762"/>
      <c r="BN453" s="764"/>
      <c r="BO453" s="770"/>
      <c r="BP453" s="763"/>
      <c r="BQ453" s="764"/>
      <c r="BR453" s="770"/>
      <c r="BS453" s="768">
        <f t="shared" si="447"/>
        <v>0</v>
      </c>
      <c r="BT453" s="768">
        <f t="shared" si="448"/>
        <v>0</v>
      </c>
      <c r="BU453" s="771">
        <f t="shared" si="449"/>
        <v>0</v>
      </c>
      <c r="BV453" s="772"/>
      <c r="BW453" s="767"/>
      <c r="BX453" s="765"/>
      <c r="BY453" s="772"/>
      <c r="BZ453" s="767"/>
      <c r="CA453" s="765"/>
      <c r="CB453" s="772"/>
      <c r="CC453" s="767"/>
      <c r="CD453" s="765"/>
      <c r="CE453" s="773">
        <f t="shared" si="450"/>
        <v>0</v>
      </c>
      <c r="CF453" s="774">
        <f t="shared" si="451"/>
        <v>0</v>
      </c>
      <c r="CG453" s="775">
        <f t="shared" si="452"/>
        <v>0</v>
      </c>
      <c r="CH453" s="772"/>
      <c r="CI453" s="767"/>
      <c r="CJ453" s="776"/>
      <c r="CK453" s="874"/>
      <c r="CL453" s="778"/>
      <c r="CM453" s="764"/>
      <c r="CN453" s="764"/>
      <c r="CO453" s="767"/>
      <c r="CP453" s="780"/>
      <c r="CQ453" s="777"/>
      <c r="CR453" s="778"/>
      <c r="CS453" s="778"/>
      <c r="CT453" s="778"/>
      <c r="CU453" s="778"/>
      <c r="CV453" s="764"/>
      <c r="CW453" s="767"/>
      <c r="CX453" s="765"/>
      <c r="CY453" s="777"/>
      <c r="CZ453" s="778"/>
      <c r="DA453" s="778"/>
      <c r="DB453" s="778"/>
      <c r="DC453" s="778"/>
      <c r="DD453" s="767"/>
      <c r="DE453" s="767"/>
      <c r="DF453" s="765"/>
      <c r="DG453" s="892">
        <f t="shared" si="470"/>
        <v>0</v>
      </c>
      <c r="DH453" s="884">
        <f t="shared" si="453"/>
        <v>0</v>
      </c>
      <c r="DI453" s="883">
        <f t="shared" si="471"/>
        <v>0</v>
      </c>
      <c r="DJ453" s="884">
        <f t="shared" si="454"/>
        <v>0</v>
      </c>
      <c r="DK453" s="883">
        <f t="shared" si="472"/>
        <v>0</v>
      </c>
      <c r="DL453" s="884">
        <f t="shared" si="455"/>
        <v>0</v>
      </c>
      <c r="DM453" s="888">
        <f t="shared" si="476"/>
        <v>0</v>
      </c>
      <c r="DN453" s="886">
        <f t="shared" si="456"/>
        <v>0</v>
      </c>
      <c r="DO453" s="886">
        <f t="shared" si="477"/>
        <v>0</v>
      </c>
      <c r="DP453" s="888">
        <f t="shared" si="473"/>
        <v>0</v>
      </c>
      <c r="DQ453" s="886">
        <f t="shared" si="457"/>
        <v>0</v>
      </c>
      <c r="DR453" s="886">
        <f t="shared" si="478"/>
        <v>0</v>
      </c>
      <c r="DS453" s="888">
        <f t="shared" si="474"/>
        <v>0</v>
      </c>
      <c r="DT453" s="886">
        <f t="shared" si="458"/>
        <v>0</v>
      </c>
      <c r="DU453" s="886">
        <f t="shared" si="479"/>
        <v>0</v>
      </c>
      <c r="DV453" s="886">
        <f t="shared" si="459"/>
        <v>0</v>
      </c>
      <c r="DW453" s="888">
        <f t="shared" si="475"/>
        <v>0</v>
      </c>
      <c r="DX453" s="886">
        <f t="shared" si="460"/>
        <v>0</v>
      </c>
      <c r="DY453" s="886">
        <f t="shared" si="461"/>
        <v>0</v>
      </c>
      <c r="DZ453" s="954">
        <f t="shared" si="480"/>
        <v>0</v>
      </c>
      <c r="EA453" s="885">
        <f t="shared" si="462"/>
        <v>0</v>
      </c>
      <c r="EB453" s="885">
        <f t="shared" si="463"/>
        <v>0</v>
      </c>
      <c r="EC453" s="772"/>
      <c r="ED453" s="767"/>
      <c r="EE453" s="770"/>
      <c r="EF453" s="764"/>
      <c r="EG453" s="767"/>
      <c r="EH453" s="782"/>
      <c r="EI453" s="774">
        <f t="shared" si="464"/>
        <v>0</v>
      </c>
      <c r="EJ453" s="774">
        <f t="shared" si="465"/>
        <v>0</v>
      </c>
      <c r="EK453" s="775">
        <f t="shared" si="466"/>
        <v>0</v>
      </c>
      <c r="EL453" s="772"/>
      <c r="EM453" s="767"/>
      <c r="EN453" s="770"/>
      <c r="EO453" s="772"/>
      <c r="EP453" s="767"/>
      <c r="EQ453" s="782"/>
      <c r="ER453" s="772"/>
      <c r="ES453" s="767"/>
      <c r="ET453" s="770"/>
      <c r="EU453" s="774">
        <f t="shared" si="467"/>
        <v>0</v>
      </c>
      <c r="EV453" s="774">
        <f t="shared" si="468"/>
        <v>0</v>
      </c>
      <c r="EW453" s="775">
        <f t="shared" si="469"/>
        <v>0</v>
      </c>
      <c r="EX453" s="772"/>
      <c r="EY453" s="767"/>
      <c r="EZ453" s="770"/>
    </row>
    <row r="454" spans="1:156">
      <c r="A454" s="670" t="s">
        <v>107</v>
      </c>
      <c r="B454" s="671" t="s">
        <v>894</v>
      </c>
      <c r="C454" s="840"/>
      <c r="D454" s="672">
        <v>221607</v>
      </c>
      <c r="E454" s="673">
        <v>13</v>
      </c>
      <c r="F454" s="762"/>
      <c r="G454" s="763"/>
      <c r="H454" s="763"/>
      <c r="I454" s="764"/>
      <c r="J454" s="764"/>
      <c r="K454" s="764"/>
      <c r="L454" s="765"/>
      <c r="M454" s="762"/>
      <c r="N454" s="763"/>
      <c r="O454" s="766"/>
      <c r="P454" s="766"/>
      <c r="Q454" s="763"/>
      <c r="R454" s="763"/>
      <c r="S454" s="763"/>
      <c r="T454" s="763"/>
      <c r="U454" s="763"/>
      <c r="V454" s="764"/>
      <c r="W454" s="767"/>
      <c r="X454" s="765"/>
      <c r="Y454" s="762"/>
      <c r="Z454" s="763"/>
      <c r="AA454" s="763"/>
      <c r="AB454" s="763"/>
      <c r="AC454" s="764"/>
      <c r="AD454" s="767"/>
      <c r="AE454" s="763"/>
      <c r="AF454" s="763"/>
      <c r="AG454" s="763"/>
      <c r="AH454" s="764"/>
      <c r="AI454" s="767"/>
      <c r="AJ454" s="765"/>
      <c r="AK454" s="892">
        <f t="shared" si="419"/>
        <v>0</v>
      </c>
      <c r="AL454" s="884">
        <f t="shared" si="420"/>
        <v>0</v>
      </c>
      <c r="AM454" s="883">
        <f t="shared" si="421"/>
        <v>0</v>
      </c>
      <c r="AN454" s="884">
        <f t="shared" si="422"/>
        <v>0</v>
      </c>
      <c r="AO454" s="883">
        <f t="shared" si="423"/>
        <v>0</v>
      </c>
      <c r="AP454" s="884">
        <f t="shared" si="424"/>
        <v>0</v>
      </c>
      <c r="AQ454" s="768">
        <f t="shared" si="425"/>
        <v>0</v>
      </c>
      <c r="AR454" s="883">
        <f t="shared" si="426"/>
        <v>0</v>
      </c>
      <c r="AS454" s="886">
        <f t="shared" si="427"/>
        <v>0</v>
      </c>
      <c r="AT454" s="888">
        <f t="shared" si="428"/>
        <v>0</v>
      </c>
      <c r="AU454" s="886">
        <f t="shared" si="429"/>
        <v>0</v>
      </c>
      <c r="AV454" s="886">
        <f t="shared" si="430"/>
        <v>0</v>
      </c>
      <c r="AW454" s="888">
        <f t="shared" si="431"/>
        <v>0</v>
      </c>
      <c r="AX454" s="886">
        <f t="shared" si="432"/>
        <v>0</v>
      </c>
      <c r="AY454" s="886">
        <f t="shared" si="433"/>
        <v>0</v>
      </c>
      <c r="AZ454" s="888">
        <f t="shared" si="434"/>
        <v>0</v>
      </c>
      <c r="BA454" s="884">
        <f t="shared" si="435"/>
        <v>0</v>
      </c>
      <c r="BB454" s="883">
        <f t="shared" si="436"/>
        <v>0</v>
      </c>
      <c r="BC454" s="884">
        <f t="shared" si="437"/>
        <v>0</v>
      </c>
      <c r="BD454" s="883">
        <f t="shared" si="438"/>
        <v>0</v>
      </c>
      <c r="BE454" s="886">
        <f t="shared" si="439"/>
        <v>0</v>
      </c>
      <c r="BF454" s="886">
        <f t="shared" si="440"/>
        <v>0</v>
      </c>
      <c r="BG454" s="888">
        <f t="shared" si="441"/>
        <v>0</v>
      </c>
      <c r="BH454" s="886">
        <f t="shared" si="442"/>
        <v>0</v>
      </c>
      <c r="BI454" s="886">
        <f t="shared" si="443"/>
        <v>0</v>
      </c>
      <c r="BJ454" s="890">
        <f t="shared" si="444"/>
        <v>0</v>
      </c>
      <c r="BK454" s="885">
        <f t="shared" si="445"/>
        <v>0</v>
      </c>
      <c r="BL454" s="885">
        <f t="shared" si="446"/>
        <v>0</v>
      </c>
      <c r="BM454" s="762"/>
      <c r="BN454" s="764"/>
      <c r="BO454" s="770"/>
      <c r="BP454" s="763"/>
      <c r="BQ454" s="764"/>
      <c r="BR454" s="770"/>
      <c r="BS454" s="768">
        <f t="shared" si="447"/>
        <v>0</v>
      </c>
      <c r="BT454" s="768">
        <f t="shared" si="448"/>
        <v>0</v>
      </c>
      <c r="BU454" s="771">
        <f t="shared" si="449"/>
        <v>0</v>
      </c>
      <c r="BV454" s="772"/>
      <c r="BW454" s="767"/>
      <c r="BX454" s="765"/>
      <c r="BY454" s="772"/>
      <c r="BZ454" s="767"/>
      <c r="CA454" s="765"/>
      <c r="CB454" s="772"/>
      <c r="CC454" s="767"/>
      <c r="CD454" s="765"/>
      <c r="CE454" s="773">
        <f t="shared" si="450"/>
        <v>0</v>
      </c>
      <c r="CF454" s="774">
        <f t="shared" si="451"/>
        <v>0</v>
      </c>
      <c r="CG454" s="775">
        <f t="shared" si="452"/>
        <v>0</v>
      </c>
      <c r="CH454" s="772"/>
      <c r="CI454" s="767"/>
      <c r="CJ454" s="776"/>
      <c r="CK454" s="874"/>
      <c r="CL454" s="778"/>
      <c r="CM454" s="764"/>
      <c r="CN454" s="764"/>
      <c r="CO454" s="767"/>
      <c r="CP454" s="780"/>
      <c r="CQ454" s="777"/>
      <c r="CR454" s="778"/>
      <c r="CS454" s="778"/>
      <c r="CT454" s="778"/>
      <c r="CU454" s="778"/>
      <c r="CV454" s="764"/>
      <c r="CW454" s="767"/>
      <c r="CX454" s="765"/>
      <c r="CY454" s="777"/>
      <c r="CZ454" s="778"/>
      <c r="DA454" s="778"/>
      <c r="DB454" s="778"/>
      <c r="DC454" s="778"/>
      <c r="DD454" s="767"/>
      <c r="DE454" s="767"/>
      <c r="DF454" s="765"/>
      <c r="DG454" s="892">
        <f t="shared" si="470"/>
        <v>0</v>
      </c>
      <c r="DH454" s="884">
        <f t="shared" si="453"/>
        <v>0</v>
      </c>
      <c r="DI454" s="883">
        <f t="shared" si="471"/>
        <v>0</v>
      </c>
      <c r="DJ454" s="884">
        <f t="shared" si="454"/>
        <v>0</v>
      </c>
      <c r="DK454" s="883">
        <f t="shared" si="472"/>
        <v>0</v>
      </c>
      <c r="DL454" s="884">
        <f t="shared" si="455"/>
        <v>0</v>
      </c>
      <c r="DM454" s="888">
        <f t="shared" si="476"/>
        <v>0</v>
      </c>
      <c r="DN454" s="886">
        <f t="shared" si="456"/>
        <v>0</v>
      </c>
      <c r="DO454" s="886">
        <f t="shared" si="477"/>
        <v>0</v>
      </c>
      <c r="DP454" s="888">
        <f t="shared" si="473"/>
        <v>0</v>
      </c>
      <c r="DQ454" s="886">
        <f t="shared" si="457"/>
        <v>0</v>
      </c>
      <c r="DR454" s="886">
        <f t="shared" si="478"/>
        <v>0</v>
      </c>
      <c r="DS454" s="888">
        <f t="shared" si="474"/>
        <v>0</v>
      </c>
      <c r="DT454" s="886">
        <f t="shared" si="458"/>
        <v>0</v>
      </c>
      <c r="DU454" s="886">
        <f t="shared" si="479"/>
        <v>0</v>
      </c>
      <c r="DV454" s="886">
        <f t="shared" si="459"/>
        <v>0</v>
      </c>
      <c r="DW454" s="888">
        <f t="shared" si="475"/>
        <v>0</v>
      </c>
      <c r="DX454" s="886">
        <f t="shared" si="460"/>
        <v>0</v>
      </c>
      <c r="DY454" s="886">
        <f t="shared" si="461"/>
        <v>0</v>
      </c>
      <c r="DZ454" s="954">
        <f t="shared" si="480"/>
        <v>0</v>
      </c>
      <c r="EA454" s="885">
        <f t="shared" si="462"/>
        <v>0</v>
      </c>
      <c r="EB454" s="885">
        <f t="shared" si="463"/>
        <v>0</v>
      </c>
      <c r="EC454" s="772"/>
      <c r="ED454" s="767"/>
      <c r="EE454" s="770"/>
      <c r="EF454" s="764"/>
      <c r="EG454" s="767"/>
      <c r="EH454" s="782"/>
      <c r="EI454" s="774">
        <f t="shared" si="464"/>
        <v>0</v>
      </c>
      <c r="EJ454" s="774">
        <f t="shared" si="465"/>
        <v>0</v>
      </c>
      <c r="EK454" s="775">
        <f t="shared" si="466"/>
        <v>0</v>
      </c>
      <c r="EL454" s="772"/>
      <c r="EM454" s="767"/>
      <c r="EN454" s="770"/>
      <c r="EO454" s="772"/>
      <c r="EP454" s="767"/>
      <c r="EQ454" s="782"/>
      <c r="ER454" s="772"/>
      <c r="ES454" s="767"/>
      <c r="ET454" s="770"/>
      <c r="EU454" s="774">
        <f t="shared" si="467"/>
        <v>0</v>
      </c>
      <c r="EV454" s="774">
        <f t="shared" si="468"/>
        <v>0</v>
      </c>
      <c r="EW454" s="775">
        <f t="shared" si="469"/>
        <v>0</v>
      </c>
      <c r="EX454" s="772"/>
      <c r="EY454" s="767"/>
      <c r="EZ454" s="770"/>
    </row>
    <row r="455" spans="1:156">
      <c r="A455" s="670" t="s">
        <v>107</v>
      </c>
      <c r="B455" s="671" t="s">
        <v>895</v>
      </c>
      <c r="C455" s="827" t="s">
        <v>911</v>
      </c>
      <c r="D455" s="672">
        <v>220853</v>
      </c>
      <c r="E455" s="673">
        <v>13</v>
      </c>
      <c r="F455" s="762"/>
      <c r="G455" s="763"/>
      <c r="H455" s="763"/>
      <c r="I455" s="764"/>
      <c r="J455" s="764"/>
      <c r="K455" s="764"/>
      <c r="L455" s="765"/>
      <c r="M455" s="762"/>
      <c r="N455" s="763"/>
      <c r="O455" s="766"/>
      <c r="P455" s="766"/>
      <c r="Q455" s="763"/>
      <c r="R455" s="763"/>
      <c r="S455" s="763"/>
      <c r="T455" s="763"/>
      <c r="U455" s="763"/>
      <c r="V455" s="764"/>
      <c r="W455" s="767"/>
      <c r="X455" s="765"/>
      <c r="Y455" s="762"/>
      <c r="Z455" s="763"/>
      <c r="AA455" s="763"/>
      <c r="AB455" s="763"/>
      <c r="AC455" s="764"/>
      <c r="AD455" s="767"/>
      <c r="AE455" s="763"/>
      <c r="AF455" s="763"/>
      <c r="AG455" s="763"/>
      <c r="AH455" s="764"/>
      <c r="AI455" s="767"/>
      <c r="AJ455" s="765"/>
      <c r="AK455" s="892">
        <f t="shared" ref="AK455:AK518" si="481">IF(M455&gt;0,M455-Y455, )</f>
        <v>0</v>
      </c>
      <c r="AL455" s="884">
        <f t="shared" ref="AL455:AL518" si="482">IF(CH455&gt;0,AK455,)</f>
        <v>0</v>
      </c>
      <c r="AM455" s="883">
        <f t="shared" ref="AM455:AM518" si="483">IF(N455&gt;0,N455-Z455, )</f>
        <v>0</v>
      </c>
      <c r="AN455" s="884">
        <f t="shared" ref="AN455:AN518" si="484">IF(CI455&gt;0,AM455,)</f>
        <v>0</v>
      </c>
      <c r="AO455" s="883">
        <f t="shared" ref="AO455:AO518" si="485">IF(O455&gt;0,O455-AA455, )</f>
        <v>0</v>
      </c>
      <c r="AP455" s="884">
        <f t="shared" ref="AP455:AP518" si="486">IF(CJ455&gt;0,AO455,)</f>
        <v>0</v>
      </c>
      <c r="AQ455" s="768">
        <f t="shared" ref="AQ455:AQ518" si="487">IF(P455&gt;0,P455-AB455, )</f>
        <v>0</v>
      </c>
      <c r="AR455" s="883">
        <f t="shared" ref="AR455:AR518" si="488">IF(Q455&gt;0,Q455-AC455, )</f>
        <v>0</v>
      </c>
      <c r="AS455" s="886">
        <f t="shared" ref="AS455:AS518" si="489">IF(BV455&gt;0,AR455,)</f>
        <v>0</v>
      </c>
      <c r="AT455" s="888">
        <f t="shared" ref="AT455:AT518" si="490">IF(R455&gt;0,R455-AD455, )</f>
        <v>0</v>
      </c>
      <c r="AU455" s="886">
        <f t="shared" ref="AU455:AU518" si="491">IF(F455&gt;0,AT455,)</f>
        <v>0</v>
      </c>
      <c r="AV455" s="886">
        <f t="shared" ref="AV455:AV518" si="492">IF(BW455&gt;0,AT455,)</f>
        <v>0</v>
      </c>
      <c r="AW455" s="888">
        <f t="shared" ref="AW455:AW518" si="493">IF(S455&gt;0,S455-AE455, )</f>
        <v>0</v>
      </c>
      <c r="AX455" s="886">
        <f t="shared" ref="AX455:AX518" si="494">IF(G455&gt;0,AW455,)</f>
        <v>0</v>
      </c>
      <c r="AY455" s="886">
        <f t="shared" ref="AY455:AY518" si="495">IF(BX455&gt;0,AW455,)</f>
        <v>0</v>
      </c>
      <c r="AZ455" s="888">
        <f t="shared" ref="AZ455:AZ518" si="496">IF(T455&gt;0,T455-AF455, )</f>
        <v>0</v>
      </c>
      <c r="BA455" s="884">
        <f t="shared" ref="BA455:BA518" si="497">IF(H455&gt;0,AZ455,)</f>
        <v>0</v>
      </c>
      <c r="BB455" s="883">
        <f t="shared" ref="BB455:BB518" si="498">IF(U455&gt;0,U455-AG455, )</f>
        <v>0</v>
      </c>
      <c r="BC455" s="884">
        <f t="shared" ref="BC455:BC518" si="499">IF(I455&gt;0,BB455,)</f>
        <v>0</v>
      </c>
      <c r="BD455" s="883">
        <f t="shared" ref="BD455:BD518" si="500">IF(V455&gt;0,V455-AH455, )</f>
        <v>0</v>
      </c>
      <c r="BE455" s="886">
        <f t="shared" ref="BE455:BE518" si="501">IF(J455&gt;0,BD455,)</f>
        <v>0</v>
      </c>
      <c r="BF455" s="886">
        <f t="shared" ref="BF455:BF518" si="502">IF(BM455&gt;0,BD455,0)</f>
        <v>0</v>
      </c>
      <c r="BG455" s="888">
        <f t="shared" ref="BG455:BG494" si="503">IF(W455&gt;0,W455-AI455, )</f>
        <v>0</v>
      </c>
      <c r="BH455" s="886">
        <f t="shared" ref="BH455:BH518" si="504">IF(K455&gt;0,BG455,)</f>
        <v>0</v>
      </c>
      <c r="BI455" s="886">
        <f t="shared" ref="BI455:BI518" si="505">IF(BN455&gt;0,BG455,)</f>
        <v>0</v>
      </c>
      <c r="BJ455" s="890">
        <f t="shared" ref="BJ455:BJ518" si="506">IF(X455&gt;0,X455-AJ455, )</f>
        <v>0</v>
      </c>
      <c r="BK455" s="885">
        <f t="shared" ref="BK455:BK518" si="507">IF(L455&gt;0,BJ455,)</f>
        <v>0</v>
      </c>
      <c r="BL455" s="885">
        <f t="shared" ref="BL455:BL518" si="508">IF(BO455&gt;0,BJ455,)</f>
        <v>0</v>
      </c>
      <c r="BM455" s="762"/>
      <c r="BN455" s="764"/>
      <c r="BO455" s="770"/>
      <c r="BP455" s="763"/>
      <c r="BQ455" s="764"/>
      <c r="BR455" s="770"/>
      <c r="BS455" s="768">
        <f t="shared" ref="BS455:BS518" si="509">IF(BF455=" "," ",(BF455-BM455-BP455))</f>
        <v>0</v>
      </c>
      <c r="BT455" s="768">
        <f t="shared" ref="BT455:BT518" si="510">IF(BI455=" "," ",(BI455-BN455-BQ455))</f>
        <v>0</v>
      </c>
      <c r="BU455" s="771">
        <f t="shared" ref="BU455:BU518" si="511">IF(BL455=" "," ",(BL455-BO455-BR455))</f>
        <v>0</v>
      </c>
      <c r="BV455" s="772"/>
      <c r="BW455" s="767"/>
      <c r="BX455" s="765"/>
      <c r="BY455" s="772"/>
      <c r="BZ455" s="767"/>
      <c r="CA455" s="765"/>
      <c r="CB455" s="772"/>
      <c r="CC455" s="767"/>
      <c r="CD455" s="765"/>
      <c r="CE455" s="773">
        <f t="shared" ref="CE455:CE518" si="512">IF(AS455=" ","",(AS455-SUM(BV455,BY455,CB455)))</f>
        <v>0</v>
      </c>
      <c r="CF455" s="774">
        <f t="shared" ref="CF455:CF518" si="513">IF(AV455=" ","",(AV455-SUM(BW455,BZ455,CC455)))</f>
        <v>0</v>
      </c>
      <c r="CG455" s="775">
        <f t="shared" ref="CG455:CG518" si="514">IF(AY455=" ","",(AY455-SUM(BX455,CA455,CD455)))</f>
        <v>0</v>
      </c>
      <c r="CH455" s="772"/>
      <c r="CI455" s="767"/>
      <c r="CJ455" s="776"/>
      <c r="CK455" s="874"/>
      <c r="CL455" s="778"/>
      <c r="CM455" s="764"/>
      <c r="CN455" s="764"/>
      <c r="CO455" s="767"/>
      <c r="CP455" s="780"/>
      <c r="CQ455" s="777"/>
      <c r="CR455" s="778"/>
      <c r="CS455" s="778"/>
      <c r="CT455" s="778"/>
      <c r="CU455" s="778"/>
      <c r="CV455" s="764"/>
      <c r="CW455" s="767"/>
      <c r="CX455" s="765"/>
      <c r="CY455" s="777"/>
      <c r="CZ455" s="778"/>
      <c r="DA455" s="778"/>
      <c r="DB455" s="778"/>
      <c r="DC455" s="778"/>
      <c r="DD455" s="767"/>
      <c r="DE455" s="767"/>
      <c r="DF455" s="765"/>
      <c r="DG455" s="892">
        <f t="shared" si="470"/>
        <v>0</v>
      </c>
      <c r="DH455" s="884">
        <f t="shared" ref="DH455:DH518" si="515">IF(EX455&gt;0,DG455,)</f>
        <v>0</v>
      </c>
      <c r="DI455" s="883">
        <f t="shared" si="471"/>
        <v>0</v>
      </c>
      <c r="DJ455" s="884">
        <f t="shared" ref="DJ455:DJ518" si="516">IF(EY455&gt;0,DI455,)</f>
        <v>0</v>
      </c>
      <c r="DK455" s="883">
        <f t="shared" si="472"/>
        <v>0</v>
      </c>
      <c r="DL455" s="884">
        <f t="shared" ref="DL455:DL518" si="517">IF(EZ455&gt;0,DK455,)</f>
        <v>0</v>
      </c>
      <c r="DM455" s="888">
        <f t="shared" si="476"/>
        <v>0</v>
      </c>
      <c r="DN455" s="886">
        <f t="shared" si="456"/>
        <v>0</v>
      </c>
      <c r="DO455" s="886">
        <f t="shared" si="477"/>
        <v>0</v>
      </c>
      <c r="DP455" s="888">
        <f t="shared" si="473"/>
        <v>0</v>
      </c>
      <c r="DQ455" s="886">
        <f t="shared" si="457"/>
        <v>0</v>
      </c>
      <c r="DR455" s="886">
        <f t="shared" si="478"/>
        <v>0</v>
      </c>
      <c r="DS455" s="888">
        <f t="shared" si="474"/>
        <v>0</v>
      </c>
      <c r="DT455" s="886">
        <f t="shared" si="458"/>
        <v>0</v>
      </c>
      <c r="DU455" s="886">
        <f t="shared" si="479"/>
        <v>0</v>
      </c>
      <c r="DV455" s="886">
        <f t="shared" si="459"/>
        <v>0</v>
      </c>
      <c r="DW455" s="888">
        <f t="shared" si="475"/>
        <v>0</v>
      </c>
      <c r="DX455" s="886">
        <f t="shared" si="460"/>
        <v>0</v>
      </c>
      <c r="DY455" s="886">
        <f t="shared" si="461"/>
        <v>0</v>
      </c>
      <c r="DZ455" s="954">
        <f t="shared" si="480"/>
        <v>0</v>
      </c>
      <c r="EA455" s="885">
        <f t="shared" si="462"/>
        <v>0</v>
      </c>
      <c r="EB455" s="885">
        <f t="shared" si="463"/>
        <v>0</v>
      </c>
      <c r="EC455" s="772"/>
      <c r="ED455" s="767"/>
      <c r="EE455" s="770"/>
      <c r="EF455" s="764"/>
      <c r="EG455" s="767"/>
      <c r="EH455" s="782"/>
      <c r="EI455" s="774">
        <f t="shared" si="464"/>
        <v>0</v>
      </c>
      <c r="EJ455" s="774">
        <f t="shared" si="465"/>
        <v>0</v>
      </c>
      <c r="EK455" s="775">
        <f t="shared" si="466"/>
        <v>0</v>
      </c>
      <c r="EL455" s="772"/>
      <c r="EM455" s="767"/>
      <c r="EN455" s="770"/>
      <c r="EO455" s="772"/>
      <c r="EP455" s="767"/>
      <c r="EQ455" s="782"/>
      <c r="ER455" s="772"/>
      <c r="ES455" s="767"/>
      <c r="ET455" s="770"/>
      <c r="EU455" s="774">
        <f t="shared" si="467"/>
        <v>0</v>
      </c>
      <c r="EV455" s="774">
        <f t="shared" si="468"/>
        <v>0</v>
      </c>
      <c r="EW455" s="775">
        <f t="shared" si="469"/>
        <v>0</v>
      </c>
      <c r="EX455" s="772"/>
      <c r="EY455" s="767"/>
      <c r="EZ455" s="770"/>
    </row>
    <row r="456" spans="1:156">
      <c r="A456" s="670" t="s">
        <v>107</v>
      </c>
      <c r="B456" s="671" t="s">
        <v>896</v>
      </c>
      <c r="C456" s="840"/>
      <c r="D456" s="672">
        <v>221050</v>
      </c>
      <c r="E456" s="673">
        <v>13</v>
      </c>
      <c r="F456" s="762"/>
      <c r="G456" s="763"/>
      <c r="H456" s="763"/>
      <c r="I456" s="764"/>
      <c r="J456" s="764"/>
      <c r="K456" s="764"/>
      <c r="L456" s="765"/>
      <c r="M456" s="762"/>
      <c r="N456" s="763"/>
      <c r="O456" s="766"/>
      <c r="P456" s="766"/>
      <c r="Q456" s="763"/>
      <c r="R456" s="763"/>
      <c r="S456" s="763"/>
      <c r="T456" s="763"/>
      <c r="U456" s="763"/>
      <c r="V456" s="764"/>
      <c r="W456" s="767"/>
      <c r="X456" s="765"/>
      <c r="Y456" s="762"/>
      <c r="Z456" s="763"/>
      <c r="AA456" s="763"/>
      <c r="AB456" s="763"/>
      <c r="AC456" s="764"/>
      <c r="AD456" s="767"/>
      <c r="AE456" s="763"/>
      <c r="AF456" s="763"/>
      <c r="AG456" s="763"/>
      <c r="AH456" s="764"/>
      <c r="AI456" s="767"/>
      <c r="AJ456" s="765"/>
      <c r="AK456" s="892">
        <f t="shared" si="481"/>
        <v>0</v>
      </c>
      <c r="AL456" s="884">
        <f t="shared" si="482"/>
        <v>0</v>
      </c>
      <c r="AM456" s="883">
        <f t="shared" si="483"/>
        <v>0</v>
      </c>
      <c r="AN456" s="884">
        <f t="shared" si="484"/>
        <v>0</v>
      </c>
      <c r="AO456" s="883">
        <f t="shared" si="485"/>
        <v>0</v>
      </c>
      <c r="AP456" s="884">
        <f t="shared" si="486"/>
        <v>0</v>
      </c>
      <c r="AQ456" s="768">
        <f t="shared" si="487"/>
        <v>0</v>
      </c>
      <c r="AR456" s="883">
        <f t="shared" si="488"/>
        <v>0</v>
      </c>
      <c r="AS456" s="886">
        <f t="shared" si="489"/>
        <v>0</v>
      </c>
      <c r="AT456" s="888">
        <f t="shared" si="490"/>
        <v>0</v>
      </c>
      <c r="AU456" s="886">
        <f t="shared" si="491"/>
        <v>0</v>
      </c>
      <c r="AV456" s="886">
        <f t="shared" si="492"/>
        <v>0</v>
      </c>
      <c r="AW456" s="888">
        <f t="shared" si="493"/>
        <v>0</v>
      </c>
      <c r="AX456" s="886">
        <f t="shared" si="494"/>
        <v>0</v>
      </c>
      <c r="AY456" s="886">
        <f t="shared" si="495"/>
        <v>0</v>
      </c>
      <c r="AZ456" s="888">
        <f t="shared" si="496"/>
        <v>0</v>
      </c>
      <c r="BA456" s="884">
        <f t="shared" si="497"/>
        <v>0</v>
      </c>
      <c r="BB456" s="883">
        <f t="shared" si="498"/>
        <v>0</v>
      </c>
      <c r="BC456" s="884">
        <f t="shared" si="499"/>
        <v>0</v>
      </c>
      <c r="BD456" s="883">
        <f t="shared" si="500"/>
        <v>0</v>
      </c>
      <c r="BE456" s="886">
        <f t="shared" si="501"/>
        <v>0</v>
      </c>
      <c r="BF456" s="886">
        <f t="shared" si="502"/>
        <v>0</v>
      </c>
      <c r="BG456" s="888">
        <f t="shared" si="503"/>
        <v>0</v>
      </c>
      <c r="BH456" s="886">
        <f t="shared" si="504"/>
        <v>0</v>
      </c>
      <c r="BI456" s="886">
        <f t="shared" si="505"/>
        <v>0</v>
      </c>
      <c r="BJ456" s="890">
        <f t="shared" si="506"/>
        <v>0</v>
      </c>
      <c r="BK456" s="885">
        <f t="shared" si="507"/>
        <v>0</v>
      </c>
      <c r="BL456" s="885">
        <f t="shared" si="508"/>
        <v>0</v>
      </c>
      <c r="BM456" s="762"/>
      <c r="BN456" s="764"/>
      <c r="BO456" s="770"/>
      <c r="BP456" s="763"/>
      <c r="BQ456" s="764"/>
      <c r="BR456" s="770"/>
      <c r="BS456" s="768">
        <f t="shared" si="509"/>
        <v>0</v>
      </c>
      <c r="BT456" s="768">
        <f t="shared" si="510"/>
        <v>0</v>
      </c>
      <c r="BU456" s="771">
        <f t="shared" si="511"/>
        <v>0</v>
      </c>
      <c r="BV456" s="772"/>
      <c r="BW456" s="767"/>
      <c r="BX456" s="765"/>
      <c r="BY456" s="772"/>
      <c r="BZ456" s="767"/>
      <c r="CA456" s="765"/>
      <c r="CB456" s="772"/>
      <c r="CC456" s="767"/>
      <c r="CD456" s="765"/>
      <c r="CE456" s="773">
        <f t="shared" si="512"/>
        <v>0</v>
      </c>
      <c r="CF456" s="774">
        <f t="shared" si="513"/>
        <v>0</v>
      </c>
      <c r="CG456" s="775">
        <f t="shared" si="514"/>
        <v>0</v>
      </c>
      <c r="CH456" s="772"/>
      <c r="CI456" s="767"/>
      <c r="CJ456" s="776"/>
      <c r="CK456" s="874"/>
      <c r="CL456" s="778"/>
      <c r="CM456" s="764"/>
      <c r="CN456" s="764"/>
      <c r="CO456" s="767"/>
      <c r="CP456" s="780"/>
      <c r="CQ456" s="777"/>
      <c r="CR456" s="778"/>
      <c r="CS456" s="778"/>
      <c r="CT456" s="778"/>
      <c r="CU456" s="778"/>
      <c r="CV456" s="764"/>
      <c r="CW456" s="767"/>
      <c r="CX456" s="765"/>
      <c r="CY456" s="777"/>
      <c r="CZ456" s="778"/>
      <c r="DA456" s="778"/>
      <c r="DB456" s="778"/>
      <c r="DC456" s="778"/>
      <c r="DD456" s="767"/>
      <c r="DE456" s="767"/>
      <c r="DF456" s="765"/>
      <c r="DG456" s="892">
        <f t="shared" si="470"/>
        <v>0</v>
      </c>
      <c r="DH456" s="884">
        <f t="shared" si="515"/>
        <v>0</v>
      </c>
      <c r="DI456" s="883">
        <f t="shared" si="471"/>
        <v>0</v>
      </c>
      <c r="DJ456" s="884">
        <f t="shared" si="516"/>
        <v>0</v>
      </c>
      <c r="DK456" s="883">
        <f t="shared" si="472"/>
        <v>0</v>
      </c>
      <c r="DL456" s="884">
        <f t="shared" si="517"/>
        <v>0</v>
      </c>
      <c r="DM456" s="888">
        <f t="shared" si="476"/>
        <v>0</v>
      </c>
      <c r="DN456" s="886">
        <f t="shared" ref="DN456:DN519" si="518">IF(CT456&gt;0,DM456,)</f>
        <v>0</v>
      </c>
      <c r="DO456" s="886">
        <f t="shared" si="477"/>
        <v>0</v>
      </c>
      <c r="DP456" s="888">
        <f t="shared" si="473"/>
        <v>0</v>
      </c>
      <c r="DQ456" s="886">
        <f t="shared" ref="DQ456:DQ519" si="519">IF(CU456&gt;0,DP456,)</f>
        <v>0</v>
      </c>
      <c r="DR456" s="886">
        <f t="shared" si="478"/>
        <v>0</v>
      </c>
      <c r="DS456" s="888">
        <f t="shared" si="474"/>
        <v>0</v>
      </c>
      <c r="DT456" s="886">
        <f t="shared" ref="DT456:DT519" si="520">IF(CV456&gt;0,DS456,)</f>
        <v>0</v>
      </c>
      <c r="DU456" s="886">
        <f t="shared" si="479"/>
        <v>0</v>
      </c>
      <c r="DV456" s="886">
        <f t="shared" ref="DV456:DV519" si="521">IF(EC456&gt;0,DS456,)</f>
        <v>0</v>
      </c>
      <c r="DW456" s="888">
        <f t="shared" si="475"/>
        <v>0</v>
      </c>
      <c r="DX456" s="886">
        <f t="shared" ref="DX456:DX519" si="522">IF(ED456&gt;0,DW456,)</f>
        <v>0</v>
      </c>
      <c r="DY456" s="886">
        <f t="shared" ref="DY456:DY519" si="523">IF(ED456&gt;0,DW456,)</f>
        <v>0</v>
      </c>
      <c r="DZ456" s="954">
        <f t="shared" si="480"/>
        <v>0</v>
      </c>
      <c r="EA456" s="885">
        <f t="shared" ref="EA456:EA519" si="524">IF(EE456&gt;0,DZ456,)</f>
        <v>0</v>
      </c>
      <c r="EB456" s="885">
        <f t="shared" ref="EB456:EB519" si="525">IF(EE456&gt;0,DZ456,)</f>
        <v>0</v>
      </c>
      <c r="EC456" s="772"/>
      <c r="ED456" s="767"/>
      <c r="EE456" s="770"/>
      <c r="EF456" s="764"/>
      <c r="EG456" s="767"/>
      <c r="EH456" s="782"/>
      <c r="EI456" s="774">
        <f t="shared" ref="EI456:EI519" si="526">IF(DT456="","",(DT456-EC456-EF456))</f>
        <v>0</v>
      </c>
      <c r="EJ456" s="774">
        <f t="shared" ref="EJ456:EJ519" si="527">IF(DX456="","",(DX456-ED456-EG456))</f>
        <v>0</v>
      </c>
      <c r="EK456" s="775">
        <f t="shared" ref="EK456:EK519" si="528">IF(EA456="","",(EA456-EE456-EH456))</f>
        <v>0</v>
      </c>
      <c r="EL456" s="772"/>
      <c r="EM456" s="767"/>
      <c r="EN456" s="770"/>
      <c r="EO456" s="772"/>
      <c r="EP456" s="767"/>
      <c r="EQ456" s="782"/>
      <c r="ER456" s="772"/>
      <c r="ES456" s="767"/>
      <c r="ET456" s="770"/>
      <c r="EU456" s="774">
        <f t="shared" ref="EU456:EU519" si="529">IF(DO456="","",(DO456-SUM(EL456,EO456,ER456)))</f>
        <v>0</v>
      </c>
      <c r="EV456" s="774">
        <f t="shared" ref="EV456:EV519" si="530">IF(DR456="","",(DR456-SUM(EM456,EP456,ES456)))</f>
        <v>0</v>
      </c>
      <c r="EW456" s="775">
        <f t="shared" ref="EW456:EW519" si="531">IF(DU456="","",(DU456-SUM(EN456,EQ456,ET456)))</f>
        <v>0</v>
      </c>
      <c r="EX456" s="772"/>
      <c r="EY456" s="767"/>
      <c r="EZ456" s="770"/>
    </row>
    <row r="457" spans="1:156">
      <c r="A457" s="670" t="s">
        <v>107</v>
      </c>
      <c r="B457" s="671" t="s">
        <v>897</v>
      </c>
      <c r="C457" s="840"/>
      <c r="D457" s="672">
        <v>221102</v>
      </c>
      <c r="E457" s="673">
        <v>13</v>
      </c>
      <c r="F457" s="762"/>
      <c r="G457" s="763"/>
      <c r="H457" s="763"/>
      <c r="I457" s="764"/>
      <c r="J457" s="764"/>
      <c r="K457" s="764"/>
      <c r="L457" s="765"/>
      <c r="M457" s="762"/>
      <c r="N457" s="763"/>
      <c r="O457" s="766"/>
      <c r="P457" s="766"/>
      <c r="Q457" s="763"/>
      <c r="R457" s="763"/>
      <c r="S457" s="763"/>
      <c r="T457" s="763"/>
      <c r="U457" s="763"/>
      <c r="V457" s="764"/>
      <c r="W457" s="767"/>
      <c r="X457" s="765"/>
      <c r="Y457" s="762"/>
      <c r="Z457" s="763"/>
      <c r="AA457" s="763"/>
      <c r="AB457" s="763"/>
      <c r="AC457" s="764"/>
      <c r="AD457" s="767"/>
      <c r="AE457" s="763"/>
      <c r="AF457" s="763"/>
      <c r="AG457" s="763"/>
      <c r="AH457" s="764"/>
      <c r="AI457" s="767"/>
      <c r="AJ457" s="765"/>
      <c r="AK457" s="892">
        <f t="shared" si="481"/>
        <v>0</v>
      </c>
      <c r="AL457" s="884">
        <f t="shared" si="482"/>
        <v>0</v>
      </c>
      <c r="AM457" s="883">
        <f t="shared" si="483"/>
        <v>0</v>
      </c>
      <c r="AN457" s="884">
        <f t="shared" si="484"/>
        <v>0</v>
      </c>
      <c r="AO457" s="883">
        <f t="shared" si="485"/>
        <v>0</v>
      </c>
      <c r="AP457" s="884">
        <f t="shared" si="486"/>
        <v>0</v>
      </c>
      <c r="AQ457" s="768">
        <f t="shared" si="487"/>
        <v>0</v>
      </c>
      <c r="AR457" s="883">
        <f t="shared" si="488"/>
        <v>0</v>
      </c>
      <c r="AS457" s="886">
        <f t="shared" si="489"/>
        <v>0</v>
      </c>
      <c r="AT457" s="888">
        <f t="shared" si="490"/>
        <v>0</v>
      </c>
      <c r="AU457" s="886">
        <f t="shared" si="491"/>
        <v>0</v>
      </c>
      <c r="AV457" s="886">
        <f t="shared" si="492"/>
        <v>0</v>
      </c>
      <c r="AW457" s="888">
        <f t="shared" si="493"/>
        <v>0</v>
      </c>
      <c r="AX457" s="886">
        <f t="shared" si="494"/>
        <v>0</v>
      </c>
      <c r="AY457" s="886">
        <f t="shared" si="495"/>
        <v>0</v>
      </c>
      <c r="AZ457" s="888">
        <f t="shared" si="496"/>
        <v>0</v>
      </c>
      <c r="BA457" s="884">
        <f t="shared" si="497"/>
        <v>0</v>
      </c>
      <c r="BB457" s="883">
        <f t="shared" si="498"/>
        <v>0</v>
      </c>
      <c r="BC457" s="884">
        <f t="shared" si="499"/>
        <v>0</v>
      </c>
      <c r="BD457" s="883">
        <f t="shared" si="500"/>
        <v>0</v>
      </c>
      <c r="BE457" s="886">
        <f t="shared" si="501"/>
        <v>0</v>
      </c>
      <c r="BF457" s="886">
        <f t="shared" si="502"/>
        <v>0</v>
      </c>
      <c r="BG457" s="888">
        <f t="shared" si="503"/>
        <v>0</v>
      </c>
      <c r="BH457" s="886">
        <f t="shared" si="504"/>
        <v>0</v>
      </c>
      <c r="BI457" s="886">
        <f t="shared" si="505"/>
        <v>0</v>
      </c>
      <c r="BJ457" s="890">
        <f t="shared" si="506"/>
        <v>0</v>
      </c>
      <c r="BK457" s="885">
        <f t="shared" si="507"/>
        <v>0</v>
      </c>
      <c r="BL457" s="885">
        <f t="shared" si="508"/>
        <v>0</v>
      </c>
      <c r="BM457" s="762"/>
      <c r="BN457" s="764"/>
      <c r="BO457" s="770"/>
      <c r="BP457" s="763"/>
      <c r="BQ457" s="764"/>
      <c r="BR457" s="770"/>
      <c r="BS457" s="768">
        <f t="shared" si="509"/>
        <v>0</v>
      </c>
      <c r="BT457" s="768">
        <f t="shared" si="510"/>
        <v>0</v>
      </c>
      <c r="BU457" s="771">
        <f t="shared" si="511"/>
        <v>0</v>
      </c>
      <c r="BV457" s="772"/>
      <c r="BW457" s="767"/>
      <c r="BX457" s="765"/>
      <c r="BY457" s="772"/>
      <c r="BZ457" s="767"/>
      <c r="CA457" s="765"/>
      <c r="CB457" s="772"/>
      <c r="CC457" s="767"/>
      <c r="CD457" s="765"/>
      <c r="CE457" s="773">
        <f t="shared" si="512"/>
        <v>0</v>
      </c>
      <c r="CF457" s="774">
        <f t="shared" si="513"/>
        <v>0</v>
      </c>
      <c r="CG457" s="775">
        <f t="shared" si="514"/>
        <v>0</v>
      </c>
      <c r="CH457" s="772"/>
      <c r="CI457" s="767"/>
      <c r="CJ457" s="776"/>
      <c r="CK457" s="874"/>
      <c r="CL457" s="778"/>
      <c r="CM457" s="764"/>
      <c r="CN457" s="764"/>
      <c r="CO457" s="767"/>
      <c r="CP457" s="780"/>
      <c r="CQ457" s="777"/>
      <c r="CR457" s="778"/>
      <c r="CS457" s="778"/>
      <c r="CT457" s="778"/>
      <c r="CU457" s="778"/>
      <c r="CV457" s="764"/>
      <c r="CW457" s="767"/>
      <c r="CX457" s="765"/>
      <c r="CY457" s="777"/>
      <c r="CZ457" s="778"/>
      <c r="DA457" s="778"/>
      <c r="DB457" s="778"/>
      <c r="DC457" s="778"/>
      <c r="DD457" s="767"/>
      <c r="DE457" s="767"/>
      <c r="DF457" s="765"/>
      <c r="DG457" s="892">
        <f t="shared" si="470"/>
        <v>0</v>
      </c>
      <c r="DH457" s="884">
        <f t="shared" si="515"/>
        <v>0</v>
      </c>
      <c r="DI457" s="883">
        <f t="shared" si="471"/>
        <v>0</v>
      </c>
      <c r="DJ457" s="884">
        <f t="shared" si="516"/>
        <v>0</v>
      </c>
      <c r="DK457" s="883">
        <f t="shared" si="472"/>
        <v>0</v>
      </c>
      <c r="DL457" s="884">
        <f t="shared" si="517"/>
        <v>0</v>
      </c>
      <c r="DM457" s="888">
        <f t="shared" si="476"/>
        <v>0</v>
      </c>
      <c r="DN457" s="886">
        <f t="shared" si="518"/>
        <v>0</v>
      </c>
      <c r="DO457" s="886">
        <f t="shared" si="477"/>
        <v>0</v>
      </c>
      <c r="DP457" s="888">
        <f t="shared" si="473"/>
        <v>0</v>
      </c>
      <c r="DQ457" s="886">
        <f t="shared" si="519"/>
        <v>0</v>
      </c>
      <c r="DR457" s="886">
        <f t="shared" si="478"/>
        <v>0</v>
      </c>
      <c r="DS457" s="888">
        <f t="shared" si="474"/>
        <v>0</v>
      </c>
      <c r="DT457" s="886">
        <f t="shared" si="520"/>
        <v>0</v>
      </c>
      <c r="DU457" s="886">
        <f t="shared" si="479"/>
        <v>0</v>
      </c>
      <c r="DV457" s="886">
        <f t="shared" si="521"/>
        <v>0</v>
      </c>
      <c r="DW457" s="888">
        <f t="shared" si="475"/>
        <v>0</v>
      </c>
      <c r="DX457" s="886">
        <f t="shared" si="522"/>
        <v>0</v>
      </c>
      <c r="DY457" s="886">
        <f t="shared" si="523"/>
        <v>0</v>
      </c>
      <c r="DZ457" s="954">
        <f t="shared" si="480"/>
        <v>0</v>
      </c>
      <c r="EA457" s="885">
        <f t="shared" si="524"/>
        <v>0</v>
      </c>
      <c r="EB457" s="885">
        <f t="shared" si="525"/>
        <v>0</v>
      </c>
      <c r="EC457" s="772"/>
      <c r="ED457" s="767"/>
      <c r="EE457" s="770"/>
      <c r="EF457" s="764"/>
      <c r="EG457" s="767"/>
      <c r="EH457" s="782"/>
      <c r="EI457" s="774">
        <f t="shared" si="526"/>
        <v>0</v>
      </c>
      <c r="EJ457" s="774">
        <f t="shared" si="527"/>
        <v>0</v>
      </c>
      <c r="EK457" s="775">
        <f t="shared" si="528"/>
        <v>0</v>
      </c>
      <c r="EL457" s="772"/>
      <c r="EM457" s="767"/>
      <c r="EN457" s="770"/>
      <c r="EO457" s="772"/>
      <c r="EP457" s="767"/>
      <c r="EQ457" s="782"/>
      <c r="ER457" s="772"/>
      <c r="ES457" s="767"/>
      <c r="ET457" s="770"/>
      <c r="EU457" s="774">
        <f t="shared" si="529"/>
        <v>0</v>
      </c>
      <c r="EV457" s="774">
        <f t="shared" si="530"/>
        <v>0</v>
      </c>
      <c r="EW457" s="775">
        <f t="shared" si="531"/>
        <v>0</v>
      </c>
      <c r="EX457" s="772"/>
      <c r="EY457" s="767"/>
      <c r="EZ457" s="770"/>
    </row>
    <row r="458" spans="1:156">
      <c r="A458" s="670" t="s">
        <v>107</v>
      </c>
      <c r="B458" s="671" t="s">
        <v>898</v>
      </c>
      <c r="C458" s="827" t="s">
        <v>911</v>
      </c>
      <c r="D458" s="672">
        <v>248925</v>
      </c>
      <c r="E458" s="673">
        <v>13</v>
      </c>
      <c r="F458" s="762"/>
      <c r="G458" s="763"/>
      <c r="H458" s="763"/>
      <c r="I458" s="764"/>
      <c r="J458" s="764"/>
      <c r="K458" s="764"/>
      <c r="L458" s="765"/>
      <c r="M458" s="762"/>
      <c r="N458" s="763"/>
      <c r="O458" s="766"/>
      <c r="P458" s="766"/>
      <c r="Q458" s="763"/>
      <c r="R458" s="763"/>
      <c r="S458" s="763"/>
      <c r="T458" s="763"/>
      <c r="U458" s="763"/>
      <c r="V458" s="764"/>
      <c r="W458" s="767"/>
      <c r="X458" s="765"/>
      <c r="Y458" s="762"/>
      <c r="Z458" s="763"/>
      <c r="AA458" s="763"/>
      <c r="AB458" s="763"/>
      <c r="AC458" s="764"/>
      <c r="AD458" s="767"/>
      <c r="AE458" s="763"/>
      <c r="AF458" s="763"/>
      <c r="AG458" s="763"/>
      <c r="AH458" s="764"/>
      <c r="AI458" s="767"/>
      <c r="AJ458" s="765"/>
      <c r="AK458" s="892">
        <f t="shared" si="481"/>
        <v>0</v>
      </c>
      <c r="AL458" s="884">
        <f t="shared" si="482"/>
        <v>0</v>
      </c>
      <c r="AM458" s="883">
        <f t="shared" si="483"/>
        <v>0</v>
      </c>
      <c r="AN458" s="884">
        <f t="shared" si="484"/>
        <v>0</v>
      </c>
      <c r="AO458" s="883">
        <f t="shared" si="485"/>
        <v>0</v>
      </c>
      <c r="AP458" s="884">
        <f t="shared" si="486"/>
        <v>0</v>
      </c>
      <c r="AQ458" s="768">
        <f t="shared" si="487"/>
        <v>0</v>
      </c>
      <c r="AR458" s="883">
        <f t="shared" si="488"/>
        <v>0</v>
      </c>
      <c r="AS458" s="886">
        <f t="shared" si="489"/>
        <v>0</v>
      </c>
      <c r="AT458" s="888">
        <f t="shared" si="490"/>
        <v>0</v>
      </c>
      <c r="AU458" s="886">
        <f t="shared" si="491"/>
        <v>0</v>
      </c>
      <c r="AV458" s="886">
        <f t="shared" si="492"/>
        <v>0</v>
      </c>
      <c r="AW458" s="888">
        <f t="shared" si="493"/>
        <v>0</v>
      </c>
      <c r="AX458" s="886">
        <f t="shared" si="494"/>
        <v>0</v>
      </c>
      <c r="AY458" s="886">
        <f t="shared" si="495"/>
        <v>0</v>
      </c>
      <c r="AZ458" s="888">
        <f t="shared" si="496"/>
        <v>0</v>
      </c>
      <c r="BA458" s="884">
        <f t="shared" si="497"/>
        <v>0</v>
      </c>
      <c r="BB458" s="883">
        <f t="shared" si="498"/>
        <v>0</v>
      </c>
      <c r="BC458" s="884">
        <f t="shared" si="499"/>
        <v>0</v>
      </c>
      <c r="BD458" s="883">
        <f t="shared" si="500"/>
        <v>0</v>
      </c>
      <c r="BE458" s="886">
        <f t="shared" si="501"/>
        <v>0</v>
      </c>
      <c r="BF458" s="886">
        <f t="shared" si="502"/>
        <v>0</v>
      </c>
      <c r="BG458" s="888">
        <f t="shared" si="503"/>
        <v>0</v>
      </c>
      <c r="BH458" s="886">
        <f t="shared" si="504"/>
        <v>0</v>
      </c>
      <c r="BI458" s="886">
        <f t="shared" si="505"/>
        <v>0</v>
      </c>
      <c r="BJ458" s="890">
        <f t="shared" si="506"/>
        <v>0</v>
      </c>
      <c r="BK458" s="885">
        <f t="shared" si="507"/>
        <v>0</v>
      </c>
      <c r="BL458" s="885">
        <f t="shared" si="508"/>
        <v>0</v>
      </c>
      <c r="BM458" s="762"/>
      <c r="BN458" s="764"/>
      <c r="BO458" s="770"/>
      <c r="BP458" s="763"/>
      <c r="BQ458" s="764"/>
      <c r="BR458" s="770"/>
      <c r="BS458" s="768">
        <f t="shared" si="509"/>
        <v>0</v>
      </c>
      <c r="BT458" s="768">
        <f t="shared" si="510"/>
        <v>0</v>
      </c>
      <c r="BU458" s="771">
        <f t="shared" si="511"/>
        <v>0</v>
      </c>
      <c r="BV458" s="772"/>
      <c r="BW458" s="767"/>
      <c r="BX458" s="765"/>
      <c r="BY458" s="772"/>
      <c r="BZ458" s="767"/>
      <c r="CA458" s="765"/>
      <c r="CB458" s="772"/>
      <c r="CC458" s="767"/>
      <c r="CD458" s="765"/>
      <c r="CE458" s="773">
        <f t="shared" si="512"/>
        <v>0</v>
      </c>
      <c r="CF458" s="774">
        <f t="shared" si="513"/>
        <v>0</v>
      </c>
      <c r="CG458" s="775">
        <f t="shared" si="514"/>
        <v>0</v>
      </c>
      <c r="CH458" s="772"/>
      <c r="CI458" s="767"/>
      <c r="CJ458" s="776"/>
      <c r="CK458" s="874"/>
      <c r="CL458" s="778"/>
      <c r="CM458" s="764"/>
      <c r="CN458" s="764"/>
      <c r="CO458" s="767"/>
      <c r="CP458" s="780"/>
      <c r="CQ458" s="777"/>
      <c r="CR458" s="778"/>
      <c r="CS458" s="778"/>
      <c r="CT458" s="778"/>
      <c r="CU458" s="778"/>
      <c r="CV458" s="764"/>
      <c r="CW458" s="767"/>
      <c r="CX458" s="765"/>
      <c r="CY458" s="777"/>
      <c r="CZ458" s="778"/>
      <c r="DA458" s="778"/>
      <c r="DB458" s="778"/>
      <c r="DC458" s="778"/>
      <c r="DD458" s="767"/>
      <c r="DE458" s="767"/>
      <c r="DF458" s="765"/>
      <c r="DG458" s="892">
        <f t="shared" si="470"/>
        <v>0</v>
      </c>
      <c r="DH458" s="884">
        <f t="shared" si="515"/>
        <v>0</v>
      </c>
      <c r="DI458" s="883">
        <f t="shared" si="471"/>
        <v>0</v>
      </c>
      <c r="DJ458" s="884">
        <f t="shared" si="516"/>
        <v>0</v>
      </c>
      <c r="DK458" s="883">
        <f t="shared" si="472"/>
        <v>0</v>
      </c>
      <c r="DL458" s="884">
        <f t="shared" si="517"/>
        <v>0</v>
      </c>
      <c r="DM458" s="888">
        <f t="shared" si="476"/>
        <v>0</v>
      </c>
      <c r="DN458" s="886">
        <f t="shared" si="518"/>
        <v>0</v>
      </c>
      <c r="DO458" s="886">
        <f t="shared" si="477"/>
        <v>0</v>
      </c>
      <c r="DP458" s="888">
        <f t="shared" si="473"/>
        <v>0</v>
      </c>
      <c r="DQ458" s="886">
        <f t="shared" si="519"/>
        <v>0</v>
      </c>
      <c r="DR458" s="886">
        <f t="shared" si="478"/>
        <v>0</v>
      </c>
      <c r="DS458" s="888">
        <f t="shared" si="474"/>
        <v>0</v>
      </c>
      <c r="DT458" s="886">
        <f t="shared" si="520"/>
        <v>0</v>
      </c>
      <c r="DU458" s="886">
        <f t="shared" si="479"/>
        <v>0</v>
      </c>
      <c r="DV458" s="886">
        <f t="shared" si="521"/>
        <v>0</v>
      </c>
      <c r="DW458" s="888">
        <f t="shared" si="475"/>
        <v>0</v>
      </c>
      <c r="DX458" s="886">
        <f t="shared" si="522"/>
        <v>0</v>
      </c>
      <c r="DY458" s="886">
        <f t="shared" si="523"/>
        <v>0</v>
      </c>
      <c r="DZ458" s="954">
        <f t="shared" si="480"/>
        <v>0</v>
      </c>
      <c r="EA458" s="885">
        <f t="shared" si="524"/>
        <v>0</v>
      </c>
      <c r="EB458" s="885">
        <f t="shared" si="525"/>
        <v>0</v>
      </c>
      <c r="EC458" s="772"/>
      <c r="ED458" s="767"/>
      <c r="EE458" s="770"/>
      <c r="EF458" s="764"/>
      <c r="EG458" s="767"/>
      <c r="EH458" s="782"/>
      <c r="EI458" s="774">
        <f t="shared" si="526"/>
        <v>0</v>
      </c>
      <c r="EJ458" s="774">
        <f t="shared" si="527"/>
        <v>0</v>
      </c>
      <c r="EK458" s="775">
        <f t="shared" si="528"/>
        <v>0</v>
      </c>
      <c r="EL458" s="772"/>
      <c r="EM458" s="767"/>
      <c r="EN458" s="770"/>
      <c r="EO458" s="772"/>
      <c r="EP458" s="767"/>
      <c r="EQ458" s="782"/>
      <c r="ER458" s="772"/>
      <c r="ES458" s="767"/>
      <c r="ET458" s="770"/>
      <c r="EU458" s="774">
        <f t="shared" si="529"/>
        <v>0</v>
      </c>
      <c r="EV458" s="774">
        <f t="shared" si="530"/>
        <v>0</v>
      </c>
      <c r="EW458" s="775">
        <f t="shared" si="531"/>
        <v>0</v>
      </c>
      <c r="EX458" s="772"/>
      <c r="EY458" s="767"/>
      <c r="EZ458" s="770"/>
    </row>
    <row r="459" spans="1:156">
      <c r="A459" s="670" t="s">
        <v>107</v>
      </c>
      <c r="B459" s="671" t="s">
        <v>899</v>
      </c>
      <c r="C459" s="840"/>
      <c r="D459" s="672">
        <v>221236</v>
      </c>
      <c r="E459" s="673">
        <v>13</v>
      </c>
      <c r="F459" s="762"/>
      <c r="G459" s="763"/>
      <c r="H459" s="763"/>
      <c r="I459" s="764"/>
      <c r="J459" s="764"/>
      <c r="K459" s="764"/>
      <c r="L459" s="765"/>
      <c r="M459" s="762"/>
      <c r="N459" s="763"/>
      <c r="O459" s="766"/>
      <c r="P459" s="766"/>
      <c r="Q459" s="763"/>
      <c r="R459" s="763"/>
      <c r="S459" s="763"/>
      <c r="T459" s="763"/>
      <c r="U459" s="763"/>
      <c r="V459" s="764"/>
      <c r="W459" s="767"/>
      <c r="X459" s="765"/>
      <c r="Y459" s="762"/>
      <c r="Z459" s="763"/>
      <c r="AA459" s="763"/>
      <c r="AB459" s="763"/>
      <c r="AC459" s="764"/>
      <c r="AD459" s="767"/>
      <c r="AE459" s="763"/>
      <c r="AF459" s="763"/>
      <c r="AG459" s="763"/>
      <c r="AH459" s="764"/>
      <c r="AI459" s="767"/>
      <c r="AJ459" s="765"/>
      <c r="AK459" s="892">
        <f t="shared" si="481"/>
        <v>0</v>
      </c>
      <c r="AL459" s="884">
        <f t="shared" si="482"/>
        <v>0</v>
      </c>
      <c r="AM459" s="883">
        <f t="shared" si="483"/>
        <v>0</v>
      </c>
      <c r="AN459" s="884">
        <f t="shared" si="484"/>
        <v>0</v>
      </c>
      <c r="AO459" s="883">
        <f t="shared" si="485"/>
        <v>0</v>
      </c>
      <c r="AP459" s="884">
        <f t="shared" si="486"/>
        <v>0</v>
      </c>
      <c r="AQ459" s="768">
        <f t="shared" si="487"/>
        <v>0</v>
      </c>
      <c r="AR459" s="883">
        <f t="shared" si="488"/>
        <v>0</v>
      </c>
      <c r="AS459" s="886">
        <f t="shared" si="489"/>
        <v>0</v>
      </c>
      <c r="AT459" s="888">
        <f t="shared" si="490"/>
        <v>0</v>
      </c>
      <c r="AU459" s="886">
        <f t="shared" si="491"/>
        <v>0</v>
      </c>
      <c r="AV459" s="886">
        <f t="shared" si="492"/>
        <v>0</v>
      </c>
      <c r="AW459" s="888">
        <f t="shared" si="493"/>
        <v>0</v>
      </c>
      <c r="AX459" s="886">
        <f t="shared" si="494"/>
        <v>0</v>
      </c>
      <c r="AY459" s="886">
        <f t="shared" si="495"/>
        <v>0</v>
      </c>
      <c r="AZ459" s="888">
        <f t="shared" si="496"/>
        <v>0</v>
      </c>
      <c r="BA459" s="884">
        <f t="shared" si="497"/>
        <v>0</v>
      </c>
      <c r="BB459" s="883">
        <f t="shared" si="498"/>
        <v>0</v>
      </c>
      <c r="BC459" s="884">
        <f t="shared" si="499"/>
        <v>0</v>
      </c>
      <c r="BD459" s="883">
        <f t="shared" si="500"/>
        <v>0</v>
      </c>
      <c r="BE459" s="886">
        <f t="shared" si="501"/>
        <v>0</v>
      </c>
      <c r="BF459" s="886">
        <f t="shared" si="502"/>
        <v>0</v>
      </c>
      <c r="BG459" s="888">
        <f t="shared" si="503"/>
        <v>0</v>
      </c>
      <c r="BH459" s="886">
        <f t="shared" si="504"/>
        <v>0</v>
      </c>
      <c r="BI459" s="886">
        <f t="shared" si="505"/>
        <v>0</v>
      </c>
      <c r="BJ459" s="890">
        <f t="shared" si="506"/>
        <v>0</v>
      </c>
      <c r="BK459" s="885">
        <f t="shared" si="507"/>
        <v>0</v>
      </c>
      <c r="BL459" s="885">
        <f t="shared" si="508"/>
        <v>0</v>
      </c>
      <c r="BM459" s="762"/>
      <c r="BN459" s="764"/>
      <c r="BO459" s="770"/>
      <c r="BP459" s="763"/>
      <c r="BQ459" s="764"/>
      <c r="BR459" s="770"/>
      <c r="BS459" s="768">
        <f t="shared" si="509"/>
        <v>0</v>
      </c>
      <c r="BT459" s="768">
        <f t="shared" si="510"/>
        <v>0</v>
      </c>
      <c r="BU459" s="771">
        <f t="shared" si="511"/>
        <v>0</v>
      </c>
      <c r="BV459" s="772"/>
      <c r="BW459" s="767"/>
      <c r="BX459" s="765"/>
      <c r="BY459" s="772"/>
      <c r="BZ459" s="767"/>
      <c r="CA459" s="765"/>
      <c r="CB459" s="772"/>
      <c r="CC459" s="767"/>
      <c r="CD459" s="765"/>
      <c r="CE459" s="773">
        <f t="shared" si="512"/>
        <v>0</v>
      </c>
      <c r="CF459" s="774">
        <f t="shared" si="513"/>
        <v>0</v>
      </c>
      <c r="CG459" s="775">
        <f t="shared" si="514"/>
        <v>0</v>
      </c>
      <c r="CH459" s="772"/>
      <c r="CI459" s="767"/>
      <c r="CJ459" s="776"/>
      <c r="CK459" s="874"/>
      <c r="CL459" s="778"/>
      <c r="CM459" s="764"/>
      <c r="CN459" s="764"/>
      <c r="CO459" s="767"/>
      <c r="CP459" s="780"/>
      <c r="CQ459" s="777"/>
      <c r="CR459" s="778"/>
      <c r="CS459" s="778"/>
      <c r="CT459" s="778"/>
      <c r="CU459" s="778"/>
      <c r="CV459" s="764"/>
      <c r="CW459" s="767"/>
      <c r="CX459" s="765"/>
      <c r="CY459" s="777"/>
      <c r="CZ459" s="778"/>
      <c r="DA459" s="778"/>
      <c r="DB459" s="778"/>
      <c r="DC459" s="778"/>
      <c r="DD459" s="767"/>
      <c r="DE459" s="767"/>
      <c r="DF459" s="765"/>
      <c r="DG459" s="892">
        <f t="shared" si="470"/>
        <v>0</v>
      </c>
      <c r="DH459" s="884">
        <f t="shared" si="515"/>
        <v>0</v>
      </c>
      <c r="DI459" s="883">
        <f t="shared" si="471"/>
        <v>0</v>
      </c>
      <c r="DJ459" s="884">
        <f t="shared" si="516"/>
        <v>0</v>
      </c>
      <c r="DK459" s="883">
        <f t="shared" si="472"/>
        <v>0</v>
      </c>
      <c r="DL459" s="884">
        <f t="shared" si="517"/>
        <v>0</v>
      </c>
      <c r="DM459" s="888">
        <f t="shared" si="476"/>
        <v>0</v>
      </c>
      <c r="DN459" s="886">
        <f t="shared" si="518"/>
        <v>0</v>
      </c>
      <c r="DO459" s="886">
        <f t="shared" si="477"/>
        <v>0</v>
      </c>
      <c r="DP459" s="888">
        <f t="shared" si="473"/>
        <v>0</v>
      </c>
      <c r="DQ459" s="886">
        <f t="shared" si="519"/>
        <v>0</v>
      </c>
      <c r="DR459" s="886">
        <f t="shared" si="478"/>
        <v>0</v>
      </c>
      <c r="DS459" s="888">
        <f t="shared" si="474"/>
        <v>0</v>
      </c>
      <c r="DT459" s="886">
        <f t="shared" si="520"/>
        <v>0</v>
      </c>
      <c r="DU459" s="886">
        <f t="shared" si="479"/>
        <v>0</v>
      </c>
      <c r="DV459" s="886">
        <f t="shared" si="521"/>
        <v>0</v>
      </c>
      <c r="DW459" s="888">
        <f t="shared" si="475"/>
        <v>0</v>
      </c>
      <c r="DX459" s="886">
        <f t="shared" si="522"/>
        <v>0</v>
      </c>
      <c r="DY459" s="886">
        <f t="shared" si="523"/>
        <v>0</v>
      </c>
      <c r="DZ459" s="954">
        <f t="shared" si="480"/>
        <v>0</v>
      </c>
      <c r="EA459" s="885">
        <f t="shared" si="524"/>
        <v>0</v>
      </c>
      <c r="EB459" s="885">
        <f t="shared" si="525"/>
        <v>0</v>
      </c>
      <c r="EC459" s="772"/>
      <c r="ED459" s="767"/>
      <c r="EE459" s="770"/>
      <c r="EF459" s="764"/>
      <c r="EG459" s="767"/>
      <c r="EH459" s="782"/>
      <c r="EI459" s="774">
        <f t="shared" si="526"/>
        <v>0</v>
      </c>
      <c r="EJ459" s="774">
        <f t="shared" si="527"/>
        <v>0</v>
      </c>
      <c r="EK459" s="775">
        <f t="shared" si="528"/>
        <v>0</v>
      </c>
      <c r="EL459" s="772"/>
      <c r="EM459" s="767"/>
      <c r="EN459" s="770"/>
      <c r="EO459" s="772"/>
      <c r="EP459" s="767"/>
      <c r="EQ459" s="782"/>
      <c r="ER459" s="772"/>
      <c r="ES459" s="767"/>
      <c r="ET459" s="770"/>
      <c r="EU459" s="774">
        <f t="shared" si="529"/>
        <v>0</v>
      </c>
      <c r="EV459" s="774">
        <f t="shared" si="530"/>
        <v>0</v>
      </c>
      <c r="EW459" s="775">
        <f t="shared" si="531"/>
        <v>0</v>
      </c>
      <c r="EX459" s="772"/>
      <c r="EY459" s="767"/>
      <c r="EZ459" s="770"/>
    </row>
    <row r="460" spans="1:156">
      <c r="A460" s="670" t="s">
        <v>107</v>
      </c>
      <c r="B460" s="671" t="s">
        <v>900</v>
      </c>
      <c r="C460" s="840"/>
      <c r="D460" s="672">
        <v>221582</v>
      </c>
      <c r="E460" s="673">
        <v>13</v>
      </c>
      <c r="F460" s="762"/>
      <c r="G460" s="763"/>
      <c r="H460" s="763"/>
      <c r="I460" s="764"/>
      <c r="J460" s="764"/>
      <c r="K460" s="764"/>
      <c r="L460" s="765"/>
      <c r="M460" s="762"/>
      <c r="N460" s="763"/>
      <c r="O460" s="766"/>
      <c r="P460" s="766"/>
      <c r="Q460" s="763"/>
      <c r="R460" s="763"/>
      <c r="S460" s="763"/>
      <c r="T460" s="763"/>
      <c r="U460" s="763"/>
      <c r="V460" s="764"/>
      <c r="W460" s="767"/>
      <c r="X460" s="765"/>
      <c r="Y460" s="762"/>
      <c r="Z460" s="763"/>
      <c r="AA460" s="763"/>
      <c r="AB460" s="763"/>
      <c r="AC460" s="764"/>
      <c r="AD460" s="767"/>
      <c r="AE460" s="763"/>
      <c r="AF460" s="763"/>
      <c r="AG460" s="763"/>
      <c r="AH460" s="764"/>
      <c r="AI460" s="767"/>
      <c r="AJ460" s="765"/>
      <c r="AK460" s="892">
        <f t="shared" si="481"/>
        <v>0</v>
      </c>
      <c r="AL460" s="884">
        <f t="shared" si="482"/>
        <v>0</v>
      </c>
      <c r="AM460" s="883">
        <f t="shared" si="483"/>
        <v>0</v>
      </c>
      <c r="AN460" s="884">
        <f t="shared" si="484"/>
        <v>0</v>
      </c>
      <c r="AO460" s="883">
        <f t="shared" si="485"/>
        <v>0</v>
      </c>
      <c r="AP460" s="884">
        <f t="shared" si="486"/>
        <v>0</v>
      </c>
      <c r="AQ460" s="768">
        <f t="shared" si="487"/>
        <v>0</v>
      </c>
      <c r="AR460" s="883">
        <f t="shared" si="488"/>
        <v>0</v>
      </c>
      <c r="AS460" s="886">
        <f t="shared" si="489"/>
        <v>0</v>
      </c>
      <c r="AT460" s="888">
        <f t="shared" si="490"/>
        <v>0</v>
      </c>
      <c r="AU460" s="886">
        <f t="shared" si="491"/>
        <v>0</v>
      </c>
      <c r="AV460" s="886">
        <f t="shared" si="492"/>
        <v>0</v>
      </c>
      <c r="AW460" s="888">
        <f t="shared" si="493"/>
        <v>0</v>
      </c>
      <c r="AX460" s="886">
        <f t="shared" si="494"/>
        <v>0</v>
      </c>
      <c r="AY460" s="886">
        <f t="shared" si="495"/>
        <v>0</v>
      </c>
      <c r="AZ460" s="888">
        <f t="shared" si="496"/>
        <v>0</v>
      </c>
      <c r="BA460" s="884">
        <f t="shared" si="497"/>
        <v>0</v>
      </c>
      <c r="BB460" s="883">
        <f t="shared" si="498"/>
        <v>0</v>
      </c>
      <c r="BC460" s="884">
        <f t="shared" si="499"/>
        <v>0</v>
      </c>
      <c r="BD460" s="883">
        <f t="shared" si="500"/>
        <v>0</v>
      </c>
      <c r="BE460" s="886">
        <f t="shared" si="501"/>
        <v>0</v>
      </c>
      <c r="BF460" s="886">
        <f t="shared" si="502"/>
        <v>0</v>
      </c>
      <c r="BG460" s="888">
        <f t="shared" si="503"/>
        <v>0</v>
      </c>
      <c r="BH460" s="886">
        <f t="shared" si="504"/>
        <v>0</v>
      </c>
      <c r="BI460" s="886">
        <f t="shared" si="505"/>
        <v>0</v>
      </c>
      <c r="BJ460" s="890">
        <f t="shared" si="506"/>
        <v>0</v>
      </c>
      <c r="BK460" s="885">
        <f t="shared" si="507"/>
        <v>0</v>
      </c>
      <c r="BL460" s="885">
        <f t="shared" si="508"/>
        <v>0</v>
      </c>
      <c r="BM460" s="762"/>
      <c r="BN460" s="764"/>
      <c r="BO460" s="770"/>
      <c r="BP460" s="763"/>
      <c r="BQ460" s="764"/>
      <c r="BR460" s="770"/>
      <c r="BS460" s="768">
        <f t="shared" si="509"/>
        <v>0</v>
      </c>
      <c r="BT460" s="768">
        <f t="shared" si="510"/>
        <v>0</v>
      </c>
      <c r="BU460" s="771">
        <f t="shared" si="511"/>
        <v>0</v>
      </c>
      <c r="BV460" s="772"/>
      <c r="BW460" s="767"/>
      <c r="BX460" s="765"/>
      <c r="BY460" s="772"/>
      <c r="BZ460" s="767"/>
      <c r="CA460" s="765"/>
      <c r="CB460" s="772"/>
      <c r="CC460" s="767"/>
      <c r="CD460" s="765"/>
      <c r="CE460" s="773">
        <f t="shared" si="512"/>
        <v>0</v>
      </c>
      <c r="CF460" s="774">
        <f t="shared" si="513"/>
        <v>0</v>
      </c>
      <c r="CG460" s="775">
        <f t="shared" si="514"/>
        <v>0</v>
      </c>
      <c r="CH460" s="772"/>
      <c r="CI460" s="767"/>
      <c r="CJ460" s="776"/>
      <c r="CK460" s="874"/>
      <c r="CL460" s="778"/>
      <c r="CM460" s="764"/>
      <c r="CN460" s="764"/>
      <c r="CO460" s="767"/>
      <c r="CP460" s="780"/>
      <c r="CQ460" s="777"/>
      <c r="CR460" s="778"/>
      <c r="CS460" s="778"/>
      <c r="CT460" s="778"/>
      <c r="CU460" s="778"/>
      <c r="CV460" s="764"/>
      <c r="CW460" s="767"/>
      <c r="CX460" s="765"/>
      <c r="CY460" s="777"/>
      <c r="CZ460" s="778"/>
      <c r="DA460" s="778"/>
      <c r="DB460" s="778"/>
      <c r="DC460" s="778"/>
      <c r="DD460" s="767"/>
      <c r="DE460" s="767"/>
      <c r="DF460" s="765"/>
      <c r="DG460" s="892">
        <f t="shared" si="470"/>
        <v>0</v>
      </c>
      <c r="DH460" s="884">
        <f t="shared" si="515"/>
        <v>0</v>
      </c>
      <c r="DI460" s="883">
        <f t="shared" si="471"/>
        <v>0</v>
      </c>
      <c r="DJ460" s="884">
        <f t="shared" si="516"/>
        <v>0</v>
      </c>
      <c r="DK460" s="883">
        <f t="shared" si="472"/>
        <v>0</v>
      </c>
      <c r="DL460" s="884">
        <f t="shared" si="517"/>
        <v>0</v>
      </c>
      <c r="DM460" s="888">
        <f t="shared" si="476"/>
        <v>0</v>
      </c>
      <c r="DN460" s="886">
        <f t="shared" si="518"/>
        <v>0</v>
      </c>
      <c r="DO460" s="886">
        <f t="shared" si="477"/>
        <v>0</v>
      </c>
      <c r="DP460" s="888">
        <f t="shared" si="473"/>
        <v>0</v>
      </c>
      <c r="DQ460" s="886">
        <f t="shared" si="519"/>
        <v>0</v>
      </c>
      <c r="DR460" s="886">
        <f t="shared" si="478"/>
        <v>0</v>
      </c>
      <c r="DS460" s="888">
        <f t="shared" si="474"/>
        <v>0</v>
      </c>
      <c r="DT460" s="886">
        <f t="shared" si="520"/>
        <v>0</v>
      </c>
      <c r="DU460" s="886">
        <f t="shared" si="479"/>
        <v>0</v>
      </c>
      <c r="DV460" s="886">
        <f t="shared" si="521"/>
        <v>0</v>
      </c>
      <c r="DW460" s="888">
        <f t="shared" si="475"/>
        <v>0</v>
      </c>
      <c r="DX460" s="886">
        <f t="shared" si="522"/>
        <v>0</v>
      </c>
      <c r="DY460" s="886">
        <f t="shared" si="523"/>
        <v>0</v>
      </c>
      <c r="DZ460" s="954">
        <f t="shared" si="480"/>
        <v>0</v>
      </c>
      <c r="EA460" s="885">
        <f t="shared" si="524"/>
        <v>0</v>
      </c>
      <c r="EB460" s="885">
        <f t="shared" si="525"/>
        <v>0</v>
      </c>
      <c r="EC460" s="772"/>
      <c r="ED460" s="767"/>
      <c r="EE460" s="770"/>
      <c r="EF460" s="764"/>
      <c r="EG460" s="767"/>
      <c r="EH460" s="782"/>
      <c r="EI460" s="774">
        <f t="shared" si="526"/>
        <v>0</v>
      </c>
      <c r="EJ460" s="774">
        <f t="shared" si="527"/>
        <v>0</v>
      </c>
      <c r="EK460" s="775">
        <f t="shared" si="528"/>
        <v>0</v>
      </c>
      <c r="EL460" s="772"/>
      <c r="EM460" s="767"/>
      <c r="EN460" s="770"/>
      <c r="EO460" s="772"/>
      <c r="EP460" s="767"/>
      <c r="EQ460" s="782"/>
      <c r="ER460" s="772"/>
      <c r="ES460" s="767"/>
      <c r="ET460" s="770"/>
      <c r="EU460" s="774">
        <f t="shared" si="529"/>
        <v>0</v>
      </c>
      <c r="EV460" s="774">
        <f t="shared" si="530"/>
        <v>0</v>
      </c>
      <c r="EW460" s="775">
        <f t="shared" si="531"/>
        <v>0</v>
      </c>
      <c r="EX460" s="772"/>
      <c r="EY460" s="767"/>
      <c r="EZ460" s="770"/>
    </row>
    <row r="461" spans="1:156">
      <c r="A461" s="670" t="s">
        <v>107</v>
      </c>
      <c r="B461" s="671" t="s">
        <v>901</v>
      </c>
      <c r="C461" s="840"/>
      <c r="D461" s="672">
        <v>221281</v>
      </c>
      <c r="E461" s="673">
        <v>13</v>
      </c>
      <c r="F461" s="762"/>
      <c r="G461" s="763"/>
      <c r="H461" s="763"/>
      <c r="I461" s="764"/>
      <c r="J461" s="764"/>
      <c r="K461" s="764"/>
      <c r="L461" s="765"/>
      <c r="M461" s="762"/>
      <c r="N461" s="763"/>
      <c r="O461" s="766"/>
      <c r="P461" s="766"/>
      <c r="Q461" s="763"/>
      <c r="R461" s="763"/>
      <c r="S461" s="763"/>
      <c r="T461" s="763"/>
      <c r="U461" s="763"/>
      <c r="V461" s="764"/>
      <c r="W461" s="767"/>
      <c r="X461" s="765"/>
      <c r="Y461" s="762"/>
      <c r="Z461" s="763"/>
      <c r="AA461" s="763"/>
      <c r="AB461" s="763"/>
      <c r="AC461" s="764"/>
      <c r="AD461" s="767"/>
      <c r="AE461" s="763"/>
      <c r="AF461" s="763"/>
      <c r="AG461" s="763"/>
      <c r="AH461" s="764"/>
      <c r="AI461" s="767"/>
      <c r="AJ461" s="765"/>
      <c r="AK461" s="892">
        <f t="shared" si="481"/>
        <v>0</v>
      </c>
      <c r="AL461" s="884">
        <f t="shared" si="482"/>
        <v>0</v>
      </c>
      <c r="AM461" s="883">
        <f t="shared" si="483"/>
        <v>0</v>
      </c>
      <c r="AN461" s="884">
        <f t="shared" si="484"/>
        <v>0</v>
      </c>
      <c r="AO461" s="883">
        <f t="shared" si="485"/>
        <v>0</v>
      </c>
      <c r="AP461" s="884">
        <f t="shared" si="486"/>
        <v>0</v>
      </c>
      <c r="AQ461" s="768">
        <f t="shared" si="487"/>
        <v>0</v>
      </c>
      <c r="AR461" s="883">
        <f t="shared" si="488"/>
        <v>0</v>
      </c>
      <c r="AS461" s="886">
        <f t="shared" si="489"/>
        <v>0</v>
      </c>
      <c r="AT461" s="888">
        <f t="shared" si="490"/>
        <v>0</v>
      </c>
      <c r="AU461" s="886">
        <f t="shared" si="491"/>
        <v>0</v>
      </c>
      <c r="AV461" s="886">
        <f t="shared" si="492"/>
        <v>0</v>
      </c>
      <c r="AW461" s="888">
        <f t="shared" si="493"/>
        <v>0</v>
      </c>
      <c r="AX461" s="886">
        <f t="shared" si="494"/>
        <v>0</v>
      </c>
      <c r="AY461" s="886">
        <f t="shared" si="495"/>
        <v>0</v>
      </c>
      <c r="AZ461" s="888">
        <f t="shared" si="496"/>
        <v>0</v>
      </c>
      <c r="BA461" s="884">
        <f t="shared" si="497"/>
        <v>0</v>
      </c>
      <c r="BB461" s="883">
        <f t="shared" si="498"/>
        <v>0</v>
      </c>
      <c r="BC461" s="884">
        <f t="shared" si="499"/>
        <v>0</v>
      </c>
      <c r="BD461" s="883">
        <f t="shared" si="500"/>
        <v>0</v>
      </c>
      <c r="BE461" s="886">
        <f t="shared" si="501"/>
        <v>0</v>
      </c>
      <c r="BF461" s="886">
        <f t="shared" si="502"/>
        <v>0</v>
      </c>
      <c r="BG461" s="888">
        <f t="shared" si="503"/>
        <v>0</v>
      </c>
      <c r="BH461" s="886">
        <f t="shared" si="504"/>
        <v>0</v>
      </c>
      <c r="BI461" s="886">
        <f t="shared" si="505"/>
        <v>0</v>
      </c>
      <c r="BJ461" s="890">
        <f t="shared" si="506"/>
        <v>0</v>
      </c>
      <c r="BK461" s="885">
        <f t="shared" si="507"/>
        <v>0</v>
      </c>
      <c r="BL461" s="885">
        <f t="shared" si="508"/>
        <v>0</v>
      </c>
      <c r="BM461" s="762"/>
      <c r="BN461" s="764"/>
      <c r="BO461" s="770"/>
      <c r="BP461" s="763"/>
      <c r="BQ461" s="764"/>
      <c r="BR461" s="770"/>
      <c r="BS461" s="768">
        <f t="shared" si="509"/>
        <v>0</v>
      </c>
      <c r="BT461" s="768">
        <f t="shared" si="510"/>
        <v>0</v>
      </c>
      <c r="BU461" s="771">
        <f t="shared" si="511"/>
        <v>0</v>
      </c>
      <c r="BV461" s="772"/>
      <c r="BW461" s="767"/>
      <c r="BX461" s="765"/>
      <c r="BY461" s="772"/>
      <c r="BZ461" s="767"/>
      <c r="CA461" s="765"/>
      <c r="CB461" s="772"/>
      <c r="CC461" s="767"/>
      <c r="CD461" s="765"/>
      <c r="CE461" s="773">
        <f t="shared" si="512"/>
        <v>0</v>
      </c>
      <c r="CF461" s="774">
        <f t="shared" si="513"/>
        <v>0</v>
      </c>
      <c r="CG461" s="775">
        <f t="shared" si="514"/>
        <v>0</v>
      </c>
      <c r="CH461" s="772"/>
      <c r="CI461" s="767"/>
      <c r="CJ461" s="776"/>
      <c r="CK461" s="874"/>
      <c r="CL461" s="778"/>
      <c r="CM461" s="764"/>
      <c r="CN461" s="764"/>
      <c r="CO461" s="767"/>
      <c r="CP461" s="780"/>
      <c r="CQ461" s="777"/>
      <c r="CR461" s="778"/>
      <c r="CS461" s="778"/>
      <c r="CT461" s="778"/>
      <c r="CU461" s="778"/>
      <c r="CV461" s="764"/>
      <c r="CW461" s="767"/>
      <c r="CX461" s="765"/>
      <c r="CY461" s="777"/>
      <c r="CZ461" s="778"/>
      <c r="DA461" s="778"/>
      <c r="DB461" s="778"/>
      <c r="DC461" s="778"/>
      <c r="DD461" s="767"/>
      <c r="DE461" s="767"/>
      <c r="DF461" s="765"/>
      <c r="DG461" s="892">
        <f t="shared" si="470"/>
        <v>0</v>
      </c>
      <c r="DH461" s="884">
        <f t="shared" si="515"/>
        <v>0</v>
      </c>
      <c r="DI461" s="883">
        <f t="shared" si="471"/>
        <v>0</v>
      </c>
      <c r="DJ461" s="884">
        <f t="shared" si="516"/>
        <v>0</v>
      </c>
      <c r="DK461" s="883">
        <f t="shared" si="472"/>
        <v>0</v>
      </c>
      <c r="DL461" s="884">
        <f t="shared" si="517"/>
        <v>0</v>
      </c>
      <c r="DM461" s="888">
        <f t="shared" si="476"/>
        <v>0</v>
      </c>
      <c r="DN461" s="886">
        <f t="shared" si="518"/>
        <v>0</v>
      </c>
      <c r="DO461" s="886">
        <f t="shared" si="477"/>
        <v>0</v>
      </c>
      <c r="DP461" s="888">
        <f t="shared" si="473"/>
        <v>0</v>
      </c>
      <c r="DQ461" s="886">
        <f t="shared" si="519"/>
        <v>0</v>
      </c>
      <c r="DR461" s="886">
        <f t="shared" si="478"/>
        <v>0</v>
      </c>
      <c r="DS461" s="888">
        <f t="shared" si="474"/>
        <v>0</v>
      </c>
      <c r="DT461" s="886">
        <f t="shared" si="520"/>
        <v>0</v>
      </c>
      <c r="DU461" s="886">
        <f t="shared" si="479"/>
        <v>0</v>
      </c>
      <c r="DV461" s="886">
        <f t="shared" si="521"/>
        <v>0</v>
      </c>
      <c r="DW461" s="888">
        <f t="shared" si="475"/>
        <v>0</v>
      </c>
      <c r="DX461" s="886">
        <f t="shared" si="522"/>
        <v>0</v>
      </c>
      <c r="DY461" s="886">
        <f t="shared" si="523"/>
        <v>0</v>
      </c>
      <c r="DZ461" s="954">
        <f t="shared" si="480"/>
        <v>0</v>
      </c>
      <c r="EA461" s="885">
        <f t="shared" si="524"/>
        <v>0</v>
      </c>
      <c r="EB461" s="885">
        <f t="shared" si="525"/>
        <v>0</v>
      </c>
      <c r="EC461" s="772"/>
      <c r="ED461" s="767"/>
      <c r="EE461" s="770"/>
      <c r="EF461" s="764"/>
      <c r="EG461" s="767"/>
      <c r="EH461" s="782"/>
      <c r="EI461" s="774">
        <f t="shared" si="526"/>
        <v>0</v>
      </c>
      <c r="EJ461" s="774">
        <f t="shared" si="527"/>
        <v>0</v>
      </c>
      <c r="EK461" s="775">
        <f t="shared" si="528"/>
        <v>0</v>
      </c>
      <c r="EL461" s="772"/>
      <c r="EM461" s="767"/>
      <c r="EN461" s="770"/>
      <c r="EO461" s="772"/>
      <c r="EP461" s="767"/>
      <c r="EQ461" s="782"/>
      <c r="ER461" s="772"/>
      <c r="ES461" s="767"/>
      <c r="ET461" s="770"/>
      <c r="EU461" s="774">
        <f t="shared" si="529"/>
        <v>0</v>
      </c>
      <c r="EV461" s="774">
        <f t="shared" si="530"/>
        <v>0</v>
      </c>
      <c r="EW461" s="775">
        <f t="shared" si="531"/>
        <v>0</v>
      </c>
      <c r="EX461" s="772"/>
      <c r="EY461" s="767"/>
      <c r="EZ461" s="770"/>
    </row>
    <row r="462" spans="1:156">
      <c r="A462" s="670" t="s">
        <v>107</v>
      </c>
      <c r="B462" s="671" t="s">
        <v>902</v>
      </c>
      <c r="C462" s="840"/>
      <c r="D462" s="672">
        <v>221333</v>
      </c>
      <c r="E462" s="673">
        <v>13</v>
      </c>
      <c r="F462" s="762"/>
      <c r="G462" s="763"/>
      <c r="H462" s="763"/>
      <c r="I462" s="764"/>
      <c r="J462" s="764"/>
      <c r="K462" s="764"/>
      <c r="L462" s="765"/>
      <c r="M462" s="762"/>
      <c r="N462" s="763"/>
      <c r="O462" s="766"/>
      <c r="P462" s="766"/>
      <c r="Q462" s="763"/>
      <c r="R462" s="763"/>
      <c r="S462" s="763"/>
      <c r="T462" s="763"/>
      <c r="U462" s="763"/>
      <c r="V462" s="764"/>
      <c r="W462" s="767"/>
      <c r="X462" s="765"/>
      <c r="Y462" s="762"/>
      <c r="Z462" s="763"/>
      <c r="AA462" s="763"/>
      <c r="AB462" s="763"/>
      <c r="AC462" s="764"/>
      <c r="AD462" s="767"/>
      <c r="AE462" s="763"/>
      <c r="AF462" s="763"/>
      <c r="AG462" s="763"/>
      <c r="AH462" s="764"/>
      <c r="AI462" s="767"/>
      <c r="AJ462" s="765"/>
      <c r="AK462" s="892">
        <f t="shared" si="481"/>
        <v>0</v>
      </c>
      <c r="AL462" s="884">
        <f t="shared" si="482"/>
        <v>0</v>
      </c>
      <c r="AM462" s="883">
        <f t="shared" si="483"/>
        <v>0</v>
      </c>
      <c r="AN462" s="884">
        <f t="shared" si="484"/>
        <v>0</v>
      </c>
      <c r="AO462" s="883">
        <f t="shared" si="485"/>
        <v>0</v>
      </c>
      <c r="AP462" s="884">
        <f t="shared" si="486"/>
        <v>0</v>
      </c>
      <c r="AQ462" s="768">
        <f t="shared" si="487"/>
        <v>0</v>
      </c>
      <c r="AR462" s="883">
        <f t="shared" si="488"/>
        <v>0</v>
      </c>
      <c r="AS462" s="886">
        <f t="shared" si="489"/>
        <v>0</v>
      </c>
      <c r="AT462" s="888">
        <f t="shared" si="490"/>
        <v>0</v>
      </c>
      <c r="AU462" s="886">
        <f t="shared" si="491"/>
        <v>0</v>
      </c>
      <c r="AV462" s="886">
        <f t="shared" si="492"/>
        <v>0</v>
      </c>
      <c r="AW462" s="888">
        <f t="shared" si="493"/>
        <v>0</v>
      </c>
      <c r="AX462" s="886">
        <f t="shared" si="494"/>
        <v>0</v>
      </c>
      <c r="AY462" s="886">
        <f t="shared" si="495"/>
        <v>0</v>
      </c>
      <c r="AZ462" s="888">
        <f t="shared" si="496"/>
        <v>0</v>
      </c>
      <c r="BA462" s="884">
        <f t="shared" si="497"/>
        <v>0</v>
      </c>
      <c r="BB462" s="883">
        <f t="shared" si="498"/>
        <v>0</v>
      </c>
      <c r="BC462" s="884">
        <f t="shared" si="499"/>
        <v>0</v>
      </c>
      <c r="BD462" s="883">
        <f t="shared" si="500"/>
        <v>0</v>
      </c>
      <c r="BE462" s="886">
        <f t="shared" si="501"/>
        <v>0</v>
      </c>
      <c r="BF462" s="886">
        <f t="shared" si="502"/>
        <v>0</v>
      </c>
      <c r="BG462" s="888">
        <f t="shared" si="503"/>
        <v>0</v>
      </c>
      <c r="BH462" s="886">
        <f t="shared" si="504"/>
        <v>0</v>
      </c>
      <c r="BI462" s="886">
        <f t="shared" si="505"/>
        <v>0</v>
      </c>
      <c r="BJ462" s="890">
        <f t="shared" si="506"/>
        <v>0</v>
      </c>
      <c r="BK462" s="885">
        <f t="shared" si="507"/>
        <v>0</v>
      </c>
      <c r="BL462" s="885">
        <f t="shared" si="508"/>
        <v>0</v>
      </c>
      <c r="BM462" s="762"/>
      <c r="BN462" s="764"/>
      <c r="BO462" s="770"/>
      <c r="BP462" s="763"/>
      <c r="BQ462" s="764"/>
      <c r="BR462" s="770"/>
      <c r="BS462" s="768">
        <f t="shared" si="509"/>
        <v>0</v>
      </c>
      <c r="BT462" s="768">
        <f t="shared" si="510"/>
        <v>0</v>
      </c>
      <c r="BU462" s="771">
        <f t="shared" si="511"/>
        <v>0</v>
      </c>
      <c r="BV462" s="772"/>
      <c r="BW462" s="767"/>
      <c r="BX462" s="765"/>
      <c r="BY462" s="772"/>
      <c r="BZ462" s="767"/>
      <c r="CA462" s="765"/>
      <c r="CB462" s="772"/>
      <c r="CC462" s="767"/>
      <c r="CD462" s="765"/>
      <c r="CE462" s="773">
        <f t="shared" si="512"/>
        <v>0</v>
      </c>
      <c r="CF462" s="774">
        <f t="shared" si="513"/>
        <v>0</v>
      </c>
      <c r="CG462" s="775">
        <f t="shared" si="514"/>
        <v>0</v>
      </c>
      <c r="CH462" s="772"/>
      <c r="CI462" s="767"/>
      <c r="CJ462" s="776"/>
      <c r="CK462" s="874"/>
      <c r="CL462" s="778"/>
      <c r="CM462" s="764"/>
      <c r="CN462" s="764"/>
      <c r="CO462" s="767"/>
      <c r="CP462" s="780"/>
      <c r="CQ462" s="777"/>
      <c r="CR462" s="778"/>
      <c r="CS462" s="778"/>
      <c r="CT462" s="778"/>
      <c r="CU462" s="778"/>
      <c r="CV462" s="764"/>
      <c r="CW462" s="767"/>
      <c r="CX462" s="765"/>
      <c r="CY462" s="777"/>
      <c r="CZ462" s="778"/>
      <c r="DA462" s="778"/>
      <c r="DB462" s="778"/>
      <c r="DC462" s="778"/>
      <c r="DD462" s="767"/>
      <c r="DE462" s="767"/>
      <c r="DF462" s="765"/>
      <c r="DG462" s="892">
        <f t="shared" si="470"/>
        <v>0</v>
      </c>
      <c r="DH462" s="884">
        <f t="shared" si="515"/>
        <v>0</v>
      </c>
      <c r="DI462" s="883">
        <f t="shared" si="471"/>
        <v>0</v>
      </c>
      <c r="DJ462" s="884">
        <f t="shared" si="516"/>
        <v>0</v>
      </c>
      <c r="DK462" s="883">
        <f t="shared" si="472"/>
        <v>0</v>
      </c>
      <c r="DL462" s="884">
        <f t="shared" si="517"/>
        <v>0</v>
      </c>
      <c r="DM462" s="888">
        <f t="shared" si="476"/>
        <v>0</v>
      </c>
      <c r="DN462" s="886">
        <f t="shared" si="518"/>
        <v>0</v>
      </c>
      <c r="DO462" s="886">
        <f t="shared" si="477"/>
        <v>0</v>
      </c>
      <c r="DP462" s="888">
        <f t="shared" si="473"/>
        <v>0</v>
      </c>
      <c r="DQ462" s="886">
        <f t="shared" si="519"/>
        <v>0</v>
      </c>
      <c r="DR462" s="886">
        <f t="shared" si="478"/>
        <v>0</v>
      </c>
      <c r="DS462" s="888">
        <f t="shared" si="474"/>
        <v>0</v>
      </c>
      <c r="DT462" s="886">
        <f t="shared" si="520"/>
        <v>0</v>
      </c>
      <c r="DU462" s="886">
        <f t="shared" si="479"/>
        <v>0</v>
      </c>
      <c r="DV462" s="886">
        <f t="shared" si="521"/>
        <v>0</v>
      </c>
      <c r="DW462" s="888">
        <f t="shared" si="475"/>
        <v>0</v>
      </c>
      <c r="DX462" s="886">
        <f t="shared" si="522"/>
        <v>0</v>
      </c>
      <c r="DY462" s="886">
        <f t="shared" si="523"/>
        <v>0</v>
      </c>
      <c r="DZ462" s="954">
        <f t="shared" si="480"/>
        <v>0</v>
      </c>
      <c r="EA462" s="885">
        <f t="shared" si="524"/>
        <v>0</v>
      </c>
      <c r="EB462" s="885">
        <f t="shared" si="525"/>
        <v>0</v>
      </c>
      <c r="EC462" s="772"/>
      <c r="ED462" s="767"/>
      <c r="EE462" s="770"/>
      <c r="EF462" s="764"/>
      <c r="EG462" s="767"/>
      <c r="EH462" s="782"/>
      <c r="EI462" s="774">
        <f t="shared" si="526"/>
        <v>0</v>
      </c>
      <c r="EJ462" s="774">
        <f t="shared" si="527"/>
        <v>0</v>
      </c>
      <c r="EK462" s="775">
        <f t="shared" si="528"/>
        <v>0</v>
      </c>
      <c r="EL462" s="772"/>
      <c r="EM462" s="767"/>
      <c r="EN462" s="770"/>
      <c r="EO462" s="772"/>
      <c r="EP462" s="767"/>
      <c r="EQ462" s="782"/>
      <c r="ER462" s="772"/>
      <c r="ES462" s="767"/>
      <c r="ET462" s="770"/>
      <c r="EU462" s="774">
        <f t="shared" si="529"/>
        <v>0</v>
      </c>
      <c r="EV462" s="774">
        <f t="shared" si="530"/>
        <v>0</v>
      </c>
      <c r="EW462" s="775">
        <f t="shared" si="531"/>
        <v>0</v>
      </c>
      <c r="EX462" s="772"/>
      <c r="EY462" s="767"/>
      <c r="EZ462" s="770"/>
    </row>
    <row r="463" spans="1:156">
      <c r="A463" s="670" t="s">
        <v>107</v>
      </c>
      <c r="B463" s="671" t="s">
        <v>903</v>
      </c>
      <c r="C463" s="840"/>
      <c r="D463" s="672">
        <v>221388</v>
      </c>
      <c r="E463" s="673">
        <v>13</v>
      </c>
      <c r="F463" s="762"/>
      <c r="G463" s="763"/>
      <c r="H463" s="763"/>
      <c r="I463" s="764"/>
      <c r="J463" s="764"/>
      <c r="K463" s="764"/>
      <c r="L463" s="765"/>
      <c r="M463" s="762"/>
      <c r="N463" s="763"/>
      <c r="O463" s="766"/>
      <c r="P463" s="766"/>
      <c r="Q463" s="763"/>
      <c r="R463" s="763"/>
      <c r="S463" s="763"/>
      <c r="T463" s="763"/>
      <c r="U463" s="763"/>
      <c r="V463" s="764"/>
      <c r="W463" s="767"/>
      <c r="X463" s="765"/>
      <c r="Y463" s="762"/>
      <c r="Z463" s="763"/>
      <c r="AA463" s="763"/>
      <c r="AB463" s="763"/>
      <c r="AC463" s="764"/>
      <c r="AD463" s="767"/>
      <c r="AE463" s="763"/>
      <c r="AF463" s="763"/>
      <c r="AG463" s="763"/>
      <c r="AH463" s="764"/>
      <c r="AI463" s="767"/>
      <c r="AJ463" s="765"/>
      <c r="AK463" s="892">
        <f t="shared" si="481"/>
        <v>0</v>
      </c>
      <c r="AL463" s="884">
        <f t="shared" si="482"/>
        <v>0</v>
      </c>
      <c r="AM463" s="883">
        <f t="shared" si="483"/>
        <v>0</v>
      </c>
      <c r="AN463" s="884">
        <f t="shared" si="484"/>
        <v>0</v>
      </c>
      <c r="AO463" s="883">
        <f t="shared" si="485"/>
        <v>0</v>
      </c>
      <c r="AP463" s="884">
        <f t="shared" si="486"/>
        <v>0</v>
      </c>
      <c r="AQ463" s="768">
        <f t="shared" si="487"/>
        <v>0</v>
      </c>
      <c r="AR463" s="883">
        <f t="shared" si="488"/>
        <v>0</v>
      </c>
      <c r="AS463" s="886">
        <f t="shared" si="489"/>
        <v>0</v>
      </c>
      <c r="AT463" s="888">
        <f t="shared" si="490"/>
        <v>0</v>
      </c>
      <c r="AU463" s="886">
        <f t="shared" si="491"/>
        <v>0</v>
      </c>
      <c r="AV463" s="886">
        <f t="shared" si="492"/>
        <v>0</v>
      </c>
      <c r="AW463" s="888">
        <f t="shared" si="493"/>
        <v>0</v>
      </c>
      <c r="AX463" s="886">
        <f t="shared" si="494"/>
        <v>0</v>
      </c>
      <c r="AY463" s="886">
        <f t="shared" si="495"/>
        <v>0</v>
      </c>
      <c r="AZ463" s="888">
        <f t="shared" si="496"/>
        <v>0</v>
      </c>
      <c r="BA463" s="884">
        <f t="shared" si="497"/>
        <v>0</v>
      </c>
      <c r="BB463" s="883">
        <f t="shared" si="498"/>
        <v>0</v>
      </c>
      <c r="BC463" s="884">
        <f t="shared" si="499"/>
        <v>0</v>
      </c>
      <c r="BD463" s="883">
        <f t="shared" si="500"/>
        <v>0</v>
      </c>
      <c r="BE463" s="886">
        <f t="shared" si="501"/>
        <v>0</v>
      </c>
      <c r="BF463" s="886">
        <f t="shared" si="502"/>
        <v>0</v>
      </c>
      <c r="BG463" s="888">
        <f t="shared" si="503"/>
        <v>0</v>
      </c>
      <c r="BH463" s="886">
        <f t="shared" si="504"/>
        <v>0</v>
      </c>
      <c r="BI463" s="886">
        <f t="shared" si="505"/>
        <v>0</v>
      </c>
      <c r="BJ463" s="890">
        <f t="shared" si="506"/>
        <v>0</v>
      </c>
      <c r="BK463" s="885">
        <f t="shared" si="507"/>
        <v>0</v>
      </c>
      <c r="BL463" s="885">
        <f t="shared" si="508"/>
        <v>0</v>
      </c>
      <c r="BM463" s="762"/>
      <c r="BN463" s="764"/>
      <c r="BO463" s="770"/>
      <c r="BP463" s="763"/>
      <c r="BQ463" s="764"/>
      <c r="BR463" s="770"/>
      <c r="BS463" s="768">
        <f t="shared" si="509"/>
        <v>0</v>
      </c>
      <c r="BT463" s="768">
        <f t="shared" si="510"/>
        <v>0</v>
      </c>
      <c r="BU463" s="771">
        <f t="shared" si="511"/>
        <v>0</v>
      </c>
      <c r="BV463" s="772"/>
      <c r="BW463" s="767"/>
      <c r="BX463" s="765"/>
      <c r="BY463" s="772"/>
      <c r="BZ463" s="767"/>
      <c r="CA463" s="765"/>
      <c r="CB463" s="772"/>
      <c r="CC463" s="767"/>
      <c r="CD463" s="765"/>
      <c r="CE463" s="773">
        <f t="shared" si="512"/>
        <v>0</v>
      </c>
      <c r="CF463" s="774">
        <f t="shared" si="513"/>
        <v>0</v>
      </c>
      <c r="CG463" s="775">
        <f t="shared" si="514"/>
        <v>0</v>
      </c>
      <c r="CH463" s="772"/>
      <c r="CI463" s="767"/>
      <c r="CJ463" s="776"/>
      <c r="CK463" s="874"/>
      <c r="CL463" s="778"/>
      <c r="CM463" s="764"/>
      <c r="CN463" s="764"/>
      <c r="CO463" s="767"/>
      <c r="CP463" s="780"/>
      <c r="CQ463" s="777"/>
      <c r="CR463" s="778"/>
      <c r="CS463" s="778"/>
      <c r="CT463" s="778"/>
      <c r="CU463" s="778"/>
      <c r="CV463" s="764"/>
      <c r="CW463" s="767"/>
      <c r="CX463" s="765"/>
      <c r="CY463" s="777"/>
      <c r="CZ463" s="778"/>
      <c r="DA463" s="778"/>
      <c r="DB463" s="778"/>
      <c r="DC463" s="778"/>
      <c r="DD463" s="767"/>
      <c r="DE463" s="767"/>
      <c r="DF463" s="765"/>
      <c r="DG463" s="892">
        <f t="shared" si="470"/>
        <v>0</v>
      </c>
      <c r="DH463" s="884">
        <f t="shared" si="515"/>
        <v>0</v>
      </c>
      <c r="DI463" s="883">
        <f t="shared" si="471"/>
        <v>0</v>
      </c>
      <c r="DJ463" s="884">
        <f t="shared" si="516"/>
        <v>0</v>
      </c>
      <c r="DK463" s="883">
        <f t="shared" si="472"/>
        <v>0</v>
      </c>
      <c r="DL463" s="884">
        <f t="shared" si="517"/>
        <v>0</v>
      </c>
      <c r="DM463" s="888">
        <f t="shared" si="476"/>
        <v>0</v>
      </c>
      <c r="DN463" s="886">
        <f t="shared" si="518"/>
        <v>0</v>
      </c>
      <c r="DO463" s="886">
        <f t="shared" si="477"/>
        <v>0</v>
      </c>
      <c r="DP463" s="888">
        <f t="shared" si="473"/>
        <v>0</v>
      </c>
      <c r="DQ463" s="886">
        <f t="shared" si="519"/>
        <v>0</v>
      </c>
      <c r="DR463" s="886">
        <f t="shared" si="478"/>
        <v>0</v>
      </c>
      <c r="DS463" s="888">
        <f t="shared" si="474"/>
        <v>0</v>
      </c>
      <c r="DT463" s="886">
        <f t="shared" si="520"/>
        <v>0</v>
      </c>
      <c r="DU463" s="886">
        <f t="shared" si="479"/>
        <v>0</v>
      </c>
      <c r="DV463" s="886">
        <f t="shared" si="521"/>
        <v>0</v>
      </c>
      <c r="DW463" s="888">
        <f t="shared" si="475"/>
        <v>0</v>
      </c>
      <c r="DX463" s="886">
        <f t="shared" si="522"/>
        <v>0</v>
      </c>
      <c r="DY463" s="886">
        <f t="shared" si="523"/>
        <v>0</v>
      </c>
      <c r="DZ463" s="954">
        <f t="shared" si="480"/>
        <v>0</v>
      </c>
      <c r="EA463" s="885">
        <f t="shared" si="524"/>
        <v>0</v>
      </c>
      <c r="EB463" s="885">
        <f t="shared" si="525"/>
        <v>0</v>
      </c>
      <c r="EC463" s="772"/>
      <c r="ED463" s="767"/>
      <c r="EE463" s="770"/>
      <c r="EF463" s="764"/>
      <c r="EG463" s="767"/>
      <c r="EH463" s="782"/>
      <c r="EI463" s="774">
        <f t="shared" si="526"/>
        <v>0</v>
      </c>
      <c r="EJ463" s="774">
        <f t="shared" si="527"/>
        <v>0</v>
      </c>
      <c r="EK463" s="775">
        <f t="shared" si="528"/>
        <v>0</v>
      </c>
      <c r="EL463" s="772"/>
      <c r="EM463" s="767"/>
      <c r="EN463" s="770"/>
      <c r="EO463" s="772"/>
      <c r="EP463" s="767"/>
      <c r="EQ463" s="782"/>
      <c r="ER463" s="772"/>
      <c r="ES463" s="767"/>
      <c r="ET463" s="770"/>
      <c r="EU463" s="774">
        <f t="shared" si="529"/>
        <v>0</v>
      </c>
      <c r="EV463" s="774">
        <f t="shared" si="530"/>
        <v>0</v>
      </c>
      <c r="EW463" s="775">
        <f t="shared" si="531"/>
        <v>0</v>
      </c>
      <c r="EX463" s="772"/>
      <c r="EY463" s="767"/>
      <c r="EZ463" s="770"/>
    </row>
    <row r="464" spans="1:156">
      <c r="A464" s="670" t="s">
        <v>107</v>
      </c>
      <c r="B464" s="671" t="s">
        <v>904</v>
      </c>
      <c r="C464" s="840"/>
      <c r="D464" s="672">
        <v>221494</v>
      </c>
      <c r="E464" s="673">
        <v>13</v>
      </c>
      <c r="F464" s="762"/>
      <c r="G464" s="763"/>
      <c r="H464" s="763"/>
      <c r="I464" s="764"/>
      <c r="J464" s="764"/>
      <c r="K464" s="764"/>
      <c r="L464" s="765"/>
      <c r="M464" s="762"/>
      <c r="N464" s="763"/>
      <c r="O464" s="766"/>
      <c r="P464" s="766"/>
      <c r="Q464" s="763"/>
      <c r="R464" s="763"/>
      <c r="S464" s="763"/>
      <c r="T464" s="763"/>
      <c r="U464" s="763"/>
      <c r="V464" s="764"/>
      <c r="W464" s="767"/>
      <c r="X464" s="765"/>
      <c r="Y464" s="762"/>
      <c r="Z464" s="763"/>
      <c r="AA464" s="763"/>
      <c r="AB464" s="763"/>
      <c r="AC464" s="764"/>
      <c r="AD464" s="767"/>
      <c r="AE464" s="763"/>
      <c r="AF464" s="763"/>
      <c r="AG464" s="763"/>
      <c r="AH464" s="764"/>
      <c r="AI464" s="767"/>
      <c r="AJ464" s="765"/>
      <c r="AK464" s="892">
        <f t="shared" si="481"/>
        <v>0</v>
      </c>
      <c r="AL464" s="884">
        <f t="shared" si="482"/>
        <v>0</v>
      </c>
      <c r="AM464" s="883">
        <f t="shared" si="483"/>
        <v>0</v>
      </c>
      <c r="AN464" s="884">
        <f t="shared" si="484"/>
        <v>0</v>
      </c>
      <c r="AO464" s="883">
        <f t="shared" si="485"/>
        <v>0</v>
      </c>
      <c r="AP464" s="884">
        <f t="shared" si="486"/>
        <v>0</v>
      </c>
      <c r="AQ464" s="768">
        <f t="shared" si="487"/>
        <v>0</v>
      </c>
      <c r="AR464" s="883">
        <f t="shared" si="488"/>
        <v>0</v>
      </c>
      <c r="AS464" s="886">
        <f t="shared" si="489"/>
        <v>0</v>
      </c>
      <c r="AT464" s="888">
        <f t="shared" si="490"/>
        <v>0</v>
      </c>
      <c r="AU464" s="886">
        <f t="shared" si="491"/>
        <v>0</v>
      </c>
      <c r="AV464" s="886">
        <f t="shared" si="492"/>
        <v>0</v>
      </c>
      <c r="AW464" s="888">
        <f t="shared" si="493"/>
        <v>0</v>
      </c>
      <c r="AX464" s="886">
        <f t="shared" si="494"/>
        <v>0</v>
      </c>
      <c r="AY464" s="886">
        <f t="shared" si="495"/>
        <v>0</v>
      </c>
      <c r="AZ464" s="888">
        <f t="shared" si="496"/>
        <v>0</v>
      </c>
      <c r="BA464" s="884">
        <f t="shared" si="497"/>
        <v>0</v>
      </c>
      <c r="BB464" s="883">
        <f t="shared" si="498"/>
        <v>0</v>
      </c>
      <c r="BC464" s="884">
        <f t="shared" si="499"/>
        <v>0</v>
      </c>
      <c r="BD464" s="883">
        <f t="shared" si="500"/>
        <v>0</v>
      </c>
      <c r="BE464" s="886">
        <f t="shared" si="501"/>
        <v>0</v>
      </c>
      <c r="BF464" s="886">
        <f t="shared" si="502"/>
        <v>0</v>
      </c>
      <c r="BG464" s="888">
        <f t="shared" si="503"/>
        <v>0</v>
      </c>
      <c r="BH464" s="886">
        <f t="shared" si="504"/>
        <v>0</v>
      </c>
      <c r="BI464" s="886">
        <f t="shared" si="505"/>
        <v>0</v>
      </c>
      <c r="BJ464" s="890">
        <f t="shared" si="506"/>
        <v>0</v>
      </c>
      <c r="BK464" s="885">
        <f t="shared" si="507"/>
        <v>0</v>
      </c>
      <c r="BL464" s="885">
        <f t="shared" si="508"/>
        <v>0</v>
      </c>
      <c r="BM464" s="762"/>
      <c r="BN464" s="764"/>
      <c r="BO464" s="770"/>
      <c r="BP464" s="763"/>
      <c r="BQ464" s="764"/>
      <c r="BR464" s="770"/>
      <c r="BS464" s="768">
        <f t="shared" si="509"/>
        <v>0</v>
      </c>
      <c r="BT464" s="768">
        <f t="shared" si="510"/>
        <v>0</v>
      </c>
      <c r="BU464" s="771">
        <f t="shared" si="511"/>
        <v>0</v>
      </c>
      <c r="BV464" s="772"/>
      <c r="BW464" s="767"/>
      <c r="BX464" s="765"/>
      <c r="BY464" s="772"/>
      <c r="BZ464" s="767"/>
      <c r="CA464" s="765"/>
      <c r="CB464" s="772"/>
      <c r="CC464" s="767"/>
      <c r="CD464" s="765"/>
      <c r="CE464" s="773">
        <f t="shared" si="512"/>
        <v>0</v>
      </c>
      <c r="CF464" s="774">
        <f t="shared" si="513"/>
        <v>0</v>
      </c>
      <c r="CG464" s="775">
        <f t="shared" si="514"/>
        <v>0</v>
      </c>
      <c r="CH464" s="772"/>
      <c r="CI464" s="767"/>
      <c r="CJ464" s="776"/>
      <c r="CK464" s="874"/>
      <c r="CL464" s="778"/>
      <c r="CM464" s="764"/>
      <c r="CN464" s="764"/>
      <c r="CO464" s="767"/>
      <c r="CP464" s="780"/>
      <c r="CQ464" s="777"/>
      <c r="CR464" s="778"/>
      <c r="CS464" s="778"/>
      <c r="CT464" s="778"/>
      <c r="CU464" s="778"/>
      <c r="CV464" s="764"/>
      <c r="CW464" s="767"/>
      <c r="CX464" s="765"/>
      <c r="CY464" s="777"/>
      <c r="CZ464" s="778"/>
      <c r="DA464" s="778"/>
      <c r="DB464" s="778"/>
      <c r="DC464" s="778"/>
      <c r="DD464" s="767"/>
      <c r="DE464" s="767"/>
      <c r="DF464" s="765"/>
      <c r="DG464" s="892">
        <f t="shared" si="470"/>
        <v>0</v>
      </c>
      <c r="DH464" s="884">
        <f t="shared" si="515"/>
        <v>0</v>
      </c>
      <c r="DI464" s="883">
        <f t="shared" si="471"/>
        <v>0</v>
      </c>
      <c r="DJ464" s="884">
        <f t="shared" si="516"/>
        <v>0</v>
      </c>
      <c r="DK464" s="883">
        <f t="shared" si="472"/>
        <v>0</v>
      </c>
      <c r="DL464" s="884">
        <f t="shared" si="517"/>
        <v>0</v>
      </c>
      <c r="DM464" s="888">
        <f t="shared" si="476"/>
        <v>0</v>
      </c>
      <c r="DN464" s="886">
        <f t="shared" si="518"/>
        <v>0</v>
      </c>
      <c r="DO464" s="886">
        <f t="shared" si="477"/>
        <v>0</v>
      </c>
      <c r="DP464" s="888">
        <f t="shared" si="473"/>
        <v>0</v>
      </c>
      <c r="DQ464" s="886">
        <f t="shared" si="519"/>
        <v>0</v>
      </c>
      <c r="DR464" s="886">
        <f t="shared" si="478"/>
        <v>0</v>
      </c>
      <c r="DS464" s="888">
        <f t="shared" si="474"/>
        <v>0</v>
      </c>
      <c r="DT464" s="886">
        <f t="shared" si="520"/>
        <v>0</v>
      </c>
      <c r="DU464" s="886">
        <f t="shared" si="479"/>
        <v>0</v>
      </c>
      <c r="DV464" s="886">
        <f t="shared" si="521"/>
        <v>0</v>
      </c>
      <c r="DW464" s="888">
        <f t="shared" si="475"/>
        <v>0</v>
      </c>
      <c r="DX464" s="886">
        <f t="shared" si="522"/>
        <v>0</v>
      </c>
      <c r="DY464" s="886">
        <f t="shared" si="523"/>
        <v>0</v>
      </c>
      <c r="DZ464" s="954">
        <f t="shared" si="480"/>
        <v>0</v>
      </c>
      <c r="EA464" s="885">
        <f t="shared" si="524"/>
        <v>0</v>
      </c>
      <c r="EB464" s="885">
        <f t="shared" si="525"/>
        <v>0</v>
      </c>
      <c r="EC464" s="772"/>
      <c r="ED464" s="767"/>
      <c r="EE464" s="770"/>
      <c r="EF464" s="764"/>
      <c r="EG464" s="767"/>
      <c r="EH464" s="782"/>
      <c r="EI464" s="774">
        <f t="shared" si="526"/>
        <v>0</v>
      </c>
      <c r="EJ464" s="774">
        <f t="shared" si="527"/>
        <v>0</v>
      </c>
      <c r="EK464" s="775">
        <f t="shared" si="528"/>
        <v>0</v>
      </c>
      <c r="EL464" s="772"/>
      <c r="EM464" s="767"/>
      <c r="EN464" s="770"/>
      <c r="EO464" s="772"/>
      <c r="EP464" s="767"/>
      <c r="EQ464" s="782"/>
      <c r="ER464" s="772"/>
      <c r="ES464" s="767"/>
      <c r="ET464" s="770"/>
      <c r="EU464" s="774">
        <f t="shared" si="529"/>
        <v>0</v>
      </c>
      <c r="EV464" s="774">
        <f t="shared" si="530"/>
        <v>0</v>
      </c>
      <c r="EW464" s="775">
        <f t="shared" si="531"/>
        <v>0</v>
      </c>
      <c r="EX464" s="772"/>
      <c r="EY464" s="767"/>
      <c r="EZ464" s="770"/>
    </row>
    <row r="465" spans="1:156">
      <c r="A465" s="670" t="s">
        <v>107</v>
      </c>
      <c r="B465" s="671" t="s">
        <v>905</v>
      </c>
      <c r="C465" s="840"/>
      <c r="D465" s="672">
        <v>221634</v>
      </c>
      <c r="E465" s="673">
        <v>13</v>
      </c>
      <c r="F465" s="762"/>
      <c r="G465" s="763"/>
      <c r="H465" s="763"/>
      <c r="I465" s="764"/>
      <c r="J465" s="764"/>
      <c r="K465" s="764"/>
      <c r="L465" s="765"/>
      <c r="M465" s="762"/>
      <c r="N465" s="763"/>
      <c r="O465" s="766"/>
      <c r="P465" s="766"/>
      <c r="Q465" s="763"/>
      <c r="R465" s="763"/>
      <c r="S465" s="763"/>
      <c r="T465" s="763"/>
      <c r="U465" s="763"/>
      <c r="V465" s="764"/>
      <c r="W465" s="767"/>
      <c r="X465" s="765"/>
      <c r="Y465" s="762"/>
      <c r="Z465" s="763"/>
      <c r="AA465" s="763"/>
      <c r="AB465" s="763"/>
      <c r="AC465" s="764"/>
      <c r="AD465" s="767"/>
      <c r="AE465" s="763"/>
      <c r="AF465" s="763"/>
      <c r="AG465" s="763"/>
      <c r="AH465" s="764"/>
      <c r="AI465" s="767"/>
      <c r="AJ465" s="765"/>
      <c r="AK465" s="892">
        <f t="shared" si="481"/>
        <v>0</v>
      </c>
      <c r="AL465" s="884">
        <f t="shared" si="482"/>
        <v>0</v>
      </c>
      <c r="AM465" s="883">
        <f t="shared" si="483"/>
        <v>0</v>
      </c>
      <c r="AN465" s="884">
        <f t="shared" si="484"/>
        <v>0</v>
      </c>
      <c r="AO465" s="883">
        <f t="shared" si="485"/>
        <v>0</v>
      </c>
      <c r="AP465" s="884">
        <f t="shared" si="486"/>
        <v>0</v>
      </c>
      <c r="AQ465" s="768">
        <f t="shared" si="487"/>
        <v>0</v>
      </c>
      <c r="AR465" s="883">
        <f t="shared" si="488"/>
        <v>0</v>
      </c>
      <c r="AS465" s="886">
        <f t="shared" si="489"/>
        <v>0</v>
      </c>
      <c r="AT465" s="888">
        <f t="shared" si="490"/>
        <v>0</v>
      </c>
      <c r="AU465" s="886">
        <f t="shared" si="491"/>
        <v>0</v>
      </c>
      <c r="AV465" s="886">
        <f t="shared" si="492"/>
        <v>0</v>
      </c>
      <c r="AW465" s="888">
        <f t="shared" si="493"/>
        <v>0</v>
      </c>
      <c r="AX465" s="886">
        <f t="shared" si="494"/>
        <v>0</v>
      </c>
      <c r="AY465" s="886">
        <f t="shared" si="495"/>
        <v>0</v>
      </c>
      <c r="AZ465" s="888">
        <f t="shared" si="496"/>
        <v>0</v>
      </c>
      <c r="BA465" s="884">
        <f t="shared" si="497"/>
        <v>0</v>
      </c>
      <c r="BB465" s="883">
        <f t="shared" si="498"/>
        <v>0</v>
      </c>
      <c r="BC465" s="884">
        <f t="shared" si="499"/>
        <v>0</v>
      </c>
      <c r="BD465" s="883">
        <f t="shared" si="500"/>
        <v>0</v>
      </c>
      <c r="BE465" s="886">
        <f t="shared" si="501"/>
        <v>0</v>
      </c>
      <c r="BF465" s="886">
        <f t="shared" si="502"/>
        <v>0</v>
      </c>
      <c r="BG465" s="888">
        <f t="shared" si="503"/>
        <v>0</v>
      </c>
      <c r="BH465" s="886">
        <f t="shared" si="504"/>
        <v>0</v>
      </c>
      <c r="BI465" s="886">
        <f t="shared" si="505"/>
        <v>0</v>
      </c>
      <c r="BJ465" s="890">
        <f t="shared" si="506"/>
        <v>0</v>
      </c>
      <c r="BK465" s="885">
        <f t="shared" si="507"/>
        <v>0</v>
      </c>
      <c r="BL465" s="885">
        <f t="shared" si="508"/>
        <v>0</v>
      </c>
      <c r="BM465" s="762"/>
      <c r="BN465" s="764"/>
      <c r="BO465" s="770"/>
      <c r="BP465" s="763"/>
      <c r="BQ465" s="764"/>
      <c r="BR465" s="770"/>
      <c r="BS465" s="768">
        <f t="shared" si="509"/>
        <v>0</v>
      </c>
      <c r="BT465" s="768">
        <f t="shared" si="510"/>
        <v>0</v>
      </c>
      <c r="BU465" s="771">
        <f t="shared" si="511"/>
        <v>0</v>
      </c>
      <c r="BV465" s="772"/>
      <c r="BW465" s="767"/>
      <c r="BX465" s="765"/>
      <c r="BY465" s="772"/>
      <c r="BZ465" s="767"/>
      <c r="CA465" s="765"/>
      <c r="CB465" s="772"/>
      <c r="CC465" s="767"/>
      <c r="CD465" s="765"/>
      <c r="CE465" s="773">
        <f t="shared" si="512"/>
        <v>0</v>
      </c>
      <c r="CF465" s="774">
        <f t="shared" si="513"/>
        <v>0</v>
      </c>
      <c r="CG465" s="775">
        <f t="shared" si="514"/>
        <v>0</v>
      </c>
      <c r="CH465" s="772"/>
      <c r="CI465" s="767"/>
      <c r="CJ465" s="776"/>
      <c r="CK465" s="874"/>
      <c r="CL465" s="778"/>
      <c r="CM465" s="764"/>
      <c r="CN465" s="764"/>
      <c r="CO465" s="767"/>
      <c r="CP465" s="780"/>
      <c r="CQ465" s="777"/>
      <c r="CR465" s="778"/>
      <c r="CS465" s="778"/>
      <c r="CT465" s="778"/>
      <c r="CU465" s="778"/>
      <c r="CV465" s="764"/>
      <c r="CW465" s="767"/>
      <c r="CX465" s="765"/>
      <c r="CY465" s="777"/>
      <c r="CZ465" s="778"/>
      <c r="DA465" s="778"/>
      <c r="DB465" s="778"/>
      <c r="DC465" s="778"/>
      <c r="DD465" s="767"/>
      <c r="DE465" s="767"/>
      <c r="DF465" s="765"/>
      <c r="DG465" s="892">
        <f t="shared" si="470"/>
        <v>0</v>
      </c>
      <c r="DH465" s="884">
        <f t="shared" si="515"/>
        <v>0</v>
      </c>
      <c r="DI465" s="883">
        <f t="shared" si="471"/>
        <v>0</v>
      </c>
      <c r="DJ465" s="884">
        <f t="shared" si="516"/>
        <v>0</v>
      </c>
      <c r="DK465" s="883">
        <f t="shared" si="472"/>
        <v>0</v>
      </c>
      <c r="DL465" s="884">
        <f t="shared" si="517"/>
        <v>0</v>
      </c>
      <c r="DM465" s="888">
        <f t="shared" si="476"/>
        <v>0</v>
      </c>
      <c r="DN465" s="886">
        <f t="shared" si="518"/>
        <v>0</v>
      </c>
      <c r="DO465" s="886">
        <f t="shared" si="477"/>
        <v>0</v>
      </c>
      <c r="DP465" s="888">
        <f t="shared" si="473"/>
        <v>0</v>
      </c>
      <c r="DQ465" s="886">
        <f t="shared" si="519"/>
        <v>0</v>
      </c>
      <c r="DR465" s="886">
        <f t="shared" si="478"/>
        <v>0</v>
      </c>
      <c r="DS465" s="888">
        <f t="shared" si="474"/>
        <v>0</v>
      </c>
      <c r="DT465" s="886">
        <f t="shared" si="520"/>
        <v>0</v>
      </c>
      <c r="DU465" s="886">
        <f t="shared" si="479"/>
        <v>0</v>
      </c>
      <c r="DV465" s="886">
        <f t="shared" si="521"/>
        <v>0</v>
      </c>
      <c r="DW465" s="888">
        <f t="shared" si="475"/>
        <v>0</v>
      </c>
      <c r="DX465" s="886">
        <f t="shared" si="522"/>
        <v>0</v>
      </c>
      <c r="DY465" s="886">
        <f t="shared" si="523"/>
        <v>0</v>
      </c>
      <c r="DZ465" s="954">
        <f t="shared" si="480"/>
        <v>0</v>
      </c>
      <c r="EA465" s="885">
        <f t="shared" si="524"/>
        <v>0</v>
      </c>
      <c r="EB465" s="885">
        <f t="shared" si="525"/>
        <v>0</v>
      </c>
      <c r="EC465" s="772"/>
      <c r="ED465" s="767"/>
      <c r="EE465" s="770"/>
      <c r="EF465" s="764"/>
      <c r="EG465" s="767"/>
      <c r="EH465" s="782"/>
      <c r="EI465" s="774">
        <f t="shared" si="526"/>
        <v>0</v>
      </c>
      <c r="EJ465" s="774">
        <f t="shared" si="527"/>
        <v>0</v>
      </c>
      <c r="EK465" s="775">
        <f t="shared" si="528"/>
        <v>0</v>
      </c>
      <c r="EL465" s="772"/>
      <c r="EM465" s="767"/>
      <c r="EN465" s="770"/>
      <c r="EO465" s="772"/>
      <c r="EP465" s="767"/>
      <c r="EQ465" s="782"/>
      <c r="ER465" s="772"/>
      <c r="ES465" s="767"/>
      <c r="ET465" s="770"/>
      <c r="EU465" s="774">
        <f t="shared" si="529"/>
        <v>0</v>
      </c>
      <c r="EV465" s="774">
        <f t="shared" si="530"/>
        <v>0</v>
      </c>
      <c r="EW465" s="775">
        <f t="shared" si="531"/>
        <v>0</v>
      </c>
      <c r="EX465" s="772"/>
      <c r="EY465" s="767"/>
      <c r="EZ465" s="770"/>
    </row>
    <row r="466" spans="1:156">
      <c r="A466" s="621" t="s">
        <v>76</v>
      </c>
      <c r="B466" s="627" t="s">
        <v>656</v>
      </c>
      <c r="C466" s="846"/>
      <c r="D466" s="628">
        <v>228723</v>
      </c>
      <c r="E466" s="628">
        <v>1</v>
      </c>
      <c r="F466" s="762">
        <v>7068</v>
      </c>
      <c r="G466" s="763">
        <v>7104</v>
      </c>
      <c r="H466" s="763">
        <v>7804</v>
      </c>
      <c r="I466" s="764">
        <v>8094</v>
      </c>
      <c r="J466" s="764">
        <v>8093</v>
      </c>
      <c r="K466" s="764">
        <v>8071</v>
      </c>
      <c r="L466" s="639">
        <v>8176</v>
      </c>
      <c r="M466" s="762">
        <v>6660</v>
      </c>
      <c r="N466" s="763">
        <v>6652</v>
      </c>
      <c r="O466" s="766">
        <v>6313</v>
      </c>
      <c r="P466" s="766">
        <v>6589</v>
      </c>
      <c r="Q466" s="763">
        <v>6389</v>
      </c>
      <c r="R466" s="763">
        <v>6677</v>
      </c>
      <c r="S466" s="763">
        <v>6734</v>
      </c>
      <c r="T466" s="763">
        <v>7472</v>
      </c>
      <c r="U466" s="763">
        <v>7587</v>
      </c>
      <c r="V466" s="764">
        <v>7465</v>
      </c>
      <c r="W466" s="640">
        <v>7439</v>
      </c>
      <c r="X466" s="639">
        <v>7448</v>
      </c>
      <c r="Y466" s="762"/>
      <c r="Z466" s="763"/>
      <c r="AA466" s="763"/>
      <c r="AB466" s="763">
        <v>24</v>
      </c>
      <c r="AC466" s="764">
        <v>29</v>
      </c>
      <c r="AD466" s="640">
        <v>33</v>
      </c>
      <c r="AE466" s="763">
        <v>22</v>
      </c>
      <c r="AF466" s="763"/>
      <c r="AG466" s="763"/>
      <c r="AH466" s="764"/>
      <c r="AI466" s="640"/>
      <c r="AJ466" s="641"/>
      <c r="AK466" s="892">
        <f t="shared" si="481"/>
        <v>6660</v>
      </c>
      <c r="AL466" s="884">
        <f t="shared" si="482"/>
        <v>6660</v>
      </c>
      <c r="AM466" s="883">
        <f t="shared" si="483"/>
        <v>6652</v>
      </c>
      <c r="AN466" s="884">
        <f t="shared" si="484"/>
        <v>6652</v>
      </c>
      <c r="AO466" s="883">
        <f t="shared" si="485"/>
        <v>6313</v>
      </c>
      <c r="AP466" s="884">
        <f t="shared" si="486"/>
        <v>6313</v>
      </c>
      <c r="AQ466" s="768">
        <f t="shared" si="487"/>
        <v>6565</v>
      </c>
      <c r="AR466" s="883">
        <f t="shared" si="488"/>
        <v>6360</v>
      </c>
      <c r="AS466" s="886">
        <f t="shared" si="489"/>
        <v>6360</v>
      </c>
      <c r="AT466" s="888">
        <f t="shared" si="490"/>
        <v>6644</v>
      </c>
      <c r="AU466" s="886">
        <f t="shared" si="491"/>
        <v>6644</v>
      </c>
      <c r="AV466" s="886">
        <f t="shared" si="492"/>
        <v>6644</v>
      </c>
      <c r="AW466" s="888">
        <f t="shared" si="493"/>
        <v>6712</v>
      </c>
      <c r="AX466" s="886">
        <f t="shared" si="494"/>
        <v>6712</v>
      </c>
      <c r="AY466" s="886">
        <f t="shared" si="495"/>
        <v>6712</v>
      </c>
      <c r="AZ466" s="888">
        <f t="shared" si="496"/>
        <v>7472</v>
      </c>
      <c r="BA466" s="884">
        <f t="shared" si="497"/>
        <v>7472</v>
      </c>
      <c r="BB466" s="883">
        <f t="shared" si="498"/>
        <v>7587</v>
      </c>
      <c r="BC466" s="884">
        <f t="shared" si="499"/>
        <v>7587</v>
      </c>
      <c r="BD466" s="883">
        <f t="shared" si="500"/>
        <v>7465</v>
      </c>
      <c r="BE466" s="886">
        <f t="shared" si="501"/>
        <v>7465</v>
      </c>
      <c r="BF466" s="886">
        <f t="shared" si="502"/>
        <v>7465</v>
      </c>
      <c r="BG466" s="888">
        <f t="shared" si="503"/>
        <v>7439</v>
      </c>
      <c r="BH466" s="886">
        <f t="shared" si="504"/>
        <v>7439</v>
      </c>
      <c r="BI466" s="886">
        <f t="shared" si="505"/>
        <v>7439</v>
      </c>
      <c r="BJ466" s="890">
        <f t="shared" si="506"/>
        <v>7448</v>
      </c>
      <c r="BK466" s="885">
        <f t="shared" si="507"/>
        <v>7448</v>
      </c>
      <c r="BL466" s="885">
        <f t="shared" si="508"/>
        <v>7448</v>
      </c>
      <c r="BM466" s="762">
        <v>6896</v>
      </c>
      <c r="BN466" s="764">
        <v>6775</v>
      </c>
      <c r="BO466" s="639">
        <v>6828</v>
      </c>
      <c r="BP466" s="763">
        <v>379</v>
      </c>
      <c r="BQ466" s="764">
        <v>425</v>
      </c>
      <c r="BR466" s="642">
        <v>385</v>
      </c>
      <c r="BS466" s="768">
        <f t="shared" si="509"/>
        <v>190</v>
      </c>
      <c r="BT466" s="768">
        <f t="shared" si="510"/>
        <v>239</v>
      </c>
      <c r="BU466" s="771">
        <f t="shared" si="511"/>
        <v>235</v>
      </c>
      <c r="BV466" s="772">
        <v>5067</v>
      </c>
      <c r="BW466" s="767">
        <v>5306</v>
      </c>
      <c r="BX466" s="847">
        <v>5409</v>
      </c>
      <c r="BY466" s="772">
        <v>86</v>
      </c>
      <c r="BZ466" s="640">
        <v>107</v>
      </c>
      <c r="CA466" s="847">
        <v>105</v>
      </c>
      <c r="CB466" s="772">
        <v>860</v>
      </c>
      <c r="CC466" s="640">
        <v>890</v>
      </c>
      <c r="CD466" s="847">
        <v>863</v>
      </c>
      <c r="CE466" s="773">
        <f t="shared" si="512"/>
        <v>347</v>
      </c>
      <c r="CF466" s="774">
        <f t="shared" si="513"/>
        <v>341</v>
      </c>
      <c r="CG466" s="775">
        <f t="shared" si="514"/>
        <v>335</v>
      </c>
      <c r="CH466" s="772">
        <v>5327</v>
      </c>
      <c r="CI466" s="640">
        <v>5291</v>
      </c>
      <c r="CJ466" s="639">
        <v>5072</v>
      </c>
      <c r="CK466" s="872"/>
      <c r="CL466" s="720"/>
      <c r="CM466" s="764"/>
      <c r="CN466" s="764"/>
      <c r="CO466" s="640"/>
      <c r="CP466" s="780"/>
      <c r="CQ466" s="721"/>
      <c r="CR466" s="720"/>
      <c r="CS466" s="720"/>
      <c r="CT466" s="720"/>
      <c r="CU466" s="720"/>
      <c r="CV466" s="764"/>
      <c r="CW466" s="640"/>
      <c r="CX466" s="641"/>
      <c r="CY466" s="721"/>
      <c r="CZ466" s="720"/>
      <c r="DA466" s="720"/>
      <c r="DB466" s="720"/>
      <c r="DC466" s="720"/>
      <c r="DD466" s="640"/>
      <c r="DE466" s="640"/>
      <c r="DF466" s="641"/>
      <c r="DG466" s="892">
        <f t="shared" si="470"/>
        <v>0</v>
      </c>
      <c r="DH466" s="884">
        <f t="shared" si="515"/>
        <v>0</v>
      </c>
      <c r="DI466" s="883">
        <f t="shared" si="471"/>
        <v>0</v>
      </c>
      <c r="DJ466" s="884">
        <f t="shared" si="516"/>
        <v>0</v>
      </c>
      <c r="DK466" s="883">
        <f t="shared" si="472"/>
        <v>0</v>
      </c>
      <c r="DL466" s="884">
        <f t="shared" si="517"/>
        <v>0</v>
      </c>
      <c r="DM466" s="888">
        <f t="shared" si="476"/>
        <v>0</v>
      </c>
      <c r="DN466" s="886">
        <f t="shared" si="518"/>
        <v>0</v>
      </c>
      <c r="DO466" s="886">
        <f t="shared" si="477"/>
        <v>0</v>
      </c>
      <c r="DP466" s="888">
        <f t="shared" si="473"/>
        <v>0</v>
      </c>
      <c r="DQ466" s="886">
        <f t="shared" si="519"/>
        <v>0</v>
      </c>
      <c r="DR466" s="886">
        <f t="shared" si="478"/>
        <v>0</v>
      </c>
      <c r="DS466" s="888">
        <f t="shared" si="474"/>
        <v>0</v>
      </c>
      <c r="DT466" s="886">
        <f t="shared" si="520"/>
        <v>0</v>
      </c>
      <c r="DU466" s="886">
        <f t="shared" si="479"/>
        <v>0</v>
      </c>
      <c r="DV466" s="886">
        <f t="shared" si="521"/>
        <v>0</v>
      </c>
      <c r="DW466" s="888">
        <f t="shared" si="475"/>
        <v>0</v>
      </c>
      <c r="DX466" s="886">
        <f t="shared" si="522"/>
        <v>0</v>
      </c>
      <c r="DY466" s="886">
        <f t="shared" si="523"/>
        <v>0</v>
      </c>
      <c r="DZ466" s="954">
        <f t="shared" si="480"/>
        <v>0</v>
      </c>
      <c r="EA466" s="885">
        <f t="shared" si="524"/>
        <v>0</v>
      </c>
      <c r="EB466" s="885">
        <f t="shared" si="525"/>
        <v>0</v>
      </c>
      <c r="EC466" s="772"/>
      <c r="ED466" s="640"/>
      <c r="EE466" s="643"/>
      <c r="EF466" s="764"/>
      <c r="EG466" s="640"/>
      <c r="EH466" s="644"/>
      <c r="EI466" s="774">
        <f t="shared" si="526"/>
        <v>0</v>
      </c>
      <c r="EJ466" s="774">
        <f t="shared" si="527"/>
        <v>0</v>
      </c>
      <c r="EK466" s="775">
        <f t="shared" si="528"/>
        <v>0</v>
      </c>
      <c r="EL466" s="772"/>
      <c r="EM466" s="767"/>
      <c r="EN466" s="770"/>
      <c r="EO466" s="772"/>
      <c r="EP466" s="640"/>
      <c r="EQ466" s="644"/>
      <c r="ER466" s="772"/>
      <c r="ES466" s="640"/>
      <c r="ET466" s="770"/>
      <c r="EU466" s="774">
        <f t="shared" si="529"/>
        <v>0</v>
      </c>
      <c r="EV466" s="774">
        <f t="shared" si="530"/>
        <v>0</v>
      </c>
      <c r="EW466" s="775">
        <f t="shared" si="531"/>
        <v>0</v>
      </c>
      <c r="EX466" s="772"/>
      <c r="EY466" s="767"/>
      <c r="EZ466" s="643"/>
    </row>
    <row r="467" spans="1:156">
      <c r="A467" s="621" t="s">
        <v>76</v>
      </c>
      <c r="B467" s="627" t="s">
        <v>657</v>
      </c>
      <c r="C467" s="846"/>
      <c r="D467" s="628">
        <v>229115</v>
      </c>
      <c r="E467" s="628">
        <v>1</v>
      </c>
      <c r="F467" s="762">
        <v>3951</v>
      </c>
      <c r="G467" s="763">
        <v>3802</v>
      </c>
      <c r="H467" s="763">
        <v>3922</v>
      </c>
      <c r="I467" s="764">
        <v>4518</v>
      </c>
      <c r="J467" s="764">
        <v>4408</v>
      </c>
      <c r="K467" s="764">
        <v>4471</v>
      </c>
      <c r="L467" s="639">
        <v>4832</v>
      </c>
      <c r="M467" s="762">
        <v>3410</v>
      </c>
      <c r="N467" s="763">
        <v>3971</v>
      </c>
      <c r="O467" s="766">
        <v>4057</v>
      </c>
      <c r="P467" s="766">
        <v>4285</v>
      </c>
      <c r="Q467" s="763">
        <v>4326</v>
      </c>
      <c r="R467" s="763">
        <v>3833</v>
      </c>
      <c r="S467" s="763">
        <v>3743</v>
      </c>
      <c r="T467" s="763">
        <v>3862</v>
      </c>
      <c r="U467" s="763">
        <v>4442</v>
      </c>
      <c r="V467" s="764">
        <v>4339</v>
      </c>
      <c r="W467" s="640">
        <v>4364</v>
      </c>
      <c r="X467" s="639">
        <v>4730</v>
      </c>
      <c r="Y467" s="762"/>
      <c r="Z467" s="763"/>
      <c r="AA467" s="763"/>
      <c r="AB467" s="763">
        <v>20</v>
      </c>
      <c r="AC467" s="764">
        <v>35</v>
      </c>
      <c r="AD467" s="640">
        <v>28</v>
      </c>
      <c r="AE467" s="763">
        <v>24</v>
      </c>
      <c r="AF467" s="763"/>
      <c r="AG467" s="763"/>
      <c r="AH467" s="764"/>
      <c r="AI467" s="640"/>
      <c r="AJ467" s="641"/>
      <c r="AK467" s="892">
        <f t="shared" si="481"/>
        <v>3410</v>
      </c>
      <c r="AL467" s="884">
        <f t="shared" si="482"/>
        <v>3410</v>
      </c>
      <c r="AM467" s="883">
        <f t="shared" si="483"/>
        <v>3971</v>
      </c>
      <c r="AN467" s="884">
        <f t="shared" si="484"/>
        <v>3971</v>
      </c>
      <c r="AO467" s="883">
        <f t="shared" si="485"/>
        <v>4057</v>
      </c>
      <c r="AP467" s="884">
        <f t="shared" si="486"/>
        <v>4057</v>
      </c>
      <c r="AQ467" s="768">
        <f t="shared" si="487"/>
        <v>4265</v>
      </c>
      <c r="AR467" s="883">
        <f t="shared" si="488"/>
        <v>4291</v>
      </c>
      <c r="AS467" s="886">
        <f t="shared" si="489"/>
        <v>4291</v>
      </c>
      <c r="AT467" s="888">
        <f t="shared" si="490"/>
        <v>3805</v>
      </c>
      <c r="AU467" s="886">
        <f t="shared" si="491"/>
        <v>3805</v>
      </c>
      <c r="AV467" s="886">
        <f t="shared" si="492"/>
        <v>3805</v>
      </c>
      <c r="AW467" s="888">
        <f t="shared" si="493"/>
        <v>3719</v>
      </c>
      <c r="AX467" s="886">
        <f t="shared" si="494"/>
        <v>3719</v>
      </c>
      <c r="AY467" s="886">
        <f t="shared" si="495"/>
        <v>3719</v>
      </c>
      <c r="AZ467" s="888">
        <f t="shared" si="496"/>
        <v>3862</v>
      </c>
      <c r="BA467" s="884">
        <f t="shared" si="497"/>
        <v>3862</v>
      </c>
      <c r="BB467" s="883">
        <f t="shared" si="498"/>
        <v>4442</v>
      </c>
      <c r="BC467" s="884">
        <f t="shared" si="499"/>
        <v>4442</v>
      </c>
      <c r="BD467" s="883">
        <f t="shared" si="500"/>
        <v>4339</v>
      </c>
      <c r="BE467" s="886">
        <f t="shared" si="501"/>
        <v>4339</v>
      </c>
      <c r="BF467" s="886">
        <f t="shared" si="502"/>
        <v>4339</v>
      </c>
      <c r="BG467" s="888">
        <f t="shared" si="503"/>
        <v>4364</v>
      </c>
      <c r="BH467" s="886">
        <f t="shared" si="504"/>
        <v>4364</v>
      </c>
      <c r="BI467" s="886">
        <f t="shared" si="505"/>
        <v>4364</v>
      </c>
      <c r="BJ467" s="890">
        <f t="shared" si="506"/>
        <v>4730</v>
      </c>
      <c r="BK467" s="885">
        <f t="shared" si="507"/>
        <v>4730</v>
      </c>
      <c r="BL467" s="885">
        <f t="shared" si="508"/>
        <v>4730</v>
      </c>
      <c r="BM467" s="762">
        <v>3509</v>
      </c>
      <c r="BN467" s="764">
        <v>3525</v>
      </c>
      <c r="BO467" s="639">
        <v>3851</v>
      </c>
      <c r="BP467" s="763">
        <v>488</v>
      </c>
      <c r="BQ467" s="764">
        <v>486</v>
      </c>
      <c r="BR467" s="642">
        <v>497</v>
      </c>
      <c r="BS467" s="768">
        <f t="shared" si="509"/>
        <v>342</v>
      </c>
      <c r="BT467" s="768">
        <f t="shared" si="510"/>
        <v>353</v>
      </c>
      <c r="BU467" s="771">
        <f t="shared" si="511"/>
        <v>382</v>
      </c>
      <c r="BV467" s="772">
        <v>2584</v>
      </c>
      <c r="BW467" s="767">
        <v>2384</v>
      </c>
      <c r="BX467" s="847">
        <v>2280</v>
      </c>
      <c r="BY467" s="772">
        <v>162</v>
      </c>
      <c r="BZ467" s="640">
        <v>140</v>
      </c>
      <c r="CA467" s="847">
        <v>141</v>
      </c>
      <c r="CB467" s="772">
        <v>1105</v>
      </c>
      <c r="CC467" s="640">
        <v>938</v>
      </c>
      <c r="CD467" s="847">
        <v>970</v>
      </c>
      <c r="CE467" s="773">
        <f t="shared" si="512"/>
        <v>440</v>
      </c>
      <c r="CF467" s="774">
        <f t="shared" si="513"/>
        <v>343</v>
      </c>
      <c r="CG467" s="775">
        <f t="shared" si="514"/>
        <v>328</v>
      </c>
      <c r="CH467" s="772">
        <v>2025</v>
      </c>
      <c r="CI467" s="640">
        <v>2371</v>
      </c>
      <c r="CJ467" s="639">
        <v>2416</v>
      </c>
      <c r="CK467" s="872"/>
      <c r="CL467" s="720"/>
      <c r="CM467" s="764"/>
      <c r="CN467" s="764"/>
      <c r="CO467" s="640"/>
      <c r="CP467" s="780"/>
      <c r="CQ467" s="721"/>
      <c r="CR467" s="720"/>
      <c r="CS467" s="720"/>
      <c r="CT467" s="720"/>
      <c r="CU467" s="720"/>
      <c r="CV467" s="764"/>
      <c r="CW467" s="640"/>
      <c r="CX467" s="641"/>
      <c r="CY467" s="721"/>
      <c r="CZ467" s="720"/>
      <c r="DA467" s="720"/>
      <c r="DB467" s="720"/>
      <c r="DC467" s="720"/>
      <c r="DD467" s="640"/>
      <c r="DE467" s="640"/>
      <c r="DF467" s="641"/>
      <c r="DG467" s="892">
        <f t="shared" si="470"/>
        <v>0</v>
      </c>
      <c r="DH467" s="884">
        <f t="shared" si="515"/>
        <v>0</v>
      </c>
      <c r="DI467" s="883">
        <f t="shared" si="471"/>
        <v>0</v>
      </c>
      <c r="DJ467" s="884">
        <f t="shared" si="516"/>
        <v>0</v>
      </c>
      <c r="DK467" s="883">
        <f t="shared" si="472"/>
        <v>0</v>
      </c>
      <c r="DL467" s="884">
        <f t="shared" si="517"/>
        <v>0</v>
      </c>
      <c r="DM467" s="888">
        <f t="shared" si="476"/>
        <v>0</v>
      </c>
      <c r="DN467" s="886">
        <f t="shared" si="518"/>
        <v>0</v>
      </c>
      <c r="DO467" s="886">
        <f t="shared" si="477"/>
        <v>0</v>
      </c>
      <c r="DP467" s="888">
        <f t="shared" si="473"/>
        <v>0</v>
      </c>
      <c r="DQ467" s="886">
        <f t="shared" si="519"/>
        <v>0</v>
      </c>
      <c r="DR467" s="886">
        <f t="shared" si="478"/>
        <v>0</v>
      </c>
      <c r="DS467" s="888">
        <f t="shared" si="474"/>
        <v>0</v>
      </c>
      <c r="DT467" s="886">
        <f t="shared" si="520"/>
        <v>0</v>
      </c>
      <c r="DU467" s="886">
        <f t="shared" si="479"/>
        <v>0</v>
      </c>
      <c r="DV467" s="886">
        <f t="shared" si="521"/>
        <v>0</v>
      </c>
      <c r="DW467" s="888">
        <f t="shared" si="475"/>
        <v>0</v>
      </c>
      <c r="DX467" s="886">
        <f t="shared" si="522"/>
        <v>0</v>
      </c>
      <c r="DY467" s="886">
        <f t="shared" si="523"/>
        <v>0</v>
      </c>
      <c r="DZ467" s="954">
        <f t="shared" si="480"/>
        <v>0</v>
      </c>
      <c r="EA467" s="885">
        <f t="shared" si="524"/>
        <v>0</v>
      </c>
      <c r="EB467" s="885">
        <f t="shared" si="525"/>
        <v>0</v>
      </c>
      <c r="EC467" s="772"/>
      <c r="ED467" s="640"/>
      <c r="EE467" s="643"/>
      <c r="EF467" s="764"/>
      <c r="EG467" s="640"/>
      <c r="EH467" s="644"/>
      <c r="EI467" s="774">
        <f t="shared" si="526"/>
        <v>0</v>
      </c>
      <c r="EJ467" s="774">
        <f t="shared" si="527"/>
        <v>0</v>
      </c>
      <c r="EK467" s="775">
        <f t="shared" si="528"/>
        <v>0</v>
      </c>
      <c r="EL467" s="772"/>
      <c r="EM467" s="767"/>
      <c r="EN467" s="770"/>
      <c r="EO467" s="772"/>
      <c r="EP467" s="640"/>
      <c r="EQ467" s="644"/>
      <c r="ER467" s="772"/>
      <c r="ES467" s="640"/>
      <c r="ET467" s="770"/>
      <c r="EU467" s="774">
        <f t="shared" si="529"/>
        <v>0</v>
      </c>
      <c r="EV467" s="774">
        <f t="shared" si="530"/>
        <v>0</v>
      </c>
      <c r="EW467" s="775">
        <f t="shared" si="531"/>
        <v>0</v>
      </c>
      <c r="EX467" s="772"/>
      <c r="EY467" s="767"/>
      <c r="EZ467" s="643"/>
    </row>
    <row r="468" spans="1:156">
      <c r="A468" s="621" t="s">
        <v>76</v>
      </c>
      <c r="B468" s="627" t="s">
        <v>658</v>
      </c>
      <c r="C468" s="846"/>
      <c r="D468" s="628">
        <v>225511</v>
      </c>
      <c r="E468" s="628">
        <v>1</v>
      </c>
      <c r="F468" s="762">
        <v>3389</v>
      </c>
      <c r="G468" s="763">
        <v>3461</v>
      </c>
      <c r="H468" s="763">
        <v>3472</v>
      </c>
      <c r="I468" s="764">
        <v>3609</v>
      </c>
      <c r="J468" s="764">
        <v>3874</v>
      </c>
      <c r="K468" s="764">
        <v>3316</v>
      </c>
      <c r="L468" s="639">
        <v>3646</v>
      </c>
      <c r="M468" s="762">
        <v>2941</v>
      </c>
      <c r="N468" s="763">
        <v>2847</v>
      </c>
      <c r="O468" s="766">
        <v>3213</v>
      </c>
      <c r="P468" s="766">
        <v>3142</v>
      </c>
      <c r="Q468" s="763">
        <v>3092</v>
      </c>
      <c r="R468" s="763">
        <v>3044</v>
      </c>
      <c r="S468" s="763">
        <v>3218</v>
      </c>
      <c r="T468" s="763">
        <v>3250</v>
      </c>
      <c r="U468" s="763">
        <v>3292</v>
      </c>
      <c r="V468" s="764">
        <v>3507</v>
      </c>
      <c r="W468" s="640">
        <v>3107</v>
      </c>
      <c r="X468" s="639">
        <v>3459</v>
      </c>
      <c r="Y468" s="762"/>
      <c r="Z468" s="763"/>
      <c r="AA468" s="763"/>
      <c r="AB468" s="763">
        <v>17</v>
      </c>
      <c r="AC468" s="764">
        <v>19</v>
      </c>
      <c r="AD468" s="640">
        <v>15</v>
      </c>
      <c r="AE468" s="763">
        <v>30</v>
      </c>
      <c r="AF468" s="763"/>
      <c r="AG468" s="763"/>
      <c r="AH468" s="764"/>
      <c r="AI468" s="640"/>
      <c r="AJ468" s="641"/>
      <c r="AK468" s="892">
        <f t="shared" si="481"/>
        <v>2941</v>
      </c>
      <c r="AL468" s="884">
        <f t="shared" si="482"/>
        <v>2941</v>
      </c>
      <c r="AM468" s="883">
        <f t="shared" si="483"/>
        <v>2847</v>
      </c>
      <c r="AN468" s="884">
        <f t="shared" si="484"/>
        <v>2847</v>
      </c>
      <c r="AO468" s="883">
        <f t="shared" si="485"/>
        <v>3213</v>
      </c>
      <c r="AP468" s="884">
        <f t="shared" si="486"/>
        <v>3213</v>
      </c>
      <c r="AQ468" s="768">
        <f t="shared" si="487"/>
        <v>3125</v>
      </c>
      <c r="AR468" s="883">
        <f t="shared" si="488"/>
        <v>3073</v>
      </c>
      <c r="AS468" s="886">
        <f t="shared" si="489"/>
        <v>3073</v>
      </c>
      <c r="AT468" s="888">
        <f t="shared" si="490"/>
        <v>3029</v>
      </c>
      <c r="AU468" s="886">
        <f t="shared" si="491"/>
        <v>3029</v>
      </c>
      <c r="AV468" s="886">
        <f t="shared" si="492"/>
        <v>3029</v>
      </c>
      <c r="AW468" s="888">
        <f t="shared" si="493"/>
        <v>3188</v>
      </c>
      <c r="AX468" s="886">
        <f t="shared" si="494"/>
        <v>3188</v>
      </c>
      <c r="AY468" s="886">
        <f t="shared" si="495"/>
        <v>3188</v>
      </c>
      <c r="AZ468" s="888">
        <f t="shared" si="496"/>
        <v>3250</v>
      </c>
      <c r="BA468" s="884">
        <f t="shared" si="497"/>
        <v>3250</v>
      </c>
      <c r="BB468" s="883">
        <f t="shared" si="498"/>
        <v>3292</v>
      </c>
      <c r="BC468" s="884">
        <f t="shared" si="499"/>
        <v>3292</v>
      </c>
      <c r="BD468" s="883">
        <f t="shared" si="500"/>
        <v>3507</v>
      </c>
      <c r="BE468" s="886">
        <f t="shared" si="501"/>
        <v>3507</v>
      </c>
      <c r="BF468" s="886">
        <f t="shared" si="502"/>
        <v>3507</v>
      </c>
      <c r="BG468" s="888">
        <f t="shared" si="503"/>
        <v>3107</v>
      </c>
      <c r="BH468" s="886">
        <f t="shared" si="504"/>
        <v>3107</v>
      </c>
      <c r="BI468" s="886">
        <f t="shared" si="505"/>
        <v>3107</v>
      </c>
      <c r="BJ468" s="890">
        <f t="shared" si="506"/>
        <v>3459</v>
      </c>
      <c r="BK468" s="885">
        <f t="shared" si="507"/>
        <v>3459</v>
      </c>
      <c r="BL468" s="885">
        <f t="shared" si="508"/>
        <v>3459</v>
      </c>
      <c r="BM468" s="762">
        <v>2754</v>
      </c>
      <c r="BN468" s="764">
        <v>2533</v>
      </c>
      <c r="BO468" s="639">
        <v>2804</v>
      </c>
      <c r="BP468" s="763">
        <v>394</v>
      </c>
      <c r="BQ468" s="764">
        <v>293</v>
      </c>
      <c r="BR468" s="642">
        <v>314</v>
      </c>
      <c r="BS468" s="768">
        <f t="shared" si="509"/>
        <v>359</v>
      </c>
      <c r="BT468" s="768">
        <f t="shared" si="510"/>
        <v>281</v>
      </c>
      <c r="BU468" s="771">
        <f t="shared" si="511"/>
        <v>341</v>
      </c>
      <c r="BV468" s="772">
        <v>1258</v>
      </c>
      <c r="BW468" s="767">
        <v>1379</v>
      </c>
      <c r="BX468" s="847">
        <v>1485</v>
      </c>
      <c r="BY468" s="772">
        <v>268</v>
      </c>
      <c r="BZ468" s="640">
        <v>241</v>
      </c>
      <c r="CA468" s="847">
        <v>245</v>
      </c>
      <c r="CB468" s="772">
        <v>1055</v>
      </c>
      <c r="CC468" s="640">
        <v>937</v>
      </c>
      <c r="CD468" s="847">
        <v>969</v>
      </c>
      <c r="CE468" s="773">
        <f t="shared" si="512"/>
        <v>492</v>
      </c>
      <c r="CF468" s="774">
        <f t="shared" si="513"/>
        <v>472</v>
      </c>
      <c r="CG468" s="775">
        <f t="shared" si="514"/>
        <v>489</v>
      </c>
      <c r="CH468" s="772">
        <v>1420</v>
      </c>
      <c r="CI468" s="640">
        <v>1504</v>
      </c>
      <c r="CJ468" s="639">
        <v>1652</v>
      </c>
      <c r="CK468" s="872"/>
      <c r="CL468" s="720"/>
      <c r="CM468" s="764"/>
      <c r="CN468" s="764"/>
      <c r="CO468" s="640"/>
      <c r="CP468" s="780"/>
      <c r="CQ468" s="721"/>
      <c r="CR468" s="720"/>
      <c r="CS468" s="720"/>
      <c r="CT468" s="720"/>
      <c r="CU468" s="720"/>
      <c r="CV468" s="764"/>
      <c r="CW468" s="640"/>
      <c r="CX468" s="641"/>
      <c r="CY468" s="721"/>
      <c r="CZ468" s="720"/>
      <c r="DA468" s="720"/>
      <c r="DB468" s="720"/>
      <c r="DC468" s="720"/>
      <c r="DD468" s="640"/>
      <c r="DE468" s="640"/>
      <c r="DF468" s="641"/>
      <c r="DG468" s="892">
        <f t="shared" si="470"/>
        <v>0</v>
      </c>
      <c r="DH468" s="884">
        <f t="shared" si="515"/>
        <v>0</v>
      </c>
      <c r="DI468" s="883">
        <f t="shared" si="471"/>
        <v>0</v>
      </c>
      <c r="DJ468" s="884">
        <f t="shared" si="516"/>
        <v>0</v>
      </c>
      <c r="DK468" s="883">
        <f t="shared" si="472"/>
        <v>0</v>
      </c>
      <c r="DL468" s="884">
        <f t="shared" si="517"/>
        <v>0</v>
      </c>
      <c r="DM468" s="888">
        <f t="shared" si="476"/>
        <v>0</v>
      </c>
      <c r="DN468" s="886">
        <f t="shared" si="518"/>
        <v>0</v>
      </c>
      <c r="DO468" s="886">
        <f t="shared" si="477"/>
        <v>0</v>
      </c>
      <c r="DP468" s="888">
        <f t="shared" si="473"/>
        <v>0</v>
      </c>
      <c r="DQ468" s="886">
        <f t="shared" si="519"/>
        <v>0</v>
      </c>
      <c r="DR468" s="886">
        <f t="shared" si="478"/>
        <v>0</v>
      </c>
      <c r="DS468" s="888">
        <f t="shared" si="474"/>
        <v>0</v>
      </c>
      <c r="DT468" s="886">
        <f t="shared" si="520"/>
        <v>0</v>
      </c>
      <c r="DU468" s="886">
        <f t="shared" si="479"/>
        <v>0</v>
      </c>
      <c r="DV468" s="886">
        <f t="shared" si="521"/>
        <v>0</v>
      </c>
      <c r="DW468" s="888">
        <f t="shared" si="475"/>
        <v>0</v>
      </c>
      <c r="DX468" s="886">
        <f t="shared" si="522"/>
        <v>0</v>
      </c>
      <c r="DY468" s="886">
        <f t="shared" si="523"/>
        <v>0</v>
      </c>
      <c r="DZ468" s="954">
        <f t="shared" si="480"/>
        <v>0</v>
      </c>
      <c r="EA468" s="885">
        <f t="shared" si="524"/>
        <v>0</v>
      </c>
      <c r="EB468" s="885">
        <f t="shared" si="525"/>
        <v>0</v>
      </c>
      <c r="EC468" s="772"/>
      <c r="ED468" s="640"/>
      <c r="EE468" s="643"/>
      <c r="EF468" s="764"/>
      <c r="EG468" s="640"/>
      <c r="EH468" s="644"/>
      <c r="EI468" s="774">
        <f t="shared" si="526"/>
        <v>0</v>
      </c>
      <c r="EJ468" s="774">
        <f t="shared" si="527"/>
        <v>0</v>
      </c>
      <c r="EK468" s="775">
        <f t="shared" si="528"/>
        <v>0</v>
      </c>
      <c r="EL468" s="772"/>
      <c r="EM468" s="767"/>
      <c r="EN468" s="770"/>
      <c r="EO468" s="772"/>
      <c r="EP468" s="640"/>
      <c r="EQ468" s="644"/>
      <c r="ER468" s="772"/>
      <c r="ES468" s="640"/>
      <c r="ET468" s="770"/>
      <c r="EU468" s="774">
        <f t="shared" si="529"/>
        <v>0</v>
      </c>
      <c r="EV468" s="774">
        <f t="shared" si="530"/>
        <v>0</v>
      </c>
      <c r="EW468" s="775">
        <f t="shared" si="531"/>
        <v>0</v>
      </c>
      <c r="EX468" s="772"/>
      <c r="EY468" s="767"/>
      <c r="EZ468" s="643"/>
    </row>
    <row r="469" spans="1:156">
      <c r="A469" s="621" t="s">
        <v>76</v>
      </c>
      <c r="B469" s="627" t="s">
        <v>659</v>
      </c>
      <c r="C469" s="846"/>
      <c r="D469" s="628">
        <v>227216</v>
      </c>
      <c r="E469" s="628">
        <v>1</v>
      </c>
      <c r="F469" s="762">
        <v>3356</v>
      </c>
      <c r="G469" s="763">
        <v>3643</v>
      </c>
      <c r="H469" s="763">
        <v>3696</v>
      </c>
      <c r="I469" s="764">
        <v>3570</v>
      </c>
      <c r="J469" s="764">
        <v>3544</v>
      </c>
      <c r="K469" s="764">
        <v>3363</v>
      </c>
      <c r="L469" s="639">
        <v>3578</v>
      </c>
      <c r="M469" s="762">
        <v>2691</v>
      </c>
      <c r="N469" s="763">
        <v>2844</v>
      </c>
      <c r="O469" s="766">
        <v>2816</v>
      </c>
      <c r="P469" s="766">
        <v>2882</v>
      </c>
      <c r="Q469" s="763">
        <v>3308</v>
      </c>
      <c r="R469" s="763">
        <v>3212</v>
      </c>
      <c r="S469" s="763">
        <v>3498</v>
      </c>
      <c r="T469" s="763">
        <v>3535</v>
      </c>
      <c r="U469" s="763">
        <v>3473</v>
      </c>
      <c r="V469" s="764">
        <v>3423</v>
      </c>
      <c r="W469" s="640">
        <v>3222</v>
      </c>
      <c r="X469" s="639">
        <v>3454</v>
      </c>
      <c r="Y469" s="762"/>
      <c r="Z469" s="763"/>
      <c r="AA469" s="763"/>
      <c r="AB469" s="763">
        <v>20</v>
      </c>
      <c r="AC469" s="764">
        <v>35</v>
      </c>
      <c r="AD469" s="640">
        <v>22</v>
      </c>
      <c r="AE469" s="763">
        <v>32</v>
      </c>
      <c r="AF469" s="763"/>
      <c r="AG469" s="763"/>
      <c r="AH469" s="764"/>
      <c r="AI469" s="640"/>
      <c r="AJ469" s="641"/>
      <c r="AK469" s="892">
        <f t="shared" si="481"/>
        <v>2691</v>
      </c>
      <c r="AL469" s="884">
        <f t="shared" si="482"/>
        <v>2691</v>
      </c>
      <c r="AM469" s="883">
        <f t="shared" si="483"/>
        <v>2844</v>
      </c>
      <c r="AN469" s="884">
        <f t="shared" si="484"/>
        <v>2844</v>
      </c>
      <c r="AO469" s="883">
        <f t="shared" si="485"/>
        <v>2816</v>
      </c>
      <c r="AP469" s="884">
        <f t="shared" si="486"/>
        <v>2816</v>
      </c>
      <c r="AQ469" s="768">
        <f t="shared" si="487"/>
        <v>2862</v>
      </c>
      <c r="AR469" s="883">
        <f t="shared" si="488"/>
        <v>3273</v>
      </c>
      <c r="AS469" s="886">
        <f t="shared" si="489"/>
        <v>3273</v>
      </c>
      <c r="AT469" s="888">
        <f t="shared" si="490"/>
        <v>3190</v>
      </c>
      <c r="AU469" s="886">
        <f t="shared" si="491"/>
        <v>3190</v>
      </c>
      <c r="AV469" s="886">
        <f t="shared" si="492"/>
        <v>3190</v>
      </c>
      <c r="AW469" s="888">
        <f t="shared" si="493"/>
        <v>3466</v>
      </c>
      <c r="AX469" s="886">
        <f t="shared" si="494"/>
        <v>3466</v>
      </c>
      <c r="AY469" s="886">
        <f t="shared" si="495"/>
        <v>3466</v>
      </c>
      <c r="AZ469" s="888">
        <f t="shared" si="496"/>
        <v>3535</v>
      </c>
      <c r="BA469" s="884">
        <f t="shared" si="497"/>
        <v>3535</v>
      </c>
      <c r="BB469" s="883">
        <f t="shared" si="498"/>
        <v>3473</v>
      </c>
      <c r="BC469" s="884">
        <f t="shared" si="499"/>
        <v>3473</v>
      </c>
      <c r="BD469" s="883">
        <f t="shared" si="500"/>
        <v>3423</v>
      </c>
      <c r="BE469" s="886">
        <f t="shared" si="501"/>
        <v>3423</v>
      </c>
      <c r="BF469" s="886">
        <f t="shared" si="502"/>
        <v>3423</v>
      </c>
      <c r="BG469" s="888">
        <f t="shared" si="503"/>
        <v>3222</v>
      </c>
      <c r="BH469" s="886">
        <f t="shared" si="504"/>
        <v>3222</v>
      </c>
      <c r="BI469" s="886">
        <f t="shared" si="505"/>
        <v>3222</v>
      </c>
      <c r="BJ469" s="890">
        <f t="shared" si="506"/>
        <v>3454</v>
      </c>
      <c r="BK469" s="885">
        <f t="shared" si="507"/>
        <v>3454</v>
      </c>
      <c r="BL469" s="885">
        <f t="shared" si="508"/>
        <v>3454</v>
      </c>
      <c r="BM469" s="762">
        <v>2545</v>
      </c>
      <c r="BN469" s="764">
        <v>2487</v>
      </c>
      <c r="BO469" s="639">
        <v>2691</v>
      </c>
      <c r="BP469" s="763">
        <v>502</v>
      </c>
      <c r="BQ469" s="764">
        <v>381</v>
      </c>
      <c r="BR469" s="642">
        <v>370</v>
      </c>
      <c r="BS469" s="768">
        <f t="shared" si="509"/>
        <v>376</v>
      </c>
      <c r="BT469" s="768">
        <f t="shared" si="510"/>
        <v>354</v>
      </c>
      <c r="BU469" s="771">
        <f t="shared" si="511"/>
        <v>393</v>
      </c>
      <c r="BV469" s="772">
        <v>1558</v>
      </c>
      <c r="BW469" s="767">
        <v>1553</v>
      </c>
      <c r="BX469" s="847">
        <v>1751</v>
      </c>
      <c r="BY469" s="772">
        <v>191</v>
      </c>
      <c r="BZ469" s="640">
        <v>196</v>
      </c>
      <c r="CA469" s="847">
        <v>183</v>
      </c>
      <c r="CB469" s="772">
        <v>1008</v>
      </c>
      <c r="CC469" s="640">
        <v>978</v>
      </c>
      <c r="CD469" s="847">
        <v>1010</v>
      </c>
      <c r="CE469" s="773">
        <f t="shared" si="512"/>
        <v>516</v>
      </c>
      <c r="CF469" s="774">
        <f t="shared" si="513"/>
        <v>463</v>
      </c>
      <c r="CG469" s="775">
        <f t="shared" si="514"/>
        <v>522</v>
      </c>
      <c r="CH469" s="772">
        <v>1339</v>
      </c>
      <c r="CI469" s="640">
        <v>1493</v>
      </c>
      <c r="CJ469" s="639">
        <v>1424</v>
      </c>
      <c r="CK469" s="872"/>
      <c r="CL469" s="720"/>
      <c r="CM469" s="764"/>
      <c r="CN469" s="764"/>
      <c r="CO469" s="640"/>
      <c r="CP469" s="780"/>
      <c r="CQ469" s="721"/>
      <c r="CR469" s="720"/>
      <c r="CS469" s="720"/>
      <c r="CT469" s="720"/>
      <c r="CU469" s="720"/>
      <c r="CV469" s="764"/>
      <c r="CW469" s="640"/>
      <c r="CX469" s="641"/>
      <c r="CY469" s="721"/>
      <c r="CZ469" s="720"/>
      <c r="DA469" s="720"/>
      <c r="DB469" s="720"/>
      <c r="DC469" s="720"/>
      <c r="DD469" s="640"/>
      <c r="DE469" s="640"/>
      <c r="DF469" s="641"/>
      <c r="DG469" s="892">
        <f t="shared" si="470"/>
        <v>0</v>
      </c>
      <c r="DH469" s="884">
        <f t="shared" si="515"/>
        <v>0</v>
      </c>
      <c r="DI469" s="883">
        <f t="shared" si="471"/>
        <v>0</v>
      </c>
      <c r="DJ469" s="884">
        <f t="shared" si="516"/>
        <v>0</v>
      </c>
      <c r="DK469" s="883">
        <f t="shared" si="472"/>
        <v>0</v>
      </c>
      <c r="DL469" s="884">
        <f t="shared" si="517"/>
        <v>0</v>
      </c>
      <c r="DM469" s="888">
        <f t="shared" si="476"/>
        <v>0</v>
      </c>
      <c r="DN469" s="886">
        <f t="shared" si="518"/>
        <v>0</v>
      </c>
      <c r="DO469" s="886">
        <f t="shared" si="477"/>
        <v>0</v>
      </c>
      <c r="DP469" s="888">
        <f t="shared" si="473"/>
        <v>0</v>
      </c>
      <c r="DQ469" s="886">
        <f t="shared" si="519"/>
        <v>0</v>
      </c>
      <c r="DR469" s="886">
        <f t="shared" si="478"/>
        <v>0</v>
      </c>
      <c r="DS469" s="888">
        <f t="shared" si="474"/>
        <v>0</v>
      </c>
      <c r="DT469" s="886">
        <f t="shared" si="520"/>
        <v>0</v>
      </c>
      <c r="DU469" s="886">
        <f t="shared" si="479"/>
        <v>0</v>
      </c>
      <c r="DV469" s="886">
        <f t="shared" si="521"/>
        <v>0</v>
      </c>
      <c r="DW469" s="888">
        <f t="shared" si="475"/>
        <v>0</v>
      </c>
      <c r="DX469" s="886">
        <f t="shared" si="522"/>
        <v>0</v>
      </c>
      <c r="DY469" s="886">
        <f t="shared" si="523"/>
        <v>0</v>
      </c>
      <c r="DZ469" s="954">
        <f t="shared" si="480"/>
        <v>0</v>
      </c>
      <c r="EA469" s="885">
        <f t="shared" si="524"/>
        <v>0</v>
      </c>
      <c r="EB469" s="885">
        <f t="shared" si="525"/>
        <v>0</v>
      </c>
      <c r="EC469" s="772"/>
      <c r="ED469" s="640"/>
      <c r="EE469" s="643"/>
      <c r="EF469" s="764"/>
      <c r="EG469" s="640"/>
      <c r="EH469" s="644"/>
      <c r="EI469" s="774">
        <f t="shared" si="526"/>
        <v>0</v>
      </c>
      <c r="EJ469" s="774">
        <f t="shared" si="527"/>
        <v>0</v>
      </c>
      <c r="EK469" s="775">
        <f t="shared" si="528"/>
        <v>0</v>
      </c>
      <c r="EL469" s="772"/>
      <c r="EM469" s="767"/>
      <c r="EN469" s="770"/>
      <c r="EO469" s="772"/>
      <c r="EP469" s="640"/>
      <c r="EQ469" s="644"/>
      <c r="ER469" s="772"/>
      <c r="ES469" s="640"/>
      <c r="ET469" s="770"/>
      <c r="EU469" s="774">
        <f t="shared" si="529"/>
        <v>0</v>
      </c>
      <c r="EV469" s="774">
        <f t="shared" si="530"/>
        <v>0</v>
      </c>
      <c r="EW469" s="775">
        <f t="shared" si="531"/>
        <v>0</v>
      </c>
      <c r="EX469" s="772"/>
      <c r="EY469" s="767"/>
      <c r="EZ469" s="643"/>
    </row>
    <row r="470" spans="1:156">
      <c r="A470" s="621" t="s">
        <v>76</v>
      </c>
      <c r="B470" s="622" t="s">
        <v>660</v>
      </c>
      <c r="C470" s="846"/>
      <c r="D470" s="623">
        <v>228769</v>
      </c>
      <c r="E470" s="624">
        <v>1</v>
      </c>
      <c r="F470" s="762">
        <v>2072</v>
      </c>
      <c r="G470" s="763">
        <v>2104</v>
      </c>
      <c r="H470" s="763">
        <v>2120</v>
      </c>
      <c r="I470" s="764">
        <v>2159</v>
      </c>
      <c r="J470" s="764">
        <v>2340</v>
      </c>
      <c r="K470" s="764">
        <v>2629</v>
      </c>
      <c r="L470" s="639">
        <v>2805</v>
      </c>
      <c r="M470" s="762">
        <v>1389</v>
      </c>
      <c r="N470" s="763">
        <v>1586</v>
      </c>
      <c r="O470" s="766">
        <v>1833</v>
      </c>
      <c r="P470" s="766">
        <v>2114</v>
      </c>
      <c r="Q470" s="763">
        <v>2414</v>
      </c>
      <c r="R470" s="763">
        <v>1714</v>
      </c>
      <c r="S470" s="763">
        <v>1781</v>
      </c>
      <c r="T470" s="763">
        <v>2028</v>
      </c>
      <c r="U470" s="763">
        <v>2096</v>
      </c>
      <c r="V470" s="764">
        <v>2254</v>
      </c>
      <c r="W470" s="640">
        <v>2435</v>
      </c>
      <c r="X470" s="639">
        <v>2587</v>
      </c>
      <c r="Y470" s="762"/>
      <c r="Z470" s="763"/>
      <c r="AA470" s="763"/>
      <c r="AB470" s="763">
        <v>10</v>
      </c>
      <c r="AC470" s="764">
        <v>21</v>
      </c>
      <c r="AD470" s="640">
        <v>17</v>
      </c>
      <c r="AE470" s="763">
        <v>28</v>
      </c>
      <c r="AF470" s="763"/>
      <c r="AG470" s="763"/>
      <c r="AH470" s="764"/>
      <c r="AI470" s="640"/>
      <c r="AJ470" s="641"/>
      <c r="AK470" s="892">
        <f t="shared" si="481"/>
        <v>1389</v>
      </c>
      <c r="AL470" s="884">
        <f t="shared" si="482"/>
        <v>1389</v>
      </c>
      <c r="AM470" s="883">
        <f t="shared" si="483"/>
        <v>1586</v>
      </c>
      <c r="AN470" s="884">
        <f t="shared" si="484"/>
        <v>1586</v>
      </c>
      <c r="AO470" s="883">
        <f t="shared" si="485"/>
        <v>1833</v>
      </c>
      <c r="AP470" s="884">
        <f t="shared" si="486"/>
        <v>1833</v>
      </c>
      <c r="AQ470" s="768">
        <f t="shared" si="487"/>
        <v>2104</v>
      </c>
      <c r="AR470" s="883">
        <f t="shared" si="488"/>
        <v>2393</v>
      </c>
      <c r="AS470" s="886">
        <f t="shared" si="489"/>
        <v>2393</v>
      </c>
      <c r="AT470" s="888">
        <f t="shared" si="490"/>
        <v>1697</v>
      </c>
      <c r="AU470" s="886">
        <f t="shared" si="491"/>
        <v>1697</v>
      </c>
      <c r="AV470" s="886">
        <f t="shared" si="492"/>
        <v>1697</v>
      </c>
      <c r="AW470" s="888">
        <f t="shared" si="493"/>
        <v>1753</v>
      </c>
      <c r="AX470" s="886">
        <f t="shared" si="494"/>
        <v>1753</v>
      </c>
      <c r="AY470" s="886">
        <f t="shared" si="495"/>
        <v>1753</v>
      </c>
      <c r="AZ470" s="888">
        <f t="shared" si="496"/>
        <v>2028</v>
      </c>
      <c r="BA470" s="884">
        <f t="shared" si="497"/>
        <v>2028</v>
      </c>
      <c r="BB470" s="883">
        <f t="shared" si="498"/>
        <v>2096</v>
      </c>
      <c r="BC470" s="884">
        <f t="shared" si="499"/>
        <v>2096</v>
      </c>
      <c r="BD470" s="883">
        <f t="shared" si="500"/>
        <v>2254</v>
      </c>
      <c r="BE470" s="886">
        <f t="shared" si="501"/>
        <v>2254</v>
      </c>
      <c r="BF470" s="886">
        <f t="shared" si="502"/>
        <v>2254</v>
      </c>
      <c r="BG470" s="888">
        <f t="shared" si="503"/>
        <v>2435</v>
      </c>
      <c r="BH470" s="886">
        <f t="shared" si="504"/>
        <v>2435</v>
      </c>
      <c r="BI470" s="886">
        <f t="shared" si="505"/>
        <v>2435</v>
      </c>
      <c r="BJ470" s="890">
        <f t="shared" si="506"/>
        <v>2587</v>
      </c>
      <c r="BK470" s="885">
        <f t="shared" si="507"/>
        <v>2587</v>
      </c>
      <c r="BL470" s="885">
        <f t="shared" si="508"/>
        <v>2587</v>
      </c>
      <c r="BM470" s="762">
        <v>1458</v>
      </c>
      <c r="BN470" s="764">
        <v>1704</v>
      </c>
      <c r="BO470" s="639">
        <v>1839</v>
      </c>
      <c r="BP470" s="763">
        <v>447</v>
      </c>
      <c r="BQ470" s="764">
        <v>411</v>
      </c>
      <c r="BR470" s="642">
        <v>417</v>
      </c>
      <c r="BS470" s="768">
        <f t="shared" si="509"/>
        <v>349</v>
      </c>
      <c r="BT470" s="768">
        <f t="shared" si="510"/>
        <v>320</v>
      </c>
      <c r="BU470" s="771">
        <f t="shared" si="511"/>
        <v>331</v>
      </c>
      <c r="BV470" s="772">
        <v>890</v>
      </c>
      <c r="BW470" s="767">
        <v>711</v>
      </c>
      <c r="BX470" s="847">
        <v>741</v>
      </c>
      <c r="BY470" s="772">
        <v>134</v>
      </c>
      <c r="BZ470" s="640">
        <v>121</v>
      </c>
      <c r="CA470" s="847">
        <v>111</v>
      </c>
      <c r="CB470" s="772">
        <v>1033</v>
      </c>
      <c r="CC470" s="640">
        <v>583</v>
      </c>
      <c r="CD470" s="847">
        <v>667</v>
      </c>
      <c r="CE470" s="773">
        <f t="shared" si="512"/>
        <v>336</v>
      </c>
      <c r="CF470" s="774">
        <f t="shared" si="513"/>
        <v>282</v>
      </c>
      <c r="CG470" s="775">
        <f t="shared" si="514"/>
        <v>234</v>
      </c>
      <c r="CH470" s="772">
        <v>634</v>
      </c>
      <c r="CI470" s="640">
        <v>764</v>
      </c>
      <c r="CJ470" s="642">
        <v>825</v>
      </c>
      <c r="CK470" s="872"/>
      <c r="CL470" s="720"/>
      <c r="CM470" s="764"/>
      <c r="CN470" s="764"/>
      <c r="CO470" s="640"/>
      <c r="CP470" s="780"/>
      <c r="CQ470" s="721"/>
      <c r="CR470" s="720"/>
      <c r="CS470" s="720"/>
      <c r="CT470" s="720"/>
      <c r="CU470" s="720"/>
      <c r="CV470" s="764"/>
      <c r="CW470" s="640"/>
      <c r="CX470" s="641"/>
      <c r="CY470" s="721"/>
      <c r="CZ470" s="720"/>
      <c r="DA470" s="720"/>
      <c r="DB470" s="720"/>
      <c r="DC470" s="720"/>
      <c r="DD470" s="640"/>
      <c r="DE470" s="640"/>
      <c r="DF470" s="641"/>
      <c r="DG470" s="892">
        <f t="shared" ref="DG470:DG533" si="532">IF(CQ470&gt;0,CQ470-CY470,)</f>
        <v>0</v>
      </c>
      <c r="DH470" s="884">
        <f t="shared" si="515"/>
        <v>0</v>
      </c>
      <c r="DI470" s="883">
        <f t="shared" ref="DI470:DI533" si="533">IF(CR470&gt;0,CR470-CZ470,)</f>
        <v>0</v>
      </c>
      <c r="DJ470" s="884">
        <f t="shared" si="516"/>
        <v>0</v>
      </c>
      <c r="DK470" s="883">
        <f t="shared" ref="DK470:DK533" si="534">IF(CS470&gt;0,CS470-DA470,)</f>
        <v>0</v>
      </c>
      <c r="DL470" s="884">
        <f t="shared" si="517"/>
        <v>0</v>
      </c>
      <c r="DM470" s="888">
        <f t="shared" si="476"/>
        <v>0</v>
      </c>
      <c r="DN470" s="886">
        <f t="shared" si="518"/>
        <v>0</v>
      </c>
      <c r="DO470" s="886">
        <f t="shared" si="477"/>
        <v>0</v>
      </c>
      <c r="DP470" s="888">
        <f t="shared" ref="DP470:DP533" si="535">IF(CU470&gt;0,CU470-DC470,)</f>
        <v>0</v>
      </c>
      <c r="DQ470" s="886">
        <f t="shared" si="519"/>
        <v>0</v>
      </c>
      <c r="DR470" s="886">
        <f t="shared" si="478"/>
        <v>0</v>
      </c>
      <c r="DS470" s="888">
        <f t="shared" ref="DS470:DS533" si="536">IF(CV470&gt;0,CV470-DD470,)</f>
        <v>0</v>
      </c>
      <c r="DT470" s="886">
        <f t="shared" si="520"/>
        <v>0</v>
      </c>
      <c r="DU470" s="886">
        <f t="shared" si="479"/>
        <v>0</v>
      </c>
      <c r="DV470" s="886">
        <f t="shared" si="521"/>
        <v>0</v>
      </c>
      <c r="DW470" s="888">
        <f t="shared" ref="DW470:DW533" si="537">IF(CW470&gt;0,CW470-DE470,)</f>
        <v>0</v>
      </c>
      <c r="DX470" s="886">
        <f t="shared" si="522"/>
        <v>0</v>
      </c>
      <c r="DY470" s="886">
        <f t="shared" si="523"/>
        <v>0</v>
      </c>
      <c r="DZ470" s="954">
        <f t="shared" si="480"/>
        <v>0</v>
      </c>
      <c r="EA470" s="885">
        <f t="shared" si="524"/>
        <v>0</v>
      </c>
      <c r="EB470" s="885">
        <f t="shared" si="525"/>
        <v>0</v>
      </c>
      <c r="EC470" s="772"/>
      <c r="ED470" s="640"/>
      <c r="EE470" s="643"/>
      <c r="EF470" s="764"/>
      <c r="EG470" s="640"/>
      <c r="EH470" s="644"/>
      <c r="EI470" s="774">
        <f t="shared" si="526"/>
        <v>0</v>
      </c>
      <c r="EJ470" s="774">
        <f t="shared" si="527"/>
        <v>0</v>
      </c>
      <c r="EK470" s="775">
        <f t="shared" si="528"/>
        <v>0</v>
      </c>
      <c r="EL470" s="772"/>
      <c r="EM470" s="767"/>
      <c r="EN470" s="770"/>
      <c r="EO470" s="772"/>
      <c r="EP470" s="640"/>
      <c r="EQ470" s="644"/>
      <c r="ER470" s="772"/>
      <c r="ES470" s="640"/>
      <c r="ET470" s="770"/>
      <c r="EU470" s="774">
        <f t="shared" si="529"/>
        <v>0</v>
      </c>
      <c r="EV470" s="774">
        <f t="shared" si="530"/>
        <v>0</v>
      </c>
      <c r="EW470" s="775">
        <f t="shared" si="531"/>
        <v>0</v>
      </c>
      <c r="EX470" s="772"/>
      <c r="EY470" s="767"/>
      <c r="EZ470" s="643"/>
    </row>
    <row r="471" spans="1:156">
      <c r="A471" s="621" t="s">
        <v>76</v>
      </c>
      <c r="B471" s="622" t="s">
        <v>661</v>
      </c>
      <c r="C471" s="846"/>
      <c r="D471" s="623">
        <v>228778</v>
      </c>
      <c r="E471" s="624">
        <v>1</v>
      </c>
      <c r="F471" s="762">
        <v>6782</v>
      </c>
      <c r="G471" s="763">
        <v>6833</v>
      </c>
      <c r="H471" s="763">
        <v>7410</v>
      </c>
      <c r="I471" s="764">
        <v>7435</v>
      </c>
      <c r="J471" s="764">
        <v>6698</v>
      </c>
      <c r="K471" s="764">
        <v>7242</v>
      </c>
      <c r="L471" s="639">
        <v>7273</v>
      </c>
      <c r="M471" s="762">
        <v>6921</v>
      </c>
      <c r="N471" s="763">
        <v>7558</v>
      </c>
      <c r="O471" s="766">
        <v>7197</v>
      </c>
      <c r="P471" s="766">
        <v>7832</v>
      </c>
      <c r="Q471" s="763">
        <v>6480</v>
      </c>
      <c r="R471" s="763">
        <v>6741</v>
      </c>
      <c r="S471" s="763">
        <v>6789</v>
      </c>
      <c r="T471" s="763">
        <v>7364</v>
      </c>
      <c r="U471" s="763">
        <v>7378</v>
      </c>
      <c r="V471" s="764">
        <v>6663</v>
      </c>
      <c r="W471" s="640">
        <v>7199</v>
      </c>
      <c r="X471" s="639">
        <v>7231</v>
      </c>
      <c r="Y471" s="762"/>
      <c r="Z471" s="763"/>
      <c r="AA471" s="763"/>
      <c r="AB471" s="763">
        <v>17</v>
      </c>
      <c r="AC471" s="764">
        <v>13</v>
      </c>
      <c r="AD471" s="640">
        <v>17</v>
      </c>
      <c r="AE471" s="763">
        <v>19</v>
      </c>
      <c r="AF471" s="763"/>
      <c r="AG471" s="763"/>
      <c r="AH471" s="764"/>
      <c r="AI471" s="640"/>
      <c r="AJ471" s="641"/>
      <c r="AK471" s="892">
        <f t="shared" si="481"/>
        <v>6921</v>
      </c>
      <c r="AL471" s="884">
        <f t="shared" si="482"/>
        <v>6921</v>
      </c>
      <c r="AM471" s="883">
        <f t="shared" si="483"/>
        <v>7558</v>
      </c>
      <c r="AN471" s="884">
        <f t="shared" si="484"/>
        <v>7558</v>
      </c>
      <c r="AO471" s="883">
        <f t="shared" si="485"/>
        <v>7197</v>
      </c>
      <c r="AP471" s="884">
        <f t="shared" si="486"/>
        <v>7197</v>
      </c>
      <c r="AQ471" s="768">
        <f t="shared" si="487"/>
        <v>7815</v>
      </c>
      <c r="AR471" s="883">
        <f t="shared" si="488"/>
        <v>6467</v>
      </c>
      <c r="AS471" s="886">
        <f t="shared" si="489"/>
        <v>6467</v>
      </c>
      <c r="AT471" s="888">
        <f t="shared" si="490"/>
        <v>6724</v>
      </c>
      <c r="AU471" s="886">
        <f t="shared" si="491"/>
        <v>6724</v>
      </c>
      <c r="AV471" s="886">
        <f t="shared" si="492"/>
        <v>6724</v>
      </c>
      <c r="AW471" s="888">
        <f t="shared" si="493"/>
        <v>6770</v>
      </c>
      <c r="AX471" s="886">
        <f t="shared" si="494"/>
        <v>6770</v>
      </c>
      <c r="AY471" s="886">
        <f t="shared" si="495"/>
        <v>6770</v>
      </c>
      <c r="AZ471" s="888">
        <f t="shared" si="496"/>
        <v>7364</v>
      </c>
      <c r="BA471" s="884">
        <f t="shared" si="497"/>
        <v>7364</v>
      </c>
      <c r="BB471" s="883">
        <f t="shared" si="498"/>
        <v>7378</v>
      </c>
      <c r="BC471" s="884">
        <f t="shared" si="499"/>
        <v>7378</v>
      </c>
      <c r="BD471" s="883">
        <f t="shared" si="500"/>
        <v>6663</v>
      </c>
      <c r="BE471" s="886">
        <f t="shared" si="501"/>
        <v>6663</v>
      </c>
      <c r="BF471" s="886">
        <f t="shared" si="502"/>
        <v>6663</v>
      </c>
      <c r="BG471" s="888">
        <f t="shared" si="503"/>
        <v>7199</v>
      </c>
      <c r="BH471" s="886">
        <f t="shared" si="504"/>
        <v>7199</v>
      </c>
      <c r="BI471" s="886">
        <f t="shared" si="505"/>
        <v>7199</v>
      </c>
      <c r="BJ471" s="890">
        <f t="shared" si="506"/>
        <v>7231</v>
      </c>
      <c r="BK471" s="885">
        <f t="shared" si="507"/>
        <v>7231</v>
      </c>
      <c r="BL471" s="885">
        <f t="shared" si="508"/>
        <v>7231</v>
      </c>
      <c r="BM471" s="762">
        <v>6132</v>
      </c>
      <c r="BN471" s="764">
        <v>6566</v>
      </c>
      <c r="BO471" s="639">
        <v>6426</v>
      </c>
      <c r="BP471" s="763">
        <v>285</v>
      </c>
      <c r="BQ471" s="764">
        <v>333</v>
      </c>
      <c r="BR471" s="642">
        <v>313</v>
      </c>
      <c r="BS471" s="768">
        <f t="shared" si="509"/>
        <v>246</v>
      </c>
      <c r="BT471" s="768">
        <f t="shared" si="510"/>
        <v>300</v>
      </c>
      <c r="BU471" s="771">
        <f t="shared" si="511"/>
        <v>492</v>
      </c>
      <c r="BV471" s="772">
        <v>5177</v>
      </c>
      <c r="BW471" s="767">
        <v>5367</v>
      </c>
      <c r="BX471" s="847">
        <v>5422</v>
      </c>
      <c r="BY471" s="772">
        <v>147</v>
      </c>
      <c r="BZ471" s="640">
        <v>146</v>
      </c>
      <c r="CA471" s="847">
        <v>138</v>
      </c>
      <c r="CB471" s="772">
        <v>625</v>
      </c>
      <c r="CC471" s="640">
        <v>698</v>
      </c>
      <c r="CD471" s="847">
        <v>701</v>
      </c>
      <c r="CE471" s="773">
        <f t="shared" si="512"/>
        <v>518</v>
      </c>
      <c r="CF471" s="774">
        <f t="shared" si="513"/>
        <v>513</v>
      </c>
      <c r="CG471" s="775">
        <f t="shared" si="514"/>
        <v>509</v>
      </c>
      <c r="CH471" s="772">
        <v>5454</v>
      </c>
      <c r="CI471" s="640">
        <v>6040</v>
      </c>
      <c r="CJ471" s="639">
        <v>5785</v>
      </c>
      <c r="CK471" s="872"/>
      <c r="CL471" s="720"/>
      <c r="CM471" s="764"/>
      <c r="CN471" s="764"/>
      <c r="CO471" s="640"/>
      <c r="CP471" s="780"/>
      <c r="CQ471" s="721"/>
      <c r="CR471" s="720"/>
      <c r="CS471" s="720"/>
      <c r="CT471" s="720"/>
      <c r="CU471" s="720"/>
      <c r="CV471" s="764"/>
      <c r="CW471" s="640"/>
      <c r="CX471" s="641"/>
      <c r="CY471" s="721"/>
      <c r="CZ471" s="720"/>
      <c r="DA471" s="720"/>
      <c r="DB471" s="720"/>
      <c r="DC471" s="720"/>
      <c r="DD471" s="640"/>
      <c r="DE471" s="640"/>
      <c r="DF471" s="641"/>
      <c r="DG471" s="892">
        <f t="shared" si="532"/>
        <v>0</v>
      </c>
      <c r="DH471" s="884">
        <f t="shared" si="515"/>
        <v>0</v>
      </c>
      <c r="DI471" s="883">
        <f t="shared" si="533"/>
        <v>0</v>
      </c>
      <c r="DJ471" s="884">
        <f t="shared" si="516"/>
        <v>0</v>
      </c>
      <c r="DK471" s="883">
        <f t="shared" si="534"/>
        <v>0</v>
      </c>
      <c r="DL471" s="884">
        <f t="shared" si="517"/>
        <v>0</v>
      </c>
      <c r="DM471" s="888">
        <f t="shared" si="476"/>
        <v>0</v>
      </c>
      <c r="DN471" s="886">
        <f t="shared" si="518"/>
        <v>0</v>
      </c>
      <c r="DO471" s="886">
        <f t="shared" si="477"/>
        <v>0</v>
      </c>
      <c r="DP471" s="888">
        <f t="shared" si="535"/>
        <v>0</v>
      </c>
      <c r="DQ471" s="886">
        <f t="shared" si="519"/>
        <v>0</v>
      </c>
      <c r="DR471" s="886">
        <f t="shared" si="478"/>
        <v>0</v>
      </c>
      <c r="DS471" s="888">
        <f t="shared" si="536"/>
        <v>0</v>
      </c>
      <c r="DT471" s="886">
        <f t="shared" si="520"/>
        <v>0</v>
      </c>
      <c r="DU471" s="886">
        <f t="shared" si="479"/>
        <v>0</v>
      </c>
      <c r="DV471" s="886">
        <f t="shared" si="521"/>
        <v>0</v>
      </c>
      <c r="DW471" s="888">
        <f t="shared" si="537"/>
        <v>0</v>
      </c>
      <c r="DX471" s="886">
        <f t="shared" si="522"/>
        <v>0</v>
      </c>
      <c r="DY471" s="886">
        <f t="shared" si="523"/>
        <v>0</v>
      </c>
      <c r="DZ471" s="954">
        <f t="shared" si="480"/>
        <v>0</v>
      </c>
      <c r="EA471" s="885">
        <f t="shared" si="524"/>
        <v>0</v>
      </c>
      <c r="EB471" s="885">
        <f t="shared" si="525"/>
        <v>0</v>
      </c>
      <c r="EC471" s="772"/>
      <c r="ED471" s="640"/>
      <c r="EE471" s="643"/>
      <c r="EF471" s="764"/>
      <c r="EG471" s="640"/>
      <c r="EH471" s="644"/>
      <c r="EI471" s="774">
        <f t="shared" si="526"/>
        <v>0</v>
      </c>
      <c r="EJ471" s="774">
        <f t="shared" si="527"/>
        <v>0</v>
      </c>
      <c r="EK471" s="775">
        <f t="shared" si="528"/>
        <v>0</v>
      </c>
      <c r="EL471" s="772"/>
      <c r="EM471" s="767"/>
      <c r="EN471" s="770"/>
      <c r="EO471" s="772"/>
      <c r="EP471" s="640"/>
      <c r="EQ471" s="644"/>
      <c r="ER471" s="772"/>
      <c r="ES471" s="640"/>
      <c r="ET471" s="770"/>
      <c r="EU471" s="774">
        <f t="shared" si="529"/>
        <v>0</v>
      </c>
      <c r="EV471" s="774">
        <f t="shared" si="530"/>
        <v>0</v>
      </c>
      <c r="EW471" s="775">
        <f t="shared" si="531"/>
        <v>0</v>
      </c>
      <c r="EX471" s="772"/>
      <c r="EY471" s="767"/>
      <c r="EZ471" s="643"/>
    </row>
    <row r="472" spans="1:156">
      <c r="A472" s="621" t="s">
        <v>76</v>
      </c>
      <c r="B472" s="622" t="s">
        <v>662</v>
      </c>
      <c r="C472" s="846"/>
      <c r="D472" s="623">
        <v>228787</v>
      </c>
      <c r="E472" s="624">
        <v>1</v>
      </c>
      <c r="F472" s="762">
        <v>1167</v>
      </c>
      <c r="G472" s="763">
        <v>1099</v>
      </c>
      <c r="H472" s="763">
        <v>1085</v>
      </c>
      <c r="I472" s="764">
        <v>1057</v>
      </c>
      <c r="J472" s="764">
        <v>1117</v>
      </c>
      <c r="K472" s="764">
        <v>1330</v>
      </c>
      <c r="L472" s="639">
        <v>1377</v>
      </c>
      <c r="M472" s="762">
        <v>601</v>
      </c>
      <c r="N472" s="763">
        <v>801</v>
      </c>
      <c r="O472" s="766">
        <v>984</v>
      </c>
      <c r="P472" s="766">
        <v>905</v>
      </c>
      <c r="Q472" s="763">
        <v>1048</v>
      </c>
      <c r="R472" s="763">
        <v>1134</v>
      </c>
      <c r="S472" s="763">
        <v>1064</v>
      </c>
      <c r="T472" s="763">
        <v>1053</v>
      </c>
      <c r="U472" s="763">
        <v>1030</v>
      </c>
      <c r="V472" s="764">
        <v>1090</v>
      </c>
      <c r="W472" s="640">
        <v>1293</v>
      </c>
      <c r="X472" s="639">
        <v>1346</v>
      </c>
      <c r="Y472" s="762"/>
      <c r="Z472" s="763"/>
      <c r="AA472" s="763"/>
      <c r="AB472" s="763">
        <v>3</v>
      </c>
      <c r="AC472" s="764">
        <v>5</v>
      </c>
      <c r="AD472" s="640">
        <v>5</v>
      </c>
      <c r="AE472" s="763">
        <v>6</v>
      </c>
      <c r="AF472" s="763"/>
      <c r="AG472" s="763"/>
      <c r="AH472" s="764"/>
      <c r="AI472" s="640"/>
      <c r="AJ472" s="641"/>
      <c r="AK472" s="892">
        <f t="shared" si="481"/>
        <v>601</v>
      </c>
      <c r="AL472" s="884">
        <f t="shared" si="482"/>
        <v>601</v>
      </c>
      <c r="AM472" s="883">
        <f t="shared" si="483"/>
        <v>801</v>
      </c>
      <c r="AN472" s="884">
        <f t="shared" si="484"/>
        <v>801</v>
      </c>
      <c r="AO472" s="883">
        <f t="shared" si="485"/>
        <v>984</v>
      </c>
      <c r="AP472" s="884">
        <f t="shared" si="486"/>
        <v>984</v>
      </c>
      <c r="AQ472" s="768">
        <f t="shared" si="487"/>
        <v>902</v>
      </c>
      <c r="AR472" s="883">
        <f t="shared" si="488"/>
        <v>1043</v>
      </c>
      <c r="AS472" s="886">
        <f t="shared" si="489"/>
        <v>1043</v>
      </c>
      <c r="AT472" s="888">
        <f t="shared" si="490"/>
        <v>1129</v>
      </c>
      <c r="AU472" s="886">
        <f t="shared" si="491"/>
        <v>1129</v>
      </c>
      <c r="AV472" s="886">
        <f t="shared" si="492"/>
        <v>1129</v>
      </c>
      <c r="AW472" s="888">
        <f t="shared" si="493"/>
        <v>1058</v>
      </c>
      <c r="AX472" s="886">
        <f t="shared" si="494"/>
        <v>1058</v>
      </c>
      <c r="AY472" s="886">
        <f t="shared" si="495"/>
        <v>1058</v>
      </c>
      <c r="AZ472" s="888">
        <f t="shared" si="496"/>
        <v>1053</v>
      </c>
      <c r="BA472" s="884">
        <f t="shared" si="497"/>
        <v>1053</v>
      </c>
      <c r="BB472" s="883">
        <f t="shared" si="498"/>
        <v>1030</v>
      </c>
      <c r="BC472" s="884">
        <f t="shared" si="499"/>
        <v>1030</v>
      </c>
      <c r="BD472" s="883">
        <f t="shared" si="500"/>
        <v>1090</v>
      </c>
      <c r="BE472" s="886">
        <f t="shared" si="501"/>
        <v>1090</v>
      </c>
      <c r="BF472" s="886">
        <f t="shared" si="502"/>
        <v>1090</v>
      </c>
      <c r="BG472" s="888">
        <f t="shared" si="503"/>
        <v>1293</v>
      </c>
      <c r="BH472" s="886">
        <f t="shared" si="504"/>
        <v>1293</v>
      </c>
      <c r="BI472" s="886">
        <f t="shared" si="505"/>
        <v>1293</v>
      </c>
      <c r="BJ472" s="890">
        <f t="shared" si="506"/>
        <v>1346</v>
      </c>
      <c r="BK472" s="885">
        <f t="shared" si="507"/>
        <v>1346</v>
      </c>
      <c r="BL472" s="885">
        <f t="shared" si="508"/>
        <v>1346</v>
      </c>
      <c r="BM472" s="762">
        <v>908</v>
      </c>
      <c r="BN472" s="764">
        <v>1110</v>
      </c>
      <c r="BO472" s="639">
        <v>1121</v>
      </c>
      <c r="BP472" s="763">
        <v>83</v>
      </c>
      <c r="BQ472" s="764">
        <v>95</v>
      </c>
      <c r="BR472" s="642">
        <v>134</v>
      </c>
      <c r="BS472" s="768">
        <f t="shared" si="509"/>
        <v>99</v>
      </c>
      <c r="BT472" s="768">
        <f t="shared" si="510"/>
        <v>88</v>
      </c>
      <c r="BU472" s="771">
        <f t="shared" si="511"/>
        <v>91</v>
      </c>
      <c r="BV472" s="772">
        <v>658</v>
      </c>
      <c r="BW472" s="767">
        <v>713</v>
      </c>
      <c r="BX472" s="847">
        <v>643</v>
      </c>
      <c r="BY472" s="772">
        <v>28</v>
      </c>
      <c r="BZ472" s="640">
        <v>42</v>
      </c>
      <c r="CA472" s="847">
        <v>36</v>
      </c>
      <c r="CB472" s="772">
        <v>234</v>
      </c>
      <c r="CC472" s="640">
        <v>250</v>
      </c>
      <c r="CD472" s="847">
        <v>248</v>
      </c>
      <c r="CE472" s="773">
        <f t="shared" si="512"/>
        <v>123</v>
      </c>
      <c r="CF472" s="774">
        <f t="shared" si="513"/>
        <v>124</v>
      </c>
      <c r="CG472" s="775">
        <f t="shared" si="514"/>
        <v>131</v>
      </c>
      <c r="CH472" s="772">
        <v>371</v>
      </c>
      <c r="CI472" s="640">
        <v>487</v>
      </c>
      <c r="CJ472" s="642">
        <v>597</v>
      </c>
      <c r="CK472" s="872"/>
      <c r="CL472" s="720"/>
      <c r="CM472" s="764"/>
      <c r="CN472" s="764"/>
      <c r="CO472" s="640"/>
      <c r="CP472" s="780"/>
      <c r="CQ472" s="721"/>
      <c r="CR472" s="720"/>
      <c r="CS472" s="720"/>
      <c r="CT472" s="720"/>
      <c r="CU472" s="720"/>
      <c r="CV472" s="764"/>
      <c r="CW472" s="640"/>
      <c r="CX472" s="641"/>
      <c r="CY472" s="721"/>
      <c r="CZ472" s="720"/>
      <c r="DA472" s="720"/>
      <c r="DB472" s="720"/>
      <c r="DC472" s="720"/>
      <c r="DD472" s="640"/>
      <c r="DE472" s="640"/>
      <c r="DF472" s="641"/>
      <c r="DG472" s="892">
        <f t="shared" si="532"/>
        <v>0</v>
      </c>
      <c r="DH472" s="884">
        <f t="shared" si="515"/>
        <v>0</v>
      </c>
      <c r="DI472" s="883">
        <f t="shared" si="533"/>
        <v>0</v>
      </c>
      <c r="DJ472" s="884">
        <f t="shared" si="516"/>
        <v>0</v>
      </c>
      <c r="DK472" s="883">
        <f t="shared" si="534"/>
        <v>0</v>
      </c>
      <c r="DL472" s="884">
        <f t="shared" si="517"/>
        <v>0</v>
      </c>
      <c r="DM472" s="888">
        <f t="shared" si="476"/>
        <v>0</v>
      </c>
      <c r="DN472" s="886">
        <f t="shared" si="518"/>
        <v>0</v>
      </c>
      <c r="DO472" s="886">
        <f t="shared" si="477"/>
        <v>0</v>
      </c>
      <c r="DP472" s="888">
        <f t="shared" si="535"/>
        <v>0</v>
      </c>
      <c r="DQ472" s="886">
        <f t="shared" si="519"/>
        <v>0</v>
      </c>
      <c r="DR472" s="886">
        <f t="shared" si="478"/>
        <v>0</v>
      </c>
      <c r="DS472" s="888">
        <f t="shared" si="536"/>
        <v>0</v>
      </c>
      <c r="DT472" s="886">
        <f t="shared" si="520"/>
        <v>0</v>
      </c>
      <c r="DU472" s="886">
        <f t="shared" si="479"/>
        <v>0</v>
      </c>
      <c r="DV472" s="886">
        <f t="shared" si="521"/>
        <v>0</v>
      </c>
      <c r="DW472" s="888">
        <f t="shared" si="537"/>
        <v>0</v>
      </c>
      <c r="DX472" s="886">
        <f t="shared" si="522"/>
        <v>0</v>
      </c>
      <c r="DY472" s="886">
        <f t="shared" si="523"/>
        <v>0</v>
      </c>
      <c r="DZ472" s="954">
        <f t="shared" si="480"/>
        <v>0</v>
      </c>
      <c r="EA472" s="885">
        <f t="shared" si="524"/>
        <v>0</v>
      </c>
      <c r="EB472" s="885">
        <f t="shared" si="525"/>
        <v>0</v>
      </c>
      <c r="EC472" s="772"/>
      <c r="ED472" s="640"/>
      <c r="EE472" s="643"/>
      <c r="EF472" s="764"/>
      <c r="EG472" s="640"/>
      <c r="EH472" s="644"/>
      <c r="EI472" s="774">
        <f t="shared" si="526"/>
        <v>0</v>
      </c>
      <c r="EJ472" s="774">
        <f t="shared" si="527"/>
        <v>0</v>
      </c>
      <c r="EK472" s="775">
        <f t="shared" si="528"/>
        <v>0</v>
      </c>
      <c r="EL472" s="772"/>
      <c r="EM472" s="767"/>
      <c r="EN472" s="770"/>
      <c r="EO472" s="772"/>
      <c r="EP472" s="640"/>
      <c r="EQ472" s="644"/>
      <c r="ER472" s="772"/>
      <c r="ES472" s="640"/>
      <c r="ET472" s="770"/>
      <c r="EU472" s="774">
        <f t="shared" si="529"/>
        <v>0</v>
      </c>
      <c r="EV472" s="774">
        <f t="shared" si="530"/>
        <v>0</v>
      </c>
      <c r="EW472" s="775">
        <f t="shared" si="531"/>
        <v>0</v>
      </c>
      <c r="EX472" s="772"/>
      <c r="EY472" s="767"/>
      <c r="EZ472" s="643"/>
    </row>
    <row r="473" spans="1:156">
      <c r="A473" s="621" t="s">
        <v>76</v>
      </c>
      <c r="B473" s="627" t="s">
        <v>663</v>
      </c>
      <c r="C473" s="830" t="s">
        <v>785</v>
      </c>
      <c r="D473" s="628">
        <v>229179</v>
      </c>
      <c r="E473" s="628">
        <v>2</v>
      </c>
      <c r="F473" s="762">
        <v>665</v>
      </c>
      <c r="G473" s="763">
        <v>688</v>
      </c>
      <c r="H473" s="763">
        <v>751</v>
      </c>
      <c r="I473" s="764">
        <v>740</v>
      </c>
      <c r="J473" s="764">
        <v>769</v>
      </c>
      <c r="K473" s="764">
        <v>696</v>
      </c>
      <c r="L473" s="642">
        <v>930</v>
      </c>
      <c r="M473" s="762">
        <v>336</v>
      </c>
      <c r="N473" s="763">
        <v>391</v>
      </c>
      <c r="O473" s="766">
        <v>546</v>
      </c>
      <c r="P473" s="766">
        <v>593</v>
      </c>
      <c r="Q473" s="763">
        <v>605</v>
      </c>
      <c r="R473" s="763">
        <v>649</v>
      </c>
      <c r="S473" s="763">
        <v>677</v>
      </c>
      <c r="T473" s="763">
        <v>734</v>
      </c>
      <c r="U473" s="763">
        <v>726</v>
      </c>
      <c r="V473" s="764">
        <v>751</v>
      </c>
      <c r="W473" s="640">
        <v>682</v>
      </c>
      <c r="X473" s="642">
        <v>907</v>
      </c>
      <c r="Y473" s="762"/>
      <c r="Z473" s="763"/>
      <c r="AA473" s="763"/>
      <c r="AB473" s="763">
        <v>1</v>
      </c>
      <c r="AC473" s="764">
        <v>1</v>
      </c>
      <c r="AD473" s="640">
        <v>2</v>
      </c>
      <c r="AE473" s="763">
        <v>3</v>
      </c>
      <c r="AF473" s="763"/>
      <c r="AG473" s="763"/>
      <c r="AH473" s="764"/>
      <c r="AI473" s="640"/>
      <c r="AJ473" s="641"/>
      <c r="AK473" s="892">
        <f t="shared" si="481"/>
        <v>336</v>
      </c>
      <c r="AL473" s="884">
        <f t="shared" si="482"/>
        <v>336</v>
      </c>
      <c r="AM473" s="883">
        <f t="shared" si="483"/>
        <v>391</v>
      </c>
      <c r="AN473" s="884">
        <f t="shared" si="484"/>
        <v>391</v>
      </c>
      <c r="AO473" s="883">
        <f t="shared" si="485"/>
        <v>546</v>
      </c>
      <c r="AP473" s="884">
        <f t="shared" si="486"/>
        <v>546</v>
      </c>
      <c r="AQ473" s="768">
        <f t="shared" si="487"/>
        <v>592</v>
      </c>
      <c r="AR473" s="883">
        <f t="shared" si="488"/>
        <v>604</v>
      </c>
      <c r="AS473" s="886">
        <f t="shared" si="489"/>
        <v>604</v>
      </c>
      <c r="AT473" s="888">
        <f t="shared" si="490"/>
        <v>647</v>
      </c>
      <c r="AU473" s="886">
        <f t="shared" si="491"/>
        <v>647</v>
      </c>
      <c r="AV473" s="886">
        <f t="shared" si="492"/>
        <v>647</v>
      </c>
      <c r="AW473" s="888">
        <f t="shared" si="493"/>
        <v>674</v>
      </c>
      <c r="AX473" s="886">
        <f t="shared" si="494"/>
        <v>674</v>
      </c>
      <c r="AY473" s="886">
        <f t="shared" si="495"/>
        <v>674</v>
      </c>
      <c r="AZ473" s="888">
        <f t="shared" si="496"/>
        <v>734</v>
      </c>
      <c r="BA473" s="884">
        <f t="shared" si="497"/>
        <v>734</v>
      </c>
      <c r="BB473" s="883">
        <f t="shared" si="498"/>
        <v>726</v>
      </c>
      <c r="BC473" s="884">
        <f t="shared" si="499"/>
        <v>726</v>
      </c>
      <c r="BD473" s="883">
        <f t="shared" si="500"/>
        <v>751</v>
      </c>
      <c r="BE473" s="886">
        <f t="shared" si="501"/>
        <v>751</v>
      </c>
      <c r="BF473" s="886">
        <f t="shared" si="502"/>
        <v>751</v>
      </c>
      <c r="BG473" s="888">
        <f t="shared" si="503"/>
        <v>682</v>
      </c>
      <c r="BH473" s="886">
        <f t="shared" si="504"/>
        <v>682</v>
      </c>
      <c r="BI473" s="886">
        <f t="shared" si="505"/>
        <v>682</v>
      </c>
      <c r="BJ473" s="890">
        <f t="shared" si="506"/>
        <v>907</v>
      </c>
      <c r="BK473" s="885">
        <f t="shared" si="507"/>
        <v>907</v>
      </c>
      <c r="BL473" s="885">
        <f t="shared" si="508"/>
        <v>907</v>
      </c>
      <c r="BM473" s="762">
        <v>564</v>
      </c>
      <c r="BN473" s="764">
        <v>494</v>
      </c>
      <c r="BO473" s="642">
        <v>615</v>
      </c>
      <c r="BP473" s="763">
        <v>103</v>
      </c>
      <c r="BQ473" s="764">
        <v>103</v>
      </c>
      <c r="BR473" s="642">
        <v>142</v>
      </c>
      <c r="BS473" s="768">
        <f t="shared" si="509"/>
        <v>84</v>
      </c>
      <c r="BT473" s="768">
        <f t="shared" si="510"/>
        <v>85</v>
      </c>
      <c r="BU473" s="771">
        <f t="shared" si="511"/>
        <v>150</v>
      </c>
      <c r="BV473" s="772">
        <v>263</v>
      </c>
      <c r="BW473" s="767">
        <v>303</v>
      </c>
      <c r="BX473" s="847">
        <v>265</v>
      </c>
      <c r="BY473" s="772">
        <v>29</v>
      </c>
      <c r="BZ473" s="640">
        <v>42</v>
      </c>
      <c r="CA473" s="847">
        <v>31</v>
      </c>
      <c r="CB473" s="772">
        <v>216</v>
      </c>
      <c r="CC473" s="640">
        <v>199</v>
      </c>
      <c r="CD473" s="847">
        <v>255</v>
      </c>
      <c r="CE473" s="773">
        <f t="shared" si="512"/>
        <v>96</v>
      </c>
      <c r="CF473" s="774">
        <f t="shared" si="513"/>
        <v>103</v>
      </c>
      <c r="CG473" s="775">
        <f t="shared" si="514"/>
        <v>123</v>
      </c>
      <c r="CH473" s="772">
        <v>134</v>
      </c>
      <c r="CI473" s="640">
        <v>177</v>
      </c>
      <c r="CJ473" s="642">
        <v>256</v>
      </c>
      <c r="CK473" s="872"/>
      <c r="CL473" s="720"/>
      <c r="CM473" s="764"/>
      <c r="CN473" s="764"/>
      <c r="CO473" s="640"/>
      <c r="CP473" s="780"/>
      <c r="CQ473" s="721"/>
      <c r="CR473" s="720"/>
      <c r="CS473" s="720"/>
      <c r="CT473" s="720"/>
      <c r="CU473" s="720"/>
      <c r="CV473" s="764"/>
      <c r="CW473" s="640"/>
      <c r="CX473" s="641"/>
      <c r="CY473" s="721"/>
      <c r="CZ473" s="720"/>
      <c r="DA473" s="720"/>
      <c r="DB473" s="720"/>
      <c r="DC473" s="720"/>
      <c r="DD473" s="640"/>
      <c r="DE473" s="640"/>
      <c r="DF473" s="641"/>
      <c r="DG473" s="892">
        <f t="shared" si="532"/>
        <v>0</v>
      </c>
      <c r="DH473" s="884">
        <f t="shared" si="515"/>
        <v>0</v>
      </c>
      <c r="DI473" s="883">
        <f t="shared" si="533"/>
        <v>0</v>
      </c>
      <c r="DJ473" s="884">
        <f t="shared" si="516"/>
        <v>0</v>
      </c>
      <c r="DK473" s="883">
        <f t="shared" si="534"/>
        <v>0</v>
      </c>
      <c r="DL473" s="884">
        <f t="shared" si="517"/>
        <v>0</v>
      </c>
      <c r="DM473" s="888">
        <f t="shared" si="476"/>
        <v>0</v>
      </c>
      <c r="DN473" s="886">
        <f t="shared" si="518"/>
        <v>0</v>
      </c>
      <c r="DO473" s="886">
        <f t="shared" si="477"/>
        <v>0</v>
      </c>
      <c r="DP473" s="888">
        <f t="shared" si="535"/>
        <v>0</v>
      </c>
      <c r="DQ473" s="886">
        <f t="shared" si="519"/>
        <v>0</v>
      </c>
      <c r="DR473" s="886">
        <f t="shared" si="478"/>
        <v>0</v>
      </c>
      <c r="DS473" s="888">
        <f t="shared" si="536"/>
        <v>0</v>
      </c>
      <c r="DT473" s="886">
        <f t="shared" si="520"/>
        <v>0</v>
      </c>
      <c r="DU473" s="886">
        <f t="shared" si="479"/>
        <v>0</v>
      </c>
      <c r="DV473" s="886">
        <f t="shared" si="521"/>
        <v>0</v>
      </c>
      <c r="DW473" s="888">
        <f t="shared" si="537"/>
        <v>0</v>
      </c>
      <c r="DX473" s="886">
        <f t="shared" si="522"/>
        <v>0</v>
      </c>
      <c r="DY473" s="886">
        <f t="shared" si="523"/>
        <v>0</v>
      </c>
      <c r="DZ473" s="954">
        <f t="shared" si="480"/>
        <v>0</v>
      </c>
      <c r="EA473" s="885">
        <f t="shared" si="524"/>
        <v>0</v>
      </c>
      <c r="EB473" s="885">
        <f t="shared" si="525"/>
        <v>0</v>
      </c>
      <c r="EC473" s="772"/>
      <c r="ED473" s="640"/>
      <c r="EE473" s="643"/>
      <c r="EF473" s="764"/>
      <c r="EG473" s="640"/>
      <c r="EH473" s="644"/>
      <c r="EI473" s="774">
        <f t="shared" si="526"/>
        <v>0</v>
      </c>
      <c r="EJ473" s="774">
        <f t="shared" si="527"/>
        <v>0</v>
      </c>
      <c r="EK473" s="775">
        <f t="shared" si="528"/>
        <v>0</v>
      </c>
      <c r="EL473" s="772"/>
      <c r="EM473" s="767"/>
      <c r="EN473" s="770"/>
      <c r="EO473" s="772"/>
      <c r="EP473" s="640"/>
      <c r="EQ473" s="644"/>
      <c r="ER473" s="772"/>
      <c r="ES473" s="640"/>
      <c r="ET473" s="770"/>
      <c r="EU473" s="774">
        <f t="shared" si="529"/>
        <v>0</v>
      </c>
      <c r="EV473" s="774">
        <f t="shared" si="530"/>
        <v>0</v>
      </c>
      <c r="EW473" s="775">
        <f t="shared" si="531"/>
        <v>0</v>
      </c>
      <c r="EX473" s="772"/>
      <c r="EY473" s="767"/>
      <c r="EZ473" s="643"/>
    </row>
    <row r="474" spans="1:156">
      <c r="A474" s="621" t="s">
        <v>76</v>
      </c>
      <c r="B474" s="622" t="s">
        <v>664</v>
      </c>
      <c r="C474" s="846"/>
      <c r="D474" s="623">
        <v>228796</v>
      </c>
      <c r="E474" s="624">
        <v>2</v>
      </c>
      <c r="F474" s="762">
        <v>2573</v>
      </c>
      <c r="G474" s="763">
        <v>2604</v>
      </c>
      <c r="H474" s="763">
        <v>2706</v>
      </c>
      <c r="I474" s="764">
        <v>2346</v>
      </c>
      <c r="J474" s="764">
        <v>2597</v>
      </c>
      <c r="K474" s="764">
        <v>2539</v>
      </c>
      <c r="L474" s="639">
        <v>2736</v>
      </c>
      <c r="M474" s="762">
        <v>1662</v>
      </c>
      <c r="N474" s="763">
        <v>2018</v>
      </c>
      <c r="O474" s="766">
        <v>2156</v>
      </c>
      <c r="P474" s="766">
        <v>2310</v>
      </c>
      <c r="Q474" s="763">
        <v>2421</v>
      </c>
      <c r="R474" s="763">
        <v>2321</v>
      </c>
      <c r="S474" s="763">
        <v>2181</v>
      </c>
      <c r="T474" s="763">
        <v>2446</v>
      </c>
      <c r="U474" s="763">
        <v>2017</v>
      </c>
      <c r="V474" s="764">
        <v>2060</v>
      </c>
      <c r="W474" s="640">
        <v>2281</v>
      </c>
      <c r="X474" s="639">
        <v>2450</v>
      </c>
      <c r="Y474" s="762"/>
      <c r="Z474" s="763"/>
      <c r="AA474" s="763"/>
      <c r="AB474" s="763">
        <v>31</v>
      </c>
      <c r="AC474" s="764">
        <v>35</v>
      </c>
      <c r="AD474" s="640">
        <v>25</v>
      </c>
      <c r="AE474" s="763">
        <v>27</v>
      </c>
      <c r="AF474" s="763"/>
      <c r="AG474" s="763"/>
      <c r="AH474" s="764"/>
      <c r="AI474" s="640"/>
      <c r="AJ474" s="641"/>
      <c r="AK474" s="892">
        <f t="shared" si="481"/>
        <v>1662</v>
      </c>
      <c r="AL474" s="884">
        <f t="shared" si="482"/>
        <v>1662</v>
      </c>
      <c r="AM474" s="883">
        <f t="shared" si="483"/>
        <v>2018</v>
      </c>
      <c r="AN474" s="884">
        <f t="shared" si="484"/>
        <v>2018</v>
      </c>
      <c r="AO474" s="883">
        <f t="shared" si="485"/>
        <v>2156</v>
      </c>
      <c r="AP474" s="884">
        <f t="shared" si="486"/>
        <v>2156</v>
      </c>
      <c r="AQ474" s="768">
        <f t="shared" si="487"/>
        <v>2279</v>
      </c>
      <c r="AR474" s="883">
        <f t="shared" si="488"/>
        <v>2386</v>
      </c>
      <c r="AS474" s="886">
        <f t="shared" si="489"/>
        <v>2386</v>
      </c>
      <c r="AT474" s="888">
        <f t="shared" si="490"/>
        <v>2296</v>
      </c>
      <c r="AU474" s="886">
        <f t="shared" si="491"/>
        <v>2296</v>
      </c>
      <c r="AV474" s="886">
        <f t="shared" si="492"/>
        <v>2296</v>
      </c>
      <c r="AW474" s="888">
        <f t="shared" si="493"/>
        <v>2154</v>
      </c>
      <c r="AX474" s="886">
        <f t="shared" si="494"/>
        <v>2154</v>
      </c>
      <c r="AY474" s="886">
        <f t="shared" si="495"/>
        <v>2154</v>
      </c>
      <c r="AZ474" s="888">
        <f t="shared" si="496"/>
        <v>2446</v>
      </c>
      <c r="BA474" s="884">
        <f t="shared" si="497"/>
        <v>2446</v>
      </c>
      <c r="BB474" s="883">
        <f t="shared" si="498"/>
        <v>2017</v>
      </c>
      <c r="BC474" s="884">
        <f t="shared" si="499"/>
        <v>2017</v>
      </c>
      <c r="BD474" s="883">
        <f t="shared" si="500"/>
        <v>2060</v>
      </c>
      <c r="BE474" s="886">
        <f t="shared" si="501"/>
        <v>2060</v>
      </c>
      <c r="BF474" s="886">
        <f t="shared" si="502"/>
        <v>2060</v>
      </c>
      <c r="BG474" s="888">
        <f t="shared" si="503"/>
        <v>2281</v>
      </c>
      <c r="BH474" s="886">
        <f t="shared" si="504"/>
        <v>2281</v>
      </c>
      <c r="BI474" s="886">
        <f t="shared" si="505"/>
        <v>2281</v>
      </c>
      <c r="BJ474" s="890">
        <f t="shared" si="506"/>
        <v>2450</v>
      </c>
      <c r="BK474" s="885">
        <f t="shared" si="507"/>
        <v>2450</v>
      </c>
      <c r="BL474" s="885">
        <f t="shared" si="508"/>
        <v>2450</v>
      </c>
      <c r="BM474" s="762">
        <v>1469</v>
      </c>
      <c r="BN474" s="764">
        <v>1670</v>
      </c>
      <c r="BO474" s="639">
        <v>1833</v>
      </c>
      <c r="BP474" s="763">
        <v>234</v>
      </c>
      <c r="BQ474" s="764">
        <v>244</v>
      </c>
      <c r="BR474" s="642">
        <v>216</v>
      </c>
      <c r="BS474" s="768">
        <f t="shared" si="509"/>
        <v>357</v>
      </c>
      <c r="BT474" s="768">
        <f t="shared" si="510"/>
        <v>367</v>
      </c>
      <c r="BU474" s="771">
        <f t="shared" si="511"/>
        <v>401</v>
      </c>
      <c r="BV474" s="772">
        <v>763</v>
      </c>
      <c r="BW474" s="767">
        <v>814</v>
      </c>
      <c r="BX474" s="847">
        <v>796</v>
      </c>
      <c r="BY474" s="772">
        <v>400</v>
      </c>
      <c r="BZ474" s="640">
        <v>322</v>
      </c>
      <c r="CA474" s="847">
        <v>284</v>
      </c>
      <c r="CB474" s="772">
        <v>680</v>
      </c>
      <c r="CC474" s="640">
        <v>631</v>
      </c>
      <c r="CD474" s="847">
        <v>584</v>
      </c>
      <c r="CE474" s="773">
        <f t="shared" si="512"/>
        <v>543</v>
      </c>
      <c r="CF474" s="774">
        <f t="shared" si="513"/>
        <v>529</v>
      </c>
      <c r="CG474" s="775">
        <f t="shared" si="514"/>
        <v>490</v>
      </c>
      <c r="CH474" s="772">
        <v>657</v>
      </c>
      <c r="CI474" s="640">
        <v>841</v>
      </c>
      <c r="CJ474" s="642">
        <v>931</v>
      </c>
      <c r="CK474" s="872"/>
      <c r="CL474" s="720"/>
      <c r="CM474" s="764"/>
      <c r="CN474" s="764"/>
      <c r="CO474" s="640"/>
      <c r="CP474" s="780"/>
      <c r="CQ474" s="721"/>
      <c r="CR474" s="720"/>
      <c r="CS474" s="720"/>
      <c r="CT474" s="720"/>
      <c r="CU474" s="720"/>
      <c r="CV474" s="764"/>
      <c r="CW474" s="640"/>
      <c r="CX474" s="641"/>
      <c r="CY474" s="721"/>
      <c r="CZ474" s="720"/>
      <c r="DA474" s="720"/>
      <c r="DB474" s="720"/>
      <c r="DC474" s="720"/>
      <c r="DD474" s="640"/>
      <c r="DE474" s="640"/>
      <c r="DF474" s="641"/>
      <c r="DG474" s="892">
        <f t="shared" si="532"/>
        <v>0</v>
      </c>
      <c r="DH474" s="884">
        <f t="shared" si="515"/>
        <v>0</v>
      </c>
      <c r="DI474" s="883">
        <f t="shared" si="533"/>
        <v>0</v>
      </c>
      <c r="DJ474" s="884">
        <f t="shared" si="516"/>
        <v>0</v>
      </c>
      <c r="DK474" s="883">
        <f t="shared" si="534"/>
        <v>0</v>
      </c>
      <c r="DL474" s="884">
        <f t="shared" si="517"/>
        <v>0</v>
      </c>
      <c r="DM474" s="888">
        <f t="shared" si="476"/>
        <v>0</v>
      </c>
      <c r="DN474" s="886">
        <f t="shared" si="518"/>
        <v>0</v>
      </c>
      <c r="DO474" s="886">
        <f t="shared" si="477"/>
        <v>0</v>
      </c>
      <c r="DP474" s="888">
        <f t="shared" si="535"/>
        <v>0</v>
      </c>
      <c r="DQ474" s="886">
        <f t="shared" si="519"/>
        <v>0</v>
      </c>
      <c r="DR474" s="886">
        <f t="shared" si="478"/>
        <v>0</v>
      </c>
      <c r="DS474" s="888">
        <f t="shared" si="536"/>
        <v>0</v>
      </c>
      <c r="DT474" s="886">
        <f t="shared" si="520"/>
        <v>0</v>
      </c>
      <c r="DU474" s="886">
        <f t="shared" si="479"/>
        <v>0</v>
      </c>
      <c r="DV474" s="886">
        <f t="shared" si="521"/>
        <v>0</v>
      </c>
      <c r="DW474" s="888">
        <f t="shared" si="537"/>
        <v>0</v>
      </c>
      <c r="DX474" s="886">
        <f t="shared" si="522"/>
        <v>0</v>
      </c>
      <c r="DY474" s="886">
        <f t="shared" si="523"/>
        <v>0</v>
      </c>
      <c r="DZ474" s="954">
        <f t="shared" si="480"/>
        <v>0</v>
      </c>
      <c r="EA474" s="885">
        <f t="shared" si="524"/>
        <v>0</v>
      </c>
      <c r="EB474" s="885">
        <f t="shared" si="525"/>
        <v>0</v>
      </c>
      <c r="EC474" s="772"/>
      <c r="ED474" s="640"/>
      <c r="EE474" s="643"/>
      <c r="EF474" s="764"/>
      <c r="EG474" s="640"/>
      <c r="EH474" s="644"/>
      <c r="EI474" s="774">
        <f t="shared" si="526"/>
        <v>0</v>
      </c>
      <c r="EJ474" s="774">
        <f t="shared" si="527"/>
        <v>0</v>
      </c>
      <c r="EK474" s="775">
        <f t="shared" si="528"/>
        <v>0</v>
      </c>
      <c r="EL474" s="772"/>
      <c r="EM474" s="767"/>
      <c r="EN474" s="770"/>
      <c r="EO474" s="772"/>
      <c r="EP474" s="640"/>
      <c r="EQ474" s="644"/>
      <c r="ER474" s="772"/>
      <c r="ES474" s="640"/>
      <c r="ET474" s="770"/>
      <c r="EU474" s="774">
        <f t="shared" si="529"/>
        <v>0</v>
      </c>
      <c r="EV474" s="774">
        <f t="shared" si="530"/>
        <v>0</v>
      </c>
      <c r="EW474" s="775">
        <f t="shared" si="531"/>
        <v>0</v>
      </c>
      <c r="EX474" s="772"/>
      <c r="EY474" s="767"/>
      <c r="EZ474" s="643"/>
    </row>
    <row r="475" spans="1:156">
      <c r="A475" s="621" t="s">
        <v>76</v>
      </c>
      <c r="B475" s="622" t="s">
        <v>665</v>
      </c>
      <c r="C475" s="846"/>
      <c r="D475" s="623">
        <v>229027</v>
      </c>
      <c r="E475" s="624">
        <v>2</v>
      </c>
      <c r="F475" s="762">
        <v>4421</v>
      </c>
      <c r="G475" s="763">
        <v>4482</v>
      </c>
      <c r="H475" s="763">
        <v>4783</v>
      </c>
      <c r="I475" s="764">
        <v>4928</v>
      </c>
      <c r="J475" s="764">
        <v>4842</v>
      </c>
      <c r="K475" s="764">
        <v>4626</v>
      </c>
      <c r="L475" s="639">
        <v>4936</v>
      </c>
      <c r="M475" s="762">
        <v>1670</v>
      </c>
      <c r="N475" s="763">
        <v>1729</v>
      </c>
      <c r="O475" s="766">
        <v>1911</v>
      </c>
      <c r="P475" s="766">
        <v>3002</v>
      </c>
      <c r="Q475" s="763">
        <v>4132</v>
      </c>
      <c r="R475" s="763">
        <v>4246</v>
      </c>
      <c r="S475" s="763">
        <v>3455</v>
      </c>
      <c r="T475" s="763">
        <v>3600</v>
      </c>
      <c r="U475" s="763">
        <v>4809</v>
      </c>
      <c r="V475" s="764">
        <v>4762</v>
      </c>
      <c r="W475" s="640">
        <v>4561</v>
      </c>
      <c r="X475" s="639">
        <v>4816</v>
      </c>
      <c r="Y475" s="762"/>
      <c r="Z475" s="763"/>
      <c r="AA475" s="763"/>
      <c r="AB475" s="763">
        <v>25</v>
      </c>
      <c r="AC475" s="764">
        <v>40</v>
      </c>
      <c r="AD475" s="640">
        <v>53</v>
      </c>
      <c r="AE475" s="763">
        <v>57</v>
      </c>
      <c r="AF475" s="763"/>
      <c r="AG475" s="763"/>
      <c r="AH475" s="764"/>
      <c r="AI475" s="640"/>
      <c r="AJ475" s="641"/>
      <c r="AK475" s="892">
        <f t="shared" si="481"/>
        <v>1670</v>
      </c>
      <c r="AL475" s="884">
        <f t="shared" si="482"/>
        <v>1670</v>
      </c>
      <c r="AM475" s="883">
        <f t="shared" si="483"/>
        <v>1729</v>
      </c>
      <c r="AN475" s="884">
        <f t="shared" si="484"/>
        <v>1729</v>
      </c>
      <c r="AO475" s="883">
        <f t="shared" si="485"/>
        <v>1911</v>
      </c>
      <c r="AP475" s="884">
        <f t="shared" si="486"/>
        <v>1911</v>
      </c>
      <c r="AQ475" s="768">
        <f t="shared" si="487"/>
        <v>2977</v>
      </c>
      <c r="AR475" s="883">
        <f t="shared" si="488"/>
        <v>4092</v>
      </c>
      <c r="AS475" s="886">
        <f t="shared" si="489"/>
        <v>4092</v>
      </c>
      <c r="AT475" s="888">
        <f t="shared" si="490"/>
        <v>4193</v>
      </c>
      <c r="AU475" s="886">
        <f t="shared" si="491"/>
        <v>4193</v>
      </c>
      <c r="AV475" s="886">
        <f t="shared" si="492"/>
        <v>4193</v>
      </c>
      <c r="AW475" s="888">
        <f t="shared" si="493"/>
        <v>3398</v>
      </c>
      <c r="AX475" s="886">
        <f t="shared" si="494"/>
        <v>3398</v>
      </c>
      <c r="AY475" s="886">
        <f t="shared" si="495"/>
        <v>3398</v>
      </c>
      <c r="AZ475" s="888">
        <f t="shared" si="496"/>
        <v>3600</v>
      </c>
      <c r="BA475" s="884">
        <f t="shared" si="497"/>
        <v>3600</v>
      </c>
      <c r="BB475" s="883">
        <f t="shared" si="498"/>
        <v>4809</v>
      </c>
      <c r="BC475" s="884">
        <f t="shared" si="499"/>
        <v>4809</v>
      </c>
      <c r="BD475" s="883">
        <f t="shared" si="500"/>
        <v>4762</v>
      </c>
      <c r="BE475" s="886">
        <f t="shared" si="501"/>
        <v>4762</v>
      </c>
      <c r="BF475" s="886">
        <f t="shared" si="502"/>
        <v>4762</v>
      </c>
      <c r="BG475" s="888">
        <f t="shared" si="503"/>
        <v>4561</v>
      </c>
      <c r="BH475" s="886">
        <f t="shared" si="504"/>
        <v>4561</v>
      </c>
      <c r="BI475" s="886">
        <f t="shared" si="505"/>
        <v>4561</v>
      </c>
      <c r="BJ475" s="890">
        <f t="shared" si="506"/>
        <v>4816</v>
      </c>
      <c r="BK475" s="885">
        <f t="shared" si="507"/>
        <v>4816</v>
      </c>
      <c r="BL475" s="885">
        <f t="shared" si="508"/>
        <v>4816</v>
      </c>
      <c r="BM475" s="762">
        <v>2667</v>
      </c>
      <c r="BN475" s="764">
        <v>2579</v>
      </c>
      <c r="BO475" s="639">
        <v>2993</v>
      </c>
      <c r="BP475" s="763">
        <v>1507</v>
      </c>
      <c r="BQ475" s="764">
        <v>1345</v>
      </c>
      <c r="BR475" s="639">
        <v>1218</v>
      </c>
      <c r="BS475" s="768">
        <f t="shared" si="509"/>
        <v>588</v>
      </c>
      <c r="BT475" s="768">
        <f t="shared" si="510"/>
        <v>637</v>
      </c>
      <c r="BU475" s="771">
        <f t="shared" si="511"/>
        <v>605</v>
      </c>
      <c r="BV475" s="772">
        <v>1035</v>
      </c>
      <c r="BW475" s="767">
        <v>1117</v>
      </c>
      <c r="BX475" s="847">
        <v>996</v>
      </c>
      <c r="BY475" s="772">
        <v>288</v>
      </c>
      <c r="BZ475" s="640">
        <v>287</v>
      </c>
      <c r="CA475" s="847">
        <v>268</v>
      </c>
      <c r="CB475" s="772">
        <v>2166</v>
      </c>
      <c r="CC475" s="640">
        <v>2121</v>
      </c>
      <c r="CD475" s="847">
        <v>1484</v>
      </c>
      <c r="CE475" s="773">
        <f t="shared" si="512"/>
        <v>603</v>
      </c>
      <c r="CF475" s="774">
        <f t="shared" si="513"/>
        <v>668</v>
      </c>
      <c r="CG475" s="775">
        <f t="shared" si="514"/>
        <v>650</v>
      </c>
      <c r="CH475" s="772">
        <v>633</v>
      </c>
      <c r="CI475" s="640">
        <v>635</v>
      </c>
      <c r="CJ475" s="642">
        <v>675</v>
      </c>
      <c r="CK475" s="872"/>
      <c r="CL475" s="720"/>
      <c r="CM475" s="764"/>
      <c r="CN475" s="764"/>
      <c r="CO475" s="640"/>
      <c r="CP475" s="780"/>
      <c r="CQ475" s="721"/>
      <c r="CR475" s="720"/>
      <c r="CS475" s="720"/>
      <c r="CT475" s="720"/>
      <c r="CU475" s="720"/>
      <c r="CV475" s="764"/>
      <c r="CW475" s="640"/>
      <c r="CX475" s="641"/>
      <c r="CY475" s="721"/>
      <c r="CZ475" s="720"/>
      <c r="DA475" s="720"/>
      <c r="DB475" s="720"/>
      <c r="DC475" s="720"/>
      <c r="DD475" s="640"/>
      <c r="DE475" s="640"/>
      <c r="DF475" s="641"/>
      <c r="DG475" s="892">
        <f t="shared" si="532"/>
        <v>0</v>
      </c>
      <c r="DH475" s="884">
        <f t="shared" si="515"/>
        <v>0</v>
      </c>
      <c r="DI475" s="883">
        <f t="shared" si="533"/>
        <v>0</v>
      </c>
      <c r="DJ475" s="884">
        <f t="shared" si="516"/>
        <v>0</v>
      </c>
      <c r="DK475" s="883">
        <f t="shared" si="534"/>
        <v>0</v>
      </c>
      <c r="DL475" s="884">
        <f t="shared" si="517"/>
        <v>0</v>
      </c>
      <c r="DM475" s="888">
        <f t="shared" ref="DM475:DM538" si="538">IF(CT475&gt;0,CT475-DB475,)</f>
        <v>0</v>
      </c>
      <c r="DN475" s="886">
        <f t="shared" si="518"/>
        <v>0</v>
      </c>
      <c r="DO475" s="886">
        <f t="shared" si="477"/>
        <v>0</v>
      </c>
      <c r="DP475" s="888">
        <f t="shared" si="535"/>
        <v>0</v>
      </c>
      <c r="DQ475" s="886">
        <f t="shared" si="519"/>
        <v>0</v>
      </c>
      <c r="DR475" s="886">
        <f t="shared" si="478"/>
        <v>0</v>
      </c>
      <c r="DS475" s="888">
        <f t="shared" si="536"/>
        <v>0</v>
      </c>
      <c r="DT475" s="886">
        <f t="shared" si="520"/>
        <v>0</v>
      </c>
      <c r="DU475" s="886">
        <f t="shared" si="479"/>
        <v>0</v>
      </c>
      <c r="DV475" s="886">
        <f t="shared" si="521"/>
        <v>0</v>
      </c>
      <c r="DW475" s="888">
        <f t="shared" si="537"/>
        <v>0</v>
      </c>
      <c r="DX475" s="886">
        <f t="shared" si="522"/>
        <v>0</v>
      </c>
      <c r="DY475" s="886">
        <f t="shared" si="523"/>
        <v>0</v>
      </c>
      <c r="DZ475" s="954">
        <f t="shared" si="480"/>
        <v>0</v>
      </c>
      <c r="EA475" s="885">
        <f t="shared" si="524"/>
        <v>0</v>
      </c>
      <c r="EB475" s="885">
        <f t="shared" si="525"/>
        <v>0</v>
      </c>
      <c r="EC475" s="772"/>
      <c r="ED475" s="640"/>
      <c r="EE475" s="643"/>
      <c r="EF475" s="764"/>
      <c r="EG475" s="640"/>
      <c r="EH475" s="644"/>
      <c r="EI475" s="774">
        <f t="shared" si="526"/>
        <v>0</v>
      </c>
      <c r="EJ475" s="774">
        <f t="shared" si="527"/>
        <v>0</v>
      </c>
      <c r="EK475" s="775">
        <f t="shared" si="528"/>
        <v>0</v>
      </c>
      <c r="EL475" s="772"/>
      <c r="EM475" s="767"/>
      <c r="EN475" s="770"/>
      <c r="EO475" s="772"/>
      <c r="EP475" s="640"/>
      <c r="EQ475" s="644"/>
      <c r="ER475" s="772"/>
      <c r="ES475" s="640"/>
      <c r="ET475" s="770"/>
      <c r="EU475" s="774">
        <f t="shared" si="529"/>
        <v>0</v>
      </c>
      <c r="EV475" s="774">
        <f t="shared" si="530"/>
        <v>0</v>
      </c>
      <c r="EW475" s="775">
        <f t="shared" si="531"/>
        <v>0</v>
      </c>
      <c r="EX475" s="772"/>
      <c r="EY475" s="767"/>
      <c r="EZ475" s="643"/>
    </row>
    <row r="476" spans="1:156">
      <c r="A476" s="621" t="s">
        <v>76</v>
      </c>
      <c r="B476" s="627" t="s">
        <v>666</v>
      </c>
      <c r="C476" s="846"/>
      <c r="D476" s="628">
        <v>222831</v>
      </c>
      <c r="E476" s="628">
        <v>3</v>
      </c>
      <c r="F476" s="762">
        <v>1246</v>
      </c>
      <c r="G476" s="763">
        <v>1308</v>
      </c>
      <c r="H476" s="763">
        <v>1450</v>
      </c>
      <c r="I476" s="764">
        <v>1475</v>
      </c>
      <c r="J476" s="764">
        <v>1467</v>
      </c>
      <c r="K476" s="764">
        <v>1473</v>
      </c>
      <c r="L476" s="639">
        <v>1478</v>
      </c>
      <c r="M476" s="762">
        <v>1180</v>
      </c>
      <c r="N476" s="763">
        <v>1236</v>
      </c>
      <c r="O476" s="766">
        <v>1240</v>
      </c>
      <c r="P476" s="766">
        <v>1250</v>
      </c>
      <c r="Q476" s="763">
        <v>1096</v>
      </c>
      <c r="R476" s="763">
        <v>763</v>
      </c>
      <c r="S476" s="763">
        <v>816</v>
      </c>
      <c r="T476" s="763">
        <v>1406</v>
      </c>
      <c r="U476" s="763">
        <v>1429</v>
      </c>
      <c r="V476" s="764">
        <v>1418</v>
      </c>
      <c r="W476" s="640">
        <v>1422</v>
      </c>
      <c r="X476" s="639">
        <v>1306</v>
      </c>
      <c r="Y476" s="762"/>
      <c r="Z476" s="763"/>
      <c r="AA476" s="763"/>
      <c r="AB476" s="763">
        <v>9</v>
      </c>
      <c r="AC476" s="764">
        <v>23</v>
      </c>
      <c r="AD476" s="640">
        <v>15</v>
      </c>
      <c r="AE476" s="763">
        <v>14</v>
      </c>
      <c r="AF476" s="763"/>
      <c r="AG476" s="763"/>
      <c r="AH476" s="764"/>
      <c r="AI476" s="640"/>
      <c r="AJ476" s="641"/>
      <c r="AK476" s="892">
        <f t="shared" si="481"/>
        <v>1180</v>
      </c>
      <c r="AL476" s="884">
        <f t="shared" si="482"/>
        <v>1180</v>
      </c>
      <c r="AM476" s="883">
        <f t="shared" si="483"/>
        <v>1236</v>
      </c>
      <c r="AN476" s="884">
        <f t="shared" si="484"/>
        <v>1236</v>
      </c>
      <c r="AO476" s="883">
        <f t="shared" si="485"/>
        <v>1240</v>
      </c>
      <c r="AP476" s="884">
        <f t="shared" si="486"/>
        <v>1240</v>
      </c>
      <c r="AQ476" s="768">
        <f t="shared" si="487"/>
        <v>1241</v>
      </c>
      <c r="AR476" s="883">
        <f t="shared" si="488"/>
        <v>1073</v>
      </c>
      <c r="AS476" s="886">
        <f t="shared" si="489"/>
        <v>1073</v>
      </c>
      <c r="AT476" s="888">
        <f t="shared" si="490"/>
        <v>748</v>
      </c>
      <c r="AU476" s="886">
        <f t="shared" si="491"/>
        <v>748</v>
      </c>
      <c r="AV476" s="886">
        <f t="shared" si="492"/>
        <v>748</v>
      </c>
      <c r="AW476" s="888">
        <f t="shared" si="493"/>
        <v>802</v>
      </c>
      <c r="AX476" s="886">
        <f t="shared" si="494"/>
        <v>802</v>
      </c>
      <c r="AY476" s="886">
        <f t="shared" si="495"/>
        <v>802</v>
      </c>
      <c r="AZ476" s="888">
        <f t="shared" si="496"/>
        <v>1406</v>
      </c>
      <c r="BA476" s="884">
        <f t="shared" si="497"/>
        <v>1406</v>
      </c>
      <c r="BB476" s="883">
        <f t="shared" si="498"/>
        <v>1429</v>
      </c>
      <c r="BC476" s="884">
        <f t="shared" si="499"/>
        <v>1429</v>
      </c>
      <c r="BD476" s="883">
        <f t="shared" si="500"/>
        <v>1418</v>
      </c>
      <c r="BE476" s="886">
        <f t="shared" si="501"/>
        <v>1418</v>
      </c>
      <c r="BF476" s="886">
        <f t="shared" si="502"/>
        <v>1418</v>
      </c>
      <c r="BG476" s="888">
        <f t="shared" si="503"/>
        <v>1422</v>
      </c>
      <c r="BH476" s="886">
        <f t="shared" si="504"/>
        <v>1422</v>
      </c>
      <c r="BI476" s="886">
        <f t="shared" si="505"/>
        <v>1422</v>
      </c>
      <c r="BJ476" s="890">
        <f t="shared" si="506"/>
        <v>1306</v>
      </c>
      <c r="BK476" s="885">
        <f t="shared" si="507"/>
        <v>1306</v>
      </c>
      <c r="BL476" s="885">
        <f t="shared" si="508"/>
        <v>1306</v>
      </c>
      <c r="BM476" s="762">
        <v>825</v>
      </c>
      <c r="BN476" s="764">
        <v>900</v>
      </c>
      <c r="BO476" s="642">
        <v>814</v>
      </c>
      <c r="BP476" s="763">
        <v>283</v>
      </c>
      <c r="BQ476" s="764">
        <v>235</v>
      </c>
      <c r="BR476" s="642">
        <v>202</v>
      </c>
      <c r="BS476" s="768">
        <f t="shared" si="509"/>
        <v>310</v>
      </c>
      <c r="BT476" s="768">
        <f t="shared" si="510"/>
        <v>287</v>
      </c>
      <c r="BU476" s="771">
        <f t="shared" si="511"/>
        <v>290</v>
      </c>
      <c r="BV476" s="772">
        <v>308</v>
      </c>
      <c r="BW476" s="767">
        <v>252</v>
      </c>
      <c r="BX476" s="847">
        <v>273</v>
      </c>
      <c r="BY476" s="772">
        <v>71</v>
      </c>
      <c r="BZ476" s="640">
        <v>38</v>
      </c>
      <c r="CA476" s="847">
        <v>37</v>
      </c>
      <c r="CB476" s="772">
        <v>410</v>
      </c>
      <c r="CC476" s="640">
        <v>286</v>
      </c>
      <c r="CD476" s="847">
        <v>307</v>
      </c>
      <c r="CE476" s="773">
        <f t="shared" si="512"/>
        <v>284</v>
      </c>
      <c r="CF476" s="774">
        <f t="shared" si="513"/>
        <v>172</v>
      </c>
      <c r="CG476" s="775">
        <f t="shared" si="514"/>
        <v>185</v>
      </c>
      <c r="CH476" s="772">
        <v>461</v>
      </c>
      <c r="CI476" s="640">
        <v>451</v>
      </c>
      <c r="CJ476" s="642">
        <v>460</v>
      </c>
      <c r="CK476" s="872"/>
      <c r="CL476" s="720"/>
      <c r="CM476" s="764"/>
      <c r="CN476" s="764"/>
      <c r="CO476" s="640"/>
      <c r="CP476" s="780"/>
      <c r="CQ476" s="721"/>
      <c r="CR476" s="720"/>
      <c r="CS476" s="720"/>
      <c r="CT476" s="720"/>
      <c r="CU476" s="720"/>
      <c r="CV476" s="764"/>
      <c r="CW476" s="640"/>
      <c r="CX476" s="641"/>
      <c r="CY476" s="721"/>
      <c r="CZ476" s="720"/>
      <c r="DA476" s="720"/>
      <c r="DB476" s="720"/>
      <c r="DC476" s="720"/>
      <c r="DD476" s="640"/>
      <c r="DE476" s="640"/>
      <c r="DF476" s="641"/>
      <c r="DG476" s="892">
        <f t="shared" si="532"/>
        <v>0</v>
      </c>
      <c r="DH476" s="884">
        <f t="shared" si="515"/>
        <v>0</v>
      </c>
      <c r="DI476" s="883">
        <f t="shared" si="533"/>
        <v>0</v>
      </c>
      <c r="DJ476" s="884">
        <f t="shared" si="516"/>
        <v>0</v>
      </c>
      <c r="DK476" s="883">
        <f t="shared" si="534"/>
        <v>0</v>
      </c>
      <c r="DL476" s="884">
        <f t="shared" si="517"/>
        <v>0</v>
      </c>
      <c r="DM476" s="888">
        <f t="shared" si="538"/>
        <v>0</v>
      </c>
      <c r="DN476" s="886">
        <f t="shared" si="518"/>
        <v>0</v>
      </c>
      <c r="DO476" s="886">
        <f t="shared" si="477"/>
        <v>0</v>
      </c>
      <c r="DP476" s="888">
        <f t="shared" si="535"/>
        <v>0</v>
      </c>
      <c r="DQ476" s="886">
        <f t="shared" si="519"/>
        <v>0</v>
      </c>
      <c r="DR476" s="886">
        <f t="shared" si="478"/>
        <v>0</v>
      </c>
      <c r="DS476" s="888">
        <f t="shared" si="536"/>
        <v>0</v>
      </c>
      <c r="DT476" s="886">
        <f t="shared" si="520"/>
        <v>0</v>
      </c>
      <c r="DU476" s="886">
        <f t="shared" si="479"/>
        <v>0</v>
      </c>
      <c r="DV476" s="886">
        <f t="shared" si="521"/>
        <v>0</v>
      </c>
      <c r="DW476" s="888">
        <f t="shared" si="537"/>
        <v>0</v>
      </c>
      <c r="DX476" s="886">
        <f t="shared" si="522"/>
        <v>0</v>
      </c>
      <c r="DY476" s="886">
        <f t="shared" si="523"/>
        <v>0</v>
      </c>
      <c r="DZ476" s="954">
        <f t="shared" si="480"/>
        <v>0</v>
      </c>
      <c r="EA476" s="885">
        <f t="shared" si="524"/>
        <v>0</v>
      </c>
      <c r="EB476" s="885">
        <f t="shared" si="525"/>
        <v>0</v>
      </c>
      <c r="EC476" s="772"/>
      <c r="ED476" s="640"/>
      <c r="EE476" s="643"/>
      <c r="EF476" s="764"/>
      <c r="EG476" s="640"/>
      <c r="EH476" s="644"/>
      <c r="EI476" s="774">
        <f t="shared" si="526"/>
        <v>0</v>
      </c>
      <c r="EJ476" s="774">
        <f t="shared" si="527"/>
        <v>0</v>
      </c>
      <c r="EK476" s="775">
        <f t="shared" si="528"/>
        <v>0</v>
      </c>
      <c r="EL476" s="772"/>
      <c r="EM476" s="767"/>
      <c r="EN476" s="770"/>
      <c r="EO476" s="772"/>
      <c r="EP476" s="640"/>
      <c r="EQ476" s="644"/>
      <c r="ER476" s="772"/>
      <c r="ES476" s="640"/>
      <c r="ET476" s="770"/>
      <c r="EU476" s="774">
        <f t="shared" si="529"/>
        <v>0</v>
      </c>
      <c r="EV476" s="774">
        <f t="shared" si="530"/>
        <v>0</v>
      </c>
      <c r="EW476" s="775">
        <f t="shared" si="531"/>
        <v>0</v>
      </c>
      <c r="EX476" s="772"/>
      <c r="EY476" s="767"/>
      <c r="EZ476" s="643"/>
    </row>
    <row r="477" spans="1:156">
      <c r="A477" s="621" t="s">
        <v>76</v>
      </c>
      <c r="B477" s="627" t="s">
        <v>667</v>
      </c>
      <c r="C477" s="846"/>
      <c r="D477" s="628">
        <v>226091</v>
      </c>
      <c r="E477" s="628">
        <v>3</v>
      </c>
      <c r="F477" s="762">
        <v>1735</v>
      </c>
      <c r="G477" s="763">
        <v>1735</v>
      </c>
      <c r="H477" s="763">
        <v>1543</v>
      </c>
      <c r="I477" s="764">
        <v>1511</v>
      </c>
      <c r="J477" s="764">
        <v>1522</v>
      </c>
      <c r="K477" s="764">
        <v>1557</v>
      </c>
      <c r="L477" s="639">
        <v>1600</v>
      </c>
      <c r="M477" s="762">
        <v>987</v>
      </c>
      <c r="N477" s="763">
        <v>1021</v>
      </c>
      <c r="O477" s="766">
        <v>1036</v>
      </c>
      <c r="P477" s="766">
        <v>1254</v>
      </c>
      <c r="Q477" s="763">
        <v>1384</v>
      </c>
      <c r="R477" s="763">
        <v>1047</v>
      </c>
      <c r="S477" s="763">
        <v>1629</v>
      </c>
      <c r="T477" s="763">
        <v>1445</v>
      </c>
      <c r="U477" s="763">
        <v>1418</v>
      </c>
      <c r="V477" s="764">
        <v>1435</v>
      </c>
      <c r="W477" s="640">
        <v>1492</v>
      </c>
      <c r="X477" s="639">
        <v>1502</v>
      </c>
      <c r="Y477" s="762"/>
      <c r="Z477" s="763"/>
      <c r="AA477" s="763"/>
      <c r="AB477" s="763">
        <v>14</v>
      </c>
      <c r="AC477" s="764">
        <v>22</v>
      </c>
      <c r="AD477" s="640">
        <v>26</v>
      </c>
      <c r="AE477" s="763">
        <v>30</v>
      </c>
      <c r="AF477" s="763"/>
      <c r="AG477" s="763"/>
      <c r="AH477" s="764"/>
      <c r="AI477" s="640"/>
      <c r="AJ477" s="641"/>
      <c r="AK477" s="892">
        <f t="shared" si="481"/>
        <v>987</v>
      </c>
      <c r="AL477" s="884">
        <f t="shared" si="482"/>
        <v>987</v>
      </c>
      <c r="AM477" s="883">
        <f t="shared" si="483"/>
        <v>1021</v>
      </c>
      <c r="AN477" s="884">
        <f t="shared" si="484"/>
        <v>1021</v>
      </c>
      <c r="AO477" s="883">
        <f t="shared" si="485"/>
        <v>1036</v>
      </c>
      <c r="AP477" s="884">
        <f t="shared" si="486"/>
        <v>1036</v>
      </c>
      <c r="AQ477" s="768">
        <f t="shared" si="487"/>
        <v>1240</v>
      </c>
      <c r="AR477" s="883">
        <f t="shared" si="488"/>
        <v>1362</v>
      </c>
      <c r="AS477" s="886">
        <f t="shared" si="489"/>
        <v>1362</v>
      </c>
      <c r="AT477" s="888">
        <f t="shared" si="490"/>
        <v>1021</v>
      </c>
      <c r="AU477" s="886">
        <f t="shared" si="491"/>
        <v>1021</v>
      </c>
      <c r="AV477" s="886">
        <f t="shared" si="492"/>
        <v>1021</v>
      </c>
      <c r="AW477" s="888">
        <f t="shared" si="493"/>
        <v>1599</v>
      </c>
      <c r="AX477" s="886">
        <f t="shared" si="494"/>
        <v>1599</v>
      </c>
      <c r="AY477" s="886">
        <f t="shared" si="495"/>
        <v>1599</v>
      </c>
      <c r="AZ477" s="888">
        <f t="shared" si="496"/>
        <v>1445</v>
      </c>
      <c r="BA477" s="884">
        <f t="shared" si="497"/>
        <v>1445</v>
      </c>
      <c r="BB477" s="883">
        <f t="shared" si="498"/>
        <v>1418</v>
      </c>
      <c r="BC477" s="884">
        <f t="shared" si="499"/>
        <v>1418</v>
      </c>
      <c r="BD477" s="883">
        <f t="shared" si="500"/>
        <v>1435</v>
      </c>
      <c r="BE477" s="886">
        <f t="shared" si="501"/>
        <v>1435</v>
      </c>
      <c r="BF477" s="886">
        <f t="shared" si="502"/>
        <v>1435</v>
      </c>
      <c r="BG477" s="888">
        <f t="shared" si="503"/>
        <v>1492</v>
      </c>
      <c r="BH477" s="886">
        <f t="shared" si="504"/>
        <v>1492</v>
      </c>
      <c r="BI477" s="886">
        <f t="shared" si="505"/>
        <v>1492</v>
      </c>
      <c r="BJ477" s="890">
        <f t="shared" si="506"/>
        <v>1502</v>
      </c>
      <c r="BK477" s="885">
        <f t="shared" si="507"/>
        <v>1502</v>
      </c>
      <c r="BL477" s="885">
        <f t="shared" si="508"/>
        <v>1502</v>
      </c>
      <c r="BM477" s="762">
        <v>948</v>
      </c>
      <c r="BN477" s="764">
        <v>973</v>
      </c>
      <c r="BO477" s="642">
        <v>967</v>
      </c>
      <c r="BP477" s="763">
        <v>166</v>
      </c>
      <c r="BQ477" s="764">
        <v>215</v>
      </c>
      <c r="BR477" s="642">
        <v>177</v>
      </c>
      <c r="BS477" s="768">
        <f t="shared" si="509"/>
        <v>321</v>
      </c>
      <c r="BT477" s="768">
        <f t="shared" si="510"/>
        <v>304</v>
      </c>
      <c r="BU477" s="771">
        <f t="shared" si="511"/>
        <v>358</v>
      </c>
      <c r="BV477" s="772">
        <v>402</v>
      </c>
      <c r="BW477" s="767">
        <v>297</v>
      </c>
      <c r="BX477" s="847">
        <v>484</v>
      </c>
      <c r="BY477" s="772">
        <v>110</v>
      </c>
      <c r="BZ477" s="640">
        <v>86</v>
      </c>
      <c r="CA477" s="847">
        <v>109</v>
      </c>
      <c r="CB477" s="772">
        <v>465</v>
      </c>
      <c r="CC477" s="640">
        <v>334</v>
      </c>
      <c r="CD477" s="847">
        <v>590</v>
      </c>
      <c r="CE477" s="773">
        <f t="shared" si="512"/>
        <v>385</v>
      </c>
      <c r="CF477" s="774">
        <f t="shared" si="513"/>
        <v>304</v>
      </c>
      <c r="CG477" s="775">
        <f t="shared" si="514"/>
        <v>416</v>
      </c>
      <c r="CH477" s="772">
        <v>385</v>
      </c>
      <c r="CI477" s="640">
        <v>413</v>
      </c>
      <c r="CJ477" s="642">
        <v>444</v>
      </c>
      <c r="CK477" s="872"/>
      <c r="CL477" s="720"/>
      <c r="CM477" s="764"/>
      <c r="CN477" s="764"/>
      <c r="CO477" s="640"/>
      <c r="CP477" s="780"/>
      <c r="CQ477" s="721"/>
      <c r="CR477" s="720"/>
      <c r="CS477" s="720"/>
      <c r="CT477" s="720"/>
      <c r="CU477" s="720"/>
      <c r="CV477" s="764"/>
      <c r="CW477" s="640"/>
      <c r="CX477" s="641"/>
      <c r="CY477" s="721"/>
      <c r="CZ477" s="720"/>
      <c r="DA477" s="720"/>
      <c r="DB477" s="720"/>
      <c r="DC477" s="720"/>
      <c r="DD477" s="640"/>
      <c r="DE477" s="640"/>
      <c r="DF477" s="641"/>
      <c r="DG477" s="892">
        <f t="shared" si="532"/>
        <v>0</v>
      </c>
      <c r="DH477" s="884">
        <f t="shared" si="515"/>
        <v>0</v>
      </c>
      <c r="DI477" s="883">
        <f t="shared" si="533"/>
        <v>0</v>
      </c>
      <c r="DJ477" s="884">
        <f t="shared" si="516"/>
        <v>0</v>
      </c>
      <c r="DK477" s="883">
        <f t="shared" si="534"/>
        <v>0</v>
      </c>
      <c r="DL477" s="884">
        <f t="shared" si="517"/>
        <v>0</v>
      </c>
      <c r="DM477" s="888">
        <f t="shared" si="538"/>
        <v>0</v>
      </c>
      <c r="DN477" s="886">
        <f t="shared" si="518"/>
        <v>0</v>
      </c>
      <c r="DO477" s="886">
        <f t="shared" si="477"/>
        <v>0</v>
      </c>
      <c r="DP477" s="888">
        <f t="shared" si="535"/>
        <v>0</v>
      </c>
      <c r="DQ477" s="886">
        <f t="shared" si="519"/>
        <v>0</v>
      </c>
      <c r="DR477" s="886">
        <f t="shared" si="478"/>
        <v>0</v>
      </c>
      <c r="DS477" s="888">
        <f t="shared" si="536"/>
        <v>0</v>
      </c>
      <c r="DT477" s="886">
        <f t="shared" si="520"/>
        <v>0</v>
      </c>
      <c r="DU477" s="886">
        <f t="shared" si="479"/>
        <v>0</v>
      </c>
      <c r="DV477" s="886">
        <f t="shared" si="521"/>
        <v>0</v>
      </c>
      <c r="DW477" s="888">
        <f t="shared" si="537"/>
        <v>0</v>
      </c>
      <c r="DX477" s="886">
        <f t="shared" si="522"/>
        <v>0</v>
      </c>
      <c r="DY477" s="886">
        <f t="shared" si="523"/>
        <v>0</v>
      </c>
      <c r="DZ477" s="954">
        <f t="shared" si="480"/>
        <v>0</v>
      </c>
      <c r="EA477" s="885">
        <f t="shared" si="524"/>
        <v>0</v>
      </c>
      <c r="EB477" s="885">
        <f t="shared" si="525"/>
        <v>0</v>
      </c>
      <c r="EC477" s="772"/>
      <c r="ED477" s="640"/>
      <c r="EE477" s="643"/>
      <c r="EF477" s="764"/>
      <c r="EG477" s="640"/>
      <c r="EH477" s="644"/>
      <c r="EI477" s="774">
        <f t="shared" si="526"/>
        <v>0</v>
      </c>
      <c r="EJ477" s="774">
        <f t="shared" si="527"/>
        <v>0</v>
      </c>
      <c r="EK477" s="775">
        <f t="shared" si="528"/>
        <v>0</v>
      </c>
      <c r="EL477" s="772"/>
      <c r="EM477" s="767"/>
      <c r="EN477" s="770"/>
      <c r="EO477" s="772"/>
      <c r="EP477" s="640"/>
      <c r="EQ477" s="644"/>
      <c r="ER477" s="772"/>
      <c r="ES477" s="640"/>
      <c r="ET477" s="770"/>
      <c r="EU477" s="774">
        <f t="shared" si="529"/>
        <v>0</v>
      </c>
      <c r="EV477" s="774">
        <f t="shared" si="530"/>
        <v>0</v>
      </c>
      <c r="EW477" s="775">
        <f t="shared" si="531"/>
        <v>0</v>
      </c>
      <c r="EX477" s="772"/>
      <c r="EY477" s="767"/>
      <c r="EZ477" s="643"/>
    </row>
    <row r="478" spans="1:156">
      <c r="A478" s="621" t="s">
        <v>76</v>
      </c>
      <c r="B478" s="627" t="s">
        <v>668</v>
      </c>
      <c r="C478" s="846"/>
      <c r="D478" s="628">
        <v>226833</v>
      </c>
      <c r="E478" s="628">
        <v>3</v>
      </c>
      <c r="F478" s="762">
        <v>838</v>
      </c>
      <c r="G478" s="763">
        <v>859</v>
      </c>
      <c r="H478" s="763">
        <v>680</v>
      </c>
      <c r="I478" s="764">
        <v>744</v>
      </c>
      <c r="J478" s="764">
        <v>686</v>
      </c>
      <c r="K478" s="764">
        <v>711</v>
      </c>
      <c r="L478" s="642">
        <v>758</v>
      </c>
      <c r="M478" s="762">
        <v>290</v>
      </c>
      <c r="N478" s="763">
        <v>618</v>
      </c>
      <c r="O478" s="766">
        <v>594</v>
      </c>
      <c r="P478" s="766">
        <v>584</v>
      </c>
      <c r="Q478" s="763">
        <v>805</v>
      </c>
      <c r="R478" s="763">
        <v>808</v>
      </c>
      <c r="S478" s="763">
        <v>827</v>
      </c>
      <c r="T478" s="763">
        <v>656</v>
      </c>
      <c r="U478" s="763">
        <v>716</v>
      </c>
      <c r="V478" s="764">
        <v>671</v>
      </c>
      <c r="W478" s="640">
        <v>695</v>
      </c>
      <c r="X478" s="642">
        <v>740</v>
      </c>
      <c r="Y478" s="762"/>
      <c r="Z478" s="763"/>
      <c r="AA478" s="763"/>
      <c r="AB478" s="763">
        <v>5</v>
      </c>
      <c r="AC478" s="764">
        <v>13</v>
      </c>
      <c r="AD478" s="640">
        <v>16</v>
      </c>
      <c r="AE478" s="763">
        <v>11</v>
      </c>
      <c r="AF478" s="763"/>
      <c r="AG478" s="763"/>
      <c r="AH478" s="764"/>
      <c r="AI478" s="640"/>
      <c r="AJ478" s="641"/>
      <c r="AK478" s="892">
        <f t="shared" si="481"/>
        <v>290</v>
      </c>
      <c r="AL478" s="884">
        <f t="shared" si="482"/>
        <v>290</v>
      </c>
      <c r="AM478" s="883">
        <f t="shared" si="483"/>
        <v>618</v>
      </c>
      <c r="AN478" s="884">
        <f t="shared" si="484"/>
        <v>618</v>
      </c>
      <c r="AO478" s="883">
        <f t="shared" si="485"/>
        <v>594</v>
      </c>
      <c r="AP478" s="884">
        <f t="shared" si="486"/>
        <v>594</v>
      </c>
      <c r="AQ478" s="768">
        <f t="shared" si="487"/>
        <v>579</v>
      </c>
      <c r="AR478" s="883">
        <f t="shared" si="488"/>
        <v>792</v>
      </c>
      <c r="AS478" s="886">
        <f t="shared" si="489"/>
        <v>792</v>
      </c>
      <c r="AT478" s="888">
        <f t="shared" si="490"/>
        <v>792</v>
      </c>
      <c r="AU478" s="886">
        <f t="shared" si="491"/>
        <v>792</v>
      </c>
      <c r="AV478" s="886">
        <f t="shared" si="492"/>
        <v>792</v>
      </c>
      <c r="AW478" s="888">
        <f t="shared" si="493"/>
        <v>816</v>
      </c>
      <c r="AX478" s="886">
        <f t="shared" si="494"/>
        <v>816</v>
      </c>
      <c r="AY478" s="886">
        <f t="shared" si="495"/>
        <v>816</v>
      </c>
      <c r="AZ478" s="888">
        <f t="shared" si="496"/>
        <v>656</v>
      </c>
      <c r="BA478" s="884">
        <f t="shared" si="497"/>
        <v>656</v>
      </c>
      <c r="BB478" s="883">
        <f t="shared" si="498"/>
        <v>716</v>
      </c>
      <c r="BC478" s="884">
        <f t="shared" si="499"/>
        <v>716</v>
      </c>
      <c r="BD478" s="883">
        <f t="shared" si="500"/>
        <v>671</v>
      </c>
      <c r="BE478" s="886">
        <f t="shared" si="501"/>
        <v>671</v>
      </c>
      <c r="BF478" s="886">
        <f t="shared" si="502"/>
        <v>671</v>
      </c>
      <c r="BG478" s="888">
        <f t="shared" si="503"/>
        <v>695</v>
      </c>
      <c r="BH478" s="886">
        <f t="shared" si="504"/>
        <v>695</v>
      </c>
      <c r="BI478" s="886">
        <f t="shared" si="505"/>
        <v>695</v>
      </c>
      <c r="BJ478" s="890">
        <f t="shared" si="506"/>
        <v>740</v>
      </c>
      <c r="BK478" s="885">
        <f t="shared" si="507"/>
        <v>740</v>
      </c>
      <c r="BL478" s="885">
        <f t="shared" si="508"/>
        <v>740</v>
      </c>
      <c r="BM478" s="762">
        <v>492</v>
      </c>
      <c r="BN478" s="764">
        <v>500</v>
      </c>
      <c r="BO478" s="642">
        <v>498</v>
      </c>
      <c r="BP478" s="763">
        <v>78</v>
      </c>
      <c r="BQ478" s="764">
        <v>92</v>
      </c>
      <c r="BR478" s="642">
        <v>107</v>
      </c>
      <c r="BS478" s="768">
        <f t="shared" si="509"/>
        <v>101</v>
      </c>
      <c r="BT478" s="768">
        <f t="shared" si="510"/>
        <v>103</v>
      </c>
      <c r="BU478" s="771">
        <f t="shared" si="511"/>
        <v>135</v>
      </c>
      <c r="BV478" s="772">
        <v>268</v>
      </c>
      <c r="BW478" s="767">
        <v>243</v>
      </c>
      <c r="BX478" s="847">
        <v>280</v>
      </c>
      <c r="BY478" s="772">
        <v>50</v>
      </c>
      <c r="BZ478" s="640">
        <v>59</v>
      </c>
      <c r="CA478" s="847">
        <v>49</v>
      </c>
      <c r="CB478" s="772">
        <v>258</v>
      </c>
      <c r="CC478" s="640">
        <v>313</v>
      </c>
      <c r="CD478" s="847">
        <v>302</v>
      </c>
      <c r="CE478" s="773">
        <f t="shared" si="512"/>
        <v>216</v>
      </c>
      <c r="CF478" s="774">
        <f t="shared" si="513"/>
        <v>177</v>
      </c>
      <c r="CG478" s="775">
        <f t="shared" si="514"/>
        <v>185</v>
      </c>
      <c r="CH478" s="772">
        <v>106</v>
      </c>
      <c r="CI478" s="640">
        <v>239</v>
      </c>
      <c r="CJ478" s="642">
        <v>240</v>
      </c>
      <c r="CK478" s="872"/>
      <c r="CL478" s="720"/>
      <c r="CM478" s="764"/>
      <c r="CN478" s="764"/>
      <c r="CO478" s="640"/>
      <c r="CP478" s="780"/>
      <c r="CQ478" s="721"/>
      <c r="CR478" s="720"/>
      <c r="CS478" s="720"/>
      <c r="CT478" s="720"/>
      <c r="CU478" s="720"/>
      <c r="CV478" s="764"/>
      <c r="CW478" s="640"/>
      <c r="CX478" s="641"/>
      <c r="CY478" s="721"/>
      <c r="CZ478" s="720"/>
      <c r="DA478" s="720"/>
      <c r="DB478" s="720"/>
      <c r="DC478" s="720"/>
      <c r="DD478" s="640"/>
      <c r="DE478" s="640"/>
      <c r="DF478" s="641"/>
      <c r="DG478" s="892">
        <f t="shared" si="532"/>
        <v>0</v>
      </c>
      <c r="DH478" s="884">
        <f t="shared" si="515"/>
        <v>0</v>
      </c>
      <c r="DI478" s="883">
        <f t="shared" si="533"/>
        <v>0</v>
      </c>
      <c r="DJ478" s="884">
        <f t="shared" si="516"/>
        <v>0</v>
      </c>
      <c r="DK478" s="883">
        <f t="shared" si="534"/>
        <v>0</v>
      </c>
      <c r="DL478" s="884">
        <f t="shared" si="517"/>
        <v>0</v>
      </c>
      <c r="DM478" s="888">
        <f t="shared" si="538"/>
        <v>0</v>
      </c>
      <c r="DN478" s="886">
        <f t="shared" si="518"/>
        <v>0</v>
      </c>
      <c r="DO478" s="886">
        <f t="shared" si="477"/>
        <v>0</v>
      </c>
      <c r="DP478" s="888">
        <f t="shared" si="535"/>
        <v>0</v>
      </c>
      <c r="DQ478" s="886">
        <f t="shared" si="519"/>
        <v>0</v>
      </c>
      <c r="DR478" s="886">
        <f t="shared" si="478"/>
        <v>0</v>
      </c>
      <c r="DS478" s="888">
        <f t="shared" si="536"/>
        <v>0</v>
      </c>
      <c r="DT478" s="886">
        <f t="shared" si="520"/>
        <v>0</v>
      </c>
      <c r="DU478" s="886">
        <f t="shared" si="479"/>
        <v>0</v>
      </c>
      <c r="DV478" s="886">
        <f t="shared" si="521"/>
        <v>0</v>
      </c>
      <c r="DW478" s="888">
        <f t="shared" si="537"/>
        <v>0</v>
      </c>
      <c r="DX478" s="886">
        <f t="shared" si="522"/>
        <v>0</v>
      </c>
      <c r="DY478" s="886">
        <f t="shared" si="523"/>
        <v>0</v>
      </c>
      <c r="DZ478" s="954">
        <f t="shared" si="480"/>
        <v>0</v>
      </c>
      <c r="EA478" s="885">
        <f t="shared" si="524"/>
        <v>0</v>
      </c>
      <c r="EB478" s="885">
        <f t="shared" si="525"/>
        <v>0</v>
      </c>
      <c r="EC478" s="772"/>
      <c r="ED478" s="640"/>
      <c r="EE478" s="643"/>
      <c r="EF478" s="764"/>
      <c r="EG478" s="640"/>
      <c r="EH478" s="644"/>
      <c r="EI478" s="774">
        <f t="shared" si="526"/>
        <v>0</v>
      </c>
      <c r="EJ478" s="774">
        <f t="shared" si="527"/>
        <v>0</v>
      </c>
      <c r="EK478" s="775">
        <f t="shared" si="528"/>
        <v>0</v>
      </c>
      <c r="EL478" s="772"/>
      <c r="EM478" s="767"/>
      <c r="EN478" s="770"/>
      <c r="EO478" s="772"/>
      <c r="EP478" s="640"/>
      <c r="EQ478" s="644"/>
      <c r="ER478" s="772"/>
      <c r="ES478" s="640"/>
      <c r="ET478" s="770"/>
      <c r="EU478" s="774">
        <f t="shared" si="529"/>
        <v>0</v>
      </c>
      <c r="EV478" s="774">
        <f t="shared" si="530"/>
        <v>0</v>
      </c>
      <c r="EW478" s="775">
        <f t="shared" si="531"/>
        <v>0</v>
      </c>
      <c r="EX478" s="772"/>
      <c r="EY478" s="767"/>
      <c r="EZ478" s="643"/>
    </row>
    <row r="479" spans="1:156">
      <c r="A479" s="621" t="s">
        <v>76</v>
      </c>
      <c r="B479" s="627" t="s">
        <v>669</v>
      </c>
      <c r="C479" s="846"/>
      <c r="D479" s="628">
        <v>227526</v>
      </c>
      <c r="E479" s="628">
        <v>3</v>
      </c>
      <c r="F479" s="762">
        <v>1613</v>
      </c>
      <c r="G479" s="763">
        <v>1183</v>
      </c>
      <c r="H479" s="763">
        <v>1292</v>
      </c>
      <c r="I479" s="764">
        <v>1402</v>
      </c>
      <c r="J479" s="764">
        <v>1364</v>
      </c>
      <c r="K479" s="764">
        <v>1651</v>
      </c>
      <c r="L479" s="639">
        <v>1754</v>
      </c>
      <c r="M479" s="762">
        <v>968</v>
      </c>
      <c r="N479" s="763">
        <v>1337</v>
      </c>
      <c r="O479" s="766">
        <v>1383</v>
      </c>
      <c r="P479" s="766">
        <v>1458</v>
      </c>
      <c r="Q479" s="763">
        <v>1580</v>
      </c>
      <c r="R479" s="763">
        <v>1600</v>
      </c>
      <c r="S479" s="763">
        <v>1170</v>
      </c>
      <c r="T479" s="763">
        <v>1285</v>
      </c>
      <c r="U479" s="763">
        <v>1396</v>
      </c>
      <c r="V479" s="764">
        <v>1359</v>
      </c>
      <c r="W479" s="640">
        <v>1646</v>
      </c>
      <c r="X479" s="639">
        <v>1739</v>
      </c>
      <c r="Y479" s="762"/>
      <c r="Z479" s="763"/>
      <c r="AA479" s="763"/>
      <c r="AB479" s="763">
        <v>15</v>
      </c>
      <c r="AC479" s="764">
        <v>27</v>
      </c>
      <c r="AD479" s="640">
        <v>27</v>
      </c>
      <c r="AE479" s="763">
        <v>15</v>
      </c>
      <c r="AF479" s="763"/>
      <c r="AG479" s="763"/>
      <c r="AH479" s="764"/>
      <c r="AI479" s="640"/>
      <c r="AJ479" s="641"/>
      <c r="AK479" s="892">
        <f t="shared" si="481"/>
        <v>968</v>
      </c>
      <c r="AL479" s="884">
        <f t="shared" si="482"/>
        <v>968</v>
      </c>
      <c r="AM479" s="883">
        <f t="shared" si="483"/>
        <v>1337</v>
      </c>
      <c r="AN479" s="884">
        <f t="shared" si="484"/>
        <v>1337</v>
      </c>
      <c r="AO479" s="883">
        <f t="shared" si="485"/>
        <v>1383</v>
      </c>
      <c r="AP479" s="884">
        <f t="shared" si="486"/>
        <v>1383</v>
      </c>
      <c r="AQ479" s="768">
        <f t="shared" si="487"/>
        <v>1443</v>
      </c>
      <c r="AR479" s="883">
        <f t="shared" si="488"/>
        <v>1553</v>
      </c>
      <c r="AS479" s="886">
        <f t="shared" si="489"/>
        <v>1553</v>
      </c>
      <c r="AT479" s="888">
        <f t="shared" si="490"/>
        <v>1573</v>
      </c>
      <c r="AU479" s="886">
        <f t="shared" si="491"/>
        <v>1573</v>
      </c>
      <c r="AV479" s="886">
        <f t="shared" si="492"/>
        <v>1573</v>
      </c>
      <c r="AW479" s="888">
        <f t="shared" si="493"/>
        <v>1155</v>
      </c>
      <c r="AX479" s="886">
        <f t="shared" si="494"/>
        <v>1155</v>
      </c>
      <c r="AY479" s="886">
        <f t="shared" si="495"/>
        <v>1155</v>
      </c>
      <c r="AZ479" s="888">
        <f t="shared" si="496"/>
        <v>1285</v>
      </c>
      <c r="BA479" s="884">
        <f t="shared" si="497"/>
        <v>1285</v>
      </c>
      <c r="BB479" s="883">
        <f t="shared" si="498"/>
        <v>1396</v>
      </c>
      <c r="BC479" s="884">
        <f t="shared" si="499"/>
        <v>1396</v>
      </c>
      <c r="BD479" s="883">
        <f t="shared" si="500"/>
        <v>1359</v>
      </c>
      <c r="BE479" s="886">
        <f t="shared" si="501"/>
        <v>1359</v>
      </c>
      <c r="BF479" s="886">
        <f t="shared" si="502"/>
        <v>1359</v>
      </c>
      <c r="BG479" s="888">
        <f t="shared" si="503"/>
        <v>1646</v>
      </c>
      <c r="BH479" s="886">
        <f t="shared" si="504"/>
        <v>1646</v>
      </c>
      <c r="BI479" s="886">
        <f t="shared" si="505"/>
        <v>1646</v>
      </c>
      <c r="BJ479" s="890">
        <f t="shared" si="506"/>
        <v>1739</v>
      </c>
      <c r="BK479" s="885">
        <f t="shared" si="507"/>
        <v>1739</v>
      </c>
      <c r="BL479" s="885">
        <f t="shared" si="508"/>
        <v>1739</v>
      </c>
      <c r="BM479" s="762">
        <v>976</v>
      </c>
      <c r="BN479" s="764">
        <v>1141</v>
      </c>
      <c r="BO479" s="639">
        <v>1079</v>
      </c>
      <c r="BP479" s="763">
        <v>148</v>
      </c>
      <c r="BQ479" s="764">
        <v>185</v>
      </c>
      <c r="BR479" s="642">
        <v>217</v>
      </c>
      <c r="BS479" s="768">
        <f t="shared" si="509"/>
        <v>235</v>
      </c>
      <c r="BT479" s="768">
        <f t="shared" si="510"/>
        <v>320</v>
      </c>
      <c r="BU479" s="771">
        <f t="shared" si="511"/>
        <v>443</v>
      </c>
      <c r="BV479" s="772">
        <v>500</v>
      </c>
      <c r="BW479" s="767">
        <v>498</v>
      </c>
      <c r="BX479" s="847">
        <v>394</v>
      </c>
      <c r="BY479" s="772">
        <v>103</v>
      </c>
      <c r="BZ479" s="640">
        <v>118</v>
      </c>
      <c r="CA479" s="847">
        <v>97</v>
      </c>
      <c r="CB479" s="772">
        <v>547</v>
      </c>
      <c r="CC479" s="640">
        <v>521</v>
      </c>
      <c r="CD479" s="847">
        <v>359</v>
      </c>
      <c r="CE479" s="773">
        <f t="shared" si="512"/>
        <v>403</v>
      </c>
      <c r="CF479" s="774">
        <f t="shared" si="513"/>
        <v>436</v>
      </c>
      <c r="CG479" s="775">
        <f t="shared" si="514"/>
        <v>305</v>
      </c>
      <c r="CH479" s="772">
        <v>341</v>
      </c>
      <c r="CI479" s="640">
        <v>511</v>
      </c>
      <c r="CJ479" s="642">
        <v>566</v>
      </c>
      <c r="CK479" s="872"/>
      <c r="CL479" s="720"/>
      <c r="CM479" s="764"/>
      <c r="CN479" s="764"/>
      <c r="CO479" s="640"/>
      <c r="CP479" s="780"/>
      <c r="CQ479" s="721"/>
      <c r="CR479" s="720"/>
      <c r="CS479" s="720"/>
      <c r="CT479" s="720"/>
      <c r="CU479" s="720"/>
      <c r="CV479" s="764"/>
      <c r="CW479" s="640"/>
      <c r="CX479" s="641"/>
      <c r="CY479" s="721"/>
      <c r="CZ479" s="720"/>
      <c r="DA479" s="720"/>
      <c r="DB479" s="720"/>
      <c r="DC479" s="720"/>
      <c r="DD479" s="640"/>
      <c r="DE479" s="640"/>
      <c r="DF479" s="641"/>
      <c r="DG479" s="892">
        <f t="shared" si="532"/>
        <v>0</v>
      </c>
      <c r="DH479" s="884">
        <f t="shared" si="515"/>
        <v>0</v>
      </c>
      <c r="DI479" s="883">
        <f t="shared" si="533"/>
        <v>0</v>
      </c>
      <c r="DJ479" s="884">
        <f t="shared" si="516"/>
        <v>0</v>
      </c>
      <c r="DK479" s="883">
        <f t="shared" si="534"/>
        <v>0</v>
      </c>
      <c r="DL479" s="884">
        <f t="shared" si="517"/>
        <v>0</v>
      </c>
      <c r="DM479" s="888">
        <f t="shared" si="538"/>
        <v>0</v>
      </c>
      <c r="DN479" s="886">
        <f t="shared" si="518"/>
        <v>0</v>
      </c>
      <c r="DO479" s="886">
        <f t="shared" si="477"/>
        <v>0</v>
      </c>
      <c r="DP479" s="888">
        <f t="shared" si="535"/>
        <v>0</v>
      </c>
      <c r="DQ479" s="886">
        <f t="shared" si="519"/>
        <v>0</v>
      </c>
      <c r="DR479" s="886">
        <f t="shared" si="478"/>
        <v>0</v>
      </c>
      <c r="DS479" s="888">
        <f t="shared" si="536"/>
        <v>0</v>
      </c>
      <c r="DT479" s="886">
        <f t="shared" si="520"/>
        <v>0</v>
      </c>
      <c r="DU479" s="886">
        <f t="shared" si="479"/>
        <v>0</v>
      </c>
      <c r="DV479" s="886">
        <f t="shared" si="521"/>
        <v>0</v>
      </c>
      <c r="DW479" s="888">
        <f t="shared" si="537"/>
        <v>0</v>
      </c>
      <c r="DX479" s="886">
        <f t="shared" si="522"/>
        <v>0</v>
      </c>
      <c r="DY479" s="886">
        <f t="shared" si="523"/>
        <v>0</v>
      </c>
      <c r="DZ479" s="954">
        <f t="shared" si="480"/>
        <v>0</v>
      </c>
      <c r="EA479" s="885">
        <f t="shared" si="524"/>
        <v>0</v>
      </c>
      <c r="EB479" s="885">
        <f t="shared" si="525"/>
        <v>0</v>
      </c>
      <c r="EC479" s="772"/>
      <c r="ED479" s="640"/>
      <c r="EE479" s="643"/>
      <c r="EF479" s="764"/>
      <c r="EG479" s="640"/>
      <c r="EH479" s="644"/>
      <c r="EI479" s="774">
        <f t="shared" si="526"/>
        <v>0</v>
      </c>
      <c r="EJ479" s="774">
        <f t="shared" si="527"/>
        <v>0</v>
      </c>
      <c r="EK479" s="775">
        <f t="shared" si="528"/>
        <v>0</v>
      </c>
      <c r="EL479" s="772"/>
      <c r="EM479" s="767"/>
      <c r="EN479" s="770"/>
      <c r="EO479" s="772"/>
      <c r="EP479" s="640"/>
      <c r="EQ479" s="644"/>
      <c r="ER479" s="772"/>
      <c r="ES479" s="640"/>
      <c r="ET479" s="770"/>
      <c r="EU479" s="774">
        <f t="shared" si="529"/>
        <v>0</v>
      </c>
      <c r="EV479" s="774">
        <f t="shared" si="530"/>
        <v>0</v>
      </c>
      <c r="EW479" s="775">
        <f t="shared" si="531"/>
        <v>0</v>
      </c>
      <c r="EX479" s="772"/>
      <c r="EY479" s="767"/>
      <c r="EZ479" s="770"/>
    </row>
    <row r="480" spans="1:156">
      <c r="A480" s="621" t="s">
        <v>76</v>
      </c>
      <c r="B480" s="627" t="s">
        <v>670</v>
      </c>
      <c r="C480" s="846"/>
      <c r="D480" s="628">
        <v>227881</v>
      </c>
      <c r="E480" s="628">
        <v>3</v>
      </c>
      <c r="F480" s="762">
        <v>2144</v>
      </c>
      <c r="G480" s="763">
        <v>2236</v>
      </c>
      <c r="H480" s="763">
        <v>2224</v>
      </c>
      <c r="I480" s="764">
        <v>2266</v>
      </c>
      <c r="J480" s="764">
        <v>2143</v>
      </c>
      <c r="K480" s="764">
        <v>2170</v>
      </c>
      <c r="L480" s="639">
        <v>2259</v>
      </c>
      <c r="M480" s="762">
        <v>1557</v>
      </c>
      <c r="N480" s="763">
        <v>1648</v>
      </c>
      <c r="O480" s="766">
        <v>1717</v>
      </c>
      <c r="P480" s="766">
        <v>1603</v>
      </c>
      <c r="Q480" s="763">
        <v>1772</v>
      </c>
      <c r="R480" s="763">
        <v>2082</v>
      </c>
      <c r="S480" s="763">
        <v>2179</v>
      </c>
      <c r="T480" s="763">
        <v>2166</v>
      </c>
      <c r="U480" s="763">
        <v>2213</v>
      </c>
      <c r="V480" s="764">
        <v>2090</v>
      </c>
      <c r="W480" s="640">
        <v>2122</v>
      </c>
      <c r="X480" s="639">
        <v>2211</v>
      </c>
      <c r="Y480" s="762"/>
      <c r="Z480" s="763"/>
      <c r="AA480" s="763"/>
      <c r="AB480" s="763">
        <v>21</v>
      </c>
      <c r="AC480" s="764">
        <v>14</v>
      </c>
      <c r="AD480" s="640">
        <v>31</v>
      </c>
      <c r="AE480" s="763">
        <v>20</v>
      </c>
      <c r="AF480" s="763"/>
      <c r="AG480" s="763"/>
      <c r="AH480" s="764"/>
      <c r="AI480" s="640"/>
      <c r="AJ480" s="641"/>
      <c r="AK480" s="892">
        <f t="shared" si="481"/>
        <v>1557</v>
      </c>
      <c r="AL480" s="884">
        <f t="shared" si="482"/>
        <v>1557</v>
      </c>
      <c r="AM480" s="883">
        <f t="shared" si="483"/>
        <v>1648</v>
      </c>
      <c r="AN480" s="884">
        <f t="shared" si="484"/>
        <v>1648</v>
      </c>
      <c r="AO480" s="883">
        <f t="shared" si="485"/>
        <v>1717</v>
      </c>
      <c r="AP480" s="884">
        <f t="shared" si="486"/>
        <v>1717</v>
      </c>
      <c r="AQ480" s="768">
        <f t="shared" si="487"/>
        <v>1582</v>
      </c>
      <c r="AR480" s="883">
        <f t="shared" si="488"/>
        <v>1758</v>
      </c>
      <c r="AS480" s="886">
        <f t="shared" si="489"/>
        <v>1758</v>
      </c>
      <c r="AT480" s="888">
        <f t="shared" si="490"/>
        <v>2051</v>
      </c>
      <c r="AU480" s="886">
        <f t="shared" si="491"/>
        <v>2051</v>
      </c>
      <c r="AV480" s="886">
        <f t="shared" si="492"/>
        <v>2051</v>
      </c>
      <c r="AW480" s="888">
        <f t="shared" si="493"/>
        <v>2159</v>
      </c>
      <c r="AX480" s="886">
        <f t="shared" si="494"/>
        <v>2159</v>
      </c>
      <c r="AY480" s="886">
        <f t="shared" si="495"/>
        <v>2159</v>
      </c>
      <c r="AZ480" s="888">
        <f t="shared" si="496"/>
        <v>2166</v>
      </c>
      <c r="BA480" s="884">
        <f t="shared" si="497"/>
        <v>2166</v>
      </c>
      <c r="BB480" s="883">
        <f t="shared" si="498"/>
        <v>2213</v>
      </c>
      <c r="BC480" s="884">
        <f t="shared" si="499"/>
        <v>2213</v>
      </c>
      <c r="BD480" s="883">
        <f t="shared" si="500"/>
        <v>2090</v>
      </c>
      <c r="BE480" s="886">
        <f t="shared" si="501"/>
        <v>2090</v>
      </c>
      <c r="BF480" s="886">
        <f t="shared" si="502"/>
        <v>2090</v>
      </c>
      <c r="BG480" s="888">
        <f t="shared" si="503"/>
        <v>2122</v>
      </c>
      <c r="BH480" s="886">
        <f t="shared" si="504"/>
        <v>2122</v>
      </c>
      <c r="BI480" s="886">
        <f t="shared" si="505"/>
        <v>2122</v>
      </c>
      <c r="BJ480" s="890">
        <f t="shared" si="506"/>
        <v>2211</v>
      </c>
      <c r="BK480" s="885">
        <f t="shared" si="507"/>
        <v>2211</v>
      </c>
      <c r="BL480" s="885">
        <f t="shared" si="508"/>
        <v>2211</v>
      </c>
      <c r="BM480" s="762">
        <v>1566</v>
      </c>
      <c r="BN480" s="764">
        <v>1518</v>
      </c>
      <c r="BO480" s="639">
        <v>1607</v>
      </c>
      <c r="BP480" s="763">
        <v>284</v>
      </c>
      <c r="BQ480" s="764">
        <v>313</v>
      </c>
      <c r="BR480" s="642">
        <v>325</v>
      </c>
      <c r="BS480" s="768">
        <f t="shared" si="509"/>
        <v>240</v>
      </c>
      <c r="BT480" s="768">
        <f t="shared" si="510"/>
        <v>291</v>
      </c>
      <c r="BU480" s="771">
        <f t="shared" si="511"/>
        <v>279</v>
      </c>
      <c r="BV480" s="772">
        <v>799</v>
      </c>
      <c r="BW480" s="767">
        <v>1026</v>
      </c>
      <c r="BX480" s="847">
        <v>1086</v>
      </c>
      <c r="BY480" s="772">
        <v>70</v>
      </c>
      <c r="BZ480" s="640">
        <v>66</v>
      </c>
      <c r="CA480" s="847">
        <v>78</v>
      </c>
      <c r="CB480" s="772">
        <v>635</v>
      </c>
      <c r="CC480" s="640">
        <v>675</v>
      </c>
      <c r="CD480" s="847">
        <v>711</v>
      </c>
      <c r="CE480" s="773">
        <f t="shared" si="512"/>
        <v>254</v>
      </c>
      <c r="CF480" s="774">
        <f t="shared" si="513"/>
        <v>284</v>
      </c>
      <c r="CG480" s="775">
        <f t="shared" si="514"/>
        <v>284</v>
      </c>
      <c r="CH480" s="772">
        <v>664</v>
      </c>
      <c r="CI480" s="640">
        <v>804</v>
      </c>
      <c r="CJ480" s="642">
        <v>774</v>
      </c>
      <c r="CK480" s="872"/>
      <c r="CL480" s="720"/>
      <c r="CM480" s="764"/>
      <c r="CN480" s="764"/>
      <c r="CO480" s="640"/>
      <c r="CP480" s="780"/>
      <c r="CQ480" s="721"/>
      <c r="CR480" s="720"/>
      <c r="CS480" s="720"/>
      <c r="CT480" s="720"/>
      <c r="CU480" s="720"/>
      <c r="CV480" s="764"/>
      <c r="CW480" s="640"/>
      <c r="CX480" s="641"/>
      <c r="CY480" s="721"/>
      <c r="CZ480" s="720"/>
      <c r="DA480" s="720"/>
      <c r="DB480" s="720"/>
      <c r="DC480" s="720"/>
      <c r="DD480" s="640"/>
      <c r="DE480" s="640"/>
      <c r="DF480" s="641"/>
      <c r="DG480" s="892">
        <f t="shared" si="532"/>
        <v>0</v>
      </c>
      <c r="DH480" s="884">
        <f t="shared" si="515"/>
        <v>0</v>
      </c>
      <c r="DI480" s="883">
        <f t="shared" si="533"/>
        <v>0</v>
      </c>
      <c r="DJ480" s="884">
        <f t="shared" si="516"/>
        <v>0</v>
      </c>
      <c r="DK480" s="883">
        <f t="shared" si="534"/>
        <v>0</v>
      </c>
      <c r="DL480" s="884">
        <f t="shared" si="517"/>
        <v>0</v>
      </c>
      <c r="DM480" s="888">
        <f t="shared" si="538"/>
        <v>0</v>
      </c>
      <c r="DN480" s="886">
        <f t="shared" si="518"/>
        <v>0</v>
      </c>
      <c r="DO480" s="886">
        <f t="shared" si="477"/>
        <v>0</v>
      </c>
      <c r="DP480" s="888">
        <f t="shared" si="535"/>
        <v>0</v>
      </c>
      <c r="DQ480" s="886">
        <f t="shared" si="519"/>
        <v>0</v>
      </c>
      <c r="DR480" s="886">
        <f t="shared" si="478"/>
        <v>0</v>
      </c>
      <c r="DS480" s="888">
        <f t="shared" si="536"/>
        <v>0</v>
      </c>
      <c r="DT480" s="886">
        <f t="shared" si="520"/>
        <v>0</v>
      </c>
      <c r="DU480" s="886">
        <f t="shared" si="479"/>
        <v>0</v>
      </c>
      <c r="DV480" s="886">
        <f t="shared" si="521"/>
        <v>0</v>
      </c>
      <c r="DW480" s="888">
        <f t="shared" si="537"/>
        <v>0</v>
      </c>
      <c r="DX480" s="886">
        <f t="shared" si="522"/>
        <v>0</v>
      </c>
      <c r="DY480" s="886">
        <f t="shared" si="523"/>
        <v>0</v>
      </c>
      <c r="DZ480" s="954">
        <f t="shared" si="480"/>
        <v>0</v>
      </c>
      <c r="EA480" s="885">
        <f t="shared" si="524"/>
        <v>0</v>
      </c>
      <c r="EB480" s="885">
        <f t="shared" si="525"/>
        <v>0</v>
      </c>
      <c r="EC480" s="772"/>
      <c r="ED480" s="640"/>
      <c r="EE480" s="643"/>
      <c r="EF480" s="764"/>
      <c r="EG480" s="640"/>
      <c r="EH480" s="644"/>
      <c r="EI480" s="774">
        <f t="shared" si="526"/>
        <v>0</v>
      </c>
      <c r="EJ480" s="774">
        <f t="shared" si="527"/>
        <v>0</v>
      </c>
      <c r="EK480" s="775">
        <f t="shared" si="528"/>
        <v>0</v>
      </c>
      <c r="EL480" s="772"/>
      <c r="EM480" s="767"/>
      <c r="EN480" s="770"/>
      <c r="EO480" s="772"/>
      <c r="EP480" s="640"/>
      <c r="EQ480" s="644"/>
      <c r="ER480" s="772"/>
      <c r="ES480" s="640"/>
      <c r="ET480" s="770"/>
      <c r="EU480" s="774">
        <f t="shared" si="529"/>
        <v>0</v>
      </c>
      <c r="EV480" s="774">
        <f t="shared" si="530"/>
        <v>0</v>
      </c>
      <c r="EW480" s="775">
        <f t="shared" si="531"/>
        <v>0</v>
      </c>
      <c r="EX480" s="772"/>
      <c r="EY480" s="767"/>
      <c r="EZ480" s="770"/>
    </row>
    <row r="481" spans="1:156">
      <c r="A481" s="621" t="s">
        <v>76</v>
      </c>
      <c r="B481" s="627" t="s">
        <v>671</v>
      </c>
      <c r="C481" s="846"/>
      <c r="D481" s="628">
        <v>228431</v>
      </c>
      <c r="E481" s="628">
        <v>3</v>
      </c>
      <c r="F481" s="762">
        <v>1771</v>
      </c>
      <c r="G481" s="763">
        <v>2020</v>
      </c>
      <c r="H481" s="763">
        <v>2369</v>
      </c>
      <c r="I481" s="764">
        <v>2288</v>
      </c>
      <c r="J481" s="764">
        <v>2528</v>
      </c>
      <c r="K481" s="764">
        <v>2592</v>
      </c>
      <c r="L481" s="639">
        <v>2365</v>
      </c>
      <c r="M481" s="762">
        <v>2266</v>
      </c>
      <c r="N481" s="763">
        <v>2227</v>
      </c>
      <c r="O481" s="766">
        <v>2191</v>
      </c>
      <c r="P481" s="766">
        <v>2024</v>
      </c>
      <c r="Q481" s="763">
        <v>1852</v>
      </c>
      <c r="R481" s="763">
        <v>1748</v>
      </c>
      <c r="S481" s="763">
        <v>1994</v>
      </c>
      <c r="T481" s="763">
        <v>2318</v>
      </c>
      <c r="U481" s="763">
        <v>2263</v>
      </c>
      <c r="V481" s="764">
        <v>2480</v>
      </c>
      <c r="W481" s="640">
        <v>2553</v>
      </c>
      <c r="X481" s="639">
        <v>2280</v>
      </c>
      <c r="Y481" s="762"/>
      <c r="Z481" s="763"/>
      <c r="AA481" s="763"/>
      <c r="AB481" s="763">
        <v>18</v>
      </c>
      <c r="AC481" s="764">
        <v>13</v>
      </c>
      <c r="AD481" s="640">
        <v>12</v>
      </c>
      <c r="AE481" s="763">
        <v>27</v>
      </c>
      <c r="AF481" s="763"/>
      <c r="AG481" s="763"/>
      <c r="AH481" s="764"/>
      <c r="AI481" s="640"/>
      <c r="AJ481" s="641"/>
      <c r="AK481" s="892">
        <f t="shared" si="481"/>
        <v>2266</v>
      </c>
      <c r="AL481" s="884">
        <f t="shared" si="482"/>
        <v>2266</v>
      </c>
      <c r="AM481" s="883">
        <f t="shared" si="483"/>
        <v>2227</v>
      </c>
      <c r="AN481" s="884">
        <f t="shared" si="484"/>
        <v>2227</v>
      </c>
      <c r="AO481" s="883">
        <f t="shared" si="485"/>
        <v>2191</v>
      </c>
      <c r="AP481" s="884">
        <f t="shared" si="486"/>
        <v>2191</v>
      </c>
      <c r="AQ481" s="768">
        <f t="shared" si="487"/>
        <v>2006</v>
      </c>
      <c r="AR481" s="883">
        <f t="shared" si="488"/>
        <v>1839</v>
      </c>
      <c r="AS481" s="886">
        <f t="shared" si="489"/>
        <v>1839</v>
      </c>
      <c r="AT481" s="888">
        <f t="shared" si="490"/>
        <v>1736</v>
      </c>
      <c r="AU481" s="886">
        <f t="shared" si="491"/>
        <v>1736</v>
      </c>
      <c r="AV481" s="886">
        <f t="shared" si="492"/>
        <v>1736</v>
      </c>
      <c r="AW481" s="888">
        <f t="shared" si="493"/>
        <v>1967</v>
      </c>
      <c r="AX481" s="886">
        <f t="shared" si="494"/>
        <v>1967</v>
      </c>
      <c r="AY481" s="886">
        <f t="shared" si="495"/>
        <v>1967</v>
      </c>
      <c r="AZ481" s="888">
        <f t="shared" si="496"/>
        <v>2318</v>
      </c>
      <c r="BA481" s="884">
        <f t="shared" si="497"/>
        <v>2318</v>
      </c>
      <c r="BB481" s="883">
        <f t="shared" si="498"/>
        <v>2263</v>
      </c>
      <c r="BC481" s="884">
        <f t="shared" si="499"/>
        <v>2263</v>
      </c>
      <c r="BD481" s="883">
        <f t="shared" si="500"/>
        <v>2480</v>
      </c>
      <c r="BE481" s="886">
        <f t="shared" si="501"/>
        <v>2480</v>
      </c>
      <c r="BF481" s="886">
        <f t="shared" si="502"/>
        <v>2480</v>
      </c>
      <c r="BG481" s="888">
        <f t="shared" si="503"/>
        <v>2553</v>
      </c>
      <c r="BH481" s="886">
        <f t="shared" si="504"/>
        <v>2553</v>
      </c>
      <c r="BI481" s="886">
        <f t="shared" si="505"/>
        <v>2553</v>
      </c>
      <c r="BJ481" s="890">
        <f t="shared" si="506"/>
        <v>2280</v>
      </c>
      <c r="BK481" s="885">
        <f t="shared" si="507"/>
        <v>2280</v>
      </c>
      <c r="BL481" s="885">
        <f t="shared" si="508"/>
        <v>2280</v>
      </c>
      <c r="BM481" s="762">
        <v>1618</v>
      </c>
      <c r="BN481" s="764">
        <v>1629</v>
      </c>
      <c r="BO481" s="639">
        <v>1475</v>
      </c>
      <c r="BP481" s="763">
        <v>508</v>
      </c>
      <c r="BQ481" s="764">
        <v>504</v>
      </c>
      <c r="BR481" s="642">
        <v>450</v>
      </c>
      <c r="BS481" s="768">
        <f t="shared" si="509"/>
        <v>354</v>
      </c>
      <c r="BT481" s="768">
        <f t="shared" si="510"/>
        <v>420</v>
      </c>
      <c r="BU481" s="771">
        <f t="shared" si="511"/>
        <v>355</v>
      </c>
      <c r="BV481" s="772">
        <v>808</v>
      </c>
      <c r="BW481" s="767">
        <v>775</v>
      </c>
      <c r="BX481" s="847">
        <v>866</v>
      </c>
      <c r="BY481" s="772">
        <v>66</v>
      </c>
      <c r="BZ481" s="640">
        <v>48</v>
      </c>
      <c r="CA481" s="847">
        <v>65</v>
      </c>
      <c r="CB481" s="772">
        <v>709</v>
      </c>
      <c r="CC481" s="640">
        <v>665</v>
      </c>
      <c r="CD481" s="847">
        <v>744</v>
      </c>
      <c r="CE481" s="773">
        <f t="shared" si="512"/>
        <v>256</v>
      </c>
      <c r="CF481" s="774">
        <f t="shared" si="513"/>
        <v>248</v>
      </c>
      <c r="CG481" s="775">
        <f t="shared" si="514"/>
        <v>292</v>
      </c>
      <c r="CH481" s="772">
        <v>858</v>
      </c>
      <c r="CI481" s="640">
        <v>928</v>
      </c>
      <c r="CJ481" s="642">
        <v>930</v>
      </c>
      <c r="CK481" s="872"/>
      <c r="CL481" s="720"/>
      <c r="CM481" s="764"/>
      <c r="CN481" s="764"/>
      <c r="CO481" s="640"/>
      <c r="CP481" s="780"/>
      <c r="CQ481" s="721"/>
      <c r="CR481" s="720"/>
      <c r="CS481" s="720"/>
      <c r="CT481" s="720"/>
      <c r="CU481" s="720"/>
      <c r="CV481" s="764"/>
      <c r="CW481" s="640"/>
      <c r="CX481" s="641"/>
      <c r="CY481" s="721"/>
      <c r="CZ481" s="720"/>
      <c r="DA481" s="720"/>
      <c r="DB481" s="720"/>
      <c r="DC481" s="720"/>
      <c r="DD481" s="640"/>
      <c r="DE481" s="640"/>
      <c r="DF481" s="641"/>
      <c r="DG481" s="892">
        <f t="shared" si="532"/>
        <v>0</v>
      </c>
      <c r="DH481" s="884">
        <f t="shared" si="515"/>
        <v>0</v>
      </c>
      <c r="DI481" s="883">
        <f t="shared" si="533"/>
        <v>0</v>
      </c>
      <c r="DJ481" s="884">
        <f t="shared" si="516"/>
        <v>0</v>
      </c>
      <c r="DK481" s="883">
        <f t="shared" si="534"/>
        <v>0</v>
      </c>
      <c r="DL481" s="884">
        <f t="shared" si="517"/>
        <v>0</v>
      </c>
      <c r="DM481" s="888">
        <f t="shared" si="538"/>
        <v>0</v>
      </c>
      <c r="DN481" s="886">
        <f t="shared" si="518"/>
        <v>0</v>
      </c>
      <c r="DO481" s="886">
        <f t="shared" si="477"/>
        <v>0</v>
      </c>
      <c r="DP481" s="888">
        <f t="shared" si="535"/>
        <v>0</v>
      </c>
      <c r="DQ481" s="886">
        <f t="shared" si="519"/>
        <v>0</v>
      </c>
      <c r="DR481" s="886">
        <f t="shared" si="478"/>
        <v>0</v>
      </c>
      <c r="DS481" s="888">
        <f t="shared" si="536"/>
        <v>0</v>
      </c>
      <c r="DT481" s="886">
        <f t="shared" si="520"/>
        <v>0</v>
      </c>
      <c r="DU481" s="886">
        <f t="shared" si="479"/>
        <v>0</v>
      </c>
      <c r="DV481" s="886">
        <f t="shared" si="521"/>
        <v>0</v>
      </c>
      <c r="DW481" s="888">
        <f t="shared" si="537"/>
        <v>0</v>
      </c>
      <c r="DX481" s="886">
        <f t="shared" si="522"/>
        <v>0</v>
      </c>
      <c r="DY481" s="886">
        <f t="shared" si="523"/>
        <v>0</v>
      </c>
      <c r="DZ481" s="954">
        <f t="shared" si="480"/>
        <v>0</v>
      </c>
      <c r="EA481" s="885">
        <f t="shared" si="524"/>
        <v>0</v>
      </c>
      <c r="EB481" s="885">
        <f t="shared" si="525"/>
        <v>0</v>
      </c>
      <c r="EC481" s="772"/>
      <c r="ED481" s="640"/>
      <c r="EE481" s="643"/>
      <c r="EF481" s="764"/>
      <c r="EG481" s="640"/>
      <c r="EH481" s="644"/>
      <c r="EI481" s="774">
        <f t="shared" si="526"/>
        <v>0</v>
      </c>
      <c r="EJ481" s="774">
        <f t="shared" si="527"/>
        <v>0</v>
      </c>
      <c r="EK481" s="775">
        <f t="shared" si="528"/>
        <v>0</v>
      </c>
      <c r="EL481" s="772"/>
      <c r="EM481" s="767"/>
      <c r="EN481" s="770"/>
      <c r="EO481" s="772"/>
      <c r="EP481" s="640"/>
      <c r="EQ481" s="644"/>
      <c r="ER481" s="772"/>
      <c r="ES481" s="640"/>
      <c r="ET481" s="770"/>
      <c r="EU481" s="774">
        <f t="shared" si="529"/>
        <v>0</v>
      </c>
      <c r="EV481" s="774">
        <f t="shared" si="530"/>
        <v>0</v>
      </c>
      <c r="EW481" s="775">
        <f t="shared" si="531"/>
        <v>0</v>
      </c>
      <c r="EX481" s="772"/>
      <c r="EY481" s="767"/>
      <c r="EZ481" s="770"/>
    </row>
    <row r="482" spans="1:156">
      <c r="A482" s="621" t="s">
        <v>76</v>
      </c>
      <c r="B482" s="622" t="s">
        <v>672</v>
      </c>
      <c r="C482" s="846"/>
      <c r="D482" s="623">
        <v>228501</v>
      </c>
      <c r="E482" s="624">
        <v>3</v>
      </c>
      <c r="F482" s="762">
        <v>299</v>
      </c>
      <c r="G482" s="763">
        <v>341</v>
      </c>
      <c r="H482" s="763">
        <v>272</v>
      </c>
      <c r="I482" s="764">
        <v>265</v>
      </c>
      <c r="J482" s="764">
        <v>333</v>
      </c>
      <c r="K482" s="764">
        <v>382</v>
      </c>
      <c r="L482" s="642">
        <v>337</v>
      </c>
      <c r="M482" s="762">
        <v>227</v>
      </c>
      <c r="N482" s="763">
        <v>252</v>
      </c>
      <c r="O482" s="766">
        <v>333</v>
      </c>
      <c r="P482" s="766">
        <v>324</v>
      </c>
      <c r="Q482" s="763">
        <v>361</v>
      </c>
      <c r="R482" s="763">
        <v>200</v>
      </c>
      <c r="S482" s="763">
        <v>260</v>
      </c>
      <c r="T482" s="763">
        <v>190</v>
      </c>
      <c r="U482" s="763">
        <v>253</v>
      </c>
      <c r="V482" s="764">
        <v>314</v>
      </c>
      <c r="W482" s="640">
        <v>374</v>
      </c>
      <c r="X482" s="642">
        <v>330</v>
      </c>
      <c r="Y482" s="762"/>
      <c r="Z482" s="763"/>
      <c r="AA482" s="763"/>
      <c r="AB482" s="763">
        <v>6</v>
      </c>
      <c r="AC482" s="764">
        <v>4</v>
      </c>
      <c r="AD482" s="640">
        <v>5</v>
      </c>
      <c r="AE482" s="763">
        <v>8</v>
      </c>
      <c r="AF482" s="763"/>
      <c r="AG482" s="763"/>
      <c r="AH482" s="764"/>
      <c r="AI482" s="640"/>
      <c r="AJ482" s="641"/>
      <c r="AK482" s="892">
        <f t="shared" si="481"/>
        <v>227</v>
      </c>
      <c r="AL482" s="884">
        <f t="shared" si="482"/>
        <v>227</v>
      </c>
      <c r="AM482" s="883">
        <f t="shared" si="483"/>
        <v>252</v>
      </c>
      <c r="AN482" s="884">
        <f t="shared" si="484"/>
        <v>252</v>
      </c>
      <c r="AO482" s="883">
        <f t="shared" si="485"/>
        <v>333</v>
      </c>
      <c r="AP482" s="884">
        <f t="shared" si="486"/>
        <v>333</v>
      </c>
      <c r="AQ482" s="768">
        <f t="shared" si="487"/>
        <v>318</v>
      </c>
      <c r="AR482" s="883">
        <f t="shared" si="488"/>
        <v>357</v>
      </c>
      <c r="AS482" s="886">
        <f t="shared" si="489"/>
        <v>357</v>
      </c>
      <c r="AT482" s="888">
        <f t="shared" si="490"/>
        <v>195</v>
      </c>
      <c r="AU482" s="886">
        <f t="shared" si="491"/>
        <v>195</v>
      </c>
      <c r="AV482" s="886">
        <f t="shared" si="492"/>
        <v>195</v>
      </c>
      <c r="AW482" s="888">
        <f t="shared" si="493"/>
        <v>252</v>
      </c>
      <c r="AX482" s="886">
        <f t="shared" si="494"/>
        <v>252</v>
      </c>
      <c r="AY482" s="886">
        <f t="shared" si="495"/>
        <v>252</v>
      </c>
      <c r="AZ482" s="888">
        <f t="shared" si="496"/>
        <v>190</v>
      </c>
      <c r="BA482" s="884">
        <f t="shared" si="497"/>
        <v>190</v>
      </c>
      <c r="BB482" s="883">
        <f t="shared" si="498"/>
        <v>253</v>
      </c>
      <c r="BC482" s="884">
        <f t="shared" si="499"/>
        <v>253</v>
      </c>
      <c r="BD482" s="883">
        <f t="shared" si="500"/>
        <v>314</v>
      </c>
      <c r="BE482" s="886">
        <f t="shared" si="501"/>
        <v>314</v>
      </c>
      <c r="BF482" s="886">
        <f t="shared" si="502"/>
        <v>314</v>
      </c>
      <c r="BG482" s="888">
        <f t="shared" si="503"/>
        <v>374</v>
      </c>
      <c r="BH482" s="886">
        <f t="shared" si="504"/>
        <v>374</v>
      </c>
      <c r="BI482" s="886">
        <f t="shared" si="505"/>
        <v>374</v>
      </c>
      <c r="BJ482" s="890">
        <f t="shared" si="506"/>
        <v>330</v>
      </c>
      <c r="BK482" s="885">
        <f t="shared" si="507"/>
        <v>330</v>
      </c>
      <c r="BL482" s="885">
        <f t="shared" si="508"/>
        <v>330</v>
      </c>
      <c r="BM482" s="762">
        <v>150</v>
      </c>
      <c r="BN482" s="764">
        <v>166</v>
      </c>
      <c r="BO482" s="642">
        <v>167</v>
      </c>
      <c r="BP482" s="763">
        <v>56</v>
      </c>
      <c r="BQ482" s="764">
        <v>81</v>
      </c>
      <c r="BR482" s="642">
        <v>57</v>
      </c>
      <c r="BS482" s="768">
        <f t="shared" si="509"/>
        <v>108</v>
      </c>
      <c r="BT482" s="768">
        <f t="shared" si="510"/>
        <v>127</v>
      </c>
      <c r="BU482" s="771">
        <f t="shared" si="511"/>
        <v>106</v>
      </c>
      <c r="BV482" s="772">
        <v>82</v>
      </c>
      <c r="BW482" s="767">
        <v>44</v>
      </c>
      <c r="BX482" s="847">
        <v>63</v>
      </c>
      <c r="BY482" s="772">
        <v>18</v>
      </c>
      <c r="BZ482" s="640">
        <v>5</v>
      </c>
      <c r="CA482" s="847">
        <v>13</v>
      </c>
      <c r="CB482" s="772">
        <v>128</v>
      </c>
      <c r="CC482" s="640">
        <v>79</v>
      </c>
      <c r="CD482" s="847">
        <v>97</v>
      </c>
      <c r="CE482" s="773">
        <f t="shared" si="512"/>
        <v>129</v>
      </c>
      <c r="CF482" s="774">
        <f t="shared" si="513"/>
        <v>67</v>
      </c>
      <c r="CG482" s="775">
        <f t="shared" si="514"/>
        <v>79</v>
      </c>
      <c r="CH482" s="772">
        <v>59</v>
      </c>
      <c r="CI482" s="640">
        <v>55</v>
      </c>
      <c r="CJ482" s="642">
        <v>83</v>
      </c>
      <c r="CK482" s="872"/>
      <c r="CL482" s="720"/>
      <c r="CM482" s="764"/>
      <c r="CN482" s="764"/>
      <c r="CO482" s="640"/>
      <c r="CP482" s="780"/>
      <c r="CQ482" s="721"/>
      <c r="CR482" s="720"/>
      <c r="CS482" s="720"/>
      <c r="CT482" s="720"/>
      <c r="CU482" s="720"/>
      <c r="CV482" s="764"/>
      <c r="CW482" s="640"/>
      <c r="CX482" s="641"/>
      <c r="CY482" s="721"/>
      <c r="CZ482" s="720"/>
      <c r="DA482" s="720"/>
      <c r="DB482" s="720"/>
      <c r="DC482" s="720"/>
      <c r="DD482" s="640"/>
      <c r="DE482" s="640"/>
      <c r="DF482" s="641"/>
      <c r="DG482" s="892">
        <f t="shared" si="532"/>
        <v>0</v>
      </c>
      <c r="DH482" s="884">
        <f t="shared" si="515"/>
        <v>0</v>
      </c>
      <c r="DI482" s="883">
        <f t="shared" si="533"/>
        <v>0</v>
      </c>
      <c r="DJ482" s="884">
        <f t="shared" si="516"/>
        <v>0</v>
      </c>
      <c r="DK482" s="883">
        <f t="shared" si="534"/>
        <v>0</v>
      </c>
      <c r="DL482" s="884">
        <f t="shared" si="517"/>
        <v>0</v>
      </c>
      <c r="DM482" s="888">
        <f t="shared" si="538"/>
        <v>0</v>
      </c>
      <c r="DN482" s="886">
        <f t="shared" si="518"/>
        <v>0</v>
      </c>
      <c r="DO482" s="886">
        <f t="shared" si="477"/>
        <v>0</v>
      </c>
      <c r="DP482" s="888">
        <f t="shared" si="535"/>
        <v>0</v>
      </c>
      <c r="DQ482" s="886">
        <f t="shared" si="519"/>
        <v>0</v>
      </c>
      <c r="DR482" s="886">
        <f t="shared" si="478"/>
        <v>0</v>
      </c>
      <c r="DS482" s="888">
        <f t="shared" si="536"/>
        <v>0</v>
      </c>
      <c r="DT482" s="886">
        <f t="shared" si="520"/>
        <v>0</v>
      </c>
      <c r="DU482" s="886">
        <f t="shared" si="479"/>
        <v>0</v>
      </c>
      <c r="DV482" s="886">
        <f t="shared" si="521"/>
        <v>0</v>
      </c>
      <c r="DW482" s="888">
        <f t="shared" si="537"/>
        <v>0</v>
      </c>
      <c r="DX482" s="886">
        <f t="shared" si="522"/>
        <v>0</v>
      </c>
      <c r="DY482" s="886">
        <f t="shared" si="523"/>
        <v>0</v>
      </c>
      <c r="DZ482" s="954">
        <f t="shared" si="480"/>
        <v>0</v>
      </c>
      <c r="EA482" s="885">
        <f t="shared" si="524"/>
        <v>0</v>
      </c>
      <c r="EB482" s="885">
        <f t="shared" si="525"/>
        <v>0</v>
      </c>
      <c r="EC482" s="772"/>
      <c r="ED482" s="640"/>
      <c r="EE482" s="643"/>
      <c r="EF482" s="764"/>
      <c r="EG482" s="640"/>
      <c r="EH482" s="644"/>
      <c r="EI482" s="774">
        <f t="shared" si="526"/>
        <v>0</v>
      </c>
      <c r="EJ482" s="774">
        <f t="shared" si="527"/>
        <v>0</v>
      </c>
      <c r="EK482" s="775">
        <f t="shared" si="528"/>
        <v>0</v>
      </c>
      <c r="EL482" s="772"/>
      <c r="EM482" s="767"/>
      <c r="EN482" s="770"/>
      <c r="EO482" s="772"/>
      <c r="EP482" s="640"/>
      <c r="EQ482" s="644"/>
      <c r="ER482" s="772"/>
      <c r="ES482" s="640"/>
      <c r="ET482" s="770"/>
      <c r="EU482" s="774">
        <f t="shared" si="529"/>
        <v>0</v>
      </c>
      <c r="EV482" s="774">
        <f t="shared" si="530"/>
        <v>0</v>
      </c>
      <c r="EW482" s="775">
        <f t="shared" si="531"/>
        <v>0</v>
      </c>
      <c r="EX482" s="772"/>
      <c r="EY482" s="767"/>
      <c r="EZ482" s="770"/>
    </row>
    <row r="483" spans="1:156">
      <c r="A483" s="621" t="s">
        <v>76</v>
      </c>
      <c r="B483" s="627" t="s">
        <v>673</v>
      </c>
      <c r="C483" s="846"/>
      <c r="D483" s="628">
        <v>228529</v>
      </c>
      <c r="E483" s="628">
        <v>3</v>
      </c>
      <c r="F483" s="762">
        <v>1220</v>
      </c>
      <c r="G483" s="763">
        <v>1233</v>
      </c>
      <c r="H483" s="763">
        <v>1278</v>
      </c>
      <c r="I483" s="764">
        <v>1216</v>
      </c>
      <c r="J483" s="764">
        <v>1295</v>
      </c>
      <c r="K483" s="764">
        <v>1232</v>
      </c>
      <c r="L483" s="639">
        <v>1468</v>
      </c>
      <c r="M483" s="762">
        <v>590</v>
      </c>
      <c r="N483" s="763">
        <v>453</v>
      </c>
      <c r="O483" s="766">
        <v>751</v>
      </c>
      <c r="P483" s="766">
        <v>952</v>
      </c>
      <c r="Q483" s="763">
        <v>1285</v>
      </c>
      <c r="R483" s="763">
        <v>1196</v>
      </c>
      <c r="S483" s="763">
        <v>1204</v>
      </c>
      <c r="T483" s="763">
        <v>1256</v>
      </c>
      <c r="U483" s="763">
        <v>1190</v>
      </c>
      <c r="V483" s="764">
        <v>1274</v>
      </c>
      <c r="W483" s="640">
        <v>1207</v>
      </c>
      <c r="X483" s="639">
        <v>1439</v>
      </c>
      <c r="Y483" s="762"/>
      <c r="Z483" s="763"/>
      <c r="AA483" s="763"/>
      <c r="AB483" s="763">
        <v>10</v>
      </c>
      <c r="AC483" s="764">
        <v>9</v>
      </c>
      <c r="AD483" s="640">
        <v>18</v>
      </c>
      <c r="AE483" s="763">
        <v>16</v>
      </c>
      <c r="AF483" s="763"/>
      <c r="AG483" s="763"/>
      <c r="AH483" s="764"/>
      <c r="AI483" s="640"/>
      <c r="AJ483" s="641"/>
      <c r="AK483" s="892">
        <f t="shared" si="481"/>
        <v>590</v>
      </c>
      <c r="AL483" s="884">
        <f t="shared" si="482"/>
        <v>590</v>
      </c>
      <c r="AM483" s="883">
        <f t="shared" si="483"/>
        <v>453</v>
      </c>
      <c r="AN483" s="884">
        <f t="shared" si="484"/>
        <v>453</v>
      </c>
      <c r="AO483" s="883">
        <f t="shared" si="485"/>
        <v>751</v>
      </c>
      <c r="AP483" s="884">
        <f t="shared" si="486"/>
        <v>751</v>
      </c>
      <c r="AQ483" s="768">
        <f t="shared" si="487"/>
        <v>942</v>
      </c>
      <c r="AR483" s="883">
        <f t="shared" si="488"/>
        <v>1276</v>
      </c>
      <c r="AS483" s="886">
        <f t="shared" si="489"/>
        <v>1276</v>
      </c>
      <c r="AT483" s="888">
        <f t="shared" si="490"/>
        <v>1178</v>
      </c>
      <c r="AU483" s="886">
        <f t="shared" si="491"/>
        <v>1178</v>
      </c>
      <c r="AV483" s="886">
        <f t="shared" si="492"/>
        <v>1178</v>
      </c>
      <c r="AW483" s="888">
        <f t="shared" si="493"/>
        <v>1188</v>
      </c>
      <c r="AX483" s="886">
        <f t="shared" si="494"/>
        <v>1188</v>
      </c>
      <c r="AY483" s="886">
        <f t="shared" si="495"/>
        <v>1188</v>
      </c>
      <c r="AZ483" s="888">
        <f t="shared" si="496"/>
        <v>1256</v>
      </c>
      <c r="BA483" s="884">
        <f t="shared" si="497"/>
        <v>1256</v>
      </c>
      <c r="BB483" s="883">
        <f t="shared" si="498"/>
        <v>1190</v>
      </c>
      <c r="BC483" s="884">
        <f t="shared" si="499"/>
        <v>1190</v>
      </c>
      <c r="BD483" s="883">
        <f t="shared" si="500"/>
        <v>1274</v>
      </c>
      <c r="BE483" s="886">
        <f t="shared" si="501"/>
        <v>1274</v>
      </c>
      <c r="BF483" s="886">
        <f t="shared" si="502"/>
        <v>1274</v>
      </c>
      <c r="BG483" s="888">
        <f t="shared" si="503"/>
        <v>1207</v>
      </c>
      <c r="BH483" s="886">
        <f t="shared" si="504"/>
        <v>1207</v>
      </c>
      <c r="BI483" s="886">
        <f t="shared" si="505"/>
        <v>1207</v>
      </c>
      <c r="BJ483" s="890">
        <f t="shared" si="506"/>
        <v>1439</v>
      </c>
      <c r="BK483" s="885">
        <f t="shared" si="507"/>
        <v>1439</v>
      </c>
      <c r="BL483" s="885">
        <f t="shared" si="508"/>
        <v>1439</v>
      </c>
      <c r="BM483" s="762">
        <v>845</v>
      </c>
      <c r="BN483" s="764">
        <v>818</v>
      </c>
      <c r="BO483" s="642">
        <v>960</v>
      </c>
      <c r="BP483" s="763">
        <v>232</v>
      </c>
      <c r="BQ483" s="764">
        <v>183</v>
      </c>
      <c r="BR483" s="642">
        <v>227</v>
      </c>
      <c r="BS483" s="768">
        <f t="shared" si="509"/>
        <v>197</v>
      </c>
      <c r="BT483" s="768">
        <f t="shared" si="510"/>
        <v>206</v>
      </c>
      <c r="BU483" s="771">
        <f t="shared" si="511"/>
        <v>252</v>
      </c>
      <c r="BV483" s="772">
        <v>498</v>
      </c>
      <c r="BW483" s="767">
        <v>442</v>
      </c>
      <c r="BX483" s="847">
        <v>466</v>
      </c>
      <c r="BY483" s="772">
        <v>50</v>
      </c>
      <c r="BZ483" s="640">
        <v>72</v>
      </c>
      <c r="CA483" s="847">
        <v>62</v>
      </c>
      <c r="CB483" s="772">
        <v>446</v>
      </c>
      <c r="CC483" s="640">
        <v>448</v>
      </c>
      <c r="CD483" s="847">
        <v>420</v>
      </c>
      <c r="CE483" s="773">
        <f t="shared" si="512"/>
        <v>282</v>
      </c>
      <c r="CF483" s="774">
        <f t="shared" si="513"/>
        <v>216</v>
      </c>
      <c r="CG483" s="775">
        <f t="shared" si="514"/>
        <v>240</v>
      </c>
      <c r="CH483" s="772">
        <v>291</v>
      </c>
      <c r="CI483" s="640">
        <v>225</v>
      </c>
      <c r="CJ483" s="642">
        <v>304</v>
      </c>
      <c r="CK483" s="872"/>
      <c r="CL483" s="720"/>
      <c r="CM483" s="764"/>
      <c r="CN483" s="764"/>
      <c r="CO483" s="640"/>
      <c r="CP483" s="780"/>
      <c r="CQ483" s="721"/>
      <c r="CR483" s="720"/>
      <c r="CS483" s="720"/>
      <c r="CT483" s="720"/>
      <c r="CU483" s="720"/>
      <c r="CV483" s="764"/>
      <c r="CW483" s="640"/>
      <c r="CX483" s="641"/>
      <c r="CY483" s="721"/>
      <c r="CZ483" s="720"/>
      <c r="DA483" s="720"/>
      <c r="DB483" s="720"/>
      <c r="DC483" s="720"/>
      <c r="DD483" s="640"/>
      <c r="DE483" s="640"/>
      <c r="DF483" s="641"/>
      <c r="DG483" s="892">
        <f t="shared" si="532"/>
        <v>0</v>
      </c>
      <c r="DH483" s="884">
        <f t="shared" si="515"/>
        <v>0</v>
      </c>
      <c r="DI483" s="883">
        <f t="shared" si="533"/>
        <v>0</v>
      </c>
      <c r="DJ483" s="884">
        <f t="shared" si="516"/>
        <v>0</v>
      </c>
      <c r="DK483" s="883">
        <f t="shared" si="534"/>
        <v>0</v>
      </c>
      <c r="DL483" s="884">
        <f t="shared" si="517"/>
        <v>0</v>
      </c>
      <c r="DM483" s="888">
        <f t="shared" si="538"/>
        <v>0</v>
      </c>
      <c r="DN483" s="886">
        <f t="shared" si="518"/>
        <v>0</v>
      </c>
      <c r="DO483" s="886">
        <f t="shared" si="477"/>
        <v>0</v>
      </c>
      <c r="DP483" s="888">
        <f t="shared" si="535"/>
        <v>0</v>
      </c>
      <c r="DQ483" s="886">
        <f t="shared" si="519"/>
        <v>0</v>
      </c>
      <c r="DR483" s="886">
        <f t="shared" si="478"/>
        <v>0</v>
      </c>
      <c r="DS483" s="888">
        <f t="shared" si="536"/>
        <v>0</v>
      </c>
      <c r="DT483" s="886">
        <f t="shared" si="520"/>
        <v>0</v>
      </c>
      <c r="DU483" s="886">
        <f t="shared" si="479"/>
        <v>0</v>
      </c>
      <c r="DV483" s="886">
        <f t="shared" si="521"/>
        <v>0</v>
      </c>
      <c r="DW483" s="888">
        <f t="shared" si="537"/>
        <v>0</v>
      </c>
      <c r="DX483" s="886">
        <f t="shared" si="522"/>
        <v>0</v>
      </c>
      <c r="DY483" s="886">
        <f t="shared" si="523"/>
        <v>0</v>
      </c>
      <c r="DZ483" s="954">
        <f t="shared" si="480"/>
        <v>0</v>
      </c>
      <c r="EA483" s="885">
        <f t="shared" si="524"/>
        <v>0</v>
      </c>
      <c r="EB483" s="885">
        <f t="shared" si="525"/>
        <v>0</v>
      </c>
      <c r="EC483" s="772"/>
      <c r="ED483" s="640"/>
      <c r="EE483" s="643"/>
      <c r="EF483" s="764"/>
      <c r="EG483" s="640"/>
      <c r="EH483" s="644"/>
      <c r="EI483" s="774">
        <f t="shared" si="526"/>
        <v>0</v>
      </c>
      <c r="EJ483" s="774">
        <f t="shared" si="527"/>
        <v>0</v>
      </c>
      <c r="EK483" s="775">
        <f t="shared" si="528"/>
        <v>0</v>
      </c>
      <c r="EL483" s="772"/>
      <c r="EM483" s="767"/>
      <c r="EN483" s="770"/>
      <c r="EO483" s="772"/>
      <c r="EP483" s="640"/>
      <c r="EQ483" s="644"/>
      <c r="ER483" s="772"/>
      <c r="ES483" s="640"/>
      <c r="ET483" s="770"/>
      <c r="EU483" s="774">
        <f t="shared" si="529"/>
        <v>0</v>
      </c>
      <c r="EV483" s="774">
        <f t="shared" si="530"/>
        <v>0</v>
      </c>
      <c r="EW483" s="775">
        <f t="shared" si="531"/>
        <v>0</v>
      </c>
      <c r="EX483" s="772"/>
      <c r="EY483" s="767"/>
      <c r="EZ483" s="770"/>
    </row>
    <row r="484" spans="1:156">
      <c r="A484" s="621" t="s">
        <v>76</v>
      </c>
      <c r="B484" s="622" t="s">
        <v>674</v>
      </c>
      <c r="C484" s="846"/>
      <c r="D484" s="623">
        <v>226152</v>
      </c>
      <c r="E484" s="624">
        <v>3</v>
      </c>
      <c r="F484" s="762">
        <v>525</v>
      </c>
      <c r="G484" s="763">
        <v>434</v>
      </c>
      <c r="H484" s="763">
        <v>650</v>
      </c>
      <c r="I484" s="764">
        <v>703</v>
      </c>
      <c r="J484" s="764">
        <v>713</v>
      </c>
      <c r="K484" s="764">
        <v>804</v>
      </c>
      <c r="L484" s="642">
        <v>980</v>
      </c>
      <c r="M484" s="762">
        <v>264</v>
      </c>
      <c r="N484" s="763">
        <v>263</v>
      </c>
      <c r="O484" s="766">
        <v>320</v>
      </c>
      <c r="P484" s="766">
        <v>346</v>
      </c>
      <c r="Q484" s="763">
        <v>440</v>
      </c>
      <c r="R484" s="763">
        <v>446</v>
      </c>
      <c r="S484" s="763">
        <v>394</v>
      </c>
      <c r="T484" s="763">
        <v>602</v>
      </c>
      <c r="U484" s="763">
        <v>674</v>
      </c>
      <c r="V484" s="764">
        <v>685</v>
      </c>
      <c r="W484" s="640">
        <v>795</v>
      </c>
      <c r="X484" s="642">
        <v>953</v>
      </c>
      <c r="Y484" s="762"/>
      <c r="Z484" s="763"/>
      <c r="AA484" s="763"/>
      <c r="AB484" s="763">
        <v>2</v>
      </c>
      <c r="AC484" s="764">
        <v>3</v>
      </c>
      <c r="AD484" s="640">
        <v>3</v>
      </c>
      <c r="AE484" s="763">
        <v>2</v>
      </c>
      <c r="AF484" s="763"/>
      <c r="AG484" s="763"/>
      <c r="AH484" s="764"/>
      <c r="AI484" s="640"/>
      <c r="AJ484" s="641"/>
      <c r="AK484" s="892">
        <f t="shared" si="481"/>
        <v>264</v>
      </c>
      <c r="AL484" s="884">
        <f t="shared" si="482"/>
        <v>264</v>
      </c>
      <c r="AM484" s="883">
        <f t="shared" si="483"/>
        <v>263</v>
      </c>
      <c r="AN484" s="884">
        <f t="shared" si="484"/>
        <v>263</v>
      </c>
      <c r="AO484" s="883">
        <f t="shared" si="485"/>
        <v>320</v>
      </c>
      <c r="AP484" s="884">
        <f t="shared" si="486"/>
        <v>320</v>
      </c>
      <c r="AQ484" s="768">
        <f t="shared" si="487"/>
        <v>344</v>
      </c>
      <c r="AR484" s="883">
        <f t="shared" si="488"/>
        <v>437</v>
      </c>
      <c r="AS484" s="886">
        <f t="shared" si="489"/>
        <v>437</v>
      </c>
      <c r="AT484" s="888">
        <f t="shared" si="490"/>
        <v>443</v>
      </c>
      <c r="AU484" s="886">
        <f t="shared" si="491"/>
        <v>443</v>
      </c>
      <c r="AV484" s="886">
        <f t="shared" si="492"/>
        <v>443</v>
      </c>
      <c r="AW484" s="888">
        <f t="shared" si="493"/>
        <v>392</v>
      </c>
      <c r="AX484" s="886">
        <f t="shared" si="494"/>
        <v>392</v>
      </c>
      <c r="AY484" s="886">
        <f t="shared" si="495"/>
        <v>392</v>
      </c>
      <c r="AZ484" s="888">
        <f t="shared" si="496"/>
        <v>602</v>
      </c>
      <c r="BA484" s="884">
        <f t="shared" si="497"/>
        <v>602</v>
      </c>
      <c r="BB484" s="883">
        <f t="shared" si="498"/>
        <v>674</v>
      </c>
      <c r="BC484" s="884">
        <f t="shared" si="499"/>
        <v>674</v>
      </c>
      <c r="BD484" s="883">
        <f t="shared" si="500"/>
        <v>685</v>
      </c>
      <c r="BE484" s="886">
        <f t="shared" si="501"/>
        <v>685</v>
      </c>
      <c r="BF484" s="886">
        <f t="shared" si="502"/>
        <v>685</v>
      </c>
      <c r="BG484" s="888">
        <f t="shared" si="503"/>
        <v>795</v>
      </c>
      <c r="BH484" s="886">
        <f t="shared" si="504"/>
        <v>795</v>
      </c>
      <c r="BI484" s="886">
        <f t="shared" si="505"/>
        <v>795</v>
      </c>
      <c r="BJ484" s="890">
        <f t="shared" si="506"/>
        <v>953</v>
      </c>
      <c r="BK484" s="885">
        <f t="shared" si="507"/>
        <v>953</v>
      </c>
      <c r="BL484" s="885">
        <f t="shared" si="508"/>
        <v>953</v>
      </c>
      <c r="BM484" s="762">
        <v>434</v>
      </c>
      <c r="BN484" s="764">
        <v>579</v>
      </c>
      <c r="BO484" s="642">
        <v>655</v>
      </c>
      <c r="BP484" s="763">
        <v>141</v>
      </c>
      <c r="BQ484" s="764">
        <v>102</v>
      </c>
      <c r="BR484" s="642">
        <v>135</v>
      </c>
      <c r="BS484" s="768">
        <f t="shared" si="509"/>
        <v>110</v>
      </c>
      <c r="BT484" s="768">
        <f t="shared" si="510"/>
        <v>114</v>
      </c>
      <c r="BU484" s="771">
        <f t="shared" si="511"/>
        <v>163</v>
      </c>
      <c r="BV484" s="772">
        <v>155</v>
      </c>
      <c r="BW484" s="767">
        <v>169</v>
      </c>
      <c r="BX484" s="847">
        <v>164</v>
      </c>
      <c r="BY484" s="772">
        <v>32</v>
      </c>
      <c r="BZ484" s="640">
        <v>41</v>
      </c>
      <c r="CA484" s="847">
        <v>30</v>
      </c>
      <c r="CB484" s="772">
        <v>174</v>
      </c>
      <c r="CC484" s="640">
        <v>146</v>
      </c>
      <c r="CD484" s="847">
        <v>142</v>
      </c>
      <c r="CE484" s="773">
        <f t="shared" si="512"/>
        <v>76</v>
      </c>
      <c r="CF484" s="774">
        <f t="shared" si="513"/>
        <v>87</v>
      </c>
      <c r="CG484" s="775">
        <f t="shared" si="514"/>
        <v>56</v>
      </c>
      <c r="CH484" s="772">
        <v>108</v>
      </c>
      <c r="CI484" s="640">
        <v>135</v>
      </c>
      <c r="CJ484" s="642">
        <v>147</v>
      </c>
      <c r="CK484" s="872"/>
      <c r="CL484" s="720"/>
      <c r="CM484" s="764"/>
      <c r="CN484" s="764"/>
      <c r="CO484" s="640"/>
      <c r="CP484" s="780"/>
      <c r="CQ484" s="721"/>
      <c r="CR484" s="720"/>
      <c r="CS484" s="720"/>
      <c r="CT484" s="720"/>
      <c r="CU484" s="720"/>
      <c r="CV484" s="764"/>
      <c r="CW484" s="640"/>
      <c r="CX484" s="641"/>
      <c r="CY484" s="721"/>
      <c r="CZ484" s="720"/>
      <c r="DA484" s="720"/>
      <c r="DB484" s="720"/>
      <c r="DC484" s="720"/>
      <c r="DD484" s="640"/>
      <c r="DE484" s="640"/>
      <c r="DF484" s="641"/>
      <c r="DG484" s="892">
        <f t="shared" si="532"/>
        <v>0</v>
      </c>
      <c r="DH484" s="884">
        <f t="shared" si="515"/>
        <v>0</v>
      </c>
      <c r="DI484" s="883">
        <f t="shared" si="533"/>
        <v>0</v>
      </c>
      <c r="DJ484" s="884">
        <f t="shared" si="516"/>
        <v>0</v>
      </c>
      <c r="DK484" s="883">
        <f t="shared" si="534"/>
        <v>0</v>
      </c>
      <c r="DL484" s="884">
        <f t="shared" si="517"/>
        <v>0</v>
      </c>
      <c r="DM484" s="888">
        <f t="shared" si="538"/>
        <v>0</v>
      </c>
      <c r="DN484" s="886">
        <f t="shared" si="518"/>
        <v>0</v>
      </c>
      <c r="DO484" s="886">
        <f t="shared" si="477"/>
        <v>0</v>
      </c>
      <c r="DP484" s="888">
        <f t="shared" si="535"/>
        <v>0</v>
      </c>
      <c r="DQ484" s="886">
        <f t="shared" si="519"/>
        <v>0</v>
      </c>
      <c r="DR484" s="886">
        <f t="shared" si="478"/>
        <v>0</v>
      </c>
      <c r="DS484" s="888">
        <f t="shared" si="536"/>
        <v>0</v>
      </c>
      <c r="DT484" s="886">
        <f t="shared" si="520"/>
        <v>0</v>
      </c>
      <c r="DU484" s="886">
        <f t="shared" si="479"/>
        <v>0</v>
      </c>
      <c r="DV484" s="886">
        <f t="shared" si="521"/>
        <v>0</v>
      </c>
      <c r="DW484" s="888">
        <f t="shared" si="537"/>
        <v>0</v>
      </c>
      <c r="DX484" s="886">
        <f t="shared" si="522"/>
        <v>0</v>
      </c>
      <c r="DY484" s="886">
        <f t="shared" si="523"/>
        <v>0</v>
      </c>
      <c r="DZ484" s="954">
        <f t="shared" si="480"/>
        <v>0</v>
      </c>
      <c r="EA484" s="885">
        <f t="shared" si="524"/>
        <v>0</v>
      </c>
      <c r="EB484" s="885">
        <f t="shared" si="525"/>
        <v>0</v>
      </c>
      <c r="EC484" s="772"/>
      <c r="ED484" s="640"/>
      <c r="EE484" s="643"/>
      <c r="EF484" s="764"/>
      <c r="EG484" s="640"/>
      <c r="EH484" s="644"/>
      <c r="EI484" s="774">
        <f t="shared" si="526"/>
        <v>0</v>
      </c>
      <c r="EJ484" s="774">
        <f t="shared" si="527"/>
        <v>0</v>
      </c>
      <c r="EK484" s="775">
        <f t="shared" si="528"/>
        <v>0</v>
      </c>
      <c r="EL484" s="772"/>
      <c r="EM484" s="767"/>
      <c r="EN484" s="770"/>
      <c r="EO484" s="772"/>
      <c r="EP484" s="640"/>
      <c r="EQ484" s="644"/>
      <c r="ER484" s="772"/>
      <c r="ES484" s="640"/>
      <c r="ET484" s="770"/>
      <c r="EU484" s="774">
        <f t="shared" si="529"/>
        <v>0</v>
      </c>
      <c r="EV484" s="774">
        <f t="shared" si="530"/>
        <v>0</v>
      </c>
      <c r="EW484" s="775">
        <f t="shared" si="531"/>
        <v>0</v>
      </c>
      <c r="EX484" s="772"/>
      <c r="EY484" s="767"/>
      <c r="EZ484" s="770"/>
    </row>
    <row r="485" spans="1:156">
      <c r="A485" s="621" t="s">
        <v>76</v>
      </c>
      <c r="B485" s="627" t="s">
        <v>675</v>
      </c>
      <c r="C485" s="846"/>
      <c r="D485" s="628">
        <v>224554</v>
      </c>
      <c r="E485" s="628">
        <v>3</v>
      </c>
      <c r="F485" s="762">
        <v>589</v>
      </c>
      <c r="G485" s="763">
        <v>532</v>
      </c>
      <c r="H485" s="763">
        <v>750</v>
      </c>
      <c r="I485" s="764">
        <v>693</v>
      </c>
      <c r="J485" s="764">
        <v>715</v>
      </c>
      <c r="K485" s="764">
        <v>719</v>
      </c>
      <c r="L485" s="642">
        <v>784</v>
      </c>
      <c r="M485" s="762">
        <v>537</v>
      </c>
      <c r="N485" s="763">
        <v>518</v>
      </c>
      <c r="O485" s="766">
        <v>547</v>
      </c>
      <c r="P485" s="766">
        <v>604</v>
      </c>
      <c r="Q485" s="763">
        <v>586</v>
      </c>
      <c r="R485" s="763">
        <v>504</v>
      </c>
      <c r="S485" s="763">
        <v>441</v>
      </c>
      <c r="T485" s="763">
        <v>579</v>
      </c>
      <c r="U485" s="763">
        <v>602</v>
      </c>
      <c r="V485" s="764">
        <v>603</v>
      </c>
      <c r="W485" s="640">
        <v>551</v>
      </c>
      <c r="X485" s="642">
        <v>597</v>
      </c>
      <c r="Y485" s="762"/>
      <c r="Z485" s="763"/>
      <c r="AA485" s="763"/>
      <c r="AB485" s="763">
        <v>9</v>
      </c>
      <c r="AC485" s="764">
        <v>8</v>
      </c>
      <c r="AD485" s="640">
        <v>8</v>
      </c>
      <c r="AE485" s="763">
        <v>11</v>
      </c>
      <c r="AF485" s="763"/>
      <c r="AG485" s="763"/>
      <c r="AH485" s="764"/>
      <c r="AI485" s="640"/>
      <c r="AJ485" s="641"/>
      <c r="AK485" s="892">
        <f t="shared" si="481"/>
        <v>537</v>
      </c>
      <c r="AL485" s="884">
        <f t="shared" si="482"/>
        <v>537</v>
      </c>
      <c r="AM485" s="883">
        <f t="shared" si="483"/>
        <v>518</v>
      </c>
      <c r="AN485" s="884">
        <f t="shared" si="484"/>
        <v>518</v>
      </c>
      <c r="AO485" s="883">
        <f t="shared" si="485"/>
        <v>547</v>
      </c>
      <c r="AP485" s="884">
        <f t="shared" si="486"/>
        <v>547</v>
      </c>
      <c r="AQ485" s="768">
        <f t="shared" si="487"/>
        <v>595</v>
      </c>
      <c r="AR485" s="883">
        <f t="shared" si="488"/>
        <v>578</v>
      </c>
      <c r="AS485" s="886">
        <f t="shared" si="489"/>
        <v>578</v>
      </c>
      <c r="AT485" s="888">
        <f t="shared" si="490"/>
        <v>496</v>
      </c>
      <c r="AU485" s="886">
        <f t="shared" si="491"/>
        <v>496</v>
      </c>
      <c r="AV485" s="886">
        <f t="shared" si="492"/>
        <v>496</v>
      </c>
      <c r="AW485" s="888">
        <f t="shared" si="493"/>
        <v>430</v>
      </c>
      <c r="AX485" s="886">
        <f t="shared" si="494"/>
        <v>430</v>
      </c>
      <c r="AY485" s="886">
        <f t="shared" si="495"/>
        <v>430</v>
      </c>
      <c r="AZ485" s="888">
        <f t="shared" si="496"/>
        <v>579</v>
      </c>
      <c r="BA485" s="884">
        <f t="shared" si="497"/>
        <v>579</v>
      </c>
      <c r="BB485" s="883">
        <f t="shared" si="498"/>
        <v>602</v>
      </c>
      <c r="BC485" s="884">
        <f t="shared" si="499"/>
        <v>602</v>
      </c>
      <c r="BD485" s="883">
        <f t="shared" si="500"/>
        <v>603</v>
      </c>
      <c r="BE485" s="886">
        <f t="shared" si="501"/>
        <v>603</v>
      </c>
      <c r="BF485" s="886">
        <f t="shared" si="502"/>
        <v>603</v>
      </c>
      <c r="BG485" s="888">
        <f t="shared" si="503"/>
        <v>551</v>
      </c>
      <c r="BH485" s="886">
        <f t="shared" si="504"/>
        <v>551</v>
      </c>
      <c r="BI485" s="886">
        <f t="shared" si="505"/>
        <v>551</v>
      </c>
      <c r="BJ485" s="890">
        <f t="shared" si="506"/>
        <v>597</v>
      </c>
      <c r="BK485" s="885">
        <f t="shared" si="507"/>
        <v>597</v>
      </c>
      <c r="BL485" s="885">
        <f t="shared" si="508"/>
        <v>597</v>
      </c>
      <c r="BM485" s="762">
        <v>411</v>
      </c>
      <c r="BN485" s="764">
        <v>354</v>
      </c>
      <c r="BO485" s="642">
        <v>428</v>
      </c>
      <c r="BP485" s="763">
        <v>80</v>
      </c>
      <c r="BQ485" s="764">
        <v>77</v>
      </c>
      <c r="BR485" s="642">
        <v>86</v>
      </c>
      <c r="BS485" s="768">
        <f t="shared" si="509"/>
        <v>112</v>
      </c>
      <c r="BT485" s="768">
        <f t="shared" si="510"/>
        <v>120</v>
      </c>
      <c r="BU485" s="771">
        <f t="shared" si="511"/>
        <v>83</v>
      </c>
      <c r="BV485" s="772">
        <v>244</v>
      </c>
      <c r="BW485" s="767">
        <v>182</v>
      </c>
      <c r="BX485" s="847">
        <v>158</v>
      </c>
      <c r="BY485" s="772">
        <v>22</v>
      </c>
      <c r="BZ485" s="640">
        <v>24</v>
      </c>
      <c r="CA485" s="847">
        <v>24</v>
      </c>
      <c r="CB485" s="772">
        <v>208</v>
      </c>
      <c r="CC485" s="640">
        <v>192</v>
      </c>
      <c r="CD485" s="847">
        <v>153</v>
      </c>
      <c r="CE485" s="773">
        <f t="shared" si="512"/>
        <v>104</v>
      </c>
      <c r="CF485" s="774">
        <f t="shared" si="513"/>
        <v>98</v>
      </c>
      <c r="CG485" s="775">
        <f t="shared" si="514"/>
        <v>95</v>
      </c>
      <c r="CH485" s="772">
        <v>215</v>
      </c>
      <c r="CI485" s="640">
        <v>214</v>
      </c>
      <c r="CJ485" s="642">
        <v>230</v>
      </c>
      <c r="CK485" s="872"/>
      <c r="CL485" s="720"/>
      <c r="CM485" s="764"/>
      <c r="CN485" s="764"/>
      <c r="CO485" s="640"/>
      <c r="CP485" s="780"/>
      <c r="CQ485" s="721"/>
      <c r="CR485" s="720"/>
      <c r="CS485" s="720"/>
      <c r="CT485" s="720"/>
      <c r="CU485" s="720"/>
      <c r="CV485" s="764"/>
      <c r="CW485" s="640"/>
      <c r="CX485" s="641"/>
      <c r="CY485" s="721"/>
      <c r="CZ485" s="720"/>
      <c r="DA485" s="720"/>
      <c r="DB485" s="720"/>
      <c r="DC485" s="720"/>
      <c r="DD485" s="640"/>
      <c r="DE485" s="640"/>
      <c r="DF485" s="641"/>
      <c r="DG485" s="892">
        <f t="shared" si="532"/>
        <v>0</v>
      </c>
      <c r="DH485" s="884">
        <f t="shared" si="515"/>
        <v>0</v>
      </c>
      <c r="DI485" s="883">
        <f t="shared" si="533"/>
        <v>0</v>
      </c>
      <c r="DJ485" s="884">
        <f t="shared" si="516"/>
        <v>0</v>
      </c>
      <c r="DK485" s="883">
        <f t="shared" si="534"/>
        <v>0</v>
      </c>
      <c r="DL485" s="884">
        <f t="shared" si="517"/>
        <v>0</v>
      </c>
      <c r="DM485" s="888">
        <f t="shared" si="538"/>
        <v>0</v>
      </c>
      <c r="DN485" s="886">
        <f t="shared" si="518"/>
        <v>0</v>
      </c>
      <c r="DO485" s="886">
        <f t="shared" si="477"/>
        <v>0</v>
      </c>
      <c r="DP485" s="888">
        <f t="shared" si="535"/>
        <v>0</v>
      </c>
      <c r="DQ485" s="886">
        <f t="shared" si="519"/>
        <v>0</v>
      </c>
      <c r="DR485" s="886">
        <f t="shared" si="478"/>
        <v>0</v>
      </c>
      <c r="DS485" s="888">
        <f t="shared" si="536"/>
        <v>0</v>
      </c>
      <c r="DT485" s="886">
        <f t="shared" si="520"/>
        <v>0</v>
      </c>
      <c r="DU485" s="886">
        <f t="shared" si="479"/>
        <v>0</v>
      </c>
      <c r="DV485" s="886">
        <f t="shared" si="521"/>
        <v>0</v>
      </c>
      <c r="DW485" s="888">
        <f t="shared" si="537"/>
        <v>0</v>
      </c>
      <c r="DX485" s="886">
        <f t="shared" si="522"/>
        <v>0</v>
      </c>
      <c r="DY485" s="886">
        <f t="shared" si="523"/>
        <v>0</v>
      </c>
      <c r="DZ485" s="954">
        <f t="shared" si="480"/>
        <v>0</v>
      </c>
      <c r="EA485" s="885">
        <f t="shared" si="524"/>
        <v>0</v>
      </c>
      <c r="EB485" s="885">
        <f t="shared" si="525"/>
        <v>0</v>
      </c>
      <c r="EC485" s="772"/>
      <c r="ED485" s="640"/>
      <c r="EE485" s="643"/>
      <c r="EF485" s="764"/>
      <c r="EG485" s="640"/>
      <c r="EH485" s="644"/>
      <c r="EI485" s="774">
        <f t="shared" si="526"/>
        <v>0</v>
      </c>
      <c r="EJ485" s="774">
        <f t="shared" si="527"/>
        <v>0</v>
      </c>
      <c r="EK485" s="775">
        <f t="shared" si="528"/>
        <v>0</v>
      </c>
      <c r="EL485" s="772"/>
      <c r="EM485" s="767"/>
      <c r="EN485" s="770"/>
      <c r="EO485" s="772"/>
      <c r="EP485" s="640"/>
      <c r="EQ485" s="644"/>
      <c r="ER485" s="772"/>
      <c r="ES485" s="640"/>
      <c r="ET485" s="770"/>
      <c r="EU485" s="774">
        <f t="shared" si="529"/>
        <v>0</v>
      </c>
      <c r="EV485" s="774">
        <f t="shared" si="530"/>
        <v>0</v>
      </c>
      <c r="EW485" s="775">
        <f t="shared" si="531"/>
        <v>0</v>
      </c>
      <c r="EX485" s="772"/>
      <c r="EY485" s="767"/>
      <c r="EZ485" s="770"/>
    </row>
    <row r="486" spans="1:156">
      <c r="A486" s="621" t="s">
        <v>76</v>
      </c>
      <c r="B486" s="627" t="s">
        <v>676</v>
      </c>
      <c r="C486" s="846"/>
      <c r="D486" s="628">
        <v>224147</v>
      </c>
      <c r="E486" s="628">
        <v>3</v>
      </c>
      <c r="F486" s="762">
        <v>1186</v>
      </c>
      <c r="G486" s="763">
        <v>1275</v>
      </c>
      <c r="H486" s="763">
        <v>1317</v>
      </c>
      <c r="I486" s="764">
        <v>1767</v>
      </c>
      <c r="J486" s="764">
        <v>1274</v>
      </c>
      <c r="K486" s="764">
        <v>1327</v>
      </c>
      <c r="L486" s="639">
        <v>1429</v>
      </c>
      <c r="M486" s="762">
        <v>743</v>
      </c>
      <c r="N486" s="763">
        <v>813</v>
      </c>
      <c r="O486" s="766">
        <v>1034</v>
      </c>
      <c r="P486" s="766">
        <v>1026</v>
      </c>
      <c r="Q486" s="763">
        <v>1111</v>
      </c>
      <c r="R486" s="763">
        <v>1164</v>
      </c>
      <c r="S486" s="763">
        <v>1244</v>
      </c>
      <c r="T486" s="763">
        <v>1256</v>
      </c>
      <c r="U486" s="763">
        <v>1512</v>
      </c>
      <c r="V486" s="764">
        <v>1249</v>
      </c>
      <c r="W486" s="640">
        <v>1287</v>
      </c>
      <c r="X486" s="639">
        <v>1399</v>
      </c>
      <c r="Y486" s="762"/>
      <c r="Z486" s="763"/>
      <c r="AA486" s="763"/>
      <c r="AB486" s="763">
        <v>7</v>
      </c>
      <c r="AC486" s="764">
        <v>10</v>
      </c>
      <c r="AD486" s="640">
        <v>15</v>
      </c>
      <c r="AE486" s="763">
        <v>12</v>
      </c>
      <c r="AF486" s="763"/>
      <c r="AG486" s="763"/>
      <c r="AH486" s="764"/>
      <c r="AI486" s="640"/>
      <c r="AJ486" s="641"/>
      <c r="AK486" s="892">
        <f t="shared" si="481"/>
        <v>743</v>
      </c>
      <c r="AL486" s="884">
        <f t="shared" si="482"/>
        <v>743</v>
      </c>
      <c r="AM486" s="883">
        <f t="shared" si="483"/>
        <v>813</v>
      </c>
      <c r="AN486" s="884">
        <f t="shared" si="484"/>
        <v>813</v>
      </c>
      <c r="AO486" s="883">
        <f t="shared" si="485"/>
        <v>1034</v>
      </c>
      <c r="AP486" s="884">
        <f t="shared" si="486"/>
        <v>1034</v>
      </c>
      <c r="AQ486" s="768">
        <f t="shared" si="487"/>
        <v>1019</v>
      </c>
      <c r="AR486" s="883">
        <f t="shared" si="488"/>
        <v>1101</v>
      </c>
      <c r="AS486" s="886">
        <f t="shared" si="489"/>
        <v>1101</v>
      </c>
      <c r="AT486" s="888">
        <f t="shared" si="490"/>
        <v>1149</v>
      </c>
      <c r="AU486" s="886">
        <f t="shared" si="491"/>
        <v>1149</v>
      </c>
      <c r="AV486" s="886">
        <f t="shared" si="492"/>
        <v>1149</v>
      </c>
      <c r="AW486" s="888">
        <f t="shared" si="493"/>
        <v>1232</v>
      </c>
      <c r="AX486" s="886">
        <f t="shared" si="494"/>
        <v>1232</v>
      </c>
      <c r="AY486" s="886">
        <f t="shared" si="495"/>
        <v>1232</v>
      </c>
      <c r="AZ486" s="888">
        <f t="shared" si="496"/>
        <v>1256</v>
      </c>
      <c r="BA486" s="884">
        <f t="shared" si="497"/>
        <v>1256</v>
      </c>
      <c r="BB486" s="883">
        <f t="shared" si="498"/>
        <v>1512</v>
      </c>
      <c r="BC486" s="884">
        <f t="shared" si="499"/>
        <v>1512</v>
      </c>
      <c r="BD486" s="883">
        <f t="shared" si="500"/>
        <v>1249</v>
      </c>
      <c r="BE486" s="886">
        <f t="shared" si="501"/>
        <v>1249</v>
      </c>
      <c r="BF486" s="886">
        <f t="shared" si="502"/>
        <v>1249</v>
      </c>
      <c r="BG486" s="888">
        <f t="shared" si="503"/>
        <v>1287</v>
      </c>
      <c r="BH486" s="886">
        <f t="shared" si="504"/>
        <v>1287</v>
      </c>
      <c r="BI486" s="886">
        <f t="shared" si="505"/>
        <v>1287</v>
      </c>
      <c r="BJ486" s="890">
        <f t="shared" si="506"/>
        <v>1399</v>
      </c>
      <c r="BK486" s="885">
        <f t="shared" si="507"/>
        <v>1399</v>
      </c>
      <c r="BL486" s="885">
        <f t="shared" si="508"/>
        <v>1399</v>
      </c>
      <c r="BM486" s="762">
        <v>766</v>
      </c>
      <c r="BN486" s="764">
        <v>832</v>
      </c>
      <c r="BO486" s="642">
        <v>840</v>
      </c>
      <c r="BP486" s="763">
        <v>251</v>
      </c>
      <c r="BQ486" s="764">
        <v>216</v>
      </c>
      <c r="BR486" s="642">
        <v>260</v>
      </c>
      <c r="BS486" s="768">
        <f t="shared" si="509"/>
        <v>232</v>
      </c>
      <c r="BT486" s="768">
        <f t="shared" si="510"/>
        <v>239</v>
      </c>
      <c r="BU486" s="771">
        <f t="shared" si="511"/>
        <v>299</v>
      </c>
      <c r="BV486" s="772">
        <v>442</v>
      </c>
      <c r="BW486" s="767">
        <v>448</v>
      </c>
      <c r="BX486" s="847">
        <v>489</v>
      </c>
      <c r="BY486" s="772">
        <v>55</v>
      </c>
      <c r="BZ486" s="640">
        <v>61</v>
      </c>
      <c r="CA486" s="847">
        <v>54</v>
      </c>
      <c r="CB486" s="772">
        <v>450</v>
      </c>
      <c r="CC486" s="640">
        <v>471</v>
      </c>
      <c r="CD486" s="847">
        <v>519</v>
      </c>
      <c r="CE486" s="773">
        <f t="shared" si="512"/>
        <v>154</v>
      </c>
      <c r="CF486" s="774">
        <f t="shared" si="513"/>
        <v>169</v>
      </c>
      <c r="CG486" s="775">
        <f t="shared" si="514"/>
        <v>170</v>
      </c>
      <c r="CH486" s="772">
        <v>307</v>
      </c>
      <c r="CI486" s="640">
        <v>362</v>
      </c>
      <c r="CJ486" s="642">
        <v>397</v>
      </c>
      <c r="CK486" s="872"/>
      <c r="CL486" s="720"/>
      <c r="CM486" s="764"/>
      <c r="CN486" s="764"/>
      <c r="CO486" s="640"/>
      <c r="CP486" s="780"/>
      <c r="CQ486" s="721"/>
      <c r="CR486" s="720"/>
      <c r="CS486" s="720"/>
      <c r="CT486" s="720"/>
      <c r="CU486" s="720"/>
      <c r="CV486" s="764"/>
      <c r="CW486" s="640"/>
      <c r="CX486" s="641"/>
      <c r="CY486" s="721"/>
      <c r="CZ486" s="720"/>
      <c r="DA486" s="720"/>
      <c r="DB486" s="720"/>
      <c r="DC486" s="720"/>
      <c r="DD486" s="640"/>
      <c r="DE486" s="640"/>
      <c r="DF486" s="641"/>
      <c r="DG486" s="892">
        <f t="shared" si="532"/>
        <v>0</v>
      </c>
      <c r="DH486" s="884">
        <f t="shared" si="515"/>
        <v>0</v>
      </c>
      <c r="DI486" s="883">
        <f t="shared" si="533"/>
        <v>0</v>
      </c>
      <c r="DJ486" s="884">
        <f t="shared" si="516"/>
        <v>0</v>
      </c>
      <c r="DK486" s="883">
        <f t="shared" si="534"/>
        <v>0</v>
      </c>
      <c r="DL486" s="884">
        <f t="shared" si="517"/>
        <v>0</v>
      </c>
      <c r="DM486" s="888">
        <f t="shared" si="538"/>
        <v>0</v>
      </c>
      <c r="DN486" s="886">
        <f t="shared" si="518"/>
        <v>0</v>
      </c>
      <c r="DO486" s="886">
        <f t="shared" ref="DO486:DO549" si="539">IF(EL486&gt;0,DM486,)</f>
        <v>0</v>
      </c>
      <c r="DP486" s="888">
        <f t="shared" si="535"/>
        <v>0</v>
      </c>
      <c r="DQ486" s="886">
        <f t="shared" si="519"/>
        <v>0</v>
      </c>
      <c r="DR486" s="886">
        <f t="shared" ref="DR486:DR549" si="540">IF(EM486&gt;0,DP486,)</f>
        <v>0</v>
      </c>
      <c r="DS486" s="888">
        <f t="shared" si="536"/>
        <v>0</v>
      </c>
      <c r="DT486" s="886">
        <f t="shared" si="520"/>
        <v>0</v>
      </c>
      <c r="DU486" s="886">
        <f t="shared" ref="DU486:DU549" si="541">IF(EN486&gt;0,DS486,)</f>
        <v>0</v>
      </c>
      <c r="DV486" s="886">
        <f t="shared" si="521"/>
        <v>0</v>
      </c>
      <c r="DW486" s="888">
        <f t="shared" si="537"/>
        <v>0</v>
      </c>
      <c r="DX486" s="886">
        <f t="shared" si="522"/>
        <v>0</v>
      </c>
      <c r="DY486" s="886">
        <f t="shared" si="523"/>
        <v>0</v>
      </c>
      <c r="DZ486" s="954">
        <f t="shared" si="480"/>
        <v>0</v>
      </c>
      <c r="EA486" s="885">
        <f t="shared" si="524"/>
        <v>0</v>
      </c>
      <c r="EB486" s="885">
        <f t="shared" si="525"/>
        <v>0</v>
      </c>
      <c r="EC486" s="772"/>
      <c r="ED486" s="640"/>
      <c r="EE486" s="643"/>
      <c r="EF486" s="764"/>
      <c r="EG486" s="640"/>
      <c r="EH486" s="644"/>
      <c r="EI486" s="774">
        <f t="shared" si="526"/>
        <v>0</v>
      </c>
      <c r="EJ486" s="774">
        <f t="shared" si="527"/>
        <v>0</v>
      </c>
      <c r="EK486" s="775">
        <f t="shared" si="528"/>
        <v>0</v>
      </c>
      <c r="EL486" s="772"/>
      <c r="EM486" s="767"/>
      <c r="EN486" s="770"/>
      <c r="EO486" s="772"/>
      <c r="EP486" s="640"/>
      <c r="EQ486" s="644"/>
      <c r="ER486" s="772"/>
      <c r="ES486" s="640"/>
      <c r="ET486" s="770"/>
      <c r="EU486" s="774">
        <f t="shared" si="529"/>
        <v>0</v>
      </c>
      <c r="EV486" s="774">
        <f t="shared" si="530"/>
        <v>0</v>
      </c>
      <c r="EW486" s="775">
        <f t="shared" si="531"/>
        <v>0</v>
      </c>
      <c r="EX486" s="772"/>
      <c r="EY486" s="767"/>
      <c r="EZ486" s="770"/>
    </row>
    <row r="487" spans="1:156">
      <c r="A487" s="621" t="s">
        <v>76</v>
      </c>
      <c r="B487" s="627" t="s">
        <v>677</v>
      </c>
      <c r="C487" s="846"/>
      <c r="D487" s="628">
        <v>228705</v>
      </c>
      <c r="E487" s="628">
        <v>3</v>
      </c>
      <c r="F487" s="762">
        <v>950</v>
      </c>
      <c r="G487" s="763">
        <v>760</v>
      </c>
      <c r="H487" s="763">
        <v>847</v>
      </c>
      <c r="I487" s="764">
        <v>803</v>
      </c>
      <c r="J487" s="764">
        <v>986</v>
      </c>
      <c r="K487" s="764">
        <v>1121</v>
      </c>
      <c r="L487" s="639">
        <v>1317</v>
      </c>
      <c r="M487" s="762">
        <v>730</v>
      </c>
      <c r="N487" s="763">
        <v>928</v>
      </c>
      <c r="O487" s="766">
        <v>889</v>
      </c>
      <c r="P487" s="766">
        <v>938</v>
      </c>
      <c r="Q487" s="763">
        <v>881</v>
      </c>
      <c r="R487" s="763">
        <v>763</v>
      </c>
      <c r="S487" s="763">
        <v>618</v>
      </c>
      <c r="T487" s="763">
        <v>733</v>
      </c>
      <c r="U487" s="763">
        <v>651</v>
      </c>
      <c r="V487" s="764">
        <v>739</v>
      </c>
      <c r="W487" s="640">
        <v>973</v>
      </c>
      <c r="X487" s="639">
        <v>1289</v>
      </c>
      <c r="Y487" s="762"/>
      <c r="Z487" s="763"/>
      <c r="AA487" s="763"/>
      <c r="AB487" s="763">
        <v>21</v>
      </c>
      <c r="AC487" s="764">
        <v>12</v>
      </c>
      <c r="AD487" s="640">
        <v>16</v>
      </c>
      <c r="AE487" s="763">
        <v>12</v>
      </c>
      <c r="AF487" s="763"/>
      <c r="AG487" s="763"/>
      <c r="AH487" s="764"/>
      <c r="AI487" s="640"/>
      <c r="AJ487" s="641"/>
      <c r="AK487" s="892">
        <f t="shared" si="481"/>
        <v>730</v>
      </c>
      <c r="AL487" s="884">
        <f t="shared" si="482"/>
        <v>730</v>
      </c>
      <c r="AM487" s="883">
        <f t="shared" si="483"/>
        <v>928</v>
      </c>
      <c r="AN487" s="884">
        <f t="shared" si="484"/>
        <v>928</v>
      </c>
      <c r="AO487" s="883">
        <f t="shared" si="485"/>
        <v>889</v>
      </c>
      <c r="AP487" s="884">
        <f t="shared" si="486"/>
        <v>889</v>
      </c>
      <c r="AQ487" s="768">
        <f t="shared" si="487"/>
        <v>917</v>
      </c>
      <c r="AR487" s="883">
        <f t="shared" si="488"/>
        <v>869</v>
      </c>
      <c r="AS487" s="886">
        <f t="shared" si="489"/>
        <v>869</v>
      </c>
      <c r="AT487" s="888">
        <f t="shared" si="490"/>
        <v>747</v>
      </c>
      <c r="AU487" s="886">
        <f t="shared" si="491"/>
        <v>747</v>
      </c>
      <c r="AV487" s="886">
        <f t="shared" si="492"/>
        <v>747</v>
      </c>
      <c r="AW487" s="888">
        <f t="shared" si="493"/>
        <v>606</v>
      </c>
      <c r="AX487" s="886">
        <f t="shared" si="494"/>
        <v>606</v>
      </c>
      <c r="AY487" s="886">
        <f t="shared" si="495"/>
        <v>606</v>
      </c>
      <c r="AZ487" s="888">
        <f t="shared" si="496"/>
        <v>733</v>
      </c>
      <c r="BA487" s="884">
        <f t="shared" si="497"/>
        <v>733</v>
      </c>
      <c r="BB487" s="883">
        <f t="shared" si="498"/>
        <v>651</v>
      </c>
      <c r="BC487" s="884">
        <f t="shared" si="499"/>
        <v>651</v>
      </c>
      <c r="BD487" s="883">
        <f t="shared" si="500"/>
        <v>739</v>
      </c>
      <c r="BE487" s="886">
        <f t="shared" si="501"/>
        <v>739</v>
      </c>
      <c r="BF487" s="886">
        <f t="shared" si="502"/>
        <v>739</v>
      </c>
      <c r="BG487" s="888">
        <f t="shared" si="503"/>
        <v>973</v>
      </c>
      <c r="BH487" s="886">
        <f t="shared" si="504"/>
        <v>973</v>
      </c>
      <c r="BI487" s="886">
        <f t="shared" si="505"/>
        <v>973</v>
      </c>
      <c r="BJ487" s="890">
        <f t="shared" si="506"/>
        <v>1289</v>
      </c>
      <c r="BK487" s="885">
        <f t="shared" si="507"/>
        <v>1289</v>
      </c>
      <c r="BL487" s="885">
        <f t="shared" si="508"/>
        <v>1289</v>
      </c>
      <c r="BM487" s="762">
        <v>433</v>
      </c>
      <c r="BN487" s="764">
        <v>565</v>
      </c>
      <c r="BO487" s="642">
        <v>718</v>
      </c>
      <c r="BP487" s="763">
        <v>135</v>
      </c>
      <c r="BQ487" s="764">
        <v>173</v>
      </c>
      <c r="BR487" s="642">
        <v>212</v>
      </c>
      <c r="BS487" s="768">
        <f t="shared" si="509"/>
        <v>171</v>
      </c>
      <c r="BT487" s="768">
        <f t="shared" si="510"/>
        <v>235</v>
      </c>
      <c r="BU487" s="771">
        <f t="shared" si="511"/>
        <v>359</v>
      </c>
      <c r="BV487" s="772">
        <v>221</v>
      </c>
      <c r="BW487" s="767">
        <v>257</v>
      </c>
      <c r="BX487" s="847">
        <v>205</v>
      </c>
      <c r="BY487" s="772">
        <v>58</v>
      </c>
      <c r="BZ487" s="640">
        <v>43</v>
      </c>
      <c r="CA487" s="847">
        <v>46</v>
      </c>
      <c r="CB487" s="772">
        <v>350</v>
      </c>
      <c r="CC487" s="640">
        <v>275</v>
      </c>
      <c r="CD487" s="847">
        <v>186</v>
      </c>
      <c r="CE487" s="773">
        <f t="shared" si="512"/>
        <v>240</v>
      </c>
      <c r="CF487" s="774">
        <f t="shared" si="513"/>
        <v>172</v>
      </c>
      <c r="CG487" s="775">
        <f t="shared" si="514"/>
        <v>169</v>
      </c>
      <c r="CH487" s="772">
        <v>261</v>
      </c>
      <c r="CI487" s="640">
        <v>331</v>
      </c>
      <c r="CJ487" s="642">
        <v>315</v>
      </c>
      <c r="CK487" s="872"/>
      <c r="CL487" s="720"/>
      <c r="CM487" s="764"/>
      <c r="CN487" s="764"/>
      <c r="CO487" s="640"/>
      <c r="CP487" s="780"/>
      <c r="CQ487" s="721"/>
      <c r="CR487" s="720"/>
      <c r="CS487" s="720"/>
      <c r="CT487" s="720"/>
      <c r="CU487" s="720"/>
      <c r="CV487" s="764"/>
      <c r="CW487" s="640"/>
      <c r="CX487" s="641"/>
      <c r="CY487" s="721"/>
      <c r="CZ487" s="720"/>
      <c r="DA487" s="720"/>
      <c r="DB487" s="720"/>
      <c r="DC487" s="720"/>
      <c r="DD487" s="640"/>
      <c r="DE487" s="640"/>
      <c r="DF487" s="641"/>
      <c r="DG487" s="892">
        <f t="shared" si="532"/>
        <v>0</v>
      </c>
      <c r="DH487" s="884">
        <f t="shared" si="515"/>
        <v>0</v>
      </c>
      <c r="DI487" s="883">
        <f t="shared" si="533"/>
        <v>0</v>
      </c>
      <c r="DJ487" s="884">
        <f t="shared" si="516"/>
        <v>0</v>
      </c>
      <c r="DK487" s="883">
        <f t="shared" si="534"/>
        <v>0</v>
      </c>
      <c r="DL487" s="884">
        <f t="shared" si="517"/>
        <v>0</v>
      </c>
      <c r="DM487" s="888">
        <f t="shared" si="538"/>
        <v>0</v>
      </c>
      <c r="DN487" s="886">
        <f t="shared" si="518"/>
        <v>0</v>
      </c>
      <c r="DO487" s="886">
        <f t="shared" si="539"/>
        <v>0</v>
      </c>
      <c r="DP487" s="888">
        <f t="shared" si="535"/>
        <v>0</v>
      </c>
      <c r="DQ487" s="886">
        <f t="shared" si="519"/>
        <v>0</v>
      </c>
      <c r="DR487" s="886">
        <f t="shared" si="540"/>
        <v>0</v>
      </c>
      <c r="DS487" s="888">
        <f t="shared" si="536"/>
        <v>0</v>
      </c>
      <c r="DT487" s="886">
        <f t="shared" si="520"/>
        <v>0</v>
      </c>
      <c r="DU487" s="886">
        <f t="shared" si="541"/>
        <v>0</v>
      </c>
      <c r="DV487" s="886">
        <f t="shared" si="521"/>
        <v>0</v>
      </c>
      <c r="DW487" s="888">
        <f t="shared" si="537"/>
        <v>0</v>
      </c>
      <c r="DX487" s="886">
        <f t="shared" si="522"/>
        <v>0</v>
      </c>
      <c r="DY487" s="886">
        <f t="shared" si="523"/>
        <v>0</v>
      </c>
      <c r="DZ487" s="954">
        <f t="shared" si="480"/>
        <v>0</v>
      </c>
      <c r="EA487" s="885">
        <f t="shared" si="524"/>
        <v>0</v>
      </c>
      <c r="EB487" s="885">
        <f t="shared" si="525"/>
        <v>0</v>
      </c>
      <c r="EC487" s="772"/>
      <c r="ED487" s="640"/>
      <c r="EE487" s="643"/>
      <c r="EF487" s="764"/>
      <c r="EG487" s="640"/>
      <c r="EH487" s="644"/>
      <c r="EI487" s="774">
        <f t="shared" si="526"/>
        <v>0</v>
      </c>
      <c r="EJ487" s="774">
        <f t="shared" si="527"/>
        <v>0</v>
      </c>
      <c r="EK487" s="775">
        <f t="shared" si="528"/>
        <v>0</v>
      </c>
      <c r="EL487" s="772"/>
      <c r="EM487" s="767"/>
      <c r="EN487" s="770"/>
      <c r="EO487" s="772"/>
      <c r="EP487" s="640"/>
      <c r="EQ487" s="644"/>
      <c r="ER487" s="772"/>
      <c r="ES487" s="640"/>
      <c r="ET487" s="770"/>
      <c r="EU487" s="774">
        <f t="shared" si="529"/>
        <v>0</v>
      </c>
      <c r="EV487" s="774">
        <f t="shared" si="530"/>
        <v>0</v>
      </c>
      <c r="EW487" s="775">
        <f t="shared" si="531"/>
        <v>0</v>
      </c>
      <c r="EX487" s="772"/>
      <c r="EY487" s="767"/>
      <c r="EZ487" s="770"/>
    </row>
    <row r="488" spans="1:156">
      <c r="A488" s="621" t="s">
        <v>76</v>
      </c>
      <c r="B488" s="627" t="s">
        <v>678</v>
      </c>
      <c r="C488" s="846"/>
      <c r="D488" s="628">
        <v>229063</v>
      </c>
      <c r="E488" s="628">
        <v>3</v>
      </c>
      <c r="F488" s="762">
        <v>2149</v>
      </c>
      <c r="G488" s="763">
        <v>2004</v>
      </c>
      <c r="H488" s="763">
        <v>1762</v>
      </c>
      <c r="I488" s="764">
        <v>1307</v>
      </c>
      <c r="J488" s="764">
        <v>1395</v>
      </c>
      <c r="K488" s="764">
        <v>1191</v>
      </c>
      <c r="L488" s="639">
        <v>1204</v>
      </c>
      <c r="M488" s="762">
        <v>771</v>
      </c>
      <c r="N488" s="763">
        <v>1047</v>
      </c>
      <c r="O488" s="766">
        <v>1499</v>
      </c>
      <c r="P488" s="766">
        <v>1814</v>
      </c>
      <c r="Q488" s="763">
        <v>2358</v>
      </c>
      <c r="R488" s="763">
        <v>2039</v>
      </c>
      <c r="S488" s="763">
        <v>1806</v>
      </c>
      <c r="T488" s="763">
        <v>1648</v>
      </c>
      <c r="U488" s="763">
        <v>1177</v>
      </c>
      <c r="V488" s="764">
        <v>1316</v>
      </c>
      <c r="W488" s="640">
        <v>1108</v>
      </c>
      <c r="X488" s="639">
        <v>1136</v>
      </c>
      <c r="Y488" s="762"/>
      <c r="Z488" s="763"/>
      <c r="AA488" s="763"/>
      <c r="AB488" s="763">
        <v>24</v>
      </c>
      <c r="AC488" s="764">
        <v>42</v>
      </c>
      <c r="AD488" s="640">
        <v>40</v>
      </c>
      <c r="AE488" s="763">
        <v>26</v>
      </c>
      <c r="AF488" s="763"/>
      <c r="AG488" s="763"/>
      <c r="AH488" s="764"/>
      <c r="AI488" s="640"/>
      <c r="AJ488" s="641"/>
      <c r="AK488" s="892">
        <f t="shared" si="481"/>
        <v>771</v>
      </c>
      <c r="AL488" s="884">
        <f t="shared" si="482"/>
        <v>771</v>
      </c>
      <c r="AM488" s="883">
        <f t="shared" si="483"/>
        <v>1047</v>
      </c>
      <c r="AN488" s="884">
        <f t="shared" si="484"/>
        <v>1047</v>
      </c>
      <c r="AO488" s="883">
        <f t="shared" si="485"/>
        <v>1499</v>
      </c>
      <c r="AP488" s="884">
        <f t="shared" si="486"/>
        <v>1499</v>
      </c>
      <c r="AQ488" s="768">
        <f t="shared" si="487"/>
        <v>1790</v>
      </c>
      <c r="AR488" s="883">
        <f t="shared" si="488"/>
        <v>2316</v>
      </c>
      <c r="AS488" s="886">
        <f t="shared" si="489"/>
        <v>2316</v>
      </c>
      <c r="AT488" s="888">
        <f t="shared" si="490"/>
        <v>1999</v>
      </c>
      <c r="AU488" s="886">
        <f t="shared" si="491"/>
        <v>1999</v>
      </c>
      <c r="AV488" s="886">
        <f t="shared" si="492"/>
        <v>1999</v>
      </c>
      <c r="AW488" s="888">
        <f t="shared" si="493"/>
        <v>1780</v>
      </c>
      <c r="AX488" s="886">
        <f t="shared" si="494"/>
        <v>1780</v>
      </c>
      <c r="AY488" s="886">
        <f t="shared" si="495"/>
        <v>1780</v>
      </c>
      <c r="AZ488" s="888">
        <f t="shared" si="496"/>
        <v>1648</v>
      </c>
      <c r="BA488" s="884">
        <f t="shared" si="497"/>
        <v>1648</v>
      </c>
      <c r="BB488" s="883">
        <f t="shared" si="498"/>
        <v>1177</v>
      </c>
      <c r="BC488" s="884">
        <f t="shared" si="499"/>
        <v>1177</v>
      </c>
      <c r="BD488" s="883">
        <f t="shared" si="500"/>
        <v>1316</v>
      </c>
      <c r="BE488" s="886">
        <f t="shared" si="501"/>
        <v>1316</v>
      </c>
      <c r="BF488" s="886">
        <f t="shared" si="502"/>
        <v>1316</v>
      </c>
      <c r="BG488" s="888">
        <f t="shared" si="503"/>
        <v>1108</v>
      </c>
      <c r="BH488" s="886">
        <f t="shared" si="504"/>
        <v>1108</v>
      </c>
      <c r="BI488" s="886">
        <f t="shared" si="505"/>
        <v>1108</v>
      </c>
      <c r="BJ488" s="890">
        <f t="shared" si="506"/>
        <v>1136</v>
      </c>
      <c r="BK488" s="885">
        <f t="shared" si="507"/>
        <v>1136</v>
      </c>
      <c r="BL488" s="885">
        <f t="shared" si="508"/>
        <v>1136</v>
      </c>
      <c r="BM488" s="762">
        <v>881</v>
      </c>
      <c r="BN488" s="764">
        <v>659</v>
      </c>
      <c r="BO488" s="642">
        <v>667</v>
      </c>
      <c r="BP488" s="763">
        <v>82</v>
      </c>
      <c r="BQ488" s="764">
        <v>103</v>
      </c>
      <c r="BR488" s="642">
        <v>119</v>
      </c>
      <c r="BS488" s="768">
        <f t="shared" si="509"/>
        <v>353</v>
      </c>
      <c r="BT488" s="768">
        <f t="shared" si="510"/>
        <v>346</v>
      </c>
      <c r="BU488" s="771">
        <f t="shared" si="511"/>
        <v>350</v>
      </c>
      <c r="BV488" s="772">
        <v>245</v>
      </c>
      <c r="BW488" s="767">
        <v>257</v>
      </c>
      <c r="BX488" s="847">
        <v>205</v>
      </c>
      <c r="BY488" s="772">
        <v>174</v>
      </c>
      <c r="BZ488" s="640">
        <v>163</v>
      </c>
      <c r="CA488" s="847">
        <v>140</v>
      </c>
      <c r="CB488" s="772">
        <v>613</v>
      </c>
      <c r="CC488" s="640">
        <v>602</v>
      </c>
      <c r="CD488" s="847">
        <v>527</v>
      </c>
      <c r="CE488" s="773">
        <f t="shared" si="512"/>
        <v>1284</v>
      </c>
      <c r="CF488" s="774">
        <f t="shared" si="513"/>
        <v>977</v>
      </c>
      <c r="CG488" s="775">
        <f t="shared" si="514"/>
        <v>908</v>
      </c>
      <c r="CH488" s="772">
        <v>165</v>
      </c>
      <c r="CI488" s="640">
        <v>210</v>
      </c>
      <c r="CJ488" s="642">
        <v>267</v>
      </c>
      <c r="CK488" s="872"/>
      <c r="CL488" s="720"/>
      <c r="CM488" s="764"/>
      <c r="CN488" s="764"/>
      <c r="CO488" s="640"/>
      <c r="CP488" s="780"/>
      <c r="CQ488" s="721"/>
      <c r="CR488" s="720"/>
      <c r="CS488" s="720"/>
      <c r="CT488" s="720"/>
      <c r="CU488" s="720"/>
      <c r="CV488" s="764"/>
      <c r="CW488" s="640"/>
      <c r="CX488" s="641"/>
      <c r="CY488" s="721"/>
      <c r="CZ488" s="720"/>
      <c r="DA488" s="720"/>
      <c r="DB488" s="720"/>
      <c r="DC488" s="720"/>
      <c r="DD488" s="640"/>
      <c r="DE488" s="640"/>
      <c r="DF488" s="641"/>
      <c r="DG488" s="892">
        <f t="shared" si="532"/>
        <v>0</v>
      </c>
      <c r="DH488" s="884">
        <f t="shared" si="515"/>
        <v>0</v>
      </c>
      <c r="DI488" s="883">
        <f t="shared" si="533"/>
        <v>0</v>
      </c>
      <c r="DJ488" s="884">
        <f t="shared" si="516"/>
        <v>0</v>
      </c>
      <c r="DK488" s="883">
        <f t="shared" si="534"/>
        <v>0</v>
      </c>
      <c r="DL488" s="884">
        <f t="shared" si="517"/>
        <v>0</v>
      </c>
      <c r="DM488" s="888">
        <f t="shared" si="538"/>
        <v>0</v>
      </c>
      <c r="DN488" s="886">
        <f t="shared" si="518"/>
        <v>0</v>
      </c>
      <c r="DO488" s="886">
        <f t="shared" si="539"/>
        <v>0</v>
      </c>
      <c r="DP488" s="888">
        <f t="shared" si="535"/>
        <v>0</v>
      </c>
      <c r="DQ488" s="886">
        <f t="shared" si="519"/>
        <v>0</v>
      </c>
      <c r="DR488" s="886">
        <f t="shared" si="540"/>
        <v>0</v>
      </c>
      <c r="DS488" s="888">
        <f t="shared" si="536"/>
        <v>0</v>
      </c>
      <c r="DT488" s="886">
        <f t="shared" si="520"/>
        <v>0</v>
      </c>
      <c r="DU488" s="886">
        <f t="shared" si="541"/>
        <v>0</v>
      </c>
      <c r="DV488" s="886">
        <f t="shared" si="521"/>
        <v>0</v>
      </c>
      <c r="DW488" s="888">
        <f t="shared" si="537"/>
        <v>0</v>
      </c>
      <c r="DX488" s="886">
        <f t="shared" si="522"/>
        <v>0</v>
      </c>
      <c r="DY488" s="886">
        <f t="shared" si="523"/>
        <v>0</v>
      </c>
      <c r="DZ488" s="954">
        <f t="shared" si="480"/>
        <v>0</v>
      </c>
      <c r="EA488" s="885">
        <f t="shared" si="524"/>
        <v>0</v>
      </c>
      <c r="EB488" s="885">
        <f t="shared" si="525"/>
        <v>0</v>
      </c>
      <c r="EC488" s="772"/>
      <c r="ED488" s="640"/>
      <c r="EE488" s="643"/>
      <c r="EF488" s="764"/>
      <c r="EG488" s="640"/>
      <c r="EH488" s="644"/>
      <c r="EI488" s="774">
        <f t="shared" si="526"/>
        <v>0</v>
      </c>
      <c r="EJ488" s="774">
        <f t="shared" si="527"/>
        <v>0</v>
      </c>
      <c r="EK488" s="775">
        <f t="shared" si="528"/>
        <v>0</v>
      </c>
      <c r="EL488" s="772"/>
      <c r="EM488" s="767"/>
      <c r="EN488" s="770"/>
      <c r="EO488" s="772"/>
      <c r="EP488" s="640"/>
      <c r="EQ488" s="644"/>
      <c r="ER488" s="772"/>
      <c r="ES488" s="640"/>
      <c r="ET488" s="770"/>
      <c r="EU488" s="774">
        <f t="shared" si="529"/>
        <v>0</v>
      </c>
      <c r="EV488" s="774">
        <f t="shared" si="530"/>
        <v>0</v>
      </c>
      <c r="EW488" s="775">
        <f t="shared" si="531"/>
        <v>0</v>
      </c>
      <c r="EX488" s="772"/>
      <c r="EY488" s="767"/>
      <c r="EZ488" s="770"/>
    </row>
    <row r="489" spans="1:156">
      <c r="A489" s="621" t="s">
        <v>76</v>
      </c>
      <c r="B489" s="627" t="s">
        <v>679</v>
      </c>
      <c r="C489" s="846"/>
      <c r="D489" s="628">
        <v>228459</v>
      </c>
      <c r="E489" s="628">
        <v>3</v>
      </c>
      <c r="F489" s="762">
        <v>2833</v>
      </c>
      <c r="G489" s="763">
        <v>3125</v>
      </c>
      <c r="H489" s="763">
        <v>3050</v>
      </c>
      <c r="I489" s="764">
        <v>3298</v>
      </c>
      <c r="J489" s="764">
        <v>3523</v>
      </c>
      <c r="K489" s="764">
        <v>3864</v>
      </c>
      <c r="L489" s="639">
        <v>4101</v>
      </c>
      <c r="M489" s="762">
        <v>2427</v>
      </c>
      <c r="N489" s="763">
        <v>2520</v>
      </c>
      <c r="O489" s="766">
        <v>2462</v>
      </c>
      <c r="P489" s="766">
        <v>2659</v>
      </c>
      <c r="Q489" s="763">
        <v>2807</v>
      </c>
      <c r="R489" s="763">
        <v>2753</v>
      </c>
      <c r="S489" s="763">
        <v>3040</v>
      </c>
      <c r="T489" s="763">
        <v>2976</v>
      </c>
      <c r="U489" s="763">
        <v>3238</v>
      </c>
      <c r="V489" s="764">
        <v>3443</v>
      </c>
      <c r="W489" s="640">
        <v>3804</v>
      </c>
      <c r="X489" s="639">
        <v>4039</v>
      </c>
      <c r="Y489" s="762"/>
      <c r="Z489" s="763"/>
      <c r="AA489" s="763"/>
      <c r="AB489" s="763">
        <v>16</v>
      </c>
      <c r="AC489" s="764">
        <v>25</v>
      </c>
      <c r="AD489" s="640">
        <v>19</v>
      </c>
      <c r="AE489" s="763">
        <v>13</v>
      </c>
      <c r="AF489" s="763"/>
      <c r="AG489" s="763"/>
      <c r="AH489" s="764"/>
      <c r="AI489" s="640"/>
      <c r="AJ489" s="641"/>
      <c r="AK489" s="892">
        <f t="shared" si="481"/>
        <v>2427</v>
      </c>
      <c r="AL489" s="884">
        <f t="shared" si="482"/>
        <v>2427</v>
      </c>
      <c r="AM489" s="883">
        <f t="shared" si="483"/>
        <v>2520</v>
      </c>
      <c r="AN489" s="884">
        <f t="shared" si="484"/>
        <v>2520</v>
      </c>
      <c r="AO489" s="883">
        <f t="shared" si="485"/>
        <v>2462</v>
      </c>
      <c r="AP489" s="884">
        <f t="shared" si="486"/>
        <v>2462</v>
      </c>
      <c r="AQ489" s="768">
        <f t="shared" si="487"/>
        <v>2643</v>
      </c>
      <c r="AR489" s="883">
        <f t="shared" si="488"/>
        <v>2782</v>
      </c>
      <c r="AS489" s="886">
        <f t="shared" si="489"/>
        <v>2782</v>
      </c>
      <c r="AT489" s="888">
        <f t="shared" si="490"/>
        <v>2734</v>
      </c>
      <c r="AU489" s="886">
        <f t="shared" si="491"/>
        <v>2734</v>
      </c>
      <c r="AV489" s="886">
        <f t="shared" si="492"/>
        <v>2734</v>
      </c>
      <c r="AW489" s="888">
        <f t="shared" si="493"/>
        <v>3027</v>
      </c>
      <c r="AX489" s="886">
        <f t="shared" si="494"/>
        <v>3027</v>
      </c>
      <c r="AY489" s="886">
        <f t="shared" si="495"/>
        <v>3027</v>
      </c>
      <c r="AZ489" s="888">
        <f t="shared" si="496"/>
        <v>2976</v>
      </c>
      <c r="BA489" s="884">
        <f t="shared" si="497"/>
        <v>2976</v>
      </c>
      <c r="BB489" s="883">
        <f t="shared" si="498"/>
        <v>3238</v>
      </c>
      <c r="BC489" s="884">
        <f t="shared" si="499"/>
        <v>3238</v>
      </c>
      <c r="BD489" s="883">
        <f t="shared" si="500"/>
        <v>3443</v>
      </c>
      <c r="BE489" s="886">
        <f t="shared" si="501"/>
        <v>3443</v>
      </c>
      <c r="BF489" s="886">
        <f t="shared" si="502"/>
        <v>3443</v>
      </c>
      <c r="BG489" s="888">
        <f t="shared" si="503"/>
        <v>3804</v>
      </c>
      <c r="BH489" s="886">
        <f t="shared" si="504"/>
        <v>3804</v>
      </c>
      <c r="BI489" s="886">
        <f t="shared" si="505"/>
        <v>3804</v>
      </c>
      <c r="BJ489" s="890">
        <f t="shared" si="506"/>
        <v>4039</v>
      </c>
      <c r="BK489" s="885">
        <f t="shared" si="507"/>
        <v>4039</v>
      </c>
      <c r="BL489" s="885">
        <f t="shared" si="508"/>
        <v>4039</v>
      </c>
      <c r="BM489" s="762">
        <v>2706</v>
      </c>
      <c r="BN489" s="764">
        <v>2989</v>
      </c>
      <c r="BO489" s="639">
        <v>3168</v>
      </c>
      <c r="BP489" s="763">
        <v>462</v>
      </c>
      <c r="BQ489" s="764">
        <v>491</v>
      </c>
      <c r="BR489" s="642">
        <v>479</v>
      </c>
      <c r="BS489" s="768">
        <f t="shared" si="509"/>
        <v>275</v>
      </c>
      <c r="BT489" s="768">
        <f t="shared" si="510"/>
        <v>324</v>
      </c>
      <c r="BU489" s="771">
        <f t="shared" si="511"/>
        <v>392</v>
      </c>
      <c r="BV489" s="772">
        <v>1544</v>
      </c>
      <c r="BW489" s="767">
        <v>1492</v>
      </c>
      <c r="BX489" s="847">
        <v>1666</v>
      </c>
      <c r="BY489" s="772">
        <v>147</v>
      </c>
      <c r="BZ489" s="640">
        <v>146</v>
      </c>
      <c r="CA489" s="847">
        <v>170</v>
      </c>
      <c r="CB489" s="772">
        <v>738</v>
      </c>
      <c r="CC489" s="640">
        <v>747</v>
      </c>
      <c r="CD489" s="847">
        <v>815</v>
      </c>
      <c r="CE489" s="773">
        <f t="shared" si="512"/>
        <v>353</v>
      </c>
      <c r="CF489" s="774">
        <f t="shared" si="513"/>
        <v>349</v>
      </c>
      <c r="CG489" s="775">
        <f t="shared" si="514"/>
        <v>376</v>
      </c>
      <c r="CH489" s="772">
        <v>1379</v>
      </c>
      <c r="CI489" s="640">
        <v>1467</v>
      </c>
      <c r="CJ489" s="639">
        <v>1477</v>
      </c>
      <c r="CK489" s="872"/>
      <c r="CL489" s="720"/>
      <c r="CM489" s="764"/>
      <c r="CN489" s="764"/>
      <c r="CO489" s="640"/>
      <c r="CP489" s="780"/>
      <c r="CQ489" s="721"/>
      <c r="CR489" s="720"/>
      <c r="CS489" s="720"/>
      <c r="CT489" s="720"/>
      <c r="CU489" s="720"/>
      <c r="CV489" s="764"/>
      <c r="CW489" s="640"/>
      <c r="CX489" s="641"/>
      <c r="CY489" s="721"/>
      <c r="CZ489" s="720"/>
      <c r="DA489" s="720"/>
      <c r="DB489" s="720"/>
      <c r="DC489" s="720"/>
      <c r="DD489" s="640"/>
      <c r="DE489" s="640"/>
      <c r="DF489" s="641"/>
      <c r="DG489" s="892">
        <f t="shared" si="532"/>
        <v>0</v>
      </c>
      <c r="DH489" s="884">
        <f t="shared" si="515"/>
        <v>0</v>
      </c>
      <c r="DI489" s="883">
        <f t="shared" si="533"/>
        <v>0</v>
      </c>
      <c r="DJ489" s="884">
        <f t="shared" si="516"/>
        <v>0</v>
      </c>
      <c r="DK489" s="883">
        <f t="shared" si="534"/>
        <v>0</v>
      </c>
      <c r="DL489" s="884">
        <f t="shared" si="517"/>
        <v>0</v>
      </c>
      <c r="DM489" s="888">
        <f t="shared" si="538"/>
        <v>0</v>
      </c>
      <c r="DN489" s="886">
        <f t="shared" si="518"/>
        <v>0</v>
      </c>
      <c r="DO489" s="886">
        <f t="shared" si="539"/>
        <v>0</v>
      </c>
      <c r="DP489" s="888">
        <f t="shared" si="535"/>
        <v>0</v>
      </c>
      <c r="DQ489" s="886">
        <f t="shared" si="519"/>
        <v>0</v>
      </c>
      <c r="DR489" s="886">
        <f t="shared" si="540"/>
        <v>0</v>
      </c>
      <c r="DS489" s="888">
        <f t="shared" si="536"/>
        <v>0</v>
      </c>
      <c r="DT489" s="886">
        <f t="shared" si="520"/>
        <v>0</v>
      </c>
      <c r="DU489" s="886">
        <f t="shared" si="541"/>
        <v>0</v>
      </c>
      <c r="DV489" s="886">
        <f t="shared" si="521"/>
        <v>0</v>
      </c>
      <c r="DW489" s="888">
        <f t="shared" si="537"/>
        <v>0</v>
      </c>
      <c r="DX489" s="886">
        <f t="shared" si="522"/>
        <v>0</v>
      </c>
      <c r="DY489" s="886">
        <f t="shared" si="523"/>
        <v>0</v>
      </c>
      <c r="DZ489" s="954">
        <f t="shared" si="480"/>
        <v>0</v>
      </c>
      <c r="EA489" s="885">
        <f t="shared" si="524"/>
        <v>0</v>
      </c>
      <c r="EB489" s="885">
        <f t="shared" si="525"/>
        <v>0</v>
      </c>
      <c r="EC489" s="772"/>
      <c r="ED489" s="640"/>
      <c r="EE489" s="643"/>
      <c r="EF489" s="764"/>
      <c r="EG489" s="640"/>
      <c r="EH489" s="644"/>
      <c r="EI489" s="774">
        <f t="shared" si="526"/>
        <v>0</v>
      </c>
      <c r="EJ489" s="774">
        <f t="shared" si="527"/>
        <v>0</v>
      </c>
      <c r="EK489" s="775">
        <f t="shared" si="528"/>
        <v>0</v>
      </c>
      <c r="EL489" s="772"/>
      <c r="EM489" s="767"/>
      <c r="EN489" s="770"/>
      <c r="EO489" s="772"/>
      <c r="EP489" s="640"/>
      <c r="EQ489" s="644"/>
      <c r="ER489" s="772"/>
      <c r="ES489" s="640"/>
      <c r="ET489" s="770"/>
      <c r="EU489" s="774">
        <f t="shared" si="529"/>
        <v>0</v>
      </c>
      <c r="EV489" s="774">
        <f t="shared" si="530"/>
        <v>0</v>
      </c>
      <c r="EW489" s="775">
        <f t="shared" si="531"/>
        <v>0</v>
      </c>
      <c r="EX489" s="772"/>
      <c r="EY489" s="767"/>
      <c r="EZ489" s="770"/>
    </row>
    <row r="490" spans="1:156">
      <c r="A490" s="621" t="s">
        <v>76</v>
      </c>
      <c r="B490" s="627" t="s">
        <v>680</v>
      </c>
      <c r="C490" s="846"/>
      <c r="D490" s="628">
        <v>225414</v>
      </c>
      <c r="E490" s="628">
        <v>3</v>
      </c>
      <c r="F490" s="762">
        <v>3</v>
      </c>
      <c r="G490" s="763"/>
      <c r="H490" s="763"/>
      <c r="I490" s="764"/>
      <c r="J490" s="764">
        <v>25</v>
      </c>
      <c r="K490" s="764">
        <v>20</v>
      </c>
      <c r="L490" s="642">
        <v>13</v>
      </c>
      <c r="M490" s="762"/>
      <c r="N490" s="763"/>
      <c r="O490" s="766"/>
      <c r="P490" s="766"/>
      <c r="Q490" s="763"/>
      <c r="R490" s="763">
        <v>2</v>
      </c>
      <c r="S490" s="763"/>
      <c r="T490" s="763"/>
      <c r="U490" s="763"/>
      <c r="V490" s="764">
        <v>9</v>
      </c>
      <c r="W490" s="640">
        <v>5</v>
      </c>
      <c r="X490" s="642">
        <v>8</v>
      </c>
      <c r="Y490" s="762"/>
      <c r="Z490" s="763"/>
      <c r="AA490" s="763"/>
      <c r="AB490" s="763"/>
      <c r="AC490" s="764"/>
      <c r="AD490" s="640">
        <v>0</v>
      </c>
      <c r="AE490" s="763"/>
      <c r="AF490" s="763"/>
      <c r="AG490" s="763"/>
      <c r="AH490" s="764"/>
      <c r="AI490" s="640"/>
      <c r="AJ490" s="641"/>
      <c r="AK490" s="892">
        <f t="shared" si="481"/>
        <v>0</v>
      </c>
      <c r="AL490" s="884">
        <f t="shared" si="482"/>
        <v>0</v>
      </c>
      <c r="AM490" s="883">
        <f t="shared" si="483"/>
        <v>0</v>
      </c>
      <c r="AN490" s="884">
        <f t="shared" si="484"/>
        <v>0</v>
      </c>
      <c r="AO490" s="883">
        <f t="shared" si="485"/>
        <v>0</v>
      </c>
      <c r="AP490" s="884">
        <f t="shared" si="486"/>
        <v>0</v>
      </c>
      <c r="AQ490" s="768">
        <f t="shared" si="487"/>
        <v>0</v>
      </c>
      <c r="AR490" s="883">
        <f t="shared" si="488"/>
        <v>0</v>
      </c>
      <c r="AS490" s="886">
        <f t="shared" si="489"/>
        <v>0</v>
      </c>
      <c r="AT490" s="888">
        <f t="shared" si="490"/>
        <v>2</v>
      </c>
      <c r="AU490" s="886">
        <f t="shared" si="491"/>
        <v>2</v>
      </c>
      <c r="AV490" s="886">
        <f t="shared" si="492"/>
        <v>2</v>
      </c>
      <c r="AW490" s="888">
        <f t="shared" si="493"/>
        <v>0</v>
      </c>
      <c r="AX490" s="886">
        <f t="shared" si="494"/>
        <v>0</v>
      </c>
      <c r="AY490" s="886">
        <f t="shared" si="495"/>
        <v>0</v>
      </c>
      <c r="AZ490" s="888">
        <f t="shared" si="496"/>
        <v>0</v>
      </c>
      <c r="BA490" s="884">
        <f t="shared" si="497"/>
        <v>0</v>
      </c>
      <c r="BB490" s="883">
        <f t="shared" si="498"/>
        <v>0</v>
      </c>
      <c r="BC490" s="884">
        <f t="shared" si="499"/>
        <v>0</v>
      </c>
      <c r="BD490" s="883">
        <f t="shared" si="500"/>
        <v>9</v>
      </c>
      <c r="BE490" s="886">
        <f t="shared" si="501"/>
        <v>9</v>
      </c>
      <c r="BF490" s="886">
        <f t="shared" si="502"/>
        <v>9</v>
      </c>
      <c r="BG490" s="888">
        <f t="shared" si="503"/>
        <v>5</v>
      </c>
      <c r="BH490" s="886">
        <f t="shared" si="504"/>
        <v>5</v>
      </c>
      <c r="BI490" s="886">
        <f t="shared" si="505"/>
        <v>5</v>
      </c>
      <c r="BJ490" s="890">
        <f t="shared" si="506"/>
        <v>8</v>
      </c>
      <c r="BK490" s="885">
        <f t="shared" si="507"/>
        <v>8</v>
      </c>
      <c r="BL490" s="885">
        <f t="shared" si="508"/>
        <v>8</v>
      </c>
      <c r="BM490" s="762">
        <v>7</v>
      </c>
      <c r="BN490" s="764">
        <v>1</v>
      </c>
      <c r="BO490" s="642">
        <v>6</v>
      </c>
      <c r="BP490" s="763">
        <v>0</v>
      </c>
      <c r="BQ490" s="764">
        <v>0</v>
      </c>
      <c r="BR490" s="642">
        <v>1</v>
      </c>
      <c r="BS490" s="768">
        <f t="shared" si="509"/>
        <v>2</v>
      </c>
      <c r="BT490" s="768">
        <f t="shared" si="510"/>
        <v>4</v>
      </c>
      <c r="BU490" s="771">
        <f t="shared" si="511"/>
        <v>1</v>
      </c>
      <c r="BV490" s="772"/>
      <c r="BW490" s="767">
        <v>2</v>
      </c>
      <c r="BX490" s="858"/>
      <c r="BY490" s="772"/>
      <c r="BZ490" s="640">
        <v>0</v>
      </c>
      <c r="CA490" s="860"/>
      <c r="CB490" s="772"/>
      <c r="CC490" s="640"/>
      <c r="CD490" s="860"/>
      <c r="CE490" s="773">
        <f t="shared" si="512"/>
        <v>0</v>
      </c>
      <c r="CF490" s="774">
        <f t="shared" si="513"/>
        <v>0</v>
      </c>
      <c r="CG490" s="775">
        <f t="shared" si="514"/>
        <v>0</v>
      </c>
      <c r="CH490" s="772"/>
      <c r="CI490" s="640"/>
      <c r="CJ490" s="776"/>
      <c r="CK490" s="872"/>
      <c r="CL490" s="720"/>
      <c r="CM490" s="764"/>
      <c r="CN490" s="764"/>
      <c r="CO490" s="640"/>
      <c r="CP490" s="780"/>
      <c r="CQ490" s="721"/>
      <c r="CR490" s="720"/>
      <c r="CS490" s="720"/>
      <c r="CT490" s="720"/>
      <c r="CU490" s="720"/>
      <c r="CV490" s="764"/>
      <c r="CW490" s="640"/>
      <c r="CX490" s="641"/>
      <c r="CY490" s="721"/>
      <c r="CZ490" s="720"/>
      <c r="DA490" s="720"/>
      <c r="DB490" s="720"/>
      <c r="DC490" s="720"/>
      <c r="DD490" s="640"/>
      <c r="DE490" s="640"/>
      <c r="DF490" s="641"/>
      <c r="DG490" s="892">
        <f t="shared" si="532"/>
        <v>0</v>
      </c>
      <c r="DH490" s="884">
        <f t="shared" si="515"/>
        <v>0</v>
      </c>
      <c r="DI490" s="883">
        <f t="shared" si="533"/>
        <v>0</v>
      </c>
      <c r="DJ490" s="884">
        <f t="shared" si="516"/>
        <v>0</v>
      </c>
      <c r="DK490" s="883">
        <f t="shared" si="534"/>
        <v>0</v>
      </c>
      <c r="DL490" s="884">
        <f t="shared" si="517"/>
        <v>0</v>
      </c>
      <c r="DM490" s="888">
        <f t="shared" si="538"/>
        <v>0</v>
      </c>
      <c r="DN490" s="886">
        <f t="shared" si="518"/>
        <v>0</v>
      </c>
      <c r="DO490" s="886">
        <f t="shared" si="539"/>
        <v>0</v>
      </c>
      <c r="DP490" s="888">
        <f t="shared" si="535"/>
        <v>0</v>
      </c>
      <c r="DQ490" s="886">
        <f t="shared" si="519"/>
        <v>0</v>
      </c>
      <c r="DR490" s="886">
        <f t="shared" si="540"/>
        <v>0</v>
      </c>
      <c r="DS490" s="888">
        <f t="shared" si="536"/>
        <v>0</v>
      </c>
      <c r="DT490" s="886">
        <f t="shared" si="520"/>
        <v>0</v>
      </c>
      <c r="DU490" s="886">
        <f t="shared" si="541"/>
        <v>0</v>
      </c>
      <c r="DV490" s="886">
        <f t="shared" si="521"/>
        <v>0</v>
      </c>
      <c r="DW490" s="888">
        <f t="shared" si="537"/>
        <v>0</v>
      </c>
      <c r="DX490" s="886">
        <f t="shared" si="522"/>
        <v>0</v>
      </c>
      <c r="DY490" s="886">
        <f t="shared" si="523"/>
        <v>0</v>
      </c>
      <c r="DZ490" s="954">
        <f t="shared" si="480"/>
        <v>0</v>
      </c>
      <c r="EA490" s="885">
        <f t="shared" si="524"/>
        <v>0</v>
      </c>
      <c r="EB490" s="885">
        <f t="shared" si="525"/>
        <v>0</v>
      </c>
      <c r="EC490" s="772"/>
      <c r="ED490" s="640"/>
      <c r="EE490" s="643"/>
      <c r="EF490" s="764"/>
      <c r="EG490" s="640"/>
      <c r="EH490" s="644"/>
      <c r="EI490" s="774">
        <f t="shared" si="526"/>
        <v>0</v>
      </c>
      <c r="EJ490" s="774">
        <f t="shared" si="527"/>
        <v>0</v>
      </c>
      <c r="EK490" s="775">
        <f t="shared" si="528"/>
        <v>0</v>
      </c>
      <c r="EL490" s="772"/>
      <c r="EM490" s="767"/>
      <c r="EN490" s="770"/>
      <c r="EO490" s="772"/>
      <c r="EP490" s="640"/>
      <c r="EQ490" s="644"/>
      <c r="ER490" s="772"/>
      <c r="ES490" s="640"/>
      <c r="ET490" s="770"/>
      <c r="EU490" s="774">
        <f t="shared" si="529"/>
        <v>0</v>
      </c>
      <c r="EV490" s="774">
        <f t="shared" si="530"/>
        <v>0</v>
      </c>
      <c r="EW490" s="775">
        <f t="shared" si="531"/>
        <v>0</v>
      </c>
      <c r="EX490" s="772"/>
      <c r="EY490" s="767"/>
      <c r="EZ490" s="770"/>
    </row>
    <row r="491" spans="1:156">
      <c r="A491" s="621" t="s">
        <v>76</v>
      </c>
      <c r="B491" s="627" t="s">
        <v>681</v>
      </c>
      <c r="C491" s="846"/>
      <c r="D491" s="628">
        <v>228802</v>
      </c>
      <c r="E491" s="628">
        <v>3</v>
      </c>
      <c r="F491" s="762">
        <v>521</v>
      </c>
      <c r="G491" s="763">
        <v>583</v>
      </c>
      <c r="H491" s="763">
        <v>636</v>
      </c>
      <c r="I491" s="764">
        <v>626</v>
      </c>
      <c r="J491" s="764">
        <v>587</v>
      </c>
      <c r="K491" s="764">
        <v>613</v>
      </c>
      <c r="L491" s="642">
        <v>573</v>
      </c>
      <c r="M491" s="762">
        <v>191</v>
      </c>
      <c r="N491" s="763">
        <v>175</v>
      </c>
      <c r="O491" s="766">
        <v>243</v>
      </c>
      <c r="P491" s="766">
        <v>293</v>
      </c>
      <c r="Q491" s="763">
        <v>425</v>
      </c>
      <c r="R491" s="763">
        <v>508</v>
      </c>
      <c r="S491" s="763">
        <v>576</v>
      </c>
      <c r="T491" s="763">
        <v>585</v>
      </c>
      <c r="U491" s="763">
        <v>612</v>
      </c>
      <c r="V491" s="764">
        <v>584</v>
      </c>
      <c r="W491" s="640">
        <v>588</v>
      </c>
      <c r="X491" s="642">
        <v>542</v>
      </c>
      <c r="Y491" s="762"/>
      <c r="Z491" s="763"/>
      <c r="AA491" s="763"/>
      <c r="AB491" s="763">
        <v>1</v>
      </c>
      <c r="AC491" s="764">
        <v>6</v>
      </c>
      <c r="AD491" s="640">
        <v>10</v>
      </c>
      <c r="AE491" s="763">
        <v>8</v>
      </c>
      <c r="AF491" s="763"/>
      <c r="AG491" s="763"/>
      <c r="AH491" s="764"/>
      <c r="AI491" s="640"/>
      <c r="AJ491" s="641"/>
      <c r="AK491" s="892">
        <f t="shared" si="481"/>
        <v>191</v>
      </c>
      <c r="AL491" s="884">
        <f t="shared" si="482"/>
        <v>191</v>
      </c>
      <c r="AM491" s="883">
        <f t="shared" si="483"/>
        <v>175</v>
      </c>
      <c r="AN491" s="884">
        <f t="shared" si="484"/>
        <v>175</v>
      </c>
      <c r="AO491" s="883">
        <f t="shared" si="485"/>
        <v>243</v>
      </c>
      <c r="AP491" s="884">
        <f t="shared" si="486"/>
        <v>243</v>
      </c>
      <c r="AQ491" s="768">
        <f t="shared" si="487"/>
        <v>292</v>
      </c>
      <c r="AR491" s="883">
        <f t="shared" si="488"/>
        <v>419</v>
      </c>
      <c r="AS491" s="886">
        <f t="shared" si="489"/>
        <v>419</v>
      </c>
      <c r="AT491" s="888">
        <f t="shared" si="490"/>
        <v>498</v>
      </c>
      <c r="AU491" s="886">
        <f t="shared" si="491"/>
        <v>498</v>
      </c>
      <c r="AV491" s="886">
        <f t="shared" si="492"/>
        <v>498</v>
      </c>
      <c r="AW491" s="888">
        <f t="shared" si="493"/>
        <v>568</v>
      </c>
      <c r="AX491" s="886">
        <f t="shared" si="494"/>
        <v>568</v>
      </c>
      <c r="AY491" s="886">
        <f t="shared" si="495"/>
        <v>568</v>
      </c>
      <c r="AZ491" s="888">
        <f t="shared" si="496"/>
        <v>585</v>
      </c>
      <c r="BA491" s="884">
        <f t="shared" si="497"/>
        <v>585</v>
      </c>
      <c r="BB491" s="883">
        <f t="shared" si="498"/>
        <v>612</v>
      </c>
      <c r="BC491" s="884">
        <f t="shared" si="499"/>
        <v>612</v>
      </c>
      <c r="BD491" s="883">
        <f t="shared" si="500"/>
        <v>584</v>
      </c>
      <c r="BE491" s="886">
        <f t="shared" si="501"/>
        <v>584</v>
      </c>
      <c r="BF491" s="886">
        <f t="shared" si="502"/>
        <v>584</v>
      </c>
      <c r="BG491" s="888">
        <f t="shared" si="503"/>
        <v>588</v>
      </c>
      <c r="BH491" s="886">
        <f t="shared" si="504"/>
        <v>588</v>
      </c>
      <c r="BI491" s="886">
        <f t="shared" si="505"/>
        <v>588</v>
      </c>
      <c r="BJ491" s="890">
        <f t="shared" si="506"/>
        <v>542</v>
      </c>
      <c r="BK491" s="885">
        <f t="shared" si="507"/>
        <v>542</v>
      </c>
      <c r="BL491" s="885">
        <f t="shared" si="508"/>
        <v>542</v>
      </c>
      <c r="BM491" s="762">
        <v>375</v>
      </c>
      <c r="BN491" s="764">
        <v>370</v>
      </c>
      <c r="BO491" s="642">
        <v>347</v>
      </c>
      <c r="BP491" s="763">
        <v>129</v>
      </c>
      <c r="BQ491" s="764">
        <v>138</v>
      </c>
      <c r="BR491" s="642">
        <v>123</v>
      </c>
      <c r="BS491" s="768">
        <f t="shared" si="509"/>
        <v>80</v>
      </c>
      <c r="BT491" s="768">
        <f t="shared" si="510"/>
        <v>80</v>
      </c>
      <c r="BU491" s="771">
        <f t="shared" si="511"/>
        <v>72</v>
      </c>
      <c r="BV491" s="772">
        <v>148</v>
      </c>
      <c r="BW491" s="767">
        <v>187</v>
      </c>
      <c r="BX491" s="847">
        <v>226</v>
      </c>
      <c r="BY491" s="772">
        <v>15</v>
      </c>
      <c r="BZ491" s="640">
        <v>13</v>
      </c>
      <c r="CA491" s="847">
        <v>24</v>
      </c>
      <c r="CB491" s="772">
        <v>193</v>
      </c>
      <c r="CC491" s="640">
        <v>225</v>
      </c>
      <c r="CD491" s="847">
        <v>234</v>
      </c>
      <c r="CE491" s="773">
        <f t="shared" si="512"/>
        <v>63</v>
      </c>
      <c r="CF491" s="774">
        <f t="shared" si="513"/>
        <v>73</v>
      </c>
      <c r="CG491" s="775">
        <f t="shared" si="514"/>
        <v>84</v>
      </c>
      <c r="CH491" s="772">
        <v>124</v>
      </c>
      <c r="CI491" s="640">
        <v>81</v>
      </c>
      <c r="CJ491" s="642">
        <v>105</v>
      </c>
      <c r="CK491" s="872"/>
      <c r="CL491" s="720"/>
      <c r="CM491" s="764"/>
      <c r="CN491" s="764"/>
      <c r="CO491" s="640"/>
      <c r="CP491" s="780"/>
      <c r="CQ491" s="721"/>
      <c r="CR491" s="720"/>
      <c r="CS491" s="720"/>
      <c r="CT491" s="720"/>
      <c r="CU491" s="720"/>
      <c r="CV491" s="764"/>
      <c r="CW491" s="640"/>
      <c r="CX491" s="641"/>
      <c r="CY491" s="721"/>
      <c r="CZ491" s="720"/>
      <c r="DA491" s="720"/>
      <c r="DB491" s="720"/>
      <c r="DC491" s="720"/>
      <c r="DD491" s="640"/>
      <c r="DE491" s="640"/>
      <c r="DF491" s="641"/>
      <c r="DG491" s="892">
        <f t="shared" si="532"/>
        <v>0</v>
      </c>
      <c r="DH491" s="884">
        <f t="shared" si="515"/>
        <v>0</v>
      </c>
      <c r="DI491" s="883">
        <f t="shared" si="533"/>
        <v>0</v>
      </c>
      <c r="DJ491" s="884">
        <f t="shared" si="516"/>
        <v>0</v>
      </c>
      <c r="DK491" s="883">
        <f t="shared" si="534"/>
        <v>0</v>
      </c>
      <c r="DL491" s="884">
        <f t="shared" si="517"/>
        <v>0</v>
      </c>
      <c r="DM491" s="888">
        <f t="shared" si="538"/>
        <v>0</v>
      </c>
      <c r="DN491" s="886">
        <f t="shared" si="518"/>
        <v>0</v>
      </c>
      <c r="DO491" s="886">
        <f t="shared" si="539"/>
        <v>0</v>
      </c>
      <c r="DP491" s="888">
        <f t="shared" si="535"/>
        <v>0</v>
      </c>
      <c r="DQ491" s="886">
        <f t="shared" si="519"/>
        <v>0</v>
      </c>
      <c r="DR491" s="886">
        <f t="shared" si="540"/>
        <v>0</v>
      </c>
      <c r="DS491" s="888">
        <f t="shared" si="536"/>
        <v>0</v>
      </c>
      <c r="DT491" s="886">
        <f t="shared" si="520"/>
        <v>0</v>
      </c>
      <c r="DU491" s="886">
        <f t="shared" si="541"/>
        <v>0</v>
      </c>
      <c r="DV491" s="886">
        <f t="shared" si="521"/>
        <v>0</v>
      </c>
      <c r="DW491" s="888">
        <f t="shared" si="537"/>
        <v>0</v>
      </c>
      <c r="DX491" s="886">
        <f t="shared" si="522"/>
        <v>0</v>
      </c>
      <c r="DY491" s="886">
        <f t="shared" si="523"/>
        <v>0</v>
      </c>
      <c r="DZ491" s="954">
        <f t="shared" ref="DZ491:DZ554" si="542">IF(CX491&gt;0,CX491-DF491,)</f>
        <v>0</v>
      </c>
      <c r="EA491" s="885">
        <f t="shared" si="524"/>
        <v>0</v>
      </c>
      <c r="EB491" s="885">
        <f t="shared" si="525"/>
        <v>0</v>
      </c>
      <c r="EC491" s="772"/>
      <c r="ED491" s="640"/>
      <c r="EE491" s="643"/>
      <c r="EF491" s="764"/>
      <c r="EG491" s="640"/>
      <c r="EH491" s="644"/>
      <c r="EI491" s="774">
        <f t="shared" si="526"/>
        <v>0</v>
      </c>
      <c r="EJ491" s="774">
        <f t="shared" si="527"/>
        <v>0</v>
      </c>
      <c r="EK491" s="775">
        <f t="shared" si="528"/>
        <v>0</v>
      </c>
      <c r="EL491" s="772"/>
      <c r="EM491" s="767"/>
      <c r="EN491" s="770"/>
      <c r="EO491" s="772"/>
      <c r="EP491" s="640"/>
      <c r="EQ491" s="644"/>
      <c r="ER491" s="772"/>
      <c r="ES491" s="640"/>
      <c r="ET491" s="770"/>
      <c r="EU491" s="774">
        <f t="shared" si="529"/>
        <v>0</v>
      </c>
      <c r="EV491" s="774">
        <f t="shared" si="530"/>
        <v>0</v>
      </c>
      <c r="EW491" s="775">
        <f t="shared" si="531"/>
        <v>0</v>
      </c>
      <c r="EX491" s="772"/>
      <c r="EY491" s="767"/>
      <c r="EZ491" s="770"/>
    </row>
    <row r="492" spans="1:156">
      <c r="A492" s="621" t="s">
        <v>76</v>
      </c>
      <c r="B492" s="622" t="s">
        <v>687</v>
      </c>
      <c r="C492" s="848" t="s">
        <v>786</v>
      </c>
      <c r="D492" s="623">
        <v>229018</v>
      </c>
      <c r="E492" s="657">
        <v>3</v>
      </c>
      <c r="F492" s="762">
        <v>265</v>
      </c>
      <c r="G492" s="763">
        <v>313</v>
      </c>
      <c r="H492" s="763">
        <v>339</v>
      </c>
      <c r="I492" s="764">
        <v>383</v>
      </c>
      <c r="J492" s="764">
        <v>342</v>
      </c>
      <c r="K492" s="764">
        <v>332</v>
      </c>
      <c r="L492" s="642">
        <v>356</v>
      </c>
      <c r="M492" s="762">
        <v>97</v>
      </c>
      <c r="N492" s="763">
        <v>144</v>
      </c>
      <c r="O492" s="766">
        <v>165</v>
      </c>
      <c r="P492" s="766">
        <v>218</v>
      </c>
      <c r="Q492" s="763">
        <v>295</v>
      </c>
      <c r="R492" s="763">
        <v>260</v>
      </c>
      <c r="S492" s="763">
        <v>302</v>
      </c>
      <c r="T492" s="763">
        <v>315</v>
      </c>
      <c r="U492" s="763">
        <v>372</v>
      </c>
      <c r="V492" s="764">
        <v>332</v>
      </c>
      <c r="W492" s="640">
        <v>326</v>
      </c>
      <c r="X492" s="642">
        <v>341</v>
      </c>
      <c r="Y492" s="762"/>
      <c r="Z492" s="763"/>
      <c r="AA492" s="763"/>
      <c r="AB492" s="763">
        <v>2</v>
      </c>
      <c r="AC492" s="764">
        <v>3</v>
      </c>
      <c r="AD492" s="640">
        <v>1</v>
      </c>
      <c r="AE492" s="763">
        <v>2</v>
      </c>
      <c r="AF492" s="763"/>
      <c r="AG492" s="763"/>
      <c r="AH492" s="764"/>
      <c r="AI492" s="640"/>
      <c r="AJ492" s="641"/>
      <c r="AK492" s="892">
        <f t="shared" si="481"/>
        <v>97</v>
      </c>
      <c r="AL492" s="884">
        <f t="shared" si="482"/>
        <v>97</v>
      </c>
      <c r="AM492" s="883">
        <f t="shared" si="483"/>
        <v>144</v>
      </c>
      <c r="AN492" s="884">
        <f t="shared" si="484"/>
        <v>144</v>
      </c>
      <c r="AO492" s="883">
        <f t="shared" si="485"/>
        <v>165</v>
      </c>
      <c r="AP492" s="884">
        <f t="shared" si="486"/>
        <v>165</v>
      </c>
      <c r="AQ492" s="768">
        <f t="shared" si="487"/>
        <v>216</v>
      </c>
      <c r="AR492" s="883">
        <f t="shared" si="488"/>
        <v>292</v>
      </c>
      <c r="AS492" s="886">
        <f t="shared" si="489"/>
        <v>292</v>
      </c>
      <c r="AT492" s="888">
        <f t="shared" si="490"/>
        <v>259</v>
      </c>
      <c r="AU492" s="886">
        <f t="shared" si="491"/>
        <v>259</v>
      </c>
      <c r="AV492" s="886">
        <f t="shared" si="492"/>
        <v>259</v>
      </c>
      <c r="AW492" s="888">
        <f t="shared" si="493"/>
        <v>300</v>
      </c>
      <c r="AX492" s="886">
        <f t="shared" si="494"/>
        <v>300</v>
      </c>
      <c r="AY492" s="886">
        <f t="shared" si="495"/>
        <v>300</v>
      </c>
      <c r="AZ492" s="888">
        <f t="shared" si="496"/>
        <v>315</v>
      </c>
      <c r="BA492" s="884">
        <f t="shared" si="497"/>
        <v>315</v>
      </c>
      <c r="BB492" s="883">
        <f t="shared" si="498"/>
        <v>372</v>
      </c>
      <c r="BC492" s="884">
        <f t="shared" si="499"/>
        <v>372</v>
      </c>
      <c r="BD492" s="883">
        <f t="shared" si="500"/>
        <v>332</v>
      </c>
      <c r="BE492" s="886">
        <f t="shared" si="501"/>
        <v>332</v>
      </c>
      <c r="BF492" s="886">
        <f t="shared" si="502"/>
        <v>332</v>
      </c>
      <c r="BG492" s="888">
        <f t="shared" si="503"/>
        <v>326</v>
      </c>
      <c r="BH492" s="886">
        <f t="shared" si="504"/>
        <v>326</v>
      </c>
      <c r="BI492" s="886">
        <f t="shared" si="505"/>
        <v>326</v>
      </c>
      <c r="BJ492" s="890">
        <f t="shared" si="506"/>
        <v>341</v>
      </c>
      <c r="BK492" s="885">
        <f t="shared" si="507"/>
        <v>341</v>
      </c>
      <c r="BL492" s="885">
        <f t="shared" si="508"/>
        <v>341</v>
      </c>
      <c r="BM492" s="762">
        <v>204</v>
      </c>
      <c r="BN492" s="764">
        <v>198</v>
      </c>
      <c r="BO492" s="642">
        <v>201</v>
      </c>
      <c r="BP492" s="763">
        <v>68</v>
      </c>
      <c r="BQ492" s="764">
        <v>64</v>
      </c>
      <c r="BR492" s="642">
        <v>64</v>
      </c>
      <c r="BS492" s="768">
        <f t="shared" si="509"/>
        <v>60</v>
      </c>
      <c r="BT492" s="768">
        <f t="shared" si="510"/>
        <v>64</v>
      </c>
      <c r="BU492" s="771">
        <f t="shared" si="511"/>
        <v>76</v>
      </c>
      <c r="BV492" s="772">
        <v>92</v>
      </c>
      <c r="BW492" s="767">
        <v>83</v>
      </c>
      <c r="BX492" s="847">
        <v>101</v>
      </c>
      <c r="BY492" s="772">
        <v>16</v>
      </c>
      <c r="BZ492" s="640">
        <v>16</v>
      </c>
      <c r="CA492" s="847">
        <v>18</v>
      </c>
      <c r="CB492" s="772">
        <v>120</v>
      </c>
      <c r="CC492" s="640">
        <v>106</v>
      </c>
      <c r="CD492" s="847">
        <v>115</v>
      </c>
      <c r="CE492" s="773">
        <f t="shared" si="512"/>
        <v>64</v>
      </c>
      <c r="CF492" s="774">
        <f t="shared" si="513"/>
        <v>54</v>
      </c>
      <c r="CG492" s="775">
        <f t="shared" si="514"/>
        <v>66</v>
      </c>
      <c r="CH492" s="772">
        <v>38</v>
      </c>
      <c r="CI492" s="640">
        <v>53</v>
      </c>
      <c r="CJ492" s="642">
        <v>69</v>
      </c>
      <c r="CK492" s="872"/>
      <c r="CL492" s="720"/>
      <c r="CM492" s="764"/>
      <c r="CN492" s="764"/>
      <c r="CO492" s="640"/>
      <c r="CP492" s="780"/>
      <c r="CQ492" s="721"/>
      <c r="CR492" s="720"/>
      <c r="CS492" s="720"/>
      <c r="CT492" s="720"/>
      <c r="CU492" s="720"/>
      <c r="CV492" s="764"/>
      <c r="CW492" s="640"/>
      <c r="CX492" s="641"/>
      <c r="CY492" s="721"/>
      <c r="CZ492" s="720"/>
      <c r="DA492" s="720"/>
      <c r="DB492" s="720"/>
      <c r="DC492" s="720"/>
      <c r="DD492" s="640"/>
      <c r="DE492" s="640"/>
      <c r="DF492" s="641"/>
      <c r="DG492" s="892">
        <f t="shared" si="532"/>
        <v>0</v>
      </c>
      <c r="DH492" s="884">
        <f t="shared" si="515"/>
        <v>0</v>
      </c>
      <c r="DI492" s="883">
        <f t="shared" si="533"/>
        <v>0</v>
      </c>
      <c r="DJ492" s="884">
        <f t="shared" si="516"/>
        <v>0</v>
      </c>
      <c r="DK492" s="883">
        <f t="shared" si="534"/>
        <v>0</v>
      </c>
      <c r="DL492" s="884">
        <f t="shared" si="517"/>
        <v>0</v>
      </c>
      <c r="DM492" s="888">
        <f t="shared" si="538"/>
        <v>0</v>
      </c>
      <c r="DN492" s="886">
        <f t="shared" si="518"/>
        <v>0</v>
      </c>
      <c r="DO492" s="886">
        <f t="shared" si="539"/>
        <v>0</v>
      </c>
      <c r="DP492" s="888">
        <f t="shared" si="535"/>
        <v>0</v>
      </c>
      <c r="DQ492" s="886">
        <f t="shared" si="519"/>
        <v>0</v>
      </c>
      <c r="DR492" s="886">
        <f t="shared" si="540"/>
        <v>0</v>
      </c>
      <c r="DS492" s="888">
        <f t="shared" si="536"/>
        <v>0</v>
      </c>
      <c r="DT492" s="886">
        <f t="shared" si="520"/>
        <v>0</v>
      </c>
      <c r="DU492" s="886">
        <f t="shared" si="541"/>
        <v>0</v>
      </c>
      <c r="DV492" s="886">
        <f t="shared" si="521"/>
        <v>0</v>
      </c>
      <c r="DW492" s="888">
        <f t="shared" si="537"/>
        <v>0</v>
      </c>
      <c r="DX492" s="886">
        <f t="shared" si="522"/>
        <v>0</v>
      </c>
      <c r="DY492" s="886">
        <f t="shared" si="523"/>
        <v>0</v>
      </c>
      <c r="DZ492" s="954">
        <f t="shared" si="542"/>
        <v>0</v>
      </c>
      <c r="EA492" s="885">
        <f t="shared" si="524"/>
        <v>0</v>
      </c>
      <c r="EB492" s="885">
        <f t="shared" si="525"/>
        <v>0</v>
      </c>
      <c r="EC492" s="772"/>
      <c r="ED492" s="640"/>
      <c r="EE492" s="643"/>
      <c r="EF492" s="764"/>
      <c r="EG492" s="640"/>
      <c r="EH492" s="644"/>
      <c r="EI492" s="774">
        <f t="shared" si="526"/>
        <v>0</v>
      </c>
      <c r="EJ492" s="774">
        <f t="shared" si="527"/>
        <v>0</v>
      </c>
      <c r="EK492" s="775">
        <f t="shared" si="528"/>
        <v>0</v>
      </c>
      <c r="EL492" s="772"/>
      <c r="EM492" s="767"/>
      <c r="EN492" s="770"/>
      <c r="EO492" s="772"/>
      <c r="EP492" s="640"/>
      <c r="EQ492" s="644"/>
      <c r="ER492" s="772"/>
      <c r="ES492" s="640"/>
      <c r="ET492" s="770"/>
      <c r="EU492" s="774">
        <f t="shared" si="529"/>
        <v>0</v>
      </c>
      <c r="EV492" s="774">
        <f t="shared" si="530"/>
        <v>0</v>
      </c>
      <c r="EW492" s="775">
        <f t="shared" si="531"/>
        <v>0</v>
      </c>
      <c r="EX492" s="772"/>
      <c r="EY492" s="767"/>
      <c r="EZ492" s="770"/>
    </row>
    <row r="493" spans="1:156">
      <c r="A493" s="621" t="s">
        <v>76</v>
      </c>
      <c r="B493" s="627" t="s">
        <v>682</v>
      </c>
      <c r="C493" s="846"/>
      <c r="D493" s="628">
        <v>227368</v>
      </c>
      <c r="E493" s="628">
        <v>3</v>
      </c>
      <c r="F493" s="762">
        <v>2823</v>
      </c>
      <c r="G493" s="763">
        <v>2425</v>
      </c>
      <c r="H493" s="763">
        <v>2803</v>
      </c>
      <c r="I493" s="764">
        <v>2623</v>
      </c>
      <c r="J493" s="764">
        <v>2659</v>
      </c>
      <c r="K493" s="764">
        <v>2881</v>
      </c>
      <c r="L493" s="639">
        <v>2925</v>
      </c>
      <c r="M493" s="762">
        <v>1692</v>
      </c>
      <c r="N493" s="763">
        <v>1771</v>
      </c>
      <c r="O493" s="766">
        <v>1945</v>
      </c>
      <c r="P493" s="766">
        <v>2082</v>
      </c>
      <c r="Q493" s="763">
        <v>2485</v>
      </c>
      <c r="R493" s="763">
        <v>2620</v>
      </c>
      <c r="S493" s="763">
        <v>2279</v>
      </c>
      <c r="T493" s="763">
        <v>2691</v>
      </c>
      <c r="U493" s="763">
        <v>2524</v>
      </c>
      <c r="V493" s="764">
        <v>2520</v>
      </c>
      <c r="W493" s="640">
        <v>2691</v>
      </c>
      <c r="X493" s="639">
        <v>2721</v>
      </c>
      <c r="Y493" s="762"/>
      <c r="Z493" s="763"/>
      <c r="AA493" s="763"/>
      <c r="AB493" s="763">
        <v>11</v>
      </c>
      <c r="AC493" s="764">
        <v>19</v>
      </c>
      <c r="AD493" s="640">
        <v>28</v>
      </c>
      <c r="AE493" s="763">
        <v>16</v>
      </c>
      <c r="AF493" s="763"/>
      <c r="AG493" s="763"/>
      <c r="AH493" s="764"/>
      <c r="AI493" s="640"/>
      <c r="AJ493" s="641"/>
      <c r="AK493" s="892">
        <f t="shared" si="481"/>
        <v>1692</v>
      </c>
      <c r="AL493" s="884">
        <f t="shared" si="482"/>
        <v>1692</v>
      </c>
      <c r="AM493" s="883">
        <f t="shared" si="483"/>
        <v>1771</v>
      </c>
      <c r="AN493" s="884">
        <f t="shared" si="484"/>
        <v>1771</v>
      </c>
      <c r="AO493" s="883">
        <f t="shared" si="485"/>
        <v>1945</v>
      </c>
      <c r="AP493" s="884">
        <f t="shared" si="486"/>
        <v>1945</v>
      </c>
      <c r="AQ493" s="768">
        <f t="shared" si="487"/>
        <v>2071</v>
      </c>
      <c r="AR493" s="883">
        <f t="shared" si="488"/>
        <v>2466</v>
      </c>
      <c r="AS493" s="886">
        <f t="shared" si="489"/>
        <v>2466</v>
      </c>
      <c r="AT493" s="888">
        <f t="shared" si="490"/>
        <v>2592</v>
      </c>
      <c r="AU493" s="886">
        <f t="shared" si="491"/>
        <v>2592</v>
      </c>
      <c r="AV493" s="886">
        <f t="shared" si="492"/>
        <v>2592</v>
      </c>
      <c r="AW493" s="888">
        <f t="shared" si="493"/>
        <v>2263</v>
      </c>
      <c r="AX493" s="886">
        <f t="shared" si="494"/>
        <v>2263</v>
      </c>
      <c r="AY493" s="886">
        <f t="shared" si="495"/>
        <v>2263</v>
      </c>
      <c r="AZ493" s="888">
        <f t="shared" si="496"/>
        <v>2691</v>
      </c>
      <c r="BA493" s="884">
        <f t="shared" si="497"/>
        <v>2691</v>
      </c>
      <c r="BB493" s="883">
        <f t="shared" si="498"/>
        <v>2524</v>
      </c>
      <c r="BC493" s="884">
        <f t="shared" si="499"/>
        <v>2524</v>
      </c>
      <c r="BD493" s="883">
        <f t="shared" si="500"/>
        <v>2520</v>
      </c>
      <c r="BE493" s="886">
        <f t="shared" si="501"/>
        <v>2520</v>
      </c>
      <c r="BF493" s="886">
        <f t="shared" si="502"/>
        <v>2520</v>
      </c>
      <c r="BG493" s="888">
        <f t="shared" si="503"/>
        <v>2691</v>
      </c>
      <c r="BH493" s="886">
        <f t="shared" si="504"/>
        <v>2691</v>
      </c>
      <c r="BI493" s="886">
        <f t="shared" si="505"/>
        <v>2691</v>
      </c>
      <c r="BJ493" s="890">
        <f t="shared" si="506"/>
        <v>2721</v>
      </c>
      <c r="BK493" s="885">
        <f t="shared" si="507"/>
        <v>2721</v>
      </c>
      <c r="BL493" s="885">
        <f t="shared" si="508"/>
        <v>2721</v>
      </c>
      <c r="BM493" s="762">
        <v>1873</v>
      </c>
      <c r="BN493" s="764">
        <v>1940</v>
      </c>
      <c r="BO493" s="639">
        <v>1990</v>
      </c>
      <c r="BP493" s="763">
        <v>260</v>
      </c>
      <c r="BQ493" s="764">
        <v>245</v>
      </c>
      <c r="BR493" s="642">
        <v>238</v>
      </c>
      <c r="BS493" s="768">
        <f t="shared" si="509"/>
        <v>387</v>
      </c>
      <c r="BT493" s="768">
        <f t="shared" si="510"/>
        <v>506</v>
      </c>
      <c r="BU493" s="771">
        <f t="shared" si="511"/>
        <v>493</v>
      </c>
      <c r="BV493" s="772">
        <v>867</v>
      </c>
      <c r="BW493" s="767">
        <v>892</v>
      </c>
      <c r="BX493" s="847">
        <v>942</v>
      </c>
      <c r="BY493" s="772">
        <v>256</v>
      </c>
      <c r="BZ493" s="640">
        <v>276</v>
      </c>
      <c r="CA493" s="847">
        <v>201</v>
      </c>
      <c r="CB493" s="772">
        <v>795</v>
      </c>
      <c r="CC493" s="640">
        <v>816</v>
      </c>
      <c r="CD493" s="847">
        <v>651</v>
      </c>
      <c r="CE493" s="773">
        <f t="shared" si="512"/>
        <v>548</v>
      </c>
      <c r="CF493" s="774">
        <f t="shared" si="513"/>
        <v>608</v>
      </c>
      <c r="CG493" s="775">
        <f t="shared" si="514"/>
        <v>469</v>
      </c>
      <c r="CH493" s="772">
        <v>684</v>
      </c>
      <c r="CI493" s="640">
        <v>744</v>
      </c>
      <c r="CJ493" s="642">
        <v>829</v>
      </c>
      <c r="CK493" s="872"/>
      <c r="CL493" s="720"/>
      <c r="CM493" s="764"/>
      <c r="CN493" s="764"/>
      <c r="CO493" s="640"/>
      <c r="CP493" s="780"/>
      <c r="CQ493" s="721"/>
      <c r="CR493" s="720"/>
      <c r="CS493" s="720"/>
      <c r="CT493" s="720"/>
      <c r="CU493" s="720"/>
      <c r="CV493" s="764"/>
      <c r="CW493" s="640"/>
      <c r="CX493" s="641"/>
      <c r="CY493" s="721"/>
      <c r="CZ493" s="720"/>
      <c r="DA493" s="720"/>
      <c r="DB493" s="720"/>
      <c r="DC493" s="720"/>
      <c r="DD493" s="640"/>
      <c r="DE493" s="640"/>
      <c r="DF493" s="641"/>
      <c r="DG493" s="892">
        <f t="shared" si="532"/>
        <v>0</v>
      </c>
      <c r="DH493" s="884">
        <f t="shared" si="515"/>
        <v>0</v>
      </c>
      <c r="DI493" s="883">
        <f t="shared" si="533"/>
        <v>0</v>
      </c>
      <c r="DJ493" s="884">
        <f t="shared" si="516"/>
        <v>0</v>
      </c>
      <c r="DK493" s="883">
        <f t="shared" si="534"/>
        <v>0</v>
      </c>
      <c r="DL493" s="884">
        <f t="shared" si="517"/>
        <v>0</v>
      </c>
      <c r="DM493" s="888">
        <f t="shared" si="538"/>
        <v>0</v>
      </c>
      <c r="DN493" s="886">
        <f t="shared" si="518"/>
        <v>0</v>
      </c>
      <c r="DO493" s="886">
        <f t="shared" si="539"/>
        <v>0</v>
      </c>
      <c r="DP493" s="888">
        <f t="shared" si="535"/>
        <v>0</v>
      </c>
      <c r="DQ493" s="886">
        <f t="shared" si="519"/>
        <v>0</v>
      </c>
      <c r="DR493" s="886">
        <f t="shared" si="540"/>
        <v>0</v>
      </c>
      <c r="DS493" s="888">
        <f t="shared" si="536"/>
        <v>0</v>
      </c>
      <c r="DT493" s="886">
        <f t="shared" si="520"/>
        <v>0</v>
      </c>
      <c r="DU493" s="886">
        <f t="shared" si="541"/>
        <v>0</v>
      </c>
      <c r="DV493" s="886">
        <f t="shared" si="521"/>
        <v>0</v>
      </c>
      <c r="DW493" s="888">
        <f t="shared" si="537"/>
        <v>0</v>
      </c>
      <c r="DX493" s="886">
        <f t="shared" si="522"/>
        <v>0</v>
      </c>
      <c r="DY493" s="886">
        <f t="shared" si="523"/>
        <v>0</v>
      </c>
      <c r="DZ493" s="954">
        <f t="shared" si="542"/>
        <v>0</v>
      </c>
      <c r="EA493" s="885">
        <f t="shared" si="524"/>
        <v>0</v>
      </c>
      <c r="EB493" s="885">
        <f t="shared" si="525"/>
        <v>0</v>
      </c>
      <c r="EC493" s="772"/>
      <c r="ED493" s="640"/>
      <c r="EE493" s="643"/>
      <c r="EF493" s="764"/>
      <c r="EG493" s="640"/>
      <c r="EH493" s="644"/>
      <c r="EI493" s="774">
        <f t="shared" si="526"/>
        <v>0</v>
      </c>
      <c r="EJ493" s="774">
        <f t="shared" si="527"/>
        <v>0</v>
      </c>
      <c r="EK493" s="775">
        <f t="shared" si="528"/>
        <v>0</v>
      </c>
      <c r="EL493" s="772"/>
      <c r="EM493" s="767"/>
      <c r="EN493" s="770"/>
      <c r="EO493" s="772"/>
      <c r="EP493" s="640"/>
      <c r="EQ493" s="644"/>
      <c r="ER493" s="772"/>
      <c r="ES493" s="640"/>
      <c r="ET493" s="770"/>
      <c r="EU493" s="774">
        <f t="shared" si="529"/>
        <v>0</v>
      </c>
      <c r="EV493" s="774">
        <f t="shared" si="530"/>
        <v>0</v>
      </c>
      <c r="EW493" s="775">
        <f t="shared" si="531"/>
        <v>0</v>
      </c>
      <c r="EX493" s="772"/>
      <c r="EY493" s="767"/>
      <c r="EZ493" s="770"/>
    </row>
    <row r="494" spans="1:156">
      <c r="A494" s="621" t="s">
        <v>76</v>
      </c>
      <c r="B494" s="627" t="s">
        <v>683</v>
      </c>
      <c r="C494" s="846"/>
      <c r="D494" s="628">
        <v>229814</v>
      </c>
      <c r="E494" s="628">
        <v>3</v>
      </c>
      <c r="F494" s="762">
        <v>838</v>
      </c>
      <c r="G494" s="763">
        <v>799</v>
      </c>
      <c r="H494" s="763">
        <v>949</v>
      </c>
      <c r="I494" s="764">
        <v>960</v>
      </c>
      <c r="J494" s="764">
        <v>1175</v>
      </c>
      <c r="K494" s="764">
        <v>1212</v>
      </c>
      <c r="L494" s="639">
        <v>1245</v>
      </c>
      <c r="M494" s="762">
        <v>981</v>
      </c>
      <c r="N494" s="763">
        <v>866</v>
      </c>
      <c r="O494" s="766">
        <v>776</v>
      </c>
      <c r="P494" s="766">
        <v>831</v>
      </c>
      <c r="Q494" s="763">
        <v>802</v>
      </c>
      <c r="R494" s="763">
        <v>813</v>
      </c>
      <c r="S494" s="763">
        <v>768</v>
      </c>
      <c r="T494" s="763">
        <v>920</v>
      </c>
      <c r="U494" s="763">
        <v>923</v>
      </c>
      <c r="V494" s="764">
        <v>1149</v>
      </c>
      <c r="W494" s="640">
        <v>1193</v>
      </c>
      <c r="X494" s="639">
        <v>1227</v>
      </c>
      <c r="Y494" s="762"/>
      <c r="Z494" s="763"/>
      <c r="AA494" s="763"/>
      <c r="AB494" s="763">
        <v>10</v>
      </c>
      <c r="AC494" s="764">
        <v>12</v>
      </c>
      <c r="AD494" s="640">
        <v>14</v>
      </c>
      <c r="AE494" s="763">
        <v>8</v>
      </c>
      <c r="AF494" s="763"/>
      <c r="AG494" s="763"/>
      <c r="AH494" s="764"/>
      <c r="AI494" s="640"/>
      <c r="AJ494" s="641"/>
      <c r="AK494" s="892">
        <f t="shared" si="481"/>
        <v>981</v>
      </c>
      <c r="AL494" s="884">
        <f t="shared" si="482"/>
        <v>981</v>
      </c>
      <c r="AM494" s="883">
        <f t="shared" si="483"/>
        <v>866</v>
      </c>
      <c r="AN494" s="884">
        <f t="shared" si="484"/>
        <v>866</v>
      </c>
      <c r="AO494" s="883">
        <f t="shared" si="485"/>
        <v>776</v>
      </c>
      <c r="AP494" s="884">
        <f t="shared" si="486"/>
        <v>776</v>
      </c>
      <c r="AQ494" s="768">
        <f t="shared" si="487"/>
        <v>821</v>
      </c>
      <c r="AR494" s="883">
        <f t="shared" si="488"/>
        <v>790</v>
      </c>
      <c r="AS494" s="886">
        <f t="shared" si="489"/>
        <v>790</v>
      </c>
      <c r="AT494" s="888">
        <f t="shared" si="490"/>
        <v>799</v>
      </c>
      <c r="AU494" s="886">
        <f t="shared" si="491"/>
        <v>799</v>
      </c>
      <c r="AV494" s="886">
        <f t="shared" si="492"/>
        <v>799</v>
      </c>
      <c r="AW494" s="888">
        <f t="shared" si="493"/>
        <v>760</v>
      </c>
      <c r="AX494" s="886">
        <f t="shared" si="494"/>
        <v>760</v>
      </c>
      <c r="AY494" s="886">
        <f t="shared" si="495"/>
        <v>760</v>
      </c>
      <c r="AZ494" s="888">
        <f t="shared" si="496"/>
        <v>920</v>
      </c>
      <c r="BA494" s="884">
        <f t="shared" si="497"/>
        <v>920</v>
      </c>
      <c r="BB494" s="883">
        <f t="shared" si="498"/>
        <v>923</v>
      </c>
      <c r="BC494" s="884">
        <f t="shared" si="499"/>
        <v>923</v>
      </c>
      <c r="BD494" s="883">
        <f t="shared" si="500"/>
        <v>1149</v>
      </c>
      <c r="BE494" s="886">
        <f t="shared" si="501"/>
        <v>1149</v>
      </c>
      <c r="BF494" s="886">
        <f t="shared" si="502"/>
        <v>1149</v>
      </c>
      <c r="BG494" s="888">
        <f t="shared" si="503"/>
        <v>1193</v>
      </c>
      <c r="BH494" s="886">
        <f t="shared" si="504"/>
        <v>1193</v>
      </c>
      <c r="BI494" s="886">
        <f t="shared" si="505"/>
        <v>1193</v>
      </c>
      <c r="BJ494" s="890">
        <f t="shared" si="506"/>
        <v>1227</v>
      </c>
      <c r="BK494" s="885">
        <f t="shared" si="507"/>
        <v>1227</v>
      </c>
      <c r="BL494" s="885">
        <f t="shared" si="508"/>
        <v>1227</v>
      </c>
      <c r="BM494" s="762">
        <v>732</v>
      </c>
      <c r="BN494" s="764">
        <v>733</v>
      </c>
      <c r="BO494" s="642">
        <v>786</v>
      </c>
      <c r="BP494" s="763">
        <v>191</v>
      </c>
      <c r="BQ494" s="764">
        <v>226</v>
      </c>
      <c r="BR494" s="642">
        <v>194</v>
      </c>
      <c r="BS494" s="768">
        <f t="shared" si="509"/>
        <v>226</v>
      </c>
      <c r="BT494" s="768">
        <f t="shared" si="510"/>
        <v>234</v>
      </c>
      <c r="BU494" s="771">
        <f t="shared" si="511"/>
        <v>247</v>
      </c>
      <c r="BV494" s="772">
        <v>303</v>
      </c>
      <c r="BW494" s="767">
        <v>323</v>
      </c>
      <c r="BX494" s="847">
        <v>319</v>
      </c>
      <c r="BY494" s="772">
        <v>54</v>
      </c>
      <c r="BZ494" s="640">
        <v>41</v>
      </c>
      <c r="CA494" s="847">
        <v>36</v>
      </c>
      <c r="CB494" s="772">
        <v>256</v>
      </c>
      <c r="CC494" s="640">
        <v>237</v>
      </c>
      <c r="CD494" s="847">
        <v>236</v>
      </c>
      <c r="CE494" s="773">
        <f t="shared" si="512"/>
        <v>177</v>
      </c>
      <c r="CF494" s="774">
        <f t="shared" si="513"/>
        <v>198</v>
      </c>
      <c r="CG494" s="775">
        <f t="shared" si="514"/>
        <v>169</v>
      </c>
      <c r="CH494" s="772">
        <v>390</v>
      </c>
      <c r="CI494" s="640">
        <v>385</v>
      </c>
      <c r="CJ494" s="642">
        <v>360</v>
      </c>
      <c r="CK494" s="872"/>
      <c r="CL494" s="720"/>
      <c r="CM494" s="764"/>
      <c r="CN494" s="764"/>
      <c r="CO494" s="640"/>
      <c r="CP494" s="780"/>
      <c r="CQ494" s="721"/>
      <c r="CR494" s="720"/>
      <c r="CS494" s="720"/>
      <c r="CT494" s="720"/>
      <c r="CU494" s="720"/>
      <c r="CV494" s="764"/>
      <c r="CW494" s="640"/>
      <c r="CX494" s="641"/>
      <c r="CY494" s="721"/>
      <c r="CZ494" s="720"/>
      <c r="DA494" s="720"/>
      <c r="DB494" s="720"/>
      <c r="DC494" s="720"/>
      <c r="DD494" s="640"/>
      <c r="DE494" s="640"/>
      <c r="DF494" s="641"/>
      <c r="DG494" s="892">
        <f t="shared" si="532"/>
        <v>0</v>
      </c>
      <c r="DH494" s="884">
        <f t="shared" si="515"/>
        <v>0</v>
      </c>
      <c r="DI494" s="883">
        <f t="shared" si="533"/>
        <v>0</v>
      </c>
      <c r="DJ494" s="884">
        <f t="shared" si="516"/>
        <v>0</v>
      </c>
      <c r="DK494" s="883">
        <f t="shared" si="534"/>
        <v>0</v>
      </c>
      <c r="DL494" s="884">
        <f t="shared" si="517"/>
        <v>0</v>
      </c>
      <c r="DM494" s="888">
        <f t="shared" si="538"/>
        <v>0</v>
      </c>
      <c r="DN494" s="886">
        <f t="shared" si="518"/>
        <v>0</v>
      </c>
      <c r="DO494" s="886">
        <f t="shared" si="539"/>
        <v>0</v>
      </c>
      <c r="DP494" s="888">
        <f t="shared" si="535"/>
        <v>0</v>
      </c>
      <c r="DQ494" s="886">
        <f t="shared" si="519"/>
        <v>0</v>
      </c>
      <c r="DR494" s="886">
        <f t="shared" si="540"/>
        <v>0</v>
      </c>
      <c r="DS494" s="888">
        <f t="shared" si="536"/>
        <v>0</v>
      </c>
      <c r="DT494" s="886">
        <f t="shared" si="520"/>
        <v>0</v>
      </c>
      <c r="DU494" s="886">
        <f t="shared" si="541"/>
        <v>0</v>
      </c>
      <c r="DV494" s="886">
        <f t="shared" si="521"/>
        <v>0</v>
      </c>
      <c r="DW494" s="888">
        <f t="shared" si="537"/>
        <v>0</v>
      </c>
      <c r="DX494" s="886">
        <f t="shared" si="522"/>
        <v>0</v>
      </c>
      <c r="DY494" s="886">
        <f t="shared" si="523"/>
        <v>0</v>
      </c>
      <c r="DZ494" s="954">
        <f t="shared" si="542"/>
        <v>0</v>
      </c>
      <c r="EA494" s="885">
        <f t="shared" si="524"/>
        <v>0</v>
      </c>
      <c r="EB494" s="885">
        <f t="shared" si="525"/>
        <v>0</v>
      </c>
      <c r="EC494" s="772"/>
      <c r="ED494" s="640"/>
      <c r="EE494" s="643"/>
      <c r="EF494" s="764"/>
      <c r="EG494" s="640"/>
      <c r="EH494" s="644"/>
      <c r="EI494" s="774">
        <f t="shared" si="526"/>
        <v>0</v>
      </c>
      <c r="EJ494" s="774">
        <f t="shared" si="527"/>
        <v>0</v>
      </c>
      <c r="EK494" s="775">
        <f t="shared" si="528"/>
        <v>0</v>
      </c>
      <c r="EL494" s="772"/>
      <c r="EM494" s="767"/>
      <c r="EN494" s="770"/>
      <c r="EO494" s="772"/>
      <c r="EP494" s="640"/>
      <c r="EQ494" s="644"/>
      <c r="ER494" s="772"/>
      <c r="ES494" s="640"/>
      <c r="ET494" s="770"/>
      <c r="EU494" s="774">
        <f t="shared" si="529"/>
        <v>0</v>
      </c>
      <c r="EV494" s="774">
        <f t="shared" si="530"/>
        <v>0</v>
      </c>
      <c r="EW494" s="775">
        <f t="shared" si="531"/>
        <v>0</v>
      </c>
      <c r="EX494" s="772"/>
      <c r="EY494" s="767"/>
      <c r="EZ494" s="770"/>
    </row>
    <row r="495" spans="1:156">
      <c r="A495" s="621" t="s">
        <v>76</v>
      </c>
      <c r="B495" s="627" t="s">
        <v>684</v>
      </c>
      <c r="C495" s="846"/>
      <c r="D495" s="628">
        <v>224545</v>
      </c>
      <c r="E495" s="628">
        <v>4</v>
      </c>
      <c r="F495" s="762"/>
      <c r="G495" s="763"/>
      <c r="H495" s="763"/>
      <c r="I495" s="764"/>
      <c r="J495" s="764"/>
      <c r="K495" s="764"/>
      <c r="L495" s="639">
        <v>97</v>
      </c>
      <c r="M495" s="762"/>
      <c r="N495" s="763"/>
      <c r="O495" s="766"/>
      <c r="P495" s="766"/>
      <c r="Q495" s="763"/>
      <c r="R495" s="763"/>
      <c r="S495" s="763"/>
      <c r="T495" s="763"/>
      <c r="U495" s="763"/>
      <c r="V495" s="764"/>
      <c r="W495" s="640"/>
      <c r="X495" s="639">
        <v>86</v>
      </c>
      <c r="Y495" s="762"/>
      <c r="Z495" s="763"/>
      <c r="AA495" s="763"/>
      <c r="AB495" s="763"/>
      <c r="AC495" s="764"/>
      <c r="AD495" s="640"/>
      <c r="AE495" s="763"/>
      <c r="AF495" s="763"/>
      <c r="AG495" s="763"/>
      <c r="AH495" s="764"/>
      <c r="AI495" s="640"/>
      <c r="AJ495" s="641"/>
      <c r="AK495" s="892">
        <f t="shared" si="481"/>
        <v>0</v>
      </c>
      <c r="AL495" s="884">
        <f t="shared" si="482"/>
        <v>0</v>
      </c>
      <c r="AM495" s="883">
        <f t="shared" si="483"/>
        <v>0</v>
      </c>
      <c r="AN495" s="884">
        <f t="shared" si="484"/>
        <v>0</v>
      </c>
      <c r="AO495" s="883">
        <f t="shared" si="485"/>
        <v>0</v>
      </c>
      <c r="AP495" s="884">
        <f t="shared" si="486"/>
        <v>0</v>
      </c>
      <c r="AQ495" s="768">
        <f t="shared" si="487"/>
        <v>0</v>
      </c>
      <c r="AR495" s="883">
        <f t="shared" si="488"/>
        <v>0</v>
      </c>
      <c r="AS495" s="886">
        <f t="shared" si="489"/>
        <v>0</v>
      </c>
      <c r="AT495" s="888">
        <f t="shared" si="490"/>
        <v>0</v>
      </c>
      <c r="AU495" s="886">
        <f t="shared" si="491"/>
        <v>0</v>
      </c>
      <c r="AV495" s="886">
        <f t="shared" si="492"/>
        <v>0</v>
      </c>
      <c r="AW495" s="888">
        <f t="shared" si="493"/>
        <v>0</v>
      </c>
      <c r="AX495" s="886">
        <f t="shared" si="494"/>
        <v>0</v>
      </c>
      <c r="AY495" s="886">
        <f t="shared" si="495"/>
        <v>0</v>
      </c>
      <c r="AZ495" s="888">
        <f t="shared" si="496"/>
        <v>0</v>
      </c>
      <c r="BA495" s="884">
        <f t="shared" si="497"/>
        <v>0</v>
      </c>
      <c r="BB495" s="883">
        <f t="shared" si="498"/>
        <v>0</v>
      </c>
      <c r="BC495" s="884">
        <f t="shared" si="499"/>
        <v>0</v>
      </c>
      <c r="BD495" s="883">
        <f t="shared" si="500"/>
        <v>0</v>
      </c>
      <c r="BE495" s="886">
        <f t="shared" si="501"/>
        <v>0</v>
      </c>
      <c r="BF495" s="886">
        <f t="shared" si="502"/>
        <v>0</v>
      </c>
      <c r="BG495" s="888">
        <f>IF(W495&gt;0,W495-AI495,)</f>
        <v>0</v>
      </c>
      <c r="BH495" s="886">
        <f t="shared" si="504"/>
        <v>0</v>
      </c>
      <c r="BI495" s="886">
        <f t="shared" si="505"/>
        <v>0</v>
      </c>
      <c r="BJ495" s="890">
        <f t="shared" si="506"/>
        <v>86</v>
      </c>
      <c r="BK495" s="885">
        <f t="shared" si="507"/>
        <v>86</v>
      </c>
      <c r="BL495" s="885">
        <f t="shared" si="508"/>
        <v>86</v>
      </c>
      <c r="BM495" s="762"/>
      <c r="BN495" s="764"/>
      <c r="BO495" s="642">
        <v>40</v>
      </c>
      <c r="BP495" s="763"/>
      <c r="BQ495" s="764"/>
      <c r="BR495" s="642">
        <v>17</v>
      </c>
      <c r="BS495" s="768">
        <f t="shared" si="509"/>
        <v>0</v>
      </c>
      <c r="BT495" s="768">
        <f t="shared" si="510"/>
        <v>0</v>
      </c>
      <c r="BU495" s="771">
        <f t="shared" si="511"/>
        <v>29</v>
      </c>
      <c r="BV495" s="772"/>
      <c r="BW495" s="767"/>
      <c r="BX495" s="847"/>
      <c r="BY495" s="772"/>
      <c r="BZ495" s="640"/>
      <c r="CA495" s="847"/>
      <c r="CB495" s="772"/>
      <c r="CC495" s="640"/>
      <c r="CD495" s="847"/>
      <c r="CE495" s="773">
        <f t="shared" si="512"/>
        <v>0</v>
      </c>
      <c r="CF495" s="774">
        <f t="shared" si="513"/>
        <v>0</v>
      </c>
      <c r="CG495" s="775">
        <f t="shared" si="514"/>
        <v>0</v>
      </c>
      <c r="CH495" s="772"/>
      <c r="CI495" s="640"/>
      <c r="CJ495" s="642"/>
      <c r="CK495" s="872"/>
      <c r="CL495" s="720"/>
      <c r="CM495" s="764"/>
      <c r="CN495" s="764"/>
      <c r="CO495" s="640"/>
      <c r="CP495" s="780"/>
      <c r="CQ495" s="721"/>
      <c r="CR495" s="720"/>
      <c r="CS495" s="720"/>
      <c r="CT495" s="720"/>
      <c r="CU495" s="720"/>
      <c r="CV495" s="764"/>
      <c r="CW495" s="640"/>
      <c r="CX495" s="641"/>
      <c r="CY495" s="721"/>
      <c r="CZ495" s="720"/>
      <c r="DA495" s="720"/>
      <c r="DB495" s="720"/>
      <c r="DC495" s="720"/>
      <c r="DD495" s="640"/>
      <c r="DE495" s="640"/>
      <c r="DF495" s="641"/>
      <c r="DG495" s="892">
        <f t="shared" si="532"/>
        <v>0</v>
      </c>
      <c r="DH495" s="884">
        <f t="shared" si="515"/>
        <v>0</v>
      </c>
      <c r="DI495" s="883">
        <f t="shared" si="533"/>
        <v>0</v>
      </c>
      <c r="DJ495" s="884">
        <f t="shared" si="516"/>
        <v>0</v>
      </c>
      <c r="DK495" s="883">
        <f t="shared" si="534"/>
        <v>0</v>
      </c>
      <c r="DL495" s="884">
        <f t="shared" si="517"/>
        <v>0</v>
      </c>
      <c r="DM495" s="888">
        <f t="shared" si="538"/>
        <v>0</v>
      </c>
      <c r="DN495" s="886">
        <f t="shared" si="518"/>
        <v>0</v>
      </c>
      <c r="DO495" s="886">
        <f t="shared" si="539"/>
        <v>0</v>
      </c>
      <c r="DP495" s="888">
        <f t="shared" si="535"/>
        <v>0</v>
      </c>
      <c r="DQ495" s="886">
        <f t="shared" si="519"/>
        <v>0</v>
      </c>
      <c r="DR495" s="886">
        <f t="shared" si="540"/>
        <v>0</v>
      </c>
      <c r="DS495" s="888">
        <f t="shared" si="536"/>
        <v>0</v>
      </c>
      <c r="DT495" s="886">
        <f t="shared" si="520"/>
        <v>0</v>
      </c>
      <c r="DU495" s="886">
        <f t="shared" si="541"/>
        <v>0</v>
      </c>
      <c r="DV495" s="886">
        <f t="shared" si="521"/>
        <v>0</v>
      </c>
      <c r="DW495" s="888">
        <f t="shared" si="537"/>
        <v>0</v>
      </c>
      <c r="DX495" s="886">
        <f t="shared" si="522"/>
        <v>0</v>
      </c>
      <c r="DY495" s="886">
        <f t="shared" si="523"/>
        <v>0</v>
      </c>
      <c r="DZ495" s="954">
        <f t="shared" si="542"/>
        <v>0</v>
      </c>
      <c r="EA495" s="885">
        <f t="shared" si="524"/>
        <v>0</v>
      </c>
      <c r="EB495" s="885">
        <f t="shared" si="525"/>
        <v>0</v>
      </c>
      <c r="EC495" s="772"/>
      <c r="ED495" s="640"/>
      <c r="EE495" s="643"/>
      <c r="EF495" s="764"/>
      <c r="EG495" s="640"/>
      <c r="EH495" s="644"/>
      <c r="EI495" s="774">
        <f t="shared" si="526"/>
        <v>0</v>
      </c>
      <c r="EJ495" s="774">
        <f t="shared" si="527"/>
        <v>0</v>
      </c>
      <c r="EK495" s="775">
        <f t="shared" si="528"/>
        <v>0</v>
      </c>
      <c r="EL495" s="772"/>
      <c r="EM495" s="767"/>
      <c r="EN495" s="770"/>
      <c r="EO495" s="772"/>
      <c r="EP495" s="640"/>
      <c r="EQ495" s="644"/>
      <c r="ER495" s="772"/>
      <c r="ES495" s="640"/>
      <c r="ET495" s="770"/>
      <c r="EU495" s="774">
        <f t="shared" si="529"/>
        <v>0</v>
      </c>
      <c r="EV495" s="774">
        <f t="shared" si="530"/>
        <v>0</v>
      </c>
      <c r="EW495" s="775">
        <f t="shared" si="531"/>
        <v>0</v>
      </c>
      <c r="EX495" s="772"/>
      <c r="EY495" s="767"/>
      <c r="EZ495" s="770"/>
    </row>
    <row r="496" spans="1:156">
      <c r="A496" s="621" t="s">
        <v>76</v>
      </c>
      <c r="B496" s="627" t="s">
        <v>685</v>
      </c>
      <c r="C496" s="846"/>
      <c r="D496" s="628">
        <v>225502</v>
      </c>
      <c r="E496" s="628">
        <v>4</v>
      </c>
      <c r="F496" s="762"/>
      <c r="G496" s="763"/>
      <c r="H496" s="763"/>
      <c r="I496" s="764"/>
      <c r="J496" s="764"/>
      <c r="K496" s="764">
        <v>7</v>
      </c>
      <c r="L496" s="639">
        <v>190</v>
      </c>
      <c r="M496" s="762"/>
      <c r="N496" s="763"/>
      <c r="O496" s="766"/>
      <c r="P496" s="766"/>
      <c r="Q496" s="763"/>
      <c r="R496" s="763"/>
      <c r="S496" s="763"/>
      <c r="T496" s="763"/>
      <c r="U496" s="763"/>
      <c r="V496" s="764"/>
      <c r="W496" s="640">
        <v>6</v>
      </c>
      <c r="X496" s="639">
        <v>174</v>
      </c>
      <c r="Y496" s="762"/>
      <c r="Z496" s="763"/>
      <c r="AA496" s="763"/>
      <c r="AB496" s="763"/>
      <c r="AC496" s="764"/>
      <c r="AD496" s="640"/>
      <c r="AE496" s="763"/>
      <c r="AF496" s="763"/>
      <c r="AG496" s="763"/>
      <c r="AH496" s="764"/>
      <c r="AI496" s="640"/>
      <c r="AJ496" s="641"/>
      <c r="AK496" s="892">
        <f t="shared" si="481"/>
        <v>0</v>
      </c>
      <c r="AL496" s="884">
        <f t="shared" si="482"/>
        <v>0</v>
      </c>
      <c r="AM496" s="883">
        <f t="shared" si="483"/>
        <v>0</v>
      </c>
      <c r="AN496" s="884">
        <f t="shared" si="484"/>
        <v>0</v>
      </c>
      <c r="AO496" s="883">
        <f t="shared" si="485"/>
        <v>0</v>
      </c>
      <c r="AP496" s="884">
        <f t="shared" si="486"/>
        <v>0</v>
      </c>
      <c r="AQ496" s="768">
        <f t="shared" si="487"/>
        <v>0</v>
      </c>
      <c r="AR496" s="883">
        <f t="shared" si="488"/>
        <v>0</v>
      </c>
      <c r="AS496" s="886">
        <f t="shared" si="489"/>
        <v>0</v>
      </c>
      <c r="AT496" s="888">
        <f t="shared" si="490"/>
        <v>0</v>
      </c>
      <c r="AU496" s="886">
        <f t="shared" si="491"/>
        <v>0</v>
      </c>
      <c r="AV496" s="886">
        <f t="shared" si="492"/>
        <v>0</v>
      </c>
      <c r="AW496" s="888">
        <f t="shared" si="493"/>
        <v>0</v>
      </c>
      <c r="AX496" s="886">
        <f t="shared" si="494"/>
        <v>0</v>
      </c>
      <c r="AY496" s="886">
        <f t="shared" si="495"/>
        <v>0</v>
      </c>
      <c r="AZ496" s="888">
        <f t="shared" si="496"/>
        <v>0</v>
      </c>
      <c r="BA496" s="884">
        <f t="shared" si="497"/>
        <v>0</v>
      </c>
      <c r="BB496" s="883">
        <f t="shared" si="498"/>
        <v>0</v>
      </c>
      <c r="BC496" s="884">
        <f t="shared" si="499"/>
        <v>0</v>
      </c>
      <c r="BD496" s="883">
        <f t="shared" si="500"/>
        <v>0</v>
      </c>
      <c r="BE496" s="886">
        <f t="shared" si="501"/>
        <v>0</v>
      </c>
      <c r="BF496" s="886">
        <f t="shared" si="502"/>
        <v>0</v>
      </c>
      <c r="BG496" s="888">
        <f t="shared" ref="BG496:BG527" si="543">IF(W496&gt;0,W496-AI496, )</f>
        <v>6</v>
      </c>
      <c r="BH496" s="886">
        <f t="shared" si="504"/>
        <v>6</v>
      </c>
      <c r="BI496" s="886">
        <f t="shared" si="505"/>
        <v>6</v>
      </c>
      <c r="BJ496" s="890">
        <f t="shared" si="506"/>
        <v>174</v>
      </c>
      <c r="BK496" s="885">
        <f t="shared" si="507"/>
        <v>174</v>
      </c>
      <c r="BL496" s="885">
        <f t="shared" si="508"/>
        <v>174</v>
      </c>
      <c r="BM496" s="762"/>
      <c r="BN496" s="764">
        <v>1</v>
      </c>
      <c r="BO496" s="642">
        <v>93</v>
      </c>
      <c r="BP496" s="763"/>
      <c r="BQ496" s="764"/>
      <c r="BR496" s="642">
        <v>44</v>
      </c>
      <c r="BS496" s="768">
        <f t="shared" si="509"/>
        <v>0</v>
      </c>
      <c r="BT496" s="768">
        <f t="shared" si="510"/>
        <v>5</v>
      </c>
      <c r="BU496" s="771">
        <f t="shared" si="511"/>
        <v>37</v>
      </c>
      <c r="BV496" s="772"/>
      <c r="BW496" s="767"/>
      <c r="BX496" s="847"/>
      <c r="BY496" s="772"/>
      <c r="BZ496" s="640"/>
      <c r="CA496" s="847"/>
      <c r="CB496" s="772"/>
      <c r="CC496" s="640"/>
      <c r="CD496" s="847"/>
      <c r="CE496" s="773">
        <f t="shared" si="512"/>
        <v>0</v>
      </c>
      <c r="CF496" s="774">
        <f t="shared" si="513"/>
        <v>0</v>
      </c>
      <c r="CG496" s="775">
        <f t="shared" si="514"/>
        <v>0</v>
      </c>
      <c r="CH496" s="772"/>
      <c r="CI496" s="640"/>
      <c r="CJ496" s="642"/>
      <c r="CK496" s="872"/>
      <c r="CL496" s="720"/>
      <c r="CM496" s="764"/>
      <c r="CN496" s="764"/>
      <c r="CO496" s="640"/>
      <c r="CP496" s="780"/>
      <c r="CQ496" s="721"/>
      <c r="CR496" s="720"/>
      <c r="CS496" s="720"/>
      <c r="CT496" s="720"/>
      <c r="CU496" s="720"/>
      <c r="CV496" s="764"/>
      <c r="CW496" s="640"/>
      <c r="CX496" s="641"/>
      <c r="CY496" s="721"/>
      <c r="CZ496" s="720"/>
      <c r="DA496" s="720"/>
      <c r="DB496" s="720"/>
      <c r="DC496" s="720"/>
      <c r="DD496" s="640"/>
      <c r="DE496" s="640"/>
      <c r="DF496" s="641"/>
      <c r="DG496" s="892">
        <f t="shared" si="532"/>
        <v>0</v>
      </c>
      <c r="DH496" s="884">
        <f t="shared" si="515"/>
        <v>0</v>
      </c>
      <c r="DI496" s="883">
        <f t="shared" si="533"/>
        <v>0</v>
      </c>
      <c r="DJ496" s="884">
        <f t="shared" si="516"/>
        <v>0</v>
      </c>
      <c r="DK496" s="883">
        <f t="shared" si="534"/>
        <v>0</v>
      </c>
      <c r="DL496" s="884">
        <f t="shared" si="517"/>
        <v>0</v>
      </c>
      <c r="DM496" s="888">
        <f t="shared" si="538"/>
        <v>0</v>
      </c>
      <c r="DN496" s="886">
        <f t="shared" si="518"/>
        <v>0</v>
      </c>
      <c r="DO496" s="886">
        <f t="shared" si="539"/>
        <v>0</v>
      </c>
      <c r="DP496" s="888">
        <f t="shared" si="535"/>
        <v>0</v>
      </c>
      <c r="DQ496" s="886">
        <f t="shared" si="519"/>
        <v>0</v>
      </c>
      <c r="DR496" s="886">
        <f t="shared" si="540"/>
        <v>0</v>
      </c>
      <c r="DS496" s="888">
        <f t="shared" si="536"/>
        <v>0</v>
      </c>
      <c r="DT496" s="886">
        <f t="shared" si="520"/>
        <v>0</v>
      </c>
      <c r="DU496" s="886">
        <f t="shared" si="541"/>
        <v>0</v>
      </c>
      <c r="DV496" s="886">
        <f t="shared" si="521"/>
        <v>0</v>
      </c>
      <c r="DW496" s="888">
        <f t="shared" si="537"/>
        <v>0</v>
      </c>
      <c r="DX496" s="886">
        <f t="shared" si="522"/>
        <v>0</v>
      </c>
      <c r="DY496" s="886">
        <f t="shared" si="523"/>
        <v>0</v>
      </c>
      <c r="DZ496" s="954">
        <f t="shared" si="542"/>
        <v>0</v>
      </c>
      <c r="EA496" s="885">
        <f t="shared" si="524"/>
        <v>0</v>
      </c>
      <c r="EB496" s="885">
        <f t="shared" si="525"/>
        <v>0</v>
      </c>
      <c r="EC496" s="772"/>
      <c r="ED496" s="640"/>
      <c r="EE496" s="643"/>
      <c r="EF496" s="764"/>
      <c r="EG496" s="640"/>
      <c r="EH496" s="644"/>
      <c r="EI496" s="774">
        <f t="shared" si="526"/>
        <v>0</v>
      </c>
      <c r="EJ496" s="774">
        <f t="shared" si="527"/>
        <v>0</v>
      </c>
      <c r="EK496" s="775">
        <f t="shared" si="528"/>
        <v>0</v>
      </c>
      <c r="EL496" s="772"/>
      <c r="EM496" s="767"/>
      <c r="EN496" s="770"/>
      <c r="EO496" s="772"/>
      <c r="EP496" s="640"/>
      <c r="EQ496" s="644"/>
      <c r="ER496" s="772"/>
      <c r="ES496" s="640"/>
      <c r="ET496" s="770"/>
      <c r="EU496" s="774">
        <f t="shared" si="529"/>
        <v>0</v>
      </c>
      <c r="EV496" s="774">
        <f t="shared" si="530"/>
        <v>0</v>
      </c>
      <c r="EW496" s="775">
        <f t="shared" si="531"/>
        <v>0</v>
      </c>
      <c r="EX496" s="772"/>
      <c r="EY496" s="767"/>
      <c r="EZ496" s="770"/>
    </row>
    <row r="497" spans="1:156">
      <c r="A497" s="621" t="s">
        <v>76</v>
      </c>
      <c r="B497" s="627" t="s">
        <v>686</v>
      </c>
      <c r="C497" s="846"/>
      <c r="D497" s="628">
        <v>227377</v>
      </c>
      <c r="E497" s="628">
        <v>4</v>
      </c>
      <c r="F497" s="762">
        <v>32</v>
      </c>
      <c r="G497" s="763">
        <v>18</v>
      </c>
      <c r="H497" s="763">
        <v>16</v>
      </c>
      <c r="I497" s="764">
        <v>297</v>
      </c>
      <c r="J497" s="764">
        <v>433</v>
      </c>
      <c r="K497" s="764">
        <v>440</v>
      </c>
      <c r="L497" s="639">
        <v>652</v>
      </c>
      <c r="M497" s="762"/>
      <c r="N497" s="763">
        <v>22</v>
      </c>
      <c r="O497" s="766">
        <v>120</v>
      </c>
      <c r="P497" s="766">
        <v>86</v>
      </c>
      <c r="Q497" s="763"/>
      <c r="R497" s="763"/>
      <c r="S497" s="763"/>
      <c r="T497" s="763"/>
      <c r="U497" s="763">
        <v>297</v>
      </c>
      <c r="V497" s="764">
        <v>418</v>
      </c>
      <c r="W497" s="640">
        <v>428</v>
      </c>
      <c r="X497" s="639">
        <v>627</v>
      </c>
      <c r="Y497" s="762"/>
      <c r="Z497" s="763"/>
      <c r="AA497" s="763"/>
      <c r="AB497" s="763">
        <v>3</v>
      </c>
      <c r="AC497" s="764"/>
      <c r="AD497" s="640"/>
      <c r="AE497" s="763"/>
      <c r="AF497" s="763"/>
      <c r="AG497" s="763"/>
      <c r="AH497" s="764"/>
      <c r="AI497" s="640"/>
      <c r="AJ497" s="641"/>
      <c r="AK497" s="892">
        <f t="shared" si="481"/>
        <v>0</v>
      </c>
      <c r="AL497" s="884">
        <f t="shared" si="482"/>
        <v>0</v>
      </c>
      <c r="AM497" s="883">
        <f t="shared" si="483"/>
        <v>22</v>
      </c>
      <c r="AN497" s="884">
        <f t="shared" si="484"/>
        <v>22</v>
      </c>
      <c r="AO497" s="883">
        <f t="shared" si="485"/>
        <v>120</v>
      </c>
      <c r="AP497" s="884">
        <f t="shared" si="486"/>
        <v>120</v>
      </c>
      <c r="AQ497" s="768">
        <f t="shared" si="487"/>
        <v>83</v>
      </c>
      <c r="AR497" s="883">
        <f t="shared" si="488"/>
        <v>0</v>
      </c>
      <c r="AS497" s="886">
        <f t="shared" si="489"/>
        <v>0</v>
      </c>
      <c r="AT497" s="888">
        <f t="shared" si="490"/>
        <v>0</v>
      </c>
      <c r="AU497" s="886">
        <f t="shared" si="491"/>
        <v>0</v>
      </c>
      <c r="AV497" s="886">
        <f t="shared" si="492"/>
        <v>0</v>
      </c>
      <c r="AW497" s="888">
        <f t="shared" si="493"/>
        <v>0</v>
      </c>
      <c r="AX497" s="886">
        <f t="shared" si="494"/>
        <v>0</v>
      </c>
      <c r="AY497" s="886">
        <f t="shared" si="495"/>
        <v>0</v>
      </c>
      <c r="AZ497" s="888">
        <f t="shared" si="496"/>
        <v>0</v>
      </c>
      <c r="BA497" s="884">
        <f t="shared" si="497"/>
        <v>0</v>
      </c>
      <c r="BB497" s="883">
        <f t="shared" si="498"/>
        <v>297</v>
      </c>
      <c r="BC497" s="884">
        <f t="shared" si="499"/>
        <v>297</v>
      </c>
      <c r="BD497" s="883">
        <f t="shared" si="500"/>
        <v>418</v>
      </c>
      <c r="BE497" s="886">
        <f t="shared" si="501"/>
        <v>418</v>
      </c>
      <c r="BF497" s="886">
        <f t="shared" si="502"/>
        <v>418</v>
      </c>
      <c r="BG497" s="888">
        <f t="shared" si="543"/>
        <v>428</v>
      </c>
      <c r="BH497" s="886">
        <f t="shared" si="504"/>
        <v>428</v>
      </c>
      <c r="BI497" s="886">
        <f t="shared" si="505"/>
        <v>428</v>
      </c>
      <c r="BJ497" s="890">
        <f t="shared" si="506"/>
        <v>627</v>
      </c>
      <c r="BK497" s="885">
        <f t="shared" si="507"/>
        <v>627</v>
      </c>
      <c r="BL497" s="885">
        <f t="shared" si="508"/>
        <v>627</v>
      </c>
      <c r="BM497" s="762">
        <v>233</v>
      </c>
      <c r="BN497" s="764">
        <v>151</v>
      </c>
      <c r="BO497" s="642">
        <v>244</v>
      </c>
      <c r="BP497" s="763">
        <v>87</v>
      </c>
      <c r="BQ497" s="764">
        <v>183</v>
      </c>
      <c r="BR497" s="642">
        <v>238</v>
      </c>
      <c r="BS497" s="768">
        <f t="shared" si="509"/>
        <v>98</v>
      </c>
      <c r="BT497" s="768">
        <f t="shared" si="510"/>
        <v>94</v>
      </c>
      <c r="BU497" s="771">
        <f t="shared" si="511"/>
        <v>145</v>
      </c>
      <c r="BV497" s="772"/>
      <c r="BW497" s="767"/>
      <c r="BX497" s="847"/>
      <c r="BY497" s="772"/>
      <c r="BZ497" s="640"/>
      <c r="CA497" s="847"/>
      <c r="CB497" s="772"/>
      <c r="CC497" s="640"/>
      <c r="CD497" s="847"/>
      <c r="CE497" s="773">
        <f t="shared" si="512"/>
        <v>0</v>
      </c>
      <c r="CF497" s="774">
        <f t="shared" si="513"/>
        <v>0</v>
      </c>
      <c r="CG497" s="775">
        <f t="shared" si="514"/>
        <v>0</v>
      </c>
      <c r="CH497" s="772"/>
      <c r="CI497" s="640">
        <v>9</v>
      </c>
      <c r="CJ497" s="642">
        <v>43</v>
      </c>
      <c r="CK497" s="872"/>
      <c r="CL497" s="720"/>
      <c r="CM497" s="764"/>
      <c r="CN497" s="764"/>
      <c r="CO497" s="640"/>
      <c r="CP497" s="780"/>
      <c r="CQ497" s="721"/>
      <c r="CR497" s="720"/>
      <c r="CS497" s="720"/>
      <c r="CT497" s="720"/>
      <c r="CU497" s="720"/>
      <c r="CV497" s="764"/>
      <c r="CW497" s="640"/>
      <c r="CX497" s="641"/>
      <c r="CY497" s="721"/>
      <c r="CZ497" s="720"/>
      <c r="DA497" s="720"/>
      <c r="DB497" s="720"/>
      <c r="DC497" s="720"/>
      <c r="DD497" s="640"/>
      <c r="DE497" s="640"/>
      <c r="DF497" s="641"/>
      <c r="DG497" s="892">
        <f t="shared" si="532"/>
        <v>0</v>
      </c>
      <c r="DH497" s="884">
        <f t="shared" si="515"/>
        <v>0</v>
      </c>
      <c r="DI497" s="883">
        <f t="shared" si="533"/>
        <v>0</v>
      </c>
      <c r="DJ497" s="884">
        <f t="shared" si="516"/>
        <v>0</v>
      </c>
      <c r="DK497" s="883">
        <f t="shared" si="534"/>
        <v>0</v>
      </c>
      <c r="DL497" s="884">
        <f t="shared" si="517"/>
        <v>0</v>
      </c>
      <c r="DM497" s="888">
        <f t="shared" si="538"/>
        <v>0</v>
      </c>
      <c r="DN497" s="886">
        <f t="shared" si="518"/>
        <v>0</v>
      </c>
      <c r="DO497" s="886">
        <f t="shared" si="539"/>
        <v>0</v>
      </c>
      <c r="DP497" s="888">
        <f t="shared" si="535"/>
        <v>0</v>
      </c>
      <c r="DQ497" s="886">
        <f t="shared" si="519"/>
        <v>0</v>
      </c>
      <c r="DR497" s="886">
        <f t="shared" si="540"/>
        <v>0</v>
      </c>
      <c r="DS497" s="888">
        <f t="shared" si="536"/>
        <v>0</v>
      </c>
      <c r="DT497" s="886">
        <f t="shared" si="520"/>
        <v>0</v>
      </c>
      <c r="DU497" s="886">
        <f t="shared" si="541"/>
        <v>0</v>
      </c>
      <c r="DV497" s="886">
        <f t="shared" si="521"/>
        <v>0</v>
      </c>
      <c r="DW497" s="888">
        <f t="shared" si="537"/>
        <v>0</v>
      </c>
      <c r="DX497" s="886">
        <f t="shared" si="522"/>
        <v>0</v>
      </c>
      <c r="DY497" s="886">
        <f t="shared" si="523"/>
        <v>0</v>
      </c>
      <c r="DZ497" s="954">
        <f t="shared" si="542"/>
        <v>0</v>
      </c>
      <c r="EA497" s="885">
        <f t="shared" si="524"/>
        <v>0</v>
      </c>
      <c r="EB497" s="885">
        <f t="shared" si="525"/>
        <v>0</v>
      </c>
      <c r="EC497" s="772"/>
      <c r="ED497" s="640"/>
      <c r="EE497" s="643"/>
      <c r="EF497" s="764"/>
      <c r="EG497" s="640"/>
      <c r="EH497" s="644"/>
      <c r="EI497" s="774">
        <f t="shared" si="526"/>
        <v>0</v>
      </c>
      <c r="EJ497" s="774">
        <f t="shared" si="527"/>
        <v>0</v>
      </c>
      <c r="EK497" s="775">
        <f t="shared" si="528"/>
        <v>0</v>
      </c>
      <c r="EL497" s="772"/>
      <c r="EM497" s="767"/>
      <c r="EN497" s="770"/>
      <c r="EO497" s="772"/>
      <c r="EP497" s="640"/>
      <c r="EQ497" s="644"/>
      <c r="ER497" s="772"/>
      <c r="ES497" s="640"/>
      <c r="ET497" s="770"/>
      <c r="EU497" s="774">
        <f t="shared" si="529"/>
        <v>0</v>
      </c>
      <c r="EV497" s="774">
        <f t="shared" si="530"/>
        <v>0</v>
      </c>
      <c r="EW497" s="775">
        <f t="shared" si="531"/>
        <v>0</v>
      </c>
      <c r="EX497" s="772"/>
      <c r="EY497" s="767"/>
      <c r="EZ497" s="770"/>
    </row>
    <row r="498" spans="1:156">
      <c r="A498" s="621" t="s">
        <v>76</v>
      </c>
      <c r="B498" s="627" t="s">
        <v>688</v>
      </c>
      <c r="C498" s="846"/>
      <c r="D498" s="628" t="s">
        <v>689</v>
      </c>
      <c r="E498" s="628">
        <v>5</v>
      </c>
      <c r="F498" s="762"/>
      <c r="G498" s="763"/>
      <c r="H498" s="763"/>
      <c r="I498" s="764"/>
      <c r="J498" s="764"/>
      <c r="K498" s="764">
        <v>1</v>
      </c>
      <c r="L498" s="642">
        <v>1</v>
      </c>
      <c r="M498" s="762"/>
      <c r="N498" s="763"/>
      <c r="O498" s="766"/>
      <c r="P498" s="766"/>
      <c r="Q498" s="763"/>
      <c r="R498" s="763"/>
      <c r="S498" s="763"/>
      <c r="T498" s="763"/>
      <c r="U498" s="763"/>
      <c r="V498" s="764"/>
      <c r="W498" s="640">
        <v>0</v>
      </c>
      <c r="X498" s="642">
        <v>0</v>
      </c>
      <c r="Y498" s="762"/>
      <c r="Z498" s="763"/>
      <c r="AA498" s="763"/>
      <c r="AB498" s="763"/>
      <c r="AC498" s="764"/>
      <c r="AD498" s="640"/>
      <c r="AE498" s="763"/>
      <c r="AF498" s="763"/>
      <c r="AG498" s="763"/>
      <c r="AH498" s="764"/>
      <c r="AI498" s="640"/>
      <c r="AJ498" s="641"/>
      <c r="AK498" s="892">
        <f t="shared" si="481"/>
        <v>0</v>
      </c>
      <c r="AL498" s="884">
        <f t="shared" si="482"/>
        <v>0</v>
      </c>
      <c r="AM498" s="883">
        <f t="shared" si="483"/>
        <v>0</v>
      </c>
      <c r="AN498" s="884">
        <f t="shared" si="484"/>
        <v>0</v>
      </c>
      <c r="AO498" s="883">
        <f t="shared" si="485"/>
        <v>0</v>
      </c>
      <c r="AP498" s="884">
        <f t="shared" si="486"/>
        <v>0</v>
      </c>
      <c r="AQ498" s="768">
        <f t="shared" si="487"/>
        <v>0</v>
      </c>
      <c r="AR498" s="883">
        <f t="shared" si="488"/>
        <v>0</v>
      </c>
      <c r="AS498" s="886">
        <f t="shared" si="489"/>
        <v>0</v>
      </c>
      <c r="AT498" s="888">
        <f t="shared" si="490"/>
        <v>0</v>
      </c>
      <c r="AU498" s="886">
        <f t="shared" si="491"/>
        <v>0</v>
      </c>
      <c r="AV498" s="886">
        <f t="shared" si="492"/>
        <v>0</v>
      </c>
      <c r="AW498" s="888">
        <f t="shared" si="493"/>
        <v>0</v>
      </c>
      <c r="AX498" s="886">
        <f t="shared" si="494"/>
        <v>0</v>
      </c>
      <c r="AY498" s="886">
        <f t="shared" si="495"/>
        <v>0</v>
      </c>
      <c r="AZ498" s="888">
        <f t="shared" si="496"/>
        <v>0</v>
      </c>
      <c r="BA498" s="884">
        <f t="shared" si="497"/>
        <v>0</v>
      </c>
      <c r="BB498" s="883">
        <f t="shared" si="498"/>
        <v>0</v>
      </c>
      <c r="BC498" s="884">
        <f t="shared" si="499"/>
        <v>0</v>
      </c>
      <c r="BD498" s="883">
        <f t="shared" si="500"/>
        <v>0</v>
      </c>
      <c r="BE498" s="886">
        <f t="shared" si="501"/>
        <v>0</v>
      </c>
      <c r="BF498" s="886">
        <f t="shared" si="502"/>
        <v>0</v>
      </c>
      <c r="BG498" s="888">
        <f t="shared" si="543"/>
        <v>0</v>
      </c>
      <c r="BH498" s="886">
        <f t="shared" si="504"/>
        <v>0</v>
      </c>
      <c r="BI498" s="886">
        <f t="shared" si="505"/>
        <v>0</v>
      </c>
      <c r="BJ498" s="890">
        <f t="shared" si="506"/>
        <v>0</v>
      </c>
      <c r="BK498" s="885">
        <f t="shared" si="507"/>
        <v>0</v>
      </c>
      <c r="BL498" s="885">
        <f t="shared" si="508"/>
        <v>0</v>
      </c>
      <c r="BM498" s="762"/>
      <c r="BN498" s="764"/>
      <c r="BO498" s="770"/>
      <c r="BP498" s="763"/>
      <c r="BQ498" s="764"/>
      <c r="BR498" s="770"/>
      <c r="BS498" s="768">
        <f t="shared" si="509"/>
        <v>0</v>
      </c>
      <c r="BT498" s="768">
        <f t="shared" si="510"/>
        <v>0</v>
      </c>
      <c r="BU498" s="771">
        <f t="shared" si="511"/>
        <v>0</v>
      </c>
      <c r="BV498" s="772"/>
      <c r="BW498" s="767"/>
      <c r="BX498" s="847"/>
      <c r="BY498" s="772"/>
      <c r="BZ498" s="640"/>
      <c r="CA498" s="847"/>
      <c r="CB498" s="772"/>
      <c r="CC498" s="640"/>
      <c r="CD498" s="847"/>
      <c r="CE498" s="773">
        <f t="shared" si="512"/>
        <v>0</v>
      </c>
      <c r="CF498" s="774">
        <f t="shared" si="513"/>
        <v>0</v>
      </c>
      <c r="CG498" s="775">
        <f t="shared" si="514"/>
        <v>0</v>
      </c>
      <c r="CH498" s="772"/>
      <c r="CI498" s="640"/>
      <c r="CJ498" s="776"/>
      <c r="CK498" s="872"/>
      <c r="CL498" s="720"/>
      <c r="CM498" s="764"/>
      <c r="CN498" s="764"/>
      <c r="CO498" s="640"/>
      <c r="CP498" s="780"/>
      <c r="CQ498" s="721"/>
      <c r="CR498" s="720"/>
      <c r="CS498" s="720"/>
      <c r="CT498" s="720"/>
      <c r="CU498" s="720"/>
      <c r="CV498" s="764"/>
      <c r="CW498" s="640"/>
      <c r="CX498" s="641"/>
      <c r="CY498" s="721"/>
      <c r="CZ498" s="720"/>
      <c r="DA498" s="720"/>
      <c r="DB498" s="720"/>
      <c r="DC498" s="720"/>
      <c r="DD498" s="640"/>
      <c r="DE498" s="640"/>
      <c r="DF498" s="641"/>
      <c r="DG498" s="892">
        <f t="shared" si="532"/>
        <v>0</v>
      </c>
      <c r="DH498" s="884">
        <f t="shared" si="515"/>
        <v>0</v>
      </c>
      <c r="DI498" s="883">
        <f t="shared" si="533"/>
        <v>0</v>
      </c>
      <c r="DJ498" s="884">
        <f t="shared" si="516"/>
        <v>0</v>
      </c>
      <c r="DK498" s="883">
        <f t="shared" si="534"/>
        <v>0</v>
      </c>
      <c r="DL498" s="884">
        <f t="shared" si="517"/>
        <v>0</v>
      </c>
      <c r="DM498" s="888">
        <f t="shared" si="538"/>
        <v>0</v>
      </c>
      <c r="DN498" s="886">
        <f t="shared" si="518"/>
        <v>0</v>
      </c>
      <c r="DO498" s="886">
        <f t="shared" si="539"/>
        <v>0</v>
      </c>
      <c r="DP498" s="888">
        <f t="shared" si="535"/>
        <v>0</v>
      </c>
      <c r="DQ498" s="886">
        <f t="shared" si="519"/>
        <v>0</v>
      </c>
      <c r="DR498" s="886">
        <f t="shared" si="540"/>
        <v>0</v>
      </c>
      <c r="DS498" s="888">
        <f t="shared" si="536"/>
        <v>0</v>
      </c>
      <c r="DT498" s="886">
        <f t="shared" si="520"/>
        <v>0</v>
      </c>
      <c r="DU498" s="886">
        <f t="shared" si="541"/>
        <v>0</v>
      </c>
      <c r="DV498" s="886">
        <f t="shared" si="521"/>
        <v>0</v>
      </c>
      <c r="DW498" s="888">
        <f t="shared" si="537"/>
        <v>0</v>
      </c>
      <c r="DX498" s="886">
        <f t="shared" si="522"/>
        <v>0</v>
      </c>
      <c r="DY498" s="886">
        <f t="shared" si="523"/>
        <v>0</v>
      </c>
      <c r="DZ498" s="954">
        <f t="shared" si="542"/>
        <v>0</v>
      </c>
      <c r="EA498" s="885">
        <f t="shared" si="524"/>
        <v>0</v>
      </c>
      <c r="EB498" s="885">
        <f t="shared" si="525"/>
        <v>0</v>
      </c>
      <c r="EC498" s="772"/>
      <c r="ED498" s="640"/>
      <c r="EE498" s="643"/>
      <c r="EF498" s="764"/>
      <c r="EG498" s="640"/>
      <c r="EH498" s="644"/>
      <c r="EI498" s="774">
        <f t="shared" si="526"/>
        <v>0</v>
      </c>
      <c r="EJ498" s="774">
        <f t="shared" si="527"/>
        <v>0</v>
      </c>
      <c r="EK498" s="775">
        <f t="shared" si="528"/>
        <v>0</v>
      </c>
      <c r="EL498" s="772"/>
      <c r="EM498" s="767"/>
      <c r="EN498" s="770"/>
      <c r="EO498" s="772"/>
      <c r="EP498" s="640"/>
      <c r="EQ498" s="644"/>
      <c r="ER498" s="772"/>
      <c r="ES498" s="640"/>
      <c r="ET498" s="770"/>
      <c r="EU498" s="774">
        <f t="shared" si="529"/>
        <v>0</v>
      </c>
      <c r="EV498" s="774">
        <f t="shared" si="530"/>
        <v>0</v>
      </c>
      <c r="EW498" s="775">
        <f t="shared" si="531"/>
        <v>0</v>
      </c>
      <c r="EX498" s="772"/>
      <c r="EY498" s="767"/>
      <c r="EZ498" s="770"/>
    </row>
    <row r="499" spans="1:156">
      <c r="A499" s="621" t="s">
        <v>76</v>
      </c>
      <c r="B499" s="622" t="s">
        <v>690</v>
      </c>
      <c r="C499" s="846"/>
      <c r="D499" s="623">
        <v>225432</v>
      </c>
      <c r="E499" s="624">
        <v>5</v>
      </c>
      <c r="F499" s="762">
        <v>1139</v>
      </c>
      <c r="G499" s="763">
        <v>1051</v>
      </c>
      <c r="H499" s="763">
        <v>1013</v>
      </c>
      <c r="I499" s="764">
        <v>1014</v>
      </c>
      <c r="J499" s="764">
        <v>990</v>
      </c>
      <c r="K499" s="764">
        <v>1071</v>
      </c>
      <c r="L499" s="639">
        <v>1114</v>
      </c>
      <c r="M499" s="762">
        <v>728</v>
      </c>
      <c r="N499" s="763">
        <v>794</v>
      </c>
      <c r="O499" s="766">
        <v>869</v>
      </c>
      <c r="P499" s="766">
        <v>911</v>
      </c>
      <c r="Q499" s="763">
        <v>1012</v>
      </c>
      <c r="R499" s="763">
        <v>664</v>
      </c>
      <c r="S499" s="763">
        <v>624</v>
      </c>
      <c r="T499" s="763">
        <v>671</v>
      </c>
      <c r="U499" s="763">
        <v>737</v>
      </c>
      <c r="V499" s="764">
        <v>621</v>
      </c>
      <c r="W499" s="640">
        <v>722</v>
      </c>
      <c r="X499" s="642">
        <v>824</v>
      </c>
      <c r="Y499" s="762"/>
      <c r="Z499" s="763"/>
      <c r="AA499" s="763"/>
      <c r="AB499" s="763">
        <v>5</v>
      </c>
      <c r="AC499" s="764">
        <v>10</v>
      </c>
      <c r="AD499" s="640">
        <v>5</v>
      </c>
      <c r="AE499" s="763">
        <v>13</v>
      </c>
      <c r="AF499" s="763"/>
      <c r="AG499" s="763"/>
      <c r="AH499" s="764"/>
      <c r="AI499" s="640"/>
      <c r="AJ499" s="641"/>
      <c r="AK499" s="892">
        <f t="shared" si="481"/>
        <v>728</v>
      </c>
      <c r="AL499" s="884">
        <f t="shared" si="482"/>
        <v>728</v>
      </c>
      <c r="AM499" s="883">
        <f t="shared" si="483"/>
        <v>794</v>
      </c>
      <c r="AN499" s="884">
        <f t="shared" si="484"/>
        <v>794</v>
      </c>
      <c r="AO499" s="883">
        <f t="shared" si="485"/>
        <v>869</v>
      </c>
      <c r="AP499" s="884">
        <f t="shared" si="486"/>
        <v>869</v>
      </c>
      <c r="AQ499" s="768">
        <f t="shared" si="487"/>
        <v>906</v>
      </c>
      <c r="AR499" s="883">
        <f t="shared" si="488"/>
        <v>1002</v>
      </c>
      <c r="AS499" s="886">
        <f t="shared" si="489"/>
        <v>1002</v>
      </c>
      <c r="AT499" s="888">
        <f t="shared" si="490"/>
        <v>659</v>
      </c>
      <c r="AU499" s="886">
        <f t="shared" si="491"/>
        <v>659</v>
      </c>
      <c r="AV499" s="886">
        <f t="shared" si="492"/>
        <v>659</v>
      </c>
      <c r="AW499" s="888">
        <f t="shared" si="493"/>
        <v>611</v>
      </c>
      <c r="AX499" s="886">
        <f t="shared" si="494"/>
        <v>611</v>
      </c>
      <c r="AY499" s="886">
        <f t="shared" si="495"/>
        <v>611</v>
      </c>
      <c r="AZ499" s="888">
        <f t="shared" si="496"/>
        <v>671</v>
      </c>
      <c r="BA499" s="884">
        <f t="shared" si="497"/>
        <v>671</v>
      </c>
      <c r="BB499" s="883">
        <f t="shared" si="498"/>
        <v>737</v>
      </c>
      <c r="BC499" s="884">
        <f t="shared" si="499"/>
        <v>737</v>
      </c>
      <c r="BD499" s="883">
        <f t="shared" si="500"/>
        <v>621</v>
      </c>
      <c r="BE499" s="886">
        <f t="shared" si="501"/>
        <v>621</v>
      </c>
      <c r="BF499" s="886">
        <f t="shared" si="502"/>
        <v>621</v>
      </c>
      <c r="BG499" s="888">
        <f t="shared" si="543"/>
        <v>722</v>
      </c>
      <c r="BH499" s="886">
        <f t="shared" si="504"/>
        <v>722</v>
      </c>
      <c r="BI499" s="886">
        <f t="shared" si="505"/>
        <v>722</v>
      </c>
      <c r="BJ499" s="890">
        <f t="shared" si="506"/>
        <v>824</v>
      </c>
      <c r="BK499" s="885">
        <f t="shared" si="507"/>
        <v>824</v>
      </c>
      <c r="BL499" s="885">
        <f t="shared" si="508"/>
        <v>824</v>
      </c>
      <c r="BM499" s="762">
        <v>387</v>
      </c>
      <c r="BN499" s="764">
        <v>428</v>
      </c>
      <c r="BO499" s="642">
        <v>491</v>
      </c>
      <c r="BP499" s="763">
        <v>73</v>
      </c>
      <c r="BQ499" s="764">
        <v>130</v>
      </c>
      <c r="BR499" s="642">
        <v>116</v>
      </c>
      <c r="BS499" s="768">
        <f t="shared" si="509"/>
        <v>161</v>
      </c>
      <c r="BT499" s="768">
        <f t="shared" si="510"/>
        <v>164</v>
      </c>
      <c r="BU499" s="771">
        <f t="shared" si="511"/>
        <v>217</v>
      </c>
      <c r="BV499" s="772">
        <v>114</v>
      </c>
      <c r="BW499" s="767">
        <v>91</v>
      </c>
      <c r="BX499" s="847">
        <v>107</v>
      </c>
      <c r="BY499" s="772">
        <v>128</v>
      </c>
      <c r="BZ499" s="640">
        <v>85</v>
      </c>
      <c r="CA499" s="847">
        <v>49</v>
      </c>
      <c r="CB499" s="772">
        <v>454</v>
      </c>
      <c r="CC499" s="640">
        <v>260</v>
      </c>
      <c r="CD499" s="847">
        <v>241</v>
      </c>
      <c r="CE499" s="773">
        <f t="shared" si="512"/>
        <v>306</v>
      </c>
      <c r="CF499" s="774">
        <f t="shared" si="513"/>
        <v>223</v>
      </c>
      <c r="CG499" s="775">
        <f t="shared" si="514"/>
        <v>214</v>
      </c>
      <c r="CH499" s="772">
        <v>136</v>
      </c>
      <c r="CI499" s="640">
        <v>189</v>
      </c>
      <c r="CJ499" s="642">
        <v>206</v>
      </c>
      <c r="CK499" s="872"/>
      <c r="CL499" s="720"/>
      <c r="CM499" s="764"/>
      <c r="CN499" s="764"/>
      <c r="CO499" s="640"/>
      <c r="CP499" s="780"/>
      <c r="CQ499" s="721"/>
      <c r="CR499" s="720"/>
      <c r="CS499" s="720"/>
      <c r="CT499" s="720"/>
      <c r="CU499" s="720"/>
      <c r="CV499" s="764"/>
      <c r="CW499" s="640"/>
      <c r="CX499" s="641"/>
      <c r="CY499" s="721"/>
      <c r="CZ499" s="720"/>
      <c r="DA499" s="720"/>
      <c r="DB499" s="720"/>
      <c r="DC499" s="720"/>
      <c r="DD499" s="640"/>
      <c r="DE499" s="640"/>
      <c r="DF499" s="641"/>
      <c r="DG499" s="892">
        <f t="shared" si="532"/>
        <v>0</v>
      </c>
      <c r="DH499" s="884">
        <f t="shared" si="515"/>
        <v>0</v>
      </c>
      <c r="DI499" s="883">
        <f t="shared" si="533"/>
        <v>0</v>
      </c>
      <c r="DJ499" s="884">
        <f t="shared" si="516"/>
        <v>0</v>
      </c>
      <c r="DK499" s="883">
        <f t="shared" si="534"/>
        <v>0</v>
      </c>
      <c r="DL499" s="884">
        <f t="shared" si="517"/>
        <v>0</v>
      </c>
      <c r="DM499" s="888">
        <f t="shared" si="538"/>
        <v>0</v>
      </c>
      <c r="DN499" s="886">
        <f t="shared" si="518"/>
        <v>0</v>
      </c>
      <c r="DO499" s="886">
        <f t="shared" si="539"/>
        <v>0</v>
      </c>
      <c r="DP499" s="888">
        <f t="shared" si="535"/>
        <v>0</v>
      </c>
      <c r="DQ499" s="886">
        <f t="shared" si="519"/>
        <v>0</v>
      </c>
      <c r="DR499" s="886">
        <f t="shared" si="540"/>
        <v>0</v>
      </c>
      <c r="DS499" s="888">
        <f t="shared" si="536"/>
        <v>0</v>
      </c>
      <c r="DT499" s="886">
        <f t="shared" si="520"/>
        <v>0</v>
      </c>
      <c r="DU499" s="886">
        <f t="shared" si="541"/>
        <v>0</v>
      </c>
      <c r="DV499" s="886">
        <f t="shared" si="521"/>
        <v>0</v>
      </c>
      <c r="DW499" s="888">
        <f t="shared" si="537"/>
        <v>0</v>
      </c>
      <c r="DX499" s="886">
        <f t="shared" si="522"/>
        <v>0</v>
      </c>
      <c r="DY499" s="886">
        <f t="shared" si="523"/>
        <v>0</v>
      </c>
      <c r="DZ499" s="954">
        <f t="shared" si="542"/>
        <v>0</v>
      </c>
      <c r="EA499" s="885">
        <f t="shared" si="524"/>
        <v>0</v>
      </c>
      <c r="EB499" s="885">
        <f t="shared" si="525"/>
        <v>0</v>
      </c>
      <c r="EC499" s="772"/>
      <c r="ED499" s="640"/>
      <c r="EE499" s="643"/>
      <c r="EF499" s="764"/>
      <c r="EG499" s="640"/>
      <c r="EH499" s="644"/>
      <c r="EI499" s="774">
        <f t="shared" si="526"/>
        <v>0</v>
      </c>
      <c r="EJ499" s="774">
        <f t="shared" si="527"/>
        <v>0</v>
      </c>
      <c r="EK499" s="775">
        <f t="shared" si="528"/>
        <v>0</v>
      </c>
      <c r="EL499" s="772"/>
      <c r="EM499" s="767"/>
      <c r="EN499" s="770"/>
      <c r="EO499" s="772"/>
      <c r="EP499" s="640"/>
      <c r="EQ499" s="644"/>
      <c r="ER499" s="772"/>
      <c r="ES499" s="640"/>
      <c r="ET499" s="770"/>
      <c r="EU499" s="774">
        <f t="shared" si="529"/>
        <v>0</v>
      </c>
      <c r="EV499" s="774">
        <f t="shared" si="530"/>
        <v>0</v>
      </c>
      <c r="EW499" s="775">
        <f t="shared" si="531"/>
        <v>0</v>
      </c>
      <c r="EX499" s="772"/>
      <c r="EY499" s="767"/>
      <c r="EZ499" s="770"/>
    </row>
    <row r="500" spans="1:156">
      <c r="A500" s="621" t="s">
        <v>76</v>
      </c>
      <c r="B500" s="627" t="s">
        <v>691</v>
      </c>
      <c r="C500" s="846"/>
      <c r="D500" s="628">
        <v>228714</v>
      </c>
      <c r="E500" s="628">
        <v>6</v>
      </c>
      <c r="F500" s="762">
        <v>380</v>
      </c>
      <c r="G500" s="763">
        <v>466</v>
      </c>
      <c r="H500" s="763">
        <v>416</v>
      </c>
      <c r="I500" s="764">
        <v>444</v>
      </c>
      <c r="J500" s="764">
        <v>518</v>
      </c>
      <c r="K500" s="764">
        <v>497</v>
      </c>
      <c r="L500" s="642">
        <v>588</v>
      </c>
      <c r="M500" s="762">
        <v>395</v>
      </c>
      <c r="N500" s="763">
        <v>423</v>
      </c>
      <c r="O500" s="766">
        <v>347</v>
      </c>
      <c r="P500" s="766">
        <v>409</v>
      </c>
      <c r="Q500" s="763">
        <v>406</v>
      </c>
      <c r="R500" s="763">
        <v>377</v>
      </c>
      <c r="S500" s="763">
        <v>461</v>
      </c>
      <c r="T500" s="763">
        <v>412</v>
      </c>
      <c r="U500" s="763">
        <v>438</v>
      </c>
      <c r="V500" s="764">
        <v>491</v>
      </c>
      <c r="W500" s="640">
        <v>493</v>
      </c>
      <c r="X500" s="642">
        <v>586</v>
      </c>
      <c r="Y500" s="762"/>
      <c r="Z500" s="763"/>
      <c r="AA500" s="763"/>
      <c r="AB500" s="763">
        <v>3</v>
      </c>
      <c r="AC500" s="764">
        <v>5</v>
      </c>
      <c r="AD500" s="640">
        <v>4</v>
      </c>
      <c r="AE500" s="763">
        <v>4</v>
      </c>
      <c r="AF500" s="763"/>
      <c r="AG500" s="763"/>
      <c r="AH500" s="764"/>
      <c r="AI500" s="640"/>
      <c r="AJ500" s="641"/>
      <c r="AK500" s="892">
        <f t="shared" si="481"/>
        <v>395</v>
      </c>
      <c r="AL500" s="884">
        <f t="shared" si="482"/>
        <v>395</v>
      </c>
      <c r="AM500" s="883">
        <f t="shared" si="483"/>
        <v>423</v>
      </c>
      <c r="AN500" s="884">
        <f t="shared" si="484"/>
        <v>423</v>
      </c>
      <c r="AO500" s="883">
        <f t="shared" si="485"/>
        <v>347</v>
      </c>
      <c r="AP500" s="884">
        <f t="shared" si="486"/>
        <v>347</v>
      </c>
      <c r="AQ500" s="768">
        <f t="shared" si="487"/>
        <v>406</v>
      </c>
      <c r="AR500" s="883">
        <f t="shared" si="488"/>
        <v>401</v>
      </c>
      <c r="AS500" s="886">
        <f t="shared" si="489"/>
        <v>401</v>
      </c>
      <c r="AT500" s="888">
        <f t="shared" si="490"/>
        <v>373</v>
      </c>
      <c r="AU500" s="886">
        <f t="shared" si="491"/>
        <v>373</v>
      </c>
      <c r="AV500" s="886">
        <f t="shared" si="492"/>
        <v>373</v>
      </c>
      <c r="AW500" s="888">
        <f t="shared" si="493"/>
        <v>457</v>
      </c>
      <c r="AX500" s="886">
        <f t="shared" si="494"/>
        <v>457</v>
      </c>
      <c r="AY500" s="886">
        <f t="shared" si="495"/>
        <v>457</v>
      </c>
      <c r="AZ500" s="888">
        <f t="shared" si="496"/>
        <v>412</v>
      </c>
      <c r="BA500" s="884">
        <f t="shared" si="497"/>
        <v>412</v>
      </c>
      <c r="BB500" s="883">
        <f t="shared" si="498"/>
        <v>438</v>
      </c>
      <c r="BC500" s="884">
        <f t="shared" si="499"/>
        <v>438</v>
      </c>
      <c r="BD500" s="883">
        <f t="shared" si="500"/>
        <v>491</v>
      </c>
      <c r="BE500" s="886">
        <f t="shared" si="501"/>
        <v>491</v>
      </c>
      <c r="BF500" s="886">
        <f t="shared" si="502"/>
        <v>491</v>
      </c>
      <c r="BG500" s="888">
        <f t="shared" si="543"/>
        <v>493</v>
      </c>
      <c r="BH500" s="886">
        <f t="shared" si="504"/>
        <v>493</v>
      </c>
      <c r="BI500" s="886">
        <f t="shared" si="505"/>
        <v>493</v>
      </c>
      <c r="BJ500" s="890">
        <f t="shared" si="506"/>
        <v>586</v>
      </c>
      <c r="BK500" s="885">
        <f t="shared" si="507"/>
        <v>586</v>
      </c>
      <c r="BL500" s="885">
        <f t="shared" si="508"/>
        <v>586</v>
      </c>
      <c r="BM500" s="762">
        <v>265</v>
      </c>
      <c r="BN500" s="764">
        <v>244</v>
      </c>
      <c r="BO500" s="642">
        <v>274</v>
      </c>
      <c r="BP500" s="763">
        <v>182</v>
      </c>
      <c r="BQ500" s="764">
        <v>202</v>
      </c>
      <c r="BR500" s="642">
        <v>247</v>
      </c>
      <c r="BS500" s="768">
        <f t="shared" si="509"/>
        <v>44</v>
      </c>
      <c r="BT500" s="768">
        <f t="shared" si="510"/>
        <v>47</v>
      </c>
      <c r="BU500" s="771">
        <f t="shared" si="511"/>
        <v>65</v>
      </c>
      <c r="BV500" s="772">
        <v>127</v>
      </c>
      <c r="BW500" s="767">
        <v>115</v>
      </c>
      <c r="BX500" s="847">
        <v>134</v>
      </c>
      <c r="BY500" s="772">
        <v>4</v>
      </c>
      <c r="BZ500" s="640">
        <v>5</v>
      </c>
      <c r="CA500" s="847">
        <v>9</v>
      </c>
      <c r="CB500" s="772">
        <v>232</v>
      </c>
      <c r="CC500" s="640">
        <v>210</v>
      </c>
      <c r="CD500" s="847">
        <v>276</v>
      </c>
      <c r="CE500" s="773">
        <f t="shared" si="512"/>
        <v>38</v>
      </c>
      <c r="CF500" s="774">
        <f t="shared" si="513"/>
        <v>43</v>
      </c>
      <c r="CG500" s="775">
        <f t="shared" si="514"/>
        <v>38</v>
      </c>
      <c r="CH500" s="772">
        <v>110</v>
      </c>
      <c r="CI500" s="640">
        <v>135</v>
      </c>
      <c r="CJ500" s="642">
        <v>132</v>
      </c>
      <c r="CK500" s="872"/>
      <c r="CL500" s="720"/>
      <c r="CM500" s="764"/>
      <c r="CN500" s="764"/>
      <c r="CO500" s="640"/>
      <c r="CP500" s="780"/>
      <c r="CQ500" s="721"/>
      <c r="CR500" s="720"/>
      <c r="CS500" s="720"/>
      <c r="CT500" s="720"/>
      <c r="CU500" s="720"/>
      <c r="CV500" s="764"/>
      <c r="CW500" s="640"/>
      <c r="CX500" s="641"/>
      <c r="CY500" s="721"/>
      <c r="CZ500" s="720"/>
      <c r="DA500" s="720"/>
      <c r="DB500" s="720"/>
      <c r="DC500" s="720"/>
      <c r="DD500" s="640"/>
      <c r="DE500" s="640"/>
      <c r="DF500" s="641"/>
      <c r="DG500" s="892">
        <f t="shared" si="532"/>
        <v>0</v>
      </c>
      <c r="DH500" s="884">
        <f t="shared" si="515"/>
        <v>0</v>
      </c>
      <c r="DI500" s="883">
        <f t="shared" si="533"/>
        <v>0</v>
      </c>
      <c r="DJ500" s="884">
        <f t="shared" si="516"/>
        <v>0</v>
      </c>
      <c r="DK500" s="883">
        <f t="shared" si="534"/>
        <v>0</v>
      </c>
      <c r="DL500" s="884">
        <f t="shared" si="517"/>
        <v>0</v>
      </c>
      <c r="DM500" s="888">
        <f t="shared" si="538"/>
        <v>0</v>
      </c>
      <c r="DN500" s="886">
        <f t="shared" si="518"/>
        <v>0</v>
      </c>
      <c r="DO500" s="886">
        <f t="shared" si="539"/>
        <v>0</v>
      </c>
      <c r="DP500" s="888">
        <f t="shared" si="535"/>
        <v>0</v>
      </c>
      <c r="DQ500" s="886">
        <f t="shared" si="519"/>
        <v>0</v>
      </c>
      <c r="DR500" s="886">
        <f t="shared" si="540"/>
        <v>0</v>
      </c>
      <c r="DS500" s="888">
        <f t="shared" si="536"/>
        <v>0</v>
      </c>
      <c r="DT500" s="886">
        <f t="shared" si="520"/>
        <v>0</v>
      </c>
      <c r="DU500" s="886">
        <f t="shared" si="541"/>
        <v>0</v>
      </c>
      <c r="DV500" s="886">
        <f t="shared" si="521"/>
        <v>0</v>
      </c>
      <c r="DW500" s="888">
        <f t="shared" si="537"/>
        <v>0</v>
      </c>
      <c r="DX500" s="886">
        <f t="shared" si="522"/>
        <v>0</v>
      </c>
      <c r="DY500" s="886">
        <f t="shared" si="523"/>
        <v>0</v>
      </c>
      <c r="DZ500" s="954">
        <f t="shared" si="542"/>
        <v>0</v>
      </c>
      <c r="EA500" s="885">
        <f t="shared" si="524"/>
        <v>0</v>
      </c>
      <c r="EB500" s="885">
        <f t="shared" si="525"/>
        <v>0</v>
      </c>
      <c r="EC500" s="772"/>
      <c r="ED500" s="640"/>
      <c r="EE500" s="643"/>
      <c r="EF500" s="764"/>
      <c r="EG500" s="640"/>
      <c r="EH500" s="644"/>
      <c r="EI500" s="774">
        <f t="shared" si="526"/>
        <v>0</v>
      </c>
      <c r="EJ500" s="774">
        <f t="shared" si="527"/>
        <v>0</v>
      </c>
      <c r="EK500" s="775">
        <f t="shared" si="528"/>
        <v>0</v>
      </c>
      <c r="EL500" s="772"/>
      <c r="EM500" s="767"/>
      <c r="EN500" s="770"/>
      <c r="EO500" s="772"/>
      <c r="EP500" s="640"/>
      <c r="EQ500" s="644"/>
      <c r="ER500" s="772"/>
      <c r="ES500" s="640"/>
      <c r="ET500" s="770"/>
      <c r="EU500" s="774">
        <f t="shared" si="529"/>
        <v>0</v>
      </c>
      <c r="EV500" s="774">
        <f t="shared" si="530"/>
        <v>0</v>
      </c>
      <c r="EW500" s="775">
        <f t="shared" si="531"/>
        <v>0</v>
      </c>
      <c r="EX500" s="772"/>
      <c r="EY500" s="767"/>
      <c r="EZ500" s="770"/>
    </row>
    <row r="501" spans="1:156">
      <c r="A501" s="621" t="s">
        <v>76</v>
      </c>
      <c r="B501" s="645" t="s">
        <v>692</v>
      </c>
      <c r="C501" s="846"/>
      <c r="D501" s="623">
        <v>223506</v>
      </c>
      <c r="E501" s="624">
        <v>7</v>
      </c>
      <c r="F501" s="762"/>
      <c r="G501" s="763"/>
      <c r="H501" s="763"/>
      <c r="I501" s="764"/>
      <c r="J501" s="764"/>
      <c r="K501" s="764"/>
      <c r="L501" s="641"/>
      <c r="M501" s="762"/>
      <c r="N501" s="763"/>
      <c r="O501" s="766"/>
      <c r="P501" s="766"/>
      <c r="Q501" s="763"/>
      <c r="R501" s="763"/>
      <c r="S501" s="763"/>
      <c r="T501" s="763"/>
      <c r="U501" s="763"/>
      <c r="V501" s="764"/>
      <c r="W501" s="640"/>
      <c r="X501" s="641"/>
      <c r="Y501" s="762"/>
      <c r="Z501" s="763"/>
      <c r="AA501" s="763"/>
      <c r="AB501" s="763"/>
      <c r="AC501" s="764"/>
      <c r="AD501" s="640"/>
      <c r="AE501" s="763"/>
      <c r="AF501" s="763"/>
      <c r="AG501" s="763"/>
      <c r="AH501" s="764"/>
      <c r="AI501" s="640"/>
      <c r="AJ501" s="641"/>
      <c r="AK501" s="892">
        <f t="shared" si="481"/>
        <v>0</v>
      </c>
      <c r="AL501" s="884">
        <f t="shared" si="482"/>
        <v>0</v>
      </c>
      <c r="AM501" s="883">
        <f t="shared" si="483"/>
        <v>0</v>
      </c>
      <c r="AN501" s="884">
        <f t="shared" si="484"/>
        <v>0</v>
      </c>
      <c r="AO501" s="883">
        <f t="shared" si="485"/>
        <v>0</v>
      </c>
      <c r="AP501" s="884">
        <f t="shared" si="486"/>
        <v>0</v>
      </c>
      <c r="AQ501" s="768">
        <f t="shared" si="487"/>
        <v>0</v>
      </c>
      <c r="AR501" s="883">
        <f t="shared" si="488"/>
        <v>0</v>
      </c>
      <c r="AS501" s="886">
        <f t="shared" si="489"/>
        <v>0</v>
      </c>
      <c r="AT501" s="888">
        <f t="shared" si="490"/>
        <v>0</v>
      </c>
      <c r="AU501" s="886">
        <f t="shared" si="491"/>
        <v>0</v>
      </c>
      <c r="AV501" s="886">
        <f t="shared" si="492"/>
        <v>0</v>
      </c>
      <c r="AW501" s="888">
        <f t="shared" si="493"/>
        <v>0</v>
      </c>
      <c r="AX501" s="886">
        <f t="shared" si="494"/>
        <v>0</v>
      </c>
      <c r="AY501" s="886">
        <f t="shared" si="495"/>
        <v>0</v>
      </c>
      <c r="AZ501" s="888">
        <f t="shared" si="496"/>
        <v>0</v>
      </c>
      <c r="BA501" s="884">
        <f t="shared" si="497"/>
        <v>0</v>
      </c>
      <c r="BB501" s="883">
        <f t="shared" si="498"/>
        <v>0</v>
      </c>
      <c r="BC501" s="884">
        <f t="shared" si="499"/>
        <v>0</v>
      </c>
      <c r="BD501" s="883">
        <f t="shared" si="500"/>
        <v>0</v>
      </c>
      <c r="BE501" s="886">
        <f t="shared" si="501"/>
        <v>0</v>
      </c>
      <c r="BF501" s="886">
        <f t="shared" si="502"/>
        <v>0</v>
      </c>
      <c r="BG501" s="888">
        <f t="shared" si="543"/>
        <v>0</v>
      </c>
      <c r="BH501" s="886">
        <f t="shared" si="504"/>
        <v>0</v>
      </c>
      <c r="BI501" s="886">
        <f t="shared" si="505"/>
        <v>0</v>
      </c>
      <c r="BJ501" s="890">
        <f t="shared" si="506"/>
        <v>0</v>
      </c>
      <c r="BK501" s="885">
        <f t="shared" si="507"/>
        <v>0</v>
      </c>
      <c r="BL501" s="885">
        <f t="shared" si="508"/>
        <v>0</v>
      </c>
      <c r="BM501" s="762"/>
      <c r="BN501" s="764"/>
      <c r="BO501" s="770"/>
      <c r="BP501" s="763"/>
      <c r="BQ501" s="764"/>
      <c r="BR501" s="770"/>
      <c r="BS501" s="768">
        <f t="shared" si="509"/>
        <v>0</v>
      </c>
      <c r="BT501" s="768">
        <f t="shared" si="510"/>
        <v>0</v>
      </c>
      <c r="BU501" s="771">
        <f t="shared" si="511"/>
        <v>0</v>
      </c>
      <c r="BV501" s="772"/>
      <c r="BW501" s="767"/>
      <c r="BX501" s="765"/>
      <c r="BY501" s="772"/>
      <c r="BZ501" s="640"/>
      <c r="CA501" s="641"/>
      <c r="CB501" s="772"/>
      <c r="CC501" s="640"/>
      <c r="CD501" s="641"/>
      <c r="CE501" s="773">
        <f t="shared" si="512"/>
        <v>0</v>
      </c>
      <c r="CF501" s="774">
        <f t="shared" si="513"/>
        <v>0</v>
      </c>
      <c r="CG501" s="775">
        <f t="shared" si="514"/>
        <v>0</v>
      </c>
      <c r="CH501" s="772"/>
      <c r="CI501" s="640"/>
      <c r="CJ501" s="776"/>
      <c r="CK501" s="872">
        <v>376</v>
      </c>
      <c r="CL501" s="720">
        <v>793</v>
      </c>
      <c r="CM501" s="764">
        <v>659</v>
      </c>
      <c r="CN501" s="764">
        <v>742</v>
      </c>
      <c r="CO501" s="640">
        <v>703</v>
      </c>
      <c r="CP501" s="642">
        <v>743</v>
      </c>
      <c r="CQ501" s="877">
        <v>389</v>
      </c>
      <c r="CR501" s="646">
        <v>48</v>
      </c>
      <c r="CS501" s="646">
        <v>119</v>
      </c>
      <c r="CT501" s="646">
        <v>366</v>
      </c>
      <c r="CU501" s="646">
        <v>366</v>
      </c>
      <c r="CV501" s="764">
        <v>349</v>
      </c>
      <c r="CW501" s="640">
        <v>420</v>
      </c>
      <c r="CX501" s="642">
        <v>414</v>
      </c>
      <c r="CY501" s="877"/>
      <c r="CZ501" s="720"/>
      <c r="DA501" s="646">
        <v>1</v>
      </c>
      <c r="DB501" s="720">
        <v>2</v>
      </c>
      <c r="DC501" s="720">
        <v>9</v>
      </c>
      <c r="DD501" s="640">
        <v>5</v>
      </c>
      <c r="DE501" s="640"/>
      <c r="DF501" s="641"/>
      <c r="DG501" s="892">
        <f t="shared" si="532"/>
        <v>389</v>
      </c>
      <c r="DH501" s="884">
        <f t="shared" si="515"/>
        <v>389</v>
      </c>
      <c r="DI501" s="883">
        <f t="shared" si="533"/>
        <v>48</v>
      </c>
      <c r="DJ501" s="884">
        <f t="shared" si="516"/>
        <v>48</v>
      </c>
      <c r="DK501" s="883">
        <f t="shared" si="534"/>
        <v>118</v>
      </c>
      <c r="DL501" s="884">
        <f t="shared" si="517"/>
        <v>118</v>
      </c>
      <c r="DM501" s="888">
        <f t="shared" si="538"/>
        <v>364</v>
      </c>
      <c r="DN501" s="886">
        <f t="shared" si="518"/>
        <v>364</v>
      </c>
      <c r="DO501" s="886">
        <f t="shared" si="539"/>
        <v>364</v>
      </c>
      <c r="DP501" s="888">
        <f t="shared" si="535"/>
        <v>357</v>
      </c>
      <c r="DQ501" s="886">
        <f t="shared" si="519"/>
        <v>357</v>
      </c>
      <c r="DR501" s="886">
        <f t="shared" si="540"/>
        <v>357</v>
      </c>
      <c r="DS501" s="888">
        <f t="shared" si="536"/>
        <v>344</v>
      </c>
      <c r="DT501" s="886">
        <f t="shared" si="520"/>
        <v>344</v>
      </c>
      <c r="DU501" s="886">
        <f t="shared" si="541"/>
        <v>344</v>
      </c>
      <c r="DV501" s="886">
        <f t="shared" si="521"/>
        <v>344</v>
      </c>
      <c r="DW501" s="888">
        <f t="shared" si="537"/>
        <v>420</v>
      </c>
      <c r="DX501" s="886">
        <f t="shared" si="522"/>
        <v>420</v>
      </c>
      <c r="DY501" s="886">
        <f t="shared" si="523"/>
        <v>420</v>
      </c>
      <c r="DZ501" s="954">
        <f t="shared" si="542"/>
        <v>414</v>
      </c>
      <c r="EA501" s="885">
        <f t="shared" si="524"/>
        <v>414</v>
      </c>
      <c r="EB501" s="885">
        <f t="shared" si="525"/>
        <v>414</v>
      </c>
      <c r="EC501" s="772">
        <v>205</v>
      </c>
      <c r="ED501" s="640">
        <v>254</v>
      </c>
      <c r="EE501" s="642">
        <v>227</v>
      </c>
      <c r="EF501" s="764">
        <v>48</v>
      </c>
      <c r="EG501" s="640">
        <v>56</v>
      </c>
      <c r="EH501" s="642">
        <v>53</v>
      </c>
      <c r="EI501" s="774">
        <f t="shared" si="526"/>
        <v>91</v>
      </c>
      <c r="EJ501" s="774">
        <f t="shared" si="527"/>
        <v>110</v>
      </c>
      <c r="EK501" s="775">
        <f t="shared" si="528"/>
        <v>134</v>
      </c>
      <c r="EL501" s="772">
        <v>48</v>
      </c>
      <c r="EM501" s="767">
        <v>40</v>
      </c>
      <c r="EN501" s="642">
        <v>63</v>
      </c>
      <c r="EO501" s="772">
        <v>57</v>
      </c>
      <c r="EP501" s="640">
        <v>75</v>
      </c>
      <c r="EQ501" s="642">
        <v>61</v>
      </c>
      <c r="ER501" s="772">
        <v>111</v>
      </c>
      <c r="ES501" s="640">
        <v>118</v>
      </c>
      <c r="ET501" s="642">
        <v>87</v>
      </c>
      <c r="EU501" s="774">
        <f t="shared" si="529"/>
        <v>148</v>
      </c>
      <c r="EV501" s="774">
        <f t="shared" si="530"/>
        <v>124</v>
      </c>
      <c r="EW501" s="775">
        <f t="shared" si="531"/>
        <v>133</v>
      </c>
      <c r="EX501" s="772">
        <v>72</v>
      </c>
      <c r="EY501" s="767">
        <v>11</v>
      </c>
      <c r="EZ501" s="770">
        <v>25</v>
      </c>
    </row>
    <row r="502" spans="1:156">
      <c r="A502" s="621" t="s">
        <v>76</v>
      </c>
      <c r="B502" s="645" t="s">
        <v>693</v>
      </c>
      <c r="C502" s="846"/>
      <c r="D502" s="623">
        <v>226806</v>
      </c>
      <c r="E502" s="624">
        <v>7</v>
      </c>
      <c r="F502" s="762"/>
      <c r="G502" s="763"/>
      <c r="H502" s="763"/>
      <c r="I502" s="764"/>
      <c r="J502" s="764"/>
      <c r="K502" s="764"/>
      <c r="L502" s="641"/>
      <c r="M502" s="762"/>
      <c r="N502" s="763"/>
      <c r="O502" s="766"/>
      <c r="P502" s="766"/>
      <c r="Q502" s="763"/>
      <c r="R502" s="763"/>
      <c r="S502" s="763"/>
      <c r="T502" s="763"/>
      <c r="U502" s="763"/>
      <c r="V502" s="764"/>
      <c r="W502" s="640"/>
      <c r="X502" s="641"/>
      <c r="Y502" s="762"/>
      <c r="Z502" s="763"/>
      <c r="AA502" s="763"/>
      <c r="AB502" s="763"/>
      <c r="AC502" s="764"/>
      <c r="AD502" s="640"/>
      <c r="AE502" s="763"/>
      <c r="AF502" s="763"/>
      <c r="AG502" s="763"/>
      <c r="AH502" s="764"/>
      <c r="AI502" s="640"/>
      <c r="AJ502" s="641"/>
      <c r="AK502" s="892">
        <f t="shared" si="481"/>
        <v>0</v>
      </c>
      <c r="AL502" s="884">
        <f t="shared" si="482"/>
        <v>0</v>
      </c>
      <c r="AM502" s="883">
        <f t="shared" si="483"/>
        <v>0</v>
      </c>
      <c r="AN502" s="884">
        <f t="shared" si="484"/>
        <v>0</v>
      </c>
      <c r="AO502" s="883">
        <f t="shared" si="485"/>
        <v>0</v>
      </c>
      <c r="AP502" s="884">
        <f t="shared" si="486"/>
        <v>0</v>
      </c>
      <c r="AQ502" s="768">
        <f t="shared" si="487"/>
        <v>0</v>
      </c>
      <c r="AR502" s="883">
        <f t="shared" si="488"/>
        <v>0</v>
      </c>
      <c r="AS502" s="886">
        <f t="shared" si="489"/>
        <v>0</v>
      </c>
      <c r="AT502" s="888">
        <f t="shared" si="490"/>
        <v>0</v>
      </c>
      <c r="AU502" s="886">
        <f t="shared" si="491"/>
        <v>0</v>
      </c>
      <c r="AV502" s="886">
        <f t="shared" si="492"/>
        <v>0</v>
      </c>
      <c r="AW502" s="888">
        <f t="shared" si="493"/>
        <v>0</v>
      </c>
      <c r="AX502" s="886">
        <f t="shared" si="494"/>
        <v>0</v>
      </c>
      <c r="AY502" s="886">
        <f t="shared" si="495"/>
        <v>0</v>
      </c>
      <c r="AZ502" s="888">
        <f t="shared" si="496"/>
        <v>0</v>
      </c>
      <c r="BA502" s="884">
        <f t="shared" si="497"/>
        <v>0</v>
      </c>
      <c r="BB502" s="883">
        <f t="shared" si="498"/>
        <v>0</v>
      </c>
      <c r="BC502" s="884">
        <f t="shared" si="499"/>
        <v>0</v>
      </c>
      <c r="BD502" s="883">
        <f t="shared" si="500"/>
        <v>0</v>
      </c>
      <c r="BE502" s="886">
        <f t="shared" si="501"/>
        <v>0</v>
      </c>
      <c r="BF502" s="886">
        <f t="shared" si="502"/>
        <v>0</v>
      </c>
      <c r="BG502" s="888">
        <f t="shared" si="543"/>
        <v>0</v>
      </c>
      <c r="BH502" s="886">
        <f t="shared" si="504"/>
        <v>0</v>
      </c>
      <c r="BI502" s="886">
        <f t="shared" si="505"/>
        <v>0</v>
      </c>
      <c r="BJ502" s="890">
        <f t="shared" si="506"/>
        <v>0</v>
      </c>
      <c r="BK502" s="885">
        <f t="shared" si="507"/>
        <v>0</v>
      </c>
      <c r="BL502" s="885">
        <f t="shared" si="508"/>
        <v>0</v>
      </c>
      <c r="BM502" s="762"/>
      <c r="BN502" s="764"/>
      <c r="BO502" s="770"/>
      <c r="BP502" s="763"/>
      <c r="BQ502" s="764"/>
      <c r="BR502" s="770"/>
      <c r="BS502" s="768">
        <f t="shared" si="509"/>
        <v>0</v>
      </c>
      <c r="BT502" s="768">
        <f t="shared" si="510"/>
        <v>0</v>
      </c>
      <c r="BU502" s="771">
        <f t="shared" si="511"/>
        <v>0</v>
      </c>
      <c r="BV502" s="772"/>
      <c r="BW502" s="767"/>
      <c r="BX502" s="765"/>
      <c r="BY502" s="772"/>
      <c r="BZ502" s="640"/>
      <c r="CA502" s="641"/>
      <c r="CB502" s="772"/>
      <c r="CC502" s="640"/>
      <c r="CD502" s="641"/>
      <c r="CE502" s="773">
        <f t="shared" si="512"/>
        <v>0</v>
      </c>
      <c r="CF502" s="774">
        <f t="shared" si="513"/>
        <v>0</v>
      </c>
      <c r="CG502" s="775">
        <f t="shared" si="514"/>
        <v>0</v>
      </c>
      <c r="CH502" s="772"/>
      <c r="CI502" s="640"/>
      <c r="CJ502" s="776"/>
      <c r="CK502" s="872">
        <v>1312</v>
      </c>
      <c r="CL502" s="720">
        <v>817</v>
      </c>
      <c r="CM502" s="764">
        <v>788</v>
      </c>
      <c r="CN502" s="764">
        <v>927</v>
      </c>
      <c r="CO502" s="640">
        <v>1066</v>
      </c>
      <c r="CP502" s="639">
        <v>1070</v>
      </c>
      <c r="CQ502" s="877">
        <v>502</v>
      </c>
      <c r="CR502" s="646">
        <v>505</v>
      </c>
      <c r="CS502" s="646">
        <v>423</v>
      </c>
      <c r="CT502" s="646">
        <v>520</v>
      </c>
      <c r="CU502" s="646">
        <v>487</v>
      </c>
      <c r="CV502" s="764">
        <v>648</v>
      </c>
      <c r="CW502" s="640">
        <v>679</v>
      </c>
      <c r="CX502" s="642">
        <v>626</v>
      </c>
      <c r="CY502" s="877"/>
      <c r="CZ502" s="720"/>
      <c r="DA502" s="646">
        <v>4</v>
      </c>
      <c r="DB502" s="720">
        <v>4</v>
      </c>
      <c r="DC502" s="720">
        <v>9</v>
      </c>
      <c r="DD502" s="640">
        <v>2</v>
      </c>
      <c r="DE502" s="640"/>
      <c r="DF502" s="641"/>
      <c r="DG502" s="892">
        <f t="shared" si="532"/>
        <v>502</v>
      </c>
      <c r="DH502" s="884">
        <f t="shared" si="515"/>
        <v>502</v>
      </c>
      <c r="DI502" s="883">
        <f t="shared" si="533"/>
        <v>505</v>
      </c>
      <c r="DJ502" s="884">
        <f t="shared" si="516"/>
        <v>505</v>
      </c>
      <c r="DK502" s="883">
        <f t="shared" si="534"/>
        <v>419</v>
      </c>
      <c r="DL502" s="884">
        <f t="shared" si="517"/>
        <v>419</v>
      </c>
      <c r="DM502" s="888">
        <f t="shared" si="538"/>
        <v>516</v>
      </c>
      <c r="DN502" s="886">
        <f t="shared" si="518"/>
        <v>516</v>
      </c>
      <c r="DO502" s="886">
        <f t="shared" si="539"/>
        <v>516</v>
      </c>
      <c r="DP502" s="888">
        <f t="shared" si="535"/>
        <v>478</v>
      </c>
      <c r="DQ502" s="886">
        <f t="shared" si="519"/>
        <v>478</v>
      </c>
      <c r="DR502" s="886">
        <f t="shared" si="540"/>
        <v>478</v>
      </c>
      <c r="DS502" s="888">
        <f t="shared" si="536"/>
        <v>646</v>
      </c>
      <c r="DT502" s="886">
        <f t="shared" si="520"/>
        <v>646</v>
      </c>
      <c r="DU502" s="886">
        <f t="shared" si="541"/>
        <v>646</v>
      </c>
      <c r="DV502" s="886">
        <f t="shared" si="521"/>
        <v>646</v>
      </c>
      <c r="DW502" s="888">
        <f t="shared" si="537"/>
        <v>679</v>
      </c>
      <c r="DX502" s="886">
        <f t="shared" si="522"/>
        <v>679</v>
      </c>
      <c r="DY502" s="886">
        <f t="shared" si="523"/>
        <v>679</v>
      </c>
      <c r="DZ502" s="954">
        <f t="shared" si="542"/>
        <v>626</v>
      </c>
      <c r="EA502" s="885">
        <f t="shared" si="524"/>
        <v>626</v>
      </c>
      <c r="EB502" s="885">
        <f t="shared" si="525"/>
        <v>626</v>
      </c>
      <c r="EC502" s="772">
        <v>353</v>
      </c>
      <c r="ED502" s="640">
        <v>373</v>
      </c>
      <c r="EE502" s="642">
        <v>348</v>
      </c>
      <c r="EF502" s="764">
        <v>80</v>
      </c>
      <c r="EG502" s="640">
        <v>83</v>
      </c>
      <c r="EH502" s="642">
        <v>69</v>
      </c>
      <c r="EI502" s="774">
        <f t="shared" si="526"/>
        <v>213</v>
      </c>
      <c r="EJ502" s="774">
        <f t="shared" si="527"/>
        <v>223</v>
      </c>
      <c r="EK502" s="775">
        <f t="shared" si="528"/>
        <v>209</v>
      </c>
      <c r="EL502" s="772">
        <v>61</v>
      </c>
      <c r="EM502" s="767">
        <v>58</v>
      </c>
      <c r="EN502" s="642">
        <v>106</v>
      </c>
      <c r="EO502" s="772">
        <v>75</v>
      </c>
      <c r="EP502" s="640">
        <v>85</v>
      </c>
      <c r="EQ502" s="642">
        <v>100</v>
      </c>
      <c r="ER502" s="772">
        <v>112</v>
      </c>
      <c r="ES502" s="640">
        <v>92</v>
      </c>
      <c r="ET502" s="642">
        <v>163</v>
      </c>
      <c r="EU502" s="774">
        <f t="shared" si="529"/>
        <v>268</v>
      </c>
      <c r="EV502" s="774">
        <f t="shared" si="530"/>
        <v>243</v>
      </c>
      <c r="EW502" s="775">
        <f t="shared" si="531"/>
        <v>277</v>
      </c>
      <c r="EX502" s="772">
        <v>110</v>
      </c>
      <c r="EY502" s="767">
        <v>104</v>
      </c>
      <c r="EZ502" s="770">
        <v>71</v>
      </c>
    </row>
    <row r="503" spans="1:156">
      <c r="A503" s="621" t="s">
        <v>76</v>
      </c>
      <c r="B503" s="645" t="s">
        <v>694</v>
      </c>
      <c r="C503" s="846"/>
      <c r="D503" s="647">
        <v>409315</v>
      </c>
      <c r="E503" s="648">
        <v>7</v>
      </c>
      <c r="F503" s="762"/>
      <c r="G503" s="763"/>
      <c r="H503" s="763"/>
      <c r="I503" s="764"/>
      <c r="J503" s="764"/>
      <c r="K503" s="764"/>
      <c r="L503" s="641"/>
      <c r="M503" s="762"/>
      <c r="N503" s="763"/>
      <c r="O503" s="766"/>
      <c r="P503" s="766"/>
      <c r="Q503" s="763"/>
      <c r="R503" s="763"/>
      <c r="S503" s="763"/>
      <c r="T503" s="763"/>
      <c r="U503" s="763"/>
      <c r="V503" s="764"/>
      <c r="W503" s="640"/>
      <c r="X503" s="641"/>
      <c r="Y503" s="762"/>
      <c r="Z503" s="763"/>
      <c r="AA503" s="763"/>
      <c r="AB503" s="763"/>
      <c r="AC503" s="764"/>
      <c r="AD503" s="640"/>
      <c r="AE503" s="763"/>
      <c r="AF503" s="763"/>
      <c r="AG503" s="763"/>
      <c r="AH503" s="764"/>
      <c r="AI503" s="640"/>
      <c r="AJ503" s="641"/>
      <c r="AK503" s="892">
        <f t="shared" si="481"/>
        <v>0</v>
      </c>
      <c r="AL503" s="884">
        <f t="shared" si="482"/>
        <v>0</v>
      </c>
      <c r="AM503" s="883">
        <f t="shared" si="483"/>
        <v>0</v>
      </c>
      <c r="AN503" s="884">
        <f t="shared" si="484"/>
        <v>0</v>
      </c>
      <c r="AO503" s="883">
        <f t="shared" si="485"/>
        <v>0</v>
      </c>
      <c r="AP503" s="884">
        <f t="shared" si="486"/>
        <v>0</v>
      </c>
      <c r="AQ503" s="768">
        <f t="shared" si="487"/>
        <v>0</v>
      </c>
      <c r="AR503" s="883">
        <f t="shared" si="488"/>
        <v>0</v>
      </c>
      <c r="AS503" s="886">
        <f t="shared" si="489"/>
        <v>0</v>
      </c>
      <c r="AT503" s="888">
        <f t="shared" si="490"/>
        <v>0</v>
      </c>
      <c r="AU503" s="886">
        <f t="shared" si="491"/>
        <v>0</v>
      </c>
      <c r="AV503" s="886">
        <f t="shared" si="492"/>
        <v>0</v>
      </c>
      <c r="AW503" s="888">
        <f t="shared" si="493"/>
        <v>0</v>
      </c>
      <c r="AX503" s="886">
        <f t="shared" si="494"/>
        <v>0</v>
      </c>
      <c r="AY503" s="886">
        <f t="shared" si="495"/>
        <v>0</v>
      </c>
      <c r="AZ503" s="888">
        <f t="shared" si="496"/>
        <v>0</v>
      </c>
      <c r="BA503" s="884">
        <f t="shared" si="497"/>
        <v>0</v>
      </c>
      <c r="BB503" s="883">
        <f t="shared" si="498"/>
        <v>0</v>
      </c>
      <c r="BC503" s="884">
        <f t="shared" si="499"/>
        <v>0</v>
      </c>
      <c r="BD503" s="883">
        <f t="shared" si="500"/>
        <v>0</v>
      </c>
      <c r="BE503" s="886">
        <f t="shared" si="501"/>
        <v>0</v>
      </c>
      <c r="BF503" s="886">
        <f t="shared" si="502"/>
        <v>0</v>
      </c>
      <c r="BG503" s="888">
        <f t="shared" si="543"/>
        <v>0</v>
      </c>
      <c r="BH503" s="886">
        <f t="shared" si="504"/>
        <v>0</v>
      </c>
      <c r="BI503" s="886">
        <f t="shared" si="505"/>
        <v>0</v>
      </c>
      <c r="BJ503" s="890">
        <f t="shared" si="506"/>
        <v>0</v>
      </c>
      <c r="BK503" s="885">
        <f t="shared" si="507"/>
        <v>0</v>
      </c>
      <c r="BL503" s="885">
        <f t="shared" si="508"/>
        <v>0</v>
      </c>
      <c r="BM503" s="762"/>
      <c r="BN503" s="764"/>
      <c r="BO503" s="770"/>
      <c r="BP503" s="763"/>
      <c r="BQ503" s="764"/>
      <c r="BR503" s="770"/>
      <c r="BS503" s="768">
        <f t="shared" si="509"/>
        <v>0</v>
      </c>
      <c r="BT503" s="768">
        <f t="shared" si="510"/>
        <v>0</v>
      </c>
      <c r="BU503" s="771">
        <f t="shared" si="511"/>
        <v>0</v>
      </c>
      <c r="BV503" s="772"/>
      <c r="BW503" s="767"/>
      <c r="BX503" s="765"/>
      <c r="BY503" s="772"/>
      <c r="BZ503" s="640"/>
      <c r="CA503" s="641"/>
      <c r="CB503" s="772"/>
      <c r="CC503" s="640"/>
      <c r="CD503" s="641"/>
      <c r="CE503" s="773">
        <f t="shared" si="512"/>
        <v>0</v>
      </c>
      <c r="CF503" s="774">
        <f t="shared" si="513"/>
        <v>0</v>
      </c>
      <c r="CG503" s="775">
        <f t="shared" si="514"/>
        <v>0</v>
      </c>
      <c r="CH503" s="772"/>
      <c r="CI503" s="640"/>
      <c r="CJ503" s="776"/>
      <c r="CK503" s="872">
        <v>2341</v>
      </c>
      <c r="CL503" s="720">
        <v>3248</v>
      </c>
      <c r="CM503" s="764">
        <v>3102</v>
      </c>
      <c r="CN503" s="764">
        <v>3038</v>
      </c>
      <c r="CO503" s="640">
        <v>4567</v>
      </c>
      <c r="CP503" s="639">
        <v>4630</v>
      </c>
      <c r="CQ503" s="877">
        <v>1492</v>
      </c>
      <c r="CR503" s="646">
        <v>1857</v>
      </c>
      <c r="CS503" s="646">
        <v>1593</v>
      </c>
      <c r="CT503" s="646">
        <v>1945</v>
      </c>
      <c r="CU503" s="646">
        <v>1913</v>
      </c>
      <c r="CV503" s="764">
        <v>1918</v>
      </c>
      <c r="CW503" s="640">
        <v>2656</v>
      </c>
      <c r="CX503" s="639">
        <v>2910</v>
      </c>
      <c r="CY503" s="877"/>
      <c r="CZ503" s="720"/>
      <c r="DA503" s="646">
        <v>9</v>
      </c>
      <c r="DB503" s="720">
        <v>5</v>
      </c>
      <c r="DC503" s="720">
        <v>18</v>
      </c>
      <c r="DD503" s="640">
        <v>7</v>
      </c>
      <c r="DE503" s="640"/>
      <c r="DF503" s="641"/>
      <c r="DG503" s="892">
        <f t="shared" si="532"/>
        <v>1492</v>
      </c>
      <c r="DH503" s="884">
        <f t="shared" si="515"/>
        <v>1492</v>
      </c>
      <c r="DI503" s="883">
        <f t="shared" si="533"/>
        <v>1857</v>
      </c>
      <c r="DJ503" s="884">
        <f t="shared" si="516"/>
        <v>1857</v>
      </c>
      <c r="DK503" s="883">
        <f t="shared" si="534"/>
        <v>1584</v>
      </c>
      <c r="DL503" s="884">
        <f t="shared" si="517"/>
        <v>1584</v>
      </c>
      <c r="DM503" s="888">
        <f t="shared" si="538"/>
        <v>1940</v>
      </c>
      <c r="DN503" s="886">
        <f t="shared" si="518"/>
        <v>1940</v>
      </c>
      <c r="DO503" s="886">
        <f t="shared" si="539"/>
        <v>1940</v>
      </c>
      <c r="DP503" s="888">
        <f t="shared" si="535"/>
        <v>1895</v>
      </c>
      <c r="DQ503" s="886">
        <f t="shared" si="519"/>
        <v>1895</v>
      </c>
      <c r="DR503" s="886">
        <f t="shared" si="540"/>
        <v>1895</v>
      </c>
      <c r="DS503" s="888">
        <f t="shared" si="536"/>
        <v>1911</v>
      </c>
      <c r="DT503" s="886">
        <f t="shared" si="520"/>
        <v>1911</v>
      </c>
      <c r="DU503" s="886">
        <f t="shared" si="541"/>
        <v>1911</v>
      </c>
      <c r="DV503" s="886">
        <f t="shared" si="521"/>
        <v>1911</v>
      </c>
      <c r="DW503" s="888">
        <f t="shared" si="537"/>
        <v>2656</v>
      </c>
      <c r="DX503" s="886">
        <f t="shared" si="522"/>
        <v>2656</v>
      </c>
      <c r="DY503" s="886">
        <f t="shared" si="523"/>
        <v>2656</v>
      </c>
      <c r="DZ503" s="954">
        <f t="shared" si="542"/>
        <v>2910</v>
      </c>
      <c r="EA503" s="885">
        <f t="shared" si="524"/>
        <v>2910</v>
      </c>
      <c r="EB503" s="885">
        <f t="shared" si="525"/>
        <v>2910</v>
      </c>
      <c r="EC503" s="772">
        <v>1227</v>
      </c>
      <c r="ED503" s="640">
        <v>1594</v>
      </c>
      <c r="EE503" s="639">
        <v>1665</v>
      </c>
      <c r="EF503" s="764">
        <v>67</v>
      </c>
      <c r="EG503" s="640">
        <v>70</v>
      </c>
      <c r="EH503" s="642">
        <v>114</v>
      </c>
      <c r="EI503" s="774">
        <f t="shared" si="526"/>
        <v>617</v>
      </c>
      <c r="EJ503" s="774">
        <f t="shared" si="527"/>
        <v>992</v>
      </c>
      <c r="EK503" s="775">
        <f t="shared" si="528"/>
        <v>1131</v>
      </c>
      <c r="EL503" s="772">
        <v>252</v>
      </c>
      <c r="EM503" s="767">
        <v>277</v>
      </c>
      <c r="EN503" s="642">
        <v>311</v>
      </c>
      <c r="EO503" s="772">
        <v>483</v>
      </c>
      <c r="EP503" s="640">
        <v>460</v>
      </c>
      <c r="EQ503" s="642">
        <v>454</v>
      </c>
      <c r="ER503" s="772">
        <v>155</v>
      </c>
      <c r="ES503" s="640">
        <v>158</v>
      </c>
      <c r="ET503" s="642">
        <v>156</v>
      </c>
      <c r="EU503" s="774">
        <f t="shared" si="529"/>
        <v>1050</v>
      </c>
      <c r="EV503" s="774">
        <f t="shared" si="530"/>
        <v>1000</v>
      </c>
      <c r="EW503" s="775">
        <f t="shared" si="531"/>
        <v>990</v>
      </c>
      <c r="EX503" s="772">
        <v>344</v>
      </c>
      <c r="EY503" s="767">
        <v>454</v>
      </c>
      <c r="EZ503" s="770">
        <v>414</v>
      </c>
    </row>
    <row r="504" spans="1:156">
      <c r="A504" s="621" t="s">
        <v>76</v>
      </c>
      <c r="B504" s="627" t="s">
        <v>695</v>
      </c>
      <c r="C504" s="846"/>
      <c r="D504" s="628">
        <v>222576</v>
      </c>
      <c r="E504" s="628">
        <v>8</v>
      </c>
      <c r="F504" s="762"/>
      <c r="G504" s="763"/>
      <c r="H504" s="763"/>
      <c r="I504" s="764"/>
      <c r="J504" s="764"/>
      <c r="K504" s="764"/>
      <c r="L504" s="641"/>
      <c r="M504" s="762"/>
      <c r="N504" s="763"/>
      <c r="O504" s="766"/>
      <c r="P504" s="766"/>
      <c r="Q504" s="763"/>
      <c r="R504" s="763"/>
      <c r="S504" s="763"/>
      <c r="T504" s="763"/>
      <c r="U504" s="763"/>
      <c r="V504" s="764"/>
      <c r="W504" s="640"/>
      <c r="X504" s="641"/>
      <c r="Y504" s="762"/>
      <c r="Z504" s="763"/>
      <c r="AA504" s="763"/>
      <c r="AB504" s="763"/>
      <c r="AC504" s="764"/>
      <c r="AD504" s="640"/>
      <c r="AE504" s="763"/>
      <c r="AF504" s="763"/>
      <c r="AG504" s="763"/>
      <c r="AH504" s="764"/>
      <c r="AI504" s="640"/>
      <c r="AJ504" s="641"/>
      <c r="AK504" s="892">
        <f t="shared" si="481"/>
        <v>0</v>
      </c>
      <c r="AL504" s="884">
        <f t="shared" si="482"/>
        <v>0</v>
      </c>
      <c r="AM504" s="883">
        <f t="shared" si="483"/>
        <v>0</v>
      </c>
      <c r="AN504" s="884">
        <f t="shared" si="484"/>
        <v>0</v>
      </c>
      <c r="AO504" s="883">
        <f t="shared" si="485"/>
        <v>0</v>
      </c>
      <c r="AP504" s="884">
        <f t="shared" si="486"/>
        <v>0</v>
      </c>
      <c r="AQ504" s="768">
        <f t="shared" si="487"/>
        <v>0</v>
      </c>
      <c r="AR504" s="883">
        <f t="shared" si="488"/>
        <v>0</v>
      </c>
      <c r="AS504" s="886">
        <f t="shared" si="489"/>
        <v>0</v>
      </c>
      <c r="AT504" s="888">
        <f t="shared" si="490"/>
        <v>0</v>
      </c>
      <c r="AU504" s="886">
        <f t="shared" si="491"/>
        <v>0</v>
      </c>
      <c r="AV504" s="886">
        <f t="shared" si="492"/>
        <v>0</v>
      </c>
      <c r="AW504" s="888">
        <f t="shared" si="493"/>
        <v>0</v>
      </c>
      <c r="AX504" s="886">
        <f t="shared" si="494"/>
        <v>0</v>
      </c>
      <c r="AY504" s="886">
        <f t="shared" si="495"/>
        <v>0</v>
      </c>
      <c r="AZ504" s="888">
        <f t="shared" si="496"/>
        <v>0</v>
      </c>
      <c r="BA504" s="884">
        <f t="shared" si="497"/>
        <v>0</v>
      </c>
      <c r="BB504" s="883">
        <f t="shared" si="498"/>
        <v>0</v>
      </c>
      <c r="BC504" s="884">
        <f t="shared" si="499"/>
        <v>0</v>
      </c>
      <c r="BD504" s="883">
        <f t="shared" si="500"/>
        <v>0</v>
      </c>
      <c r="BE504" s="886">
        <f t="shared" si="501"/>
        <v>0</v>
      </c>
      <c r="BF504" s="886">
        <f t="shared" si="502"/>
        <v>0</v>
      </c>
      <c r="BG504" s="888">
        <f t="shared" si="543"/>
        <v>0</v>
      </c>
      <c r="BH504" s="886">
        <f t="shared" si="504"/>
        <v>0</v>
      </c>
      <c r="BI504" s="886">
        <f t="shared" si="505"/>
        <v>0</v>
      </c>
      <c r="BJ504" s="890">
        <f t="shared" si="506"/>
        <v>0</v>
      </c>
      <c r="BK504" s="885">
        <f t="shared" si="507"/>
        <v>0</v>
      </c>
      <c r="BL504" s="885">
        <f t="shared" si="508"/>
        <v>0</v>
      </c>
      <c r="BM504" s="762"/>
      <c r="BN504" s="764"/>
      <c r="BO504" s="643"/>
      <c r="BP504" s="763"/>
      <c r="BQ504" s="764"/>
      <c r="BR504" s="643"/>
      <c r="BS504" s="768">
        <f t="shared" si="509"/>
        <v>0</v>
      </c>
      <c r="BT504" s="768">
        <f t="shared" si="510"/>
        <v>0</v>
      </c>
      <c r="BU504" s="771">
        <f t="shared" si="511"/>
        <v>0</v>
      </c>
      <c r="BV504" s="772"/>
      <c r="BW504" s="640"/>
      <c r="BX504" s="641"/>
      <c r="BY504" s="772"/>
      <c r="BZ504" s="640"/>
      <c r="CA504" s="641"/>
      <c r="CB504" s="772"/>
      <c r="CC504" s="640"/>
      <c r="CD504" s="641"/>
      <c r="CE504" s="773">
        <f t="shared" si="512"/>
        <v>0</v>
      </c>
      <c r="CF504" s="774">
        <f t="shared" si="513"/>
        <v>0</v>
      </c>
      <c r="CG504" s="775">
        <f t="shared" si="514"/>
        <v>0</v>
      </c>
      <c r="CH504" s="772"/>
      <c r="CI504" s="640"/>
      <c r="CJ504" s="776"/>
      <c r="CK504" s="872">
        <v>1750</v>
      </c>
      <c r="CL504" s="720">
        <v>3562</v>
      </c>
      <c r="CM504" s="764">
        <v>1540</v>
      </c>
      <c r="CN504" s="764">
        <v>1597</v>
      </c>
      <c r="CO504" s="640">
        <v>1888</v>
      </c>
      <c r="CP504" s="639">
        <v>1910</v>
      </c>
      <c r="CQ504" s="877">
        <v>828</v>
      </c>
      <c r="CR504" s="646">
        <v>947</v>
      </c>
      <c r="CS504" s="646">
        <v>742</v>
      </c>
      <c r="CT504" s="646">
        <v>899</v>
      </c>
      <c r="CU504" s="646">
        <v>655</v>
      </c>
      <c r="CV504" s="764">
        <v>736</v>
      </c>
      <c r="CW504" s="640">
        <v>965</v>
      </c>
      <c r="CX504" s="639">
        <v>1061</v>
      </c>
      <c r="CY504" s="877"/>
      <c r="CZ504" s="720"/>
      <c r="DA504" s="646">
        <v>2</v>
      </c>
      <c r="DB504" s="720">
        <v>2</v>
      </c>
      <c r="DC504" s="720">
        <v>11</v>
      </c>
      <c r="DD504" s="640">
        <v>12</v>
      </c>
      <c r="DE504" s="640"/>
      <c r="DF504" s="641"/>
      <c r="DG504" s="892">
        <f t="shared" si="532"/>
        <v>828</v>
      </c>
      <c r="DH504" s="884">
        <f t="shared" si="515"/>
        <v>828</v>
      </c>
      <c r="DI504" s="883">
        <f t="shared" si="533"/>
        <v>947</v>
      </c>
      <c r="DJ504" s="884">
        <f t="shared" si="516"/>
        <v>947</v>
      </c>
      <c r="DK504" s="883">
        <f t="shared" si="534"/>
        <v>740</v>
      </c>
      <c r="DL504" s="884">
        <f t="shared" si="517"/>
        <v>740</v>
      </c>
      <c r="DM504" s="888">
        <f t="shared" si="538"/>
        <v>897</v>
      </c>
      <c r="DN504" s="886">
        <f t="shared" si="518"/>
        <v>897</v>
      </c>
      <c r="DO504" s="886">
        <f t="shared" si="539"/>
        <v>897</v>
      </c>
      <c r="DP504" s="888">
        <f t="shared" si="535"/>
        <v>644</v>
      </c>
      <c r="DQ504" s="886">
        <f t="shared" si="519"/>
        <v>644</v>
      </c>
      <c r="DR504" s="886">
        <f t="shared" si="540"/>
        <v>644</v>
      </c>
      <c r="DS504" s="888">
        <f t="shared" si="536"/>
        <v>724</v>
      </c>
      <c r="DT504" s="886">
        <f t="shared" si="520"/>
        <v>724</v>
      </c>
      <c r="DU504" s="886">
        <f t="shared" si="541"/>
        <v>724</v>
      </c>
      <c r="DV504" s="886">
        <f t="shared" si="521"/>
        <v>724</v>
      </c>
      <c r="DW504" s="888">
        <f t="shared" si="537"/>
        <v>965</v>
      </c>
      <c r="DX504" s="886">
        <f t="shared" si="522"/>
        <v>965</v>
      </c>
      <c r="DY504" s="886">
        <f t="shared" si="523"/>
        <v>965</v>
      </c>
      <c r="DZ504" s="954">
        <f t="shared" si="542"/>
        <v>1061</v>
      </c>
      <c r="EA504" s="885">
        <f t="shared" si="524"/>
        <v>1061</v>
      </c>
      <c r="EB504" s="885">
        <f t="shared" si="525"/>
        <v>1061</v>
      </c>
      <c r="EC504" s="772">
        <v>418</v>
      </c>
      <c r="ED504" s="640">
        <v>558</v>
      </c>
      <c r="EE504" s="642">
        <v>559</v>
      </c>
      <c r="EF504" s="764">
        <v>36</v>
      </c>
      <c r="EG504" s="640">
        <v>53</v>
      </c>
      <c r="EH504" s="642">
        <v>60</v>
      </c>
      <c r="EI504" s="774">
        <f t="shared" si="526"/>
        <v>270</v>
      </c>
      <c r="EJ504" s="774">
        <f t="shared" si="527"/>
        <v>354</v>
      </c>
      <c r="EK504" s="775">
        <f t="shared" si="528"/>
        <v>442</v>
      </c>
      <c r="EL504" s="772">
        <v>98</v>
      </c>
      <c r="EM504" s="767">
        <v>56</v>
      </c>
      <c r="EN504" s="642">
        <v>103</v>
      </c>
      <c r="EO504" s="772">
        <v>199</v>
      </c>
      <c r="EP504" s="640">
        <v>138</v>
      </c>
      <c r="EQ504" s="642">
        <v>154</v>
      </c>
      <c r="ER504" s="772">
        <v>173</v>
      </c>
      <c r="ES504" s="640">
        <v>84</v>
      </c>
      <c r="ET504" s="642">
        <v>82</v>
      </c>
      <c r="EU504" s="774">
        <f t="shared" si="529"/>
        <v>427</v>
      </c>
      <c r="EV504" s="774">
        <f t="shared" si="530"/>
        <v>366</v>
      </c>
      <c r="EW504" s="775">
        <f t="shared" si="531"/>
        <v>385</v>
      </c>
      <c r="EX504" s="772">
        <v>166</v>
      </c>
      <c r="EY504" s="767">
        <v>187</v>
      </c>
      <c r="EZ504" s="770">
        <v>155</v>
      </c>
    </row>
    <row r="505" spans="1:156">
      <c r="A505" s="621" t="s">
        <v>76</v>
      </c>
      <c r="B505" s="627" t="s">
        <v>696</v>
      </c>
      <c r="C505" s="846"/>
      <c r="D505" s="628">
        <v>222992</v>
      </c>
      <c r="E505" s="628">
        <v>8</v>
      </c>
      <c r="F505" s="762"/>
      <c r="G505" s="763"/>
      <c r="H505" s="763"/>
      <c r="I505" s="764"/>
      <c r="J505" s="764"/>
      <c r="K505" s="764"/>
      <c r="L505" s="641"/>
      <c r="M505" s="762"/>
      <c r="N505" s="763"/>
      <c r="O505" s="766"/>
      <c r="P505" s="766"/>
      <c r="Q505" s="763"/>
      <c r="R505" s="763"/>
      <c r="S505" s="763"/>
      <c r="T505" s="763"/>
      <c r="U505" s="763"/>
      <c r="V505" s="764"/>
      <c r="W505" s="640"/>
      <c r="X505" s="641"/>
      <c r="Y505" s="762"/>
      <c r="Z505" s="763"/>
      <c r="AA505" s="763"/>
      <c r="AB505" s="763"/>
      <c r="AC505" s="764"/>
      <c r="AD505" s="640"/>
      <c r="AE505" s="763"/>
      <c r="AF505" s="763"/>
      <c r="AG505" s="763"/>
      <c r="AH505" s="764"/>
      <c r="AI505" s="640"/>
      <c r="AJ505" s="641"/>
      <c r="AK505" s="892">
        <f t="shared" si="481"/>
        <v>0</v>
      </c>
      <c r="AL505" s="884">
        <f t="shared" si="482"/>
        <v>0</v>
      </c>
      <c r="AM505" s="883">
        <f t="shared" si="483"/>
        <v>0</v>
      </c>
      <c r="AN505" s="884">
        <f t="shared" si="484"/>
        <v>0</v>
      </c>
      <c r="AO505" s="883">
        <f t="shared" si="485"/>
        <v>0</v>
      </c>
      <c r="AP505" s="884">
        <f t="shared" si="486"/>
        <v>0</v>
      </c>
      <c r="AQ505" s="768">
        <f t="shared" si="487"/>
        <v>0</v>
      </c>
      <c r="AR505" s="883">
        <f t="shared" si="488"/>
        <v>0</v>
      </c>
      <c r="AS505" s="886">
        <f t="shared" si="489"/>
        <v>0</v>
      </c>
      <c r="AT505" s="888">
        <f t="shared" si="490"/>
        <v>0</v>
      </c>
      <c r="AU505" s="886">
        <f t="shared" si="491"/>
        <v>0</v>
      </c>
      <c r="AV505" s="886">
        <f t="shared" si="492"/>
        <v>0</v>
      </c>
      <c r="AW505" s="888">
        <f t="shared" si="493"/>
        <v>0</v>
      </c>
      <c r="AX505" s="886">
        <f t="shared" si="494"/>
        <v>0</v>
      </c>
      <c r="AY505" s="886">
        <f t="shared" si="495"/>
        <v>0</v>
      </c>
      <c r="AZ505" s="888">
        <f t="shared" si="496"/>
        <v>0</v>
      </c>
      <c r="BA505" s="884">
        <f t="shared" si="497"/>
        <v>0</v>
      </c>
      <c r="BB505" s="883">
        <f t="shared" si="498"/>
        <v>0</v>
      </c>
      <c r="BC505" s="884">
        <f t="shared" si="499"/>
        <v>0</v>
      </c>
      <c r="BD505" s="883">
        <f t="shared" si="500"/>
        <v>0</v>
      </c>
      <c r="BE505" s="886">
        <f t="shared" si="501"/>
        <v>0</v>
      </c>
      <c r="BF505" s="886">
        <f t="shared" si="502"/>
        <v>0</v>
      </c>
      <c r="BG505" s="888">
        <f t="shared" si="543"/>
        <v>0</v>
      </c>
      <c r="BH505" s="886">
        <f t="shared" si="504"/>
        <v>0</v>
      </c>
      <c r="BI505" s="886">
        <f t="shared" si="505"/>
        <v>0</v>
      </c>
      <c r="BJ505" s="890">
        <f t="shared" si="506"/>
        <v>0</v>
      </c>
      <c r="BK505" s="885">
        <f t="shared" si="507"/>
        <v>0</v>
      </c>
      <c r="BL505" s="885">
        <f t="shared" si="508"/>
        <v>0</v>
      </c>
      <c r="BM505" s="762"/>
      <c r="BN505" s="764"/>
      <c r="BO505" s="643"/>
      <c r="BP505" s="763"/>
      <c r="BQ505" s="764"/>
      <c r="BR505" s="643"/>
      <c r="BS505" s="768">
        <f t="shared" si="509"/>
        <v>0</v>
      </c>
      <c r="BT505" s="768">
        <f t="shared" si="510"/>
        <v>0</v>
      </c>
      <c r="BU505" s="771">
        <f t="shared" si="511"/>
        <v>0</v>
      </c>
      <c r="BV505" s="772"/>
      <c r="BW505" s="640"/>
      <c r="BX505" s="643"/>
      <c r="BY505" s="764"/>
      <c r="BZ505" s="640"/>
      <c r="CA505" s="641"/>
      <c r="CB505" s="772"/>
      <c r="CC505" s="640"/>
      <c r="CD505" s="641"/>
      <c r="CE505" s="773">
        <f t="shared" si="512"/>
        <v>0</v>
      </c>
      <c r="CF505" s="774">
        <f t="shared" si="513"/>
        <v>0</v>
      </c>
      <c r="CG505" s="775">
        <f t="shared" si="514"/>
        <v>0</v>
      </c>
      <c r="CH505" s="772"/>
      <c r="CI505" s="640"/>
      <c r="CJ505" s="776"/>
      <c r="CK505" s="872">
        <v>8605</v>
      </c>
      <c r="CL505" s="720">
        <v>8868</v>
      </c>
      <c r="CM505" s="764">
        <v>8405</v>
      </c>
      <c r="CN505" s="764">
        <v>4609</v>
      </c>
      <c r="CO505" s="640">
        <v>5374</v>
      </c>
      <c r="CP505" s="639">
        <v>5856</v>
      </c>
      <c r="CQ505" s="877">
        <v>1860</v>
      </c>
      <c r="CR505" s="646">
        <v>2449</v>
      </c>
      <c r="CS505" s="646">
        <v>2676</v>
      </c>
      <c r="CT505" s="646">
        <v>2977</v>
      </c>
      <c r="CU505" s="646">
        <v>2718</v>
      </c>
      <c r="CV505" s="764">
        <v>1500</v>
      </c>
      <c r="CW505" s="640">
        <v>1764</v>
      </c>
      <c r="CX505" s="639">
        <v>1783</v>
      </c>
      <c r="CY505" s="877"/>
      <c r="CZ505" s="720"/>
      <c r="DA505" s="646">
        <v>16</v>
      </c>
      <c r="DB505" s="720">
        <v>10</v>
      </c>
      <c r="DC505" s="720">
        <v>33</v>
      </c>
      <c r="DD505" s="640">
        <v>14</v>
      </c>
      <c r="DE505" s="640"/>
      <c r="DF505" s="641"/>
      <c r="DG505" s="892">
        <f t="shared" si="532"/>
        <v>1860</v>
      </c>
      <c r="DH505" s="884">
        <f t="shared" si="515"/>
        <v>1860</v>
      </c>
      <c r="DI505" s="883">
        <f t="shared" si="533"/>
        <v>2449</v>
      </c>
      <c r="DJ505" s="884">
        <f t="shared" si="516"/>
        <v>2449</v>
      </c>
      <c r="DK505" s="883">
        <f t="shared" si="534"/>
        <v>2660</v>
      </c>
      <c r="DL505" s="884">
        <f t="shared" si="517"/>
        <v>2660</v>
      </c>
      <c r="DM505" s="888">
        <f t="shared" si="538"/>
        <v>2967</v>
      </c>
      <c r="DN505" s="886">
        <f t="shared" si="518"/>
        <v>2967</v>
      </c>
      <c r="DO505" s="886">
        <f t="shared" si="539"/>
        <v>2967</v>
      </c>
      <c r="DP505" s="888">
        <f t="shared" si="535"/>
        <v>2685</v>
      </c>
      <c r="DQ505" s="886">
        <f t="shared" si="519"/>
        <v>2685</v>
      </c>
      <c r="DR505" s="886">
        <f t="shared" si="540"/>
        <v>2685</v>
      </c>
      <c r="DS505" s="888">
        <f t="shared" si="536"/>
        <v>1486</v>
      </c>
      <c r="DT505" s="886">
        <f t="shared" si="520"/>
        <v>1486</v>
      </c>
      <c r="DU505" s="886">
        <f t="shared" si="541"/>
        <v>1486</v>
      </c>
      <c r="DV505" s="886">
        <f t="shared" si="521"/>
        <v>1486</v>
      </c>
      <c r="DW505" s="888">
        <f t="shared" si="537"/>
        <v>1764</v>
      </c>
      <c r="DX505" s="886">
        <f t="shared" si="522"/>
        <v>1764</v>
      </c>
      <c r="DY505" s="886">
        <f t="shared" si="523"/>
        <v>1764</v>
      </c>
      <c r="DZ505" s="954">
        <f t="shared" si="542"/>
        <v>1783</v>
      </c>
      <c r="EA505" s="885">
        <f t="shared" si="524"/>
        <v>1783</v>
      </c>
      <c r="EB505" s="885">
        <f t="shared" si="525"/>
        <v>1783</v>
      </c>
      <c r="EC505" s="772">
        <v>821</v>
      </c>
      <c r="ED505" s="640">
        <v>1005</v>
      </c>
      <c r="EE505" s="642">
        <v>935</v>
      </c>
      <c r="EF505" s="764">
        <v>158</v>
      </c>
      <c r="EG505" s="640">
        <v>191</v>
      </c>
      <c r="EH505" s="642">
        <v>169</v>
      </c>
      <c r="EI505" s="774">
        <f t="shared" si="526"/>
        <v>507</v>
      </c>
      <c r="EJ505" s="774">
        <f t="shared" si="527"/>
        <v>568</v>
      </c>
      <c r="EK505" s="775">
        <f t="shared" si="528"/>
        <v>679</v>
      </c>
      <c r="EL505" s="772">
        <v>86</v>
      </c>
      <c r="EM505" s="767">
        <v>103</v>
      </c>
      <c r="EN505" s="642">
        <v>30</v>
      </c>
      <c r="EO505" s="772">
        <v>455</v>
      </c>
      <c r="EP505" s="640">
        <v>403</v>
      </c>
      <c r="EQ505" s="642">
        <v>297</v>
      </c>
      <c r="ER505" s="772">
        <v>1170</v>
      </c>
      <c r="ES505" s="640">
        <v>1056</v>
      </c>
      <c r="ET505" s="642">
        <v>424</v>
      </c>
      <c r="EU505" s="774">
        <f t="shared" si="529"/>
        <v>1256</v>
      </c>
      <c r="EV505" s="774">
        <f t="shared" si="530"/>
        <v>1123</v>
      </c>
      <c r="EW505" s="775">
        <f t="shared" si="531"/>
        <v>735</v>
      </c>
      <c r="EX505" s="772">
        <v>134</v>
      </c>
      <c r="EY505" s="767">
        <v>160</v>
      </c>
      <c r="EZ505" s="770">
        <v>170</v>
      </c>
    </row>
    <row r="506" spans="1:156">
      <c r="A506" s="621" t="s">
        <v>76</v>
      </c>
      <c r="B506" s="627" t="s">
        <v>697</v>
      </c>
      <c r="C506" s="846"/>
      <c r="D506" s="628">
        <v>223427</v>
      </c>
      <c r="E506" s="628">
        <v>8</v>
      </c>
      <c r="F506" s="762"/>
      <c r="G506" s="763"/>
      <c r="H506" s="763"/>
      <c r="I506" s="764"/>
      <c r="J506" s="764"/>
      <c r="K506" s="764"/>
      <c r="L506" s="641"/>
      <c r="M506" s="762"/>
      <c r="N506" s="763"/>
      <c r="O506" s="766"/>
      <c r="P506" s="766"/>
      <c r="Q506" s="763"/>
      <c r="R506" s="763"/>
      <c r="S506" s="763"/>
      <c r="T506" s="763"/>
      <c r="U506" s="763"/>
      <c r="V506" s="764"/>
      <c r="W506" s="640"/>
      <c r="X506" s="641"/>
      <c r="Y506" s="762"/>
      <c r="Z506" s="763"/>
      <c r="AA506" s="763"/>
      <c r="AB506" s="763"/>
      <c r="AC506" s="764"/>
      <c r="AD506" s="640"/>
      <c r="AE506" s="763"/>
      <c r="AF506" s="763"/>
      <c r="AG506" s="763"/>
      <c r="AH506" s="764"/>
      <c r="AI506" s="640"/>
      <c r="AJ506" s="641"/>
      <c r="AK506" s="892">
        <f t="shared" si="481"/>
        <v>0</v>
      </c>
      <c r="AL506" s="884">
        <f t="shared" si="482"/>
        <v>0</v>
      </c>
      <c r="AM506" s="883">
        <f t="shared" si="483"/>
        <v>0</v>
      </c>
      <c r="AN506" s="884">
        <f t="shared" si="484"/>
        <v>0</v>
      </c>
      <c r="AO506" s="883">
        <f t="shared" si="485"/>
        <v>0</v>
      </c>
      <c r="AP506" s="884">
        <f t="shared" si="486"/>
        <v>0</v>
      </c>
      <c r="AQ506" s="768">
        <f t="shared" si="487"/>
        <v>0</v>
      </c>
      <c r="AR506" s="883">
        <f t="shared" si="488"/>
        <v>0</v>
      </c>
      <c r="AS506" s="886">
        <f t="shared" si="489"/>
        <v>0</v>
      </c>
      <c r="AT506" s="888">
        <f t="shared" si="490"/>
        <v>0</v>
      </c>
      <c r="AU506" s="886">
        <f t="shared" si="491"/>
        <v>0</v>
      </c>
      <c r="AV506" s="886">
        <f t="shared" si="492"/>
        <v>0</v>
      </c>
      <c r="AW506" s="888">
        <f t="shared" si="493"/>
        <v>0</v>
      </c>
      <c r="AX506" s="886">
        <f t="shared" si="494"/>
        <v>0</v>
      </c>
      <c r="AY506" s="886">
        <f t="shared" si="495"/>
        <v>0</v>
      </c>
      <c r="AZ506" s="888">
        <f t="shared" si="496"/>
        <v>0</v>
      </c>
      <c r="BA506" s="884">
        <f t="shared" si="497"/>
        <v>0</v>
      </c>
      <c r="BB506" s="883">
        <f t="shared" si="498"/>
        <v>0</v>
      </c>
      <c r="BC506" s="884">
        <f t="shared" si="499"/>
        <v>0</v>
      </c>
      <c r="BD506" s="883">
        <f t="shared" si="500"/>
        <v>0</v>
      </c>
      <c r="BE506" s="886">
        <f t="shared" si="501"/>
        <v>0</v>
      </c>
      <c r="BF506" s="886">
        <f t="shared" si="502"/>
        <v>0</v>
      </c>
      <c r="BG506" s="888">
        <f t="shared" si="543"/>
        <v>0</v>
      </c>
      <c r="BH506" s="886">
        <f t="shared" si="504"/>
        <v>0</v>
      </c>
      <c r="BI506" s="886">
        <f t="shared" si="505"/>
        <v>0</v>
      </c>
      <c r="BJ506" s="890">
        <f t="shared" si="506"/>
        <v>0</v>
      </c>
      <c r="BK506" s="885">
        <f t="shared" si="507"/>
        <v>0</v>
      </c>
      <c r="BL506" s="885">
        <f t="shared" si="508"/>
        <v>0</v>
      </c>
      <c r="BM506" s="762"/>
      <c r="BN506" s="764"/>
      <c r="BO506" s="643"/>
      <c r="BP506" s="763"/>
      <c r="BQ506" s="764"/>
      <c r="BR506" s="643"/>
      <c r="BS506" s="768">
        <f t="shared" si="509"/>
        <v>0</v>
      </c>
      <c r="BT506" s="768">
        <f t="shared" si="510"/>
        <v>0</v>
      </c>
      <c r="BU506" s="771">
        <f t="shared" si="511"/>
        <v>0</v>
      </c>
      <c r="BV506" s="772"/>
      <c r="BW506" s="640"/>
      <c r="BX506" s="643"/>
      <c r="BY506" s="764"/>
      <c r="BZ506" s="640"/>
      <c r="CA506" s="641"/>
      <c r="CB506" s="772"/>
      <c r="CC506" s="640"/>
      <c r="CD506" s="641"/>
      <c r="CE506" s="773">
        <f t="shared" si="512"/>
        <v>0</v>
      </c>
      <c r="CF506" s="774">
        <f t="shared" si="513"/>
        <v>0</v>
      </c>
      <c r="CG506" s="775">
        <f t="shared" si="514"/>
        <v>0</v>
      </c>
      <c r="CH506" s="772"/>
      <c r="CI506" s="640"/>
      <c r="CJ506" s="776"/>
      <c r="CK506" s="872">
        <v>4060</v>
      </c>
      <c r="CL506" s="720">
        <v>3749</v>
      </c>
      <c r="CM506" s="764">
        <v>3658</v>
      </c>
      <c r="CN506" s="764">
        <v>3648</v>
      </c>
      <c r="CO506" s="640">
        <v>3539</v>
      </c>
      <c r="CP506" s="639">
        <v>3429</v>
      </c>
      <c r="CQ506" s="877">
        <v>4342</v>
      </c>
      <c r="CR506" s="646">
        <v>2812</v>
      </c>
      <c r="CS506" s="646">
        <v>2518</v>
      </c>
      <c r="CT506" s="646">
        <v>2389</v>
      </c>
      <c r="CU506" s="646">
        <v>2713</v>
      </c>
      <c r="CV506" s="764">
        <v>2741</v>
      </c>
      <c r="CW506" s="640">
        <v>2713</v>
      </c>
      <c r="CX506" s="639">
        <v>2599</v>
      </c>
      <c r="CY506" s="877"/>
      <c r="CZ506" s="720"/>
      <c r="DA506" s="646">
        <v>25</v>
      </c>
      <c r="DB506" s="720">
        <v>24</v>
      </c>
      <c r="DC506" s="720">
        <v>39</v>
      </c>
      <c r="DD506" s="640">
        <v>20</v>
      </c>
      <c r="DE506" s="640"/>
      <c r="DF506" s="641"/>
      <c r="DG506" s="892">
        <f t="shared" si="532"/>
        <v>4342</v>
      </c>
      <c r="DH506" s="884">
        <f t="shared" si="515"/>
        <v>4342</v>
      </c>
      <c r="DI506" s="883">
        <f t="shared" si="533"/>
        <v>2812</v>
      </c>
      <c r="DJ506" s="884">
        <f t="shared" si="516"/>
        <v>2812</v>
      </c>
      <c r="DK506" s="883">
        <f t="shared" si="534"/>
        <v>2493</v>
      </c>
      <c r="DL506" s="884">
        <f t="shared" si="517"/>
        <v>2493</v>
      </c>
      <c r="DM506" s="888">
        <f t="shared" si="538"/>
        <v>2365</v>
      </c>
      <c r="DN506" s="886">
        <f t="shared" si="518"/>
        <v>2365</v>
      </c>
      <c r="DO506" s="886">
        <f t="shared" si="539"/>
        <v>2365</v>
      </c>
      <c r="DP506" s="888">
        <f t="shared" si="535"/>
        <v>2674</v>
      </c>
      <c r="DQ506" s="886">
        <f t="shared" si="519"/>
        <v>2674</v>
      </c>
      <c r="DR506" s="886">
        <f t="shared" si="540"/>
        <v>2674</v>
      </c>
      <c r="DS506" s="888">
        <f t="shared" si="536"/>
        <v>2721</v>
      </c>
      <c r="DT506" s="886">
        <f t="shared" si="520"/>
        <v>2721</v>
      </c>
      <c r="DU506" s="886">
        <f t="shared" si="541"/>
        <v>2721</v>
      </c>
      <c r="DV506" s="886">
        <f t="shared" si="521"/>
        <v>2721</v>
      </c>
      <c r="DW506" s="888">
        <f t="shared" si="537"/>
        <v>2713</v>
      </c>
      <c r="DX506" s="886">
        <f t="shared" si="522"/>
        <v>2713</v>
      </c>
      <c r="DY506" s="886">
        <f t="shared" si="523"/>
        <v>2713</v>
      </c>
      <c r="DZ506" s="954">
        <f t="shared" si="542"/>
        <v>2599</v>
      </c>
      <c r="EA506" s="885">
        <f t="shared" si="524"/>
        <v>2599</v>
      </c>
      <c r="EB506" s="885">
        <f t="shared" si="525"/>
        <v>2599</v>
      </c>
      <c r="EC506" s="772">
        <v>1400</v>
      </c>
      <c r="ED506" s="640">
        <v>1345</v>
      </c>
      <c r="EE506" s="639">
        <v>1267</v>
      </c>
      <c r="EF506" s="764">
        <v>548</v>
      </c>
      <c r="EG506" s="640">
        <v>517</v>
      </c>
      <c r="EH506" s="642">
        <v>458</v>
      </c>
      <c r="EI506" s="774">
        <f t="shared" si="526"/>
        <v>773</v>
      </c>
      <c r="EJ506" s="774">
        <f t="shared" si="527"/>
        <v>851</v>
      </c>
      <c r="EK506" s="775">
        <f t="shared" si="528"/>
        <v>874</v>
      </c>
      <c r="EL506" s="772">
        <v>167</v>
      </c>
      <c r="EM506" s="767">
        <v>173</v>
      </c>
      <c r="EN506" s="642">
        <v>153</v>
      </c>
      <c r="EO506" s="772">
        <v>232</v>
      </c>
      <c r="EP506" s="640">
        <v>232</v>
      </c>
      <c r="EQ506" s="642">
        <v>226</v>
      </c>
      <c r="ER506" s="772">
        <v>1188</v>
      </c>
      <c r="ES506" s="640">
        <v>1376</v>
      </c>
      <c r="ET506" s="642">
        <v>1426</v>
      </c>
      <c r="EU506" s="774">
        <f t="shared" si="529"/>
        <v>778</v>
      </c>
      <c r="EV506" s="774">
        <f t="shared" si="530"/>
        <v>893</v>
      </c>
      <c r="EW506" s="775">
        <f t="shared" si="531"/>
        <v>916</v>
      </c>
      <c r="EX506" s="772">
        <v>660</v>
      </c>
      <c r="EY506" s="767">
        <v>301</v>
      </c>
      <c r="EZ506" s="770">
        <v>245</v>
      </c>
    </row>
    <row r="507" spans="1:156">
      <c r="A507" s="621" t="s">
        <v>76</v>
      </c>
      <c r="B507" s="627" t="s">
        <v>698</v>
      </c>
      <c r="C507" s="846"/>
      <c r="D507" s="628">
        <v>223524</v>
      </c>
      <c r="E507" s="628">
        <v>8</v>
      </c>
      <c r="F507" s="762"/>
      <c r="G507" s="763"/>
      <c r="H507" s="763"/>
      <c r="I507" s="764"/>
      <c r="J507" s="764"/>
      <c r="K507" s="764"/>
      <c r="L507" s="641"/>
      <c r="M507" s="762"/>
      <c r="N507" s="763"/>
      <c r="O507" s="766"/>
      <c r="P507" s="766"/>
      <c r="Q507" s="763"/>
      <c r="R507" s="763"/>
      <c r="S507" s="763"/>
      <c r="T507" s="763"/>
      <c r="U507" s="763"/>
      <c r="V507" s="764"/>
      <c r="W507" s="640"/>
      <c r="X507" s="641"/>
      <c r="Y507" s="762"/>
      <c r="Z507" s="763"/>
      <c r="AA507" s="763"/>
      <c r="AB507" s="763"/>
      <c r="AC507" s="764"/>
      <c r="AD507" s="640"/>
      <c r="AE507" s="763"/>
      <c r="AF507" s="763"/>
      <c r="AG507" s="763"/>
      <c r="AH507" s="764"/>
      <c r="AI507" s="640"/>
      <c r="AJ507" s="641"/>
      <c r="AK507" s="892">
        <f t="shared" si="481"/>
        <v>0</v>
      </c>
      <c r="AL507" s="884">
        <f t="shared" si="482"/>
        <v>0</v>
      </c>
      <c r="AM507" s="883">
        <f t="shared" si="483"/>
        <v>0</v>
      </c>
      <c r="AN507" s="884">
        <f t="shared" si="484"/>
        <v>0</v>
      </c>
      <c r="AO507" s="883">
        <f t="shared" si="485"/>
        <v>0</v>
      </c>
      <c r="AP507" s="884">
        <f t="shared" si="486"/>
        <v>0</v>
      </c>
      <c r="AQ507" s="768">
        <f t="shared" si="487"/>
        <v>0</v>
      </c>
      <c r="AR507" s="883">
        <f t="shared" si="488"/>
        <v>0</v>
      </c>
      <c r="AS507" s="886">
        <f t="shared" si="489"/>
        <v>0</v>
      </c>
      <c r="AT507" s="888">
        <f t="shared" si="490"/>
        <v>0</v>
      </c>
      <c r="AU507" s="886">
        <f t="shared" si="491"/>
        <v>0</v>
      </c>
      <c r="AV507" s="886">
        <f t="shared" si="492"/>
        <v>0</v>
      </c>
      <c r="AW507" s="888">
        <f t="shared" si="493"/>
        <v>0</v>
      </c>
      <c r="AX507" s="886">
        <f t="shared" si="494"/>
        <v>0</v>
      </c>
      <c r="AY507" s="886">
        <f t="shared" si="495"/>
        <v>0</v>
      </c>
      <c r="AZ507" s="888">
        <f t="shared" si="496"/>
        <v>0</v>
      </c>
      <c r="BA507" s="884">
        <f t="shared" si="497"/>
        <v>0</v>
      </c>
      <c r="BB507" s="883">
        <f t="shared" si="498"/>
        <v>0</v>
      </c>
      <c r="BC507" s="884">
        <f t="shared" si="499"/>
        <v>0</v>
      </c>
      <c r="BD507" s="883">
        <f t="shared" si="500"/>
        <v>0</v>
      </c>
      <c r="BE507" s="886">
        <f t="shared" si="501"/>
        <v>0</v>
      </c>
      <c r="BF507" s="886">
        <f t="shared" si="502"/>
        <v>0</v>
      </c>
      <c r="BG507" s="888">
        <f t="shared" si="543"/>
        <v>0</v>
      </c>
      <c r="BH507" s="886">
        <f t="shared" si="504"/>
        <v>0</v>
      </c>
      <c r="BI507" s="886">
        <f t="shared" si="505"/>
        <v>0</v>
      </c>
      <c r="BJ507" s="890">
        <f t="shared" si="506"/>
        <v>0</v>
      </c>
      <c r="BK507" s="885">
        <f t="shared" si="507"/>
        <v>0</v>
      </c>
      <c r="BL507" s="885">
        <f t="shared" si="508"/>
        <v>0</v>
      </c>
      <c r="BM507" s="762"/>
      <c r="BN507" s="764"/>
      <c r="BO507" s="643"/>
      <c r="BP507" s="763"/>
      <c r="BQ507" s="764"/>
      <c r="BR507" s="643"/>
      <c r="BS507" s="768">
        <f t="shared" si="509"/>
        <v>0</v>
      </c>
      <c r="BT507" s="768">
        <f t="shared" si="510"/>
        <v>0</v>
      </c>
      <c r="BU507" s="771">
        <f t="shared" si="511"/>
        <v>0</v>
      </c>
      <c r="BV507" s="772"/>
      <c r="BW507" s="640"/>
      <c r="BX507" s="643"/>
      <c r="BY507" s="764"/>
      <c r="BZ507" s="640"/>
      <c r="CA507" s="641"/>
      <c r="CB507" s="772"/>
      <c r="CC507" s="640"/>
      <c r="CD507" s="641"/>
      <c r="CE507" s="773">
        <f t="shared" si="512"/>
        <v>0</v>
      </c>
      <c r="CF507" s="774">
        <f t="shared" si="513"/>
        <v>0</v>
      </c>
      <c r="CG507" s="775">
        <f t="shared" si="514"/>
        <v>0</v>
      </c>
      <c r="CH507" s="772"/>
      <c r="CI507" s="640"/>
      <c r="CJ507" s="776"/>
      <c r="CK507" s="872">
        <v>2135</v>
      </c>
      <c r="CL507" s="720">
        <v>2318</v>
      </c>
      <c r="CM507" s="764">
        <v>1898</v>
      </c>
      <c r="CN507" s="764">
        <v>2186</v>
      </c>
      <c r="CO507" s="640">
        <v>1819</v>
      </c>
      <c r="CP507" s="639">
        <v>2050</v>
      </c>
      <c r="CQ507" s="877">
        <v>620</v>
      </c>
      <c r="CR507" s="646">
        <v>798</v>
      </c>
      <c r="CS507" s="646">
        <v>623</v>
      </c>
      <c r="CT507" s="646">
        <v>628</v>
      </c>
      <c r="CU507" s="646">
        <v>530</v>
      </c>
      <c r="CV507" s="764">
        <v>524</v>
      </c>
      <c r="CW507" s="640">
        <v>561</v>
      </c>
      <c r="CX507" s="642">
        <v>566</v>
      </c>
      <c r="CY507" s="877"/>
      <c r="CZ507" s="720"/>
      <c r="DA507" s="646">
        <v>5</v>
      </c>
      <c r="DB507" s="720">
        <v>2</v>
      </c>
      <c r="DC507" s="720">
        <v>9</v>
      </c>
      <c r="DD507" s="640">
        <v>5</v>
      </c>
      <c r="DE507" s="640"/>
      <c r="DF507" s="641"/>
      <c r="DG507" s="892">
        <f t="shared" si="532"/>
        <v>620</v>
      </c>
      <c r="DH507" s="884">
        <f t="shared" si="515"/>
        <v>620</v>
      </c>
      <c r="DI507" s="883">
        <f t="shared" si="533"/>
        <v>798</v>
      </c>
      <c r="DJ507" s="884">
        <f t="shared" si="516"/>
        <v>798</v>
      </c>
      <c r="DK507" s="883">
        <f t="shared" si="534"/>
        <v>618</v>
      </c>
      <c r="DL507" s="884">
        <f t="shared" si="517"/>
        <v>618</v>
      </c>
      <c r="DM507" s="888">
        <f t="shared" si="538"/>
        <v>626</v>
      </c>
      <c r="DN507" s="886">
        <f t="shared" si="518"/>
        <v>626</v>
      </c>
      <c r="DO507" s="886">
        <f t="shared" si="539"/>
        <v>626</v>
      </c>
      <c r="DP507" s="888">
        <f t="shared" si="535"/>
        <v>521</v>
      </c>
      <c r="DQ507" s="886">
        <f t="shared" si="519"/>
        <v>521</v>
      </c>
      <c r="DR507" s="886">
        <f t="shared" si="540"/>
        <v>521</v>
      </c>
      <c r="DS507" s="888">
        <f t="shared" si="536"/>
        <v>519</v>
      </c>
      <c r="DT507" s="886">
        <f t="shared" si="520"/>
        <v>519</v>
      </c>
      <c r="DU507" s="886">
        <f t="shared" si="541"/>
        <v>519</v>
      </c>
      <c r="DV507" s="886">
        <f t="shared" si="521"/>
        <v>519</v>
      </c>
      <c r="DW507" s="888">
        <f t="shared" si="537"/>
        <v>561</v>
      </c>
      <c r="DX507" s="886">
        <f t="shared" si="522"/>
        <v>561</v>
      </c>
      <c r="DY507" s="886">
        <f t="shared" si="523"/>
        <v>561</v>
      </c>
      <c r="DZ507" s="954">
        <f t="shared" si="542"/>
        <v>566</v>
      </c>
      <c r="EA507" s="885">
        <f t="shared" si="524"/>
        <v>566</v>
      </c>
      <c r="EB507" s="885">
        <f t="shared" si="525"/>
        <v>566</v>
      </c>
      <c r="EC507" s="772">
        <v>267</v>
      </c>
      <c r="ED507" s="640">
        <v>294</v>
      </c>
      <c r="EE507" s="642">
        <v>315</v>
      </c>
      <c r="EF507" s="764">
        <v>66</v>
      </c>
      <c r="EG507" s="640">
        <v>71</v>
      </c>
      <c r="EH507" s="642">
        <v>64</v>
      </c>
      <c r="EI507" s="774">
        <f t="shared" si="526"/>
        <v>186</v>
      </c>
      <c r="EJ507" s="774">
        <f t="shared" si="527"/>
        <v>196</v>
      </c>
      <c r="EK507" s="775">
        <f t="shared" si="528"/>
        <v>187</v>
      </c>
      <c r="EL507" s="772">
        <v>51</v>
      </c>
      <c r="EM507" s="767">
        <v>38</v>
      </c>
      <c r="EN507" s="642">
        <v>33</v>
      </c>
      <c r="EO507" s="772">
        <v>107</v>
      </c>
      <c r="EP507" s="640">
        <v>68</v>
      </c>
      <c r="EQ507" s="642">
        <v>72</v>
      </c>
      <c r="ER507" s="772">
        <v>231</v>
      </c>
      <c r="ES507" s="640">
        <v>187</v>
      </c>
      <c r="ET507" s="642">
        <v>155</v>
      </c>
      <c r="EU507" s="774">
        <f t="shared" si="529"/>
        <v>237</v>
      </c>
      <c r="EV507" s="774">
        <f t="shared" si="530"/>
        <v>228</v>
      </c>
      <c r="EW507" s="775">
        <f t="shared" si="531"/>
        <v>259</v>
      </c>
      <c r="EX507" s="772">
        <v>46</v>
      </c>
      <c r="EY507" s="767">
        <v>88</v>
      </c>
      <c r="EZ507" s="770">
        <v>66</v>
      </c>
    </row>
    <row r="508" spans="1:156">
      <c r="A508" s="621" t="s">
        <v>76</v>
      </c>
      <c r="B508" s="627" t="s">
        <v>699</v>
      </c>
      <c r="C508" s="846"/>
      <c r="D508" s="628">
        <v>223816</v>
      </c>
      <c r="E508" s="628">
        <v>8</v>
      </c>
      <c r="F508" s="762"/>
      <c r="G508" s="763"/>
      <c r="H508" s="763"/>
      <c r="I508" s="764"/>
      <c r="J508" s="764"/>
      <c r="K508" s="764"/>
      <c r="L508" s="641"/>
      <c r="M508" s="762"/>
      <c r="N508" s="763"/>
      <c r="O508" s="766"/>
      <c r="P508" s="766"/>
      <c r="Q508" s="763"/>
      <c r="R508" s="763"/>
      <c r="S508" s="763"/>
      <c r="T508" s="763"/>
      <c r="U508" s="763"/>
      <c r="V508" s="764"/>
      <c r="W508" s="640"/>
      <c r="X508" s="641"/>
      <c r="Y508" s="762"/>
      <c r="Z508" s="763"/>
      <c r="AA508" s="763"/>
      <c r="AB508" s="763"/>
      <c r="AC508" s="764"/>
      <c r="AD508" s="640"/>
      <c r="AE508" s="763"/>
      <c r="AF508" s="763"/>
      <c r="AG508" s="763"/>
      <c r="AH508" s="764"/>
      <c r="AI508" s="640"/>
      <c r="AJ508" s="641"/>
      <c r="AK508" s="892">
        <f t="shared" si="481"/>
        <v>0</v>
      </c>
      <c r="AL508" s="884">
        <f t="shared" si="482"/>
        <v>0</v>
      </c>
      <c r="AM508" s="883">
        <f t="shared" si="483"/>
        <v>0</v>
      </c>
      <c r="AN508" s="884">
        <f t="shared" si="484"/>
        <v>0</v>
      </c>
      <c r="AO508" s="883">
        <f t="shared" si="485"/>
        <v>0</v>
      </c>
      <c r="AP508" s="884">
        <f t="shared" si="486"/>
        <v>0</v>
      </c>
      <c r="AQ508" s="768">
        <f t="shared" si="487"/>
        <v>0</v>
      </c>
      <c r="AR508" s="883">
        <f t="shared" si="488"/>
        <v>0</v>
      </c>
      <c r="AS508" s="886">
        <f t="shared" si="489"/>
        <v>0</v>
      </c>
      <c r="AT508" s="888">
        <f t="shared" si="490"/>
        <v>0</v>
      </c>
      <c r="AU508" s="886">
        <f t="shared" si="491"/>
        <v>0</v>
      </c>
      <c r="AV508" s="886">
        <f t="shared" si="492"/>
        <v>0</v>
      </c>
      <c r="AW508" s="888">
        <f t="shared" si="493"/>
        <v>0</v>
      </c>
      <c r="AX508" s="886">
        <f t="shared" si="494"/>
        <v>0</v>
      </c>
      <c r="AY508" s="886">
        <f t="shared" si="495"/>
        <v>0</v>
      </c>
      <c r="AZ508" s="888">
        <f t="shared" si="496"/>
        <v>0</v>
      </c>
      <c r="BA508" s="884">
        <f t="shared" si="497"/>
        <v>0</v>
      </c>
      <c r="BB508" s="883">
        <f t="shared" si="498"/>
        <v>0</v>
      </c>
      <c r="BC508" s="884">
        <f t="shared" si="499"/>
        <v>0</v>
      </c>
      <c r="BD508" s="883">
        <f t="shared" si="500"/>
        <v>0</v>
      </c>
      <c r="BE508" s="886">
        <f t="shared" si="501"/>
        <v>0</v>
      </c>
      <c r="BF508" s="886">
        <f t="shared" si="502"/>
        <v>0</v>
      </c>
      <c r="BG508" s="888">
        <f t="shared" si="543"/>
        <v>0</v>
      </c>
      <c r="BH508" s="886">
        <f t="shared" si="504"/>
        <v>0</v>
      </c>
      <c r="BI508" s="886">
        <f t="shared" si="505"/>
        <v>0</v>
      </c>
      <c r="BJ508" s="890">
        <f t="shared" si="506"/>
        <v>0</v>
      </c>
      <c r="BK508" s="885">
        <f t="shared" si="507"/>
        <v>0</v>
      </c>
      <c r="BL508" s="885">
        <f t="shared" si="508"/>
        <v>0</v>
      </c>
      <c r="BM508" s="762"/>
      <c r="BN508" s="764"/>
      <c r="BO508" s="643"/>
      <c r="BP508" s="763"/>
      <c r="BQ508" s="764"/>
      <c r="BR508" s="643"/>
      <c r="BS508" s="768">
        <f t="shared" si="509"/>
        <v>0</v>
      </c>
      <c r="BT508" s="768">
        <f t="shared" si="510"/>
        <v>0</v>
      </c>
      <c r="BU508" s="771">
        <f t="shared" si="511"/>
        <v>0</v>
      </c>
      <c r="BV508" s="772"/>
      <c r="BW508" s="640"/>
      <c r="BX508" s="643"/>
      <c r="BY508" s="764"/>
      <c r="BZ508" s="640"/>
      <c r="CA508" s="641"/>
      <c r="CB508" s="772"/>
      <c r="CC508" s="640"/>
      <c r="CD508" s="641"/>
      <c r="CE508" s="773">
        <f t="shared" si="512"/>
        <v>0</v>
      </c>
      <c r="CF508" s="774">
        <f t="shared" si="513"/>
        <v>0</v>
      </c>
      <c r="CG508" s="775">
        <f t="shared" si="514"/>
        <v>0</v>
      </c>
      <c r="CH508" s="772"/>
      <c r="CI508" s="640"/>
      <c r="CJ508" s="776"/>
      <c r="CK508" s="872">
        <v>1888</v>
      </c>
      <c r="CL508" s="720">
        <v>1560</v>
      </c>
      <c r="CM508" s="764">
        <v>1548</v>
      </c>
      <c r="CN508" s="764">
        <v>1195</v>
      </c>
      <c r="CO508" s="640">
        <v>1826</v>
      </c>
      <c r="CP508" s="639">
        <v>1934</v>
      </c>
      <c r="CQ508" s="877">
        <v>486</v>
      </c>
      <c r="CR508" s="646">
        <v>469</v>
      </c>
      <c r="CS508" s="646">
        <v>585</v>
      </c>
      <c r="CT508" s="646">
        <v>665</v>
      </c>
      <c r="CU508" s="646">
        <v>498</v>
      </c>
      <c r="CV508" s="764">
        <v>441</v>
      </c>
      <c r="CW508" s="640">
        <v>512</v>
      </c>
      <c r="CX508" s="642">
        <v>634</v>
      </c>
      <c r="CY508" s="877"/>
      <c r="CZ508" s="720"/>
      <c r="DA508" s="646">
        <v>11</v>
      </c>
      <c r="DB508" s="720">
        <v>15</v>
      </c>
      <c r="DC508" s="720">
        <v>16</v>
      </c>
      <c r="DD508" s="640">
        <v>8</v>
      </c>
      <c r="DE508" s="640"/>
      <c r="DF508" s="641"/>
      <c r="DG508" s="892">
        <f t="shared" si="532"/>
        <v>486</v>
      </c>
      <c r="DH508" s="884">
        <f t="shared" si="515"/>
        <v>486</v>
      </c>
      <c r="DI508" s="883">
        <f t="shared" si="533"/>
        <v>469</v>
      </c>
      <c r="DJ508" s="884">
        <f t="shared" si="516"/>
        <v>469</v>
      </c>
      <c r="DK508" s="883">
        <f t="shared" si="534"/>
        <v>574</v>
      </c>
      <c r="DL508" s="884">
        <f t="shared" si="517"/>
        <v>574</v>
      </c>
      <c r="DM508" s="888">
        <f t="shared" si="538"/>
        <v>650</v>
      </c>
      <c r="DN508" s="886">
        <f t="shared" si="518"/>
        <v>650</v>
      </c>
      <c r="DO508" s="886">
        <f t="shared" si="539"/>
        <v>650</v>
      </c>
      <c r="DP508" s="888">
        <f t="shared" si="535"/>
        <v>482</v>
      </c>
      <c r="DQ508" s="886">
        <f t="shared" si="519"/>
        <v>482</v>
      </c>
      <c r="DR508" s="886">
        <f t="shared" si="540"/>
        <v>482</v>
      </c>
      <c r="DS508" s="888">
        <f t="shared" si="536"/>
        <v>433</v>
      </c>
      <c r="DT508" s="886">
        <f t="shared" si="520"/>
        <v>433</v>
      </c>
      <c r="DU508" s="886">
        <f t="shared" si="541"/>
        <v>433</v>
      </c>
      <c r="DV508" s="886">
        <f t="shared" si="521"/>
        <v>433</v>
      </c>
      <c r="DW508" s="888">
        <f t="shared" si="537"/>
        <v>512</v>
      </c>
      <c r="DX508" s="886">
        <f t="shared" si="522"/>
        <v>512</v>
      </c>
      <c r="DY508" s="886">
        <f t="shared" si="523"/>
        <v>512</v>
      </c>
      <c r="DZ508" s="954">
        <f t="shared" si="542"/>
        <v>634</v>
      </c>
      <c r="EA508" s="885">
        <f t="shared" si="524"/>
        <v>634</v>
      </c>
      <c r="EB508" s="885">
        <f t="shared" si="525"/>
        <v>634</v>
      </c>
      <c r="EC508" s="772">
        <v>228</v>
      </c>
      <c r="ED508" s="640">
        <v>252</v>
      </c>
      <c r="EE508" s="642">
        <v>289</v>
      </c>
      <c r="EF508" s="764">
        <v>35</v>
      </c>
      <c r="EG508" s="640">
        <v>28</v>
      </c>
      <c r="EH508" s="642">
        <v>53</v>
      </c>
      <c r="EI508" s="774">
        <f t="shared" si="526"/>
        <v>170</v>
      </c>
      <c r="EJ508" s="774">
        <f t="shared" si="527"/>
        <v>232</v>
      </c>
      <c r="EK508" s="775">
        <f t="shared" si="528"/>
        <v>292</v>
      </c>
      <c r="EL508" s="772">
        <v>37</v>
      </c>
      <c r="EM508" s="767">
        <v>31</v>
      </c>
      <c r="EN508" s="642">
        <v>19</v>
      </c>
      <c r="EO508" s="772">
        <v>91</v>
      </c>
      <c r="EP508" s="640">
        <v>90</v>
      </c>
      <c r="EQ508" s="642">
        <v>83</v>
      </c>
      <c r="ER508" s="772">
        <v>156</v>
      </c>
      <c r="ES508" s="640">
        <v>92</v>
      </c>
      <c r="ET508" s="642">
        <v>83</v>
      </c>
      <c r="EU508" s="774">
        <f t="shared" si="529"/>
        <v>366</v>
      </c>
      <c r="EV508" s="774">
        <f t="shared" si="530"/>
        <v>269</v>
      </c>
      <c r="EW508" s="775">
        <f t="shared" si="531"/>
        <v>248</v>
      </c>
      <c r="EX508" s="772">
        <v>66</v>
      </c>
      <c r="EY508" s="767">
        <v>63</v>
      </c>
      <c r="EZ508" s="770">
        <v>96</v>
      </c>
    </row>
    <row r="509" spans="1:156">
      <c r="A509" s="621" t="s">
        <v>76</v>
      </c>
      <c r="B509" s="627" t="s">
        <v>700</v>
      </c>
      <c r="C509" s="846"/>
      <c r="D509" s="628">
        <v>247834</v>
      </c>
      <c r="E509" s="628">
        <v>8</v>
      </c>
      <c r="F509" s="762"/>
      <c r="G509" s="763"/>
      <c r="H509" s="763"/>
      <c r="I509" s="764"/>
      <c r="J509" s="764"/>
      <c r="K509" s="764"/>
      <c r="L509" s="641"/>
      <c r="M509" s="762"/>
      <c r="N509" s="763"/>
      <c r="O509" s="766"/>
      <c r="P509" s="766"/>
      <c r="Q509" s="763"/>
      <c r="R509" s="763"/>
      <c r="S509" s="763"/>
      <c r="T509" s="763"/>
      <c r="U509" s="763"/>
      <c r="V509" s="764"/>
      <c r="W509" s="640"/>
      <c r="X509" s="641"/>
      <c r="Y509" s="762"/>
      <c r="Z509" s="763"/>
      <c r="AA509" s="763"/>
      <c r="AB509" s="763"/>
      <c r="AC509" s="764"/>
      <c r="AD509" s="640"/>
      <c r="AE509" s="763"/>
      <c r="AF509" s="763"/>
      <c r="AG509" s="763"/>
      <c r="AH509" s="764"/>
      <c r="AI509" s="640"/>
      <c r="AJ509" s="641"/>
      <c r="AK509" s="892">
        <f t="shared" si="481"/>
        <v>0</v>
      </c>
      <c r="AL509" s="884">
        <f t="shared" si="482"/>
        <v>0</v>
      </c>
      <c r="AM509" s="883">
        <f t="shared" si="483"/>
        <v>0</v>
      </c>
      <c r="AN509" s="884">
        <f t="shared" si="484"/>
        <v>0</v>
      </c>
      <c r="AO509" s="883">
        <f t="shared" si="485"/>
        <v>0</v>
      </c>
      <c r="AP509" s="884">
        <f t="shared" si="486"/>
        <v>0</v>
      </c>
      <c r="AQ509" s="768">
        <f t="shared" si="487"/>
        <v>0</v>
      </c>
      <c r="AR509" s="883">
        <f t="shared" si="488"/>
        <v>0</v>
      </c>
      <c r="AS509" s="886">
        <f t="shared" si="489"/>
        <v>0</v>
      </c>
      <c r="AT509" s="888">
        <f t="shared" si="490"/>
        <v>0</v>
      </c>
      <c r="AU509" s="886">
        <f t="shared" si="491"/>
        <v>0</v>
      </c>
      <c r="AV509" s="886">
        <f t="shared" si="492"/>
        <v>0</v>
      </c>
      <c r="AW509" s="888">
        <f t="shared" si="493"/>
        <v>0</v>
      </c>
      <c r="AX509" s="886">
        <f t="shared" si="494"/>
        <v>0</v>
      </c>
      <c r="AY509" s="886">
        <f t="shared" si="495"/>
        <v>0</v>
      </c>
      <c r="AZ509" s="888">
        <f t="shared" si="496"/>
        <v>0</v>
      </c>
      <c r="BA509" s="884">
        <f t="shared" si="497"/>
        <v>0</v>
      </c>
      <c r="BB509" s="883">
        <f t="shared" si="498"/>
        <v>0</v>
      </c>
      <c r="BC509" s="884">
        <f t="shared" si="499"/>
        <v>0</v>
      </c>
      <c r="BD509" s="883">
        <f t="shared" si="500"/>
        <v>0</v>
      </c>
      <c r="BE509" s="886">
        <f t="shared" si="501"/>
        <v>0</v>
      </c>
      <c r="BF509" s="886">
        <f t="shared" si="502"/>
        <v>0</v>
      </c>
      <c r="BG509" s="888">
        <f t="shared" si="543"/>
        <v>0</v>
      </c>
      <c r="BH509" s="886">
        <f t="shared" si="504"/>
        <v>0</v>
      </c>
      <c r="BI509" s="886">
        <f t="shared" si="505"/>
        <v>0</v>
      </c>
      <c r="BJ509" s="890">
        <f t="shared" si="506"/>
        <v>0</v>
      </c>
      <c r="BK509" s="885">
        <f t="shared" si="507"/>
        <v>0</v>
      </c>
      <c r="BL509" s="885">
        <f t="shared" si="508"/>
        <v>0</v>
      </c>
      <c r="BM509" s="762"/>
      <c r="BN509" s="764"/>
      <c r="BO509" s="643"/>
      <c r="BP509" s="763"/>
      <c r="BQ509" s="764"/>
      <c r="BR509" s="643"/>
      <c r="BS509" s="768">
        <f t="shared" si="509"/>
        <v>0</v>
      </c>
      <c r="BT509" s="768">
        <f t="shared" si="510"/>
        <v>0</v>
      </c>
      <c r="BU509" s="771">
        <f t="shared" si="511"/>
        <v>0</v>
      </c>
      <c r="BV509" s="772"/>
      <c r="BW509" s="640"/>
      <c r="BX509" s="643"/>
      <c r="BY509" s="764"/>
      <c r="BZ509" s="640"/>
      <c r="CA509" s="641"/>
      <c r="CB509" s="772"/>
      <c r="CC509" s="640"/>
      <c r="CD509" s="641"/>
      <c r="CE509" s="773">
        <f t="shared" si="512"/>
        <v>0</v>
      </c>
      <c r="CF509" s="774">
        <f t="shared" si="513"/>
        <v>0</v>
      </c>
      <c r="CG509" s="775">
        <f t="shared" si="514"/>
        <v>0</v>
      </c>
      <c r="CH509" s="772"/>
      <c r="CI509" s="640"/>
      <c r="CJ509" s="776"/>
      <c r="CK509" s="872">
        <v>3664</v>
      </c>
      <c r="CL509" s="720">
        <v>3782</v>
      </c>
      <c r="CM509" s="764">
        <v>4088</v>
      </c>
      <c r="CN509" s="764">
        <v>4233</v>
      </c>
      <c r="CO509" s="640">
        <v>4757</v>
      </c>
      <c r="CP509" s="639">
        <v>4851</v>
      </c>
      <c r="CQ509" s="877">
        <v>1971</v>
      </c>
      <c r="CR509" s="646">
        <v>1934</v>
      </c>
      <c r="CS509" s="646">
        <v>2234</v>
      </c>
      <c r="CT509" s="646">
        <v>2371</v>
      </c>
      <c r="CU509" s="646">
        <v>2560</v>
      </c>
      <c r="CV509" s="764">
        <v>2613</v>
      </c>
      <c r="CW509" s="640">
        <v>2775</v>
      </c>
      <c r="CX509" s="639">
        <v>2779</v>
      </c>
      <c r="CY509" s="877"/>
      <c r="CZ509" s="720"/>
      <c r="DA509" s="646">
        <v>19</v>
      </c>
      <c r="DB509" s="720">
        <v>20</v>
      </c>
      <c r="DC509" s="720">
        <v>51</v>
      </c>
      <c r="DD509" s="640">
        <v>32</v>
      </c>
      <c r="DE509" s="640"/>
      <c r="DF509" s="641"/>
      <c r="DG509" s="892">
        <f t="shared" si="532"/>
        <v>1971</v>
      </c>
      <c r="DH509" s="884">
        <f t="shared" si="515"/>
        <v>1971</v>
      </c>
      <c r="DI509" s="883">
        <f t="shared" si="533"/>
        <v>1934</v>
      </c>
      <c r="DJ509" s="884">
        <f t="shared" si="516"/>
        <v>1934</v>
      </c>
      <c r="DK509" s="883">
        <f t="shared" si="534"/>
        <v>2215</v>
      </c>
      <c r="DL509" s="884">
        <f t="shared" si="517"/>
        <v>2215</v>
      </c>
      <c r="DM509" s="888">
        <f t="shared" si="538"/>
        <v>2351</v>
      </c>
      <c r="DN509" s="886">
        <f t="shared" si="518"/>
        <v>2351</v>
      </c>
      <c r="DO509" s="886">
        <f t="shared" si="539"/>
        <v>2351</v>
      </c>
      <c r="DP509" s="888">
        <f t="shared" si="535"/>
        <v>2509</v>
      </c>
      <c r="DQ509" s="886">
        <f t="shared" si="519"/>
        <v>2509</v>
      </c>
      <c r="DR509" s="886">
        <f t="shared" si="540"/>
        <v>2509</v>
      </c>
      <c r="DS509" s="888">
        <f t="shared" si="536"/>
        <v>2581</v>
      </c>
      <c r="DT509" s="886">
        <f t="shared" si="520"/>
        <v>2581</v>
      </c>
      <c r="DU509" s="886">
        <f t="shared" si="541"/>
        <v>2581</v>
      </c>
      <c r="DV509" s="886">
        <f t="shared" si="521"/>
        <v>2581</v>
      </c>
      <c r="DW509" s="888">
        <f t="shared" si="537"/>
        <v>2775</v>
      </c>
      <c r="DX509" s="886">
        <f t="shared" si="522"/>
        <v>2775</v>
      </c>
      <c r="DY509" s="886">
        <f t="shared" si="523"/>
        <v>2775</v>
      </c>
      <c r="DZ509" s="954">
        <f t="shared" si="542"/>
        <v>2779</v>
      </c>
      <c r="EA509" s="885">
        <f t="shared" si="524"/>
        <v>2779</v>
      </c>
      <c r="EB509" s="885">
        <f t="shared" si="525"/>
        <v>2779</v>
      </c>
      <c r="EC509" s="772">
        <v>1672</v>
      </c>
      <c r="ED509" s="640">
        <v>1712</v>
      </c>
      <c r="EE509" s="639">
        <v>1588</v>
      </c>
      <c r="EF509" s="764">
        <v>276</v>
      </c>
      <c r="EG509" s="640">
        <v>310</v>
      </c>
      <c r="EH509" s="642">
        <v>322</v>
      </c>
      <c r="EI509" s="774">
        <f t="shared" si="526"/>
        <v>633</v>
      </c>
      <c r="EJ509" s="774">
        <f t="shared" si="527"/>
        <v>753</v>
      </c>
      <c r="EK509" s="775">
        <f t="shared" si="528"/>
        <v>869</v>
      </c>
      <c r="EL509" s="772">
        <v>236</v>
      </c>
      <c r="EM509" s="767">
        <v>273</v>
      </c>
      <c r="EN509" s="642">
        <v>270</v>
      </c>
      <c r="EO509" s="772">
        <v>507</v>
      </c>
      <c r="EP509" s="640">
        <v>525</v>
      </c>
      <c r="EQ509" s="642">
        <v>516</v>
      </c>
      <c r="ER509" s="772">
        <v>741</v>
      </c>
      <c r="ES509" s="640">
        <v>744</v>
      </c>
      <c r="ET509" s="642">
        <v>773</v>
      </c>
      <c r="EU509" s="774">
        <f t="shared" si="529"/>
        <v>867</v>
      </c>
      <c r="EV509" s="774">
        <f t="shared" si="530"/>
        <v>967</v>
      </c>
      <c r="EW509" s="775">
        <f t="shared" si="531"/>
        <v>1022</v>
      </c>
      <c r="EX509" s="772">
        <v>311</v>
      </c>
      <c r="EY509" s="767">
        <v>346</v>
      </c>
      <c r="EZ509" s="770">
        <v>363</v>
      </c>
    </row>
    <row r="510" spans="1:156">
      <c r="A510" s="621" t="s">
        <v>76</v>
      </c>
      <c r="B510" s="627" t="s">
        <v>701</v>
      </c>
      <c r="C510" s="846"/>
      <c r="D510" s="628">
        <v>224350</v>
      </c>
      <c r="E510" s="628">
        <v>8</v>
      </c>
      <c r="F510" s="762"/>
      <c r="G510" s="763"/>
      <c r="H510" s="763"/>
      <c r="I510" s="764"/>
      <c r="J510" s="764"/>
      <c r="K510" s="764"/>
      <c r="L510" s="641"/>
      <c r="M510" s="762"/>
      <c r="N510" s="763"/>
      <c r="O510" s="766"/>
      <c r="P510" s="766"/>
      <c r="Q510" s="763"/>
      <c r="R510" s="763"/>
      <c r="S510" s="763"/>
      <c r="T510" s="763"/>
      <c r="U510" s="763"/>
      <c r="V510" s="764"/>
      <c r="W510" s="640"/>
      <c r="X510" s="641"/>
      <c r="Y510" s="762"/>
      <c r="Z510" s="763"/>
      <c r="AA510" s="763"/>
      <c r="AB510" s="763"/>
      <c r="AC510" s="764"/>
      <c r="AD510" s="640"/>
      <c r="AE510" s="763"/>
      <c r="AF510" s="763"/>
      <c r="AG510" s="763"/>
      <c r="AH510" s="764"/>
      <c r="AI510" s="640"/>
      <c r="AJ510" s="641"/>
      <c r="AK510" s="892">
        <f t="shared" si="481"/>
        <v>0</v>
      </c>
      <c r="AL510" s="884">
        <f t="shared" si="482"/>
        <v>0</v>
      </c>
      <c r="AM510" s="883">
        <f t="shared" si="483"/>
        <v>0</v>
      </c>
      <c r="AN510" s="884">
        <f t="shared" si="484"/>
        <v>0</v>
      </c>
      <c r="AO510" s="883">
        <f t="shared" si="485"/>
        <v>0</v>
      </c>
      <c r="AP510" s="884">
        <f t="shared" si="486"/>
        <v>0</v>
      </c>
      <c r="AQ510" s="768">
        <f t="shared" si="487"/>
        <v>0</v>
      </c>
      <c r="AR510" s="883">
        <f t="shared" si="488"/>
        <v>0</v>
      </c>
      <c r="AS510" s="886">
        <f t="shared" si="489"/>
        <v>0</v>
      </c>
      <c r="AT510" s="888">
        <f t="shared" si="490"/>
        <v>0</v>
      </c>
      <c r="AU510" s="886">
        <f t="shared" si="491"/>
        <v>0</v>
      </c>
      <c r="AV510" s="886">
        <f t="shared" si="492"/>
        <v>0</v>
      </c>
      <c r="AW510" s="888">
        <f t="shared" si="493"/>
        <v>0</v>
      </c>
      <c r="AX510" s="886">
        <f t="shared" si="494"/>
        <v>0</v>
      </c>
      <c r="AY510" s="886">
        <f t="shared" si="495"/>
        <v>0</v>
      </c>
      <c r="AZ510" s="888">
        <f t="shared" si="496"/>
        <v>0</v>
      </c>
      <c r="BA510" s="884">
        <f t="shared" si="497"/>
        <v>0</v>
      </c>
      <c r="BB510" s="883">
        <f t="shared" si="498"/>
        <v>0</v>
      </c>
      <c r="BC510" s="884">
        <f t="shared" si="499"/>
        <v>0</v>
      </c>
      <c r="BD510" s="883">
        <f t="shared" si="500"/>
        <v>0</v>
      </c>
      <c r="BE510" s="886">
        <f t="shared" si="501"/>
        <v>0</v>
      </c>
      <c r="BF510" s="886">
        <f t="shared" si="502"/>
        <v>0</v>
      </c>
      <c r="BG510" s="888">
        <f t="shared" si="543"/>
        <v>0</v>
      </c>
      <c r="BH510" s="886">
        <f t="shared" si="504"/>
        <v>0</v>
      </c>
      <c r="BI510" s="886">
        <f t="shared" si="505"/>
        <v>0</v>
      </c>
      <c r="BJ510" s="890">
        <f t="shared" si="506"/>
        <v>0</v>
      </c>
      <c r="BK510" s="885">
        <f t="shared" si="507"/>
        <v>0</v>
      </c>
      <c r="BL510" s="885">
        <f t="shared" si="508"/>
        <v>0</v>
      </c>
      <c r="BM510" s="762"/>
      <c r="BN510" s="764"/>
      <c r="BO510" s="643"/>
      <c r="BP510" s="763"/>
      <c r="BQ510" s="764"/>
      <c r="BR510" s="643"/>
      <c r="BS510" s="768">
        <f t="shared" si="509"/>
        <v>0</v>
      </c>
      <c r="BT510" s="768">
        <f t="shared" si="510"/>
        <v>0</v>
      </c>
      <c r="BU510" s="771">
        <f t="shared" si="511"/>
        <v>0</v>
      </c>
      <c r="BV510" s="772"/>
      <c r="BW510" s="640"/>
      <c r="BX510" s="643"/>
      <c r="BY510" s="764"/>
      <c r="BZ510" s="640"/>
      <c r="CA510" s="641"/>
      <c r="CB510" s="772"/>
      <c r="CC510" s="640"/>
      <c r="CD510" s="641"/>
      <c r="CE510" s="773">
        <f t="shared" si="512"/>
        <v>0</v>
      </c>
      <c r="CF510" s="774">
        <f t="shared" si="513"/>
        <v>0</v>
      </c>
      <c r="CG510" s="775">
        <f t="shared" si="514"/>
        <v>0</v>
      </c>
      <c r="CH510" s="772"/>
      <c r="CI510" s="640"/>
      <c r="CJ510" s="776"/>
      <c r="CK510" s="872">
        <v>1943</v>
      </c>
      <c r="CL510" s="720">
        <v>1763</v>
      </c>
      <c r="CM510" s="764">
        <v>1315</v>
      </c>
      <c r="CN510" s="764">
        <v>1846</v>
      </c>
      <c r="CO510" s="640">
        <v>1934</v>
      </c>
      <c r="CP510" s="639">
        <v>1694</v>
      </c>
      <c r="CQ510" s="877">
        <v>984</v>
      </c>
      <c r="CR510" s="646">
        <v>776</v>
      </c>
      <c r="CS510" s="646">
        <v>598</v>
      </c>
      <c r="CT510" s="646">
        <v>461</v>
      </c>
      <c r="CU510" s="646">
        <v>577</v>
      </c>
      <c r="CV510" s="764">
        <v>793</v>
      </c>
      <c r="CW510" s="640">
        <v>887</v>
      </c>
      <c r="CX510" s="642">
        <v>792</v>
      </c>
      <c r="CY510" s="877"/>
      <c r="CZ510" s="720"/>
      <c r="DA510" s="646">
        <v>2</v>
      </c>
      <c r="DB510" s="720">
        <v>2</v>
      </c>
      <c r="DC510" s="720">
        <v>13</v>
      </c>
      <c r="DD510" s="640">
        <v>17</v>
      </c>
      <c r="DE510" s="640"/>
      <c r="DF510" s="641"/>
      <c r="DG510" s="892">
        <f t="shared" si="532"/>
        <v>984</v>
      </c>
      <c r="DH510" s="884">
        <f t="shared" si="515"/>
        <v>984</v>
      </c>
      <c r="DI510" s="883">
        <f t="shared" si="533"/>
        <v>776</v>
      </c>
      <c r="DJ510" s="884">
        <f t="shared" si="516"/>
        <v>776</v>
      </c>
      <c r="DK510" s="883">
        <f t="shared" si="534"/>
        <v>596</v>
      </c>
      <c r="DL510" s="884">
        <f t="shared" si="517"/>
        <v>596</v>
      </c>
      <c r="DM510" s="888">
        <f t="shared" si="538"/>
        <v>459</v>
      </c>
      <c r="DN510" s="886">
        <f t="shared" si="518"/>
        <v>459</v>
      </c>
      <c r="DO510" s="886">
        <f t="shared" si="539"/>
        <v>459</v>
      </c>
      <c r="DP510" s="888">
        <f t="shared" si="535"/>
        <v>564</v>
      </c>
      <c r="DQ510" s="886">
        <f t="shared" si="519"/>
        <v>564</v>
      </c>
      <c r="DR510" s="886">
        <f t="shared" si="540"/>
        <v>564</v>
      </c>
      <c r="DS510" s="888">
        <f t="shared" si="536"/>
        <v>776</v>
      </c>
      <c r="DT510" s="886">
        <f t="shared" si="520"/>
        <v>776</v>
      </c>
      <c r="DU510" s="886">
        <f t="shared" si="541"/>
        <v>776</v>
      </c>
      <c r="DV510" s="886">
        <f t="shared" si="521"/>
        <v>776</v>
      </c>
      <c r="DW510" s="888">
        <f t="shared" si="537"/>
        <v>887</v>
      </c>
      <c r="DX510" s="886">
        <f t="shared" si="522"/>
        <v>887</v>
      </c>
      <c r="DY510" s="886">
        <f t="shared" si="523"/>
        <v>887</v>
      </c>
      <c r="DZ510" s="954">
        <f t="shared" si="542"/>
        <v>792</v>
      </c>
      <c r="EA510" s="885">
        <f t="shared" si="524"/>
        <v>792</v>
      </c>
      <c r="EB510" s="885">
        <f t="shared" si="525"/>
        <v>792</v>
      </c>
      <c r="EC510" s="772">
        <v>453</v>
      </c>
      <c r="ED510" s="640">
        <v>512</v>
      </c>
      <c r="EE510" s="642">
        <v>447</v>
      </c>
      <c r="EF510" s="764">
        <v>41</v>
      </c>
      <c r="EG510" s="640">
        <v>34</v>
      </c>
      <c r="EH510" s="642">
        <v>24</v>
      </c>
      <c r="EI510" s="774">
        <f t="shared" si="526"/>
        <v>282</v>
      </c>
      <c r="EJ510" s="774">
        <f t="shared" si="527"/>
        <v>341</v>
      </c>
      <c r="EK510" s="775">
        <f t="shared" si="528"/>
        <v>321</v>
      </c>
      <c r="EL510" s="772">
        <v>59</v>
      </c>
      <c r="EM510" s="767">
        <v>53</v>
      </c>
      <c r="EN510" s="642">
        <v>71</v>
      </c>
      <c r="EO510" s="772">
        <v>91</v>
      </c>
      <c r="EP510" s="640">
        <v>144</v>
      </c>
      <c r="EQ510" s="642">
        <v>205</v>
      </c>
      <c r="ER510" s="772">
        <v>55</v>
      </c>
      <c r="ES510" s="640">
        <v>78</v>
      </c>
      <c r="ET510" s="642">
        <v>102</v>
      </c>
      <c r="EU510" s="774">
        <f t="shared" si="529"/>
        <v>254</v>
      </c>
      <c r="EV510" s="774">
        <f t="shared" si="530"/>
        <v>289</v>
      </c>
      <c r="EW510" s="775">
        <f t="shared" si="531"/>
        <v>398</v>
      </c>
      <c r="EX510" s="772">
        <v>183</v>
      </c>
      <c r="EY510" s="767">
        <v>136</v>
      </c>
      <c r="EZ510" s="770">
        <v>120</v>
      </c>
    </row>
    <row r="511" spans="1:156">
      <c r="A511" s="621" t="s">
        <v>76</v>
      </c>
      <c r="B511" s="627" t="s">
        <v>702</v>
      </c>
      <c r="C511" s="846"/>
      <c r="D511" s="628">
        <v>224572</v>
      </c>
      <c r="E511" s="628">
        <v>8</v>
      </c>
      <c r="F511" s="762"/>
      <c r="G511" s="763"/>
      <c r="H511" s="763"/>
      <c r="I511" s="764"/>
      <c r="J511" s="764"/>
      <c r="K511" s="764"/>
      <c r="L511" s="641"/>
      <c r="M511" s="762"/>
      <c r="N511" s="763"/>
      <c r="O511" s="766"/>
      <c r="P511" s="766"/>
      <c r="Q511" s="763"/>
      <c r="R511" s="763"/>
      <c r="S511" s="763"/>
      <c r="T511" s="763"/>
      <c r="U511" s="763"/>
      <c r="V511" s="764"/>
      <c r="W511" s="640"/>
      <c r="X511" s="641"/>
      <c r="Y511" s="762"/>
      <c r="Z511" s="763"/>
      <c r="AA511" s="763"/>
      <c r="AB511" s="763"/>
      <c r="AC511" s="764"/>
      <c r="AD511" s="640"/>
      <c r="AE511" s="763"/>
      <c r="AF511" s="763"/>
      <c r="AG511" s="763"/>
      <c r="AH511" s="764"/>
      <c r="AI511" s="640"/>
      <c r="AJ511" s="641"/>
      <c r="AK511" s="892">
        <f t="shared" si="481"/>
        <v>0</v>
      </c>
      <c r="AL511" s="884">
        <f t="shared" si="482"/>
        <v>0</v>
      </c>
      <c r="AM511" s="883">
        <f t="shared" si="483"/>
        <v>0</v>
      </c>
      <c r="AN511" s="884">
        <f t="shared" si="484"/>
        <v>0</v>
      </c>
      <c r="AO511" s="883">
        <f t="shared" si="485"/>
        <v>0</v>
      </c>
      <c r="AP511" s="884">
        <f t="shared" si="486"/>
        <v>0</v>
      </c>
      <c r="AQ511" s="768">
        <f t="shared" si="487"/>
        <v>0</v>
      </c>
      <c r="AR511" s="883">
        <f t="shared" si="488"/>
        <v>0</v>
      </c>
      <c r="AS511" s="886">
        <f t="shared" si="489"/>
        <v>0</v>
      </c>
      <c r="AT511" s="888">
        <f t="shared" si="490"/>
        <v>0</v>
      </c>
      <c r="AU511" s="886">
        <f t="shared" si="491"/>
        <v>0</v>
      </c>
      <c r="AV511" s="886">
        <f t="shared" si="492"/>
        <v>0</v>
      </c>
      <c r="AW511" s="888">
        <f t="shared" si="493"/>
        <v>0</v>
      </c>
      <c r="AX511" s="886">
        <f t="shared" si="494"/>
        <v>0</v>
      </c>
      <c r="AY511" s="886">
        <f t="shared" si="495"/>
        <v>0</v>
      </c>
      <c r="AZ511" s="888">
        <f t="shared" si="496"/>
        <v>0</v>
      </c>
      <c r="BA511" s="884">
        <f t="shared" si="497"/>
        <v>0</v>
      </c>
      <c r="BB511" s="883">
        <f t="shared" si="498"/>
        <v>0</v>
      </c>
      <c r="BC511" s="884">
        <f t="shared" si="499"/>
        <v>0</v>
      </c>
      <c r="BD511" s="883">
        <f t="shared" si="500"/>
        <v>0</v>
      </c>
      <c r="BE511" s="886">
        <f t="shared" si="501"/>
        <v>0</v>
      </c>
      <c r="BF511" s="886">
        <f t="shared" si="502"/>
        <v>0</v>
      </c>
      <c r="BG511" s="888">
        <f t="shared" si="543"/>
        <v>0</v>
      </c>
      <c r="BH511" s="886">
        <f t="shared" si="504"/>
        <v>0</v>
      </c>
      <c r="BI511" s="886">
        <f t="shared" si="505"/>
        <v>0</v>
      </c>
      <c r="BJ511" s="890">
        <f t="shared" si="506"/>
        <v>0</v>
      </c>
      <c r="BK511" s="885">
        <f t="shared" si="507"/>
        <v>0</v>
      </c>
      <c r="BL511" s="885">
        <f t="shared" si="508"/>
        <v>0</v>
      </c>
      <c r="BM511" s="762"/>
      <c r="BN511" s="764"/>
      <c r="BO511" s="643"/>
      <c r="BP511" s="763"/>
      <c r="BQ511" s="764"/>
      <c r="BR511" s="643"/>
      <c r="BS511" s="768">
        <f t="shared" si="509"/>
        <v>0</v>
      </c>
      <c r="BT511" s="768">
        <f t="shared" si="510"/>
        <v>0</v>
      </c>
      <c r="BU511" s="771">
        <f t="shared" si="511"/>
        <v>0</v>
      </c>
      <c r="BV511" s="772"/>
      <c r="BW511" s="640"/>
      <c r="BX511" s="643"/>
      <c r="BY511" s="764"/>
      <c r="BZ511" s="640"/>
      <c r="CA511" s="641"/>
      <c r="CB511" s="772"/>
      <c r="CC511" s="640"/>
      <c r="CD511" s="641"/>
      <c r="CE511" s="773">
        <f t="shared" si="512"/>
        <v>0</v>
      </c>
      <c r="CF511" s="774">
        <f t="shared" si="513"/>
        <v>0</v>
      </c>
      <c r="CG511" s="775">
        <f t="shared" si="514"/>
        <v>0</v>
      </c>
      <c r="CH511" s="772"/>
      <c r="CI511" s="640"/>
      <c r="CJ511" s="776"/>
      <c r="CK511" s="872">
        <v>2208</v>
      </c>
      <c r="CL511" s="720">
        <v>2112</v>
      </c>
      <c r="CM511" s="764">
        <v>2069</v>
      </c>
      <c r="CN511" s="764">
        <v>2110</v>
      </c>
      <c r="CO511" s="640">
        <v>2264</v>
      </c>
      <c r="CP511" s="639">
        <v>2408</v>
      </c>
      <c r="CQ511" s="877">
        <v>938</v>
      </c>
      <c r="CR511" s="646">
        <v>871</v>
      </c>
      <c r="CS511" s="646">
        <v>835</v>
      </c>
      <c r="CT511" s="646">
        <v>748</v>
      </c>
      <c r="CU511" s="646">
        <v>786</v>
      </c>
      <c r="CV511" s="764">
        <v>679</v>
      </c>
      <c r="CW511" s="640">
        <v>724</v>
      </c>
      <c r="CX511" s="642">
        <v>786</v>
      </c>
      <c r="CY511" s="877"/>
      <c r="CZ511" s="720"/>
      <c r="DA511" s="646">
        <v>9</v>
      </c>
      <c r="DB511" s="720">
        <v>5</v>
      </c>
      <c r="DC511" s="720">
        <v>16</v>
      </c>
      <c r="DD511" s="640">
        <v>8</v>
      </c>
      <c r="DE511" s="640"/>
      <c r="DF511" s="641"/>
      <c r="DG511" s="892">
        <f t="shared" si="532"/>
        <v>938</v>
      </c>
      <c r="DH511" s="884">
        <f t="shared" si="515"/>
        <v>938</v>
      </c>
      <c r="DI511" s="883">
        <f t="shared" si="533"/>
        <v>871</v>
      </c>
      <c r="DJ511" s="884">
        <f t="shared" si="516"/>
        <v>871</v>
      </c>
      <c r="DK511" s="883">
        <f t="shared" si="534"/>
        <v>826</v>
      </c>
      <c r="DL511" s="884">
        <f t="shared" si="517"/>
        <v>826</v>
      </c>
      <c r="DM511" s="888">
        <f t="shared" si="538"/>
        <v>743</v>
      </c>
      <c r="DN511" s="886">
        <f t="shared" si="518"/>
        <v>743</v>
      </c>
      <c r="DO511" s="886">
        <f t="shared" si="539"/>
        <v>743</v>
      </c>
      <c r="DP511" s="888">
        <f t="shared" si="535"/>
        <v>770</v>
      </c>
      <c r="DQ511" s="886">
        <f t="shared" si="519"/>
        <v>770</v>
      </c>
      <c r="DR511" s="886">
        <f t="shared" si="540"/>
        <v>770</v>
      </c>
      <c r="DS511" s="888">
        <f t="shared" si="536"/>
        <v>671</v>
      </c>
      <c r="DT511" s="886">
        <f t="shared" si="520"/>
        <v>671</v>
      </c>
      <c r="DU511" s="886">
        <f t="shared" si="541"/>
        <v>671</v>
      </c>
      <c r="DV511" s="886">
        <f t="shared" si="521"/>
        <v>671</v>
      </c>
      <c r="DW511" s="888">
        <f t="shared" si="537"/>
        <v>724</v>
      </c>
      <c r="DX511" s="886">
        <f t="shared" si="522"/>
        <v>724</v>
      </c>
      <c r="DY511" s="886">
        <f t="shared" si="523"/>
        <v>724</v>
      </c>
      <c r="DZ511" s="954">
        <f t="shared" si="542"/>
        <v>786</v>
      </c>
      <c r="EA511" s="885">
        <f t="shared" si="524"/>
        <v>786</v>
      </c>
      <c r="EB511" s="885">
        <f t="shared" si="525"/>
        <v>786</v>
      </c>
      <c r="EC511" s="772">
        <v>388</v>
      </c>
      <c r="ED511" s="640">
        <v>398</v>
      </c>
      <c r="EE511" s="642">
        <v>430</v>
      </c>
      <c r="EF511" s="764">
        <v>71</v>
      </c>
      <c r="EG511" s="640">
        <v>73</v>
      </c>
      <c r="EH511" s="642">
        <v>84</v>
      </c>
      <c r="EI511" s="774">
        <f t="shared" si="526"/>
        <v>212</v>
      </c>
      <c r="EJ511" s="774">
        <f t="shared" si="527"/>
        <v>253</v>
      </c>
      <c r="EK511" s="775">
        <f t="shared" si="528"/>
        <v>272</v>
      </c>
      <c r="EL511" s="772">
        <v>54</v>
      </c>
      <c r="EM511" s="767">
        <v>46</v>
      </c>
      <c r="EN511" s="642">
        <v>38</v>
      </c>
      <c r="EO511" s="772">
        <v>109</v>
      </c>
      <c r="EP511" s="640">
        <v>142</v>
      </c>
      <c r="EQ511" s="642">
        <v>123</v>
      </c>
      <c r="ER511" s="772">
        <v>289</v>
      </c>
      <c r="ES511" s="640">
        <v>249</v>
      </c>
      <c r="ET511" s="642">
        <v>182</v>
      </c>
      <c r="EU511" s="774">
        <f t="shared" si="529"/>
        <v>291</v>
      </c>
      <c r="EV511" s="774">
        <f t="shared" si="530"/>
        <v>333</v>
      </c>
      <c r="EW511" s="775">
        <f t="shared" si="531"/>
        <v>328</v>
      </c>
      <c r="EX511" s="772">
        <v>109</v>
      </c>
      <c r="EY511" s="767">
        <v>100</v>
      </c>
      <c r="EZ511" s="770">
        <v>87</v>
      </c>
    </row>
    <row r="512" spans="1:156">
      <c r="A512" s="621" t="s">
        <v>76</v>
      </c>
      <c r="B512" s="627" t="s">
        <v>703</v>
      </c>
      <c r="C512" s="846"/>
      <c r="D512" s="628">
        <v>224642</v>
      </c>
      <c r="E512" s="628">
        <v>8</v>
      </c>
      <c r="F512" s="762"/>
      <c r="G512" s="763"/>
      <c r="H512" s="763"/>
      <c r="I512" s="764"/>
      <c r="J512" s="764"/>
      <c r="K512" s="764"/>
      <c r="L512" s="641"/>
      <c r="M512" s="762"/>
      <c r="N512" s="763"/>
      <c r="O512" s="766"/>
      <c r="P512" s="766"/>
      <c r="Q512" s="763"/>
      <c r="R512" s="763"/>
      <c r="S512" s="763"/>
      <c r="T512" s="763"/>
      <c r="U512" s="763"/>
      <c r="V512" s="764"/>
      <c r="W512" s="640"/>
      <c r="X512" s="641"/>
      <c r="Y512" s="762"/>
      <c r="Z512" s="763"/>
      <c r="AA512" s="763"/>
      <c r="AB512" s="763"/>
      <c r="AC512" s="764"/>
      <c r="AD512" s="640"/>
      <c r="AE512" s="763"/>
      <c r="AF512" s="763"/>
      <c r="AG512" s="763"/>
      <c r="AH512" s="764"/>
      <c r="AI512" s="640"/>
      <c r="AJ512" s="641"/>
      <c r="AK512" s="892">
        <f t="shared" si="481"/>
        <v>0</v>
      </c>
      <c r="AL512" s="884">
        <f t="shared" si="482"/>
        <v>0</v>
      </c>
      <c r="AM512" s="883">
        <f t="shared" si="483"/>
        <v>0</v>
      </c>
      <c r="AN512" s="884">
        <f t="shared" si="484"/>
        <v>0</v>
      </c>
      <c r="AO512" s="883">
        <f t="shared" si="485"/>
        <v>0</v>
      </c>
      <c r="AP512" s="884">
        <f t="shared" si="486"/>
        <v>0</v>
      </c>
      <c r="AQ512" s="768">
        <f t="shared" si="487"/>
        <v>0</v>
      </c>
      <c r="AR512" s="883">
        <f t="shared" si="488"/>
        <v>0</v>
      </c>
      <c r="AS512" s="886">
        <f t="shared" si="489"/>
        <v>0</v>
      </c>
      <c r="AT512" s="888">
        <f t="shared" si="490"/>
        <v>0</v>
      </c>
      <c r="AU512" s="886">
        <f t="shared" si="491"/>
        <v>0</v>
      </c>
      <c r="AV512" s="886">
        <f t="shared" si="492"/>
        <v>0</v>
      </c>
      <c r="AW512" s="888">
        <f t="shared" si="493"/>
        <v>0</v>
      </c>
      <c r="AX512" s="886">
        <f t="shared" si="494"/>
        <v>0</v>
      </c>
      <c r="AY512" s="886">
        <f t="shared" si="495"/>
        <v>0</v>
      </c>
      <c r="AZ512" s="888">
        <f t="shared" si="496"/>
        <v>0</v>
      </c>
      <c r="BA512" s="884">
        <f t="shared" si="497"/>
        <v>0</v>
      </c>
      <c r="BB512" s="883">
        <f t="shared" si="498"/>
        <v>0</v>
      </c>
      <c r="BC512" s="884">
        <f t="shared" si="499"/>
        <v>0</v>
      </c>
      <c r="BD512" s="883">
        <f t="shared" si="500"/>
        <v>0</v>
      </c>
      <c r="BE512" s="886">
        <f t="shared" si="501"/>
        <v>0</v>
      </c>
      <c r="BF512" s="886">
        <f t="shared" si="502"/>
        <v>0</v>
      </c>
      <c r="BG512" s="888">
        <f t="shared" si="543"/>
        <v>0</v>
      </c>
      <c r="BH512" s="886">
        <f t="shared" si="504"/>
        <v>0</v>
      </c>
      <c r="BI512" s="886">
        <f t="shared" si="505"/>
        <v>0</v>
      </c>
      <c r="BJ512" s="890">
        <f t="shared" si="506"/>
        <v>0</v>
      </c>
      <c r="BK512" s="885">
        <f t="shared" si="507"/>
        <v>0</v>
      </c>
      <c r="BL512" s="885">
        <f t="shared" si="508"/>
        <v>0</v>
      </c>
      <c r="BM512" s="762"/>
      <c r="BN512" s="764"/>
      <c r="BO512" s="643"/>
      <c r="BP512" s="763"/>
      <c r="BQ512" s="764"/>
      <c r="BR512" s="643"/>
      <c r="BS512" s="768">
        <f t="shared" si="509"/>
        <v>0</v>
      </c>
      <c r="BT512" s="768">
        <f t="shared" si="510"/>
        <v>0</v>
      </c>
      <c r="BU512" s="771">
        <f t="shared" si="511"/>
        <v>0</v>
      </c>
      <c r="BV512" s="772"/>
      <c r="BW512" s="640"/>
      <c r="BX512" s="643"/>
      <c r="BY512" s="764"/>
      <c r="BZ512" s="640"/>
      <c r="CA512" s="641"/>
      <c r="CB512" s="772"/>
      <c r="CC512" s="640"/>
      <c r="CD512" s="641"/>
      <c r="CE512" s="773">
        <f t="shared" si="512"/>
        <v>0</v>
      </c>
      <c r="CF512" s="774">
        <f t="shared" si="513"/>
        <v>0</v>
      </c>
      <c r="CG512" s="775">
        <f t="shared" si="514"/>
        <v>0</v>
      </c>
      <c r="CH512" s="772"/>
      <c r="CI512" s="640"/>
      <c r="CJ512" s="776"/>
      <c r="CK512" s="872">
        <v>4742</v>
      </c>
      <c r="CL512" s="720">
        <v>3946</v>
      </c>
      <c r="CM512" s="764">
        <v>4353</v>
      </c>
      <c r="CN512" s="764">
        <v>4608</v>
      </c>
      <c r="CO512" s="640">
        <v>5456</v>
      </c>
      <c r="CP512" s="639">
        <v>5472</v>
      </c>
      <c r="CQ512" s="877">
        <v>4990</v>
      </c>
      <c r="CR512" s="646">
        <v>2508</v>
      </c>
      <c r="CS512" s="646">
        <v>2494</v>
      </c>
      <c r="CT512" s="646">
        <v>2039</v>
      </c>
      <c r="CU512" s="646">
        <v>2326</v>
      </c>
      <c r="CV512" s="764">
        <v>2506</v>
      </c>
      <c r="CW512" s="640">
        <v>3017</v>
      </c>
      <c r="CX512" s="639">
        <v>3046</v>
      </c>
      <c r="CY512" s="877"/>
      <c r="CZ512" s="720"/>
      <c r="DA512" s="646">
        <v>26</v>
      </c>
      <c r="DB512" s="720">
        <v>21</v>
      </c>
      <c r="DC512" s="720">
        <v>46</v>
      </c>
      <c r="DD512" s="640">
        <v>15</v>
      </c>
      <c r="DE512" s="640"/>
      <c r="DF512" s="641"/>
      <c r="DG512" s="892">
        <f t="shared" si="532"/>
        <v>4990</v>
      </c>
      <c r="DH512" s="884">
        <f t="shared" si="515"/>
        <v>4990</v>
      </c>
      <c r="DI512" s="883">
        <f t="shared" si="533"/>
        <v>2508</v>
      </c>
      <c r="DJ512" s="884">
        <f t="shared" si="516"/>
        <v>2508</v>
      </c>
      <c r="DK512" s="883">
        <f t="shared" si="534"/>
        <v>2468</v>
      </c>
      <c r="DL512" s="884">
        <f t="shared" si="517"/>
        <v>2468</v>
      </c>
      <c r="DM512" s="888">
        <f t="shared" si="538"/>
        <v>2018</v>
      </c>
      <c r="DN512" s="886">
        <f t="shared" si="518"/>
        <v>2018</v>
      </c>
      <c r="DO512" s="886">
        <f t="shared" si="539"/>
        <v>2018</v>
      </c>
      <c r="DP512" s="888">
        <f t="shared" si="535"/>
        <v>2280</v>
      </c>
      <c r="DQ512" s="886">
        <f t="shared" si="519"/>
        <v>2280</v>
      </c>
      <c r="DR512" s="886">
        <f t="shared" si="540"/>
        <v>2280</v>
      </c>
      <c r="DS512" s="888">
        <f t="shared" si="536"/>
        <v>2491</v>
      </c>
      <c r="DT512" s="886">
        <f t="shared" si="520"/>
        <v>2491</v>
      </c>
      <c r="DU512" s="886">
        <f t="shared" si="541"/>
        <v>2491</v>
      </c>
      <c r="DV512" s="886">
        <f t="shared" si="521"/>
        <v>2491</v>
      </c>
      <c r="DW512" s="888">
        <f t="shared" si="537"/>
        <v>3017</v>
      </c>
      <c r="DX512" s="886">
        <f t="shared" si="522"/>
        <v>3017</v>
      </c>
      <c r="DY512" s="886">
        <f t="shared" si="523"/>
        <v>3017</v>
      </c>
      <c r="DZ512" s="954">
        <f t="shared" si="542"/>
        <v>3046</v>
      </c>
      <c r="EA512" s="885">
        <f t="shared" si="524"/>
        <v>3046</v>
      </c>
      <c r="EB512" s="885">
        <f t="shared" si="525"/>
        <v>3046</v>
      </c>
      <c r="EC512" s="772">
        <v>1719</v>
      </c>
      <c r="ED512" s="640">
        <v>2023</v>
      </c>
      <c r="EE512" s="639">
        <v>1996</v>
      </c>
      <c r="EF512" s="764">
        <v>61</v>
      </c>
      <c r="EG512" s="640">
        <v>82</v>
      </c>
      <c r="EH512" s="642">
        <v>74</v>
      </c>
      <c r="EI512" s="774">
        <f t="shared" si="526"/>
        <v>711</v>
      </c>
      <c r="EJ512" s="774">
        <f t="shared" si="527"/>
        <v>912</v>
      </c>
      <c r="EK512" s="775">
        <f t="shared" si="528"/>
        <v>976</v>
      </c>
      <c r="EL512" s="772">
        <v>168</v>
      </c>
      <c r="EM512" s="767">
        <v>218</v>
      </c>
      <c r="EN512" s="642">
        <v>229</v>
      </c>
      <c r="EO512" s="772">
        <v>562</v>
      </c>
      <c r="EP512" s="640">
        <v>678</v>
      </c>
      <c r="EQ512" s="642">
        <v>695</v>
      </c>
      <c r="ER512" s="772">
        <v>194</v>
      </c>
      <c r="ES512" s="640">
        <v>230</v>
      </c>
      <c r="ET512" s="642">
        <v>276</v>
      </c>
      <c r="EU512" s="774">
        <f t="shared" si="529"/>
        <v>1094</v>
      </c>
      <c r="EV512" s="774">
        <f t="shared" si="530"/>
        <v>1154</v>
      </c>
      <c r="EW512" s="775">
        <f t="shared" si="531"/>
        <v>1291</v>
      </c>
      <c r="EX512" s="772">
        <v>1123</v>
      </c>
      <c r="EY512" s="767">
        <v>498</v>
      </c>
      <c r="EZ512" s="770">
        <v>521</v>
      </c>
    </row>
    <row r="513" spans="1:156">
      <c r="A513" s="621" t="s">
        <v>76</v>
      </c>
      <c r="B513" s="627" t="s">
        <v>704</v>
      </c>
      <c r="C513" s="846"/>
      <c r="D513" s="628">
        <v>225423</v>
      </c>
      <c r="E513" s="628">
        <v>8</v>
      </c>
      <c r="F513" s="762"/>
      <c r="G513" s="763"/>
      <c r="H513" s="763"/>
      <c r="I513" s="764"/>
      <c r="J513" s="764"/>
      <c r="K513" s="764"/>
      <c r="L513" s="641"/>
      <c r="M513" s="762"/>
      <c r="N513" s="763"/>
      <c r="O513" s="766"/>
      <c r="P513" s="766"/>
      <c r="Q513" s="763"/>
      <c r="R513" s="763"/>
      <c r="S513" s="763"/>
      <c r="T513" s="763"/>
      <c r="U513" s="763"/>
      <c r="V513" s="764"/>
      <c r="W513" s="640"/>
      <c r="X513" s="641"/>
      <c r="Y513" s="762"/>
      <c r="Z513" s="763"/>
      <c r="AA513" s="763"/>
      <c r="AB513" s="763"/>
      <c r="AC513" s="764"/>
      <c r="AD513" s="640"/>
      <c r="AE513" s="763"/>
      <c r="AF513" s="763"/>
      <c r="AG513" s="763"/>
      <c r="AH513" s="764"/>
      <c r="AI513" s="640"/>
      <c r="AJ513" s="641"/>
      <c r="AK513" s="892">
        <f t="shared" si="481"/>
        <v>0</v>
      </c>
      <c r="AL513" s="884">
        <f t="shared" si="482"/>
        <v>0</v>
      </c>
      <c r="AM513" s="883">
        <f t="shared" si="483"/>
        <v>0</v>
      </c>
      <c r="AN513" s="884">
        <f t="shared" si="484"/>
        <v>0</v>
      </c>
      <c r="AO513" s="883">
        <f t="shared" si="485"/>
        <v>0</v>
      </c>
      <c r="AP513" s="884">
        <f t="shared" si="486"/>
        <v>0</v>
      </c>
      <c r="AQ513" s="768">
        <f t="shared" si="487"/>
        <v>0</v>
      </c>
      <c r="AR513" s="883">
        <f t="shared" si="488"/>
        <v>0</v>
      </c>
      <c r="AS513" s="886">
        <f t="shared" si="489"/>
        <v>0</v>
      </c>
      <c r="AT513" s="888">
        <f t="shared" si="490"/>
        <v>0</v>
      </c>
      <c r="AU513" s="886">
        <f t="shared" si="491"/>
        <v>0</v>
      </c>
      <c r="AV513" s="886">
        <f t="shared" si="492"/>
        <v>0</v>
      </c>
      <c r="AW513" s="888">
        <f t="shared" si="493"/>
        <v>0</v>
      </c>
      <c r="AX513" s="886">
        <f t="shared" si="494"/>
        <v>0</v>
      </c>
      <c r="AY513" s="886">
        <f t="shared" si="495"/>
        <v>0</v>
      </c>
      <c r="AZ513" s="888">
        <f t="shared" si="496"/>
        <v>0</v>
      </c>
      <c r="BA513" s="884">
        <f t="shared" si="497"/>
        <v>0</v>
      </c>
      <c r="BB513" s="883">
        <f t="shared" si="498"/>
        <v>0</v>
      </c>
      <c r="BC513" s="884">
        <f t="shared" si="499"/>
        <v>0</v>
      </c>
      <c r="BD513" s="883">
        <f t="shared" si="500"/>
        <v>0</v>
      </c>
      <c r="BE513" s="886">
        <f t="shared" si="501"/>
        <v>0</v>
      </c>
      <c r="BF513" s="886">
        <f t="shared" si="502"/>
        <v>0</v>
      </c>
      <c r="BG513" s="888">
        <f t="shared" si="543"/>
        <v>0</v>
      </c>
      <c r="BH513" s="886">
        <f t="shared" si="504"/>
        <v>0</v>
      </c>
      <c r="BI513" s="886">
        <f t="shared" si="505"/>
        <v>0</v>
      </c>
      <c r="BJ513" s="890">
        <f t="shared" si="506"/>
        <v>0</v>
      </c>
      <c r="BK513" s="885">
        <f t="shared" si="507"/>
        <v>0</v>
      </c>
      <c r="BL513" s="885">
        <f t="shared" si="508"/>
        <v>0</v>
      </c>
      <c r="BM513" s="762"/>
      <c r="BN513" s="764"/>
      <c r="BO513" s="643"/>
      <c r="BP513" s="763"/>
      <c r="BQ513" s="764"/>
      <c r="BR513" s="643"/>
      <c r="BS513" s="768">
        <f t="shared" si="509"/>
        <v>0</v>
      </c>
      <c r="BT513" s="768">
        <f t="shared" si="510"/>
        <v>0</v>
      </c>
      <c r="BU513" s="771">
        <f t="shared" si="511"/>
        <v>0</v>
      </c>
      <c r="BV513" s="772"/>
      <c r="BW513" s="640"/>
      <c r="BX513" s="643"/>
      <c r="BY513" s="764"/>
      <c r="BZ513" s="640"/>
      <c r="CA513" s="641"/>
      <c r="CB513" s="772"/>
      <c r="CC513" s="640"/>
      <c r="CD513" s="641"/>
      <c r="CE513" s="773">
        <f t="shared" si="512"/>
        <v>0</v>
      </c>
      <c r="CF513" s="774">
        <f t="shared" si="513"/>
        <v>0</v>
      </c>
      <c r="CG513" s="775">
        <f t="shared" si="514"/>
        <v>0</v>
      </c>
      <c r="CH513" s="772"/>
      <c r="CI513" s="640"/>
      <c r="CJ513" s="776"/>
      <c r="CK513" s="872">
        <v>3580</v>
      </c>
      <c r="CL513" s="720">
        <v>3926</v>
      </c>
      <c r="CM513" s="764">
        <v>3562</v>
      </c>
      <c r="CN513" s="764">
        <v>5631</v>
      </c>
      <c r="CO513" s="640">
        <v>6655</v>
      </c>
      <c r="CP513" s="639">
        <v>10166</v>
      </c>
      <c r="CQ513" s="877">
        <v>1431</v>
      </c>
      <c r="CR513" s="646">
        <v>1468</v>
      </c>
      <c r="CS513" s="646">
        <v>1393</v>
      </c>
      <c r="CT513" s="646">
        <v>1120</v>
      </c>
      <c r="CU513" s="646">
        <v>1366</v>
      </c>
      <c r="CV513" s="764">
        <v>1679</v>
      </c>
      <c r="CW513" s="640">
        <v>1791</v>
      </c>
      <c r="CX513" s="639">
        <v>2519</v>
      </c>
      <c r="CY513" s="877"/>
      <c r="CZ513" s="720"/>
      <c r="DA513" s="646">
        <v>10</v>
      </c>
      <c r="DB513" s="720">
        <v>8</v>
      </c>
      <c r="DC513" s="720">
        <v>11</v>
      </c>
      <c r="DD513" s="640">
        <v>9</v>
      </c>
      <c r="DE513" s="640"/>
      <c r="DF513" s="641"/>
      <c r="DG513" s="892">
        <f t="shared" si="532"/>
        <v>1431</v>
      </c>
      <c r="DH513" s="884">
        <f t="shared" si="515"/>
        <v>1431</v>
      </c>
      <c r="DI513" s="883">
        <f t="shared" si="533"/>
        <v>1468</v>
      </c>
      <c r="DJ513" s="884">
        <f t="shared" si="516"/>
        <v>1468</v>
      </c>
      <c r="DK513" s="883">
        <f t="shared" si="534"/>
        <v>1383</v>
      </c>
      <c r="DL513" s="884">
        <f t="shared" si="517"/>
        <v>1383</v>
      </c>
      <c r="DM513" s="888">
        <f t="shared" si="538"/>
        <v>1112</v>
      </c>
      <c r="DN513" s="886">
        <f t="shared" si="518"/>
        <v>1112</v>
      </c>
      <c r="DO513" s="886">
        <f t="shared" si="539"/>
        <v>1112</v>
      </c>
      <c r="DP513" s="888">
        <f t="shared" si="535"/>
        <v>1355</v>
      </c>
      <c r="DQ513" s="886">
        <f t="shared" si="519"/>
        <v>1355</v>
      </c>
      <c r="DR513" s="886">
        <f t="shared" si="540"/>
        <v>1355</v>
      </c>
      <c r="DS513" s="888">
        <f t="shared" si="536"/>
        <v>1670</v>
      </c>
      <c r="DT513" s="886">
        <f t="shared" si="520"/>
        <v>1670</v>
      </c>
      <c r="DU513" s="886">
        <f t="shared" si="541"/>
        <v>1670</v>
      </c>
      <c r="DV513" s="886">
        <f t="shared" si="521"/>
        <v>1670</v>
      </c>
      <c r="DW513" s="888">
        <f t="shared" si="537"/>
        <v>1791</v>
      </c>
      <c r="DX513" s="886">
        <f t="shared" si="522"/>
        <v>1791</v>
      </c>
      <c r="DY513" s="886">
        <f t="shared" si="523"/>
        <v>1791</v>
      </c>
      <c r="DZ513" s="954">
        <f t="shared" si="542"/>
        <v>2519</v>
      </c>
      <c r="EA513" s="885">
        <f t="shared" si="524"/>
        <v>2519</v>
      </c>
      <c r="EB513" s="885">
        <f t="shared" si="525"/>
        <v>2519</v>
      </c>
      <c r="EC513" s="772">
        <v>1052</v>
      </c>
      <c r="ED513" s="640">
        <v>1133</v>
      </c>
      <c r="EE513" s="639">
        <v>1466</v>
      </c>
      <c r="EF513" s="764">
        <v>115</v>
      </c>
      <c r="EG513" s="640">
        <v>95</v>
      </c>
      <c r="EH513" s="642">
        <v>208</v>
      </c>
      <c r="EI513" s="774">
        <f t="shared" si="526"/>
        <v>503</v>
      </c>
      <c r="EJ513" s="774">
        <f t="shared" si="527"/>
        <v>563</v>
      </c>
      <c r="EK513" s="775">
        <f t="shared" si="528"/>
        <v>845</v>
      </c>
      <c r="EL513" s="772">
        <v>143</v>
      </c>
      <c r="EM513" s="767">
        <v>149</v>
      </c>
      <c r="EN513" s="642">
        <v>182</v>
      </c>
      <c r="EO513" s="772">
        <v>234</v>
      </c>
      <c r="EP513" s="640">
        <v>331</v>
      </c>
      <c r="EQ513" s="642">
        <v>412</v>
      </c>
      <c r="ER513" s="772">
        <v>281</v>
      </c>
      <c r="ES513" s="640">
        <v>285</v>
      </c>
      <c r="ET513" s="642">
        <v>305</v>
      </c>
      <c r="EU513" s="774">
        <f t="shared" si="529"/>
        <v>454</v>
      </c>
      <c r="EV513" s="774">
        <f t="shared" si="530"/>
        <v>590</v>
      </c>
      <c r="EW513" s="775">
        <f t="shared" si="531"/>
        <v>771</v>
      </c>
      <c r="EX513" s="772">
        <v>243</v>
      </c>
      <c r="EY513" s="767">
        <v>235</v>
      </c>
      <c r="EZ513" s="770">
        <v>256</v>
      </c>
    </row>
    <row r="514" spans="1:156">
      <c r="A514" s="621" t="s">
        <v>76</v>
      </c>
      <c r="B514" s="627" t="s">
        <v>730</v>
      </c>
      <c r="C514" s="848" t="s">
        <v>787</v>
      </c>
      <c r="D514" s="628">
        <v>226019</v>
      </c>
      <c r="E514" s="657">
        <v>8</v>
      </c>
      <c r="F514" s="762"/>
      <c r="G514" s="763"/>
      <c r="H514" s="763"/>
      <c r="I514" s="764"/>
      <c r="J514" s="764"/>
      <c r="K514" s="764"/>
      <c r="L514" s="641"/>
      <c r="M514" s="762"/>
      <c r="N514" s="763"/>
      <c r="O514" s="766"/>
      <c r="P514" s="766"/>
      <c r="Q514" s="763"/>
      <c r="R514" s="763"/>
      <c r="S514" s="763"/>
      <c r="T514" s="763"/>
      <c r="U514" s="763"/>
      <c r="V514" s="764"/>
      <c r="W514" s="640"/>
      <c r="X514" s="641"/>
      <c r="Y514" s="762"/>
      <c r="Z514" s="763"/>
      <c r="AA514" s="763"/>
      <c r="AB514" s="763"/>
      <c r="AC514" s="764"/>
      <c r="AD514" s="640"/>
      <c r="AE514" s="763"/>
      <c r="AF514" s="763"/>
      <c r="AG514" s="763"/>
      <c r="AH514" s="764"/>
      <c r="AI514" s="640"/>
      <c r="AJ514" s="641"/>
      <c r="AK514" s="892">
        <f t="shared" si="481"/>
        <v>0</v>
      </c>
      <c r="AL514" s="884">
        <f t="shared" si="482"/>
        <v>0</v>
      </c>
      <c r="AM514" s="883">
        <f t="shared" si="483"/>
        <v>0</v>
      </c>
      <c r="AN514" s="884">
        <f t="shared" si="484"/>
        <v>0</v>
      </c>
      <c r="AO514" s="883">
        <f t="shared" si="485"/>
        <v>0</v>
      </c>
      <c r="AP514" s="884">
        <f t="shared" si="486"/>
        <v>0</v>
      </c>
      <c r="AQ514" s="768">
        <f t="shared" si="487"/>
        <v>0</v>
      </c>
      <c r="AR514" s="883">
        <f t="shared" si="488"/>
        <v>0</v>
      </c>
      <c r="AS514" s="886">
        <f t="shared" si="489"/>
        <v>0</v>
      </c>
      <c r="AT514" s="888">
        <f t="shared" si="490"/>
        <v>0</v>
      </c>
      <c r="AU514" s="886">
        <f t="shared" si="491"/>
        <v>0</v>
      </c>
      <c r="AV514" s="886">
        <f t="shared" si="492"/>
        <v>0</v>
      </c>
      <c r="AW514" s="888">
        <f t="shared" si="493"/>
        <v>0</v>
      </c>
      <c r="AX514" s="886">
        <f t="shared" si="494"/>
        <v>0</v>
      </c>
      <c r="AY514" s="886">
        <f t="shared" si="495"/>
        <v>0</v>
      </c>
      <c r="AZ514" s="888">
        <f t="shared" si="496"/>
        <v>0</v>
      </c>
      <c r="BA514" s="884">
        <f t="shared" si="497"/>
        <v>0</v>
      </c>
      <c r="BB514" s="883">
        <f t="shared" si="498"/>
        <v>0</v>
      </c>
      <c r="BC514" s="884">
        <f t="shared" si="499"/>
        <v>0</v>
      </c>
      <c r="BD514" s="883">
        <f t="shared" si="500"/>
        <v>0</v>
      </c>
      <c r="BE514" s="886">
        <f t="shared" si="501"/>
        <v>0</v>
      </c>
      <c r="BF514" s="886">
        <f t="shared" si="502"/>
        <v>0</v>
      </c>
      <c r="BG514" s="888">
        <f t="shared" si="543"/>
        <v>0</v>
      </c>
      <c r="BH514" s="886">
        <f t="shared" si="504"/>
        <v>0</v>
      </c>
      <c r="BI514" s="886">
        <f t="shared" si="505"/>
        <v>0</v>
      </c>
      <c r="BJ514" s="890">
        <f t="shared" si="506"/>
        <v>0</v>
      </c>
      <c r="BK514" s="885">
        <f t="shared" si="507"/>
        <v>0</v>
      </c>
      <c r="BL514" s="885">
        <f t="shared" si="508"/>
        <v>0</v>
      </c>
      <c r="BM514" s="762"/>
      <c r="BN514" s="764"/>
      <c r="BO514" s="643"/>
      <c r="BP514" s="763"/>
      <c r="BQ514" s="764"/>
      <c r="BR514" s="643"/>
      <c r="BS514" s="768">
        <f t="shared" si="509"/>
        <v>0</v>
      </c>
      <c r="BT514" s="768">
        <f t="shared" si="510"/>
        <v>0</v>
      </c>
      <c r="BU514" s="771">
        <f t="shared" si="511"/>
        <v>0</v>
      </c>
      <c r="BV514" s="772"/>
      <c r="BW514" s="640"/>
      <c r="BX514" s="643"/>
      <c r="BY514" s="764"/>
      <c r="BZ514" s="640"/>
      <c r="CA514" s="641"/>
      <c r="CB514" s="772"/>
      <c r="CC514" s="640"/>
      <c r="CD514" s="641"/>
      <c r="CE514" s="773">
        <f t="shared" si="512"/>
        <v>0</v>
      </c>
      <c r="CF514" s="774">
        <f t="shared" si="513"/>
        <v>0</v>
      </c>
      <c r="CG514" s="775">
        <f t="shared" si="514"/>
        <v>0</v>
      </c>
      <c r="CH514" s="772"/>
      <c r="CI514" s="640"/>
      <c r="CJ514" s="776"/>
      <c r="CK514" s="872">
        <v>1367</v>
      </c>
      <c r="CL514" s="720">
        <v>1068</v>
      </c>
      <c r="CM514" s="764">
        <v>1267</v>
      </c>
      <c r="CN514" s="764">
        <v>1264</v>
      </c>
      <c r="CO514" s="640">
        <v>1490</v>
      </c>
      <c r="CP514" s="639">
        <v>1445</v>
      </c>
      <c r="CQ514" s="877">
        <v>826</v>
      </c>
      <c r="CR514" s="646">
        <v>697</v>
      </c>
      <c r="CS514" s="646">
        <v>868</v>
      </c>
      <c r="CT514" s="646">
        <v>769</v>
      </c>
      <c r="CU514" s="646">
        <v>983</v>
      </c>
      <c r="CV514" s="764">
        <v>933</v>
      </c>
      <c r="CW514" s="640">
        <v>1077</v>
      </c>
      <c r="CX514" s="639">
        <v>1052</v>
      </c>
      <c r="CY514" s="877"/>
      <c r="CZ514" s="720"/>
      <c r="DA514" s="646">
        <v>5</v>
      </c>
      <c r="DB514" s="720">
        <v>4</v>
      </c>
      <c r="DC514" s="720">
        <v>11</v>
      </c>
      <c r="DD514" s="640">
        <v>16</v>
      </c>
      <c r="DE514" s="640"/>
      <c r="DF514" s="641"/>
      <c r="DG514" s="892">
        <f t="shared" si="532"/>
        <v>826</v>
      </c>
      <c r="DH514" s="884">
        <f t="shared" si="515"/>
        <v>826</v>
      </c>
      <c r="DI514" s="883">
        <f t="shared" si="533"/>
        <v>697</v>
      </c>
      <c r="DJ514" s="884">
        <f t="shared" si="516"/>
        <v>697</v>
      </c>
      <c r="DK514" s="883">
        <f t="shared" si="534"/>
        <v>863</v>
      </c>
      <c r="DL514" s="884">
        <f t="shared" si="517"/>
        <v>863</v>
      </c>
      <c r="DM514" s="888">
        <f t="shared" si="538"/>
        <v>765</v>
      </c>
      <c r="DN514" s="886">
        <f t="shared" si="518"/>
        <v>765</v>
      </c>
      <c r="DO514" s="886">
        <f t="shared" si="539"/>
        <v>765</v>
      </c>
      <c r="DP514" s="888">
        <f t="shared" si="535"/>
        <v>972</v>
      </c>
      <c r="DQ514" s="886">
        <f t="shared" si="519"/>
        <v>972</v>
      </c>
      <c r="DR514" s="886">
        <f t="shared" si="540"/>
        <v>972</v>
      </c>
      <c r="DS514" s="888">
        <f t="shared" si="536"/>
        <v>917</v>
      </c>
      <c r="DT514" s="886">
        <f t="shared" si="520"/>
        <v>917</v>
      </c>
      <c r="DU514" s="886">
        <f t="shared" si="541"/>
        <v>917</v>
      </c>
      <c r="DV514" s="886">
        <f t="shared" si="521"/>
        <v>917</v>
      </c>
      <c r="DW514" s="888">
        <f t="shared" si="537"/>
        <v>1077</v>
      </c>
      <c r="DX514" s="886">
        <f t="shared" si="522"/>
        <v>1077</v>
      </c>
      <c r="DY514" s="886">
        <f t="shared" si="523"/>
        <v>1077</v>
      </c>
      <c r="DZ514" s="954">
        <f t="shared" si="542"/>
        <v>1052</v>
      </c>
      <c r="EA514" s="885">
        <f t="shared" si="524"/>
        <v>1052</v>
      </c>
      <c r="EB514" s="885">
        <f t="shared" si="525"/>
        <v>1052</v>
      </c>
      <c r="EC514" s="772">
        <v>502</v>
      </c>
      <c r="ED514" s="640">
        <v>591</v>
      </c>
      <c r="EE514" s="642">
        <v>524</v>
      </c>
      <c r="EF514" s="764">
        <v>121</v>
      </c>
      <c r="EG514" s="640">
        <v>99</v>
      </c>
      <c r="EH514" s="642">
        <v>97</v>
      </c>
      <c r="EI514" s="774">
        <f t="shared" si="526"/>
        <v>294</v>
      </c>
      <c r="EJ514" s="774">
        <f t="shared" si="527"/>
        <v>387</v>
      </c>
      <c r="EK514" s="775">
        <f t="shared" si="528"/>
        <v>431</v>
      </c>
      <c r="EL514" s="772">
        <v>117</v>
      </c>
      <c r="EM514" s="767">
        <v>138</v>
      </c>
      <c r="EN514" s="642">
        <v>133</v>
      </c>
      <c r="EO514" s="772">
        <v>107</v>
      </c>
      <c r="EP514" s="640">
        <v>133</v>
      </c>
      <c r="EQ514" s="642">
        <v>126</v>
      </c>
      <c r="ER514" s="772">
        <v>183</v>
      </c>
      <c r="ES514" s="640">
        <v>268</v>
      </c>
      <c r="ET514" s="642">
        <v>267</v>
      </c>
      <c r="EU514" s="774">
        <f t="shared" si="529"/>
        <v>358</v>
      </c>
      <c r="EV514" s="774">
        <f t="shared" si="530"/>
        <v>433</v>
      </c>
      <c r="EW514" s="775">
        <f t="shared" si="531"/>
        <v>391</v>
      </c>
      <c r="EX514" s="772">
        <v>176</v>
      </c>
      <c r="EY514" s="767">
        <v>143</v>
      </c>
      <c r="EZ514" s="770">
        <v>190</v>
      </c>
    </row>
    <row r="515" spans="1:156">
      <c r="A515" s="621" t="s">
        <v>76</v>
      </c>
      <c r="B515" s="627" t="s">
        <v>705</v>
      </c>
      <c r="C515" s="846"/>
      <c r="D515" s="628">
        <v>226134</v>
      </c>
      <c r="E515" s="628">
        <v>8</v>
      </c>
      <c r="F515" s="762"/>
      <c r="G515" s="763"/>
      <c r="H515" s="763"/>
      <c r="I515" s="764"/>
      <c r="J515" s="764"/>
      <c r="K515" s="764"/>
      <c r="L515" s="641"/>
      <c r="M515" s="762"/>
      <c r="N515" s="763"/>
      <c r="O515" s="766"/>
      <c r="P515" s="766"/>
      <c r="Q515" s="763"/>
      <c r="R515" s="763"/>
      <c r="S515" s="763"/>
      <c r="T515" s="763"/>
      <c r="U515" s="763"/>
      <c r="V515" s="764"/>
      <c r="W515" s="640"/>
      <c r="X515" s="641"/>
      <c r="Y515" s="762"/>
      <c r="Z515" s="763"/>
      <c r="AA515" s="763"/>
      <c r="AB515" s="763"/>
      <c r="AC515" s="764"/>
      <c r="AD515" s="640"/>
      <c r="AE515" s="763"/>
      <c r="AF515" s="763"/>
      <c r="AG515" s="763"/>
      <c r="AH515" s="764"/>
      <c r="AI515" s="640"/>
      <c r="AJ515" s="641"/>
      <c r="AK515" s="892">
        <f t="shared" si="481"/>
        <v>0</v>
      </c>
      <c r="AL515" s="884">
        <f t="shared" si="482"/>
        <v>0</v>
      </c>
      <c r="AM515" s="883">
        <f t="shared" si="483"/>
        <v>0</v>
      </c>
      <c r="AN515" s="884">
        <f t="shared" si="484"/>
        <v>0</v>
      </c>
      <c r="AO515" s="883">
        <f t="shared" si="485"/>
        <v>0</v>
      </c>
      <c r="AP515" s="884">
        <f t="shared" si="486"/>
        <v>0</v>
      </c>
      <c r="AQ515" s="768">
        <f t="shared" si="487"/>
        <v>0</v>
      </c>
      <c r="AR515" s="883">
        <f t="shared" si="488"/>
        <v>0</v>
      </c>
      <c r="AS515" s="886">
        <f t="shared" si="489"/>
        <v>0</v>
      </c>
      <c r="AT515" s="888">
        <f t="shared" si="490"/>
        <v>0</v>
      </c>
      <c r="AU515" s="886">
        <f t="shared" si="491"/>
        <v>0</v>
      </c>
      <c r="AV515" s="886">
        <f t="shared" si="492"/>
        <v>0</v>
      </c>
      <c r="AW515" s="888">
        <f t="shared" si="493"/>
        <v>0</v>
      </c>
      <c r="AX515" s="886">
        <f t="shared" si="494"/>
        <v>0</v>
      </c>
      <c r="AY515" s="886">
        <f t="shared" si="495"/>
        <v>0</v>
      </c>
      <c r="AZ515" s="888">
        <f t="shared" si="496"/>
        <v>0</v>
      </c>
      <c r="BA515" s="884">
        <f t="shared" si="497"/>
        <v>0</v>
      </c>
      <c r="BB515" s="883">
        <f t="shared" si="498"/>
        <v>0</v>
      </c>
      <c r="BC515" s="884">
        <f t="shared" si="499"/>
        <v>0</v>
      </c>
      <c r="BD515" s="883">
        <f t="shared" si="500"/>
        <v>0</v>
      </c>
      <c r="BE515" s="886">
        <f t="shared" si="501"/>
        <v>0</v>
      </c>
      <c r="BF515" s="886">
        <f t="shared" si="502"/>
        <v>0</v>
      </c>
      <c r="BG515" s="888">
        <f t="shared" si="543"/>
        <v>0</v>
      </c>
      <c r="BH515" s="886">
        <f t="shared" si="504"/>
        <v>0</v>
      </c>
      <c r="BI515" s="886">
        <f t="shared" si="505"/>
        <v>0</v>
      </c>
      <c r="BJ515" s="890">
        <f t="shared" si="506"/>
        <v>0</v>
      </c>
      <c r="BK515" s="885">
        <f t="shared" si="507"/>
        <v>0</v>
      </c>
      <c r="BL515" s="885">
        <f t="shared" si="508"/>
        <v>0</v>
      </c>
      <c r="BM515" s="762"/>
      <c r="BN515" s="764"/>
      <c r="BO515" s="643"/>
      <c r="BP515" s="763"/>
      <c r="BQ515" s="764"/>
      <c r="BR515" s="643"/>
      <c r="BS515" s="768">
        <f t="shared" si="509"/>
        <v>0</v>
      </c>
      <c r="BT515" s="768">
        <f t="shared" si="510"/>
        <v>0</v>
      </c>
      <c r="BU515" s="771">
        <f t="shared" si="511"/>
        <v>0</v>
      </c>
      <c r="BV515" s="772"/>
      <c r="BW515" s="640"/>
      <c r="BX515" s="643"/>
      <c r="BY515" s="764"/>
      <c r="BZ515" s="640"/>
      <c r="CA515" s="641"/>
      <c r="CB515" s="772"/>
      <c r="CC515" s="640"/>
      <c r="CD515" s="641"/>
      <c r="CE515" s="773">
        <f t="shared" si="512"/>
        <v>0</v>
      </c>
      <c r="CF515" s="774">
        <f t="shared" si="513"/>
        <v>0</v>
      </c>
      <c r="CG515" s="775">
        <f t="shared" si="514"/>
        <v>0</v>
      </c>
      <c r="CH515" s="772"/>
      <c r="CI515" s="640"/>
      <c r="CJ515" s="776"/>
      <c r="CK515" s="872">
        <v>1394</v>
      </c>
      <c r="CL515" s="720">
        <v>1051</v>
      </c>
      <c r="CM515" s="764">
        <v>1289</v>
      </c>
      <c r="CN515" s="764">
        <v>1734</v>
      </c>
      <c r="CO515" s="640">
        <v>1913</v>
      </c>
      <c r="CP515" s="639">
        <v>2198</v>
      </c>
      <c r="CQ515" s="877">
        <v>632</v>
      </c>
      <c r="CR515" s="646">
        <v>936</v>
      </c>
      <c r="CS515" s="646">
        <v>860</v>
      </c>
      <c r="CT515" s="646">
        <v>638</v>
      </c>
      <c r="CU515" s="646">
        <v>750</v>
      </c>
      <c r="CV515" s="764">
        <v>887</v>
      </c>
      <c r="CW515" s="640">
        <v>1022</v>
      </c>
      <c r="CX515" s="639">
        <v>1127</v>
      </c>
      <c r="CY515" s="877"/>
      <c r="CZ515" s="720"/>
      <c r="DA515" s="646">
        <v>1</v>
      </c>
      <c r="DB515" s="720">
        <v>3</v>
      </c>
      <c r="DC515" s="720">
        <v>5</v>
      </c>
      <c r="DD515" s="640">
        <v>3</v>
      </c>
      <c r="DE515" s="640"/>
      <c r="DF515" s="641"/>
      <c r="DG515" s="892">
        <f t="shared" si="532"/>
        <v>632</v>
      </c>
      <c r="DH515" s="884">
        <f t="shared" si="515"/>
        <v>632</v>
      </c>
      <c r="DI515" s="883">
        <f t="shared" si="533"/>
        <v>936</v>
      </c>
      <c r="DJ515" s="884">
        <f t="shared" si="516"/>
        <v>936</v>
      </c>
      <c r="DK515" s="883">
        <f t="shared" si="534"/>
        <v>859</v>
      </c>
      <c r="DL515" s="884">
        <f t="shared" si="517"/>
        <v>859</v>
      </c>
      <c r="DM515" s="888">
        <f t="shared" si="538"/>
        <v>635</v>
      </c>
      <c r="DN515" s="886">
        <f t="shared" si="518"/>
        <v>635</v>
      </c>
      <c r="DO515" s="886">
        <f t="shared" si="539"/>
        <v>635</v>
      </c>
      <c r="DP515" s="888">
        <f t="shared" si="535"/>
        <v>745</v>
      </c>
      <c r="DQ515" s="886">
        <f t="shared" si="519"/>
        <v>745</v>
      </c>
      <c r="DR515" s="886">
        <f t="shared" si="540"/>
        <v>745</v>
      </c>
      <c r="DS515" s="888">
        <f t="shared" si="536"/>
        <v>884</v>
      </c>
      <c r="DT515" s="886">
        <f t="shared" si="520"/>
        <v>884</v>
      </c>
      <c r="DU515" s="886">
        <f t="shared" si="541"/>
        <v>884</v>
      </c>
      <c r="DV515" s="886">
        <f t="shared" si="521"/>
        <v>884</v>
      </c>
      <c r="DW515" s="888">
        <f t="shared" si="537"/>
        <v>1022</v>
      </c>
      <c r="DX515" s="886">
        <f t="shared" si="522"/>
        <v>1022</v>
      </c>
      <c r="DY515" s="886">
        <f t="shared" si="523"/>
        <v>1022</v>
      </c>
      <c r="DZ515" s="954">
        <f t="shared" si="542"/>
        <v>1127</v>
      </c>
      <c r="EA515" s="885">
        <f t="shared" si="524"/>
        <v>1127</v>
      </c>
      <c r="EB515" s="885">
        <f t="shared" si="525"/>
        <v>1127</v>
      </c>
      <c r="EC515" s="772">
        <v>624</v>
      </c>
      <c r="ED515" s="640">
        <v>734</v>
      </c>
      <c r="EE515" s="642">
        <v>782</v>
      </c>
      <c r="EF515" s="764">
        <v>23</v>
      </c>
      <c r="EG515" s="640">
        <v>34</v>
      </c>
      <c r="EH515" s="642">
        <v>37</v>
      </c>
      <c r="EI515" s="774">
        <f t="shared" si="526"/>
        <v>237</v>
      </c>
      <c r="EJ515" s="774">
        <f t="shared" si="527"/>
        <v>254</v>
      </c>
      <c r="EK515" s="775">
        <f t="shared" si="528"/>
        <v>308</v>
      </c>
      <c r="EL515" s="772">
        <v>79</v>
      </c>
      <c r="EM515" s="767">
        <v>92</v>
      </c>
      <c r="EN515" s="642">
        <v>162</v>
      </c>
      <c r="EO515" s="772">
        <v>191</v>
      </c>
      <c r="EP515" s="640">
        <v>193</v>
      </c>
      <c r="EQ515" s="642">
        <v>212</v>
      </c>
      <c r="ER515" s="772">
        <v>93</v>
      </c>
      <c r="ES515" s="640">
        <v>128</v>
      </c>
      <c r="ET515" s="642">
        <v>91</v>
      </c>
      <c r="EU515" s="774">
        <f t="shared" si="529"/>
        <v>272</v>
      </c>
      <c r="EV515" s="774">
        <f t="shared" si="530"/>
        <v>332</v>
      </c>
      <c r="EW515" s="775">
        <f t="shared" si="531"/>
        <v>419</v>
      </c>
      <c r="EX515" s="772">
        <v>173</v>
      </c>
      <c r="EY515" s="767">
        <v>245</v>
      </c>
      <c r="EZ515" s="770">
        <v>247</v>
      </c>
    </row>
    <row r="516" spans="1:156">
      <c r="A516" s="621" t="s">
        <v>76</v>
      </c>
      <c r="B516" s="622" t="s">
        <v>706</v>
      </c>
      <c r="C516" s="846"/>
      <c r="D516" s="628">
        <v>227182</v>
      </c>
      <c r="E516" s="628">
        <v>8</v>
      </c>
      <c r="F516" s="762"/>
      <c r="G516" s="763"/>
      <c r="H516" s="763"/>
      <c r="I516" s="764"/>
      <c r="J516" s="764"/>
      <c r="K516" s="764"/>
      <c r="L516" s="641"/>
      <c r="M516" s="762"/>
      <c r="N516" s="763"/>
      <c r="O516" s="766"/>
      <c r="P516" s="766"/>
      <c r="Q516" s="763"/>
      <c r="R516" s="763"/>
      <c r="S516" s="763"/>
      <c r="T516" s="763"/>
      <c r="U516" s="763"/>
      <c r="V516" s="764"/>
      <c r="W516" s="640"/>
      <c r="X516" s="641"/>
      <c r="Y516" s="762"/>
      <c r="Z516" s="763"/>
      <c r="AA516" s="763"/>
      <c r="AB516" s="763"/>
      <c r="AC516" s="764"/>
      <c r="AD516" s="640"/>
      <c r="AE516" s="763"/>
      <c r="AF516" s="763"/>
      <c r="AG516" s="763"/>
      <c r="AH516" s="764"/>
      <c r="AI516" s="640"/>
      <c r="AJ516" s="641"/>
      <c r="AK516" s="892">
        <f t="shared" si="481"/>
        <v>0</v>
      </c>
      <c r="AL516" s="884">
        <f t="shared" si="482"/>
        <v>0</v>
      </c>
      <c r="AM516" s="883">
        <f t="shared" si="483"/>
        <v>0</v>
      </c>
      <c r="AN516" s="884">
        <f t="shared" si="484"/>
        <v>0</v>
      </c>
      <c r="AO516" s="883">
        <f t="shared" si="485"/>
        <v>0</v>
      </c>
      <c r="AP516" s="884">
        <f t="shared" si="486"/>
        <v>0</v>
      </c>
      <c r="AQ516" s="768">
        <f t="shared" si="487"/>
        <v>0</v>
      </c>
      <c r="AR516" s="883">
        <f t="shared" si="488"/>
        <v>0</v>
      </c>
      <c r="AS516" s="886">
        <f t="shared" si="489"/>
        <v>0</v>
      </c>
      <c r="AT516" s="888">
        <f t="shared" si="490"/>
        <v>0</v>
      </c>
      <c r="AU516" s="886">
        <f t="shared" si="491"/>
        <v>0</v>
      </c>
      <c r="AV516" s="886">
        <f t="shared" si="492"/>
        <v>0</v>
      </c>
      <c r="AW516" s="888">
        <f t="shared" si="493"/>
        <v>0</v>
      </c>
      <c r="AX516" s="886">
        <f t="shared" si="494"/>
        <v>0</v>
      </c>
      <c r="AY516" s="886">
        <f t="shared" si="495"/>
        <v>0</v>
      </c>
      <c r="AZ516" s="888">
        <f t="shared" si="496"/>
        <v>0</v>
      </c>
      <c r="BA516" s="884">
        <f t="shared" si="497"/>
        <v>0</v>
      </c>
      <c r="BB516" s="883">
        <f t="shared" si="498"/>
        <v>0</v>
      </c>
      <c r="BC516" s="884">
        <f t="shared" si="499"/>
        <v>0</v>
      </c>
      <c r="BD516" s="883">
        <f t="shared" si="500"/>
        <v>0</v>
      </c>
      <c r="BE516" s="886">
        <f t="shared" si="501"/>
        <v>0</v>
      </c>
      <c r="BF516" s="886">
        <f t="shared" si="502"/>
        <v>0</v>
      </c>
      <c r="BG516" s="888">
        <f t="shared" si="543"/>
        <v>0</v>
      </c>
      <c r="BH516" s="886">
        <f t="shared" si="504"/>
        <v>0</v>
      </c>
      <c r="BI516" s="886">
        <f t="shared" si="505"/>
        <v>0</v>
      </c>
      <c r="BJ516" s="890">
        <f t="shared" si="506"/>
        <v>0</v>
      </c>
      <c r="BK516" s="885">
        <f t="shared" si="507"/>
        <v>0</v>
      </c>
      <c r="BL516" s="885">
        <f t="shared" si="508"/>
        <v>0</v>
      </c>
      <c r="BM516" s="762"/>
      <c r="BN516" s="764"/>
      <c r="BO516" s="643"/>
      <c r="BP516" s="763"/>
      <c r="BQ516" s="764"/>
      <c r="BR516" s="643"/>
      <c r="BS516" s="768">
        <f t="shared" si="509"/>
        <v>0</v>
      </c>
      <c r="BT516" s="768">
        <f t="shared" si="510"/>
        <v>0</v>
      </c>
      <c r="BU516" s="771">
        <f t="shared" si="511"/>
        <v>0</v>
      </c>
      <c r="BV516" s="772"/>
      <c r="BW516" s="640"/>
      <c r="BX516" s="643"/>
      <c r="BY516" s="764"/>
      <c r="BZ516" s="640"/>
      <c r="CA516" s="641"/>
      <c r="CB516" s="772"/>
      <c r="CC516" s="640"/>
      <c r="CD516" s="641"/>
      <c r="CE516" s="773">
        <f t="shared" si="512"/>
        <v>0</v>
      </c>
      <c r="CF516" s="774">
        <f t="shared" si="513"/>
        <v>0</v>
      </c>
      <c r="CG516" s="775">
        <f t="shared" si="514"/>
        <v>0</v>
      </c>
      <c r="CH516" s="772"/>
      <c r="CI516" s="640"/>
      <c r="CJ516" s="776"/>
      <c r="CK516" s="872">
        <v>8238</v>
      </c>
      <c r="CL516" s="720">
        <v>7863</v>
      </c>
      <c r="CM516" s="764">
        <v>8173</v>
      </c>
      <c r="CN516" s="764">
        <v>10774</v>
      </c>
      <c r="CO516" s="640">
        <v>12056</v>
      </c>
      <c r="CP516" s="639">
        <v>13750</v>
      </c>
      <c r="CQ516" s="877">
        <v>2775</v>
      </c>
      <c r="CR516" s="646">
        <v>2239</v>
      </c>
      <c r="CS516" s="646">
        <v>2566</v>
      </c>
      <c r="CT516" s="646">
        <v>2301</v>
      </c>
      <c r="CU516" s="646">
        <v>2696</v>
      </c>
      <c r="CV516" s="764">
        <v>2945</v>
      </c>
      <c r="CW516" s="640">
        <v>3375</v>
      </c>
      <c r="CX516" s="639">
        <v>3535</v>
      </c>
      <c r="CY516" s="877"/>
      <c r="CZ516" s="720"/>
      <c r="DA516" s="646">
        <v>21</v>
      </c>
      <c r="DB516" s="720">
        <v>16</v>
      </c>
      <c r="DC516" s="720">
        <v>55</v>
      </c>
      <c r="DD516" s="640">
        <v>42</v>
      </c>
      <c r="DE516" s="640"/>
      <c r="DF516" s="641"/>
      <c r="DG516" s="892">
        <f t="shared" si="532"/>
        <v>2775</v>
      </c>
      <c r="DH516" s="884">
        <f t="shared" si="515"/>
        <v>2775</v>
      </c>
      <c r="DI516" s="883">
        <f t="shared" si="533"/>
        <v>2239</v>
      </c>
      <c r="DJ516" s="884">
        <f t="shared" si="516"/>
        <v>2239</v>
      </c>
      <c r="DK516" s="883">
        <f t="shared" si="534"/>
        <v>2545</v>
      </c>
      <c r="DL516" s="884">
        <f t="shared" si="517"/>
        <v>2545</v>
      </c>
      <c r="DM516" s="888">
        <f t="shared" si="538"/>
        <v>2285</v>
      </c>
      <c r="DN516" s="886">
        <f t="shared" si="518"/>
        <v>2285</v>
      </c>
      <c r="DO516" s="886">
        <f t="shared" si="539"/>
        <v>2285</v>
      </c>
      <c r="DP516" s="888">
        <f t="shared" si="535"/>
        <v>2641</v>
      </c>
      <c r="DQ516" s="886">
        <f t="shared" si="519"/>
        <v>2641</v>
      </c>
      <c r="DR516" s="886">
        <f t="shared" si="540"/>
        <v>2641</v>
      </c>
      <c r="DS516" s="888">
        <f t="shared" si="536"/>
        <v>2903</v>
      </c>
      <c r="DT516" s="886">
        <f t="shared" si="520"/>
        <v>2903</v>
      </c>
      <c r="DU516" s="886">
        <f t="shared" si="541"/>
        <v>2903</v>
      </c>
      <c r="DV516" s="886">
        <f t="shared" si="521"/>
        <v>2903</v>
      </c>
      <c r="DW516" s="888">
        <f t="shared" si="537"/>
        <v>3375</v>
      </c>
      <c r="DX516" s="886">
        <f t="shared" si="522"/>
        <v>3375</v>
      </c>
      <c r="DY516" s="886">
        <f t="shared" si="523"/>
        <v>3375</v>
      </c>
      <c r="DZ516" s="954">
        <f t="shared" si="542"/>
        <v>3535</v>
      </c>
      <c r="EA516" s="885">
        <f t="shared" si="524"/>
        <v>3535</v>
      </c>
      <c r="EB516" s="885">
        <f t="shared" si="525"/>
        <v>3535</v>
      </c>
      <c r="EC516" s="772">
        <v>1776</v>
      </c>
      <c r="ED516" s="640">
        <v>2077</v>
      </c>
      <c r="EE516" s="639">
        <v>2250</v>
      </c>
      <c r="EF516" s="764">
        <v>374</v>
      </c>
      <c r="EG516" s="640">
        <v>416</v>
      </c>
      <c r="EH516" s="642">
        <v>394</v>
      </c>
      <c r="EI516" s="774">
        <f t="shared" si="526"/>
        <v>753</v>
      </c>
      <c r="EJ516" s="774">
        <f t="shared" si="527"/>
        <v>882</v>
      </c>
      <c r="EK516" s="775">
        <f t="shared" si="528"/>
        <v>891</v>
      </c>
      <c r="EL516" s="772">
        <v>184</v>
      </c>
      <c r="EM516" s="767">
        <v>203</v>
      </c>
      <c r="EN516" s="642">
        <v>275</v>
      </c>
      <c r="EO516" s="772">
        <v>461</v>
      </c>
      <c r="EP516" s="640">
        <v>531</v>
      </c>
      <c r="EQ516" s="642">
        <v>564</v>
      </c>
      <c r="ER516" s="772">
        <v>886</v>
      </c>
      <c r="ES516" s="640">
        <v>900</v>
      </c>
      <c r="ET516" s="642">
        <v>962</v>
      </c>
      <c r="EU516" s="774">
        <f t="shared" si="529"/>
        <v>754</v>
      </c>
      <c r="EV516" s="774">
        <f t="shared" si="530"/>
        <v>1007</v>
      </c>
      <c r="EW516" s="775">
        <f t="shared" si="531"/>
        <v>1102</v>
      </c>
      <c r="EX516" s="772">
        <v>321</v>
      </c>
      <c r="EY516" s="767">
        <v>286</v>
      </c>
      <c r="EZ516" s="770">
        <v>350</v>
      </c>
    </row>
    <row r="517" spans="1:156">
      <c r="A517" s="621" t="s">
        <v>76</v>
      </c>
      <c r="B517" s="627" t="s">
        <v>707</v>
      </c>
      <c r="C517" s="846"/>
      <c r="D517" s="628">
        <v>226578</v>
      </c>
      <c r="E517" s="628">
        <v>8</v>
      </c>
      <c r="F517" s="762"/>
      <c r="G517" s="763"/>
      <c r="H517" s="763"/>
      <c r="I517" s="764"/>
      <c r="J517" s="764"/>
      <c r="K517" s="764"/>
      <c r="L517" s="641"/>
      <c r="M517" s="762"/>
      <c r="N517" s="763"/>
      <c r="O517" s="766"/>
      <c r="P517" s="766"/>
      <c r="Q517" s="763"/>
      <c r="R517" s="763"/>
      <c r="S517" s="763"/>
      <c r="T517" s="763"/>
      <c r="U517" s="763"/>
      <c r="V517" s="764"/>
      <c r="W517" s="640"/>
      <c r="X517" s="641"/>
      <c r="Y517" s="762"/>
      <c r="Z517" s="763"/>
      <c r="AA517" s="763"/>
      <c r="AB517" s="763"/>
      <c r="AC517" s="764"/>
      <c r="AD517" s="640"/>
      <c r="AE517" s="763"/>
      <c r="AF517" s="763"/>
      <c r="AG517" s="763"/>
      <c r="AH517" s="764"/>
      <c r="AI517" s="640"/>
      <c r="AJ517" s="641"/>
      <c r="AK517" s="892">
        <f t="shared" si="481"/>
        <v>0</v>
      </c>
      <c r="AL517" s="884">
        <f t="shared" si="482"/>
        <v>0</v>
      </c>
      <c r="AM517" s="883">
        <f t="shared" si="483"/>
        <v>0</v>
      </c>
      <c r="AN517" s="884">
        <f t="shared" si="484"/>
        <v>0</v>
      </c>
      <c r="AO517" s="883">
        <f t="shared" si="485"/>
        <v>0</v>
      </c>
      <c r="AP517" s="884">
        <f t="shared" si="486"/>
        <v>0</v>
      </c>
      <c r="AQ517" s="768">
        <f t="shared" si="487"/>
        <v>0</v>
      </c>
      <c r="AR517" s="883">
        <f t="shared" si="488"/>
        <v>0</v>
      </c>
      <c r="AS517" s="886">
        <f t="shared" si="489"/>
        <v>0</v>
      </c>
      <c r="AT517" s="888">
        <f t="shared" si="490"/>
        <v>0</v>
      </c>
      <c r="AU517" s="886">
        <f t="shared" si="491"/>
        <v>0</v>
      </c>
      <c r="AV517" s="886">
        <f t="shared" si="492"/>
        <v>0</v>
      </c>
      <c r="AW517" s="888">
        <f t="shared" si="493"/>
        <v>0</v>
      </c>
      <c r="AX517" s="886">
        <f t="shared" si="494"/>
        <v>0</v>
      </c>
      <c r="AY517" s="886">
        <f t="shared" si="495"/>
        <v>0</v>
      </c>
      <c r="AZ517" s="888">
        <f t="shared" si="496"/>
        <v>0</v>
      </c>
      <c r="BA517" s="884">
        <f t="shared" si="497"/>
        <v>0</v>
      </c>
      <c r="BB517" s="883">
        <f t="shared" si="498"/>
        <v>0</v>
      </c>
      <c r="BC517" s="884">
        <f t="shared" si="499"/>
        <v>0</v>
      </c>
      <c r="BD517" s="883">
        <f t="shared" si="500"/>
        <v>0</v>
      </c>
      <c r="BE517" s="886">
        <f t="shared" si="501"/>
        <v>0</v>
      </c>
      <c r="BF517" s="886">
        <f t="shared" si="502"/>
        <v>0</v>
      </c>
      <c r="BG517" s="888">
        <f t="shared" si="543"/>
        <v>0</v>
      </c>
      <c r="BH517" s="886">
        <f t="shared" si="504"/>
        <v>0</v>
      </c>
      <c r="BI517" s="886">
        <f t="shared" si="505"/>
        <v>0</v>
      </c>
      <c r="BJ517" s="890">
        <f t="shared" si="506"/>
        <v>0</v>
      </c>
      <c r="BK517" s="885">
        <f t="shared" si="507"/>
        <v>0</v>
      </c>
      <c r="BL517" s="885">
        <f t="shared" si="508"/>
        <v>0</v>
      </c>
      <c r="BM517" s="762"/>
      <c r="BN517" s="764"/>
      <c r="BO517" s="643"/>
      <c r="BP517" s="763"/>
      <c r="BQ517" s="764"/>
      <c r="BR517" s="643"/>
      <c r="BS517" s="768">
        <f t="shared" si="509"/>
        <v>0</v>
      </c>
      <c r="BT517" s="768">
        <f t="shared" si="510"/>
        <v>0</v>
      </c>
      <c r="BU517" s="771">
        <f t="shared" si="511"/>
        <v>0</v>
      </c>
      <c r="BV517" s="772"/>
      <c r="BW517" s="640"/>
      <c r="BX517" s="643"/>
      <c r="BY517" s="764"/>
      <c r="BZ517" s="640"/>
      <c r="CA517" s="641"/>
      <c r="CB517" s="772"/>
      <c r="CC517" s="640"/>
      <c r="CD517" s="641"/>
      <c r="CE517" s="773">
        <f t="shared" si="512"/>
        <v>0</v>
      </c>
      <c r="CF517" s="774">
        <f t="shared" si="513"/>
        <v>0</v>
      </c>
      <c r="CG517" s="775">
        <f t="shared" si="514"/>
        <v>0</v>
      </c>
      <c r="CH517" s="772"/>
      <c r="CI517" s="640"/>
      <c r="CJ517" s="776"/>
      <c r="CK517" s="872">
        <v>1324</v>
      </c>
      <c r="CL517" s="720">
        <v>1375</v>
      </c>
      <c r="CM517" s="764">
        <v>1391</v>
      </c>
      <c r="CN517" s="764">
        <v>1218</v>
      </c>
      <c r="CO517" s="640">
        <v>1574</v>
      </c>
      <c r="CP517" s="639">
        <v>1630</v>
      </c>
      <c r="CQ517" s="877">
        <v>865</v>
      </c>
      <c r="CR517" s="646">
        <v>869</v>
      </c>
      <c r="CS517" s="646">
        <v>923</v>
      </c>
      <c r="CT517" s="646">
        <v>975</v>
      </c>
      <c r="CU517" s="646">
        <v>1012</v>
      </c>
      <c r="CV517" s="764">
        <v>908</v>
      </c>
      <c r="CW517" s="640">
        <v>970</v>
      </c>
      <c r="CX517" s="639">
        <v>1028</v>
      </c>
      <c r="CY517" s="877"/>
      <c r="CZ517" s="720"/>
      <c r="DA517" s="646">
        <v>3</v>
      </c>
      <c r="DB517" s="720">
        <v>10</v>
      </c>
      <c r="DC517" s="720">
        <v>12</v>
      </c>
      <c r="DD517" s="640">
        <v>4</v>
      </c>
      <c r="DE517" s="640"/>
      <c r="DF517" s="641"/>
      <c r="DG517" s="892">
        <f t="shared" si="532"/>
        <v>865</v>
      </c>
      <c r="DH517" s="884">
        <f t="shared" si="515"/>
        <v>865</v>
      </c>
      <c r="DI517" s="883">
        <f t="shared" si="533"/>
        <v>869</v>
      </c>
      <c r="DJ517" s="884">
        <f t="shared" si="516"/>
        <v>869</v>
      </c>
      <c r="DK517" s="883">
        <f t="shared" si="534"/>
        <v>920</v>
      </c>
      <c r="DL517" s="884">
        <f t="shared" si="517"/>
        <v>920</v>
      </c>
      <c r="DM517" s="888">
        <f t="shared" si="538"/>
        <v>965</v>
      </c>
      <c r="DN517" s="886">
        <f t="shared" si="518"/>
        <v>965</v>
      </c>
      <c r="DO517" s="886">
        <f t="shared" si="539"/>
        <v>965</v>
      </c>
      <c r="DP517" s="888">
        <f t="shared" si="535"/>
        <v>1000</v>
      </c>
      <c r="DQ517" s="886">
        <f t="shared" si="519"/>
        <v>1000</v>
      </c>
      <c r="DR517" s="886">
        <f t="shared" si="540"/>
        <v>1000</v>
      </c>
      <c r="DS517" s="888">
        <f t="shared" si="536"/>
        <v>904</v>
      </c>
      <c r="DT517" s="886">
        <f t="shared" si="520"/>
        <v>904</v>
      </c>
      <c r="DU517" s="886">
        <f t="shared" si="541"/>
        <v>904</v>
      </c>
      <c r="DV517" s="886">
        <f t="shared" si="521"/>
        <v>904</v>
      </c>
      <c r="DW517" s="888">
        <f t="shared" si="537"/>
        <v>970</v>
      </c>
      <c r="DX517" s="886">
        <f t="shared" si="522"/>
        <v>970</v>
      </c>
      <c r="DY517" s="886">
        <f t="shared" si="523"/>
        <v>970</v>
      </c>
      <c r="DZ517" s="954">
        <f t="shared" si="542"/>
        <v>1028</v>
      </c>
      <c r="EA517" s="885">
        <f t="shared" si="524"/>
        <v>1028</v>
      </c>
      <c r="EB517" s="885">
        <f t="shared" si="525"/>
        <v>1028</v>
      </c>
      <c r="EC517" s="772">
        <v>570</v>
      </c>
      <c r="ED517" s="640">
        <v>556</v>
      </c>
      <c r="EE517" s="642">
        <v>579</v>
      </c>
      <c r="EF517" s="764">
        <v>99</v>
      </c>
      <c r="EG517" s="640">
        <v>91</v>
      </c>
      <c r="EH517" s="642">
        <v>108</v>
      </c>
      <c r="EI517" s="774">
        <f t="shared" si="526"/>
        <v>235</v>
      </c>
      <c r="EJ517" s="774">
        <f t="shared" si="527"/>
        <v>323</v>
      </c>
      <c r="EK517" s="775">
        <f t="shared" si="528"/>
        <v>341</v>
      </c>
      <c r="EL517" s="772">
        <v>101</v>
      </c>
      <c r="EM517" s="767">
        <v>109</v>
      </c>
      <c r="EN517" s="642">
        <v>114</v>
      </c>
      <c r="EO517" s="772">
        <v>194</v>
      </c>
      <c r="EP517" s="640">
        <v>214</v>
      </c>
      <c r="EQ517" s="642">
        <v>198</v>
      </c>
      <c r="ER517" s="772">
        <v>266</v>
      </c>
      <c r="ES517" s="640">
        <v>261</v>
      </c>
      <c r="ET517" s="642">
        <v>247</v>
      </c>
      <c r="EU517" s="774">
        <f t="shared" si="529"/>
        <v>404</v>
      </c>
      <c r="EV517" s="774">
        <f t="shared" si="530"/>
        <v>416</v>
      </c>
      <c r="EW517" s="775">
        <f t="shared" si="531"/>
        <v>345</v>
      </c>
      <c r="EX517" s="772">
        <v>195</v>
      </c>
      <c r="EY517" s="767">
        <v>171</v>
      </c>
      <c r="EZ517" s="770">
        <v>169</v>
      </c>
    </row>
    <row r="518" spans="1:156">
      <c r="A518" s="621" t="s">
        <v>76</v>
      </c>
      <c r="B518" s="649" t="s">
        <v>708</v>
      </c>
      <c r="C518" s="846"/>
      <c r="D518" s="628">
        <v>227146</v>
      </c>
      <c r="E518" s="628">
        <v>8</v>
      </c>
      <c r="F518" s="762"/>
      <c r="G518" s="763"/>
      <c r="H518" s="763"/>
      <c r="I518" s="764"/>
      <c r="J518" s="764"/>
      <c r="K518" s="764"/>
      <c r="L518" s="641"/>
      <c r="M518" s="762"/>
      <c r="N518" s="763"/>
      <c r="O518" s="766"/>
      <c r="P518" s="766"/>
      <c r="Q518" s="763"/>
      <c r="R518" s="763"/>
      <c r="S518" s="763"/>
      <c r="T518" s="763"/>
      <c r="U518" s="763"/>
      <c r="V518" s="764"/>
      <c r="W518" s="640"/>
      <c r="X518" s="641"/>
      <c r="Y518" s="762"/>
      <c r="Z518" s="763"/>
      <c r="AA518" s="763"/>
      <c r="AB518" s="763"/>
      <c r="AC518" s="764"/>
      <c r="AD518" s="640"/>
      <c r="AE518" s="763"/>
      <c r="AF518" s="763"/>
      <c r="AG518" s="763"/>
      <c r="AH518" s="764"/>
      <c r="AI518" s="640"/>
      <c r="AJ518" s="641"/>
      <c r="AK518" s="892">
        <f t="shared" si="481"/>
        <v>0</v>
      </c>
      <c r="AL518" s="884">
        <f t="shared" si="482"/>
        <v>0</v>
      </c>
      <c r="AM518" s="883">
        <f t="shared" si="483"/>
        <v>0</v>
      </c>
      <c r="AN518" s="884">
        <f t="shared" si="484"/>
        <v>0</v>
      </c>
      <c r="AO518" s="883">
        <f t="shared" si="485"/>
        <v>0</v>
      </c>
      <c r="AP518" s="884">
        <f t="shared" si="486"/>
        <v>0</v>
      </c>
      <c r="AQ518" s="768">
        <f t="shared" si="487"/>
        <v>0</v>
      </c>
      <c r="AR518" s="883">
        <f t="shared" si="488"/>
        <v>0</v>
      </c>
      <c r="AS518" s="886">
        <f t="shared" si="489"/>
        <v>0</v>
      </c>
      <c r="AT518" s="888">
        <f t="shared" si="490"/>
        <v>0</v>
      </c>
      <c r="AU518" s="886">
        <f t="shared" si="491"/>
        <v>0</v>
      </c>
      <c r="AV518" s="886">
        <f t="shared" si="492"/>
        <v>0</v>
      </c>
      <c r="AW518" s="888">
        <f t="shared" si="493"/>
        <v>0</v>
      </c>
      <c r="AX518" s="886">
        <f t="shared" si="494"/>
        <v>0</v>
      </c>
      <c r="AY518" s="886">
        <f t="shared" si="495"/>
        <v>0</v>
      </c>
      <c r="AZ518" s="888">
        <f t="shared" si="496"/>
        <v>0</v>
      </c>
      <c r="BA518" s="884">
        <f t="shared" si="497"/>
        <v>0</v>
      </c>
      <c r="BB518" s="883">
        <f t="shared" si="498"/>
        <v>0</v>
      </c>
      <c r="BC518" s="884">
        <f t="shared" si="499"/>
        <v>0</v>
      </c>
      <c r="BD518" s="883">
        <f t="shared" si="500"/>
        <v>0</v>
      </c>
      <c r="BE518" s="886">
        <f t="shared" si="501"/>
        <v>0</v>
      </c>
      <c r="BF518" s="886">
        <f t="shared" si="502"/>
        <v>0</v>
      </c>
      <c r="BG518" s="888">
        <f t="shared" si="543"/>
        <v>0</v>
      </c>
      <c r="BH518" s="886">
        <f t="shared" si="504"/>
        <v>0</v>
      </c>
      <c r="BI518" s="886">
        <f t="shared" si="505"/>
        <v>0</v>
      </c>
      <c r="BJ518" s="890">
        <f t="shared" si="506"/>
        <v>0</v>
      </c>
      <c r="BK518" s="885">
        <f t="shared" si="507"/>
        <v>0</v>
      </c>
      <c r="BL518" s="885">
        <f t="shared" si="508"/>
        <v>0</v>
      </c>
      <c r="BM518" s="762"/>
      <c r="BN518" s="764"/>
      <c r="BO518" s="643"/>
      <c r="BP518" s="763"/>
      <c r="BQ518" s="764"/>
      <c r="BR518" s="643"/>
      <c r="BS518" s="768">
        <f t="shared" si="509"/>
        <v>0</v>
      </c>
      <c r="BT518" s="768">
        <f t="shared" si="510"/>
        <v>0</v>
      </c>
      <c r="BU518" s="771">
        <f t="shared" si="511"/>
        <v>0</v>
      </c>
      <c r="BV518" s="772"/>
      <c r="BW518" s="640"/>
      <c r="BX518" s="643"/>
      <c r="BY518" s="764"/>
      <c r="BZ518" s="640"/>
      <c r="CA518" s="641"/>
      <c r="CB518" s="772"/>
      <c r="CC518" s="640"/>
      <c r="CD518" s="641"/>
      <c r="CE518" s="773">
        <f t="shared" si="512"/>
        <v>0</v>
      </c>
      <c r="CF518" s="774">
        <f t="shared" si="513"/>
        <v>0</v>
      </c>
      <c r="CG518" s="775">
        <f t="shared" si="514"/>
        <v>0</v>
      </c>
      <c r="CH518" s="772"/>
      <c r="CI518" s="640"/>
      <c r="CJ518" s="776"/>
      <c r="CK518" s="872">
        <v>1461</v>
      </c>
      <c r="CL518" s="720">
        <v>1641</v>
      </c>
      <c r="CM518" s="764">
        <v>1577</v>
      </c>
      <c r="CN518" s="764">
        <v>1749</v>
      </c>
      <c r="CO518" s="640">
        <v>2099</v>
      </c>
      <c r="CP518" s="639">
        <v>2318</v>
      </c>
      <c r="CQ518" s="877">
        <v>1106</v>
      </c>
      <c r="CR518" s="646">
        <v>1103</v>
      </c>
      <c r="CS518" s="646">
        <v>1068</v>
      </c>
      <c r="CT518" s="646">
        <v>1224</v>
      </c>
      <c r="CU518" s="646">
        <v>1040</v>
      </c>
      <c r="CV518" s="764">
        <v>1350</v>
      </c>
      <c r="CW518" s="640">
        <v>1591</v>
      </c>
      <c r="CX518" s="639">
        <v>1716</v>
      </c>
      <c r="CY518" s="877"/>
      <c r="CZ518" s="720"/>
      <c r="DA518" s="646">
        <v>9</v>
      </c>
      <c r="DB518" s="720">
        <v>10</v>
      </c>
      <c r="DC518" s="720">
        <v>18</v>
      </c>
      <c r="DD518" s="640">
        <v>11</v>
      </c>
      <c r="DE518" s="640"/>
      <c r="DF518" s="641"/>
      <c r="DG518" s="892">
        <f t="shared" si="532"/>
        <v>1106</v>
      </c>
      <c r="DH518" s="884">
        <f t="shared" si="515"/>
        <v>1106</v>
      </c>
      <c r="DI518" s="883">
        <f t="shared" si="533"/>
        <v>1103</v>
      </c>
      <c r="DJ518" s="884">
        <f t="shared" si="516"/>
        <v>1103</v>
      </c>
      <c r="DK518" s="883">
        <f t="shared" si="534"/>
        <v>1059</v>
      </c>
      <c r="DL518" s="884">
        <f t="shared" si="517"/>
        <v>1059</v>
      </c>
      <c r="DM518" s="888">
        <f t="shared" si="538"/>
        <v>1214</v>
      </c>
      <c r="DN518" s="886">
        <f t="shared" si="518"/>
        <v>1214</v>
      </c>
      <c r="DO518" s="886">
        <f t="shared" si="539"/>
        <v>1214</v>
      </c>
      <c r="DP518" s="888">
        <f t="shared" si="535"/>
        <v>1022</v>
      </c>
      <c r="DQ518" s="886">
        <f t="shared" si="519"/>
        <v>1022</v>
      </c>
      <c r="DR518" s="886">
        <f t="shared" si="540"/>
        <v>1022</v>
      </c>
      <c r="DS518" s="888">
        <f t="shared" si="536"/>
        <v>1339</v>
      </c>
      <c r="DT518" s="886">
        <f t="shared" si="520"/>
        <v>1339</v>
      </c>
      <c r="DU518" s="886">
        <f t="shared" si="541"/>
        <v>1339</v>
      </c>
      <c r="DV518" s="886">
        <f t="shared" si="521"/>
        <v>1339</v>
      </c>
      <c r="DW518" s="888">
        <f t="shared" si="537"/>
        <v>1591</v>
      </c>
      <c r="DX518" s="886">
        <f t="shared" si="522"/>
        <v>1591</v>
      </c>
      <c r="DY518" s="886">
        <f t="shared" si="523"/>
        <v>1591</v>
      </c>
      <c r="DZ518" s="954">
        <f t="shared" si="542"/>
        <v>1716</v>
      </c>
      <c r="EA518" s="885">
        <f t="shared" si="524"/>
        <v>1716</v>
      </c>
      <c r="EB518" s="885">
        <f t="shared" si="525"/>
        <v>1716</v>
      </c>
      <c r="EC518" s="772">
        <v>762</v>
      </c>
      <c r="ED518" s="640">
        <v>873</v>
      </c>
      <c r="EE518" s="642">
        <v>927</v>
      </c>
      <c r="EF518" s="764">
        <v>176</v>
      </c>
      <c r="EG518" s="640">
        <v>193</v>
      </c>
      <c r="EH518" s="642">
        <v>228</v>
      </c>
      <c r="EI518" s="774">
        <f t="shared" si="526"/>
        <v>401</v>
      </c>
      <c r="EJ518" s="774">
        <f t="shared" si="527"/>
        <v>525</v>
      </c>
      <c r="EK518" s="775">
        <f t="shared" si="528"/>
        <v>561</v>
      </c>
      <c r="EL518" s="772">
        <v>182</v>
      </c>
      <c r="EM518" s="767">
        <v>162</v>
      </c>
      <c r="EN518" s="642">
        <v>238</v>
      </c>
      <c r="EO518" s="772">
        <v>152</v>
      </c>
      <c r="EP518" s="640">
        <v>92</v>
      </c>
      <c r="EQ518" s="642">
        <v>150</v>
      </c>
      <c r="ER518" s="772">
        <v>379</v>
      </c>
      <c r="ES518" s="640">
        <v>323</v>
      </c>
      <c r="ET518" s="642">
        <v>370</v>
      </c>
      <c r="EU518" s="774">
        <f t="shared" si="529"/>
        <v>501</v>
      </c>
      <c r="EV518" s="774">
        <f t="shared" si="530"/>
        <v>445</v>
      </c>
      <c r="EW518" s="775">
        <f t="shared" si="531"/>
        <v>581</v>
      </c>
      <c r="EX518" s="772">
        <v>215</v>
      </c>
      <c r="EY518" s="767">
        <v>206</v>
      </c>
      <c r="EZ518" s="770">
        <v>204</v>
      </c>
    </row>
    <row r="519" spans="1:156">
      <c r="A519" s="621" t="s">
        <v>76</v>
      </c>
      <c r="B519" s="627" t="s">
        <v>709</v>
      </c>
      <c r="C519" s="846"/>
      <c r="D519" s="628">
        <v>227191</v>
      </c>
      <c r="E519" s="628">
        <v>8</v>
      </c>
      <c r="F519" s="762"/>
      <c r="G519" s="763"/>
      <c r="H519" s="763"/>
      <c r="I519" s="764"/>
      <c r="J519" s="764"/>
      <c r="K519" s="764"/>
      <c r="L519" s="641"/>
      <c r="M519" s="762"/>
      <c r="N519" s="763"/>
      <c r="O519" s="766"/>
      <c r="P519" s="766"/>
      <c r="Q519" s="763"/>
      <c r="R519" s="763"/>
      <c r="S519" s="763"/>
      <c r="T519" s="763"/>
      <c r="U519" s="763"/>
      <c r="V519" s="764"/>
      <c r="W519" s="640"/>
      <c r="X519" s="641"/>
      <c r="Y519" s="762"/>
      <c r="Z519" s="763"/>
      <c r="AA519" s="763"/>
      <c r="AB519" s="763"/>
      <c r="AC519" s="764"/>
      <c r="AD519" s="640"/>
      <c r="AE519" s="763"/>
      <c r="AF519" s="763"/>
      <c r="AG519" s="763"/>
      <c r="AH519" s="764"/>
      <c r="AI519" s="640"/>
      <c r="AJ519" s="641"/>
      <c r="AK519" s="892">
        <f t="shared" ref="AK519:AK582" si="544">IF(M519&gt;0,M519-Y519, )</f>
        <v>0</v>
      </c>
      <c r="AL519" s="884">
        <f t="shared" ref="AL519:AL582" si="545">IF(CH519&gt;0,AK519,)</f>
        <v>0</v>
      </c>
      <c r="AM519" s="883">
        <f t="shared" ref="AM519:AM582" si="546">IF(N519&gt;0,N519-Z519, )</f>
        <v>0</v>
      </c>
      <c r="AN519" s="884">
        <f t="shared" ref="AN519:AN582" si="547">IF(CI519&gt;0,AM519,)</f>
        <v>0</v>
      </c>
      <c r="AO519" s="883">
        <f t="shared" ref="AO519:AO582" si="548">IF(O519&gt;0,O519-AA519, )</f>
        <v>0</v>
      </c>
      <c r="AP519" s="884">
        <f t="shared" ref="AP519:AP582" si="549">IF(CJ519&gt;0,AO519,)</f>
        <v>0</v>
      </c>
      <c r="AQ519" s="768">
        <f t="shared" ref="AQ519:AQ582" si="550">IF(P519&gt;0,P519-AB519, )</f>
        <v>0</v>
      </c>
      <c r="AR519" s="883">
        <f t="shared" ref="AR519:AR582" si="551">IF(Q519&gt;0,Q519-AC519, )</f>
        <v>0</v>
      </c>
      <c r="AS519" s="886">
        <f t="shared" ref="AS519:AS582" si="552">IF(BV519&gt;0,AR519,)</f>
        <v>0</v>
      </c>
      <c r="AT519" s="888">
        <f t="shared" ref="AT519:AT582" si="553">IF(R519&gt;0,R519-AD519, )</f>
        <v>0</v>
      </c>
      <c r="AU519" s="886">
        <f t="shared" ref="AU519:AU582" si="554">IF(F519&gt;0,AT519,)</f>
        <v>0</v>
      </c>
      <c r="AV519" s="886">
        <f t="shared" ref="AV519:AV582" si="555">IF(BW519&gt;0,AT519,)</f>
        <v>0</v>
      </c>
      <c r="AW519" s="888">
        <f t="shared" ref="AW519:AW582" si="556">IF(S519&gt;0,S519-AE519, )</f>
        <v>0</v>
      </c>
      <c r="AX519" s="886">
        <f t="shared" ref="AX519:AX582" si="557">IF(G519&gt;0,AW519,)</f>
        <v>0</v>
      </c>
      <c r="AY519" s="886">
        <f t="shared" ref="AY519:AY582" si="558">IF(BX519&gt;0,AW519,)</f>
        <v>0</v>
      </c>
      <c r="AZ519" s="888">
        <f t="shared" ref="AZ519:AZ582" si="559">IF(T519&gt;0,T519-AF519, )</f>
        <v>0</v>
      </c>
      <c r="BA519" s="884">
        <f t="shared" ref="BA519:BA582" si="560">IF(H519&gt;0,AZ519,)</f>
        <v>0</v>
      </c>
      <c r="BB519" s="883">
        <f t="shared" ref="BB519:BB582" si="561">IF(U519&gt;0,U519-AG519, )</f>
        <v>0</v>
      </c>
      <c r="BC519" s="884">
        <f t="shared" ref="BC519:BC582" si="562">IF(I519&gt;0,BB519,)</f>
        <v>0</v>
      </c>
      <c r="BD519" s="883">
        <f t="shared" ref="BD519:BD582" si="563">IF(V519&gt;0,V519-AH519, )</f>
        <v>0</v>
      </c>
      <c r="BE519" s="886">
        <f t="shared" ref="BE519:BE582" si="564">IF(J519&gt;0,BD519,)</f>
        <v>0</v>
      </c>
      <c r="BF519" s="886">
        <f t="shared" ref="BF519:BF582" si="565">IF(BM519&gt;0,BD519,0)</f>
        <v>0</v>
      </c>
      <c r="BG519" s="888">
        <f t="shared" si="543"/>
        <v>0</v>
      </c>
      <c r="BH519" s="886">
        <f t="shared" ref="BH519:BH582" si="566">IF(K519&gt;0,BG519,)</f>
        <v>0</v>
      </c>
      <c r="BI519" s="886">
        <f t="shared" ref="BI519:BI582" si="567">IF(BN519&gt;0,BG519,)</f>
        <v>0</v>
      </c>
      <c r="BJ519" s="890">
        <f t="shared" ref="BJ519:BJ582" si="568">IF(X519&gt;0,X519-AJ519, )</f>
        <v>0</v>
      </c>
      <c r="BK519" s="885">
        <f t="shared" ref="BK519:BK582" si="569">IF(L519&gt;0,BJ519,)</f>
        <v>0</v>
      </c>
      <c r="BL519" s="885">
        <f t="shared" ref="BL519:BL582" si="570">IF(BO519&gt;0,BJ519,)</f>
        <v>0</v>
      </c>
      <c r="BM519" s="762"/>
      <c r="BN519" s="764"/>
      <c r="BO519" s="643"/>
      <c r="BP519" s="763"/>
      <c r="BQ519" s="764"/>
      <c r="BR519" s="643"/>
      <c r="BS519" s="768">
        <f t="shared" ref="BS519:BS582" si="571">IF(BF519=" "," ",(BF519-BM519-BP519))</f>
        <v>0</v>
      </c>
      <c r="BT519" s="768">
        <f t="shared" ref="BT519:BT582" si="572">IF(BI519=" "," ",(BI519-BN519-BQ519))</f>
        <v>0</v>
      </c>
      <c r="BU519" s="771">
        <f t="shared" ref="BU519:BU582" si="573">IF(BL519=" "," ",(BL519-BO519-BR519))</f>
        <v>0</v>
      </c>
      <c r="BV519" s="772"/>
      <c r="BW519" s="640"/>
      <c r="BX519" s="643"/>
      <c r="BY519" s="764"/>
      <c r="BZ519" s="640"/>
      <c r="CA519" s="641"/>
      <c r="CB519" s="772"/>
      <c r="CC519" s="640"/>
      <c r="CD519" s="641"/>
      <c r="CE519" s="773">
        <f t="shared" ref="CE519:CE582" si="574">IF(AS519=" ","",(AS519-SUM(BV519,BY519,CB519)))</f>
        <v>0</v>
      </c>
      <c r="CF519" s="774">
        <f t="shared" ref="CF519:CF582" si="575">IF(AV519=" ","",(AV519-SUM(BW519,BZ519,CC519)))</f>
        <v>0</v>
      </c>
      <c r="CG519" s="775">
        <f t="shared" ref="CG519:CG582" si="576">IF(AY519=" ","",(AY519-SUM(BX519,CA519,CD519)))</f>
        <v>0</v>
      </c>
      <c r="CH519" s="772"/>
      <c r="CI519" s="640"/>
      <c r="CJ519" s="776"/>
      <c r="CK519" s="872">
        <v>2008</v>
      </c>
      <c r="CL519" s="720">
        <v>1989</v>
      </c>
      <c r="CM519" s="764">
        <v>2031</v>
      </c>
      <c r="CN519" s="764">
        <v>2241</v>
      </c>
      <c r="CO519" s="640">
        <v>1908</v>
      </c>
      <c r="CP519" s="639">
        <v>2075</v>
      </c>
      <c r="CQ519" s="877">
        <v>772</v>
      </c>
      <c r="CR519" s="646">
        <v>788</v>
      </c>
      <c r="CS519" s="646">
        <v>743</v>
      </c>
      <c r="CT519" s="646">
        <v>768</v>
      </c>
      <c r="CU519" s="646">
        <v>842</v>
      </c>
      <c r="CV519" s="764">
        <v>851</v>
      </c>
      <c r="CW519" s="640">
        <v>822</v>
      </c>
      <c r="CX519" s="642">
        <v>884</v>
      </c>
      <c r="CY519" s="877"/>
      <c r="CZ519" s="720"/>
      <c r="DA519" s="646">
        <v>3</v>
      </c>
      <c r="DB519" s="720">
        <v>7</v>
      </c>
      <c r="DC519" s="720">
        <v>6</v>
      </c>
      <c r="DD519" s="640">
        <v>2</v>
      </c>
      <c r="DE519" s="640"/>
      <c r="DF519" s="641"/>
      <c r="DG519" s="892">
        <f t="shared" si="532"/>
        <v>772</v>
      </c>
      <c r="DH519" s="884">
        <f t="shared" ref="DH519:DH582" si="577">IF(EX519&gt;0,DG519,)</f>
        <v>772</v>
      </c>
      <c r="DI519" s="883">
        <f t="shared" si="533"/>
        <v>788</v>
      </c>
      <c r="DJ519" s="884">
        <f t="shared" ref="DJ519:DJ582" si="578">IF(EY519&gt;0,DI519,)</f>
        <v>788</v>
      </c>
      <c r="DK519" s="883">
        <f t="shared" si="534"/>
        <v>740</v>
      </c>
      <c r="DL519" s="884">
        <f t="shared" ref="DL519:DL582" si="579">IF(EZ519&gt;0,DK519,)</f>
        <v>740</v>
      </c>
      <c r="DM519" s="888">
        <f t="shared" si="538"/>
        <v>761</v>
      </c>
      <c r="DN519" s="886">
        <f t="shared" si="518"/>
        <v>761</v>
      </c>
      <c r="DO519" s="886">
        <f t="shared" si="539"/>
        <v>761</v>
      </c>
      <c r="DP519" s="888">
        <f t="shared" si="535"/>
        <v>836</v>
      </c>
      <c r="DQ519" s="886">
        <f t="shared" si="519"/>
        <v>836</v>
      </c>
      <c r="DR519" s="886">
        <f t="shared" si="540"/>
        <v>836</v>
      </c>
      <c r="DS519" s="888">
        <f t="shared" si="536"/>
        <v>849</v>
      </c>
      <c r="DT519" s="886">
        <f t="shared" si="520"/>
        <v>849</v>
      </c>
      <c r="DU519" s="886">
        <f t="shared" si="541"/>
        <v>849</v>
      </c>
      <c r="DV519" s="886">
        <f t="shared" si="521"/>
        <v>849</v>
      </c>
      <c r="DW519" s="888">
        <f t="shared" si="537"/>
        <v>822</v>
      </c>
      <c r="DX519" s="886">
        <f t="shared" si="522"/>
        <v>822</v>
      </c>
      <c r="DY519" s="886">
        <f t="shared" si="523"/>
        <v>822</v>
      </c>
      <c r="DZ519" s="954">
        <f t="shared" si="542"/>
        <v>884</v>
      </c>
      <c r="EA519" s="885">
        <f t="shared" si="524"/>
        <v>884</v>
      </c>
      <c r="EB519" s="885">
        <f t="shared" si="525"/>
        <v>884</v>
      </c>
      <c r="EC519" s="772">
        <v>503</v>
      </c>
      <c r="ED519" s="640">
        <v>456</v>
      </c>
      <c r="EE519" s="642">
        <v>495</v>
      </c>
      <c r="EF519" s="764">
        <v>87</v>
      </c>
      <c r="EG519" s="640">
        <v>91</v>
      </c>
      <c r="EH519" s="642">
        <v>94</v>
      </c>
      <c r="EI519" s="774">
        <f t="shared" si="526"/>
        <v>259</v>
      </c>
      <c r="EJ519" s="774">
        <f t="shared" si="527"/>
        <v>275</v>
      </c>
      <c r="EK519" s="775">
        <f t="shared" si="528"/>
        <v>295</v>
      </c>
      <c r="EL519" s="772">
        <v>71</v>
      </c>
      <c r="EM519" s="767">
        <v>78</v>
      </c>
      <c r="EN519" s="642">
        <v>106</v>
      </c>
      <c r="EO519" s="772">
        <v>149</v>
      </c>
      <c r="EP519" s="640">
        <v>127</v>
      </c>
      <c r="EQ519" s="642">
        <v>130</v>
      </c>
      <c r="ER519" s="772">
        <v>271</v>
      </c>
      <c r="ES519" s="640">
        <v>267</v>
      </c>
      <c r="ET519" s="642">
        <v>225</v>
      </c>
      <c r="EU519" s="774">
        <f t="shared" si="529"/>
        <v>270</v>
      </c>
      <c r="EV519" s="774">
        <f t="shared" si="530"/>
        <v>364</v>
      </c>
      <c r="EW519" s="775">
        <f t="shared" si="531"/>
        <v>388</v>
      </c>
      <c r="EX519" s="772">
        <v>90</v>
      </c>
      <c r="EY519" s="767">
        <v>103</v>
      </c>
      <c r="EZ519" s="770">
        <v>97</v>
      </c>
    </row>
    <row r="520" spans="1:156">
      <c r="A520" s="621" t="s">
        <v>76</v>
      </c>
      <c r="B520" s="622" t="s">
        <v>710</v>
      </c>
      <c r="C520" s="846"/>
      <c r="D520" s="628">
        <v>420398</v>
      </c>
      <c r="E520" s="628">
        <v>8</v>
      </c>
      <c r="F520" s="762"/>
      <c r="G520" s="763"/>
      <c r="H520" s="763"/>
      <c r="I520" s="764"/>
      <c r="J520" s="764"/>
      <c r="K520" s="764"/>
      <c r="L520" s="641"/>
      <c r="M520" s="762"/>
      <c r="N520" s="763"/>
      <c r="O520" s="766"/>
      <c r="P520" s="766"/>
      <c r="Q520" s="763"/>
      <c r="R520" s="763"/>
      <c r="S520" s="763"/>
      <c r="T520" s="763"/>
      <c r="U520" s="763"/>
      <c r="V520" s="764"/>
      <c r="W520" s="640"/>
      <c r="X520" s="641"/>
      <c r="Y520" s="762"/>
      <c r="Z520" s="763"/>
      <c r="AA520" s="763"/>
      <c r="AB520" s="763"/>
      <c r="AC520" s="764"/>
      <c r="AD520" s="640"/>
      <c r="AE520" s="763"/>
      <c r="AF520" s="763"/>
      <c r="AG520" s="763"/>
      <c r="AH520" s="764"/>
      <c r="AI520" s="640"/>
      <c r="AJ520" s="641"/>
      <c r="AK520" s="892">
        <f t="shared" si="544"/>
        <v>0</v>
      </c>
      <c r="AL520" s="884">
        <f t="shared" si="545"/>
        <v>0</v>
      </c>
      <c r="AM520" s="883">
        <f t="shared" si="546"/>
        <v>0</v>
      </c>
      <c r="AN520" s="884">
        <f t="shared" si="547"/>
        <v>0</v>
      </c>
      <c r="AO520" s="883">
        <f t="shared" si="548"/>
        <v>0</v>
      </c>
      <c r="AP520" s="884">
        <f t="shared" si="549"/>
        <v>0</v>
      </c>
      <c r="AQ520" s="768">
        <f t="shared" si="550"/>
        <v>0</v>
      </c>
      <c r="AR520" s="883">
        <f t="shared" si="551"/>
        <v>0</v>
      </c>
      <c r="AS520" s="886">
        <f t="shared" si="552"/>
        <v>0</v>
      </c>
      <c r="AT520" s="888">
        <f t="shared" si="553"/>
        <v>0</v>
      </c>
      <c r="AU520" s="886">
        <f t="shared" si="554"/>
        <v>0</v>
      </c>
      <c r="AV520" s="886">
        <f t="shared" si="555"/>
        <v>0</v>
      </c>
      <c r="AW520" s="888">
        <f t="shared" si="556"/>
        <v>0</v>
      </c>
      <c r="AX520" s="886">
        <f t="shared" si="557"/>
        <v>0</v>
      </c>
      <c r="AY520" s="886">
        <f t="shared" si="558"/>
        <v>0</v>
      </c>
      <c r="AZ520" s="888">
        <f t="shared" si="559"/>
        <v>0</v>
      </c>
      <c r="BA520" s="884">
        <f t="shared" si="560"/>
        <v>0</v>
      </c>
      <c r="BB520" s="883">
        <f t="shared" si="561"/>
        <v>0</v>
      </c>
      <c r="BC520" s="884">
        <f t="shared" si="562"/>
        <v>0</v>
      </c>
      <c r="BD520" s="883">
        <f t="shared" si="563"/>
        <v>0</v>
      </c>
      <c r="BE520" s="886">
        <f t="shared" si="564"/>
        <v>0</v>
      </c>
      <c r="BF520" s="886">
        <f t="shared" si="565"/>
        <v>0</v>
      </c>
      <c r="BG520" s="888">
        <f t="shared" si="543"/>
        <v>0</v>
      </c>
      <c r="BH520" s="886">
        <f t="shared" si="566"/>
        <v>0</v>
      </c>
      <c r="BI520" s="886">
        <f t="shared" si="567"/>
        <v>0</v>
      </c>
      <c r="BJ520" s="890">
        <f t="shared" si="568"/>
        <v>0</v>
      </c>
      <c r="BK520" s="885">
        <f t="shared" si="569"/>
        <v>0</v>
      </c>
      <c r="BL520" s="885">
        <f t="shared" si="570"/>
        <v>0</v>
      </c>
      <c r="BM520" s="762"/>
      <c r="BN520" s="764"/>
      <c r="BO520" s="643"/>
      <c r="BP520" s="763"/>
      <c r="BQ520" s="764"/>
      <c r="BR520" s="643"/>
      <c r="BS520" s="768">
        <f t="shared" si="571"/>
        <v>0</v>
      </c>
      <c r="BT520" s="768">
        <f t="shared" si="572"/>
        <v>0</v>
      </c>
      <c r="BU520" s="771">
        <f t="shared" si="573"/>
        <v>0</v>
      </c>
      <c r="BV520" s="772"/>
      <c r="BW520" s="640"/>
      <c r="BX520" s="643"/>
      <c r="BY520" s="764"/>
      <c r="BZ520" s="640"/>
      <c r="CA520" s="641"/>
      <c r="CB520" s="772"/>
      <c r="CC520" s="640"/>
      <c r="CD520" s="641"/>
      <c r="CE520" s="773">
        <f t="shared" si="574"/>
        <v>0</v>
      </c>
      <c r="CF520" s="774">
        <f t="shared" si="575"/>
        <v>0</v>
      </c>
      <c r="CG520" s="775">
        <f t="shared" si="576"/>
        <v>0</v>
      </c>
      <c r="CH520" s="772"/>
      <c r="CI520" s="640"/>
      <c r="CJ520" s="776"/>
      <c r="CK520" s="872">
        <v>1491</v>
      </c>
      <c r="CL520" s="720">
        <v>1645</v>
      </c>
      <c r="CM520" s="764">
        <v>1520</v>
      </c>
      <c r="CN520" s="764">
        <v>1901</v>
      </c>
      <c r="CO520" s="640">
        <v>2313</v>
      </c>
      <c r="CP520" s="639">
        <v>2619</v>
      </c>
      <c r="CQ520" s="877">
        <v>733</v>
      </c>
      <c r="CR520" s="646">
        <v>640</v>
      </c>
      <c r="CS520" s="646">
        <v>676</v>
      </c>
      <c r="CT520" s="646">
        <v>577</v>
      </c>
      <c r="CU520" s="646">
        <v>563</v>
      </c>
      <c r="CV520" s="764">
        <v>636</v>
      </c>
      <c r="CW520" s="640">
        <v>764</v>
      </c>
      <c r="CX520" s="639">
        <v>1641</v>
      </c>
      <c r="CY520" s="877"/>
      <c r="CZ520" s="720"/>
      <c r="DA520" s="646">
        <v>6</v>
      </c>
      <c r="DB520" s="720">
        <v>8</v>
      </c>
      <c r="DC520" s="720">
        <v>13</v>
      </c>
      <c r="DD520" s="640">
        <v>16</v>
      </c>
      <c r="DE520" s="640"/>
      <c r="DF520" s="641"/>
      <c r="DG520" s="892">
        <f t="shared" si="532"/>
        <v>733</v>
      </c>
      <c r="DH520" s="884">
        <f t="shared" si="577"/>
        <v>733</v>
      </c>
      <c r="DI520" s="883">
        <f t="shared" si="533"/>
        <v>640</v>
      </c>
      <c r="DJ520" s="884">
        <f t="shared" si="578"/>
        <v>640</v>
      </c>
      <c r="DK520" s="883">
        <f t="shared" si="534"/>
        <v>670</v>
      </c>
      <c r="DL520" s="884">
        <f t="shared" si="579"/>
        <v>670</v>
      </c>
      <c r="DM520" s="888">
        <f t="shared" si="538"/>
        <v>569</v>
      </c>
      <c r="DN520" s="886">
        <f t="shared" ref="DN520:DN583" si="580">IF(CT520&gt;0,DM520,)</f>
        <v>569</v>
      </c>
      <c r="DO520" s="886">
        <f t="shared" si="539"/>
        <v>569</v>
      </c>
      <c r="DP520" s="888">
        <f t="shared" si="535"/>
        <v>550</v>
      </c>
      <c r="DQ520" s="886">
        <f t="shared" ref="DQ520:DQ583" si="581">IF(CU520&gt;0,DP520,)</f>
        <v>550</v>
      </c>
      <c r="DR520" s="886">
        <f t="shared" si="540"/>
        <v>550</v>
      </c>
      <c r="DS520" s="888">
        <f t="shared" si="536"/>
        <v>620</v>
      </c>
      <c r="DT520" s="886">
        <f t="shared" ref="DT520:DT583" si="582">IF(CV520&gt;0,DS520,)</f>
        <v>620</v>
      </c>
      <c r="DU520" s="886">
        <f t="shared" si="541"/>
        <v>620</v>
      </c>
      <c r="DV520" s="886">
        <f t="shared" ref="DV520:DV583" si="583">IF(EC520&gt;0,DS520,)</f>
        <v>620</v>
      </c>
      <c r="DW520" s="888">
        <f t="shared" si="537"/>
        <v>764</v>
      </c>
      <c r="DX520" s="886">
        <f t="shared" ref="DX520:DX583" si="584">IF(ED520&gt;0,DW520,)</f>
        <v>764</v>
      </c>
      <c r="DY520" s="886">
        <f t="shared" ref="DY520:DY583" si="585">IF(ED520&gt;0,DW520,)</f>
        <v>764</v>
      </c>
      <c r="DZ520" s="954">
        <f t="shared" si="542"/>
        <v>1641</v>
      </c>
      <c r="EA520" s="885">
        <f t="shared" ref="EA520:EA583" si="586">IF(EE520&gt;0,DZ520,)</f>
        <v>1641</v>
      </c>
      <c r="EB520" s="885">
        <f t="shared" ref="EB520:EB583" si="587">IF(EE520&gt;0,DZ520,)</f>
        <v>1641</v>
      </c>
      <c r="EC520" s="772">
        <v>459</v>
      </c>
      <c r="ED520" s="640">
        <v>524</v>
      </c>
      <c r="EE520" s="639">
        <v>1020</v>
      </c>
      <c r="EF520" s="764">
        <v>37</v>
      </c>
      <c r="EG520" s="640">
        <v>57</v>
      </c>
      <c r="EH520" s="642">
        <v>106</v>
      </c>
      <c r="EI520" s="774">
        <f t="shared" ref="EI520:EI583" si="588">IF(DT520="","",(DT520-EC520-EF520))</f>
        <v>124</v>
      </c>
      <c r="EJ520" s="774">
        <f t="shared" ref="EJ520:EJ583" si="589">IF(DX520="","",(DX520-ED520-EG520))</f>
        <v>183</v>
      </c>
      <c r="EK520" s="775">
        <f t="shared" ref="EK520:EK583" si="590">IF(EA520="","",(EA520-EE520-EH520))</f>
        <v>515</v>
      </c>
      <c r="EL520" s="772">
        <v>65</v>
      </c>
      <c r="EM520" s="767">
        <v>82</v>
      </c>
      <c r="EN520" s="642">
        <v>76</v>
      </c>
      <c r="EO520" s="772">
        <v>133</v>
      </c>
      <c r="EP520" s="640">
        <v>122</v>
      </c>
      <c r="EQ520" s="642">
        <v>136</v>
      </c>
      <c r="ER520" s="772">
        <v>158</v>
      </c>
      <c r="ES520" s="640">
        <v>121</v>
      </c>
      <c r="ET520" s="642">
        <v>146</v>
      </c>
      <c r="EU520" s="774">
        <f t="shared" ref="EU520:EU583" si="591">IF(DO520="","",(DO520-SUM(EL520,EO520,ER520)))</f>
        <v>213</v>
      </c>
      <c r="EV520" s="774">
        <f t="shared" ref="EV520:EV583" si="592">IF(DR520="","",(DR520-SUM(EM520,EP520,ES520)))</f>
        <v>225</v>
      </c>
      <c r="EW520" s="775">
        <f t="shared" ref="EW520:EW583" si="593">IF(DU520="","",(DU520-SUM(EN520,EQ520,ET520)))</f>
        <v>262</v>
      </c>
      <c r="EX520" s="772">
        <v>137</v>
      </c>
      <c r="EY520" s="767">
        <v>128</v>
      </c>
      <c r="EZ520" s="770">
        <v>123</v>
      </c>
    </row>
    <row r="521" spans="1:156">
      <c r="A521" s="621" t="s">
        <v>76</v>
      </c>
      <c r="B521" s="622" t="s">
        <v>711</v>
      </c>
      <c r="C521" s="846"/>
      <c r="D521" s="628">
        <v>246354</v>
      </c>
      <c r="E521" s="628">
        <v>8</v>
      </c>
      <c r="F521" s="762"/>
      <c r="G521" s="763"/>
      <c r="H521" s="763"/>
      <c r="I521" s="764"/>
      <c r="J521" s="764"/>
      <c r="K521" s="764"/>
      <c r="L521" s="641"/>
      <c r="M521" s="762"/>
      <c r="N521" s="763"/>
      <c r="O521" s="766"/>
      <c r="P521" s="766"/>
      <c r="Q521" s="763"/>
      <c r="R521" s="763"/>
      <c r="S521" s="763"/>
      <c r="T521" s="763"/>
      <c r="U521" s="763"/>
      <c r="V521" s="764"/>
      <c r="W521" s="640"/>
      <c r="X521" s="641"/>
      <c r="Y521" s="762"/>
      <c r="Z521" s="763"/>
      <c r="AA521" s="763"/>
      <c r="AB521" s="763"/>
      <c r="AC521" s="764"/>
      <c r="AD521" s="640"/>
      <c r="AE521" s="763"/>
      <c r="AF521" s="763"/>
      <c r="AG521" s="763"/>
      <c r="AH521" s="764"/>
      <c r="AI521" s="640"/>
      <c r="AJ521" s="641"/>
      <c r="AK521" s="892">
        <f t="shared" si="544"/>
        <v>0</v>
      </c>
      <c r="AL521" s="884">
        <f t="shared" si="545"/>
        <v>0</v>
      </c>
      <c r="AM521" s="883">
        <f t="shared" si="546"/>
        <v>0</v>
      </c>
      <c r="AN521" s="884">
        <f t="shared" si="547"/>
        <v>0</v>
      </c>
      <c r="AO521" s="883">
        <f t="shared" si="548"/>
        <v>0</v>
      </c>
      <c r="AP521" s="884">
        <f t="shared" si="549"/>
        <v>0</v>
      </c>
      <c r="AQ521" s="768">
        <f t="shared" si="550"/>
        <v>0</v>
      </c>
      <c r="AR521" s="883">
        <f t="shared" si="551"/>
        <v>0</v>
      </c>
      <c r="AS521" s="886">
        <f t="shared" si="552"/>
        <v>0</v>
      </c>
      <c r="AT521" s="888">
        <f t="shared" si="553"/>
        <v>0</v>
      </c>
      <c r="AU521" s="886">
        <f t="shared" si="554"/>
        <v>0</v>
      </c>
      <c r="AV521" s="886">
        <f t="shared" si="555"/>
        <v>0</v>
      </c>
      <c r="AW521" s="888">
        <f t="shared" si="556"/>
        <v>0</v>
      </c>
      <c r="AX521" s="886">
        <f t="shared" si="557"/>
        <v>0</v>
      </c>
      <c r="AY521" s="886">
        <f t="shared" si="558"/>
        <v>0</v>
      </c>
      <c r="AZ521" s="888">
        <f t="shared" si="559"/>
        <v>0</v>
      </c>
      <c r="BA521" s="884">
        <f t="shared" si="560"/>
        <v>0</v>
      </c>
      <c r="BB521" s="883">
        <f t="shared" si="561"/>
        <v>0</v>
      </c>
      <c r="BC521" s="884">
        <f t="shared" si="562"/>
        <v>0</v>
      </c>
      <c r="BD521" s="883">
        <f t="shared" si="563"/>
        <v>0</v>
      </c>
      <c r="BE521" s="886">
        <f t="shared" si="564"/>
        <v>0</v>
      </c>
      <c r="BF521" s="886">
        <f t="shared" si="565"/>
        <v>0</v>
      </c>
      <c r="BG521" s="888">
        <f t="shared" si="543"/>
        <v>0</v>
      </c>
      <c r="BH521" s="886">
        <f t="shared" si="566"/>
        <v>0</v>
      </c>
      <c r="BI521" s="886">
        <f t="shared" si="567"/>
        <v>0</v>
      </c>
      <c r="BJ521" s="890">
        <f t="shared" si="568"/>
        <v>0</v>
      </c>
      <c r="BK521" s="885">
        <f t="shared" si="569"/>
        <v>0</v>
      </c>
      <c r="BL521" s="885">
        <f t="shared" si="570"/>
        <v>0</v>
      </c>
      <c r="BM521" s="762"/>
      <c r="BN521" s="764"/>
      <c r="BO521" s="643"/>
      <c r="BP521" s="763"/>
      <c r="BQ521" s="764"/>
      <c r="BR521" s="643"/>
      <c r="BS521" s="768">
        <f t="shared" si="571"/>
        <v>0</v>
      </c>
      <c r="BT521" s="768">
        <f t="shared" si="572"/>
        <v>0</v>
      </c>
      <c r="BU521" s="771">
        <f t="shared" si="573"/>
        <v>0</v>
      </c>
      <c r="BV521" s="772"/>
      <c r="BW521" s="640"/>
      <c r="BX521" s="643"/>
      <c r="BY521" s="764"/>
      <c r="BZ521" s="640"/>
      <c r="CA521" s="641"/>
      <c r="CB521" s="772"/>
      <c r="CC521" s="640"/>
      <c r="CD521" s="641"/>
      <c r="CE521" s="773">
        <f t="shared" si="574"/>
        <v>0</v>
      </c>
      <c r="CF521" s="774">
        <f t="shared" si="575"/>
        <v>0</v>
      </c>
      <c r="CG521" s="775">
        <f t="shared" si="576"/>
        <v>0</v>
      </c>
      <c r="CH521" s="772"/>
      <c r="CI521" s="640"/>
      <c r="CJ521" s="776"/>
      <c r="CK521" s="872">
        <v>1276</v>
      </c>
      <c r="CL521" s="720">
        <v>1175</v>
      </c>
      <c r="CM521" s="764">
        <v>1286</v>
      </c>
      <c r="CN521" s="764">
        <v>1346</v>
      </c>
      <c r="CO521" s="640">
        <v>1455</v>
      </c>
      <c r="CP521" s="639">
        <v>1558</v>
      </c>
      <c r="CQ521" s="877">
        <v>798</v>
      </c>
      <c r="CR521" s="646">
        <v>819</v>
      </c>
      <c r="CS521" s="646">
        <v>759</v>
      </c>
      <c r="CT521" s="646">
        <v>726</v>
      </c>
      <c r="CU521" s="646">
        <v>809</v>
      </c>
      <c r="CV521" s="764">
        <v>812</v>
      </c>
      <c r="CW521" s="640">
        <v>809</v>
      </c>
      <c r="CX521" s="642">
        <v>495</v>
      </c>
      <c r="CY521" s="877"/>
      <c r="CZ521" s="720"/>
      <c r="DA521" s="646">
        <v>6</v>
      </c>
      <c r="DB521" s="720">
        <v>2</v>
      </c>
      <c r="DC521" s="720">
        <v>27</v>
      </c>
      <c r="DD521" s="640">
        <v>9</v>
      </c>
      <c r="DE521" s="640"/>
      <c r="DF521" s="641"/>
      <c r="DG521" s="892">
        <f t="shared" si="532"/>
        <v>798</v>
      </c>
      <c r="DH521" s="884">
        <f t="shared" si="577"/>
        <v>798</v>
      </c>
      <c r="DI521" s="883">
        <f t="shared" si="533"/>
        <v>819</v>
      </c>
      <c r="DJ521" s="884">
        <f t="shared" si="578"/>
        <v>819</v>
      </c>
      <c r="DK521" s="883">
        <f t="shared" si="534"/>
        <v>753</v>
      </c>
      <c r="DL521" s="884">
        <f t="shared" si="579"/>
        <v>753</v>
      </c>
      <c r="DM521" s="888">
        <f t="shared" si="538"/>
        <v>724</v>
      </c>
      <c r="DN521" s="886">
        <f t="shared" si="580"/>
        <v>724</v>
      </c>
      <c r="DO521" s="886">
        <f t="shared" si="539"/>
        <v>724</v>
      </c>
      <c r="DP521" s="888">
        <f t="shared" si="535"/>
        <v>782</v>
      </c>
      <c r="DQ521" s="886">
        <f t="shared" si="581"/>
        <v>782</v>
      </c>
      <c r="DR521" s="886">
        <f t="shared" si="540"/>
        <v>782</v>
      </c>
      <c r="DS521" s="888">
        <f t="shared" si="536"/>
        <v>803</v>
      </c>
      <c r="DT521" s="886">
        <f t="shared" si="582"/>
        <v>803</v>
      </c>
      <c r="DU521" s="886">
        <f t="shared" si="541"/>
        <v>803</v>
      </c>
      <c r="DV521" s="886">
        <f t="shared" si="583"/>
        <v>803</v>
      </c>
      <c r="DW521" s="888">
        <f t="shared" si="537"/>
        <v>809</v>
      </c>
      <c r="DX521" s="886">
        <f t="shared" si="584"/>
        <v>809</v>
      </c>
      <c r="DY521" s="886">
        <f t="shared" si="585"/>
        <v>809</v>
      </c>
      <c r="DZ521" s="954">
        <f t="shared" si="542"/>
        <v>495</v>
      </c>
      <c r="EA521" s="885">
        <f t="shared" si="586"/>
        <v>495</v>
      </c>
      <c r="EB521" s="885">
        <f t="shared" si="587"/>
        <v>495</v>
      </c>
      <c r="EC521" s="772">
        <v>471</v>
      </c>
      <c r="ED521" s="640">
        <v>444</v>
      </c>
      <c r="EE521" s="642">
        <v>279</v>
      </c>
      <c r="EF521" s="764">
        <v>54</v>
      </c>
      <c r="EG521" s="640">
        <v>60</v>
      </c>
      <c r="EH521" s="642">
        <v>28</v>
      </c>
      <c r="EI521" s="774">
        <f t="shared" si="588"/>
        <v>278</v>
      </c>
      <c r="EJ521" s="774">
        <f t="shared" si="589"/>
        <v>305</v>
      </c>
      <c r="EK521" s="775">
        <f t="shared" si="590"/>
        <v>188</v>
      </c>
      <c r="EL521" s="772">
        <v>59</v>
      </c>
      <c r="EM521" s="767">
        <v>64</v>
      </c>
      <c r="EN521" s="642">
        <v>66</v>
      </c>
      <c r="EO521" s="772">
        <v>156</v>
      </c>
      <c r="EP521" s="640">
        <v>158</v>
      </c>
      <c r="EQ521" s="642">
        <v>142</v>
      </c>
      <c r="ER521" s="772">
        <v>128</v>
      </c>
      <c r="ES521" s="640">
        <v>148</v>
      </c>
      <c r="ET521" s="642">
        <v>161</v>
      </c>
      <c r="EU521" s="774">
        <f t="shared" si="591"/>
        <v>381</v>
      </c>
      <c r="EV521" s="774">
        <f t="shared" si="592"/>
        <v>412</v>
      </c>
      <c r="EW521" s="775">
        <f t="shared" si="593"/>
        <v>434</v>
      </c>
      <c r="EX521" s="772">
        <v>112</v>
      </c>
      <c r="EY521" s="767">
        <v>130</v>
      </c>
      <c r="EZ521" s="770">
        <v>100</v>
      </c>
    </row>
    <row r="522" spans="1:156">
      <c r="A522" s="621" t="s">
        <v>76</v>
      </c>
      <c r="B522" s="627" t="s">
        <v>712</v>
      </c>
      <c r="C522" s="846"/>
      <c r="D522" s="628">
        <v>227766</v>
      </c>
      <c r="E522" s="628">
        <v>8</v>
      </c>
      <c r="F522" s="762"/>
      <c r="G522" s="763"/>
      <c r="H522" s="763"/>
      <c r="I522" s="764"/>
      <c r="J522" s="764"/>
      <c r="K522" s="764"/>
      <c r="L522" s="641"/>
      <c r="M522" s="762"/>
      <c r="N522" s="763"/>
      <c r="O522" s="766"/>
      <c r="P522" s="766"/>
      <c r="Q522" s="763"/>
      <c r="R522" s="763"/>
      <c r="S522" s="763"/>
      <c r="T522" s="763"/>
      <c r="U522" s="763"/>
      <c r="V522" s="764"/>
      <c r="W522" s="640"/>
      <c r="X522" s="641"/>
      <c r="Y522" s="762"/>
      <c r="Z522" s="763"/>
      <c r="AA522" s="763"/>
      <c r="AB522" s="763"/>
      <c r="AC522" s="764"/>
      <c r="AD522" s="640"/>
      <c r="AE522" s="763"/>
      <c r="AF522" s="763"/>
      <c r="AG522" s="763"/>
      <c r="AH522" s="764"/>
      <c r="AI522" s="640"/>
      <c r="AJ522" s="641"/>
      <c r="AK522" s="892">
        <f t="shared" si="544"/>
        <v>0</v>
      </c>
      <c r="AL522" s="884">
        <f t="shared" si="545"/>
        <v>0</v>
      </c>
      <c r="AM522" s="883">
        <f t="shared" si="546"/>
        <v>0</v>
      </c>
      <c r="AN522" s="884">
        <f t="shared" si="547"/>
        <v>0</v>
      </c>
      <c r="AO522" s="883">
        <f t="shared" si="548"/>
        <v>0</v>
      </c>
      <c r="AP522" s="884">
        <f t="shared" si="549"/>
        <v>0</v>
      </c>
      <c r="AQ522" s="768">
        <f t="shared" si="550"/>
        <v>0</v>
      </c>
      <c r="AR522" s="883">
        <f t="shared" si="551"/>
        <v>0</v>
      </c>
      <c r="AS522" s="886">
        <f t="shared" si="552"/>
        <v>0</v>
      </c>
      <c r="AT522" s="888">
        <f t="shared" si="553"/>
        <v>0</v>
      </c>
      <c r="AU522" s="886">
        <f t="shared" si="554"/>
        <v>0</v>
      </c>
      <c r="AV522" s="886">
        <f t="shared" si="555"/>
        <v>0</v>
      </c>
      <c r="AW522" s="888">
        <f t="shared" si="556"/>
        <v>0</v>
      </c>
      <c r="AX522" s="886">
        <f t="shared" si="557"/>
        <v>0</v>
      </c>
      <c r="AY522" s="886">
        <f t="shared" si="558"/>
        <v>0</v>
      </c>
      <c r="AZ522" s="888">
        <f t="shared" si="559"/>
        <v>0</v>
      </c>
      <c r="BA522" s="884">
        <f t="shared" si="560"/>
        <v>0</v>
      </c>
      <c r="BB522" s="883">
        <f t="shared" si="561"/>
        <v>0</v>
      </c>
      <c r="BC522" s="884">
        <f t="shared" si="562"/>
        <v>0</v>
      </c>
      <c r="BD522" s="883">
        <f t="shared" si="563"/>
        <v>0</v>
      </c>
      <c r="BE522" s="886">
        <f t="shared" si="564"/>
        <v>0</v>
      </c>
      <c r="BF522" s="886">
        <f t="shared" si="565"/>
        <v>0</v>
      </c>
      <c r="BG522" s="888">
        <f t="shared" si="543"/>
        <v>0</v>
      </c>
      <c r="BH522" s="886">
        <f t="shared" si="566"/>
        <v>0</v>
      </c>
      <c r="BI522" s="886">
        <f t="shared" si="567"/>
        <v>0</v>
      </c>
      <c r="BJ522" s="890">
        <f t="shared" si="568"/>
        <v>0</v>
      </c>
      <c r="BK522" s="885">
        <f t="shared" si="569"/>
        <v>0</v>
      </c>
      <c r="BL522" s="885">
        <f t="shared" si="570"/>
        <v>0</v>
      </c>
      <c r="BM522" s="762"/>
      <c r="BN522" s="764"/>
      <c r="BO522" s="643"/>
      <c r="BP522" s="763"/>
      <c r="BQ522" s="764"/>
      <c r="BR522" s="643"/>
      <c r="BS522" s="768">
        <f t="shared" si="571"/>
        <v>0</v>
      </c>
      <c r="BT522" s="768">
        <f t="shared" si="572"/>
        <v>0</v>
      </c>
      <c r="BU522" s="771">
        <f t="shared" si="573"/>
        <v>0</v>
      </c>
      <c r="BV522" s="772"/>
      <c r="BW522" s="640"/>
      <c r="BX522" s="643"/>
      <c r="BY522" s="764"/>
      <c r="BZ522" s="640"/>
      <c r="CA522" s="641"/>
      <c r="CB522" s="772"/>
      <c r="CC522" s="640"/>
      <c r="CD522" s="641"/>
      <c r="CE522" s="773">
        <f t="shared" si="574"/>
        <v>0</v>
      </c>
      <c r="CF522" s="774">
        <f t="shared" si="575"/>
        <v>0</v>
      </c>
      <c r="CG522" s="775">
        <f t="shared" si="576"/>
        <v>0</v>
      </c>
      <c r="CH522" s="772"/>
      <c r="CI522" s="640"/>
      <c r="CJ522" s="776"/>
      <c r="CK522" s="872">
        <v>2686</v>
      </c>
      <c r="CL522" s="720">
        <v>2713</v>
      </c>
      <c r="CM522" s="764">
        <v>2710</v>
      </c>
      <c r="CN522" s="764">
        <v>2869</v>
      </c>
      <c r="CO522" s="640">
        <v>2624</v>
      </c>
      <c r="CP522" s="639">
        <v>3009</v>
      </c>
      <c r="CQ522" s="877">
        <v>1001</v>
      </c>
      <c r="CR522" s="646">
        <v>1150</v>
      </c>
      <c r="CS522" s="646">
        <v>887</v>
      </c>
      <c r="CT522" s="646">
        <v>888</v>
      </c>
      <c r="CU522" s="646">
        <v>970</v>
      </c>
      <c r="CV522" s="764">
        <v>874</v>
      </c>
      <c r="CW522" s="640">
        <v>903</v>
      </c>
      <c r="CX522" s="642">
        <v>985</v>
      </c>
      <c r="CY522" s="877"/>
      <c r="CZ522" s="720"/>
      <c r="DA522" s="646">
        <v>6</v>
      </c>
      <c r="DB522" s="720">
        <v>6</v>
      </c>
      <c r="DC522" s="720">
        <v>16</v>
      </c>
      <c r="DD522" s="640">
        <v>8</v>
      </c>
      <c r="DE522" s="640"/>
      <c r="DF522" s="641"/>
      <c r="DG522" s="892">
        <f t="shared" si="532"/>
        <v>1001</v>
      </c>
      <c r="DH522" s="884">
        <f t="shared" si="577"/>
        <v>1001</v>
      </c>
      <c r="DI522" s="883">
        <f t="shared" si="533"/>
        <v>1150</v>
      </c>
      <c r="DJ522" s="884">
        <f t="shared" si="578"/>
        <v>1150</v>
      </c>
      <c r="DK522" s="883">
        <f t="shared" si="534"/>
        <v>881</v>
      </c>
      <c r="DL522" s="884">
        <f t="shared" si="579"/>
        <v>881</v>
      </c>
      <c r="DM522" s="888">
        <f t="shared" si="538"/>
        <v>882</v>
      </c>
      <c r="DN522" s="886">
        <f t="shared" si="580"/>
        <v>882</v>
      </c>
      <c r="DO522" s="886">
        <f t="shared" si="539"/>
        <v>882</v>
      </c>
      <c r="DP522" s="888">
        <f t="shared" si="535"/>
        <v>954</v>
      </c>
      <c r="DQ522" s="886">
        <f t="shared" si="581"/>
        <v>954</v>
      </c>
      <c r="DR522" s="886">
        <f t="shared" si="540"/>
        <v>954</v>
      </c>
      <c r="DS522" s="888">
        <f t="shared" si="536"/>
        <v>866</v>
      </c>
      <c r="DT522" s="886">
        <f t="shared" si="582"/>
        <v>866</v>
      </c>
      <c r="DU522" s="886">
        <f t="shared" si="541"/>
        <v>866</v>
      </c>
      <c r="DV522" s="886">
        <f t="shared" si="583"/>
        <v>866</v>
      </c>
      <c r="DW522" s="888">
        <f t="shared" si="537"/>
        <v>903</v>
      </c>
      <c r="DX522" s="886">
        <f t="shared" si="584"/>
        <v>903</v>
      </c>
      <c r="DY522" s="886">
        <f t="shared" si="585"/>
        <v>903</v>
      </c>
      <c r="DZ522" s="954">
        <f t="shared" si="542"/>
        <v>985</v>
      </c>
      <c r="EA522" s="885">
        <f t="shared" si="586"/>
        <v>985</v>
      </c>
      <c r="EB522" s="885">
        <f t="shared" si="587"/>
        <v>985</v>
      </c>
      <c r="EC522" s="772">
        <v>525</v>
      </c>
      <c r="ED522" s="640">
        <v>552</v>
      </c>
      <c r="EE522" s="642">
        <v>612</v>
      </c>
      <c r="EF522" s="764">
        <v>105</v>
      </c>
      <c r="EG522" s="640">
        <v>104</v>
      </c>
      <c r="EH522" s="642">
        <v>110</v>
      </c>
      <c r="EI522" s="774">
        <f t="shared" si="588"/>
        <v>236</v>
      </c>
      <c r="EJ522" s="774">
        <f t="shared" si="589"/>
        <v>247</v>
      </c>
      <c r="EK522" s="775">
        <f t="shared" si="590"/>
        <v>263</v>
      </c>
      <c r="EL522" s="772">
        <v>105</v>
      </c>
      <c r="EM522" s="767">
        <v>89</v>
      </c>
      <c r="EN522" s="642">
        <v>85</v>
      </c>
      <c r="EO522" s="772">
        <v>168</v>
      </c>
      <c r="EP522" s="640">
        <v>176</v>
      </c>
      <c r="EQ522" s="642">
        <v>159</v>
      </c>
      <c r="ER522" s="772">
        <v>320</v>
      </c>
      <c r="ES522" s="640">
        <v>331</v>
      </c>
      <c r="ET522" s="642">
        <v>274</v>
      </c>
      <c r="EU522" s="774">
        <f t="shared" si="591"/>
        <v>289</v>
      </c>
      <c r="EV522" s="774">
        <f t="shared" si="592"/>
        <v>358</v>
      </c>
      <c r="EW522" s="775">
        <f t="shared" si="593"/>
        <v>348</v>
      </c>
      <c r="EX522" s="772">
        <v>148</v>
      </c>
      <c r="EY522" s="767">
        <v>183</v>
      </c>
      <c r="EZ522" s="770">
        <v>145</v>
      </c>
    </row>
    <row r="523" spans="1:156">
      <c r="A523" s="621" t="s">
        <v>76</v>
      </c>
      <c r="B523" s="627" t="s">
        <v>713</v>
      </c>
      <c r="C523" s="846"/>
      <c r="D523" s="628">
        <v>227924</v>
      </c>
      <c r="E523" s="628">
        <v>8</v>
      </c>
      <c r="F523" s="762"/>
      <c r="G523" s="763"/>
      <c r="H523" s="763"/>
      <c r="I523" s="764"/>
      <c r="J523" s="764"/>
      <c r="K523" s="764"/>
      <c r="L523" s="641"/>
      <c r="M523" s="762"/>
      <c r="N523" s="763"/>
      <c r="O523" s="766"/>
      <c r="P523" s="766"/>
      <c r="Q523" s="763"/>
      <c r="R523" s="763"/>
      <c r="S523" s="763"/>
      <c r="T523" s="763"/>
      <c r="U523" s="763"/>
      <c r="V523" s="764"/>
      <c r="W523" s="640"/>
      <c r="X523" s="641"/>
      <c r="Y523" s="762"/>
      <c r="Z523" s="763"/>
      <c r="AA523" s="763"/>
      <c r="AB523" s="763"/>
      <c r="AC523" s="764"/>
      <c r="AD523" s="640"/>
      <c r="AE523" s="763"/>
      <c r="AF523" s="763"/>
      <c r="AG523" s="763"/>
      <c r="AH523" s="764"/>
      <c r="AI523" s="640"/>
      <c r="AJ523" s="641"/>
      <c r="AK523" s="892">
        <f t="shared" si="544"/>
        <v>0</v>
      </c>
      <c r="AL523" s="884">
        <f t="shared" si="545"/>
        <v>0</v>
      </c>
      <c r="AM523" s="883">
        <f t="shared" si="546"/>
        <v>0</v>
      </c>
      <c r="AN523" s="884">
        <f t="shared" si="547"/>
        <v>0</v>
      </c>
      <c r="AO523" s="883">
        <f t="shared" si="548"/>
        <v>0</v>
      </c>
      <c r="AP523" s="884">
        <f t="shared" si="549"/>
        <v>0</v>
      </c>
      <c r="AQ523" s="768">
        <f t="shared" si="550"/>
        <v>0</v>
      </c>
      <c r="AR523" s="883">
        <f t="shared" si="551"/>
        <v>0</v>
      </c>
      <c r="AS523" s="886">
        <f t="shared" si="552"/>
        <v>0</v>
      </c>
      <c r="AT523" s="888">
        <f t="shared" si="553"/>
        <v>0</v>
      </c>
      <c r="AU523" s="886">
        <f t="shared" si="554"/>
        <v>0</v>
      </c>
      <c r="AV523" s="886">
        <f t="shared" si="555"/>
        <v>0</v>
      </c>
      <c r="AW523" s="888">
        <f t="shared" si="556"/>
        <v>0</v>
      </c>
      <c r="AX523" s="886">
        <f t="shared" si="557"/>
        <v>0</v>
      </c>
      <c r="AY523" s="886">
        <f t="shared" si="558"/>
        <v>0</v>
      </c>
      <c r="AZ523" s="888">
        <f t="shared" si="559"/>
        <v>0</v>
      </c>
      <c r="BA523" s="884">
        <f t="shared" si="560"/>
        <v>0</v>
      </c>
      <c r="BB523" s="883">
        <f t="shared" si="561"/>
        <v>0</v>
      </c>
      <c r="BC523" s="884">
        <f t="shared" si="562"/>
        <v>0</v>
      </c>
      <c r="BD523" s="883">
        <f t="shared" si="563"/>
        <v>0</v>
      </c>
      <c r="BE523" s="886">
        <f t="shared" si="564"/>
        <v>0</v>
      </c>
      <c r="BF523" s="886">
        <f t="shared" si="565"/>
        <v>0</v>
      </c>
      <c r="BG523" s="888">
        <f t="shared" si="543"/>
        <v>0</v>
      </c>
      <c r="BH523" s="886">
        <f t="shared" si="566"/>
        <v>0</v>
      </c>
      <c r="BI523" s="886">
        <f t="shared" si="567"/>
        <v>0</v>
      </c>
      <c r="BJ523" s="890">
        <f t="shared" si="568"/>
        <v>0</v>
      </c>
      <c r="BK523" s="885">
        <f t="shared" si="569"/>
        <v>0</v>
      </c>
      <c r="BL523" s="885">
        <f t="shared" si="570"/>
        <v>0</v>
      </c>
      <c r="BM523" s="762"/>
      <c r="BN523" s="764"/>
      <c r="BO523" s="643"/>
      <c r="BP523" s="763"/>
      <c r="BQ523" s="764"/>
      <c r="BR523" s="643"/>
      <c r="BS523" s="768">
        <f t="shared" si="571"/>
        <v>0</v>
      </c>
      <c r="BT523" s="768">
        <f t="shared" si="572"/>
        <v>0</v>
      </c>
      <c r="BU523" s="771">
        <f t="shared" si="573"/>
        <v>0</v>
      </c>
      <c r="BV523" s="772"/>
      <c r="BW523" s="640"/>
      <c r="BX523" s="643"/>
      <c r="BY523" s="764"/>
      <c r="BZ523" s="640"/>
      <c r="CA523" s="641"/>
      <c r="CB523" s="772"/>
      <c r="CC523" s="640"/>
      <c r="CD523" s="641"/>
      <c r="CE523" s="773">
        <f t="shared" si="574"/>
        <v>0</v>
      </c>
      <c r="CF523" s="774">
        <f t="shared" si="575"/>
        <v>0</v>
      </c>
      <c r="CG523" s="775">
        <f t="shared" si="576"/>
        <v>0</v>
      </c>
      <c r="CH523" s="772"/>
      <c r="CI523" s="640"/>
      <c r="CJ523" s="776"/>
      <c r="CK523" s="872">
        <v>3284</v>
      </c>
      <c r="CL523" s="720">
        <v>3401</v>
      </c>
      <c r="CM523" s="764">
        <v>3303</v>
      </c>
      <c r="CN523" s="764">
        <v>3289</v>
      </c>
      <c r="CO523" s="640">
        <v>4090</v>
      </c>
      <c r="CP523" s="639">
        <v>3568</v>
      </c>
      <c r="CQ523" s="877">
        <v>1973</v>
      </c>
      <c r="CR523" s="646">
        <v>1853</v>
      </c>
      <c r="CS523" s="646">
        <v>1858</v>
      </c>
      <c r="CT523" s="646">
        <v>1997</v>
      </c>
      <c r="CU523" s="646">
        <v>1976</v>
      </c>
      <c r="CV523" s="764">
        <v>1912</v>
      </c>
      <c r="CW523" s="640">
        <v>2181</v>
      </c>
      <c r="CX523" s="639">
        <v>1564</v>
      </c>
      <c r="CY523" s="877"/>
      <c r="CZ523" s="720"/>
      <c r="DA523" s="646">
        <v>18</v>
      </c>
      <c r="DB523" s="720">
        <v>18</v>
      </c>
      <c r="DC523" s="720">
        <v>43</v>
      </c>
      <c r="DD523" s="640">
        <v>25</v>
      </c>
      <c r="DE523" s="640"/>
      <c r="DF523" s="641"/>
      <c r="DG523" s="892">
        <f t="shared" si="532"/>
        <v>1973</v>
      </c>
      <c r="DH523" s="884">
        <f t="shared" si="577"/>
        <v>1973</v>
      </c>
      <c r="DI523" s="883">
        <f t="shared" si="533"/>
        <v>1853</v>
      </c>
      <c r="DJ523" s="884">
        <f t="shared" si="578"/>
        <v>1853</v>
      </c>
      <c r="DK523" s="883">
        <f t="shared" si="534"/>
        <v>1840</v>
      </c>
      <c r="DL523" s="884">
        <f t="shared" si="579"/>
        <v>1840</v>
      </c>
      <c r="DM523" s="888">
        <f t="shared" si="538"/>
        <v>1979</v>
      </c>
      <c r="DN523" s="886">
        <f t="shared" si="580"/>
        <v>1979</v>
      </c>
      <c r="DO523" s="886">
        <f t="shared" si="539"/>
        <v>1979</v>
      </c>
      <c r="DP523" s="888">
        <f t="shared" si="535"/>
        <v>1933</v>
      </c>
      <c r="DQ523" s="886">
        <f t="shared" si="581"/>
        <v>1933</v>
      </c>
      <c r="DR523" s="886">
        <f t="shared" si="540"/>
        <v>1933</v>
      </c>
      <c r="DS523" s="888">
        <f t="shared" si="536"/>
        <v>1887</v>
      </c>
      <c r="DT523" s="886">
        <f t="shared" si="582"/>
        <v>1887</v>
      </c>
      <c r="DU523" s="886">
        <f t="shared" si="541"/>
        <v>1887</v>
      </c>
      <c r="DV523" s="886">
        <f t="shared" si="583"/>
        <v>1887</v>
      </c>
      <c r="DW523" s="888">
        <f t="shared" si="537"/>
        <v>2181</v>
      </c>
      <c r="DX523" s="886">
        <f t="shared" si="584"/>
        <v>2181</v>
      </c>
      <c r="DY523" s="886">
        <f t="shared" si="585"/>
        <v>2181</v>
      </c>
      <c r="DZ523" s="954">
        <f t="shared" si="542"/>
        <v>1564</v>
      </c>
      <c r="EA523" s="885">
        <f t="shared" si="586"/>
        <v>1564</v>
      </c>
      <c r="EB523" s="885">
        <f t="shared" si="587"/>
        <v>1564</v>
      </c>
      <c r="EC523" s="772">
        <v>1114</v>
      </c>
      <c r="ED523" s="640">
        <v>1237</v>
      </c>
      <c r="EE523" s="642">
        <v>895</v>
      </c>
      <c r="EF523" s="764">
        <v>106</v>
      </c>
      <c r="EG523" s="640">
        <v>145</v>
      </c>
      <c r="EH523" s="642">
        <v>85</v>
      </c>
      <c r="EI523" s="774">
        <f t="shared" si="588"/>
        <v>667</v>
      </c>
      <c r="EJ523" s="774">
        <f t="shared" si="589"/>
        <v>799</v>
      </c>
      <c r="EK523" s="775">
        <f t="shared" si="590"/>
        <v>584</v>
      </c>
      <c r="EL523" s="772">
        <v>60</v>
      </c>
      <c r="EM523" s="767">
        <v>76</v>
      </c>
      <c r="EN523" s="642">
        <v>92</v>
      </c>
      <c r="EO523" s="772">
        <v>470</v>
      </c>
      <c r="EP523" s="640">
        <v>424</v>
      </c>
      <c r="EQ523" s="642">
        <v>402</v>
      </c>
      <c r="ER523" s="772">
        <v>353</v>
      </c>
      <c r="ES523" s="640">
        <v>334</v>
      </c>
      <c r="ET523" s="642">
        <v>323</v>
      </c>
      <c r="EU523" s="774">
        <f t="shared" si="591"/>
        <v>1096</v>
      </c>
      <c r="EV523" s="774">
        <f t="shared" si="592"/>
        <v>1099</v>
      </c>
      <c r="EW523" s="775">
        <f t="shared" si="593"/>
        <v>1070</v>
      </c>
      <c r="EX523" s="772">
        <v>141</v>
      </c>
      <c r="EY523" s="767">
        <v>150</v>
      </c>
      <c r="EZ523" s="770">
        <v>142</v>
      </c>
    </row>
    <row r="524" spans="1:156">
      <c r="A524" s="621" t="s">
        <v>76</v>
      </c>
      <c r="B524" s="627" t="s">
        <v>714</v>
      </c>
      <c r="C524" s="846"/>
      <c r="D524" s="628">
        <v>227979</v>
      </c>
      <c r="E524" s="628">
        <v>8</v>
      </c>
      <c r="F524" s="762"/>
      <c r="G524" s="763"/>
      <c r="H524" s="763"/>
      <c r="I524" s="764"/>
      <c r="J524" s="764"/>
      <c r="K524" s="764"/>
      <c r="L524" s="641"/>
      <c r="M524" s="762"/>
      <c r="N524" s="763"/>
      <c r="O524" s="766"/>
      <c r="P524" s="766"/>
      <c r="Q524" s="763"/>
      <c r="R524" s="763"/>
      <c r="S524" s="763"/>
      <c r="T524" s="763"/>
      <c r="U524" s="763"/>
      <c r="V524" s="764"/>
      <c r="W524" s="640"/>
      <c r="X524" s="641"/>
      <c r="Y524" s="762"/>
      <c r="Z524" s="763"/>
      <c r="AA524" s="763"/>
      <c r="AB524" s="763"/>
      <c r="AC524" s="764"/>
      <c r="AD524" s="640"/>
      <c r="AE524" s="763"/>
      <c r="AF524" s="763"/>
      <c r="AG524" s="763"/>
      <c r="AH524" s="764"/>
      <c r="AI524" s="640"/>
      <c r="AJ524" s="641"/>
      <c r="AK524" s="892">
        <f t="shared" si="544"/>
        <v>0</v>
      </c>
      <c r="AL524" s="884">
        <f t="shared" si="545"/>
        <v>0</v>
      </c>
      <c r="AM524" s="883">
        <f t="shared" si="546"/>
        <v>0</v>
      </c>
      <c r="AN524" s="884">
        <f t="shared" si="547"/>
        <v>0</v>
      </c>
      <c r="AO524" s="883">
        <f t="shared" si="548"/>
        <v>0</v>
      </c>
      <c r="AP524" s="884">
        <f t="shared" si="549"/>
        <v>0</v>
      </c>
      <c r="AQ524" s="768">
        <f t="shared" si="550"/>
        <v>0</v>
      </c>
      <c r="AR524" s="883">
        <f t="shared" si="551"/>
        <v>0</v>
      </c>
      <c r="AS524" s="886">
        <f t="shared" si="552"/>
        <v>0</v>
      </c>
      <c r="AT524" s="888">
        <f t="shared" si="553"/>
        <v>0</v>
      </c>
      <c r="AU524" s="886">
        <f t="shared" si="554"/>
        <v>0</v>
      </c>
      <c r="AV524" s="886">
        <f t="shared" si="555"/>
        <v>0</v>
      </c>
      <c r="AW524" s="888">
        <f t="shared" si="556"/>
        <v>0</v>
      </c>
      <c r="AX524" s="886">
        <f t="shared" si="557"/>
        <v>0</v>
      </c>
      <c r="AY524" s="886">
        <f t="shared" si="558"/>
        <v>0</v>
      </c>
      <c r="AZ524" s="888">
        <f t="shared" si="559"/>
        <v>0</v>
      </c>
      <c r="BA524" s="884">
        <f t="shared" si="560"/>
        <v>0</v>
      </c>
      <c r="BB524" s="883">
        <f t="shared" si="561"/>
        <v>0</v>
      </c>
      <c r="BC524" s="884">
        <f t="shared" si="562"/>
        <v>0</v>
      </c>
      <c r="BD524" s="883">
        <f t="shared" si="563"/>
        <v>0</v>
      </c>
      <c r="BE524" s="886">
        <f t="shared" si="564"/>
        <v>0</v>
      </c>
      <c r="BF524" s="886">
        <f t="shared" si="565"/>
        <v>0</v>
      </c>
      <c r="BG524" s="888">
        <f t="shared" si="543"/>
        <v>0</v>
      </c>
      <c r="BH524" s="886">
        <f t="shared" si="566"/>
        <v>0</v>
      </c>
      <c r="BI524" s="886">
        <f t="shared" si="567"/>
        <v>0</v>
      </c>
      <c r="BJ524" s="890">
        <f t="shared" si="568"/>
        <v>0</v>
      </c>
      <c r="BK524" s="885">
        <f t="shared" si="569"/>
        <v>0</v>
      </c>
      <c r="BL524" s="885">
        <f t="shared" si="570"/>
        <v>0</v>
      </c>
      <c r="BM524" s="762"/>
      <c r="BN524" s="764"/>
      <c r="BO524" s="643"/>
      <c r="BP524" s="763"/>
      <c r="BQ524" s="764"/>
      <c r="BR524" s="643"/>
      <c r="BS524" s="768">
        <f t="shared" si="571"/>
        <v>0</v>
      </c>
      <c r="BT524" s="768">
        <f t="shared" si="572"/>
        <v>0</v>
      </c>
      <c r="BU524" s="771">
        <f t="shared" si="573"/>
        <v>0</v>
      </c>
      <c r="BV524" s="772"/>
      <c r="BW524" s="640"/>
      <c r="BX524" s="643"/>
      <c r="BY524" s="764"/>
      <c r="BZ524" s="640"/>
      <c r="CA524" s="641"/>
      <c r="CB524" s="772"/>
      <c r="CC524" s="640"/>
      <c r="CD524" s="641"/>
      <c r="CE524" s="773">
        <f t="shared" si="574"/>
        <v>0</v>
      </c>
      <c r="CF524" s="774">
        <f t="shared" si="575"/>
        <v>0</v>
      </c>
      <c r="CG524" s="775">
        <f t="shared" si="576"/>
        <v>0</v>
      </c>
      <c r="CH524" s="772"/>
      <c r="CI524" s="640"/>
      <c r="CJ524" s="776"/>
      <c r="CK524" s="872">
        <v>5334</v>
      </c>
      <c r="CL524" s="720">
        <v>5165</v>
      </c>
      <c r="CM524" s="764">
        <v>4854</v>
      </c>
      <c r="CN524" s="764">
        <v>5241</v>
      </c>
      <c r="CO524" s="640">
        <v>5859</v>
      </c>
      <c r="CP524" s="639">
        <v>6160</v>
      </c>
      <c r="CQ524" s="877">
        <v>2152</v>
      </c>
      <c r="CR524" s="646">
        <v>2708</v>
      </c>
      <c r="CS524" s="646">
        <v>2688</v>
      </c>
      <c r="CT524" s="646">
        <v>2735</v>
      </c>
      <c r="CU524" s="646">
        <v>2523</v>
      </c>
      <c r="CV524" s="764">
        <v>2744</v>
      </c>
      <c r="CW524" s="640">
        <v>2813</v>
      </c>
      <c r="CX524" s="639">
        <v>2914</v>
      </c>
      <c r="CY524" s="877"/>
      <c r="CZ524" s="720"/>
      <c r="DA524" s="646">
        <v>15</v>
      </c>
      <c r="DB524" s="720">
        <v>11</v>
      </c>
      <c r="DC524" s="720">
        <v>36</v>
      </c>
      <c r="DD524" s="640">
        <v>22</v>
      </c>
      <c r="DE524" s="640"/>
      <c r="DF524" s="641"/>
      <c r="DG524" s="892">
        <f t="shared" si="532"/>
        <v>2152</v>
      </c>
      <c r="DH524" s="884">
        <f t="shared" si="577"/>
        <v>2152</v>
      </c>
      <c r="DI524" s="883">
        <f t="shared" si="533"/>
        <v>2708</v>
      </c>
      <c r="DJ524" s="884">
        <f t="shared" si="578"/>
        <v>2708</v>
      </c>
      <c r="DK524" s="883">
        <f t="shared" si="534"/>
        <v>2673</v>
      </c>
      <c r="DL524" s="884">
        <f t="shared" si="579"/>
        <v>2673</v>
      </c>
      <c r="DM524" s="888">
        <f t="shared" si="538"/>
        <v>2724</v>
      </c>
      <c r="DN524" s="886">
        <f t="shared" si="580"/>
        <v>2724</v>
      </c>
      <c r="DO524" s="886">
        <f t="shared" si="539"/>
        <v>2724</v>
      </c>
      <c r="DP524" s="888">
        <f t="shared" si="535"/>
        <v>2487</v>
      </c>
      <c r="DQ524" s="886">
        <f t="shared" si="581"/>
        <v>2487</v>
      </c>
      <c r="DR524" s="886">
        <f t="shared" si="540"/>
        <v>2487</v>
      </c>
      <c r="DS524" s="888">
        <f t="shared" si="536"/>
        <v>2722</v>
      </c>
      <c r="DT524" s="886">
        <f t="shared" si="582"/>
        <v>2722</v>
      </c>
      <c r="DU524" s="886">
        <f t="shared" si="541"/>
        <v>2722</v>
      </c>
      <c r="DV524" s="886">
        <f t="shared" si="583"/>
        <v>2722</v>
      </c>
      <c r="DW524" s="888">
        <f t="shared" si="537"/>
        <v>2813</v>
      </c>
      <c r="DX524" s="886">
        <f t="shared" si="584"/>
        <v>2813</v>
      </c>
      <c r="DY524" s="886">
        <f t="shared" si="585"/>
        <v>2813</v>
      </c>
      <c r="DZ524" s="954">
        <f t="shared" si="542"/>
        <v>2914</v>
      </c>
      <c r="EA524" s="885">
        <f t="shared" si="586"/>
        <v>2914</v>
      </c>
      <c r="EB524" s="885">
        <f t="shared" si="587"/>
        <v>2914</v>
      </c>
      <c r="EC524" s="772">
        <v>1682</v>
      </c>
      <c r="ED524" s="640">
        <v>1719</v>
      </c>
      <c r="EE524" s="639">
        <v>1790</v>
      </c>
      <c r="EF524" s="764">
        <v>269</v>
      </c>
      <c r="EG524" s="640">
        <v>269</v>
      </c>
      <c r="EH524" s="642">
        <v>250</v>
      </c>
      <c r="EI524" s="774">
        <f t="shared" si="588"/>
        <v>771</v>
      </c>
      <c r="EJ524" s="774">
        <f t="shared" si="589"/>
        <v>825</v>
      </c>
      <c r="EK524" s="775">
        <f t="shared" si="590"/>
        <v>874</v>
      </c>
      <c r="EL524" s="772">
        <v>256</v>
      </c>
      <c r="EM524" s="767">
        <v>294</v>
      </c>
      <c r="EN524" s="642">
        <v>309</v>
      </c>
      <c r="EO524" s="772">
        <v>565</v>
      </c>
      <c r="EP524" s="640">
        <v>554</v>
      </c>
      <c r="EQ524" s="642">
        <v>583</v>
      </c>
      <c r="ER524" s="772">
        <v>1023</v>
      </c>
      <c r="ES524" s="640">
        <v>633</v>
      </c>
      <c r="ET524" s="642">
        <v>731</v>
      </c>
      <c r="EU524" s="774">
        <f t="shared" si="591"/>
        <v>880</v>
      </c>
      <c r="EV524" s="774">
        <f t="shared" si="592"/>
        <v>1006</v>
      </c>
      <c r="EW524" s="775">
        <f t="shared" si="593"/>
        <v>1099</v>
      </c>
      <c r="EX524" s="772">
        <v>403</v>
      </c>
      <c r="EY524" s="767">
        <v>548</v>
      </c>
      <c r="EZ524" s="770">
        <v>511</v>
      </c>
    </row>
    <row r="525" spans="1:156">
      <c r="A525" s="621" t="s">
        <v>76</v>
      </c>
      <c r="B525" s="627" t="s">
        <v>715</v>
      </c>
      <c r="C525" s="846"/>
      <c r="D525" s="628">
        <v>228158</v>
      </c>
      <c r="E525" s="628">
        <v>8</v>
      </c>
      <c r="F525" s="762"/>
      <c r="G525" s="763"/>
      <c r="H525" s="763"/>
      <c r="I525" s="764"/>
      <c r="J525" s="764"/>
      <c r="K525" s="764"/>
      <c r="L525" s="641"/>
      <c r="M525" s="762"/>
      <c r="N525" s="763"/>
      <c r="O525" s="766"/>
      <c r="P525" s="766"/>
      <c r="Q525" s="763"/>
      <c r="R525" s="763"/>
      <c r="S525" s="763"/>
      <c r="T525" s="763"/>
      <c r="U525" s="763"/>
      <c r="V525" s="764"/>
      <c r="W525" s="640"/>
      <c r="X525" s="641"/>
      <c r="Y525" s="762"/>
      <c r="Z525" s="763"/>
      <c r="AA525" s="763"/>
      <c r="AB525" s="763"/>
      <c r="AC525" s="764"/>
      <c r="AD525" s="640"/>
      <c r="AE525" s="763"/>
      <c r="AF525" s="763"/>
      <c r="AG525" s="763"/>
      <c r="AH525" s="764"/>
      <c r="AI525" s="640"/>
      <c r="AJ525" s="641"/>
      <c r="AK525" s="892">
        <f t="shared" si="544"/>
        <v>0</v>
      </c>
      <c r="AL525" s="884">
        <f t="shared" si="545"/>
        <v>0</v>
      </c>
      <c r="AM525" s="883">
        <f t="shared" si="546"/>
        <v>0</v>
      </c>
      <c r="AN525" s="884">
        <f t="shared" si="547"/>
        <v>0</v>
      </c>
      <c r="AO525" s="883">
        <f t="shared" si="548"/>
        <v>0</v>
      </c>
      <c r="AP525" s="884">
        <f t="shared" si="549"/>
        <v>0</v>
      </c>
      <c r="AQ525" s="768">
        <f t="shared" si="550"/>
        <v>0</v>
      </c>
      <c r="AR525" s="883">
        <f t="shared" si="551"/>
        <v>0</v>
      </c>
      <c r="AS525" s="886">
        <f t="shared" si="552"/>
        <v>0</v>
      </c>
      <c r="AT525" s="888">
        <f t="shared" si="553"/>
        <v>0</v>
      </c>
      <c r="AU525" s="886">
        <f t="shared" si="554"/>
        <v>0</v>
      </c>
      <c r="AV525" s="886">
        <f t="shared" si="555"/>
        <v>0</v>
      </c>
      <c r="AW525" s="888">
        <f t="shared" si="556"/>
        <v>0</v>
      </c>
      <c r="AX525" s="886">
        <f t="shared" si="557"/>
        <v>0</v>
      </c>
      <c r="AY525" s="886">
        <f t="shared" si="558"/>
        <v>0</v>
      </c>
      <c r="AZ525" s="888">
        <f t="shared" si="559"/>
        <v>0</v>
      </c>
      <c r="BA525" s="884">
        <f t="shared" si="560"/>
        <v>0</v>
      </c>
      <c r="BB525" s="883">
        <f t="shared" si="561"/>
        <v>0</v>
      </c>
      <c r="BC525" s="884">
        <f t="shared" si="562"/>
        <v>0</v>
      </c>
      <c r="BD525" s="883">
        <f t="shared" si="563"/>
        <v>0</v>
      </c>
      <c r="BE525" s="886">
        <f t="shared" si="564"/>
        <v>0</v>
      </c>
      <c r="BF525" s="886">
        <f t="shared" si="565"/>
        <v>0</v>
      </c>
      <c r="BG525" s="888">
        <f t="shared" si="543"/>
        <v>0</v>
      </c>
      <c r="BH525" s="886">
        <f t="shared" si="566"/>
        <v>0</v>
      </c>
      <c r="BI525" s="886">
        <f t="shared" si="567"/>
        <v>0</v>
      </c>
      <c r="BJ525" s="890">
        <f t="shared" si="568"/>
        <v>0</v>
      </c>
      <c r="BK525" s="885">
        <f t="shared" si="569"/>
        <v>0</v>
      </c>
      <c r="BL525" s="885">
        <f t="shared" si="570"/>
        <v>0</v>
      </c>
      <c r="BM525" s="762"/>
      <c r="BN525" s="764"/>
      <c r="BO525" s="643"/>
      <c r="BP525" s="763"/>
      <c r="BQ525" s="764"/>
      <c r="BR525" s="643"/>
      <c r="BS525" s="768">
        <f t="shared" si="571"/>
        <v>0</v>
      </c>
      <c r="BT525" s="768">
        <f t="shared" si="572"/>
        <v>0</v>
      </c>
      <c r="BU525" s="771">
        <f t="shared" si="573"/>
        <v>0</v>
      </c>
      <c r="BV525" s="772"/>
      <c r="BW525" s="640"/>
      <c r="BX525" s="643"/>
      <c r="BY525" s="764"/>
      <c r="BZ525" s="640"/>
      <c r="CA525" s="641"/>
      <c r="CB525" s="772"/>
      <c r="CC525" s="640"/>
      <c r="CD525" s="641"/>
      <c r="CE525" s="773">
        <f t="shared" si="574"/>
        <v>0</v>
      </c>
      <c r="CF525" s="774">
        <f t="shared" si="575"/>
        <v>0</v>
      </c>
      <c r="CG525" s="775">
        <f t="shared" si="576"/>
        <v>0</v>
      </c>
      <c r="CH525" s="772"/>
      <c r="CI525" s="640"/>
      <c r="CJ525" s="776"/>
      <c r="CK525" s="872">
        <v>2441</v>
      </c>
      <c r="CL525" s="720">
        <v>2490</v>
      </c>
      <c r="CM525" s="764">
        <v>1946</v>
      </c>
      <c r="CN525" s="764">
        <v>1831</v>
      </c>
      <c r="CO525" s="640">
        <v>1939</v>
      </c>
      <c r="CP525" s="639">
        <v>2065</v>
      </c>
      <c r="CQ525" s="877">
        <v>1455</v>
      </c>
      <c r="CR525" s="646">
        <v>1339</v>
      </c>
      <c r="CS525" s="646">
        <v>1128</v>
      </c>
      <c r="CT525" s="646">
        <v>1108</v>
      </c>
      <c r="CU525" s="646">
        <v>1457</v>
      </c>
      <c r="CV525" s="764">
        <v>1420</v>
      </c>
      <c r="CW525" s="640">
        <v>1517</v>
      </c>
      <c r="CX525" s="639">
        <v>1636</v>
      </c>
      <c r="CY525" s="877"/>
      <c r="CZ525" s="720"/>
      <c r="DA525" s="646">
        <v>11</v>
      </c>
      <c r="DB525" s="720">
        <v>13</v>
      </c>
      <c r="DC525" s="720">
        <v>19</v>
      </c>
      <c r="DD525" s="640">
        <v>17</v>
      </c>
      <c r="DE525" s="640"/>
      <c r="DF525" s="641"/>
      <c r="DG525" s="892">
        <f t="shared" si="532"/>
        <v>1455</v>
      </c>
      <c r="DH525" s="884">
        <f t="shared" si="577"/>
        <v>1455</v>
      </c>
      <c r="DI525" s="883">
        <f t="shared" si="533"/>
        <v>1339</v>
      </c>
      <c r="DJ525" s="884">
        <f t="shared" si="578"/>
        <v>1339</v>
      </c>
      <c r="DK525" s="883">
        <f t="shared" si="534"/>
        <v>1117</v>
      </c>
      <c r="DL525" s="884">
        <f t="shared" si="579"/>
        <v>1117</v>
      </c>
      <c r="DM525" s="888">
        <f t="shared" si="538"/>
        <v>1095</v>
      </c>
      <c r="DN525" s="886">
        <f t="shared" si="580"/>
        <v>1095</v>
      </c>
      <c r="DO525" s="886">
        <f t="shared" si="539"/>
        <v>1095</v>
      </c>
      <c r="DP525" s="888">
        <f t="shared" si="535"/>
        <v>1438</v>
      </c>
      <c r="DQ525" s="886">
        <f t="shared" si="581"/>
        <v>1438</v>
      </c>
      <c r="DR525" s="886">
        <f t="shared" si="540"/>
        <v>1438</v>
      </c>
      <c r="DS525" s="888">
        <f t="shared" si="536"/>
        <v>1403</v>
      </c>
      <c r="DT525" s="886">
        <f t="shared" si="582"/>
        <v>1403</v>
      </c>
      <c r="DU525" s="886">
        <f t="shared" si="541"/>
        <v>1403</v>
      </c>
      <c r="DV525" s="886">
        <f t="shared" si="583"/>
        <v>1403</v>
      </c>
      <c r="DW525" s="888">
        <f t="shared" si="537"/>
        <v>1517</v>
      </c>
      <c r="DX525" s="886">
        <f t="shared" si="584"/>
        <v>1517</v>
      </c>
      <c r="DY525" s="886">
        <f t="shared" si="585"/>
        <v>1517</v>
      </c>
      <c r="DZ525" s="954">
        <f t="shared" si="542"/>
        <v>1636</v>
      </c>
      <c r="EA525" s="885">
        <f t="shared" si="586"/>
        <v>1636</v>
      </c>
      <c r="EB525" s="885">
        <f t="shared" si="587"/>
        <v>1636</v>
      </c>
      <c r="EC525" s="772">
        <v>737</v>
      </c>
      <c r="ED525" s="640">
        <v>768</v>
      </c>
      <c r="EE525" s="642">
        <v>802</v>
      </c>
      <c r="EF525" s="764">
        <v>115</v>
      </c>
      <c r="EG525" s="640">
        <v>121</v>
      </c>
      <c r="EH525" s="642">
        <v>143</v>
      </c>
      <c r="EI525" s="774">
        <f t="shared" si="588"/>
        <v>551</v>
      </c>
      <c r="EJ525" s="774">
        <f t="shared" si="589"/>
        <v>628</v>
      </c>
      <c r="EK525" s="775">
        <f t="shared" si="590"/>
        <v>691</v>
      </c>
      <c r="EL525" s="772">
        <v>114</v>
      </c>
      <c r="EM525" s="767">
        <v>198</v>
      </c>
      <c r="EN525" s="642">
        <v>239</v>
      </c>
      <c r="EO525" s="772">
        <v>149</v>
      </c>
      <c r="EP525" s="640">
        <v>208</v>
      </c>
      <c r="EQ525" s="642">
        <v>195</v>
      </c>
      <c r="ER525" s="772">
        <v>257</v>
      </c>
      <c r="ES525" s="640">
        <v>313</v>
      </c>
      <c r="ET525" s="642">
        <v>255</v>
      </c>
      <c r="EU525" s="774">
        <f t="shared" si="591"/>
        <v>575</v>
      </c>
      <c r="EV525" s="774">
        <f t="shared" si="592"/>
        <v>719</v>
      </c>
      <c r="EW525" s="775">
        <f t="shared" si="593"/>
        <v>714</v>
      </c>
      <c r="EX525" s="772">
        <v>251</v>
      </c>
      <c r="EY525" s="767">
        <v>211</v>
      </c>
      <c r="EZ525" s="770">
        <v>224</v>
      </c>
    </row>
    <row r="526" spans="1:156">
      <c r="A526" s="621" t="s">
        <v>76</v>
      </c>
      <c r="B526" s="627" t="s">
        <v>716</v>
      </c>
      <c r="C526" s="846"/>
      <c r="D526" s="628">
        <v>227854</v>
      </c>
      <c r="E526" s="628">
        <v>8</v>
      </c>
      <c r="F526" s="762"/>
      <c r="G526" s="763"/>
      <c r="H526" s="763"/>
      <c r="I526" s="764"/>
      <c r="J526" s="764"/>
      <c r="K526" s="764"/>
      <c r="L526" s="641"/>
      <c r="M526" s="762"/>
      <c r="N526" s="763"/>
      <c r="O526" s="766"/>
      <c r="P526" s="766"/>
      <c r="Q526" s="763"/>
      <c r="R526" s="763"/>
      <c r="S526" s="763"/>
      <c r="T526" s="763"/>
      <c r="U526" s="763"/>
      <c r="V526" s="764"/>
      <c r="W526" s="640"/>
      <c r="X526" s="641"/>
      <c r="Y526" s="762"/>
      <c r="Z526" s="763"/>
      <c r="AA526" s="763"/>
      <c r="AB526" s="763"/>
      <c r="AC526" s="764"/>
      <c r="AD526" s="640"/>
      <c r="AE526" s="763"/>
      <c r="AF526" s="763"/>
      <c r="AG526" s="763"/>
      <c r="AH526" s="764"/>
      <c r="AI526" s="640"/>
      <c r="AJ526" s="641"/>
      <c r="AK526" s="892">
        <f t="shared" si="544"/>
        <v>0</v>
      </c>
      <c r="AL526" s="884">
        <f t="shared" si="545"/>
        <v>0</v>
      </c>
      <c r="AM526" s="883">
        <f t="shared" si="546"/>
        <v>0</v>
      </c>
      <c r="AN526" s="884">
        <f t="shared" si="547"/>
        <v>0</v>
      </c>
      <c r="AO526" s="883">
        <f t="shared" si="548"/>
        <v>0</v>
      </c>
      <c r="AP526" s="884">
        <f t="shared" si="549"/>
        <v>0</v>
      </c>
      <c r="AQ526" s="768">
        <f t="shared" si="550"/>
        <v>0</v>
      </c>
      <c r="AR526" s="883">
        <f t="shared" si="551"/>
        <v>0</v>
      </c>
      <c r="AS526" s="886">
        <f t="shared" si="552"/>
        <v>0</v>
      </c>
      <c r="AT526" s="888">
        <f t="shared" si="553"/>
        <v>0</v>
      </c>
      <c r="AU526" s="886">
        <f t="shared" si="554"/>
        <v>0</v>
      </c>
      <c r="AV526" s="886">
        <f t="shared" si="555"/>
        <v>0</v>
      </c>
      <c r="AW526" s="888">
        <f t="shared" si="556"/>
        <v>0</v>
      </c>
      <c r="AX526" s="886">
        <f t="shared" si="557"/>
        <v>0</v>
      </c>
      <c r="AY526" s="886">
        <f t="shared" si="558"/>
        <v>0</v>
      </c>
      <c r="AZ526" s="888">
        <f t="shared" si="559"/>
        <v>0</v>
      </c>
      <c r="BA526" s="884">
        <f t="shared" si="560"/>
        <v>0</v>
      </c>
      <c r="BB526" s="883">
        <f t="shared" si="561"/>
        <v>0</v>
      </c>
      <c r="BC526" s="884">
        <f t="shared" si="562"/>
        <v>0</v>
      </c>
      <c r="BD526" s="883">
        <f t="shared" si="563"/>
        <v>0</v>
      </c>
      <c r="BE526" s="886">
        <f t="shared" si="564"/>
        <v>0</v>
      </c>
      <c r="BF526" s="886">
        <f t="shared" si="565"/>
        <v>0</v>
      </c>
      <c r="BG526" s="888">
        <f t="shared" si="543"/>
        <v>0</v>
      </c>
      <c r="BH526" s="886">
        <f t="shared" si="566"/>
        <v>0</v>
      </c>
      <c r="BI526" s="886">
        <f t="shared" si="567"/>
        <v>0</v>
      </c>
      <c r="BJ526" s="890">
        <f t="shared" si="568"/>
        <v>0</v>
      </c>
      <c r="BK526" s="885">
        <f t="shared" si="569"/>
        <v>0</v>
      </c>
      <c r="BL526" s="885">
        <f t="shared" si="570"/>
        <v>0</v>
      </c>
      <c r="BM526" s="762"/>
      <c r="BN526" s="764"/>
      <c r="BO526" s="643"/>
      <c r="BP526" s="763"/>
      <c r="BQ526" s="764"/>
      <c r="BR526" s="643"/>
      <c r="BS526" s="768">
        <f t="shared" si="571"/>
        <v>0</v>
      </c>
      <c r="BT526" s="768">
        <f t="shared" si="572"/>
        <v>0</v>
      </c>
      <c r="BU526" s="771">
        <f t="shared" si="573"/>
        <v>0</v>
      </c>
      <c r="BV526" s="772"/>
      <c r="BW526" s="640"/>
      <c r="BX526" s="643"/>
      <c r="BY526" s="764"/>
      <c r="BZ526" s="640"/>
      <c r="CA526" s="641"/>
      <c r="CB526" s="772"/>
      <c r="CC526" s="640"/>
      <c r="CD526" s="641"/>
      <c r="CE526" s="773">
        <f t="shared" si="574"/>
        <v>0</v>
      </c>
      <c r="CF526" s="774">
        <f t="shared" si="575"/>
        <v>0</v>
      </c>
      <c r="CG526" s="775">
        <f t="shared" si="576"/>
        <v>0</v>
      </c>
      <c r="CH526" s="772"/>
      <c r="CI526" s="640"/>
      <c r="CJ526" s="776"/>
      <c r="CK526" s="872">
        <v>1647</v>
      </c>
      <c r="CL526" s="720">
        <v>1627</v>
      </c>
      <c r="CM526" s="764">
        <v>1443</v>
      </c>
      <c r="CN526" s="764">
        <v>1583</v>
      </c>
      <c r="CO526" s="640">
        <v>1748</v>
      </c>
      <c r="CP526" s="639">
        <v>1686</v>
      </c>
      <c r="CQ526" s="877">
        <v>965</v>
      </c>
      <c r="CR526" s="646">
        <v>986</v>
      </c>
      <c r="CS526" s="646">
        <v>904</v>
      </c>
      <c r="CT526" s="646">
        <v>1009</v>
      </c>
      <c r="CU526" s="646">
        <v>889</v>
      </c>
      <c r="CV526" s="764">
        <v>851</v>
      </c>
      <c r="CW526" s="640">
        <v>919</v>
      </c>
      <c r="CX526" s="639">
        <v>1176</v>
      </c>
      <c r="CY526" s="877"/>
      <c r="CZ526" s="720"/>
      <c r="DA526" s="646">
        <v>9</v>
      </c>
      <c r="DB526" s="720">
        <v>5</v>
      </c>
      <c r="DC526" s="720">
        <v>20</v>
      </c>
      <c r="DD526" s="640">
        <v>14</v>
      </c>
      <c r="DE526" s="640"/>
      <c r="DF526" s="641"/>
      <c r="DG526" s="892">
        <f t="shared" si="532"/>
        <v>965</v>
      </c>
      <c r="DH526" s="884">
        <f t="shared" si="577"/>
        <v>965</v>
      </c>
      <c r="DI526" s="883">
        <f t="shared" si="533"/>
        <v>986</v>
      </c>
      <c r="DJ526" s="884">
        <f t="shared" si="578"/>
        <v>986</v>
      </c>
      <c r="DK526" s="883">
        <f t="shared" si="534"/>
        <v>895</v>
      </c>
      <c r="DL526" s="884">
        <f t="shared" si="579"/>
        <v>895</v>
      </c>
      <c r="DM526" s="888">
        <f t="shared" si="538"/>
        <v>1004</v>
      </c>
      <c r="DN526" s="886">
        <f t="shared" si="580"/>
        <v>1004</v>
      </c>
      <c r="DO526" s="886">
        <f t="shared" si="539"/>
        <v>1004</v>
      </c>
      <c r="DP526" s="888">
        <f t="shared" si="535"/>
        <v>869</v>
      </c>
      <c r="DQ526" s="886">
        <f t="shared" si="581"/>
        <v>869</v>
      </c>
      <c r="DR526" s="886">
        <f t="shared" si="540"/>
        <v>869</v>
      </c>
      <c r="DS526" s="888">
        <f t="shared" si="536"/>
        <v>837</v>
      </c>
      <c r="DT526" s="886">
        <f t="shared" si="582"/>
        <v>837</v>
      </c>
      <c r="DU526" s="886">
        <f t="shared" si="541"/>
        <v>837</v>
      </c>
      <c r="DV526" s="886">
        <f t="shared" si="583"/>
        <v>837</v>
      </c>
      <c r="DW526" s="888">
        <f t="shared" si="537"/>
        <v>919</v>
      </c>
      <c r="DX526" s="886">
        <f t="shared" si="584"/>
        <v>919</v>
      </c>
      <c r="DY526" s="886">
        <f t="shared" si="585"/>
        <v>919</v>
      </c>
      <c r="DZ526" s="954">
        <f t="shared" si="542"/>
        <v>1176</v>
      </c>
      <c r="EA526" s="885">
        <f t="shared" si="586"/>
        <v>1176</v>
      </c>
      <c r="EB526" s="885">
        <f t="shared" si="587"/>
        <v>1176</v>
      </c>
      <c r="EC526" s="772">
        <v>433</v>
      </c>
      <c r="ED526" s="640">
        <v>382</v>
      </c>
      <c r="EE526" s="642">
        <v>487</v>
      </c>
      <c r="EF526" s="764">
        <v>52</v>
      </c>
      <c r="EG526" s="640">
        <v>142</v>
      </c>
      <c r="EH526" s="642">
        <v>66</v>
      </c>
      <c r="EI526" s="774">
        <f t="shared" si="588"/>
        <v>352</v>
      </c>
      <c r="EJ526" s="774">
        <f t="shared" si="589"/>
        <v>395</v>
      </c>
      <c r="EK526" s="775">
        <f t="shared" si="590"/>
        <v>623</v>
      </c>
      <c r="EL526" s="772">
        <v>57</v>
      </c>
      <c r="EM526" s="767">
        <v>51</v>
      </c>
      <c r="EN526" s="642">
        <v>53</v>
      </c>
      <c r="EO526" s="772">
        <v>184</v>
      </c>
      <c r="EP526" s="640">
        <v>149</v>
      </c>
      <c r="EQ526" s="642">
        <v>116</v>
      </c>
      <c r="ER526" s="772">
        <v>176</v>
      </c>
      <c r="ES526" s="640">
        <v>161</v>
      </c>
      <c r="ET526" s="642">
        <v>189</v>
      </c>
      <c r="EU526" s="774">
        <f t="shared" si="591"/>
        <v>587</v>
      </c>
      <c r="EV526" s="774">
        <f t="shared" si="592"/>
        <v>508</v>
      </c>
      <c r="EW526" s="775">
        <f t="shared" si="593"/>
        <v>479</v>
      </c>
      <c r="EX526" s="772">
        <v>138</v>
      </c>
      <c r="EY526" s="767">
        <v>148</v>
      </c>
      <c r="EZ526" s="770">
        <v>115</v>
      </c>
    </row>
    <row r="527" spans="1:156">
      <c r="A527" s="621" t="s">
        <v>76</v>
      </c>
      <c r="B527" s="627" t="s">
        <v>717</v>
      </c>
      <c r="C527" s="846"/>
      <c r="D527" s="628">
        <v>228547</v>
      </c>
      <c r="E527" s="628">
        <v>8</v>
      </c>
      <c r="F527" s="762"/>
      <c r="G527" s="763"/>
      <c r="H527" s="763"/>
      <c r="I527" s="764"/>
      <c r="J527" s="764"/>
      <c r="K527" s="764"/>
      <c r="L527" s="641"/>
      <c r="M527" s="762"/>
      <c r="N527" s="763"/>
      <c r="O527" s="766"/>
      <c r="P527" s="766"/>
      <c r="Q527" s="763"/>
      <c r="R527" s="763"/>
      <c r="S527" s="763"/>
      <c r="T527" s="763"/>
      <c r="U527" s="763"/>
      <c r="V527" s="764"/>
      <c r="W527" s="640"/>
      <c r="X527" s="641"/>
      <c r="Y527" s="762"/>
      <c r="Z527" s="763"/>
      <c r="AA527" s="763"/>
      <c r="AB527" s="763"/>
      <c r="AC527" s="764"/>
      <c r="AD527" s="640"/>
      <c r="AE527" s="763"/>
      <c r="AF527" s="763"/>
      <c r="AG527" s="763"/>
      <c r="AH527" s="764"/>
      <c r="AI527" s="640"/>
      <c r="AJ527" s="641"/>
      <c r="AK527" s="892">
        <f t="shared" si="544"/>
        <v>0</v>
      </c>
      <c r="AL527" s="884">
        <f t="shared" si="545"/>
        <v>0</v>
      </c>
      <c r="AM527" s="883">
        <f t="shared" si="546"/>
        <v>0</v>
      </c>
      <c r="AN527" s="884">
        <f t="shared" si="547"/>
        <v>0</v>
      </c>
      <c r="AO527" s="883">
        <f t="shared" si="548"/>
        <v>0</v>
      </c>
      <c r="AP527" s="884">
        <f t="shared" si="549"/>
        <v>0</v>
      </c>
      <c r="AQ527" s="768">
        <f t="shared" si="550"/>
        <v>0</v>
      </c>
      <c r="AR527" s="883">
        <f t="shared" si="551"/>
        <v>0</v>
      </c>
      <c r="AS527" s="886">
        <f t="shared" si="552"/>
        <v>0</v>
      </c>
      <c r="AT527" s="888">
        <f t="shared" si="553"/>
        <v>0</v>
      </c>
      <c r="AU527" s="886">
        <f t="shared" si="554"/>
        <v>0</v>
      </c>
      <c r="AV527" s="886">
        <f t="shared" si="555"/>
        <v>0</v>
      </c>
      <c r="AW527" s="888">
        <f t="shared" si="556"/>
        <v>0</v>
      </c>
      <c r="AX527" s="886">
        <f t="shared" si="557"/>
        <v>0</v>
      </c>
      <c r="AY527" s="886">
        <f t="shared" si="558"/>
        <v>0</v>
      </c>
      <c r="AZ527" s="888">
        <f t="shared" si="559"/>
        <v>0</v>
      </c>
      <c r="BA527" s="884">
        <f t="shared" si="560"/>
        <v>0</v>
      </c>
      <c r="BB527" s="883">
        <f t="shared" si="561"/>
        <v>0</v>
      </c>
      <c r="BC527" s="884">
        <f t="shared" si="562"/>
        <v>0</v>
      </c>
      <c r="BD527" s="883">
        <f t="shared" si="563"/>
        <v>0</v>
      </c>
      <c r="BE527" s="886">
        <f t="shared" si="564"/>
        <v>0</v>
      </c>
      <c r="BF527" s="886">
        <f t="shared" si="565"/>
        <v>0</v>
      </c>
      <c r="BG527" s="888">
        <f t="shared" si="543"/>
        <v>0</v>
      </c>
      <c r="BH527" s="886">
        <f t="shared" si="566"/>
        <v>0</v>
      </c>
      <c r="BI527" s="886">
        <f t="shared" si="567"/>
        <v>0</v>
      </c>
      <c r="BJ527" s="890">
        <f t="shared" si="568"/>
        <v>0</v>
      </c>
      <c r="BK527" s="885">
        <f t="shared" si="569"/>
        <v>0</v>
      </c>
      <c r="BL527" s="885">
        <f t="shared" si="570"/>
        <v>0</v>
      </c>
      <c r="BM527" s="762"/>
      <c r="BN527" s="764"/>
      <c r="BO527" s="643"/>
      <c r="BP527" s="763"/>
      <c r="BQ527" s="764"/>
      <c r="BR527" s="643"/>
      <c r="BS527" s="768">
        <f t="shared" si="571"/>
        <v>0</v>
      </c>
      <c r="BT527" s="768">
        <f t="shared" si="572"/>
        <v>0</v>
      </c>
      <c r="BU527" s="771">
        <f t="shared" si="573"/>
        <v>0</v>
      </c>
      <c r="BV527" s="772"/>
      <c r="BW527" s="640"/>
      <c r="BX527" s="643"/>
      <c r="BY527" s="764"/>
      <c r="BZ527" s="640"/>
      <c r="CA527" s="641"/>
      <c r="CB527" s="772"/>
      <c r="CC527" s="640"/>
      <c r="CD527" s="641"/>
      <c r="CE527" s="773">
        <f t="shared" si="574"/>
        <v>0</v>
      </c>
      <c r="CF527" s="774">
        <f t="shared" si="575"/>
        <v>0</v>
      </c>
      <c r="CG527" s="775">
        <f t="shared" si="576"/>
        <v>0</v>
      </c>
      <c r="CH527" s="772"/>
      <c r="CI527" s="640"/>
      <c r="CJ527" s="776"/>
      <c r="CK527" s="872">
        <v>7231</v>
      </c>
      <c r="CL527" s="720">
        <v>7343</v>
      </c>
      <c r="CM527" s="764">
        <v>7495</v>
      </c>
      <c r="CN527" s="764">
        <v>7684</v>
      </c>
      <c r="CO527" s="640">
        <v>8395</v>
      </c>
      <c r="CP527" s="639">
        <v>9381</v>
      </c>
      <c r="CQ527" s="877">
        <v>3101</v>
      </c>
      <c r="CR527" s="646">
        <v>3198</v>
      </c>
      <c r="CS527" s="646">
        <v>3165</v>
      </c>
      <c r="CT527" s="646">
        <v>3261</v>
      </c>
      <c r="CU527" s="646">
        <v>3121</v>
      </c>
      <c r="CV527" s="764">
        <v>3039</v>
      </c>
      <c r="CW527" s="640">
        <v>3094</v>
      </c>
      <c r="CX527" s="639">
        <v>2966</v>
      </c>
      <c r="CY527" s="877"/>
      <c r="CZ527" s="720"/>
      <c r="DA527" s="646">
        <v>27</v>
      </c>
      <c r="DB527" s="720">
        <v>14</v>
      </c>
      <c r="DC527" s="720">
        <v>62</v>
      </c>
      <c r="DD527" s="640">
        <v>28</v>
      </c>
      <c r="DE527" s="640"/>
      <c r="DF527" s="641"/>
      <c r="DG527" s="892">
        <f t="shared" si="532"/>
        <v>3101</v>
      </c>
      <c r="DH527" s="884">
        <f t="shared" si="577"/>
        <v>3101</v>
      </c>
      <c r="DI527" s="883">
        <f t="shared" si="533"/>
        <v>3198</v>
      </c>
      <c r="DJ527" s="884">
        <f t="shared" si="578"/>
        <v>3198</v>
      </c>
      <c r="DK527" s="883">
        <f t="shared" si="534"/>
        <v>3138</v>
      </c>
      <c r="DL527" s="884">
        <f t="shared" si="579"/>
        <v>3138</v>
      </c>
      <c r="DM527" s="888">
        <f t="shared" si="538"/>
        <v>3247</v>
      </c>
      <c r="DN527" s="886">
        <f t="shared" si="580"/>
        <v>3247</v>
      </c>
      <c r="DO527" s="886">
        <f t="shared" si="539"/>
        <v>3247</v>
      </c>
      <c r="DP527" s="888">
        <f t="shared" si="535"/>
        <v>3059</v>
      </c>
      <c r="DQ527" s="886">
        <f t="shared" si="581"/>
        <v>3059</v>
      </c>
      <c r="DR527" s="886">
        <f t="shared" si="540"/>
        <v>3059</v>
      </c>
      <c r="DS527" s="888">
        <f t="shared" si="536"/>
        <v>3011</v>
      </c>
      <c r="DT527" s="886">
        <f t="shared" si="582"/>
        <v>3011</v>
      </c>
      <c r="DU527" s="886">
        <f t="shared" si="541"/>
        <v>3011</v>
      </c>
      <c r="DV527" s="886">
        <f t="shared" si="583"/>
        <v>3011</v>
      </c>
      <c r="DW527" s="888">
        <f t="shared" si="537"/>
        <v>3094</v>
      </c>
      <c r="DX527" s="886">
        <f t="shared" si="584"/>
        <v>3094</v>
      </c>
      <c r="DY527" s="886">
        <f t="shared" si="585"/>
        <v>3094</v>
      </c>
      <c r="DZ527" s="954">
        <f t="shared" si="542"/>
        <v>2966</v>
      </c>
      <c r="EA527" s="885">
        <f t="shared" si="586"/>
        <v>2966</v>
      </c>
      <c r="EB527" s="885">
        <f t="shared" si="587"/>
        <v>2966</v>
      </c>
      <c r="EC527" s="772">
        <v>1630</v>
      </c>
      <c r="ED527" s="640">
        <v>1653</v>
      </c>
      <c r="EE527" s="639">
        <v>1499</v>
      </c>
      <c r="EF527" s="764">
        <v>377</v>
      </c>
      <c r="EG527" s="640">
        <v>346</v>
      </c>
      <c r="EH527" s="642">
        <v>298</v>
      </c>
      <c r="EI527" s="774">
        <f t="shared" si="588"/>
        <v>1004</v>
      </c>
      <c r="EJ527" s="774">
        <f t="shared" si="589"/>
        <v>1095</v>
      </c>
      <c r="EK527" s="775">
        <f t="shared" si="590"/>
        <v>1169</v>
      </c>
      <c r="EL527" s="772">
        <v>229</v>
      </c>
      <c r="EM527" s="767">
        <v>257</v>
      </c>
      <c r="EN527" s="642">
        <v>236</v>
      </c>
      <c r="EO527" s="772">
        <v>636</v>
      </c>
      <c r="EP527" s="640">
        <v>550</v>
      </c>
      <c r="EQ527" s="642">
        <v>458</v>
      </c>
      <c r="ER527" s="772">
        <v>1370</v>
      </c>
      <c r="ES527" s="640">
        <v>987</v>
      </c>
      <c r="ET527" s="642">
        <v>1054</v>
      </c>
      <c r="EU527" s="774">
        <f t="shared" si="591"/>
        <v>1012</v>
      </c>
      <c r="EV527" s="774">
        <f t="shared" si="592"/>
        <v>1265</v>
      </c>
      <c r="EW527" s="775">
        <f t="shared" si="593"/>
        <v>1263</v>
      </c>
      <c r="EX527" s="772">
        <v>382</v>
      </c>
      <c r="EY527" s="767">
        <v>450</v>
      </c>
      <c r="EZ527" s="770">
        <v>457</v>
      </c>
    </row>
    <row r="528" spans="1:156">
      <c r="A528" s="621" t="s">
        <v>76</v>
      </c>
      <c r="B528" s="627" t="s">
        <v>718</v>
      </c>
      <c r="C528" s="846"/>
      <c r="D528" s="628">
        <v>229072</v>
      </c>
      <c r="E528" s="628">
        <v>8</v>
      </c>
      <c r="F528" s="762"/>
      <c r="G528" s="763"/>
      <c r="H528" s="763"/>
      <c r="I528" s="764"/>
      <c r="J528" s="764"/>
      <c r="K528" s="764"/>
      <c r="L528" s="641"/>
      <c r="M528" s="762"/>
      <c r="N528" s="763"/>
      <c r="O528" s="766"/>
      <c r="P528" s="766"/>
      <c r="Q528" s="763"/>
      <c r="R528" s="763"/>
      <c r="S528" s="763"/>
      <c r="T528" s="763"/>
      <c r="U528" s="763"/>
      <c r="V528" s="764"/>
      <c r="W528" s="640"/>
      <c r="X528" s="641"/>
      <c r="Y528" s="762"/>
      <c r="Z528" s="763"/>
      <c r="AA528" s="763"/>
      <c r="AB528" s="763"/>
      <c r="AC528" s="764"/>
      <c r="AD528" s="640"/>
      <c r="AE528" s="763"/>
      <c r="AF528" s="763"/>
      <c r="AG528" s="763"/>
      <c r="AH528" s="764"/>
      <c r="AI528" s="640"/>
      <c r="AJ528" s="641"/>
      <c r="AK528" s="892">
        <f t="shared" si="544"/>
        <v>0</v>
      </c>
      <c r="AL528" s="884">
        <f t="shared" si="545"/>
        <v>0</v>
      </c>
      <c r="AM528" s="883">
        <f t="shared" si="546"/>
        <v>0</v>
      </c>
      <c r="AN528" s="884">
        <f t="shared" si="547"/>
        <v>0</v>
      </c>
      <c r="AO528" s="883">
        <f t="shared" si="548"/>
        <v>0</v>
      </c>
      <c r="AP528" s="884">
        <f t="shared" si="549"/>
        <v>0</v>
      </c>
      <c r="AQ528" s="768">
        <f t="shared" si="550"/>
        <v>0</v>
      </c>
      <c r="AR528" s="883">
        <f t="shared" si="551"/>
        <v>0</v>
      </c>
      <c r="AS528" s="886">
        <f t="shared" si="552"/>
        <v>0</v>
      </c>
      <c r="AT528" s="888">
        <f t="shared" si="553"/>
        <v>0</v>
      </c>
      <c r="AU528" s="886">
        <f t="shared" si="554"/>
        <v>0</v>
      </c>
      <c r="AV528" s="886">
        <f t="shared" si="555"/>
        <v>0</v>
      </c>
      <c r="AW528" s="888">
        <f t="shared" si="556"/>
        <v>0</v>
      </c>
      <c r="AX528" s="886">
        <f t="shared" si="557"/>
        <v>0</v>
      </c>
      <c r="AY528" s="886">
        <f t="shared" si="558"/>
        <v>0</v>
      </c>
      <c r="AZ528" s="888">
        <f t="shared" si="559"/>
        <v>0</v>
      </c>
      <c r="BA528" s="884">
        <f t="shared" si="560"/>
        <v>0</v>
      </c>
      <c r="BB528" s="883">
        <f t="shared" si="561"/>
        <v>0</v>
      </c>
      <c r="BC528" s="884">
        <f t="shared" si="562"/>
        <v>0</v>
      </c>
      <c r="BD528" s="883">
        <f t="shared" si="563"/>
        <v>0</v>
      </c>
      <c r="BE528" s="886">
        <f t="shared" si="564"/>
        <v>0</v>
      </c>
      <c r="BF528" s="886">
        <f t="shared" si="565"/>
        <v>0</v>
      </c>
      <c r="BG528" s="888">
        <f t="shared" ref="BG528:BG559" si="594">IF(W528&gt;0,W528-AI528, )</f>
        <v>0</v>
      </c>
      <c r="BH528" s="886">
        <f t="shared" si="566"/>
        <v>0</v>
      </c>
      <c r="BI528" s="886">
        <f t="shared" si="567"/>
        <v>0</v>
      </c>
      <c r="BJ528" s="890">
        <f t="shared" si="568"/>
        <v>0</v>
      </c>
      <c r="BK528" s="885">
        <f t="shared" si="569"/>
        <v>0</v>
      </c>
      <c r="BL528" s="885">
        <f t="shared" si="570"/>
        <v>0</v>
      </c>
      <c r="BM528" s="762"/>
      <c r="BN528" s="764"/>
      <c r="BO528" s="643"/>
      <c r="BP528" s="763"/>
      <c r="BQ528" s="764"/>
      <c r="BR528" s="643"/>
      <c r="BS528" s="768">
        <f t="shared" si="571"/>
        <v>0</v>
      </c>
      <c r="BT528" s="768">
        <f t="shared" si="572"/>
        <v>0</v>
      </c>
      <c r="BU528" s="771">
        <f t="shared" si="573"/>
        <v>0</v>
      </c>
      <c r="BV528" s="772"/>
      <c r="BW528" s="640"/>
      <c r="BX528" s="643"/>
      <c r="BY528" s="764"/>
      <c r="BZ528" s="640"/>
      <c r="CA528" s="641"/>
      <c r="CB528" s="772"/>
      <c r="CC528" s="640"/>
      <c r="CD528" s="641"/>
      <c r="CE528" s="773">
        <f t="shared" si="574"/>
        <v>0</v>
      </c>
      <c r="CF528" s="774">
        <f t="shared" si="575"/>
        <v>0</v>
      </c>
      <c r="CG528" s="775">
        <f t="shared" si="576"/>
        <v>0</v>
      </c>
      <c r="CH528" s="772"/>
      <c r="CI528" s="640"/>
      <c r="CJ528" s="776"/>
      <c r="CK528" s="872">
        <v>1608</v>
      </c>
      <c r="CL528" s="720">
        <v>1451</v>
      </c>
      <c r="CM528" s="764">
        <v>1463</v>
      </c>
      <c r="CN528" s="764">
        <v>1542</v>
      </c>
      <c r="CO528" s="640">
        <v>1761</v>
      </c>
      <c r="CP528" s="639">
        <v>1674</v>
      </c>
      <c r="CQ528" s="877">
        <v>1240</v>
      </c>
      <c r="CR528" s="646">
        <v>1355</v>
      </c>
      <c r="CS528" s="646">
        <v>1168</v>
      </c>
      <c r="CT528" s="646">
        <v>1031</v>
      </c>
      <c r="CU528" s="646">
        <v>997</v>
      </c>
      <c r="CV528" s="764">
        <v>1049</v>
      </c>
      <c r="CW528" s="640">
        <v>1211</v>
      </c>
      <c r="CX528" s="639">
        <v>1107</v>
      </c>
      <c r="CY528" s="877"/>
      <c r="CZ528" s="720"/>
      <c r="DA528" s="646">
        <v>3</v>
      </c>
      <c r="DB528" s="720">
        <v>8</v>
      </c>
      <c r="DC528" s="720">
        <v>12</v>
      </c>
      <c r="DD528" s="640">
        <v>10</v>
      </c>
      <c r="DE528" s="640"/>
      <c r="DF528" s="641"/>
      <c r="DG528" s="892">
        <f t="shared" si="532"/>
        <v>1240</v>
      </c>
      <c r="DH528" s="884">
        <f t="shared" si="577"/>
        <v>1240</v>
      </c>
      <c r="DI528" s="883">
        <f t="shared" si="533"/>
        <v>1355</v>
      </c>
      <c r="DJ528" s="884">
        <f t="shared" si="578"/>
        <v>1355</v>
      </c>
      <c r="DK528" s="883">
        <f t="shared" si="534"/>
        <v>1165</v>
      </c>
      <c r="DL528" s="884">
        <f t="shared" si="579"/>
        <v>1165</v>
      </c>
      <c r="DM528" s="888">
        <f t="shared" si="538"/>
        <v>1023</v>
      </c>
      <c r="DN528" s="886">
        <f t="shared" si="580"/>
        <v>1023</v>
      </c>
      <c r="DO528" s="886">
        <f t="shared" si="539"/>
        <v>1023</v>
      </c>
      <c r="DP528" s="888">
        <f t="shared" si="535"/>
        <v>985</v>
      </c>
      <c r="DQ528" s="886">
        <f t="shared" si="581"/>
        <v>985</v>
      </c>
      <c r="DR528" s="886">
        <f t="shared" si="540"/>
        <v>985</v>
      </c>
      <c r="DS528" s="888">
        <f t="shared" si="536"/>
        <v>1039</v>
      </c>
      <c r="DT528" s="886">
        <f t="shared" si="582"/>
        <v>1039</v>
      </c>
      <c r="DU528" s="886">
        <f t="shared" si="541"/>
        <v>1039</v>
      </c>
      <c r="DV528" s="886">
        <f t="shared" si="583"/>
        <v>1039</v>
      </c>
      <c r="DW528" s="888">
        <f t="shared" si="537"/>
        <v>1211</v>
      </c>
      <c r="DX528" s="886">
        <f t="shared" si="584"/>
        <v>1211</v>
      </c>
      <c r="DY528" s="886">
        <f t="shared" si="585"/>
        <v>1211</v>
      </c>
      <c r="DZ528" s="954">
        <f t="shared" si="542"/>
        <v>1107</v>
      </c>
      <c r="EA528" s="885">
        <f t="shared" si="586"/>
        <v>1107</v>
      </c>
      <c r="EB528" s="885">
        <f t="shared" si="587"/>
        <v>1107</v>
      </c>
      <c r="EC528" s="772">
        <v>589</v>
      </c>
      <c r="ED528" s="640">
        <v>686</v>
      </c>
      <c r="EE528" s="642">
        <v>560</v>
      </c>
      <c r="EF528" s="764">
        <v>75</v>
      </c>
      <c r="EG528" s="640">
        <v>97</v>
      </c>
      <c r="EH528" s="642">
        <v>143</v>
      </c>
      <c r="EI528" s="774">
        <f t="shared" si="588"/>
        <v>375</v>
      </c>
      <c r="EJ528" s="774">
        <f t="shared" si="589"/>
        <v>428</v>
      </c>
      <c r="EK528" s="775">
        <f t="shared" si="590"/>
        <v>404</v>
      </c>
      <c r="EL528" s="772">
        <v>72</v>
      </c>
      <c r="EM528" s="767">
        <v>73</v>
      </c>
      <c r="EN528" s="642">
        <v>76</v>
      </c>
      <c r="EO528" s="772">
        <v>259</v>
      </c>
      <c r="EP528" s="640">
        <v>260</v>
      </c>
      <c r="EQ528" s="642">
        <v>291</v>
      </c>
      <c r="ER528" s="772">
        <v>331</v>
      </c>
      <c r="ES528" s="640">
        <v>190</v>
      </c>
      <c r="ET528" s="642">
        <v>205</v>
      </c>
      <c r="EU528" s="774">
        <f t="shared" si="591"/>
        <v>361</v>
      </c>
      <c r="EV528" s="774">
        <f t="shared" si="592"/>
        <v>462</v>
      </c>
      <c r="EW528" s="775">
        <f t="shared" si="593"/>
        <v>467</v>
      </c>
      <c r="EX528" s="772">
        <v>283</v>
      </c>
      <c r="EY528" s="767">
        <v>267</v>
      </c>
      <c r="EZ528" s="770">
        <v>192</v>
      </c>
    </row>
    <row r="529" spans="1:156">
      <c r="A529" s="621" t="s">
        <v>76</v>
      </c>
      <c r="B529" s="627" t="s">
        <v>741</v>
      </c>
      <c r="C529" s="848" t="s">
        <v>787</v>
      </c>
      <c r="D529" s="628">
        <v>228680</v>
      </c>
      <c r="E529" s="657">
        <v>8</v>
      </c>
      <c r="F529" s="762"/>
      <c r="G529" s="763"/>
      <c r="H529" s="763"/>
      <c r="I529" s="764"/>
      <c r="J529" s="764"/>
      <c r="K529" s="764"/>
      <c r="L529" s="641"/>
      <c r="M529" s="762"/>
      <c r="N529" s="763"/>
      <c r="O529" s="766"/>
      <c r="P529" s="766"/>
      <c r="Q529" s="763"/>
      <c r="R529" s="763"/>
      <c r="S529" s="763"/>
      <c r="T529" s="763"/>
      <c r="U529" s="763"/>
      <c r="V529" s="764"/>
      <c r="W529" s="640"/>
      <c r="X529" s="641"/>
      <c r="Y529" s="762"/>
      <c r="Z529" s="763"/>
      <c r="AA529" s="763"/>
      <c r="AB529" s="763"/>
      <c r="AC529" s="764"/>
      <c r="AD529" s="640"/>
      <c r="AE529" s="763"/>
      <c r="AF529" s="763"/>
      <c r="AG529" s="763"/>
      <c r="AH529" s="764"/>
      <c r="AI529" s="640"/>
      <c r="AJ529" s="641"/>
      <c r="AK529" s="892">
        <f t="shared" si="544"/>
        <v>0</v>
      </c>
      <c r="AL529" s="884">
        <f t="shared" si="545"/>
        <v>0</v>
      </c>
      <c r="AM529" s="883">
        <f t="shared" si="546"/>
        <v>0</v>
      </c>
      <c r="AN529" s="884">
        <f t="shared" si="547"/>
        <v>0</v>
      </c>
      <c r="AO529" s="883">
        <f t="shared" si="548"/>
        <v>0</v>
      </c>
      <c r="AP529" s="884">
        <f t="shared" si="549"/>
        <v>0</v>
      </c>
      <c r="AQ529" s="768">
        <f t="shared" si="550"/>
        <v>0</v>
      </c>
      <c r="AR529" s="883">
        <f t="shared" si="551"/>
        <v>0</v>
      </c>
      <c r="AS529" s="886">
        <f t="shared" si="552"/>
        <v>0</v>
      </c>
      <c r="AT529" s="888">
        <f t="shared" si="553"/>
        <v>0</v>
      </c>
      <c r="AU529" s="886">
        <f t="shared" si="554"/>
        <v>0</v>
      </c>
      <c r="AV529" s="886">
        <f t="shared" si="555"/>
        <v>0</v>
      </c>
      <c r="AW529" s="888">
        <f t="shared" si="556"/>
        <v>0</v>
      </c>
      <c r="AX529" s="886">
        <f t="shared" si="557"/>
        <v>0</v>
      </c>
      <c r="AY529" s="886">
        <f t="shared" si="558"/>
        <v>0</v>
      </c>
      <c r="AZ529" s="888">
        <f t="shared" si="559"/>
        <v>0</v>
      </c>
      <c r="BA529" s="884">
        <f t="shared" si="560"/>
        <v>0</v>
      </c>
      <c r="BB529" s="883">
        <f t="shared" si="561"/>
        <v>0</v>
      </c>
      <c r="BC529" s="884">
        <f t="shared" si="562"/>
        <v>0</v>
      </c>
      <c r="BD529" s="883">
        <f t="shared" si="563"/>
        <v>0</v>
      </c>
      <c r="BE529" s="886">
        <f t="shared" si="564"/>
        <v>0</v>
      </c>
      <c r="BF529" s="886">
        <f t="shared" si="565"/>
        <v>0</v>
      </c>
      <c r="BG529" s="888">
        <f t="shared" si="594"/>
        <v>0</v>
      </c>
      <c r="BH529" s="886">
        <f t="shared" si="566"/>
        <v>0</v>
      </c>
      <c r="BI529" s="886">
        <f t="shared" si="567"/>
        <v>0</v>
      </c>
      <c r="BJ529" s="890">
        <f t="shared" si="568"/>
        <v>0</v>
      </c>
      <c r="BK529" s="885">
        <f t="shared" si="569"/>
        <v>0</v>
      </c>
      <c r="BL529" s="885">
        <f t="shared" si="570"/>
        <v>0</v>
      </c>
      <c r="BM529" s="762"/>
      <c r="BN529" s="764"/>
      <c r="BO529" s="643"/>
      <c r="BP529" s="763"/>
      <c r="BQ529" s="764"/>
      <c r="BR529" s="643"/>
      <c r="BS529" s="768">
        <f t="shared" si="571"/>
        <v>0</v>
      </c>
      <c r="BT529" s="768">
        <f t="shared" si="572"/>
        <v>0</v>
      </c>
      <c r="BU529" s="771">
        <f t="shared" si="573"/>
        <v>0</v>
      </c>
      <c r="BV529" s="772"/>
      <c r="BW529" s="640"/>
      <c r="BX529" s="643"/>
      <c r="BY529" s="764"/>
      <c r="BZ529" s="640"/>
      <c r="CA529" s="641"/>
      <c r="CB529" s="772"/>
      <c r="CC529" s="640"/>
      <c r="CD529" s="641"/>
      <c r="CE529" s="773">
        <f t="shared" si="574"/>
        <v>0</v>
      </c>
      <c r="CF529" s="774">
        <f t="shared" si="575"/>
        <v>0</v>
      </c>
      <c r="CG529" s="775">
        <f t="shared" si="576"/>
        <v>0</v>
      </c>
      <c r="CH529" s="772"/>
      <c r="CI529" s="640"/>
      <c r="CJ529" s="776"/>
      <c r="CK529" s="872">
        <v>1478</v>
      </c>
      <c r="CL529" s="720">
        <v>1272</v>
      </c>
      <c r="CM529" s="764">
        <v>1240</v>
      </c>
      <c r="CN529" s="764">
        <v>1233</v>
      </c>
      <c r="CO529" s="640">
        <v>1530</v>
      </c>
      <c r="CP529" s="639">
        <v>1273</v>
      </c>
      <c r="CQ529" s="877">
        <v>1234</v>
      </c>
      <c r="CR529" s="764">
        <v>1366</v>
      </c>
      <c r="CS529" s="764">
        <v>1213</v>
      </c>
      <c r="CT529" s="764">
        <v>1087</v>
      </c>
      <c r="CU529" s="720">
        <v>1049</v>
      </c>
      <c r="CV529" s="764">
        <v>989</v>
      </c>
      <c r="CW529" s="640">
        <v>1239</v>
      </c>
      <c r="CX529" s="639">
        <v>1008</v>
      </c>
      <c r="CY529" s="877"/>
      <c r="CZ529" s="720"/>
      <c r="DA529" s="646">
        <v>11</v>
      </c>
      <c r="DB529" s="720">
        <v>11</v>
      </c>
      <c r="DC529" s="720">
        <v>23</v>
      </c>
      <c r="DD529" s="640">
        <v>16</v>
      </c>
      <c r="DE529" s="640"/>
      <c r="DF529" s="641"/>
      <c r="DG529" s="892">
        <f t="shared" si="532"/>
        <v>1234</v>
      </c>
      <c r="DH529" s="884">
        <f t="shared" si="577"/>
        <v>1234</v>
      </c>
      <c r="DI529" s="883">
        <f t="shared" si="533"/>
        <v>1366</v>
      </c>
      <c r="DJ529" s="884">
        <f t="shared" si="578"/>
        <v>1366</v>
      </c>
      <c r="DK529" s="883">
        <f t="shared" si="534"/>
        <v>1202</v>
      </c>
      <c r="DL529" s="884">
        <f t="shared" si="579"/>
        <v>1202</v>
      </c>
      <c r="DM529" s="888">
        <f t="shared" si="538"/>
        <v>1076</v>
      </c>
      <c r="DN529" s="886">
        <f t="shared" si="580"/>
        <v>1076</v>
      </c>
      <c r="DO529" s="886">
        <f t="shared" si="539"/>
        <v>1076</v>
      </c>
      <c r="DP529" s="888">
        <f t="shared" si="535"/>
        <v>1026</v>
      </c>
      <c r="DQ529" s="886">
        <f t="shared" si="581"/>
        <v>1026</v>
      </c>
      <c r="DR529" s="886">
        <f t="shared" si="540"/>
        <v>1026</v>
      </c>
      <c r="DS529" s="888">
        <f t="shared" si="536"/>
        <v>973</v>
      </c>
      <c r="DT529" s="886">
        <f t="shared" si="582"/>
        <v>973</v>
      </c>
      <c r="DU529" s="886">
        <f t="shared" si="541"/>
        <v>973</v>
      </c>
      <c r="DV529" s="886">
        <f t="shared" si="583"/>
        <v>973</v>
      </c>
      <c r="DW529" s="888">
        <f t="shared" si="537"/>
        <v>1239</v>
      </c>
      <c r="DX529" s="886">
        <f t="shared" si="584"/>
        <v>1239</v>
      </c>
      <c r="DY529" s="886">
        <f t="shared" si="585"/>
        <v>1239</v>
      </c>
      <c r="DZ529" s="954">
        <f t="shared" si="542"/>
        <v>1008</v>
      </c>
      <c r="EA529" s="885">
        <f t="shared" si="586"/>
        <v>1008</v>
      </c>
      <c r="EB529" s="885">
        <f t="shared" si="587"/>
        <v>1008</v>
      </c>
      <c r="EC529" s="772">
        <v>509</v>
      </c>
      <c r="ED529" s="640">
        <v>576</v>
      </c>
      <c r="EE529" s="642">
        <v>473</v>
      </c>
      <c r="EF529" s="764">
        <v>55</v>
      </c>
      <c r="EG529" s="640">
        <v>93</v>
      </c>
      <c r="EH529" s="642">
        <v>77</v>
      </c>
      <c r="EI529" s="774">
        <f t="shared" si="588"/>
        <v>409</v>
      </c>
      <c r="EJ529" s="774">
        <f t="shared" si="589"/>
        <v>570</v>
      </c>
      <c r="EK529" s="775">
        <f t="shared" si="590"/>
        <v>458</v>
      </c>
      <c r="EL529" s="772">
        <v>249</v>
      </c>
      <c r="EM529" s="767">
        <v>239</v>
      </c>
      <c r="EN529" s="642">
        <v>253</v>
      </c>
      <c r="EO529" s="772">
        <v>88</v>
      </c>
      <c r="EP529" s="640">
        <v>77</v>
      </c>
      <c r="EQ529" s="642">
        <v>72</v>
      </c>
      <c r="ER529" s="772">
        <v>174</v>
      </c>
      <c r="ES529" s="640">
        <v>165</v>
      </c>
      <c r="ET529" s="642">
        <v>161</v>
      </c>
      <c r="EU529" s="774">
        <f t="shared" si="591"/>
        <v>565</v>
      </c>
      <c r="EV529" s="774">
        <f t="shared" si="592"/>
        <v>545</v>
      </c>
      <c r="EW529" s="775">
        <f t="shared" si="593"/>
        <v>487</v>
      </c>
      <c r="EX529" s="772">
        <v>354</v>
      </c>
      <c r="EY529" s="767">
        <v>411</v>
      </c>
      <c r="EZ529" s="770">
        <v>392</v>
      </c>
    </row>
    <row r="530" spans="1:156">
      <c r="A530" s="621" t="s">
        <v>76</v>
      </c>
      <c r="B530" s="627" t="s">
        <v>742</v>
      </c>
      <c r="C530" s="848" t="s">
        <v>787</v>
      </c>
      <c r="D530" s="628">
        <v>225308</v>
      </c>
      <c r="E530" s="657">
        <v>8</v>
      </c>
      <c r="F530" s="762"/>
      <c r="G530" s="763"/>
      <c r="H530" s="763"/>
      <c r="I530" s="764"/>
      <c r="J530" s="764"/>
      <c r="K530" s="764"/>
      <c r="L530" s="641"/>
      <c r="M530" s="762"/>
      <c r="N530" s="763"/>
      <c r="O530" s="766"/>
      <c r="P530" s="766"/>
      <c r="Q530" s="763"/>
      <c r="R530" s="763"/>
      <c r="S530" s="763"/>
      <c r="T530" s="763"/>
      <c r="U530" s="763"/>
      <c r="V530" s="764"/>
      <c r="W530" s="640"/>
      <c r="X530" s="641"/>
      <c r="Y530" s="762"/>
      <c r="Z530" s="763"/>
      <c r="AA530" s="763"/>
      <c r="AB530" s="763"/>
      <c r="AC530" s="764"/>
      <c r="AD530" s="640"/>
      <c r="AE530" s="763"/>
      <c r="AF530" s="763"/>
      <c r="AG530" s="763"/>
      <c r="AH530" s="764"/>
      <c r="AI530" s="640"/>
      <c r="AJ530" s="641"/>
      <c r="AK530" s="892">
        <f t="shared" si="544"/>
        <v>0</v>
      </c>
      <c r="AL530" s="884">
        <f t="shared" si="545"/>
        <v>0</v>
      </c>
      <c r="AM530" s="883">
        <f t="shared" si="546"/>
        <v>0</v>
      </c>
      <c r="AN530" s="884">
        <f t="shared" si="547"/>
        <v>0</v>
      </c>
      <c r="AO530" s="883">
        <f t="shared" si="548"/>
        <v>0</v>
      </c>
      <c r="AP530" s="884">
        <f t="shared" si="549"/>
        <v>0</v>
      </c>
      <c r="AQ530" s="768">
        <f t="shared" si="550"/>
        <v>0</v>
      </c>
      <c r="AR530" s="883">
        <f t="shared" si="551"/>
        <v>0</v>
      </c>
      <c r="AS530" s="886">
        <f t="shared" si="552"/>
        <v>0</v>
      </c>
      <c r="AT530" s="888">
        <f t="shared" si="553"/>
        <v>0</v>
      </c>
      <c r="AU530" s="886">
        <f t="shared" si="554"/>
        <v>0</v>
      </c>
      <c r="AV530" s="886">
        <f t="shared" si="555"/>
        <v>0</v>
      </c>
      <c r="AW530" s="888">
        <f t="shared" si="556"/>
        <v>0</v>
      </c>
      <c r="AX530" s="886">
        <f t="shared" si="557"/>
        <v>0</v>
      </c>
      <c r="AY530" s="886">
        <f t="shared" si="558"/>
        <v>0</v>
      </c>
      <c r="AZ530" s="888">
        <f t="shared" si="559"/>
        <v>0</v>
      </c>
      <c r="BA530" s="884">
        <f t="shared" si="560"/>
        <v>0</v>
      </c>
      <c r="BB530" s="883">
        <f t="shared" si="561"/>
        <v>0</v>
      </c>
      <c r="BC530" s="884">
        <f t="shared" si="562"/>
        <v>0</v>
      </c>
      <c r="BD530" s="883">
        <f t="shared" si="563"/>
        <v>0</v>
      </c>
      <c r="BE530" s="886">
        <f t="shared" si="564"/>
        <v>0</v>
      </c>
      <c r="BF530" s="886">
        <f t="shared" si="565"/>
        <v>0</v>
      </c>
      <c r="BG530" s="888">
        <f t="shared" si="594"/>
        <v>0</v>
      </c>
      <c r="BH530" s="886">
        <f t="shared" si="566"/>
        <v>0</v>
      </c>
      <c r="BI530" s="886">
        <f t="shared" si="567"/>
        <v>0</v>
      </c>
      <c r="BJ530" s="890">
        <f t="shared" si="568"/>
        <v>0</v>
      </c>
      <c r="BK530" s="885">
        <f t="shared" si="569"/>
        <v>0</v>
      </c>
      <c r="BL530" s="885">
        <f t="shared" si="570"/>
        <v>0</v>
      </c>
      <c r="BM530" s="762"/>
      <c r="BN530" s="764"/>
      <c r="BO530" s="643"/>
      <c r="BP530" s="763"/>
      <c r="BQ530" s="764"/>
      <c r="BR530" s="643"/>
      <c r="BS530" s="768">
        <f t="shared" si="571"/>
        <v>0</v>
      </c>
      <c r="BT530" s="768">
        <f t="shared" si="572"/>
        <v>0</v>
      </c>
      <c r="BU530" s="771">
        <f t="shared" si="573"/>
        <v>0</v>
      </c>
      <c r="BV530" s="772"/>
      <c r="BW530" s="640"/>
      <c r="BX530" s="643"/>
      <c r="BY530" s="764"/>
      <c r="BZ530" s="640"/>
      <c r="CA530" s="641"/>
      <c r="CB530" s="772"/>
      <c r="CC530" s="640"/>
      <c r="CD530" s="641"/>
      <c r="CE530" s="773">
        <f t="shared" si="574"/>
        <v>0</v>
      </c>
      <c r="CF530" s="774">
        <f t="shared" si="575"/>
        <v>0</v>
      </c>
      <c r="CG530" s="775">
        <f t="shared" si="576"/>
        <v>0</v>
      </c>
      <c r="CH530" s="772"/>
      <c r="CI530" s="640"/>
      <c r="CJ530" s="776"/>
      <c r="CK530" s="872">
        <v>1484</v>
      </c>
      <c r="CL530" s="720">
        <v>1469</v>
      </c>
      <c r="CM530" s="764">
        <v>1031</v>
      </c>
      <c r="CN530" s="764">
        <v>892</v>
      </c>
      <c r="CO530" s="640">
        <v>1046</v>
      </c>
      <c r="CP530" s="639">
        <v>1134</v>
      </c>
      <c r="CQ530" s="877">
        <v>651</v>
      </c>
      <c r="CR530" s="764">
        <v>661</v>
      </c>
      <c r="CS530" s="764">
        <v>664</v>
      </c>
      <c r="CT530" s="764">
        <v>611</v>
      </c>
      <c r="CU530" s="720">
        <v>594</v>
      </c>
      <c r="CV530" s="764">
        <v>567</v>
      </c>
      <c r="CW530" s="640">
        <v>703</v>
      </c>
      <c r="CX530" s="642">
        <v>679</v>
      </c>
      <c r="CY530" s="877"/>
      <c r="CZ530" s="720"/>
      <c r="DA530" s="646">
        <v>8</v>
      </c>
      <c r="DB530" s="720">
        <v>4</v>
      </c>
      <c r="DC530" s="720">
        <v>12</v>
      </c>
      <c r="DD530" s="640">
        <v>10</v>
      </c>
      <c r="DE530" s="640"/>
      <c r="DF530" s="641"/>
      <c r="DG530" s="892">
        <f t="shared" si="532"/>
        <v>651</v>
      </c>
      <c r="DH530" s="884">
        <f t="shared" si="577"/>
        <v>651</v>
      </c>
      <c r="DI530" s="883">
        <f t="shared" si="533"/>
        <v>661</v>
      </c>
      <c r="DJ530" s="884">
        <f t="shared" si="578"/>
        <v>661</v>
      </c>
      <c r="DK530" s="883">
        <f t="shared" si="534"/>
        <v>656</v>
      </c>
      <c r="DL530" s="884">
        <f t="shared" si="579"/>
        <v>656</v>
      </c>
      <c r="DM530" s="888">
        <f t="shared" si="538"/>
        <v>607</v>
      </c>
      <c r="DN530" s="886">
        <f t="shared" si="580"/>
        <v>607</v>
      </c>
      <c r="DO530" s="886">
        <f t="shared" si="539"/>
        <v>607</v>
      </c>
      <c r="DP530" s="888">
        <f t="shared" si="535"/>
        <v>582</v>
      </c>
      <c r="DQ530" s="886">
        <f t="shared" si="581"/>
        <v>582</v>
      </c>
      <c r="DR530" s="886">
        <f t="shared" si="540"/>
        <v>582</v>
      </c>
      <c r="DS530" s="888">
        <f t="shared" si="536"/>
        <v>557</v>
      </c>
      <c r="DT530" s="886">
        <f t="shared" si="582"/>
        <v>557</v>
      </c>
      <c r="DU530" s="886">
        <f t="shared" si="541"/>
        <v>557</v>
      </c>
      <c r="DV530" s="886">
        <f t="shared" si="583"/>
        <v>557</v>
      </c>
      <c r="DW530" s="888">
        <f t="shared" si="537"/>
        <v>703</v>
      </c>
      <c r="DX530" s="886">
        <f t="shared" si="584"/>
        <v>703</v>
      </c>
      <c r="DY530" s="886">
        <f t="shared" si="585"/>
        <v>703</v>
      </c>
      <c r="DZ530" s="954">
        <f t="shared" si="542"/>
        <v>679</v>
      </c>
      <c r="EA530" s="885">
        <f t="shared" si="586"/>
        <v>679</v>
      </c>
      <c r="EB530" s="885">
        <f t="shared" si="587"/>
        <v>679</v>
      </c>
      <c r="EC530" s="772">
        <v>313</v>
      </c>
      <c r="ED530" s="640">
        <v>352</v>
      </c>
      <c r="EE530" s="642">
        <v>333</v>
      </c>
      <c r="EF530" s="764">
        <v>41</v>
      </c>
      <c r="EG530" s="640">
        <v>57</v>
      </c>
      <c r="EH530" s="642">
        <v>51</v>
      </c>
      <c r="EI530" s="774">
        <f t="shared" si="588"/>
        <v>203</v>
      </c>
      <c r="EJ530" s="774">
        <f t="shared" si="589"/>
        <v>294</v>
      </c>
      <c r="EK530" s="775">
        <f t="shared" si="590"/>
        <v>295</v>
      </c>
      <c r="EL530" s="772">
        <v>119</v>
      </c>
      <c r="EM530" s="767">
        <v>115</v>
      </c>
      <c r="EN530" s="642">
        <v>104</v>
      </c>
      <c r="EO530" s="772">
        <v>66</v>
      </c>
      <c r="EP530" s="640">
        <v>66</v>
      </c>
      <c r="EQ530" s="642">
        <v>61</v>
      </c>
      <c r="ER530" s="772">
        <v>125</v>
      </c>
      <c r="ES530" s="640">
        <v>120</v>
      </c>
      <c r="ET530" s="642">
        <v>132</v>
      </c>
      <c r="EU530" s="774">
        <f t="shared" si="591"/>
        <v>297</v>
      </c>
      <c r="EV530" s="774">
        <f t="shared" si="592"/>
        <v>281</v>
      </c>
      <c r="EW530" s="775">
        <f t="shared" si="593"/>
        <v>260</v>
      </c>
      <c r="EX530" s="772">
        <v>165</v>
      </c>
      <c r="EY530" s="767">
        <v>166</v>
      </c>
      <c r="EZ530" s="770">
        <v>159</v>
      </c>
    </row>
    <row r="531" spans="1:156">
      <c r="A531" s="621" t="s">
        <v>76</v>
      </c>
      <c r="B531" s="627" t="s">
        <v>719</v>
      </c>
      <c r="C531" s="846"/>
      <c r="D531" s="628">
        <v>229355</v>
      </c>
      <c r="E531" s="628">
        <v>8</v>
      </c>
      <c r="F531" s="762"/>
      <c r="G531" s="763"/>
      <c r="H531" s="763"/>
      <c r="I531" s="764"/>
      <c r="J531" s="764"/>
      <c r="K531" s="764"/>
      <c r="L531" s="641"/>
      <c r="M531" s="762"/>
      <c r="N531" s="763"/>
      <c r="O531" s="766"/>
      <c r="P531" s="766"/>
      <c r="Q531" s="763"/>
      <c r="R531" s="763"/>
      <c r="S531" s="763"/>
      <c r="T531" s="763"/>
      <c r="U531" s="763"/>
      <c r="V531" s="764"/>
      <c r="W531" s="640"/>
      <c r="X531" s="641"/>
      <c r="Y531" s="762"/>
      <c r="Z531" s="763"/>
      <c r="AA531" s="763"/>
      <c r="AB531" s="763"/>
      <c r="AC531" s="764"/>
      <c r="AD531" s="640"/>
      <c r="AE531" s="763"/>
      <c r="AF531" s="763"/>
      <c r="AG531" s="763"/>
      <c r="AH531" s="764"/>
      <c r="AI531" s="640"/>
      <c r="AJ531" s="641"/>
      <c r="AK531" s="892">
        <f t="shared" si="544"/>
        <v>0</v>
      </c>
      <c r="AL531" s="884">
        <f t="shared" si="545"/>
        <v>0</v>
      </c>
      <c r="AM531" s="883">
        <f t="shared" si="546"/>
        <v>0</v>
      </c>
      <c r="AN531" s="884">
        <f t="shared" si="547"/>
        <v>0</v>
      </c>
      <c r="AO531" s="883">
        <f t="shared" si="548"/>
        <v>0</v>
      </c>
      <c r="AP531" s="884">
        <f t="shared" si="549"/>
        <v>0</v>
      </c>
      <c r="AQ531" s="768">
        <f t="shared" si="550"/>
        <v>0</v>
      </c>
      <c r="AR531" s="883">
        <f t="shared" si="551"/>
        <v>0</v>
      </c>
      <c r="AS531" s="886">
        <f t="shared" si="552"/>
        <v>0</v>
      </c>
      <c r="AT531" s="888">
        <f t="shared" si="553"/>
        <v>0</v>
      </c>
      <c r="AU531" s="886">
        <f t="shared" si="554"/>
        <v>0</v>
      </c>
      <c r="AV531" s="886">
        <f t="shared" si="555"/>
        <v>0</v>
      </c>
      <c r="AW531" s="888">
        <f t="shared" si="556"/>
        <v>0</v>
      </c>
      <c r="AX531" s="886">
        <f t="shared" si="557"/>
        <v>0</v>
      </c>
      <c r="AY531" s="886">
        <f t="shared" si="558"/>
        <v>0</v>
      </c>
      <c r="AZ531" s="888">
        <f t="shared" si="559"/>
        <v>0</v>
      </c>
      <c r="BA531" s="884">
        <f t="shared" si="560"/>
        <v>0</v>
      </c>
      <c r="BB531" s="883">
        <f t="shared" si="561"/>
        <v>0</v>
      </c>
      <c r="BC531" s="884">
        <f t="shared" si="562"/>
        <v>0</v>
      </c>
      <c r="BD531" s="883">
        <f t="shared" si="563"/>
        <v>0</v>
      </c>
      <c r="BE531" s="886">
        <f t="shared" si="564"/>
        <v>0</v>
      </c>
      <c r="BF531" s="886">
        <f t="shared" si="565"/>
        <v>0</v>
      </c>
      <c r="BG531" s="888">
        <f t="shared" si="594"/>
        <v>0</v>
      </c>
      <c r="BH531" s="886">
        <f t="shared" si="566"/>
        <v>0</v>
      </c>
      <c r="BI531" s="886">
        <f t="shared" si="567"/>
        <v>0</v>
      </c>
      <c r="BJ531" s="890">
        <f t="shared" si="568"/>
        <v>0</v>
      </c>
      <c r="BK531" s="885">
        <f t="shared" si="569"/>
        <v>0</v>
      </c>
      <c r="BL531" s="885">
        <f t="shared" si="570"/>
        <v>0</v>
      </c>
      <c r="BM531" s="762"/>
      <c r="BN531" s="764"/>
      <c r="BO531" s="643"/>
      <c r="BP531" s="763"/>
      <c r="BQ531" s="764"/>
      <c r="BR531" s="643"/>
      <c r="BS531" s="768">
        <f t="shared" si="571"/>
        <v>0</v>
      </c>
      <c r="BT531" s="768">
        <f t="shared" si="572"/>
        <v>0</v>
      </c>
      <c r="BU531" s="771">
        <f t="shared" si="573"/>
        <v>0</v>
      </c>
      <c r="BV531" s="772"/>
      <c r="BW531" s="640"/>
      <c r="BX531" s="643"/>
      <c r="BY531" s="764"/>
      <c r="BZ531" s="640"/>
      <c r="CA531" s="641"/>
      <c r="CB531" s="772"/>
      <c r="CC531" s="640"/>
      <c r="CD531" s="641"/>
      <c r="CE531" s="773">
        <f t="shared" si="574"/>
        <v>0</v>
      </c>
      <c r="CF531" s="774">
        <f t="shared" si="575"/>
        <v>0</v>
      </c>
      <c r="CG531" s="775">
        <f t="shared" si="576"/>
        <v>0</v>
      </c>
      <c r="CH531" s="772"/>
      <c r="CI531" s="640"/>
      <c r="CJ531" s="776"/>
      <c r="CK531" s="872">
        <v>2557</v>
      </c>
      <c r="CL531" s="720">
        <v>2714</v>
      </c>
      <c r="CM531" s="764">
        <v>2168</v>
      </c>
      <c r="CN531" s="764">
        <v>2587</v>
      </c>
      <c r="CO531" s="640">
        <v>2788</v>
      </c>
      <c r="CP531" s="639">
        <v>3148</v>
      </c>
      <c r="CQ531" s="877">
        <v>1643</v>
      </c>
      <c r="CR531" s="646">
        <v>1574</v>
      </c>
      <c r="CS531" s="646">
        <v>1544</v>
      </c>
      <c r="CT531" s="646">
        <v>1664</v>
      </c>
      <c r="CU531" s="646">
        <v>1766</v>
      </c>
      <c r="CV531" s="764">
        <v>2115</v>
      </c>
      <c r="CW531" s="640">
        <v>2275</v>
      </c>
      <c r="CX531" s="639">
        <v>2397</v>
      </c>
      <c r="CY531" s="877"/>
      <c r="CZ531" s="720"/>
      <c r="DA531" s="646">
        <v>10</v>
      </c>
      <c r="DB531" s="720">
        <v>12</v>
      </c>
      <c r="DC531" s="720">
        <v>29</v>
      </c>
      <c r="DD531" s="640">
        <v>19</v>
      </c>
      <c r="DE531" s="640"/>
      <c r="DF531" s="641"/>
      <c r="DG531" s="892">
        <f t="shared" si="532"/>
        <v>1643</v>
      </c>
      <c r="DH531" s="884">
        <f t="shared" si="577"/>
        <v>1643</v>
      </c>
      <c r="DI531" s="883">
        <f t="shared" si="533"/>
        <v>1574</v>
      </c>
      <c r="DJ531" s="884">
        <f t="shared" si="578"/>
        <v>1574</v>
      </c>
      <c r="DK531" s="883">
        <f t="shared" si="534"/>
        <v>1534</v>
      </c>
      <c r="DL531" s="884">
        <f t="shared" si="579"/>
        <v>1534</v>
      </c>
      <c r="DM531" s="888">
        <f t="shared" si="538"/>
        <v>1652</v>
      </c>
      <c r="DN531" s="886">
        <f t="shared" si="580"/>
        <v>1652</v>
      </c>
      <c r="DO531" s="886">
        <f t="shared" si="539"/>
        <v>1652</v>
      </c>
      <c r="DP531" s="888">
        <f t="shared" si="535"/>
        <v>1737</v>
      </c>
      <c r="DQ531" s="886">
        <f t="shared" si="581"/>
        <v>1737</v>
      </c>
      <c r="DR531" s="886">
        <f t="shared" si="540"/>
        <v>1737</v>
      </c>
      <c r="DS531" s="888">
        <f t="shared" si="536"/>
        <v>2096</v>
      </c>
      <c r="DT531" s="886">
        <f t="shared" si="582"/>
        <v>2096</v>
      </c>
      <c r="DU531" s="886">
        <f t="shared" si="541"/>
        <v>2096</v>
      </c>
      <c r="DV531" s="886">
        <f t="shared" si="583"/>
        <v>2096</v>
      </c>
      <c r="DW531" s="888">
        <f t="shared" si="537"/>
        <v>2275</v>
      </c>
      <c r="DX531" s="886">
        <f t="shared" si="584"/>
        <v>2275</v>
      </c>
      <c r="DY531" s="886">
        <f t="shared" si="585"/>
        <v>2275</v>
      </c>
      <c r="DZ531" s="954">
        <f t="shared" si="542"/>
        <v>2397</v>
      </c>
      <c r="EA531" s="885">
        <f t="shared" si="586"/>
        <v>2397</v>
      </c>
      <c r="EB531" s="885">
        <f t="shared" si="587"/>
        <v>2397</v>
      </c>
      <c r="EC531" s="772">
        <v>1071</v>
      </c>
      <c r="ED531" s="640">
        <v>1024</v>
      </c>
      <c r="EE531" s="639">
        <v>1163</v>
      </c>
      <c r="EF531" s="764">
        <v>239</v>
      </c>
      <c r="EG531" s="640">
        <v>310</v>
      </c>
      <c r="EH531" s="642">
        <v>302</v>
      </c>
      <c r="EI531" s="774">
        <f t="shared" si="588"/>
        <v>786</v>
      </c>
      <c r="EJ531" s="774">
        <f t="shared" si="589"/>
        <v>941</v>
      </c>
      <c r="EK531" s="775">
        <f t="shared" si="590"/>
        <v>932</v>
      </c>
      <c r="EL531" s="772">
        <v>145</v>
      </c>
      <c r="EM531" s="767">
        <v>204</v>
      </c>
      <c r="EN531" s="642">
        <v>195</v>
      </c>
      <c r="EO531" s="772">
        <v>243</v>
      </c>
      <c r="EP531" s="640">
        <v>206</v>
      </c>
      <c r="EQ531" s="642">
        <v>241</v>
      </c>
      <c r="ER531" s="772">
        <v>455</v>
      </c>
      <c r="ES531" s="640">
        <v>486</v>
      </c>
      <c r="ET531" s="642">
        <v>559</v>
      </c>
      <c r="EU531" s="774">
        <f t="shared" si="591"/>
        <v>809</v>
      </c>
      <c r="EV531" s="774">
        <f t="shared" si="592"/>
        <v>841</v>
      </c>
      <c r="EW531" s="775">
        <f t="shared" si="593"/>
        <v>1101</v>
      </c>
      <c r="EX531" s="772">
        <v>277</v>
      </c>
      <c r="EY531" s="767">
        <v>259</v>
      </c>
      <c r="EZ531" s="770">
        <v>267</v>
      </c>
    </row>
    <row r="532" spans="1:156">
      <c r="A532" s="621" t="s">
        <v>76</v>
      </c>
      <c r="B532" s="627" t="s">
        <v>720</v>
      </c>
      <c r="C532" s="846"/>
      <c r="D532" s="628">
        <v>222567</v>
      </c>
      <c r="E532" s="628">
        <v>9</v>
      </c>
      <c r="F532" s="762"/>
      <c r="G532" s="763"/>
      <c r="H532" s="763"/>
      <c r="I532" s="764"/>
      <c r="J532" s="764"/>
      <c r="K532" s="764"/>
      <c r="L532" s="641"/>
      <c r="M532" s="762"/>
      <c r="N532" s="763"/>
      <c r="O532" s="766"/>
      <c r="P532" s="766"/>
      <c r="Q532" s="763"/>
      <c r="R532" s="763"/>
      <c r="S532" s="763"/>
      <c r="T532" s="763"/>
      <c r="U532" s="763"/>
      <c r="V532" s="764"/>
      <c r="W532" s="640"/>
      <c r="X532" s="641"/>
      <c r="Y532" s="762"/>
      <c r="Z532" s="763"/>
      <c r="AA532" s="763"/>
      <c r="AB532" s="763"/>
      <c r="AC532" s="764"/>
      <c r="AD532" s="640"/>
      <c r="AE532" s="763"/>
      <c r="AF532" s="763"/>
      <c r="AG532" s="763"/>
      <c r="AH532" s="764"/>
      <c r="AI532" s="640"/>
      <c r="AJ532" s="641"/>
      <c r="AK532" s="892">
        <f t="shared" si="544"/>
        <v>0</v>
      </c>
      <c r="AL532" s="884">
        <f t="shared" si="545"/>
        <v>0</v>
      </c>
      <c r="AM532" s="883">
        <f t="shared" si="546"/>
        <v>0</v>
      </c>
      <c r="AN532" s="884">
        <f t="shared" si="547"/>
        <v>0</v>
      </c>
      <c r="AO532" s="883">
        <f t="shared" si="548"/>
        <v>0</v>
      </c>
      <c r="AP532" s="884">
        <f t="shared" si="549"/>
        <v>0</v>
      </c>
      <c r="AQ532" s="768">
        <f t="shared" si="550"/>
        <v>0</v>
      </c>
      <c r="AR532" s="883">
        <f t="shared" si="551"/>
        <v>0</v>
      </c>
      <c r="AS532" s="886">
        <f t="shared" si="552"/>
        <v>0</v>
      </c>
      <c r="AT532" s="888">
        <f t="shared" si="553"/>
        <v>0</v>
      </c>
      <c r="AU532" s="886">
        <f t="shared" si="554"/>
        <v>0</v>
      </c>
      <c r="AV532" s="886">
        <f t="shared" si="555"/>
        <v>0</v>
      </c>
      <c r="AW532" s="888">
        <f t="shared" si="556"/>
        <v>0</v>
      </c>
      <c r="AX532" s="886">
        <f t="shared" si="557"/>
        <v>0</v>
      </c>
      <c r="AY532" s="886">
        <f t="shared" si="558"/>
        <v>0</v>
      </c>
      <c r="AZ532" s="888">
        <f t="shared" si="559"/>
        <v>0</v>
      </c>
      <c r="BA532" s="884">
        <f t="shared" si="560"/>
        <v>0</v>
      </c>
      <c r="BB532" s="883">
        <f t="shared" si="561"/>
        <v>0</v>
      </c>
      <c r="BC532" s="884">
        <f t="shared" si="562"/>
        <v>0</v>
      </c>
      <c r="BD532" s="883">
        <f t="shared" si="563"/>
        <v>0</v>
      </c>
      <c r="BE532" s="886">
        <f t="shared" si="564"/>
        <v>0</v>
      </c>
      <c r="BF532" s="886">
        <f t="shared" si="565"/>
        <v>0</v>
      </c>
      <c r="BG532" s="888">
        <f t="shared" si="594"/>
        <v>0</v>
      </c>
      <c r="BH532" s="886">
        <f t="shared" si="566"/>
        <v>0</v>
      </c>
      <c r="BI532" s="886">
        <f t="shared" si="567"/>
        <v>0</v>
      </c>
      <c r="BJ532" s="890">
        <f t="shared" si="568"/>
        <v>0</v>
      </c>
      <c r="BK532" s="885">
        <f t="shared" si="569"/>
        <v>0</v>
      </c>
      <c r="BL532" s="885">
        <f t="shared" si="570"/>
        <v>0</v>
      </c>
      <c r="BM532" s="762"/>
      <c r="BN532" s="764"/>
      <c r="BO532" s="643"/>
      <c r="BP532" s="763"/>
      <c r="BQ532" s="764"/>
      <c r="BR532" s="643"/>
      <c r="BS532" s="768">
        <f t="shared" si="571"/>
        <v>0</v>
      </c>
      <c r="BT532" s="768">
        <f t="shared" si="572"/>
        <v>0</v>
      </c>
      <c r="BU532" s="771">
        <f t="shared" si="573"/>
        <v>0</v>
      </c>
      <c r="BV532" s="772"/>
      <c r="BW532" s="640"/>
      <c r="BX532" s="643"/>
      <c r="BY532" s="764"/>
      <c r="BZ532" s="640"/>
      <c r="CA532" s="641"/>
      <c r="CB532" s="772"/>
      <c r="CC532" s="640"/>
      <c r="CD532" s="641"/>
      <c r="CE532" s="773">
        <f t="shared" si="574"/>
        <v>0</v>
      </c>
      <c r="CF532" s="774">
        <f t="shared" si="575"/>
        <v>0</v>
      </c>
      <c r="CG532" s="775">
        <f t="shared" si="576"/>
        <v>0</v>
      </c>
      <c r="CH532" s="772"/>
      <c r="CI532" s="640"/>
      <c r="CJ532" s="776"/>
      <c r="CK532" s="872">
        <v>676</v>
      </c>
      <c r="CL532" s="720">
        <v>637</v>
      </c>
      <c r="CM532" s="764">
        <v>666</v>
      </c>
      <c r="CN532" s="764">
        <v>675</v>
      </c>
      <c r="CO532" s="640">
        <v>716</v>
      </c>
      <c r="CP532" s="642">
        <v>657</v>
      </c>
      <c r="CQ532" s="877">
        <v>450</v>
      </c>
      <c r="CR532" s="646">
        <v>402</v>
      </c>
      <c r="CS532" s="646">
        <v>411</v>
      </c>
      <c r="CT532" s="646">
        <v>369</v>
      </c>
      <c r="CU532" s="646">
        <v>379</v>
      </c>
      <c r="CV532" s="764">
        <v>371</v>
      </c>
      <c r="CW532" s="640">
        <v>409</v>
      </c>
      <c r="CX532" s="642">
        <v>356</v>
      </c>
      <c r="CY532" s="877"/>
      <c r="CZ532" s="720"/>
      <c r="DA532" s="646">
        <v>2</v>
      </c>
      <c r="DB532" s="720">
        <v>4</v>
      </c>
      <c r="DC532" s="720">
        <v>4</v>
      </c>
      <c r="DD532" s="640">
        <v>4</v>
      </c>
      <c r="DE532" s="640"/>
      <c r="DF532" s="641"/>
      <c r="DG532" s="892">
        <f t="shared" si="532"/>
        <v>450</v>
      </c>
      <c r="DH532" s="884">
        <f t="shared" si="577"/>
        <v>450</v>
      </c>
      <c r="DI532" s="883">
        <f t="shared" si="533"/>
        <v>402</v>
      </c>
      <c r="DJ532" s="884">
        <f t="shared" si="578"/>
        <v>402</v>
      </c>
      <c r="DK532" s="883">
        <f t="shared" si="534"/>
        <v>409</v>
      </c>
      <c r="DL532" s="884">
        <f t="shared" si="579"/>
        <v>409</v>
      </c>
      <c r="DM532" s="888">
        <f t="shared" si="538"/>
        <v>365</v>
      </c>
      <c r="DN532" s="886">
        <f t="shared" si="580"/>
        <v>365</v>
      </c>
      <c r="DO532" s="886">
        <f t="shared" si="539"/>
        <v>365</v>
      </c>
      <c r="DP532" s="888">
        <f t="shared" si="535"/>
        <v>375</v>
      </c>
      <c r="DQ532" s="886">
        <f t="shared" si="581"/>
        <v>375</v>
      </c>
      <c r="DR532" s="886">
        <f t="shared" si="540"/>
        <v>375</v>
      </c>
      <c r="DS532" s="888">
        <f t="shared" si="536"/>
        <v>367</v>
      </c>
      <c r="DT532" s="886">
        <f t="shared" si="582"/>
        <v>367</v>
      </c>
      <c r="DU532" s="886">
        <f t="shared" si="541"/>
        <v>367</v>
      </c>
      <c r="DV532" s="886">
        <f t="shared" si="583"/>
        <v>367</v>
      </c>
      <c r="DW532" s="888">
        <f t="shared" si="537"/>
        <v>409</v>
      </c>
      <c r="DX532" s="886">
        <f t="shared" si="584"/>
        <v>409</v>
      </c>
      <c r="DY532" s="886">
        <f t="shared" si="585"/>
        <v>409</v>
      </c>
      <c r="DZ532" s="954">
        <f t="shared" si="542"/>
        <v>356</v>
      </c>
      <c r="EA532" s="885">
        <f t="shared" si="586"/>
        <v>356</v>
      </c>
      <c r="EB532" s="885">
        <f t="shared" si="587"/>
        <v>356</v>
      </c>
      <c r="EC532" s="772">
        <v>197</v>
      </c>
      <c r="ED532" s="640">
        <v>230</v>
      </c>
      <c r="EE532" s="642">
        <v>189</v>
      </c>
      <c r="EF532" s="764">
        <v>43</v>
      </c>
      <c r="EG532" s="640">
        <v>39</v>
      </c>
      <c r="EH532" s="642">
        <v>37</v>
      </c>
      <c r="EI532" s="774">
        <f t="shared" si="588"/>
        <v>127</v>
      </c>
      <c r="EJ532" s="774">
        <f t="shared" si="589"/>
        <v>140</v>
      </c>
      <c r="EK532" s="775">
        <f t="shared" si="590"/>
        <v>130</v>
      </c>
      <c r="EL532" s="772">
        <v>41</v>
      </c>
      <c r="EM532" s="767">
        <v>49</v>
      </c>
      <c r="EN532" s="642">
        <v>43</v>
      </c>
      <c r="EO532" s="772">
        <v>61</v>
      </c>
      <c r="EP532" s="640">
        <v>69</v>
      </c>
      <c r="EQ532" s="642">
        <v>68</v>
      </c>
      <c r="ER532" s="772">
        <v>92</v>
      </c>
      <c r="ES532" s="640">
        <v>93</v>
      </c>
      <c r="ET532" s="642">
        <v>100</v>
      </c>
      <c r="EU532" s="774">
        <f t="shared" si="591"/>
        <v>171</v>
      </c>
      <c r="EV532" s="774">
        <f t="shared" si="592"/>
        <v>164</v>
      </c>
      <c r="EW532" s="775">
        <f t="shared" si="593"/>
        <v>156</v>
      </c>
      <c r="EX532" s="772">
        <v>115</v>
      </c>
      <c r="EY532" s="767">
        <v>74</v>
      </c>
      <c r="EZ532" s="770">
        <v>93</v>
      </c>
    </row>
    <row r="533" spans="1:156">
      <c r="A533" s="621" t="s">
        <v>76</v>
      </c>
      <c r="B533" s="627" t="s">
        <v>721</v>
      </c>
      <c r="C533" s="846"/>
      <c r="D533" s="628">
        <v>222822</v>
      </c>
      <c r="E533" s="628">
        <v>9</v>
      </c>
      <c r="F533" s="762"/>
      <c r="G533" s="763"/>
      <c r="H533" s="763"/>
      <c r="I533" s="764"/>
      <c r="J533" s="764"/>
      <c r="K533" s="764"/>
      <c r="L533" s="641"/>
      <c r="M533" s="762"/>
      <c r="N533" s="763"/>
      <c r="O533" s="766"/>
      <c r="P533" s="766"/>
      <c r="Q533" s="763"/>
      <c r="R533" s="763"/>
      <c r="S533" s="763"/>
      <c r="T533" s="763"/>
      <c r="U533" s="763"/>
      <c r="V533" s="764"/>
      <c r="W533" s="640"/>
      <c r="X533" s="641"/>
      <c r="Y533" s="762"/>
      <c r="Z533" s="763"/>
      <c r="AA533" s="763"/>
      <c r="AB533" s="763"/>
      <c r="AC533" s="764"/>
      <c r="AD533" s="640"/>
      <c r="AE533" s="763"/>
      <c r="AF533" s="763"/>
      <c r="AG533" s="763"/>
      <c r="AH533" s="764"/>
      <c r="AI533" s="640"/>
      <c r="AJ533" s="641"/>
      <c r="AK533" s="892">
        <f t="shared" si="544"/>
        <v>0</v>
      </c>
      <c r="AL533" s="884">
        <f t="shared" si="545"/>
        <v>0</v>
      </c>
      <c r="AM533" s="883">
        <f t="shared" si="546"/>
        <v>0</v>
      </c>
      <c r="AN533" s="884">
        <f t="shared" si="547"/>
        <v>0</v>
      </c>
      <c r="AO533" s="883">
        <f t="shared" si="548"/>
        <v>0</v>
      </c>
      <c r="AP533" s="884">
        <f t="shared" si="549"/>
        <v>0</v>
      </c>
      <c r="AQ533" s="768">
        <f t="shared" si="550"/>
        <v>0</v>
      </c>
      <c r="AR533" s="883">
        <f t="shared" si="551"/>
        <v>0</v>
      </c>
      <c r="AS533" s="886">
        <f t="shared" si="552"/>
        <v>0</v>
      </c>
      <c r="AT533" s="888">
        <f t="shared" si="553"/>
        <v>0</v>
      </c>
      <c r="AU533" s="886">
        <f t="shared" si="554"/>
        <v>0</v>
      </c>
      <c r="AV533" s="886">
        <f t="shared" si="555"/>
        <v>0</v>
      </c>
      <c r="AW533" s="888">
        <f t="shared" si="556"/>
        <v>0</v>
      </c>
      <c r="AX533" s="886">
        <f t="shared" si="557"/>
        <v>0</v>
      </c>
      <c r="AY533" s="886">
        <f t="shared" si="558"/>
        <v>0</v>
      </c>
      <c r="AZ533" s="888">
        <f t="shared" si="559"/>
        <v>0</v>
      </c>
      <c r="BA533" s="884">
        <f t="shared" si="560"/>
        <v>0</v>
      </c>
      <c r="BB533" s="883">
        <f t="shared" si="561"/>
        <v>0</v>
      </c>
      <c r="BC533" s="884">
        <f t="shared" si="562"/>
        <v>0</v>
      </c>
      <c r="BD533" s="883">
        <f t="shared" si="563"/>
        <v>0</v>
      </c>
      <c r="BE533" s="886">
        <f t="shared" si="564"/>
        <v>0</v>
      </c>
      <c r="BF533" s="886">
        <f t="shared" si="565"/>
        <v>0</v>
      </c>
      <c r="BG533" s="888">
        <f t="shared" si="594"/>
        <v>0</v>
      </c>
      <c r="BH533" s="886">
        <f t="shared" si="566"/>
        <v>0</v>
      </c>
      <c r="BI533" s="886">
        <f t="shared" si="567"/>
        <v>0</v>
      </c>
      <c r="BJ533" s="890">
        <f t="shared" si="568"/>
        <v>0</v>
      </c>
      <c r="BK533" s="885">
        <f t="shared" si="569"/>
        <v>0</v>
      </c>
      <c r="BL533" s="885">
        <f t="shared" si="570"/>
        <v>0</v>
      </c>
      <c r="BM533" s="762"/>
      <c r="BN533" s="764"/>
      <c r="BO533" s="643"/>
      <c r="BP533" s="763"/>
      <c r="BQ533" s="764"/>
      <c r="BR533" s="643"/>
      <c r="BS533" s="768">
        <f t="shared" si="571"/>
        <v>0</v>
      </c>
      <c r="BT533" s="768">
        <f t="shared" si="572"/>
        <v>0</v>
      </c>
      <c r="BU533" s="771">
        <f t="shared" si="573"/>
        <v>0</v>
      </c>
      <c r="BV533" s="772"/>
      <c r="BW533" s="640"/>
      <c r="BX533" s="643"/>
      <c r="BY533" s="764"/>
      <c r="BZ533" s="640"/>
      <c r="CA533" s="641"/>
      <c r="CB533" s="772"/>
      <c r="CC533" s="640"/>
      <c r="CD533" s="641"/>
      <c r="CE533" s="773">
        <f t="shared" si="574"/>
        <v>0</v>
      </c>
      <c r="CF533" s="774">
        <f t="shared" si="575"/>
        <v>0</v>
      </c>
      <c r="CG533" s="775">
        <f t="shared" si="576"/>
        <v>0</v>
      </c>
      <c r="CH533" s="772"/>
      <c r="CI533" s="640"/>
      <c r="CJ533" s="776"/>
      <c r="CK533" s="872">
        <v>881</v>
      </c>
      <c r="CL533" s="720">
        <v>635</v>
      </c>
      <c r="CM533" s="764">
        <v>1234</v>
      </c>
      <c r="CN533" s="764">
        <v>1097</v>
      </c>
      <c r="CO533" s="640">
        <v>1030</v>
      </c>
      <c r="CP533" s="639">
        <v>1148</v>
      </c>
      <c r="CQ533" s="877">
        <v>565</v>
      </c>
      <c r="CR533" s="646">
        <v>717</v>
      </c>
      <c r="CS533" s="646">
        <v>579</v>
      </c>
      <c r="CT533" s="646">
        <v>264</v>
      </c>
      <c r="CU533" s="646">
        <v>571</v>
      </c>
      <c r="CV533" s="764">
        <v>519</v>
      </c>
      <c r="CW533" s="640">
        <v>720</v>
      </c>
      <c r="CX533" s="642">
        <v>798</v>
      </c>
      <c r="CY533" s="877"/>
      <c r="CZ533" s="720"/>
      <c r="DA533" s="646">
        <v>3</v>
      </c>
      <c r="DB533" s="720">
        <v>2</v>
      </c>
      <c r="DC533" s="720">
        <v>13</v>
      </c>
      <c r="DD533" s="640">
        <v>9</v>
      </c>
      <c r="DE533" s="640"/>
      <c r="DF533" s="641"/>
      <c r="DG533" s="892">
        <f t="shared" si="532"/>
        <v>565</v>
      </c>
      <c r="DH533" s="884">
        <f t="shared" si="577"/>
        <v>565</v>
      </c>
      <c r="DI533" s="883">
        <f t="shared" si="533"/>
        <v>717</v>
      </c>
      <c r="DJ533" s="884">
        <f t="shared" si="578"/>
        <v>717</v>
      </c>
      <c r="DK533" s="883">
        <f t="shared" si="534"/>
        <v>576</v>
      </c>
      <c r="DL533" s="884">
        <f t="shared" si="579"/>
        <v>576</v>
      </c>
      <c r="DM533" s="888">
        <f t="shared" si="538"/>
        <v>262</v>
      </c>
      <c r="DN533" s="886">
        <f t="shared" si="580"/>
        <v>262</v>
      </c>
      <c r="DO533" s="886">
        <f t="shared" si="539"/>
        <v>262</v>
      </c>
      <c r="DP533" s="888">
        <f t="shared" si="535"/>
        <v>558</v>
      </c>
      <c r="DQ533" s="886">
        <f t="shared" si="581"/>
        <v>558</v>
      </c>
      <c r="DR533" s="886">
        <f t="shared" si="540"/>
        <v>558</v>
      </c>
      <c r="DS533" s="888">
        <f t="shared" si="536"/>
        <v>510</v>
      </c>
      <c r="DT533" s="886">
        <f t="shared" si="582"/>
        <v>510</v>
      </c>
      <c r="DU533" s="886">
        <f t="shared" si="541"/>
        <v>510</v>
      </c>
      <c r="DV533" s="886">
        <f t="shared" si="583"/>
        <v>510</v>
      </c>
      <c r="DW533" s="888">
        <f t="shared" si="537"/>
        <v>720</v>
      </c>
      <c r="DX533" s="886">
        <f t="shared" si="584"/>
        <v>720</v>
      </c>
      <c r="DY533" s="886">
        <f t="shared" si="585"/>
        <v>720</v>
      </c>
      <c r="DZ533" s="954">
        <f t="shared" si="542"/>
        <v>798</v>
      </c>
      <c r="EA533" s="885">
        <f t="shared" si="586"/>
        <v>798</v>
      </c>
      <c r="EB533" s="885">
        <f t="shared" si="587"/>
        <v>798</v>
      </c>
      <c r="EC533" s="772">
        <v>239</v>
      </c>
      <c r="ED533" s="640">
        <v>301</v>
      </c>
      <c r="EE533" s="642">
        <v>373</v>
      </c>
      <c r="EF533" s="764">
        <v>34</v>
      </c>
      <c r="EG533" s="640">
        <v>41</v>
      </c>
      <c r="EH533" s="642">
        <v>48</v>
      </c>
      <c r="EI533" s="774">
        <f t="shared" si="588"/>
        <v>237</v>
      </c>
      <c r="EJ533" s="774">
        <f t="shared" si="589"/>
        <v>378</v>
      </c>
      <c r="EK533" s="775">
        <f t="shared" si="590"/>
        <v>377</v>
      </c>
      <c r="EL533" s="772">
        <v>25</v>
      </c>
      <c r="EM533" s="767">
        <v>52</v>
      </c>
      <c r="EN533" s="642">
        <v>48</v>
      </c>
      <c r="EO533" s="772">
        <v>26</v>
      </c>
      <c r="EP533" s="640">
        <v>90</v>
      </c>
      <c r="EQ533" s="642">
        <v>76</v>
      </c>
      <c r="ER533" s="772">
        <v>75</v>
      </c>
      <c r="ES533" s="640">
        <v>111</v>
      </c>
      <c r="ET533" s="642">
        <v>93</v>
      </c>
      <c r="EU533" s="774">
        <f t="shared" si="591"/>
        <v>136</v>
      </c>
      <c r="EV533" s="774">
        <f t="shared" si="592"/>
        <v>305</v>
      </c>
      <c r="EW533" s="775">
        <f t="shared" si="593"/>
        <v>293</v>
      </c>
      <c r="EX533" s="772">
        <v>108</v>
      </c>
      <c r="EY533" s="767">
        <v>123</v>
      </c>
      <c r="EZ533" s="770">
        <v>97</v>
      </c>
    </row>
    <row r="534" spans="1:156">
      <c r="A534" s="621" t="s">
        <v>76</v>
      </c>
      <c r="B534" s="627" t="s">
        <v>722</v>
      </c>
      <c r="C534" s="846"/>
      <c r="D534" s="628">
        <v>223773</v>
      </c>
      <c r="E534" s="628">
        <v>9</v>
      </c>
      <c r="F534" s="762"/>
      <c r="G534" s="763"/>
      <c r="H534" s="763"/>
      <c r="I534" s="764"/>
      <c r="J534" s="764"/>
      <c r="K534" s="764"/>
      <c r="L534" s="641"/>
      <c r="M534" s="762"/>
      <c r="N534" s="763"/>
      <c r="O534" s="766"/>
      <c r="P534" s="766"/>
      <c r="Q534" s="763"/>
      <c r="R534" s="763"/>
      <c r="S534" s="763"/>
      <c r="T534" s="763"/>
      <c r="U534" s="763"/>
      <c r="V534" s="764"/>
      <c r="W534" s="640"/>
      <c r="X534" s="641"/>
      <c r="Y534" s="762"/>
      <c r="Z534" s="763"/>
      <c r="AA534" s="763"/>
      <c r="AB534" s="763"/>
      <c r="AC534" s="764"/>
      <c r="AD534" s="640"/>
      <c r="AE534" s="763"/>
      <c r="AF534" s="763"/>
      <c r="AG534" s="763"/>
      <c r="AH534" s="764"/>
      <c r="AI534" s="640"/>
      <c r="AJ534" s="641"/>
      <c r="AK534" s="892">
        <f t="shared" si="544"/>
        <v>0</v>
      </c>
      <c r="AL534" s="884">
        <f t="shared" si="545"/>
        <v>0</v>
      </c>
      <c r="AM534" s="883">
        <f t="shared" si="546"/>
        <v>0</v>
      </c>
      <c r="AN534" s="884">
        <f t="shared" si="547"/>
        <v>0</v>
      </c>
      <c r="AO534" s="883">
        <f t="shared" si="548"/>
        <v>0</v>
      </c>
      <c r="AP534" s="884">
        <f t="shared" si="549"/>
        <v>0</v>
      </c>
      <c r="AQ534" s="768">
        <f t="shared" si="550"/>
        <v>0</v>
      </c>
      <c r="AR534" s="883">
        <f t="shared" si="551"/>
        <v>0</v>
      </c>
      <c r="AS534" s="886">
        <f t="shared" si="552"/>
        <v>0</v>
      </c>
      <c r="AT534" s="888">
        <f t="shared" si="553"/>
        <v>0</v>
      </c>
      <c r="AU534" s="886">
        <f t="shared" si="554"/>
        <v>0</v>
      </c>
      <c r="AV534" s="886">
        <f t="shared" si="555"/>
        <v>0</v>
      </c>
      <c r="AW534" s="888">
        <f t="shared" si="556"/>
        <v>0</v>
      </c>
      <c r="AX534" s="886">
        <f t="shared" si="557"/>
        <v>0</v>
      </c>
      <c r="AY534" s="886">
        <f t="shared" si="558"/>
        <v>0</v>
      </c>
      <c r="AZ534" s="888">
        <f t="shared" si="559"/>
        <v>0</v>
      </c>
      <c r="BA534" s="884">
        <f t="shared" si="560"/>
        <v>0</v>
      </c>
      <c r="BB534" s="883">
        <f t="shared" si="561"/>
        <v>0</v>
      </c>
      <c r="BC534" s="884">
        <f t="shared" si="562"/>
        <v>0</v>
      </c>
      <c r="BD534" s="883">
        <f t="shared" si="563"/>
        <v>0</v>
      </c>
      <c r="BE534" s="886">
        <f t="shared" si="564"/>
        <v>0</v>
      </c>
      <c r="BF534" s="886">
        <f t="shared" si="565"/>
        <v>0</v>
      </c>
      <c r="BG534" s="888">
        <f t="shared" si="594"/>
        <v>0</v>
      </c>
      <c r="BH534" s="886">
        <f t="shared" si="566"/>
        <v>0</v>
      </c>
      <c r="BI534" s="886">
        <f t="shared" si="567"/>
        <v>0</v>
      </c>
      <c r="BJ534" s="890">
        <f t="shared" si="568"/>
        <v>0</v>
      </c>
      <c r="BK534" s="885">
        <f t="shared" si="569"/>
        <v>0</v>
      </c>
      <c r="BL534" s="885">
        <f t="shared" si="570"/>
        <v>0</v>
      </c>
      <c r="BM534" s="762"/>
      <c r="BN534" s="764"/>
      <c r="BO534" s="643"/>
      <c r="BP534" s="763"/>
      <c r="BQ534" s="764"/>
      <c r="BR534" s="643"/>
      <c r="BS534" s="768">
        <f t="shared" si="571"/>
        <v>0</v>
      </c>
      <c r="BT534" s="768">
        <f t="shared" si="572"/>
        <v>0</v>
      </c>
      <c r="BU534" s="771">
        <f t="shared" si="573"/>
        <v>0</v>
      </c>
      <c r="BV534" s="772"/>
      <c r="BW534" s="640"/>
      <c r="BX534" s="643"/>
      <c r="BY534" s="764"/>
      <c r="BZ534" s="640"/>
      <c r="CA534" s="641"/>
      <c r="CB534" s="772"/>
      <c r="CC534" s="640"/>
      <c r="CD534" s="641"/>
      <c r="CE534" s="773">
        <f t="shared" si="574"/>
        <v>0</v>
      </c>
      <c r="CF534" s="774">
        <f t="shared" si="575"/>
        <v>0</v>
      </c>
      <c r="CG534" s="775">
        <f t="shared" si="576"/>
        <v>0</v>
      </c>
      <c r="CH534" s="772"/>
      <c r="CI534" s="640"/>
      <c r="CJ534" s="776"/>
      <c r="CK534" s="872">
        <v>1007</v>
      </c>
      <c r="CL534" s="720">
        <v>705</v>
      </c>
      <c r="CM534" s="764">
        <v>830</v>
      </c>
      <c r="CN534" s="764">
        <v>1092</v>
      </c>
      <c r="CO534" s="640">
        <v>940</v>
      </c>
      <c r="CP534" s="642">
        <v>980</v>
      </c>
      <c r="CQ534" s="877">
        <v>385</v>
      </c>
      <c r="CR534" s="646">
        <v>312</v>
      </c>
      <c r="CS534" s="646">
        <v>409</v>
      </c>
      <c r="CT534" s="646">
        <v>304</v>
      </c>
      <c r="CU534" s="646">
        <v>342</v>
      </c>
      <c r="CV534" s="764">
        <v>352</v>
      </c>
      <c r="CW534" s="640">
        <v>397</v>
      </c>
      <c r="CX534" s="642">
        <v>367</v>
      </c>
      <c r="CY534" s="877"/>
      <c r="CZ534" s="720"/>
      <c r="DA534" s="646">
        <v>3</v>
      </c>
      <c r="DB534" s="720">
        <v>0</v>
      </c>
      <c r="DC534" s="720">
        <v>7</v>
      </c>
      <c r="DD534" s="640">
        <v>4</v>
      </c>
      <c r="DE534" s="640"/>
      <c r="DF534" s="641"/>
      <c r="DG534" s="892">
        <f t="shared" ref="DG534:DG597" si="595">IF(CQ534&gt;0,CQ534-CY534,)</f>
        <v>385</v>
      </c>
      <c r="DH534" s="884">
        <f t="shared" si="577"/>
        <v>385</v>
      </c>
      <c r="DI534" s="883">
        <f t="shared" ref="DI534:DI597" si="596">IF(CR534&gt;0,CR534-CZ534,)</f>
        <v>312</v>
      </c>
      <c r="DJ534" s="884">
        <f t="shared" si="578"/>
        <v>312</v>
      </c>
      <c r="DK534" s="883">
        <f t="shared" ref="DK534:DK597" si="597">IF(CS534&gt;0,CS534-DA534,)</f>
        <v>406</v>
      </c>
      <c r="DL534" s="884">
        <f t="shared" si="579"/>
        <v>406</v>
      </c>
      <c r="DM534" s="888">
        <f t="shared" si="538"/>
        <v>304</v>
      </c>
      <c r="DN534" s="886">
        <f t="shared" si="580"/>
        <v>304</v>
      </c>
      <c r="DO534" s="886">
        <f t="shared" si="539"/>
        <v>304</v>
      </c>
      <c r="DP534" s="888">
        <f t="shared" ref="DP534:DP597" si="598">IF(CU534&gt;0,CU534-DC534,)</f>
        <v>335</v>
      </c>
      <c r="DQ534" s="886">
        <f t="shared" si="581"/>
        <v>335</v>
      </c>
      <c r="DR534" s="886">
        <f t="shared" si="540"/>
        <v>335</v>
      </c>
      <c r="DS534" s="888">
        <f t="shared" ref="DS534:DS597" si="599">IF(CV534&gt;0,CV534-DD534,)</f>
        <v>348</v>
      </c>
      <c r="DT534" s="886">
        <f t="shared" si="582"/>
        <v>348</v>
      </c>
      <c r="DU534" s="886">
        <f t="shared" si="541"/>
        <v>348</v>
      </c>
      <c r="DV534" s="886">
        <f t="shared" si="583"/>
        <v>348</v>
      </c>
      <c r="DW534" s="888">
        <f t="shared" ref="DW534:DW597" si="600">IF(CW534&gt;0,CW534-DE534,)</f>
        <v>397</v>
      </c>
      <c r="DX534" s="886">
        <f t="shared" si="584"/>
        <v>397</v>
      </c>
      <c r="DY534" s="886">
        <f t="shared" si="585"/>
        <v>397</v>
      </c>
      <c r="DZ534" s="954">
        <f t="shared" si="542"/>
        <v>367</v>
      </c>
      <c r="EA534" s="885">
        <f t="shared" si="586"/>
        <v>367</v>
      </c>
      <c r="EB534" s="885">
        <f t="shared" si="587"/>
        <v>367</v>
      </c>
      <c r="EC534" s="772">
        <v>147</v>
      </c>
      <c r="ED534" s="640">
        <v>167</v>
      </c>
      <c r="EE534" s="642">
        <v>158</v>
      </c>
      <c r="EF534" s="764">
        <v>41</v>
      </c>
      <c r="EG534" s="640">
        <v>50</v>
      </c>
      <c r="EH534" s="642">
        <v>45</v>
      </c>
      <c r="EI534" s="774">
        <f t="shared" si="588"/>
        <v>160</v>
      </c>
      <c r="EJ534" s="774">
        <f t="shared" si="589"/>
        <v>180</v>
      </c>
      <c r="EK534" s="775">
        <f t="shared" si="590"/>
        <v>164</v>
      </c>
      <c r="EL534" s="772">
        <v>24</v>
      </c>
      <c r="EM534" s="767">
        <v>24</v>
      </c>
      <c r="EN534" s="642">
        <v>27</v>
      </c>
      <c r="EO534" s="772">
        <v>37</v>
      </c>
      <c r="EP534" s="640">
        <v>44</v>
      </c>
      <c r="EQ534" s="642">
        <v>39</v>
      </c>
      <c r="ER534" s="772">
        <v>89</v>
      </c>
      <c r="ES534" s="640">
        <v>108</v>
      </c>
      <c r="ET534" s="642">
        <v>101</v>
      </c>
      <c r="EU534" s="774">
        <f t="shared" si="591"/>
        <v>154</v>
      </c>
      <c r="EV534" s="774">
        <f t="shared" si="592"/>
        <v>159</v>
      </c>
      <c r="EW534" s="775">
        <f t="shared" si="593"/>
        <v>181</v>
      </c>
      <c r="EX534" s="772">
        <v>78</v>
      </c>
      <c r="EY534" s="767">
        <v>51</v>
      </c>
      <c r="EZ534" s="770">
        <v>61</v>
      </c>
    </row>
    <row r="535" spans="1:156">
      <c r="A535" s="621" t="s">
        <v>76</v>
      </c>
      <c r="B535" s="627" t="s">
        <v>723</v>
      </c>
      <c r="C535" s="846"/>
      <c r="D535" s="628">
        <v>223898</v>
      </c>
      <c r="E535" s="628">
        <v>9</v>
      </c>
      <c r="F535" s="762"/>
      <c r="G535" s="763"/>
      <c r="H535" s="763"/>
      <c r="I535" s="764"/>
      <c r="J535" s="764"/>
      <c r="K535" s="764"/>
      <c r="L535" s="641"/>
      <c r="M535" s="762"/>
      <c r="N535" s="763"/>
      <c r="O535" s="766"/>
      <c r="P535" s="766"/>
      <c r="Q535" s="763"/>
      <c r="R535" s="763"/>
      <c r="S535" s="763"/>
      <c r="T535" s="763"/>
      <c r="U535" s="763"/>
      <c r="V535" s="764"/>
      <c r="W535" s="640"/>
      <c r="X535" s="641"/>
      <c r="Y535" s="762"/>
      <c r="Z535" s="763"/>
      <c r="AA535" s="763"/>
      <c r="AB535" s="763"/>
      <c r="AC535" s="764"/>
      <c r="AD535" s="640"/>
      <c r="AE535" s="763"/>
      <c r="AF535" s="763"/>
      <c r="AG535" s="763"/>
      <c r="AH535" s="764"/>
      <c r="AI535" s="640"/>
      <c r="AJ535" s="641"/>
      <c r="AK535" s="892">
        <f t="shared" si="544"/>
        <v>0</v>
      </c>
      <c r="AL535" s="884">
        <f t="shared" si="545"/>
        <v>0</v>
      </c>
      <c r="AM535" s="883">
        <f t="shared" si="546"/>
        <v>0</v>
      </c>
      <c r="AN535" s="884">
        <f t="shared" si="547"/>
        <v>0</v>
      </c>
      <c r="AO535" s="883">
        <f t="shared" si="548"/>
        <v>0</v>
      </c>
      <c r="AP535" s="884">
        <f t="shared" si="549"/>
        <v>0</v>
      </c>
      <c r="AQ535" s="768">
        <f t="shared" si="550"/>
        <v>0</v>
      </c>
      <c r="AR535" s="883">
        <f t="shared" si="551"/>
        <v>0</v>
      </c>
      <c r="AS535" s="886">
        <f t="shared" si="552"/>
        <v>0</v>
      </c>
      <c r="AT535" s="888">
        <f t="shared" si="553"/>
        <v>0</v>
      </c>
      <c r="AU535" s="886">
        <f t="shared" si="554"/>
        <v>0</v>
      </c>
      <c r="AV535" s="886">
        <f t="shared" si="555"/>
        <v>0</v>
      </c>
      <c r="AW535" s="888">
        <f t="shared" si="556"/>
        <v>0</v>
      </c>
      <c r="AX535" s="886">
        <f t="shared" si="557"/>
        <v>0</v>
      </c>
      <c r="AY535" s="886">
        <f t="shared" si="558"/>
        <v>0</v>
      </c>
      <c r="AZ535" s="888">
        <f t="shared" si="559"/>
        <v>0</v>
      </c>
      <c r="BA535" s="884">
        <f t="shared" si="560"/>
        <v>0</v>
      </c>
      <c r="BB535" s="883">
        <f t="shared" si="561"/>
        <v>0</v>
      </c>
      <c r="BC535" s="884">
        <f t="shared" si="562"/>
        <v>0</v>
      </c>
      <c r="BD535" s="883">
        <f t="shared" si="563"/>
        <v>0</v>
      </c>
      <c r="BE535" s="886">
        <f t="shared" si="564"/>
        <v>0</v>
      </c>
      <c r="BF535" s="886">
        <f t="shared" si="565"/>
        <v>0</v>
      </c>
      <c r="BG535" s="888">
        <f t="shared" si="594"/>
        <v>0</v>
      </c>
      <c r="BH535" s="886">
        <f t="shared" si="566"/>
        <v>0</v>
      </c>
      <c r="BI535" s="886">
        <f t="shared" si="567"/>
        <v>0</v>
      </c>
      <c r="BJ535" s="890">
        <f t="shared" si="568"/>
        <v>0</v>
      </c>
      <c r="BK535" s="885">
        <f t="shared" si="569"/>
        <v>0</v>
      </c>
      <c r="BL535" s="885">
        <f t="shared" si="570"/>
        <v>0</v>
      </c>
      <c r="BM535" s="762"/>
      <c r="BN535" s="764"/>
      <c r="BO535" s="643"/>
      <c r="BP535" s="763"/>
      <c r="BQ535" s="764"/>
      <c r="BR535" s="643"/>
      <c r="BS535" s="768">
        <f t="shared" si="571"/>
        <v>0</v>
      </c>
      <c r="BT535" s="768">
        <f t="shared" si="572"/>
        <v>0</v>
      </c>
      <c r="BU535" s="771">
        <f t="shared" si="573"/>
        <v>0</v>
      </c>
      <c r="BV535" s="772"/>
      <c r="BW535" s="640"/>
      <c r="BX535" s="643"/>
      <c r="BY535" s="764"/>
      <c r="BZ535" s="640"/>
      <c r="CA535" s="641"/>
      <c r="CB535" s="772"/>
      <c r="CC535" s="640"/>
      <c r="CD535" s="641"/>
      <c r="CE535" s="773">
        <f t="shared" si="574"/>
        <v>0</v>
      </c>
      <c r="CF535" s="774">
        <f t="shared" si="575"/>
        <v>0</v>
      </c>
      <c r="CG535" s="775">
        <f t="shared" si="576"/>
        <v>0</v>
      </c>
      <c r="CH535" s="772"/>
      <c r="CI535" s="640"/>
      <c r="CJ535" s="776"/>
      <c r="CK535" s="872">
        <v>1206</v>
      </c>
      <c r="CL535" s="720">
        <v>1000</v>
      </c>
      <c r="CM535" s="764">
        <v>919</v>
      </c>
      <c r="CN535" s="764">
        <v>1079</v>
      </c>
      <c r="CO535" s="640">
        <v>1095</v>
      </c>
      <c r="CP535" s="639">
        <v>1175</v>
      </c>
      <c r="CQ535" s="877">
        <v>705</v>
      </c>
      <c r="CR535" s="646">
        <v>782</v>
      </c>
      <c r="CS535" s="646">
        <v>678</v>
      </c>
      <c r="CT535" s="646">
        <v>687</v>
      </c>
      <c r="CU535" s="646">
        <v>636</v>
      </c>
      <c r="CV535" s="764">
        <v>758</v>
      </c>
      <c r="CW535" s="640">
        <v>800</v>
      </c>
      <c r="CX535" s="642">
        <v>774</v>
      </c>
      <c r="CY535" s="877"/>
      <c r="CZ535" s="720"/>
      <c r="DA535" s="646">
        <v>7</v>
      </c>
      <c r="DB535" s="720">
        <v>3</v>
      </c>
      <c r="DC535" s="720">
        <v>2</v>
      </c>
      <c r="DD535" s="640">
        <v>8</v>
      </c>
      <c r="DE535" s="640"/>
      <c r="DF535" s="641"/>
      <c r="DG535" s="892">
        <f t="shared" si="595"/>
        <v>705</v>
      </c>
      <c r="DH535" s="884">
        <f t="shared" si="577"/>
        <v>705</v>
      </c>
      <c r="DI535" s="883">
        <f t="shared" si="596"/>
        <v>782</v>
      </c>
      <c r="DJ535" s="884">
        <f t="shared" si="578"/>
        <v>782</v>
      </c>
      <c r="DK535" s="883">
        <f t="shared" si="597"/>
        <v>671</v>
      </c>
      <c r="DL535" s="884">
        <f t="shared" si="579"/>
        <v>671</v>
      </c>
      <c r="DM535" s="888">
        <f t="shared" si="538"/>
        <v>684</v>
      </c>
      <c r="DN535" s="886">
        <f t="shared" si="580"/>
        <v>684</v>
      </c>
      <c r="DO535" s="886">
        <f t="shared" si="539"/>
        <v>684</v>
      </c>
      <c r="DP535" s="888">
        <f t="shared" si="598"/>
        <v>634</v>
      </c>
      <c r="DQ535" s="886">
        <f t="shared" si="581"/>
        <v>634</v>
      </c>
      <c r="DR535" s="886">
        <f t="shared" si="540"/>
        <v>634</v>
      </c>
      <c r="DS535" s="888">
        <f t="shared" si="599"/>
        <v>750</v>
      </c>
      <c r="DT535" s="886">
        <f t="shared" si="582"/>
        <v>750</v>
      </c>
      <c r="DU535" s="886">
        <f t="shared" si="541"/>
        <v>750</v>
      </c>
      <c r="DV535" s="886">
        <f t="shared" si="583"/>
        <v>750</v>
      </c>
      <c r="DW535" s="888">
        <f t="shared" si="600"/>
        <v>800</v>
      </c>
      <c r="DX535" s="886">
        <f t="shared" si="584"/>
        <v>800</v>
      </c>
      <c r="DY535" s="886">
        <f t="shared" si="585"/>
        <v>800</v>
      </c>
      <c r="DZ535" s="954">
        <f t="shared" si="542"/>
        <v>774</v>
      </c>
      <c r="EA535" s="885">
        <f t="shared" si="586"/>
        <v>774</v>
      </c>
      <c r="EB535" s="885">
        <f t="shared" si="587"/>
        <v>774</v>
      </c>
      <c r="EC535" s="772">
        <v>331</v>
      </c>
      <c r="ED535" s="640">
        <v>347</v>
      </c>
      <c r="EE535" s="642">
        <v>343</v>
      </c>
      <c r="EF535" s="764">
        <v>120</v>
      </c>
      <c r="EG535" s="640">
        <v>119</v>
      </c>
      <c r="EH535" s="642">
        <v>89</v>
      </c>
      <c r="EI535" s="774">
        <f t="shared" si="588"/>
        <v>299</v>
      </c>
      <c r="EJ535" s="774">
        <f t="shared" si="589"/>
        <v>334</v>
      </c>
      <c r="EK535" s="775">
        <f t="shared" si="590"/>
        <v>342</v>
      </c>
      <c r="EL535" s="772">
        <v>74</v>
      </c>
      <c r="EM535" s="767">
        <v>75</v>
      </c>
      <c r="EN535" s="642">
        <v>102</v>
      </c>
      <c r="EO535" s="772">
        <v>44</v>
      </c>
      <c r="EP535" s="640">
        <v>38</v>
      </c>
      <c r="EQ535" s="642">
        <v>64</v>
      </c>
      <c r="ER535" s="772">
        <v>210</v>
      </c>
      <c r="ES535" s="640">
        <v>199</v>
      </c>
      <c r="ET535" s="642">
        <v>239</v>
      </c>
      <c r="EU535" s="774">
        <f t="shared" si="591"/>
        <v>356</v>
      </c>
      <c r="EV535" s="774">
        <f t="shared" si="592"/>
        <v>322</v>
      </c>
      <c r="EW535" s="775">
        <f t="shared" si="593"/>
        <v>345</v>
      </c>
      <c r="EX535" s="772">
        <v>118</v>
      </c>
      <c r="EY535" s="767">
        <v>101</v>
      </c>
      <c r="EZ535" s="770">
        <v>110</v>
      </c>
    </row>
    <row r="536" spans="1:156">
      <c r="A536" s="621" t="s">
        <v>76</v>
      </c>
      <c r="B536" s="627" t="s">
        <v>724</v>
      </c>
      <c r="C536" s="846"/>
      <c r="D536" s="628">
        <v>223320</v>
      </c>
      <c r="E536" s="628">
        <v>9</v>
      </c>
      <c r="F536" s="762"/>
      <c r="G536" s="763"/>
      <c r="H536" s="763"/>
      <c r="I536" s="764"/>
      <c r="J536" s="764"/>
      <c r="K536" s="764"/>
      <c r="L536" s="641"/>
      <c r="M536" s="762"/>
      <c r="N536" s="763"/>
      <c r="O536" s="766"/>
      <c r="P536" s="766"/>
      <c r="Q536" s="763"/>
      <c r="R536" s="763"/>
      <c r="S536" s="763"/>
      <c r="T536" s="763"/>
      <c r="U536" s="763"/>
      <c r="V536" s="764"/>
      <c r="W536" s="640"/>
      <c r="X536" s="641"/>
      <c r="Y536" s="762"/>
      <c r="Z536" s="763"/>
      <c r="AA536" s="763"/>
      <c r="AB536" s="763"/>
      <c r="AC536" s="764"/>
      <c r="AD536" s="640"/>
      <c r="AE536" s="763"/>
      <c r="AF536" s="763"/>
      <c r="AG536" s="763"/>
      <c r="AH536" s="764"/>
      <c r="AI536" s="640"/>
      <c r="AJ536" s="641"/>
      <c r="AK536" s="892">
        <f t="shared" si="544"/>
        <v>0</v>
      </c>
      <c r="AL536" s="884">
        <f t="shared" si="545"/>
        <v>0</v>
      </c>
      <c r="AM536" s="883">
        <f t="shared" si="546"/>
        <v>0</v>
      </c>
      <c r="AN536" s="884">
        <f t="shared" si="547"/>
        <v>0</v>
      </c>
      <c r="AO536" s="883">
        <f t="shared" si="548"/>
        <v>0</v>
      </c>
      <c r="AP536" s="884">
        <f t="shared" si="549"/>
        <v>0</v>
      </c>
      <c r="AQ536" s="768">
        <f t="shared" si="550"/>
        <v>0</v>
      </c>
      <c r="AR536" s="883">
        <f t="shared" si="551"/>
        <v>0</v>
      </c>
      <c r="AS536" s="886">
        <f t="shared" si="552"/>
        <v>0</v>
      </c>
      <c r="AT536" s="888">
        <f t="shared" si="553"/>
        <v>0</v>
      </c>
      <c r="AU536" s="886">
        <f t="shared" si="554"/>
        <v>0</v>
      </c>
      <c r="AV536" s="886">
        <f t="shared" si="555"/>
        <v>0</v>
      </c>
      <c r="AW536" s="888">
        <f t="shared" si="556"/>
        <v>0</v>
      </c>
      <c r="AX536" s="886">
        <f t="shared" si="557"/>
        <v>0</v>
      </c>
      <c r="AY536" s="886">
        <f t="shared" si="558"/>
        <v>0</v>
      </c>
      <c r="AZ536" s="888">
        <f t="shared" si="559"/>
        <v>0</v>
      </c>
      <c r="BA536" s="884">
        <f t="shared" si="560"/>
        <v>0</v>
      </c>
      <c r="BB536" s="883">
        <f t="shared" si="561"/>
        <v>0</v>
      </c>
      <c r="BC536" s="884">
        <f t="shared" si="562"/>
        <v>0</v>
      </c>
      <c r="BD536" s="883">
        <f t="shared" si="563"/>
        <v>0</v>
      </c>
      <c r="BE536" s="886">
        <f t="shared" si="564"/>
        <v>0</v>
      </c>
      <c r="BF536" s="886">
        <f t="shared" si="565"/>
        <v>0</v>
      </c>
      <c r="BG536" s="888">
        <f t="shared" si="594"/>
        <v>0</v>
      </c>
      <c r="BH536" s="886">
        <f t="shared" si="566"/>
        <v>0</v>
      </c>
      <c r="BI536" s="886">
        <f t="shared" si="567"/>
        <v>0</v>
      </c>
      <c r="BJ536" s="890">
        <f t="shared" si="568"/>
        <v>0</v>
      </c>
      <c r="BK536" s="885">
        <f t="shared" si="569"/>
        <v>0</v>
      </c>
      <c r="BL536" s="885">
        <f t="shared" si="570"/>
        <v>0</v>
      </c>
      <c r="BM536" s="762"/>
      <c r="BN536" s="764"/>
      <c r="BO536" s="643"/>
      <c r="BP536" s="763"/>
      <c r="BQ536" s="764"/>
      <c r="BR536" s="643"/>
      <c r="BS536" s="768">
        <f t="shared" si="571"/>
        <v>0</v>
      </c>
      <c r="BT536" s="768">
        <f t="shared" si="572"/>
        <v>0</v>
      </c>
      <c r="BU536" s="771">
        <f t="shared" si="573"/>
        <v>0</v>
      </c>
      <c r="BV536" s="772"/>
      <c r="BW536" s="640"/>
      <c r="BX536" s="643"/>
      <c r="BY536" s="764"/>
      <c r="BZ536" s="640"/>
      <c r="CA536" s="641"/>
      <c r="CB536" s="772"/>
      <c r="CC536" s="640"/>
      <c r="CD536" s="641"/>
      <c r="CE536" s="773">
        <f t="shared" si="574"/>
        <v>0</v>
      </c>
      <c r="CF536" s="774">
        <f t="shared" si="575"/>
        <v>0</v>
      </c>
      <c r="CG536" s="775">
        <f t="shared" si="576"/>
        <v>0</v>
      </c>
      <c r="CH536" s="772"/>
      <c r="CI536" s="640"/>
      <c r="CJ536" s="776"/>
      <c r="CK536" s="872">
        <v>1342</v>
      </c>
      <c r="CL536" s="720">
        <v>827</v>
      </c>
      <c r="CM536" s="764">
        <v>769</v>
      </c>
      <c r="CN536" s="764">
        <v>850</v>
      </c>
      <c r="CO536" s="640">
        <v>1035</v>
      </c>
      <c r="CP536" s="639">
        <v>1070</v>
      </c>
      <c r="CQ536" s="877">
        <v>519</v>
      </c>
      <c r="CR536" s="646">
        <v>533</v>
      </c>
      <c r="CS536" s="646">
        <v>343</v>
      </c>
      <c r="CT536" s="646">
        <v>410</v>
      </c>
      <c r="CU536" s="646">
        <v>530</v>
      </c>
      <c r="CV536" s="764">
        <v>595</v>
      </c>
      <c r="CW536" s="640">
        <v>724</v>
      </c>
      <c r="CX536" s="642">
        <v>714</v>
      </c>
      <c r="CY536" s="877"/>
      <c r="CZ536" s="720"/>
      <c r="DA536" s="646">
        <v>3</v>
      </c>
      <c r="DB536" s="720">
        <v>4</v>
      </c>
      <c r="DC536" s="720">
        <v>9</v>
      </c>
      <c r="DD536" s="640">
        <v>4</v>
      </c>
      <c r="DE536" s="640"/>
      <c r="DF536" s="641"/>
      <c r="DG536" s="892">
        <f t="shared" si="595"/>
        <v>519</v>
      </c>
      <c r="DH536" s="884">
        <f t="shared" si="577"/>
        <v>519</v>
      </c>
      <c r="DI536" s="883">
        <f t="shared" si="596"/>
        <v>533</v>
      </c>
      <c r="DJ536" s="884">
        <f t="shared" si="578"/>
        <v>533</v>
      </c>
      <c r="DK536" s="883">
        <f t="shared" si="597"/>
        <v>340</v>
      </c>
      <c r="DL536" s="884">
        <f t="shared" si="579"/>
        <v>340</v>
      </c>
      <c r="DM536" s="888">
        <f t="shared" si="538"/>
        <v>406</v>
      </c>
      <c r="DN536" s="886">
        <f t="shared" si="580"/>
        <v>406</v>
      </c>
      <c r="DO536" s="886">
        <f t="shared" si="539"/>
        <v>406</v>
      </c>
      <c r="DP536" s="888">
        <f t="shared" si="598"/>
        <v>521</v>
      </c>
      <c r="DQ536" s="886">
        <f t="shared" si="581"/>
        <v>521</v>
      </c>
      <c r="DR536" s="886">
        <f t="shared" si="540"/>
        <v>521</v>
      </c>
      <c r="DS536" s="888">
        <f t="shared" si="599"/>
        <v>591</v>
      </c>
      <c r="DT536" s="886">
        <f t="shared" si="582"/>
        <v>591</v>
      </c>
      <c r="DU536" s="886">
        <f t="shared" si="541"/>
        <v>591</v>
      </c>
      <c r="DV536" s="886">
        <f t="shared" si="583"/>
        <v>591</v>
      </c>
      <c r="DW536" s="888">
        <f t="shared" si="600"/>
        <v>724</v>
      </c>
      <c r="DX536" s="886">
        <f t="shared" si="584"/>
        <v>724</v>
      </c>
      <c r="DY536" s="886">
        <f t="shared" si="585"/>
        <v>724</v>
      </c>
      <c r="DZ536" s="954">
        <f t="shared" si="542"/>
        <v>714</v>
      </c>
      <c r="EA536" s="885">
        <f t="shared" si="586"/>
        <v>714</v>
      </c>
      <c r="EB536" s="885">
        <f t="shared" si="587"/>
        <v>714</v>
      </c>
      <c r="EC536" s="772">
        <v>305</v>
      </c>
      <c r="ED536" s="640">
        <v>340</v>
      </c>
      <c r="EE536" s="642">
        <v>305</v>
      </c>
      <c r="EF536" s="764">
        <v>40</v>
      </c>
      <c r="EG536" s="640">
        <v>71</v>
      </c>
      <c r="EH536" s="642">
        <v>60</v>
      </c>
      <c r="EI536" s="774">
        <f t="shared" si="588"/>
        <v>246</v>
      </c>
      <c r="EJ536" s="774">
        <f t="shared" si="589"/>
        <v>313</v>
      </c>
      <c r="EK536" s="775">
        <f t="shared" si="590"/>
        <v>349</v>
      </c>
      <c r="EL536" s="772">
        <v>94</v>
      </c>
      <c r="EM536" s="767">
        <v>113</v>
      </c>
      <c r="EN536" s="642">
        <v>121</v>
      </c>
      <c r="EO536" s="772">
        <v>41</v>
      </c>
      <c r="EP536" s="640">
        <v>71</v>
      </c>
      <c r="EQ536" s="642">
        <v>75</v>
      </c>
      <c r="ER536" s="772">
        <v>70</v>
      </c>
      <c r="ES536" s="640">
        <v>101</v>
      </c>
      <c r="ET536" s="642">
        <v>91</v>
      </c>
      <c r="EU536" s="774">
        <f t="shared" si="591"/>
        <v>201</v>
      </c>
      <c r="EV536" s="774">
        <f t="shared" si="592"/>
        <v>236</v>
      </c>
      <c r="EW536" s="775">
        <f t="shared" si="593"/>
        <v>304</v>
      </c>
      <c r="EX536" s="772">
        <v>141</v>
      </c>
      <c r="EY536" s="767">
        <v>120</v>
      </c>
      <c r="EZ536" s="770">
        <v>99</v>
      </c>
    </row>
    <row r="537" spans="1:156">
      <c r="A537" s="621" t="s">
        <v>76</v>
      </c>
      <c r="B537" s="627" t="s">
        <v>725</v>
      </c>
      <c r="C537" s="846"/>
      <c r="D537" s="628">
        <v>226408</v>
      </c>
      <c r="E537" s="628">
        <v>9</v>
      </c>
      <c r="F537" s="762"/>
      <c r="G537" s="763"/>
      <c r="H537" s="763"/>
      <c r="I537" s="764"/>
      <c r="J537" s="764"/>
      <c r="K537" s="764"/>
      <c r="L537" s="641"/>
      <c r="M537" s="762"/>
      <c r="N537" s="763"/>
      <c r="O537" s="766"/>
      <c r="P537" s="766"/>
      <c r="Q537" s="763"/>
      <c r="R537" s="763"/>
      <c r="S537" s="763"/>
      <c r="T537" s="763"/>
      <c r="U537" s="763"/>
      <c r="V537" s="764"/>
      <c r="W537" s="640"/>
      <c r="X537" s="641"/>
      <c r="Y537" s="762"/>
      <c r="Z537" s="763"/>
      <c r="AA537" s="763"/>
      <c r="AB537" s="763"/>
      <c r="AC537" s="764"/>
      <c r="AD537" s="640"/>
      <c r="AE537" s="763"/>
      <c r="AF537" s="763"/>
      <c r="AG537" s="763"/>
      <c r="AH537" s="764"/>
      <c r="AI537" s="640"/>
      <c r="AJ537" s="641"/>
      <c r="AK537" s="892">
        <f t="shared" si="544"/>
        <v>0</v>
      </c>
      <c r="AL537" s="884">
        <f t="shared" si="545"/>
        <v>0</v>
      </c>
      <c r="AM537" s="883">
        <f t="shared" si="546"/>
        <v>0</v>
      </c>
      <c r="AN537" s="884">
        <f t="shared" si="547"/>
        <v>0</v>
      </c>
      <c r="AO537" s="883">
        <f t="shared" si="548"/>
        <v>0</v>
      </c>
      <c r="AP537" s="884">
        <f t="shared" si="549"/>
        <v>0</v>
      </c>
      <c r="AQ537" s="768">
        <f t="shared" si="550"/>
        <v>0</v>
      </c>
      <c r="AR537" s="883">
        <f t="shared" si="551"/>
        <v>0</v>
      </c>
      <c r="AS537" s="886">
        <f t="shared" si="552"/>
        <v>0</v>
      </c>
      <c r="AT537" s="888">
        <f t="shared" si="553"/>
        <v>0</v>
      </c>
      <c r="AU537" s="886">
        <f t="shared" si="554"/>
        <v>0</v>
      </c>
      <c r="AV537" s="886">
        <f t="shared" si="555"/>
        <v>0</v>
      </c>
      <c r="AW537" s="888">
        <f t="shared" si="556"/>
        <v>0</v>
      </c>
      <c r="AX537" s="886">
        <f t="shared" si="557"/>
        <v>0</v>
      </c>
      <c r="AY537" s="886">
        <f t="shared" si="558"/>
        <v>0</v>
      </c>
      <c r="AZ537" s="888">
        <f t="shared" si="559"/>
        <v>0</v>
      </c>
      <c r="BA537" s="884">
        <f t="shared" si="560"/>
        <v>0</v>
      </c>
      <c r="BB537" s="883">
        <f t="shared" si="561"/>
        <v>0</v>
      </c>
      <c r="BC537" s="884">
        <f t="shared" si="562"/>
        <v>0</v>
      </c>
      <c r="BD537" s="883">
        <f t="shared" si="563"/>
        <v>0</v>
      </c>
      <c r="BE537" s="886">
        <f t="shared" si="564"/>
        <v>0</v>
      </c>
      <c r="BF537" s="886">
        <f t="shared" si="565"/>
        <v>0</v>
      </c>
      <c r="BG537" s="888">
        <f t="shared" si="594"/>
        <v>0</v>
      </c>
      <c r="BH537" s="886">
        <f t="shared" si="566"/>
        <v>0</v>
      </c>
      <c r="BI537" s="886">
        <f t="shared" si="567"/>
        <v>0</v>
      </c>
      <c r="BJ537" s="890">
        <f t="shared" si="568"/>
        <v>0</v>
      </c>
      <c r="BK537" s="885">
        <f t="shared" si="569"/>
        <v>0</v>
      </c>
      <c r="BL537" s="885">
        <f t="shared" si="570"/>
        <v>0</v>
      </c>
      <c r="BM537" s="762"/>
      <c r="BN537" s="764"/>
      <c r="BO537" s="643"/>
      <c r="BP537" s="763"/>
      <c r="BQ537" s="764"/>
      <c r="BR537" s="643"/>
      <c r="BS537" s="768">
        <f t="shared" si="571"/>
        <v>0</v>
      </c>
      <c r="BT537" s="768">
        <f t="shared" si="572"/>
        <v>0</v>
      </c>
      <c r="BU537" s="771">
        <f t="shared" si="573"/>
        <v>0</v>
      </c>
      <c r="BV537" s="772"/>
      <c r="BW537" s="640"/>
      <c r="BX537" s="643"/>
      <c r="BY537" s="764"/>
      <c r="BZ537" s="640"/>
      <c r="CA537" s="641"/>
      <c r="CB537" s="772"/>
      <c r="CC537" s="640"/>
      <c r="CD537" s="641"/>
      <c r="CE537" s="773">
        <f t="shared" si="574"/>
        <v>0</v>
      </c>
      <c r="CF537" s="774">
        <f t="shared" si="575"/>
        <v>0</v>
      </c>
      <c r="CG537" s="775">
        <f t="shared" si="576"/>
        <v>0</v>
      </c>
      <c r="CH537" s="772"/>
      <c r="CI537" s="640"/>
      <c r="CJ537" s="776"/>
      <c r="CK537" s="872">
        <v>543</v>
      </c>
      <c r="CL537" s="720">
        <v>812</v>
      </c>
      <c r="CM537" s="764">
        <v>467</v>
      </c>
      <c r="CN537" s="764">
        <v>496</v>
      </c>
      <c r="CO537" s="640">
        <v>491</v>
      </c>
      <c r="CP537" s="642">
        <v>585</v>
      </c>
      <c r="CQ537" s="877">
        <v>371</v>
      </c>
      <c r="CR537" s="646">
        <v>346</v>
      </c>
      <c r="CS537" s="646">
        <v>291</v>
      </c>
      <c r="CT537" s="646">
        <v>401</v>
      </c>
      <c r="CU537" s="646">
        <v>209</v>
      </c>
      <c r="CV537" s="764">
        <v>221</v>
      </c>
      <c r="CW537" s="640">
        <v>234</v>
      </c>
      <c r="CX537" s="642">
        <v>278</v>
      </c>
      <c r="CY537" s="877"/>
      <c r="CZ537" s="720"/>
      <c r="DA537" s="646">
        <v>5</v>
      </c>
      <c r="DB537" s="720">
        <v>1</v>
      </c>
      <c r="DC537" s="720">
        <v>5</v>
      </c>
      <c r="DD537" s="640">
        <v>4</v>
      </c>
      <c r="DE537" s="640"/>
      <c r="DF537" s="641"/>
      <c r="DG537" s="892">
        <f t="shared" si="595"/>
        <v>371</v>
      </c>
      <c r="DH537" s="884">
        <f t="shared" si="577"/>
        <v>371</v>
      </c>
      <c r="DI537" s="883">
        <f t="shared" si="596"/>
        <v>346</v>
      </c>
      <c r="DJ537" s="884">
        <f t="shared" si="578"/>
        <v>346</v>
      </c>
      <c r="DK537" s="883">
        <f t="shared" si="597"/>
        <v>286</v>
      </c>
      <c r="DL537" s="884">
        <f t="shared" si="579"/>
        <v>286</v>
      </c>
      <c r="DM537" s="888">
        <f t="shared" si="538"/>
        <v>400</v>
      </c>
      <c r="DN537" s="886">
        <f t="shared" si="580"/>
        <v>400</v>
      </c>
      <c r="DO537" s="886">
        <f t="shared" si="539"/>
        <v>400</v>
      </c>
      <c r="DP537" s="888">
        <f t="shared" si="598"/>
        <v>204</v>
      </c>
      <c r="DQ537" s="886">
        <f t="shared" si="581"/>
        <v>204</v>
      </c>
      <c r="DR537" s="886">
        <f t="shared" si="540"/>
        <v>204</v>
      </c>
      <c r="DS537" s="888">
        <f t="shared" si="599"/>
        <v>217</v>
      </c>
      <c r="DT537" s="886">
        <f t="shared" si="582"/>
        <v>217</v>
      </c>
      <c r="DU537" s="886">
        <f t="shared" si="541"/>
        <v>217</v>
      </c>
      <c r="DV537" s="886">
        <f t="shared" si="583"/>
        <v>217</v>
      </c>
      <c r="DW537" s="888">
        <f t="shared" si="600"/>
        <v>234</v>
      </c>
      <c r="DX537" s="886">
        <f t="shared" si="584"/>
        <v>234</v>
      </c>
      <c r="DY537" s="886">
        <f t="shared" si="585"/>
        <v>234</v>
      </c>
      <c r="DZ537" s="954">
        <f t="shared" si="542"/>
        <v>278</v>
      </c>
      <c r="EA537" s="885">
        <f t="shared" si="586"/>
        <v>278</v>
      </c>
      <c r="EB537" s="885">
        <f t="shared" si="587"/>
        <v>278</v>
      </c>
      <c r="EC537" s="772">
        <v>125</v>
      </c>
      <c r="ED537" s="640">
        <v>140</v>
      </c>
      <c r="EE537" s="642">
        <v>154</v>
      </c>
      <c r="EF537" s="764">
        <v>17</v>
      </c>
      <c r="EG537" s="640">
        <v>14</v>
      </c>
      <c r="EH537" s="642">
        <v>11</v>
      </c>
      <c r="EI537" s="774">
        <f t="shared" si="588"/>
        <v>75</v>
      </c>
      <c r="EJ537" s="774">
        <f t="shared" si="589"/>
        <v>80</v>
      </c>
      <c r="EK537" s="775">
        <f t="shared" si="590"/>
        <v>113</v>
      </c>
      <c r="EL537" s="772">
        <v>44</v>
      </c>
      <c r="EM537" s="767">
        <v>24</v>
      </c>
      <c r="EN537" s="642">
        <v>26</v>
      </c>
      <c r="EO537" s="772">
        <v>71</v>
      </c>
      <c r="EP537" s="640">
        <v>47</v>
      </c>
      <c r="EQ537" s="642">
        <v>48</v>
      </c>
      <c r="ER537" s="772">
        <v>85</v>
      </c>
      <c r="ES537" s="640">
        <v>38</v>
      </c>
      <c r="ET537" s="642">
        <v>41</v>
      </c>
      <c r="EU537" s="774">
        <f t="shared" si="591"/>
        <v>200</v>
      </c>
      <c r="EV537" s="774">
        <f t="shared" si="592"/>
        <v>95</v>
      </c>
      <c r="EW537" s="775">
        <f t="shared" si="593"/>
        <v>102</v>
      </c>
      <c r="EX537" s="772">
        <v>60</v>
      </c>
      <c r="EY537" s="767">
        <v>42</v>
      </c>
      <c r="EZ537" s="770">
        <v>44</v>
      </c>
    </row>
    <row r="538" spans="1:156">
      <c r="A538" s="621" t="s">
        <v>76</v>
      </c>
      <c r="B538" s="645" t="s">
        <v>726</v>
      </c>
      <c r="C538" s="849"/>
      <c r="D538" s="628">
        <v>224615</v>
      </c>
      <c r="E538" s="628">
        <v>9</v>
      </c>
      <c r="F538" s="762"/>
      <c r="G538" s="763"/>
      <c r="H538" s="763"/>
      <c r="I538" s="764"/>
      <c r="J538" s="764"/>
      <c r="K538" s="764"/>
      <c r="L538" s="641"/>
      <c r="M538" s="762"/>
      <c r="N538" s="763"/>
      <c r="O538" s="766"/>
      <c r="P538" s="766"/>
      <c r="Q538" s="763"/>
      <c r="R538" s="763"/>
      <c r="S538" s="763"/>
      <c r="T538" s="763"/>
      <c r="U538" s="763"/>
      <c r="V538" s="764"/>
      <c r="W538" s="640"/>
      <c r="X538" s="641"/>
      <c r="Y538" s="762"/>
      <c r="Z538" s="763"/>
      <c r="AA538" s="763"/>
      <c r="AB538" s="763"/>
      <c r="AC538" s="764"/>
      <c r="AD538" s="640"/>
      <c r="AE538" s="763"/>
      <c r="AF538" s="763"/>
      <c r="AG538" s="763"/>
      <c r="AH538" s="764"/>
      <c r="AI538" s="640"/>
      <c r="AJ538" s="641"/>
      <c r="AK538" s="892">
        <f t="shared" si="544"/>
        <v>0</v>
      </c>
      <c r="AL538" s="884">
        <f t="shared" si="545"/>
        <v>0</v>
      </c>
      <c r="AM538" s="883">
        <f t="shared" si="546"/>
        <v>0</v>
      </c>
      <c r="AN538" s="884">
        <f t="shared" si="547"/>
        <v>0</v>
      </c>
      <c r="AO538" s="883">
        <f t="shared" si="548"/>
        <v>0</v>
      </c>
      <c r="AP538" s="884">
        <f t="shared" si="549"/>
        <v>0</v>
      </c>
      <c r="AQ538" s="768">
        <f t="shared" si="550"/>
        <v>0</v>
      </c>
      <c r="AR538" s="883">
        <f t="shared" si="551"/>
        <v>0</v>
      </c>
      <c r="AS538" s="886">
        <f t="shared" si="552"/>
        <v>0</v>
      </c>
      <c r="AT538" s="888">
        <f t="shared" si="553"/>
        <v>0</v>
      </c>
      <c r="AU538" s="886">
        <f t="shared" si="554"/>
        <v>0</v>
      </c>
      <c r="AV538" s="886">
        <f t="shared" si="555"/>
        <v>0</v>
      </c>
      <c r="AW538" s="888">
        <f t="shared" si="556"/>
        <v>0</v>
      </c>
      <c r="AX538" s="886">
        <f t="shared" si="557"/>
        <v>0</v>
      </c>
      <c r="AY538" s="886">
        <f t="shared" si="558"/>
        <v>0</v>
      </c>
      <c r="AZ538" s="888">
        <f t="shared" si="559"/>
        <v>0</v>
      </c>
      <c r="BA538" s="884">
        <f t="shared" si="560"/>
        <v>0</v>
      </c>
      <c r="BB538" s="883">
        <f t="shared" si="561"/>
        <v>0</v>
      </c>
      <c r="BC538" s="884">
        <f t="shared" si="562"/>
        <v>0</v>
      </c>
      <c r="BD538" s="883">
        <f t="shared" si="563"/>
        <v>0</v>
      </c>
      <c r="BE538" s="886">
        <f t="shared" si="564"/>
        <v>0</v>
      </c>
      <c r="BF538" s="886">
        <f t="shared" si="565"/>
        <v>0</v>
      </c>
      <c r="BG538" s="888">
        <f t="shared" si="594"/>
        <v>0</v>
      </c>
      <c r="BH538" s="886">
        <f t="shared" si="566"/>
        <v>0</v>
      </c>
      <c r="BI538" s="886">
        <f t="shared" si="567"/>
        <v>0</v>
      </c>
      <c r="BJ538" s="890">
        <f t="shared" si="568"/>
        <v>0</v>
      </c>
      <c r="BK538" s="885">
        <f t="shared" si="569"/>
        <v>0</v>
      </c>
      <c r="BL538" s="885">
        <f t="shared" si="570"/>
        <v>0</v>
      </c>
      <c r="BM538" s="762"/>
      <c r="BN538" s="764"/>
      <c r="BO538" s="643"/>
      <c r="BP538" s="763"/>
      <c r="BQ538" s="764"/>
      <c r="BR538" s="643"/>
      <c r="BS538" s="768">
        <f t="shared" si="571"/>
        <v>0</v>
      </c>
      <c r="BT538" s="768">
        <f t="shared" si="572"/>
        <v>0</v>
      </c>
      <c r="BU538" s="771">
        <f t="shared" si="573"/>
        <v>0</v>
      </c>
      <c r="BV538" s="772"/>
      <c r="BW538" s="640"/>
      <c r="BX538" s="643"/>
      <c r="BY538" s="764"/>
      <c r="BZ538" s="640"/>
      <c r="CA538" s="641"/>
      <c r="CB538" s="772"/>
      <c r="CC538" s="640"/>
      <c r="CD538" s="641"/>
      <c r="CE538" s="773">
        <f t="shared" si="574"/>
        <v>0</v>
      </c>
      <c r="CF538" s="774">
        <f t="shared" si="575"/>
        <v>0</v>
      </c>
      <c r="CG538" s="775">
        <f t="shared" si="576"/>
        <v>0</v>
      </c>
      <c r="CH538" s="772"/>
      <c r="CI538" s="640"/>
      <c r="CJ538" s="776"/>
      <c r="CK538" s="872">
        <v>1413</v>
      </c>
      <c r="CL538" s="720">
        <v>1132</v>
      </c>
      <c r="CM538" s="764">
        <v>1223</v>
      </c>
      <c r="CN538" s="764">
        <v>1823</v>
      </c>
      <c r="CO538" s="640">
        <v>1377</v>
      </c>
      <c r="CP538" s="639">
        <v>1615</v>
      </c>
      <c r="CQ538" s="877">
        <v>353</v>
      </c>
      <c r="CR538" s="646">
        <v>350</v>
      </c>
      <c r="CS538" s="646">
        <v>376</v>
      </c>
      <c r="CT538" s="646">
        <v>396</v>
      </c>
      <c r="CU538" s="646">
        <v>428</v>
      </c>
      <c r="CV538" s="764">
        <v>475</v>
      </c>
      <c r="CW538" s="640">
        <v>405</v>
      </c>
      <c r="CX538" s="642">
        <v>531</v>
      </c>
      <c r="CY538" s="877"/>
      <c r="CZ538" s="720"/>
      <c r="DA538" s="646">
        <v>1</v>
      </c>
      <c r="DB538" s="720">
        <v>4</v>
      </c>
      <c r="DC538" s="720">
        <v>5</v>
      </c>
      <c r="DD538" s="640">
        <v>4</v>
      </c>
      <c r="DE538" s="640"/>
      <c r="DF538" s="641"/>
      <c r="DG538" s="892">
        <f t="shared" si="595"/>
        <v>353</v>
      </c>
      <c r="DH538" s="884">
        <f t="shared" si="577"/>
        <v>353</v>
      </c>
      <c r="DI538" s="883">
        <f t="shared" si="596"/>
        <v>350</v>
      </c>
      <c r="DJ538" s="884">
        <f t="shared" si="578"/>
        <v>350</v>
      </c>
      <c r="DK538" s="883">
        <f t="shared" si="597"/>
        <v>375</v>
      </c>
      <c r="DL538" s="884">
        <f t="shared" si="579"/>
        <v>375</v>
      </c>
      <c r="DM538" s="888">
        <f t="shared" si="538"/>
        <v>392</v>
      </c>
      <c r="DN538" s="886">
        <f t="shared" si="580"/>
        <v>392</v>
      </c>
      <c r="DO538" s="886">
        <f t="shared" si="539"/>
        <v>392</v>
      </c>
      <c r="DP538" s="888">
        <f t="shared" si="598"/>
        <v>423</v>
      </c>
      <c r="DQ538" s="886">
        <f t="shared" si="581"/>
        <v>423</v>
      </c>
      <c r="DR538" s="886">
        <f t="shared" si="540"/>
        <v>423</v>
      </c>
      <c r="DS538" s="888">
        <f t="shared" si="599"/>
        <v>471</v>
      </c>
      <c r="DT538" s="886">
        <f t="shared" si="582"/>
        <v>471</v>
      </c>
      <c r="DU538" s="886">
        <f t="shared" si="541"/>
        <v>471</v>
      </c>
      <c r="DV538" s="886">
        <f t="shared" si="583"/>
        <v>471</v>
      </c>
      <c r="DW538" s="888">
        <f t="shared" si="600"/>
        <v>405</v>
      </c>
      <c r="DX538" s="886">
        <f t="shared" si="584"/>
        <v>405</v>
      </c>
      <c r="DY538" s="886">
        <f t="shared" si="585"/>
        <v>405</v>
      </c>
      <c r="DZ538" s="954">
        <f t="shared" si="542"/>
        <v>531</v>
      </c>
      <c r="EA538" s="885">
        <f t="shared" si="586"/>
        <v>531</v>
      </c>
      <c r="EB538" s="885">
        <f t="shared" si="587"/>
        <v>531</v>
      </c>
      <c r="EC538" s="772">
        <v>221</v>
      </c>
      <c r="ED538" s="640">
        <v>190</v>
      </c>
      <c r="EE538" s="642">
        <v>253</v>
      </c>
      <c r="EF538" s="764">
        <v>64</v>
      </c>
      <c r="EG538" s="640">
        <v>43</v>
      </c>
      <c r="EH538" s="642">
        <v>54</v>
      </c>
      <c r="EI538" s="774">
        <f t="shared" si="588"/>
        <v>186</v>
      </c>
      <c r="EJ538" s="774">
        <f t="shared" si="589"/>
        <v>172</v>
      </c>
      <c r="EK538" s="775">
        <f t="shared" si="590"/>
        <v>224</v>
      </c>
      <c r="EL538" s="772">
        <v>20</v>
      </c>
      <c r="EM538" s="767">
        <v>25</v>
      </c>
      <c r="EN538" s="642">
        <v>25</v>
      </c>
      <c r="EO538" s="772">
        <v>48</v>
      </c>
      <c r="EP538" s="640">
        <v>54</v>
      </c>
      <c r="EQ538" s="642">
        <v>71</v>
      </c>
      <c r="ER538" s="772">
        <v>119</v>
      </c>
      <c r="ES538" s="640">
        <v>119</v>
      </c>
      <c r="ET538" s="642">
        <v>140</v>
      </c>
      <c r="EU538" s="774">
        <f t="shared" si="591"/>
        <v>205</v>
      </c>
      <c r="EV538" s="774">
        <f t="shared" si="592"/>
        <v>225</v>
      </c>
      <c r="EW538" s="775">
        <f t="shared" si="593"/>
        <v>235</v>
      </c>
      <c r="EX538" s="772">
        <v>33</v>
      </c>
      <c r="EY538" s="767">
        <v>55</v>
      </c>
      <c r="EZ538" s="770">
        <v>62</v>
      </c>
    </row>
    <row r="539" spans="1:156">
      <c r="A539" s="621" t="s">
        <v>76</v>
      </c>
      <c r="B539" s="627" t="s">
        <v>727</v>
      </c>
      <c r="C539" s="846"/>
      <c r="D539" s="628">
        <v>225070</v>
      </c>
      <c r="E539" s="628">
        <v>9</v>
      </c>
      <c r="F539" s="762"/>
      <c r="G539" s="763"/>
      <c r="H539" s="763"/>
      <c r="I539" s="764"/>
      <c r="J539" s="764"/>
      <c r="K539" s="764"/>
      <c r="L539" s="641"/>
      <c r="M539" s="762"/>
      <c r="N539" s="763"/>
      <c r="O539" s="766"/>
      <c r="P539" s="766"/>
      <c r="Q539" s="763"/>
      <c r="R539" s="763"/>
      <c r="S539" s="763"/>
      <c r="T539" s="763"/>
      <c r="U539" s="763"/>
      <c r="V539" s="764"/>
      <c r="W539" s="640"/>
      <c r="X539" s="641"/>
      <c r="Y539" s="762"/>
      <c r="Z539" s="763"/>
      <c r="AA539" s="763"/>
      <c r="AB539" s="763"/>
      <c r="AC539" s="764"/>
      <c r="AD539" s="640"/>
      <c r="AE539" s="763"/>
      <c r="AF539" s="763"/>
      <c r="AG539" s="763"/>
      <c r="AH539" s="764"/>
      <c r="AI539" s="640"/>
      <c r="AJ539" s="641"/>
      <c r="AK539" s="892">
        <f t="shared" si="544"/>
        <v>0</v>
      </c>
      <c r="AL539" s="884">
        <f t="shared" si="545"/>
        <v>0</v>
      </c>
      <c r="AM539" s="883">
        <f t="shared" si="546"/>
        <v>0</v>
      </c>
      <c r="AN539" s="884">
        <f t="shared" si="547"/>
        <v>0</v>
      </c>
      <c r="AO539" s="883">
        <f t="shared" si="548"/>
        <v>0</v>
      </c>
      <c r="AP539" s="884">
        <f t="shared" si="549"/>
        <v>0</v>
      </c>
      <c r="AQ539" s="768">
        <f t="shared" si="550"/>
        <v>0</v>
      </c>
      <c r="AR539" s="883">
        <f t="shared" si="551"/>
        <v>0</v>
      </c>
      <c r="AS539" s="886">
        <f t="shared" si="552"/>
        <v>0</v>
      </c>
      <c r="AT539" s="888">
        <f t="shared" si="553"/>
        <v>0</v>
      </c>
      <c r="AU539" s="886">
        <f t="shared" si="554"/>
        <v>0</v>
      </c>
      <c r="AV539" s="886">
        <f t="shared" si="555"/>
        <v>0</v>
      </c>
      <c r="AW539" s="888">
        <f t="shared" si="556"/>
        <v>0</v>
      </c>
      <c r="AX539" s="886">
        <f t="shared" si="557"/>
        <v>0</v>
      </c>
      <c r="AY539" s="886">
        <f t="shared" si="558"/>
        <v>0</v>
      </c>
      <c r="AZ539" s="888">
        <f t="shared" si="559"/>
        <v>0</v>
      </c>
      <c r="BA539" s="884">
        <f t="shared" si="560"/>
        <v>0</v>
      </c>
      <c r="BB539" s="883">
        <f t="shared" si="561"/>
        <v>0</v>
      </c>
      <c r="BC539" s="884">
        <f t="shared" si="562"/>
        <v>0</v>
      </c>
      <c r="BD539" s="883">
        <f t="shared" si="563"/>
        <v>0</v>
      </c>
      <c r="BE539" s="886">
        <f t="shared" si="564"/>
        <v>0</v>
      </c>
      <c r="BF539" s="886">
        <f t="shared" si="565"/>
        <v>0</v>
      </c>
      <c r="BG539" s="888">
        <f t="shared" si="594"/>
        <v>0</v>
      </c>
      <c r="BH539" s="886">
        <f t="shared" si="566"/>
        <v>0</v>
      </c>
      <c r="BI539" s="886">
        <f t="shared" si="567"/>
        <v>0</v>
      </c>
      <c r="BJ539" s="890">
        <f t="shared" si="568"/>
        <v>0</v>
      </c>
      <c r="BK539" s="885">
        <f t="shared" si="569"/>
        <v>0</v>
      </c>
      <c r="BL539" s="885">
        <f t="shared" si="570"/>
        <v>0</v>
      </c>
      <c r="BM539" s="762"/>
      <c r="BN539" s="764"/>
      <c r="BO539" s="643"/>
      <c r="BP539" s="763"/>
      <c r="BQ539" s="764"/>
      <c r="BR539" s="643"/>
      <c r="BS539" s="768">
        <f t="shared" si="571"/>
        <v>0</v>
      </c>
      <c r="BT539" s="768">
        <f t="shared" si="572"/>
        <v>0</v>
      </c>
      <c r="BU539" s="771">
        <f t="shared" si="573"/>
        <v>0</v>
      </c>
      <c r="BV539" s="772"/>
      <c r="BW539" s="640"/>
      <c r="BX539" s="643"/>
      <c r="BY539" s="764"/>
      <c r="BZ539" s="640"/>
      <c r="CA539" s="641"/>
      <c r="CB539" s="772"/>
      <c r="CC539" s="640"/>
      <c r="CD539" s="641"/>
      <c r="CE539" s="773">
        <f t="shared" si="574"/>
        <v>0</v>
      </c>
      <c r="CF539" s="774">
        <f t="shared" si="575"/>
        <v>0</v>
      </c>
      <c r="CG539" s="775">
        <f t="shared" si="576"/>
        <v>0</v>
      </c>
      <c r="CH539" s="772"/>
      <c r="CI539" s="640"/>
      <c r="CJ539" s="776"/>
      <c r="CK539" s="872">
        <v>634</v>
      </c>
      <c r="CL539" s="720">
        <v>758</v>
      </c>
      <c r="CM539" s="764">
        <v>734</v>
      </c>
      <c r="CN539" s="764">
        <v>748</v>
      </c>
      <c r="CO539" s="640">
        <v>1035</v>
      </c>
      <c r="CP539" s="639">
        <v>1073</v>
      </c>
      <c r="CQ539" s="877">
        <v>516</v>
      </c>
      <c r="CR539" s="646">
        <v>491</v>
      </c>
      <c r="CS539" s="646">
        <v>439</v>
      </c>
      <c r="CT539" s="646">
        <v>572</v>
      </c>
      <c r="CU539" s="646">
        <v>532</v>
      </c>
      <c r="CV539" s="764">
        <v>566</v>
      </c>
      <c r="CW539" s="640">
        <v>732</v>
      </c>
      <c r="CX539" s="642">
        <v>813</v>
      </c>
      <c r="CY539" s="877"/>
      <c r="CZ539" s="720"/>
      <c r="DA539" s="646">
        <v>4</v>
      </c>
      <c r="DB539" s="720">
        <v>8</v>
      </c>
      <c r="DC539" s="720">
        <v>10</v>
      </c>
      <c r="DD539" s="640">
        <v>6</v>
      </c>
      <c r="DE539" s="640"/>
      <c r="DF539" s="641"/>
      <c r="DG539" s="892">
        <f t="shared" si="595"/>
        <v>516</v>
      </c>
      <c r="DH539" s="884">
        <f t="shared" si="577"/>
        <v>516</v>
      </c>
      <c r="DI539" s="883">
        <f t="shared" si="596"/>
        <v>491</v>
      </c>
      <c r="DJ539" s="884">
        <f t="shared" si="578"/>
        <v>491</v>
      </c>
      <c r="DK539" s="883">
        <f t="shared" si="597"/>
        <v>435</v>
      </c>
      <c r="DL539" s="884">
        <f t="shared" si="579"/>
        <v>435</v>
      </c>
      <c r="DM539" s="888">
        <f t="shared" ref="DM539:DM602" si="601">IF(CT539&gt;0,CT539-DB539,)</f>
        <v>564</v>
      </c>
      <c r="DN539" s="886">
        <f t="shared" si="580"/>
        <v>564</v>
      </c>
      <c r="DO539" s="886">
        <f t="shared" si="539"/>
        <v>564</v>
      </c>
      <c r="DP539" s="888">
        <f t="shared" si="598"/>
        <v>522</v>
      </c>
      <c r="DQ539" s="886">
        <f t="shared" si="581"/>
        <v>522</v>
      </c>
      <c r="DR539" s="886">
        <f t="shared" si="540"/>
        <v>522</v>
      </c>
      <c r="DS539" s="888">
        <f t="shared" si="599"/>
        <v>560</v>
      </c>
      <c r="DT539" s="886">
        <f t="shared" si="582"/>
        <v>560</v>
      </c>
      <c r="DU539" s="886">
        <f t="shared" si="541"/>
        <v>560</v>
      </c>
      <c r="DV539" s="886">
        <f t="shared" si="583"/>
        <v>560</v>
      </c>
      <c r="DW539" s="888">
        <f t="shared" si="600"/>
        <v>732</v>
      </c>
      <c r="DX539" s="886">
        <f t="shared" si="584"/>
        <v>732</v>
      </c>
      <c r="DY539" s="886">
        <f t="shared" si="585"/>
        <v>732</v>
      </c>
      <c r="DZ539" s="954">
        <f t="shared" si="542"/>
        <v>813</v>
      </c>
      <c r="EA539" s="885">
        <f t="shared" si="586"/>
        <v>813</v>
      </c>
      <c r="EB539" s="885">
        <f t="shared" si="587"/>
        <v>813</v>
      </c>
      <c r="EC539" s="772">
        <v>315</v>
      </c>
      <c r="ED539" s="640">
        <v>414</v>
      </c>
      <c r="EE539" s="642">
        <v>408</v>
      </c>
      <c r="EF539" s="764">
        <v>44</v>
      </c>
      <c r="EG539" s="640">
        <v>52</v>
      </c>
      <c r="EH539" s="642">
        <v>51</v>
      </c>
      <c r="EI539" s="774">
        <f t="shared" si="588"/>
        <v>201</v>
      </c>
      <c r="EJ539" s="774">
        <f t="shared" si="589"/>
        <v>266</v>
      </c>
      <c r="EK539" s="775">
        <f t="shared" si="590"/>
        <v>354</v>
      </c>
      <c r="EL539" s="772">
        <v>97</v>
      </c>
      <c r="EM539" s="767">
        <v>112</v>
      </c>
      <c r="EN539" s="642">
        <v>89</v>
      </c>
      <c r="EO539" s="772">
        <v>74</v>
      </c>
      <c r="EP539" s="640">
        <v>91</v>
      </c>
      <c r="EQ539" s="642">
        <v>80</v>
      </c>
      <c r="ER539" s="772">
        <v>80</v>
      </c>
      <c r="ES539" s="640">
        <v>73</v>
      </c>
      <c r="ET539" s="642">
        <v>83</v>
      </c>
      <c r="EU539" s="774">
        <f t="shared" si="591"/>
        <v>313</v>
      </c>
      <c r="EV539" s="774">
        <f t="shared" si="592"/>
        <v>246</v>
      </c>
      <c r="EW539" s="775">
        <f t="shared" si="593"/>
        <v>308</v>
      </c>
      <c r="EX539" s="772">
        <v>163</v>
      </c>
      <c r="EY539" s="767">
        <v>116</v>
      </c>
      <c r="EZ539" s="770">
        <v>97</v>
      </c>
    </row>
    <row r="540" spans="1:156">
      <c r="A540" s="621" t="s">
        <v>76</v>
      </c>
      <c r="B540" s="627" t="s">
        <v>728</v>
      </c>
      <c r="C540" s="846"/>
      <c r="D540" s="628">
        <v>225371</v>
      </c>
      <c r="E540" s="628">
        <v>9</v>
      </c>
      <c r="F540" s="762"/>
      <c r="G540" s="763"/>
      <c r="H540" s="763"/>
      <c r="I540" s="764"/>
      <c r="J540" s="764"/>
      <c r="K540" s="764"/>
      <c r="L540" s="641"/>
      <c r="M540" s="762"/>
      <c r="N540" s="763"/>
      <c r="O540" s="766"/>
      <c r="P540" s="766"/>
      <c r="Q540" s="763"/>
      <c r="R540" s="763"/>
      <c r="S540" s="763"/>
      <c r="T540" s="763"/>
      <c r="U540" s="763"/>
      <c r="V540" s="764"/>
      <c r="W540" s="640"/>
      <c r="X540" s="641"/>
      <c r="Y540" s="762"/>
      <c r="Z540" s="763"/>
      <c r="AA540" s="763"/>
      <c r="AB540" s="763"/>
      <c r="AC540" s="764"/>
      <c r="AD540" s="640"/>
      <c r="AE540" s="763"/>
      <c r="AF540" s="763"/>
      <c r="AG540" s="763"/>
      <c r="AH540" s="764"/>
      <c r="AI540" s="640"/>
      <c r="AJ540" s="641"/>
      <c r="AK540" s="892">
        <f t="shared" si="544"/>
        <v>0</v>
      </c>
      <c r="AL540" s="884">
        <f t="shared" si="545"/>
        <v>0</v>
      </c>
      <c r="AM540" s="883">
        <f t="shared" si="546"/>
        <v>0</v>
      </c>
      <c r="AN540" s="884">
        <f t="shared" si="547"/>
        <v>0</v>
      </c>
      <c r="AO540" s="883">
        <f t="shared" si="548"/>
        <v>0</v>
      </c>
      <c r="AP540" s="884">
        <f t="shared" si="549"/>
        <v>0</v>
      </c>
      <c r="AQ540" s="768">
        <f t="shared" si="550"/>
        <v>0</v>
      </c>
      <c r="AR540" s="883">
        <f t="shared" si="551"/>
        <v>0</v>
      </c>
      <c r="AS540" s="886">
        <f t="shared" si="552"/>
        <v>0</v>
      </c>
      <c r="AT540" s="888">
        <f t="shared" si="553"/>
        <v>0</v>
      </c>
      <c r="AU540" s="886">
        <f t="shared" si="554"/>
        <v>0</v>
      </c>
      <c r="AV540" s="886">
        <f t="shared" si="555"/>
        <v>0</v>
      </c>
      <c r="AW540" s="888">
        <f t="shared" si="556"/>
        <v>0</v>
      </c>
      <c r="AX540" s="886">
        <f t="shared" si="557"/>
        <v>0</v>
      </c>
      <c r="AY540" s="886">
        <f t="shared" si="558"/>
        <v>0</v>
      </c>
      <c r="AZ540" s="888">
        <f t="shared" si="559"/>
        <v>0</v>
      </c>
      <c r="BA540" s="884">
        <f t="shared" si="560"/>
        <v>0</v>
      </c>
      <c r="BB540" s="883">
        <f t="shared" si="561"/>
        <v>0</v>
      </c>
      <c r="BC540" s="884">
        <f t="shared" si="562"/>
        <v>0</v>
      </c>
      <c r="BD540" s="883">
        <f t="shared" si="563"/>
        <v>0</v>
      </c>
      <c r="BE540" s="886">
        <f t="shared" si="564"/>
        <v>0</v>
      </c>
      <c r="BF540" s="886">
        <f t="shared" si="565"/>
        <v>0</v>
      </c>
      <c r="BG540" s="888">
        <f t="shared" si="594"/>
        <v>0</v>
      </c>
      <c r="BH540" s="886">
        <f t="shared" si="566"/>
        <v>0</v>
      </c>
      <c r="BI540" s="886">
        <f t="shared" si="567"/>
        <v>0</v>
      </c>
      <c r="BJ540" s="890">
        <f t="shared" si="568"/>
        <v>0</v>
      </c>
      <c r="BK540" s="885">
        <f t="shared" si="569"/>
        <v>0</v>
      </c>
      <c r="BL540" s="885">
        <f t="shared" si="570"/>
        <v>0</v>
      </c>
      <c r="BM540" s="762"/>
      <c r="BN540" s="764"/>
      <c r="BO540" s="643"/>
      <c r="BP540" s="763"/>
      <c r="BQ540" s="764"/>
      <c r="BR540" s="643"/>
      <c r="BS540" s="768">
        <f t="shared" si="571"/>
        <v>0</v>
      </c>
      <c r="BT540" s="768">
        <f t="shared" si="572"/>
        <v>0</v>
      </c>
      <c r="BU540" s="771">
        <f t="shared" si="573"/>
        <v>0</v>
      </c>
      <c r="BV540" s="772"/>
      <c r="BW540" s="640"/>
      <c r="BX540" s="643"/>
      <c r="BY540" s="764"/>
      <c r="BZ540" s="640"/>
      <c r="CA540" s="641"/>
      <c r="CB540" s="772"/>
      <c r="CC540" s="640"/>
      <c r="CD540" s="641"/>
      <c r="CE540" s="773">
        <f t="shared" si="574"/>
        <v>0</v>
      </c>
      <c r="CF540" s="774">
        <f t="shared" si="575"/>
        <v>0</v>
      </c>
      <c r="CG540" s="775">
        <f t="shared" si="576"/>
        <v>0</v>
      </c>
      <c r="CH540" s="772"/>
      <c r="CI540" s="640"/>
      <c r="CJ540" s="776"/>
      <c r="CK540" s="872">
        <v>1063</v>
      </c>
      <c r="CL540" s="720">
        <v>769</v>
      </c>
      <c r="CM540" s="764">
        <v>705</v>
      </c>
      <c r="CN540" s="764">
        <v>833</v>
      </c>
      <c r="CO540" s="640">
        <v>1034</v>
      </c>
      <c r="CP540" s="642">
        <v>905</v>
      </c>
      <c r="CQ540" s="877">
        <v>525</v>
      </c>
      <c r="CR540" s="646">
        <v>477</v>
      </c>
      <c r="CS540" s="646">
        <v>336</v>
      </c>
      <c r="CT540" s="646">
        <v>522</v>
      </c>
      <c r="CU540" s="646">
        <v>464</v>
      </c>
      <c r="CV540" s="764">
        <v>573</v>
      </c>
      <c r="CW540" s="640">
        <v>650</v>
      </c>
      <c r="CX540" s="642">
        <v>658</v>
      </c>
      <c r="CY540" s="877"/>
      <c r="CZ540" s="720"/>
      <c r="DA540" s="646">
        <v>1</v>
      </c>
      <c r="DB540" s="720">
        <v>2</v>
      </c>
      <c r="DC540" s="720">
        <v>5</v>
      </c>
      <c r="DD540" s="640">
        <v>4</v>
      </c>
      <c r="DE540" s="640"/>
      <c r="DF540" s="641"/>
      <c r="DG540" s="892">
        <f t="shared" si="595"/>
        <v>525</v>
      </c>
      <c r="DH540" s="884">
        <f t="shared" si="577"/>
        <v>525</v>
      </c>
      <c r="DI540" s="883">
        <f t="shared" si="596"/>
        <v>477</v>
      </c>
      <c r="DJ540" s="884">
        <f t="shared" si="578"/>
        <v>477</v>
      </c>
      <c r="DK540" s="883">
        <f t="shared" si="597"/>
        <v>335</v>
      </c>
      <c r="DL540" s="884">
        <f t="shared" si="579"/>
        <v>335</v>
      </c>
      <c r="DM540" s="888">
        <f t="shared" si="601"/>
        <v>520</v>
      </c>
      <c r="DN540" s="886">
        <f t="shared" si="580"/>
        <v>520</v>
      </c>
      <c r="DO540" s="886">
        <f t="shared" si="539"/>
        <v>520</v>
      </c>
      <c r="DP540" s="888">
        <f t="shared" si="598"/>
        <v>459</v>
      </c>
      <c r="DQ540" s="886">
        <f t="shared" si="581"/>
        <v>459</v>
      </c>
      <c r="DR540" s="886">
        <f t="shared" si="540"/>
        <v>459</v>
      </c>
      <c r="DS540" s="888">
        <f t="shared" si="599"/>
        <v>569</v>
      </c>
      <c r="DT540" s="886">
        <f t="shared" si="582"/>
        <v>569</v>
      </c>
      <c r="DU540" s="886">
        <f t="shared" si="541"/>
        <v>569</v>
      </c>
      <c r="DV540" s="886">
        <f t="shared" si="583"/>
        <v>569</v>
      </c>
      <c r="DW540" s="888">
        <f t="shared" si="600"/>
        <v>650</v>
      </c>
      <c r="DX540" s="886">
        <f t="shared" si="584"/>
        <v>650</v>
      </c>
      <c r="DY540" s="886">
        <f t="shared" si="585"/>
        <v>650</v>
      </c>
      <c r="DZ540" s="954">
        <f t="shared" si="542"/>
        <v>658</v>
      </c>
      <c r="EA540" s="885">
        <f t="shared" si="586"/>
        <v>658</v>
      </c>
      <c r="EB540" s="885">
        <f t="shared" si="587"/>
        <v>658</v>
      </c>
      <c r="EC540" s="772">
        <v>264</v>
      </c>
      <c r="ED540" s="640">
        <v>318</v>
      </c>
      <c r="EE540" s="642">
        <v>311</v>
      </c>
      <c r="EF540" s="764">
        <v>62</v>
      </c>
      <c r="EG540" s="640">
        <v>72</v>
      </c>
      <c r="EH540" s="642">
        <v>66</v>
      </c>
      <c r="EI540" s="774">
        <f t="shared" si="588"/>
        <v>243</v>
      </c>
      <c r="EJ540" s="774">
        <f t="shared" si="589"/>
        <v>260</v>
      </c>
      <c r="EK540" s="775">
        <f t="shared" si="590"/>
        <v>281</v>
      </c>
      <c r="EL540" s="772">
        <v>82</v>
      </c>
      <c r="EM540" s="767">
        <v>96</v>
      </c>
      <c r="EN540" s="642">
        <v>101</v>
      </c>
      <c r="EO540" s="772">
        <v>55</v>
      </c>
      <c r="EP540" s="640">
        <v>40</v>
      </c>
      <c r="EQ540" s="642">
        <v>56</v>
      </c>
      <c r="ER540" s="772">
        <v>144</v>
      </c>
      <c r="ES540" s="640">
        <v>114</v>
      </c>
      <c r="ET540" s="642">
        <v>137</v>
      </c>
      <c r="EU540" s="774">
        <f t="shared" si="591"/>
        <v>239</v>
      </c>
      <c r="EV540" s="774">
        <f t="shared" si="592"/>
        <v>209</v>
      </c>
      <c r="EW540" s="775">
        <f t="shared" si="593"/>
        <v>275</v>
      </c>
      <c r="EX540" s="772">
        <v>132</v>
      </c>
      <c r="EY540" s="767">
        <v>106</v>
      </c>
      <c r="EZ540" s="770">
        <v>76</v>
      </c>
    </row>
    <row r="541" spans="1:156">
      <c r="A541" s="621" t="s">
        <v>76</v>
      </c>
      <c r="B541" s="627" t="s">
        <v>729</v>
      </c>
      <c r="C541" s="846"/>
      <c r="D541" s="628">
        <v>225520</v>
      </c>
      <c r="E541" s="628">
        <v>9</v>
      </c>
      <c r="F541" s="762"/>
      <c r="G541" s="763"/>
      <c r="H541" s="763"/>
      <c r="I541" s="764"/>
      <c r="J541" s="764"/>
      <c r="K541" s="764"/>
      <c r="L541" s="641"/>
      <c r="M541" s="762"/>
      <c r="N541" s="763"/>
      <c r="O541" s="766"/>
      <c r="P541" s="766"/>
      <c r="Q541" s="763"/>
      <c r="R541" s="763"/>
      <c r="S541" s="763"/>
      <c r="T541" s="763"/>
      <c r="U541" s="763"/>
      <c r="V541" s="764"/>
      <c r="W541" s="640"/>
      <c r="X541" s="641"/>
      <c r="Y541" s="762"/>
      <c r="Z541" s="763"/>
      <c r="AA541" s="763"/>
      <c r="AB541" s="763"/>
      <c r="AC541" s="764"/>
      <c r="AD541" s="640"/>
      <c r="AE541" s="763"/>
      <c r="AF541" s="763"/>
      <c r="AG541" s="763"/>
      <c r="AH541" s="764"/>
      <c r="AI541" s="640"/>
      <c r="AJ541" s="641"/>
      <c r="AK541" s="892">
        <f t="shared" si="544"/>
        <v>0</v>
      </c>
      <c r="AL541" s="884">
        <f t="shared" si="545"/>
        <v>0</v>
      </c>
      <c r="AM541" s="883">
        <f t="shared" si="546"/>
        <v>0</v>
      </c>
      <c r="AN541" s="884">
        <f t="shared" si="547"/>
        <v>0</v>
      </c>
      <c r="AO541" s="883">
        <f t="shared" si="548"/>
        <v>0</v>
      </c>
      <c r="AP541" s="884">
        <f t="shared" si="549"/>
        <v>0</v>
      </c>
      <c r="AQ541" s="768">
        <f t="shared" si="550"/>
        <v>0</v>
      </c>
      <c r="AR541" s="883">
        <f t="shared" si="551"/>
        <v>0</v>
      </c>
      <c r="AS541" s="886">
        <f t="shared" si="552"/>
        <v>0</v>
      </c>
      <c r="AT541" s="888">
        <f t="shared" si="553"/>
        <v>0</v>
      </c>
      <c r="AU541" s="886">
        <f t="shared" si="554"/>
        <v>0</v>
      </c>
      <c r="AV541" s="886">
        <f t="shared" si="555"/>
        <v>0</v>
      </c>
      <c r="AW541" s="888">
        <f t="shared" si="556"/>
        <v>0</v>
      </c>
      <c r="AX541" s="886">
        <f t="shared" si="557"/>
        <v>0</v>
      </c>
      <c r="AY541" s="886">
        <f t="shared" si="558"/>
        <v>0</v>
      </c>
      <c r="AZ541" s="888">
        <f t="shared" si="559"/>
        <v>0</v>
      </c>
      <c r="BA541" s="884">
        <f t="shared" si="560"/>
        <v>0</v>
      </c>
      <c r="BB541" s="883">
        <f t="shared" si="561"/>
        <v>0</v>
      </c>
      <c r="BC541" s="884">
        <f t="shared" si="562"/>
        <v>0</v>
      </c>
      <c r="BD541" s="883">
        <f t="shared" si="563"/>
        <v>0</v>
      </c>
      <c r="BE541" s="886">
        <f t="shared" si="564"/>
        <v>0</v>
      </c>
      <c r="BF541" s="886">
        <f t="shared" si="565"/>
        <v>0</v>
      </c>
      <c r="BG541" s="888">
        <f t="shared" si="594"/>
        <v>0</v>
      </c>
      <c r="BH541" s="886">
        <f t="shared" si="566"/>
        <v>0</v>
      </c>
      <c r="BI541" s="886">
        <f t="shared" si="567"/>
        <v>0</v>
      </c>
      <c r="BJ541" s="890">
        <f t="shared" si="568"/>
        <v>0</v>
      </c>
      <c r="BK541" s="885">
        <f t="shared" si="569"/>
        <v>0</v>
      </c>
      <c r="BL541" s="885">
        <f t="shared" si="570"/>
        <v>0</v>
      </c>
      <c r="BM541" s="762"/>
      <c r="BN541" s="764"/>
      <c r="BO541" s="643"/>
      <c r="BP541" s="763"/>
      <c r="BQ541" s="764"/>
      <c r="BR541" s="643"/>
      <c r="BS541" s="768">
        <f t="shared" si="571"/>
        <v>0</v>
      </c>
      <c r="BT541" s="768">
        <f t="shared" si="572"/>
        <v>0</v>
      </c>
      <c r="BU541" s="771">
        <f t="shared" si="573"/>
        <v>0</v>
      </c>
      <c r="BV541" s="772"/>
      <c r="BW541" s="640"/>
      <c r="BX541" s="643"/>
      <c r="BY541" s="764"/>
      <c r="BZ541" s="640"/>
      <c r="CA541" s="641"/>
      <c r="CB541" s="772"/>
      <c r="CC541" s="640"/>
      <c r="CD541" s="641"/>
      <c r="CE541" s="773">
        <f t="shared" si="574"/>
        <v>0</v>
      </c>
      <c r="CF541" s="774">
        <f t="shared" si="575"/>
        <v>0</v>
      </c>
      <c r="CG541" s="775">
        <f t="shared" si="576"/>
        <v>0</v>
      </c>
      <c r="CH541" s="772"/>
      <c r="CI541" s="640"/>
      <c r="CJ541" s="776"/>
      <c r="CK541" s="872">
        <v>831</v>
      </c>
      <c r="CL541" s="720">
        <v>470</v>
      </c>
      <c r="CM541" s="764">
        <v>544</v>
      </c>
      <c r="CN541" s="764">
        <v>470</v>
      </c>
      <c r="CO541" s="640">
        <v>677</v>
      </c>
      <c r="CP541" s="642">
        <v>760</v>
      </c>
      <c r="CQ541" s="877">
        <v>330</v>
      </c>
      <c r="CR541" s="646">
        <v>351</v>
      </c>
      <c r="CS541" s="646">
        <v>303</v>
      </c>
      <c r="CT541" s="646">
        <v>277</v>
      </c>
      <c r="CU541" s="646">
        <v>283</v>
      </c>
      <c r="CV541" s="764">
        <v>268</v>
      </c>
      <c r="CW541" s="640">
        <v>422</v>
      </c>
      <c r="CX541" s="642">
        <v>468</v>
      </c>
      <c r="CY541" s="877"/>
      <c r="CZ541" s="720"/>
      <c r="DA541" s="646">
        <v>2</v>
      </c>
      <c r="DB541" s="720">
        <v>5</v>
      </c>
      <c r="DC541" s="720">
        <v>1</v>
      </c>
      <c r="DD541" s="640">
        <v>3</v>
      </c>
      <c r="DE541" s="640"/>
      <c r="DF541" s="641"/>
      <c r="DG541" s="892">
        <f t="shared" si="595"/>
        <v>330</v>
      </c>
      <c r="DH541" s="884">
        <f t="shared" si="577"/>
        <v>330</v>
      </c>
      <c r="DI541" s="883">
        <f t="shared" si="596"/>
        <v>351</v>
      </c>
      <c r="DJ541" s="884">
        <f t="shared" si="578"/>
        <v>351</v>
      </c>
      <c r="DK541" s="883">
        <f t="shared" si="597"/>
        <v>301</v>
      </c>
      <c r="DL541" s="884">
        <f t="shared" si="579"/>
        <v>301</v>
      </c>
      <c r="DM541" s="888">
        <f t="shared" si="601"/>
        <v>272</v>
      </c>
      <c r="DN541" s="886">
        <f t="shared" si="580"/>
        <v>272</v>
      </c>
      <c r="DO541" s="886">
        <f t="shared" si="539"/>
        <v>272</v>
      </c>
      <c r="DP541" s="888">
        <f t="shared" si="598"/>
        <v>282</v>
      </c>
      <c r="DQ541" s="886">
        <f t="shared" si="581"/>
        <v>282</v>
      </c>
      <c r="DR541" s="886">
        <f t="shared" si="540"/>
        <v>282</v>
      </c>
      <c r="DS541" s="888">
        <f t="shared" si="599"/>
        <v>265</v>
      </c>
      <c r="DT541" s="886">
        <f t="shared" si="582"/>
        <v>265</v>
      </c>
      <c r="DU541" s="886">
        <f t="shared" si="541"/>
        <v>265</v>
      </c>
      <c r="DV541" s="886">
        <f t="shared" si="583"/>
        <v>265</v>
      </c>
      <c r="DW541" s="888">
        <f t="shared" si="600"/>
        <v>422</v>
      </c>
      <c r="DX541" s="886">
        <f t="shared" si="584"/>
        <v>422</v>
      </c>
      <c r="DY541" s="886">
        <f t="shared" si="585"/>
        <v>422</v>
      </c>
      <c r="DZ541" s="954">
        <f t="shared" si="542"/>
        <v>468</v>
      </c>
      <c r="EA541" s="885">
        <f t="shared" si="586"/>
        <v>468</v>
      </c>
      <c r="EB541" s="885">
        <f t="shared" si="587"/>
        <v>468</v>
      </c>
      <c r="EC541" s="772">
        <v>114</v>
      </c>
      <c r="ED541" s="640">
        <v>207</v>
      </c>
      <c r="EE541" s="642">
        <v>222</v>
      </c>
      <c r="EF541" s="764">
        <v>19</v>
      </c>
      <c r="EG541" s="640">
        <v>51</v>
      </c>
      <c r="EH541" s="642">
        <v>46</v>
      </c>
      <c r="EI541" s="774">
        <f t="shared" si="588"/>
        <v>132</v>
      </c>
      <c r="EJ541" s="774">
        <f t="shared" si="589"/>
        <v>164</v>
      </c>
      <c r="EK541" s="775">
        <f t="shared" si="590"/>
        <v>200</v>
      </c>
      <c r="EL541" s="772">
        <v>52</v>
      </c>
      <c r="EM541" s="767">
        <v>47</v>
      </c>
      <c r="EN541" s="642">
        <v>47</v>
      </c>
      <c r="EO541" s="772">
        <v>20</v>
      </c>
      <c r="EP541" s="640">
        <v>20</v>
      </c>
      <c r="EQ541" s="642">
        <v>23</v>
      </c>
      <c r="ER541" s="772">
        <v>58</v>
      </c>
      <c r="ES541" s="640">
        <v>69</v>
      </c>
      <c r="ET541" s="642">
        <v>48</v>
      </c>
      <c r="EU541" s="774">
        <f t="shared" si="591"/>
        <v>142</v>
      </c>
      <c r="EV541" s="774">
        <f t="shared" si="592"/>
        <v>146</v>
      </c>
      <c r="EW541" s="775">
        <f t="shared" si="593"/>
        <v>147</v>
      </c>
      <c r="EX541" s="772">
        <v>69</v>
      </c>
      <c r="EY541" s="767">
        <v>85</v>
      </c>
      <c r="EZ541" s="770">
        <v>67</v>
      </c>
    </row>
    <row r="542" spans="1:156">
      <c r="A542" s="621" t="s">
        <v>76</v>
      </c>
      <c r="B542" s="622" t="s">
        <v>731</v>
      </c>
      <c r="C542" s="846"/>
      <c r="D542" s="628">
        <v>229337</v>
      </c>
      <c r="E542" s="628">
        <v>9</v>
      </c>
      <c r="F542" s="762"/>
      <c r="G542" s="763"/>
      <c r="H542" s="763"/>
      <c r="I542" s="764"/>
      <c r="J542" s="764"/>
      <c r="K542" s="764"/>
      <c r="L542" s="641"/>
      <c r="M542" s="762"/>
      <c r="N542" s="763"/>
      <c r="O542" s="766"/>
      <c r="P542" s="766"/>
      <c r="Q542" s="763"/>
      <c r="R542" s="763"/>
      <c r="S542" s="763"/>
      <c r="T542" s="763"/>
      <c r="U542" s="763"/>
      <c r="V542" s="764"/>
      <c r="W542" s="640"/>
      <c r="X542" s="641"/>
      <c r="Y542" s="762"/>
      <c r="Z542" s="763"/>
      <c r="AA542" s="763"/>
      <c r="AB542" s="763"/>
      <c r="AC542" s="764"/>
      <c r="AD542" s="640"/>
      <c r="AE542" s="763"/>
      <c r="AF542" s="763"/>
      <c r="AG542" s="763"/>
      <c r="AH542" s="764"/>
      <c r="AI542" s="640"/>
      <c r="AJ542" s="641"/>
      <c r="AK542" s="892">
        <f t="shared" si="544"/>
        <v>0</v>
      </c>
      <c r="AL542" s="884">
        <f t="shared" si="545"/>
        <v>0</v>
      </c>
      <c r="AM542" s="883">
        <f t="shared" si="546"/>
        <v>0</v>
      </c>
      <c r="AN542" s="884">
        <f t="shared" si="547"/>
        <v>0</v>
      </c>
      <c r="AO542" s="883">
        <f t="shared" si="548"/>
        <v>0</v>
      </c>
      <c r="AP542" s="884">
        <f t="shared" si="549"/>
        <v>0</v>
      </c>
      <c r="AQ542" s="768">
        <f t="shared" si="550"/>
        <v>0</v>
      </c>
      <c r="AR542" s="883">
        <f t="shared" si="551"/>
        <v>0</v>
      </c>
      <c r="AS542" s="886">
        <f t="shared" si="552"/>
        <v>0</v>
      </c>
      <c r="AT542" s="888">
        <f t="shared" si="553"/>
        <v>0</v>
      </c>
      <c r="AU542" s="886">
        <f t="shared" si="554"/>
        <v>0</v>
      </c>
      <c r="AV542" s="886">
        <f t="shared" si="555"/>
        <v>0</v>
      </c>
      <c r="AW542" s="888">
        <f t="shared" si="556"/>
        <v>0</v>
      </c>
      <c r="AX542" s="886">
        <f t="shared" si="557"/>
        <v>0</v>
      </c>
      <c r="AY542" s="886">
        <f t="shared" si="558"/>
        <v>0</v>
      </c>
      <c r="AZ542" s="888">
        <f t="shared" si="559"/>
        <v>0</v>
      </c>
      <c r="BA542" s="884">
        <f t="shared" si="560"/>
        <v>0</v>
      </c>
      <c r="BB542" s="883">
        <f t="shared" si="561"/>
        <v>0</v>
      </c>
      <c r="BC542" s="884">
        <f t="shared" si="562"/>
        <v>0</v>
      </c>
      <c r="BD542" s="883">
        <f t="shared" si="563"/>
        <v>0</v>
      </c>
      <c r="BE542" s="886">
        <f t="shared" si="564"/>
        <v>0</v>
      </c>
      <c r="BF542" s="886">
        <f t="shared" si="565"/>
        <v>0</v>
      </c>
      <c r="BG542" s="888">
        <f t="shared" si="594"/>
        <v>0</v>
      </c>
      <c r="BH542" s="886">
        <f t="shared" si="566"/>
        <v>0</v>
      </c>
      <c r="BI542" s="886">
        <f t="shared" si="567"/>
        <v>0</v>
      </c>
      <c r="BJ542" s="890">
        <f t="shared" si="568"/>
        <v>0</v>
      </c>
      <c r="BK542" s="885">
        <f t="shared" si="569"/>
        <v>0</v>
      </c>
      <c r="BL542" s="885">
        <f t="shared" si="570"/>
        <v>0</v>
      </c>
      <c r="BM542" s="762"/>
      <c r="BN542" s="764"/>
      <c r="BO542" s="643"/>
      <c r="BP542" s="763"/>
      <c r="BQ542" s="764"/>
      <c r="BR542" s="643"/>
      <c r="BS542" s="768">
        <f t="shared" si="571"/>
        <v>0</v>
      </c>
      <c r="BT542" s="768">
        <f t="shared" si="572"/>
        <v>0</v>
      </c>
      <c r="BU542" s="771">
        <f t="shared" si="573"/>
        <v>0</v>
      </c>
      <c r="BV542" s="772"/>
      <c r="BW542" s="640"/>
      <c r="BX542" s="643"/>
      <c r="BY542" s="764"/>
      <c r="BZ542" s="640"/>
      <c r="CA542" s="641"/>
      <c r="CB542" s="772"/>
      <c r="CC542" s="640"/>
      <c r="CD542" s="641"/>
      <c r="CE542" s="773">
        <f t="shared" si="574"/>
        <v>0</v>
      </c>
      <c r="CF542" s="774">
        <f t="shared" si="575"/>
        <v>0</v>
      </c>
      <c r="CG542" s="775">
        <f t="shared" si="576"/>
        <v>0</v>
      </c>
      <c r="CH542" s="772"/>
      <c r="CI542" s="640"/>
      <c r="CJ542" s="776"/>
      <c r="CK542" s="872">
        <v>702</v>
      </c>
      <c r="CL542" s="720">
        <v>590</v>
      </c>
      <c r="CM542" s="764">
        <v>630</v>
      </c>
      <c r="CN542" s="764">
        <v>692</v>
      </c>
      <c r="CO542" s="640">
        <v>853</v>
      </c>
      <c r="CP542" s="639">
        <v>1041</v>
      </c>
      <c r="CQ542" s="877">
        <v>417</v>
      </c>
      <c r="CR542" s="646">
        <v>390</v>
      </c>
      <c r="CS542" s="646">
        <v>423</v>
      </c>
      <c r="CT542" s="646">
        <v>402</v>
      </c>
      <c r="CU542" s="646">
        <v>404</v>
      </c>
      <c r="CV542" s="764">
        <v>502</v>
      </c>
      <c r="CW542" s="640">
        <v>627</v>
      </c>
      <c r="CX542" s="642">
        <v>662</v>
      </c>
      <c r="CY542" s="877"/>
      <c r="CZ542" s="720"/>
      <c r="DA542" s="646">
        <v>2</v>
      </c>
      <c r="DB542" s="720">
        <v>5</v>
      </c>
      <c r="DC542" s="720">
        <v>4</v>
      </c>
      <c r="DD542" s="640">
        <v>8</v>
      </c>
      <c r="DE542" s="640"/>
      <c r="DF542" s="641"/>
      <c r="DG542" s="892">
        <f t="shared" si="595"/>
        <v>417</v>
      </c>
      <c r="DH542" s="884">
        <f t="shared" si="577"/>
        <v>417</v>
      </c>
      <c r="DI542" s="883">
        <f t="shared" si="596"/>
        <v>390</v>
      </c>
      <c r="DJ542" s="884">
        <f t="shared" si="578"/>
        <v>390</v>
      </c>
      <c r="DK542" s="883">
        <f t="shared" si="597"/>
        <v>421</v>
      </c>
      <c r="DL542" s="884">
        <f t="shared" si="579"/>
        <v>421</v>
      </c>
      <c r="DM542" s="888">
        <f t="shared" si="601"/>
        <v>397</v>
      </c>
      <c r="DN542" s="886">
        <f t="shared" si="580"/>
        <v>397</v>
      </c>
      <c r="DO542" s="886">
        <f t="shared" si="539"/>
        <v>397</v>
      </c>
      <c r="DP542" s="888">
        <f t="shared" si="598"/>
        <v>400</v>
      </c>
      <c r="DQ542" s="886">
        <f t="shared" si="581"/>
        <v>400</v>
      </c>
      <c r="DR542" s="886">
        <f t="shared" si="540"/>
        <v>400</v>
      </c>
      <c r="DS542" s="888">
        <f t="shared" si="599"/>
        <v>494</v>
      </c>
      <c r="DT542" s="886">
        <f t="shared" si="582"/>
        <v>494</v>
      </c>
      <c r="DU542" s="886">
        <f t="shared" si="541"/>
        <v>494</v>
      </c>
      <c r="DV542" s="886">
        <f t="shared" si="583"/>
        <v>494</v>
      </c>
      <c r="DW542" s="888">
        <f t="shared" si="600"/>
        <v>627</v>
      </c>
      <c r="DX542" s="886">
        <f t="shared" si="584"/>
        <v>627</v>
      </c>
      <c r="DY542" s="886">
        <f t="shared" si="585"/>
        <v>627</v>
      </c>
      <c r="DZ542" s="954">
        <f t="shared" si="542"/>
        <v>662</v>
      </c>
      <c r="EA542" s="885">
        <f t="shared" si="586"/>
        <v>662</v>
      </c>
      <c r="EB542" s="885">
        <f t="shared" si="587"/>
        <v>662</v>
      </c>
      <c r="EC542" s="772">
        <v>236</v>
      </c>
      <c r="ED542" s="640">
        <v>241</v>
      </c>
      <c r="EE542" s="642">
        <v>238</v>
      </c>
      <c r="EF542" s="764">
        <v>38</v>
      </c>
      <c r="EG542" s="640">
        <v>66</v>
      </c>
      <c r="EH542" s="642">
        <v>62</v>
      </c>
      <c r="EI542" s="774">
        <f t="shared" si="588"/>
        <v>220</v>
      </c>
      <c r="EJ542" s="774">
        <f t="shared" si="589"/>
        <v>320</v>
      </c>
      <c r="EK542" s="775">
        <f t="shared" si="590"/>
        <v>362</v>
      </c>
      <c r="EL542" s="772">
        <v>85</v>
      </c>
      <c r="EM542" s="767">
        <v>86</v>
      </c>
      <c r="EN542" s="642">
        <v>87</v>
      </c>
      <c r="EO542" s="772">
        <v>66</v>
      </c>
      <c r="EP542" s="640">
        <v>49</v>
      </c>
      <c r="EQ542" s="642">
        <v>69</v>
      </c>
      <c r="ER542" s="772">
        <v>67</v>
      </c>
      <c r="ES542" s="640">
        <v>72</v>
      </c>
      <c r="ET542" s="642">
        <v>84</v>
      </c>
      <c r="EU542" s="774">
        <f t="shared" si="591"/>
        <v>179</v>
      </c>
      <c r="EV542" s="774">
        <f t="shared" si="592"/>
        <v>193</v>
      </c>
      <c r="EW542" s="775">
        <f t="shared" si="593"/>
        <v>254</v>
      </c>
      <c r="EX542" s="772">
        <v>123</v>
      </c>
      <c r="EY542" s="767">
        <v>91</v>
      </c>
      <c r="EZ542" s="770">
        <v>84</v>
      </c>
    </row>
    <row r="543" spans="1:156">
      <c r="A543" s="621" t="s">
        <v>76</v>
      </c>
      <c r="B543" s="627" t="s">
        <v>732</v>
      </c>
      <c r="C543" s="846"/>
      <c r="D543" s="628">
        <v>226204</v>
      </c>
      <c r="E543" s="628">
        <v>9</v>
      </c>
      <c r="F543" s="762"/>
      <c r="G543" s="763"/>
      <c r="H543" s="763"/>
      <c r="I543" s="764"/>
      <c r="J543" s="764"/>
      <c r="K543" s="764"/>
      <c r="L543" s="641"/>
      <c r="M543" s="762"/>
      <c r="N543" s="763"/>
      <c r="O543" s="766"/>
      <c r="P543" s="766"/>
      <c r="Q543" s="763"/>
      <c r="R543" s="763"/>
      <c r="S543" s="763"/>
      <c r="T543" s="763"/>
      <c r="U543" s="763"/>
      <c r="V543" s="764"/>
      <c r="W543" s="640"/>
      <c r="X543" s="641"/>
      <c r="Y543" s="762"/>
      <c r="Z543" s="763"/>
      <c r="AA543" s="763"/>
      <c r="AB543" s="763"/>
      <c r="AC543" s="764"/>
      <c r="AD543" s="640"/>
      <c r="AE543" s="763"/>
      <c r="AF543" s="763"/>
      <c r="AG543" s="763"/>
      <c r="AH543" s="764"/>
      <c r="AI543" s="640"/>
      <c r="AJ543" s="641"/>
      <c r="AK543" s="892">
        <f t="shared" si="544"/>
        <v>0</v>
      </c>
      <c r="AL543" s="884">
        <f t="shared" si="545"/>
        <v>0</v>
      </c>
      <c r="AM543" s="883">
        <f t="shared" si="546"/>
        <v>0</v>
      </c>
      <c r="AN543" s="884">
        <f t="shared" si="547"/>
        <v>0</v>
      </c>
      <c r="AO543" s="883">
        <f t="shared" si="548"/>
        <v>0</v>
      </c>
      <c r="AP543" s="884">
        <f t="shared" si="549"/>
        <v>0</v>
      </c>
      <c r="AQ543" s="768">
        <f t="shared" si="550"/>
        <v>0</v>
      </c>
      <c r="AR543" s="883">
        <f t="shared" si="551"/>
        <v>0</v>
      </c>
      <c r="AS543" s="886">
        <f t="shared" si="552"/>
        <v>0</v>
      </c>
      <c r="AT543" s="888">
        <f t="shared" si="553"/>
        <v>0</v>
      </c>
      <c r="AU543" s="886">
        <f t="shared" si="554"/>
        <v>0</v>
      </c>
      <c r="AV543" s="886">
        <f t="shared" si="555"/>
        <v>0</v>
      </c>
      <c r="AW543" s="888">
        <f t="shared" si="556"/>
        <v>0</v>
      </c>
      <c r="AX543" s="886">
        <f t="shared" si="557"/>
        <v>0</v>
      </c>
      <c r="AY543" s="886">
        <f t="shared" si="558"/>
        <v>0</v>
      </c>
      <c r="AZ543" s="888">
        <f t="shared" si="559"/>
        <v>0</v>
      </c>
      <c r="BA543" s="884">
        <f t="shared" si="560"/>
        <v>0</v>
      </c>
      <c r="BB543" s="883">
        <f t="shared" si="561"/>
        <v>0</v>
      </c>
      <c r="BC543" s="884">
        <f t="shared" si="562"/>
        <v>0</v>
      </c>
      <c r="BD543" s="883">
        <f t="shared" si="563"/>
        <v>0</v>
      </c>
      <c r="BE543" s="886">
        <f t="shared" si="564"/>
        <v>0</v>
      </c>
      <c r="BF543" s="886">
        <f t="shared" si="565"/>
        <v>0</v>
      </c>
      <c r="BG543" s="888">
        <f t="shared" si="594"/>
        <v>0</v>
      </c>
      <c r="BH543" s="886">
        <f t="shared" si="566"/>
        <v>0</v>
      </c>
      <c r="BI543" s="886">
        <f t="shared" si="567"/>
        <v>0</v>
      </c>
      <c r="BJ543" s="890">
        <f t="shared" si="568"/>
        <v>0</v>
      </c>
      <c r="BK543" s="885">
        <f t="shared" si="569"/>
        <v>0</v>
      </c>
      <c r="BL543" s="885">
        <f t="shared" si="570"/>
        <v>0</v>
      </c>
      <c r="BM543" s="762"/>
      <c r="BN543" s="764"/>
      <c r="BO543" s="643"/>
      <c r="BP543" s="763"/>
      <c r="BQ543" s="764"/>
      <c r="BR543" s="643"/>
      <c r="BS543" s="768">
        <f t="shared" si="571"/>
        <v>0</v>
      </c>
      <c r="BT543" s="768">
        <f t="shared" si="572"/>
        <v>0</v>
      </c>
      <c r="BU543" s="771">
        <f t="shared" si="573"/>
        <v>0</v>
      </c>
      <c r="BV543" s="772"/>
      <c r="BW543" s="640"/>
      <c r="BX543" s="643"/>
      <c r="BY543" s="764"/>
      <c r="BZ543" s="640"/>
      <c r="CA543" s="641"/>
      <c r="CB543" s="772"/>
      <c r="CC543" s="640"/>
      <c r="CD543" s="641"/>
      <c r="CE543" s="773">
        <f t="shared" si="574"/>
        <v>0</v>
      </c>
      <c r="CF543" s="774">
        <f t="shared" si="575"/>
        <v>0</v>
      </c>
      <c r="CG543" s="775">
        <f t="shared" si="576"/>
        <v>0</v>
      </c>
      <c r="CH543" s="772"/>
      <c r="CI543" s="640"/>
      <c r="CJ543" s="776"/>
      <c r="CK543" s="872">
        <v>667</v>
      </c>
      <c r="CL543" s="720">
        <v>828</v>
      </c>
      <c r="CM543" s="764">
        <v>763</v>
      </c>
      <c r="CN543" s="764">
        <v>967</v>
      </c>
      <c r="CO543" s="640">
        <v>1082</v>
      </c>
      <c r="CP543" s="639">
        <v>1040</v>
      </c>
      <c r="CQ543" s="877">
        <v>614</v>
      </c>
      <c r="CR543" s="646">
        <v>378</v>
      </c>
      <c r="CS543" s="646">
        <v>422</v>
      </c>
      <c r="CT543" s="646">
        <v>405</v>
      </c>
      <c r="CU543" s="646">
        <v>331</v>
      </c>
      <c r="CV543" s="764">
        <v>459</v>
      </c>
      <c r="CW543" s="640">
        <v>502</v>
      </c>
      <c r="CX543" s="642">
        <v>436</v>
      </c>
      <c r="CY543" s="877"/>
      <c r="CZ543" s="720"/>
      <c r="DA543" s="646">
        <v>2</v>
      </c>
      <c r="DB543" s="720">
        <v>2</v>
      </c>
      <c r="DC543" s="720">
        <v>7</v>
      </c>
      <c r="DD543" s="640">
        <v>10</v>
      </c>
      <c r="DE543" s="640"/>
      <c r="DF543" s="641"/>
      <c r="DG543" s="892">
        <f t="shared" si="595"/>
        <v>614</v>
      </c>
      <c r="DH543" s="884">
        <f t="shared" si="577"/>
        <v>614</v>
      </c>
      <c r="DI543" s="883">
        <f t="shared" si="596"/>
        <v>378</v>
      </c>
      <c r="DJ543" s="884">
        <f t="shared" si="578"/>
        <v>378</v>
      </c>
      <c r="DK543" s="883">
        <f t="shared" si="597"/>
        <v>420</v>
      </c>
      <c r="DL543" s="884">
        <f t="shared" si="579"/>
        <v>420</v>
      </c>
      <c r="DM543" s="888">
        <f t="shared" si="601"/>
        <v>403</v>
      </c>
      <c r="DN543" s="886">
        <f t="shared" si="580"/>
        <v>403</v>
      </c>
      <c r="DO543" s="886">
        <f t="shared" si="539"/>
        <v>403</v>
      </c>
      <c r="DP543" s="888">
        <f t="shared" si="598"/>
        <v>324</v>
      </c>
      <c r="DQ543" s="886">
        <f t="shared" si="581"/>
        <v>324</v>
      </c>
      <c r="DR543" s="886">
        <f t="shared" si="540"/>
        <v>324</v>
      </c>
      <c r="DS543" s="888">
        <f t="shared" si="599"/>
        <v>449</v>
      </c>
      <c r="DT543" s="886">
        <f t="shared" si="582"/>
        <v>449</v>
      </c>
      <c r="DU543" s="886">
        <f t="shared" si="541"/>
        <v>449</v>
      </c>
      <c r="DV543" s="886">
        <f t="shared" si="583"/>
        <v>449</v>
      </c>
      <c r="DW543" s="888">
        <f t="shared" si="600"/>
        <v>502</v>
      </c>
      <c r="DX543" s="886">
        <f t="shared" si="584"/>
        <v>502</v>
      </c>
      <c r="DY543" s="886">
        <f t="shared" si="585"/>
        <v>502</v>
      </c>
      <c r="DZ543" s="954">
        <f t="shared" si="542"/>
        <v>436</v>
      </c>
      <c r="EA543" s="885">
        <f t="shared" si="586"/>
        <v>436</v>
      </c>
      <c r="EB543" s="885">
        <f t="shared" si="587"/>
        <v>436</v>
      </c>
      <c r="EC543" s="772">
        <v>303</v>
      </c>
      <c r="ED543" s="640">
        <v>314</v>
      </c>
      <c r="EE543" s="642">
        <v>277</v>
      </c>
      <c r="EF543" s="764">
        <v>32</v>
      </c>
      <c r="EG543" s="640">
        <v>40</v>
      </c>
      <c r="EH543" s="642">
        <v>27</v>
      </c>
      <c r="EI543" s="774">
        <f t="shared" si="588"/>
        <v>114</v>
      </c>
      <c r="EJ543" s="774">
        <f t="shared" si="589"/>
        <v>148</v>
      </c>
      <c r="EK543" s="775">
        <f t="shared" si="590"/>
        <v>132</v>
      </c>
      <c r="EL543" s="772">
        <v>58</v>
      </c>
      <c r="EM543" s="767">
        <v>50</v>
      </c>
      <c r="EN543" s="642">
        <v>84</v>
      </c>
      <c r="EO543" s="772">
        <v>85</v>
      </c>
      <c r="EP543" s="640">
        <v>64</v>
      </c>
      <c r="EQ543" s="642">
        <v>109</v>
      </c>
      <c r="ER543" s="772">
        <v>73</v>
      </c>
      <c r="ES543" s="640">
        <v>72</v>
      </c>
      <c r="ET543" s="642">
        <v>91</v>
      </c>
      <c r="EU543" s="774">
        <f t="shared" si="591"/>
        <v>187</v>
      </c>
      <c r="EV543" s="774">
        <f t="shared" si="592"/>
        <v>138</v>
      </c>
      <c r="EW543" s="775">
        <f t="shared" si="593"/>
        <v>165</v>
      </c>
      <c r="EX543" s="772">
        <v>135</v>
      </c>
      <c r="EY543" s="767">
        <v>92</v>
      </c>
      <c r="EZ543" s="770">
        <v>112</v>
      </c>
    </row>
    <row r="544" spans="1:156">
      <c r="A544" s="621" t="s">
        <v>76</v>
      </c>
      <c r="B544" s="627" t="s">
        <v>733</v>
      </c>
      <c r="C544" s="849" t="s">
        <v>788</v>
      </c>
      <c r="D544" s="628">
        <v>226930</v>
      </c>
      <c r="E544" s="628">
        <v>9</v>
      </c>
      <c r="F544" s="762"/>
      <c r="G544" s="763"/>
      <c r="H544" s="763"/>
      <c r="I544" s="764"/>
      <c r="J544" s="764"/>
      <c r="K544" s="764"/>
      <c r="L544" s="641"/>
      <c r="M544" s="762"/>
      <c r="N544" s="763"/>
      <c r="O544" s="766"/>
      <c r="P544" s="766"/>
      <c r="Q544" s="763"/>
      <c r="R544" s="763"/>
      <c r="S544" s="763"/>
      <c r="T544" s="763"/>
      <c r="U544" s="763"/>
      <c r="V544" s="764"/>
      <c r="W544" s="640"/>
      <c r="X544" s="641"/>
      <c r="Y544" s="762"/>
      <c r="Z544" s="763"/>
      <c r="AA544" s="763"/>
      <c r="AB544" s="763"/>
      <c r="AC544" s="764"/>
      <c r="AD544" s="640"/>
      <c r="AE544" s="763"/>
      <c r="AF544" s="763"/>
      <c r="AG544" s="763"/>
      <c r="AH544" s="764"/>
      <c r="AI544" s="640"/>
      <c r="AJ544" s="641"/>
      <c r="AK544" s="892">
        <f t="shared" si="544"/>
        <v>0</v>
      </c>
      <c r="AL544" s="884">
        <f t="shared" si="545"/>
        <v>0</v>
      </c>
      <c r="AM544" s="883">
        <f t="shared" si="546"/>
        <v>0</v>
      </c>
      <c r="AN544" s="884">
        <f t="shared" si="547"/>
        <v>0</v>
      </c>
      <c r="AO544" s="883">
        <f t="shared" si="548"/>
        <v>0</v>
      </c>
      <c r="AP544" s="884">
        <f t="shared" si="549"/>
        <v>0</v>
      </c>
      <c r="AQ544" s="768">
        <f t="shared" si="550"/>
        <v>0</v>
      </c>
      <c r="AR544" s="883">
        <f t="shared" si="551"/>
        <v>0</v>
      </c>
      <c r="AS544" s="886">
        <f t="shared" si="552"/>
        <v>0</v>
      </c>
      <c r="AT544" s="888">
        <f t="shared" si="553"/>
        <v>0</v>
      </c>
      <c r="AU544" s="886">
        <f t="shared" si="554"/>
        <v>0</v>
      </c>
      <c r="AV544" s="886">
        <f t="shared" si="555"/>
        <v>0</v>
      </c>
      <c r="AW544" s="888">
        <f t="shared" si="556"/>
        <v>0</v>
      </c>
      <c r="AX544" s="886">
        <f t="shared" si="557"/>
        <v>0</v>
      </c>
      <c r="AY544" s="886">
        <f t="shared" si="558"/>
        <v>0</v>
      </c>
      <c r="AZ544" s="888">
        <f t="shared" si="559"/>
        <v>0</v>
      </c>
      <c r="BA544" s="884">
        <f t="shared" si="560"/>
        <v>0</v>
      </c>
      <c r="BB544" s="883">
        <f t="shared" si="561"/>
        <v>0</v>
      </c>
      <c r="BC544" s="884">
        <f t="shared" si="562"/>
        <v>0</v>
      </c>
      <c r="BD544" s="883">
        <f t="shared" si="563"/>
        <v>0</v>
      </c>
      <c r="BE544" s="886">
        <f t="shared" si="564"/>
        <v>0</v>
      </c>
      <c r="BF544" s="886">
        <f t="shared" si="565"/>
        <v>0</v>
      </c>
      <c r="BG544" s="888">
        <f t="shared" si="594"/>
        <v>0</v>
      </c>
      <c r="BH544" s="886">
        <f t="shared" si="566"/>
        <v>0</v>
      </c>
      <c r="BI544" s="886">
        <f t="shared" si="567"/>
        <v>0</v>
      </c>
      <c r="BJ544" s="890">
        <f t="shared" si="568"/>
        <v>0</v>
      </c>
      <c r="BK544" s="885">
        <f t="shared" si="569"/>
        <v>0</v>
      </c>
      <c r="BL544" s="885">
        <f t="shared" si="570"/>
        <v>0</v>
      </c>
      <c r="BM544" s="762"/>
      <c r="BN544" s="764"/>
      <c r="BO544" s="643"/>
      <c r="BP544" s="763"/>
      <c r="BQ544" s="764"/>
      <c r="BR544" s="643"/>
      <c r="BS544" s="768">
        <f t="shared" si="571"/>
        <v>0</v>
      </c>
      <c r="BT544" s="768">
        <f t="shared" si="572"/>
        <v>0</v>
      </c>
      <c r="BU544" s="771">
        <f t="shared" si="573"/>
        <v>0</v>
      </c>
      <c r="BV544" s="772"/>
      <c r="BW544" s="640"/>
      <c r="BX544" s="643"/>
      <c r="BY544" s="764"/>
      <c r="BZ544" s="640"/>
      <c r="CA544" s="641"/>
      <c r="CB544" s="772"/>
      <c r="CC544" s="640"/>
      <c r="CD544" s="641"/>
      <c r="CE544" s="773">
        <f t="shared" si="574"/>
        <v>0</v>
      </c>
      <c r="CF544" s="774">
        <f t="shared" si="575"/>
        <v>0</v>
      </c>
      <c r="CG544" s="775">
        <f t="shared" si="576"/>
        <v>0</v>
      </c>
      <c r="CH544" s="772"/>
      <c r="CI544" s="640"/>
      <c r="CJ544" s="776"/>
      <c r="CK544" s="872">
        <v>1450</v>
      </c>
      <c r="CL544" s="720">
        <v>1310</v>
      </c>
      <c r="CM544" s="764">
        <v>1217</v>
      </c>
      <c r="CN544" s="764">
        <v>1532</v>
      </c>
      <c r="CO544" s="640">
        <v>1384</v>
      </c>
      <c r="CP544" s="639">
        <v>1669</v>
      </c>
      <c r="CQ544" s="877">
        <v>430</v>
      </c>
      <c r="CR544" s="646">
        <v>496</v>
      </c>
      <c r="CS544" s="646">
        <v>466</v>
      </c>
      <c r="CT544" s="646">
        <v>477</v>
      </c>
      <c r="CU544" s="646">
        <v>486</v>
      </c>
      <c r="CV544" s="764">
        <v>486</v>
      </c>
      <c r="CW544" s="640">
        <v>650</v>
      </c>
      <c r="CX544" s="642">
        <v>720</v>
      </c>
      <c r="CY544" s="877"/>
      <c r="CZ544" s="720"/>
      <c r="DA544" s="646">
        <v>4</v>
      </c>
      <c r="DB544" s="720">
        <v>2</v>
      </c>
      <c r="DC544" s="720">
        <v>5</v>
      </c>
      <c r="DD544" s="640">
        <v>1</v>
      </c>
      <c r="DE544" s="640"/>
      <c r="DF544" s="641"/>
      <c r="DG544" s="892">
        <f t="shared" si="595"/>
        <v>430</v>
      </c>
      <c r="DH544" s="884">
        <f t="shared" si="577"/>
        <v>430</v>
      </c>
      <c r="DI544" s="883">
        <f t="shared" si="596"/>
        <v>496</v>
      </c>
      <c r="DJ544" s="884">
        <f t="shared" si="578"/>
        <v>496</v>
      </c>
      <c r="DK544" s="883">
        <f t="shared" si="597"/>
        <v>462</v>
      </c>
      <c r="DL544" s="884">
        <f t="shared" si="579"/>
        <v>462</v>
      </c>
      <c r="DM544" s="888">
        <f t="shared" si="601"/>
        <v>475</v>
      </c>
      <c r="DN544" s="886">
        <f t="shared" si="580"/>
        <v>475</v>
      </c>
      <c r="DO544" s="886">
        <f t="shared" si="539"/>
        <v>475</v>
      </c>
      <c r="DP544" s="888">
        <f t="shared" si="598"/>
        <v>481</v>
      </c>
      <c r="DQ544" s="886">
        <f t="shared" si="581"/>
        <v>481</v>
      </c>
      <c r="DR544" s="886">
        <f t="shared" si="540"/>
        <v>481</v>
      </c>
      <c r="DS544" s="888">
        <f t="shared" si="599"/>
        <v>485</v>
      </c>
      <c r="DT544" s="886">
        <f t="shared" si="582"/>
        <v>485</v>
      </c>
      <c r="DU544" s="886">
        <f t="shared" si="541"/>
        <v>485</v>
      </c>
      <c r="DV544" s="886">
        <f t="shared" si="583"/>
        <v>485</v>
      </c>
      <c r="DW544" s="888">
        <f t="shared" si="600"/>
        <v>650</v>
      </c>
      <c r="DX544" s="886">
        <f t="shared" si="584"/>
        <v>650</v>
      </c>
      <c r="DY544" s="886">
        <f t="shared" si="585"/>
        <v>650</v>
      </c>
      <c r="DZ544" s="954">
        <f t="shared" si="542"/>
        <v>720</v>
      </c>
      <c r="EA544" s="885">
        <f t="shared" si="586"/>
        <v>720</v>
      </c>
      <c r="EB544" s="885">
        <f t="shared" si="587"/>
        <v>720</v>
      </c>
      <c r="EC544" s="772">
        <v>293</v>
      </c>
      <c r="ED544" s="640">
        <v>360</v>
      </c>
      <c r="EE544" s="642">
        <v>422</v>
      </c>
      <c r="EF544" s="764">
        <v>45</v>
      </c>
      <c r="EG544" s="640">
        <v>46</v>
      </c>
      <c r="EH544" s="642">
        <v>54</v>
      </c>
      <c r="EI544" s="774">
        <f t="shared" si="588"/>
        <v>147</v>
      </c>
      <c r="EJ544" s="774">
        <f t="shared" si="589"/>
        <v>244</v>
      </c>
      <c r="EK544" s="775">
        <f t="shared" si="590"/>
        <v>244</v>
      </c>
      <c r="EL544" s="772">
        <v>42</v>
      </c>
      <c r="EM544" s="767">
        <v>42</v>
      </c>
      <c r="EN544" s="642">
        <v>53</v>
      </c>
      <c r="EO544" s="772">
        <v>81</v>
      </c>
      <c r="EP544" s="640">
        <v>87</v>
      </c>
      <c r="EQ544" s="642">
        <v>92</v>
      </c>
      <c r="ER544" s="772">
        <v>132</v>
      </c>
      <c r="ES544" s="640">
        <v>116</v>
      </c>
      <c r="ET544" s="642">
        <v>120</v>
      </c>
      <c r="EU544" s="774">
        <f t="shared" si="591"/>
        <v>220</v>
      </c>
      <c r="EV544" s="774">
        <f t="shared" si="592"/>
        <v>236</v>
      </c>
      <c r="EW544" s="775">
        <f t="shared" si="593"/>
        <v>220</v>
      </c>
      <c r="EX544" s="772">
        <v>51</v>
      </c>
      <c r="EY544" s="767">
        <v>71</v>
      </c>
      <c r="EZ544" s="770">
        <v>62</v>
      </c>
    </row>
    <row r="545" spans="1:156">
      <c r="A545" s="621" t="s">
        <v>76</v>
      </c>
      <c r="B545" s="645" t="s">
        <v>734</v>
      </c>
      <c r="C545" s="849"/>
      <c r="D545" s="628">
        <v>224110</v>
      </c>
      <c r="E545" s="628">
        <v>9</v>
      </c>
      <c r="F545" s="762"/>
      <c r="G545" s="763"/>
      <c r="H545" s="763"/>
      <c r="I545" s="764"/>
      <c r="J545" s="764"/>
      <c r="K545" s="764"/>
      <c r="L545" s="641"/>
      <c r="M545" s="762"/>
      <c r="N545" s="763"/>
      <c r="O545" s="766"/>
      <c r="P545" s="766"/>
      <c r="Q545" s="763"/>
      <c r="R545" s="763"/>
      <c r="S545" s="763"/>
      <c r="T545" s="763"/>
      <c r="U545" s="763"/>
      <c r="V545" s="764"/>
      <c r="W545" s="640"/>
      <c r="X545" s="641"/>
      <c r="Y545" s="762"/>
      <c r="Z545" s="763"/>
      <c r="AA545" s="763"/>
      <c r="AB545" s="763"/>
      <c r="AC545" s="764"/>
      <c r="AD545" s="640"/>
      <c r="AE545" s="763"/>
      <c r="AF545" s="763"/>
      <c r="AG545" s="763"/>
      <c r="AH545" s="764"/>
      <c r="AI545" s="640"/>
      <c r="AJ545" s="641"/>
      <c r="AK545" s="892">
        <f t="shared" si="544"/>
        <v>0</v>
      </c>
      <c r="AL545" s="884">
        <f t="shared" si="545"/>
        <v>0</v>
      </c>
      <c r="AM545" s="883">
        <f t="shared" si="546"/>
        <v>0</v>
      </c>
      <c r="AN545" s="884">
        <f t="shared" si="547"/>
        <v>0</v>
      </c>
      <c r="AO545" s="883">
        <f t="shared" si="548"/>
        <v>0</v>
      </c>
      <c r="AP545" s="884">
        <f t="shared" si="549"/>
        <v>0</v>
      </c>
      <c r="AQ545" s="768">
        <f t="shared" si="550"/>
        <v>0</v>
      </c>
      <c r="AR545" s="883">
        <f t="shared" si="551"/>
        <v>0</v>
      </c>
      <c r="AS545" s="886">
        <f t="shared" si="552"/>
        <v>0</v>
      </c>
      <c r="AT545" s="888">
        <f t="shared" si="553"/>
        <v>0</v>
      </c>
      <c r="AU545" s="886">
        <f t="shared" si="554"/>
        <v>0</v>
      </c>
      <c r="AV545" s="886">
        <f t="shared" si="555"/>
        <v>0</v>
      </c>
      <c r="AW545" s="888">
        <f t="shared" si="556"/>
        <v>0</v>
      </c>
      <c r="AX545" s="886">
        <f t="shared" si="557"/>
        <v>0</v>
      </c>
      <c r="AY545" s="886">
        <f t="shared" si="558"/>
        <v>0</v>
      </c>
      <c r="AZ545" s="888">
        <f t="shared" si="559"/>
        <v>0</v>
      </c>
      <c r="BA545" s="884">
        <f t="shared" si="560"/>
        <v>0</v>
      </c>
      <c r="BB545" s="883">
        <f t="shared" si="561"/>
        <v>0</v>
      </c>
      <c r="BC545" s="884">
        <f t="shared" si="562"/>
        <v>0</v>
      </c>
      <c r="BD545" s="883">
        <f t="shared" si="563"/>
        <v>0</v>
      </c>
      <c r="BE545" s="886">
        <f t="shared" si="564"/>
        <v>0</v>
      </c>
      <c r="BF545" s="886">
        <f t="shared" si="565"/>
        <v>0</v>
      </c>
      <c r="BG545" s="888">
        <f t="shared" si="594"/>
        <v>0</v>
      </c>
      <c r="BH545" s="886">
        <f t="shared" si="566"/>
        <v>0</v>
      </c>
      <c r="BI545" s="886">
        <f t="shared" si="567"/>
        <v>0</v>
      </c>
      <c r="BJ545" s="890">
        <f t="shared" si="568"/>
        <v>0</v>
      </c>
      <c r="BK545" s="885">
        <f t="shared" si="569"/>
        <v>0</v>
      </c>
      <c r="BL545" s="885">
        <f t="shared" si="570"/>
        <v>0</v>
      </c>
      <c r="BM545" s="762"/>
      <c r="BN545" s="764"/>
      <c r="BO545" s="643"/>
      <c r="BP545" s="763"/>
      <c r="BQ545" s="764"/>
      <c r="BR545" s="643"/>
      <c r="BS545" s="768">
        <f t="shared" si="571"/>
        <v>0</v>
      </c>
      <c r="BT545" s="768">
        <f t="shared" si="572"/>
        <v>0</v>
      </c>
      <c r="BU545" s="771">
        <f t="shared" si="573"/>
        <v>0</v>
      </c>
      <c r="BV545" s="772"/>
      <c r="BW545" s="640"/>
      <c r="BX545" s="643"/>
      <c r="BY545" s="764"/>
      <c r="BZ545" s="640"/>
      <c r="CA545" s="641"/>
      <c r="CB545" s="772"/>
      <c r="CC545" s="640"/>
      <c r="CD545" s="641"/>
      <c r="CE545" s="773">
        <f t="shared" si="574"/>
        <v>0</v>
      </c>
      <c r="CF545" s="774">
        <f t="shared" si="575"/>
        <v>0</v>
      </c>
      <c r="CG545" s="775">
        <f t="shared" si="576"/>
        <v>0</v>
      </c>
      <c r="CH545" s="772"/>
      <c r="CI545" s="640"/>
      <c r="CJ545" s="776"/>
      <c r="CK545" s="872">
        <v>2147</v>
      </c>
      <c r="CL545" s="720">
        <v>2416</v>
      </c>
      <c r="CM545" s="764">
        <v>1958</v>
      </c>
      <c r="CN545" s="764">
        <v>1395</v>
      </c>
      <c r="CO545" s="640">
        <v>1588</v>
      </c>
      <c r="CP545" s="639">
        <v>1667</v>
      </c>
      <c r="CQ545" s="877">
        <v>902</v>
      </c>
      <c r="CR545" s="646">
        <v>933</v>
      </c>
      <c r="CS545" s="646">
        <v>919</v>
      </c>
      <c r="CT545" s="646">
        <v>1000</v>
      </c>
      <c r="CU545" s="646">
        <v>911</v>
      </c>
      <c r="CV545" s="764">
        <v>992</v>
      </c>
      <c r="CW545" s="640">
        <v>1100</v>
      </c>
      <c r="CX545" s="639">
        <v>1012</v>
      </c>
      <c r="CY545" s="877"/>
      <c r="CZ545" s="720"/>
      <c r="DA545" s="646">
        <v>5</v>
      </c>
      <c r="DB545" s="720">
        <v>12</v>
      </c>
      <c r="DC545" s="720">
        <v>19</v>
      </c>
      <c r="DD545" s="640">
        <v>10</v>
      </c>
      <c r="DE545" s="640"/>
      <c r="DF545" s="641"/>
      <c r="DG545" s="892">
        <f t="shared" si="595"/>
        <v>902</v>
      </c>
      <c r="DH545" s="884">
        <f t="shared" si="577"/>
        <v>902</v>
      </c>
      <c r="DI545" s="883">
        <f t="shared" si="596"/>
        <v>933</v>
      </c>
      <c r="DJ545" s="884">
        <f t="shared" si="578"/>
        <v>933</v>
      </c>
      <c r="DK545" s="883">
        <f t="shared" si="597"/>
        <v>914</v>
      </c>
      <c r="DL545" s="884">
        <f t="shared" si="579"/>
        <v>914</v>
      </c>
      <c r="DM545" s="888">
        <f t="shared" si="601"/>
        <v>988</v>
      </c>
      <c r="DN545" s="886">
        <f t="shared" si="580"/>
        <v>988</v>
      </c>
      <c r="DO545" s="886">
        <f t="shared" si="539"/>
        <v>988</v>
      </c>
      <c r="DP545" s="888">
        <f t="shared" si="598"/>
        <v>892</v>
      </c>
      <c r="DQ545" s="886">
        <f t="shared" si="581"/>
        <v>892</v>
      </c>
      <c r="DR545" s="886">
        <f t="shared" si="540"/>
        <v>892</v>
      </c>
      <c r="DS545" s="888">
        <f t="shared" si="599"/>
        <v>982</v>
      </c>
      <c r="DT545" s="886">
        <f t="shared" si="582"/>
        <v>982</v>
      </c>
      <c r="DU545" s="886">
        <f t="shared" si="541"/>
        <v>982</v>
      </c>
      <c r="DV545" s="886">
        <f t="shared" si="583"/>
        <v>982</v>
      </c>
      <c r="DW545" s="888">
        <f t="shared" si="600"/>
        <v>1100</v>
      </c>
      <c r="DX545" s="886">
        <f t="shared" si="584"/>
        <v>1100</v>
      </c>
      <c r="DY545" s="886">
        <f t="shared" si="585"/>
        <v>1100</v>
      </c>
      <c r="DZ545" s="954">
        <f t="shared" si="542"/>
        <v>1012</v>
      </c>
      <c r="EA545" s="885">
        <f t="shared" si="586"/>
        <v>1012</v>
      </c>
      <c r="EB545" s="885">
        <f t="shared" si="587"/>
        <v>1012</v>
      </c>
      <c r="EC545" s="772">
        <v>492</v>
      </c>
      <c r="ED545" s="640">
        <v>559</v>
      </c>
      <c r="EE545" s="642">
        <v>520</v>
      </c>
      <c r="EF545" s="764">
        <v>128</v>
      </c>
      <c r="EG545" s="640">
        <v>109</v>
      </c>
      <c r="EH545" s="642">
        <v>92</v>
      </c>
      <c r="EI545" s="774">
        <f t="shared" si="588"/>
        <v>362</v>
      </c>
      <c r="EJ545" s="774">
        <f t="shared" si="589"/>
        <v>432</v>
      </c>
      <c r="EK545" s="775">
        <f t="shared" si="590"/>
        <v>400</v>
      </c>
      <c r="EL545" s="772">
        <v>78</v>
      </c>
      <c r="EM545" s="767">
        <v>82</v>
      </c>
      <c r="EN545" s="642">
        <v>132</v>
      </c>
      <c r="EO545" s="772">
        <v>149</v>
      </c>
      <c r="EP545" s="640">
        <v>125</v>
      </c>
      <c r="EQ545" s="642">
        <v>155</v>
      </c>
      <c r="ER545" s="772">
        <v>321</v>
      </c>
      <c r="ES545" s="640">
        <v>277</v>
      </c>
      <c r="ET545" s="642">
        <v>283</v>
      </c>
      <c r="EU545" s="774">
        <f t="shared" si="591"/>
        <v>440</v>
      </c>
      <c r="EV545" s="774">
        <f t="shared" si="592"/>
        <v>408</v>
      </c>
      <c r="EW545" s="775">
        <f t="shared" si="593"/>
        <v>412</v>
      </c>
      <c r="EX545" s="772">
        <v>157</v>
      </c>
      <c r="EY545" s="767">
        <v>143</v>
      </c>
      <c r="EZ545" s="770">
        <v>118</v>
      </c>
    </row>
    <row r="546" spans="1:156">
      <c r="A546" s="621" t="s">
        <v>76</v>
      </c>
      <c r="B546" s="627" t="s">
        <v>754</v>
      </c>
      <c r="C546" s="848" t="s">
        <v>789</v>
      </c>
      <c r="D546" s="628">
        <v>227225</v>
      </c>
      <c r="E546" s="657">
        <v>9</v>
      </c>
      <c r="F546" s="762"/>
      <c r="G546" s="763"/>
      <c r="H546" s="763"/>
      <c r="I546" s="764"/>
      <c r="J546" s="764"/>
      <c r="K546" s="764"/>
      <c r="L546" s="641"/>
      <c r="M546" s="762"/>
      <c r="N546" s="763"/>
      <c r="O546" s="766"/>
      <c r="P546" s="766"/>
      <c r="Q546" s="763"/>
      <c r="R546" s="763"/>
      <c r="S546" s="763"/>
      <c r="T546" s="763"/>
      <c r="U546" s="763"/>
      <c r="V546" s="764"/>
      <c r="W546" s="640"/>
      <c r="X546" s="641"/>
      <c r="Y546" s="762"/>
      <c r="Z546" s="763"/>
      <c r="AA546" s="763"/>
      <c r="AB546" s="763"/>
      <c r="AC546" s="764"/>
      <c r="AD546" s="640"/>
      <c r="AE546" s="763"/>
      <c r="AF546" s="763"/>
      <c r="AG546" s="763"/>
      <c r="AH546" s="764"/>
      <c r="AI546" s="640"/>
      <c r="AJ546" s="641"/>
      <c r="AK546" s="892">
        <f t="shared" si="544"/>
        <v>0</v>
      </c>
      <c r="AL546" s="884">
        <f t="shared" si="545"/>
        <v>0</v>
      </c>
      <c r="AM546" s="883">
        <f t="shared" si="546"/>
        <v>0</v>
      </c>
      <c r="AN546" s="884">
        <f t="shared" si="547"/>
        <v>0</v>
      </c>
      <c r="AO546" s="883">
        <f t="shared" si="548"/>
        <v>0</v>
      </c>
      <c r="AP546" s="884">
        <f t="shared" si="549"/>
        <v>0</v>
      </c>
      <c r="AQ546" s="768">
        <f t="shared" si="550"/>
        <v>0</v>
      </c>
      <c r="AR546" s="883">
        <f t="shared" si="551"/>
        <v>0</v>
      </c>
      <c r="AS546" s="886">
        <f t="shared" si="552"/>
        <v>0</v>
      </c>
      <c r="AT546" s="888">
        <f t="shared" si="553"/>
        <v>0</v>
      </c>
      <c r="AU546" s="886">
        <f t="shared" si="554"/>
        <v>0</v>
      </c>
      <c r="AV546" s="886">
        <f t="shared" si="555"/>
        <v>0</v>
      </c>
      <c r="AW546" s="888">
        <f t="shared" si="556"/>
        <v>0</v>
      </c>
      <c r="AX546" s="886">
        <f t="shared" si="557"/>
        <v>0</v>
      </c>
      <c r="AY546" s="886">
        <f t="shared" si="558"/>
        <v>0</v>
      </c>
      <c r="AZ546" s="888">
        <f t="shared" si="559"/>
        <v>0</v>
      </c>
      <c r="BA546" s="884">
        <f t="shared" si="560"/>
        <v>0</v>
      </c>
      <c r="BB546" s="883">
        <f t="shared" si="561"/>
        <v>0</v>
      </c>
      <c r="BC546" s="884">
        <f t="shared" si="562"/>
        <v>0</v>
      </c>
      <c r="BD546" s="883">
        <f t="shared" si="563"/>
        <v>0</v>
      </c>
      <c r="BE546" s="886">
        <f t="shared" si="564"/>
        <v>0</v>
      </c>
      <c r="BF546" s="886">
        <f t="shared" si="565"/>
        <v>0</v>
      </c>
      <c r="BG546" s="888">
        <f t="shared" si="594"/>
        <v>0</v>
      </c>
      <c r="BH546" s="886">
        <f t="shared" si="566"/>
        <v>0</v>
      </c>
      <c r="BI546" s="886">
        <f t="shared" si="567"/>
        <v>0</v>
      </c>
      <c r="BJ546" s="890">
        <f t="shared" si="568"/>
        <v>0</v>
      </c>
      <c r="BK546" s="885">
        <f t="shared" si="569"/>
        <v>0</v>
      </c>
      <c r="BL546" s="885">
        <f t="shared" si="570"/>
        <v>0</v>
      </c>
      <c r="BM546" s="762"/>
      <c r="BN546" s="764"/>
      <c r="BO546" s="643"/>
      <c r="BP546" s="763"/>
      <c r="BQ546" s="764"/>
      <c r="BR546" s="643"/>
      <c r="BS546" s="768">
        <f t="shared" si="571"/>
        <v>0</v>
      </c>
      <c r="BT546" s="768">
        <f t="shared" si="572"/>
        <v>0</v>
      </c>
      <c r="BU546" s="771">
        <f t="shared" si="573"/>
        <v>0</v>
      </c>
      <c r="BV546" s="772"/>
      <c r="BW546" s="640"/>
      <c r="BX546" s="643"/>
      <c r="BY546" s="764"/>
      <c r="BZ546" s="640"/>
      <c r="CA546" s="641"/>
      <c r="CB546" s="772"/>
      <c r="CC546" s="640"/>
      <c r="CD546" s="641"/>
      <c r="CE546" s="773">
        <f t="shared" si="574"/>
        <v>0</v>
      </c>
      <c r="CF546" s="774">
        <f t="shared" si="575"/>
        <v>0</v>
      </c>
      <c r="CG546" s="775">
        <f t="shared" si="576"/>
        <v>0</v>
      </c>
      <c r="CH546" s="772"/>
      <c r="CI546" s="640"/>
      <c r="CJ546" s="776"/>
      <c r="CK546" s="872">
        <v>659</v>
      </c>
      <c r="CL546" s="720">
        <v>577</v>
      </c>
      <c r="CM546" s="764">
        <v>599</v>
      </c>
      <c r="CN546" s="764">
        <v>789</v>
      </c>
      <c r="CO546" s="640">
        <v>676</v>
      </c>
      <c r="CP546" s="642">
        <v>720</v>
      </c>
      <c r="CQ546" s="877">
        <v>410</v>
      </c>
      <c r="CR546" s="764">
        <v>336</v>
      </c>
      <c r="CS546" s="764">
        <v>296</v>
      </c>
      <c r="CT546" s="764">
        <v>312</v>
      </c>
      <c r="CU546" s="720">
        <v>362</v>
      </c>
      <c r="CV546" s="764">
        <v>452</v>
      </c>
      <c r="CW546" s="640">
        <v>454</v>
      </c>
      <c r="CX546" s="642">
        <v>544</v>
      </c>
      <c r="CY546" s="877"/>
      <c r="CZ546" s="720"/>
      <c r="DA546" s="646">
        <v>4</v>
      </c>
      <c r="DB546" s="720">
        <v>1</v>
      </c>
      <c r="DC546" s="720">
        <v>9</v>
      </c>
      <c r="DD546" s="640">
        <v>5</v>
      </c>
      <c r="DE546" s="640"/>
      <c r="DF546" s="641"/>
      <c r="DG546" s="892">
        <f t="shared" si="595"/>
        <v>410</v>
      </c>
      <c r="DH546" s="884">
        <f t="shared" si="577"/>
        <v>410</v>
      </c>
      <c r="DI546" s="883">
        <f t="shared" si="596"/>
        <v>336</v>
      </c>
      <c r="DJ546" s="884">
        <f t="shared" si="578"/>
        <v>336</v>
      </c>
      <c r="DK546" s="883">
        <f t="shared" si="597"/>
        <v>292</v>
      </c>
      <c r="DL546" s="884">
        <f t="shared" si="579"/>
        <v>292</v>
      </c>
      <c r="DM546" s="888">
        <f t="shared" si="601"/>
        <v>311</v>
      </c>
      <c r="DN546" s="886">
        <f t="shared" si="580"/>
        <v>311</v>
      </c>
      <c r="DO546" s="886">
        <f t="shared" si="539"/>
        <v>311</v>
      </c>
      <c r="DP546" s="888">
        <f t="shared" si="598"/>
        <v>353</v>
      </c>
      <c r="DQ546" s="886">
        <f t="shared" si="581"/>
        <v>353</v>
      </c>
      <c r="DR546" s="886">
        <f t="shared" si="540"/>
        <v>353</v>
      </c>
      <c r="DS546" s="888">
        <f t="shared" si="599"/>
        <v>447</v>
      </c>
      <c r="DT546" s="886">
        <f t="shared" si="582"/>
        <v>447</v>
      </c>
      <c r="DU546" s="886">
        <f t="shared" si="541"/>
        <v>447</v>
      </c>
      <c r="DV546" s="886">
        <f t="shared" si="583"/>
        <v>447</v>
      </c>
      <c r="DW546" s="888">
        <f t="shared" si="600"/>
        <v>454</v>
      </c>
      <c r="DX546" s="886">
        <f t="shared" si="584"/>
        <v>454</v>
      </c>
      <c r="DY546" s="886">
        <f t="shared" si="585"/>
        <v>454</v>
      </c>
      <c r="DZ546" s="954">
        <f t="shared" si="542"/>
        <v>544</v>
      </c>
      <c r="EA546" s="885">
        <f t="shared" si="586"/>
        <v>544</v>
      </c>
      <c r="EB546" s="885">
        <f t="shared" si="587"/>
        <v>544</v>
      </c>
      <c r="EC546" s="772">
        <v>251</v>
      </c>
      <c r="ED546" s="640">
        <v>227</v>
      </c>
      <c r="EE546" s="642">
        <v>262</v>
      </c>
      <c r="EF546" s="764">
        <v>42</v>
      </c>
      <c r="EG546" s="640">
        <v>35</v>
      </c>
      <c r="EH546" s="642">
        <v>49</v>
      </c>
      <c r="EI546" s="774">
        <f t="shared" si="588"/>
        <v>154</v>
      </c>
      <c r="EJ546" s="774">
        <f t="shared" si="589"/>
        <v>192</v>
      </c>
      <c r="EK546" s="775">
        <f t="shared" si="590"/>
        <v>233</v>
      </c>
      <c r="EL546" s="772">
        <v>68</v>
      </c>
      <c r="EM546" s="767">
        <v>70</v>
      </c>
      <c r="EN546" s="642">
        <v>86</v>
      </c>
      <c r="EO546" s="772">
        <v>55</v>
      </c>
      <c r="EP546" s="640">
        <v>57</v>
      </c>
      <c r="EQ546" s="642">
        <v>66</v>
      </c>
      <c r="ER546" s="772">
        <v>55</v>
      </c>
      <c r="ES546" s="640">
        <v>64</v>
      </c>
      <c r="ET546" s="642">
        <v>95</v>
      </c>
      <c r="EU546" s="774">
        <f t="shared" si="591"/>
        <v>133</v>
      </c>
      <c r="EV546" s="774">
        <f t="shared" si="592"/>
        <v>162</v>
      </c>
      <c r="EW546" s="775">
        <f t="shared" si="593"/>
        <v>200</v>
      </c>
      <c r="EX546" s="772">
        <v>113</v>
      </c>
      <c r="EY546" s="767">
        <v>87</v>
      </c>
      <c r="EZ546" s="770">
        <v>63</v>
      </c>
    </row>
    <row r="547" spans="1:156">
      <c r="A547" s="621" t="s">
        <v>76</v>
      </c>
      <c r="B547" s="627" t="s">
        <v>735</v>
      </c>
      <c r="C547" s="846"/>
      <c r="D547" s="628">
        <v>227304</v>
      </c>
      <c r="E547" s="628">
        <v>9</v>
      </c>
      <c r="F547" s="762"/>
      <c r="G547" s="763"/>
      <c r="H547" s="763"/>
      <c r="I547" s="764"/>
      <c r="J547" s="764"/>
      <c r="K547" s="764"/>
      <c r="L547" s="641"/>
      <c r="M547" s="762"/>
      <c r="N547" s="763"/>
      <c r="O547" s="766"/>
      <c r="P547" s="766"/>
      <c r="Q547" s="763"/>
      <c r="R547" s="763"/>
      <c r="S547" s="763"/>
      <c r="T547" s="763"/>
      <c r="U547" s="763"/>
      <c r="V547" s="764"/>
      <c r="W547" s="640"/>
      <c r="X547" s="641"/>
      <c r="Y547" s="762"/>
      <c r="Z547" s="763"/>
      <c r="AA547" s="763"/>
      <c r="AB547" s="763"/>
      <c r="AC547" s="764"/>
      <c r="AD547" s="640"/>
      <c r="AE547" s="763"/>
      <c r="AF547" s="763"/>
      <c r="AG547" s="763"/>
      <c r="AH547" s="764"/>
      <c r="AI547" s="640"/>
      <c r="AJ547" s="641"/>
      <c r="AK547" s="892">
        <f t="shared" si="544"/>
        <v>0</v>
      </c>
      <c r="AL547" s="884">
        <f t="shared" si="545"/>
        <v>0</v>
      </c>
      <c r="AM547" s="883">
        <f t="shared" si="546"/>
        <v>0</v>
      </c>
      <c r="AN547" s="884">
        <f t="shared" si="547"/>
        <v>0</v>
      </c>
      <c r="AO547" s="883">
        <f t="shared" si="548"/>
        <v>0</v>
      </c>
      <c r="AP547" s="884">
        <f t="shared" si="549"/>
        <v>0</v>
      </c>
      <c r="AQ547" s="768">
        <f t="shared" si="550"/>
        <v>0</v>
      </c>
      <c r="AR547" s="883">
        <f t="shared" si="551"/>
        <v>0</v>
      </c>
      <c r="AS547" s="886">
        <f t="shared" si="552"/>
        <v>0</v>
      </c>
      <c r="AT547" s="888">
        <f t="shared" si="553"/>
        <v>0</v>
      </c>
      <c r="AU547" s="886">
        <f t="shared" si="554"/>
        <v>0</v>
      </c>
      <c r="AV547" s="886">
        <f t="shared" si="555"/>
        <v>0</v>
      </c>
      <c r="AW547" s="888">
        <f t="shared" si="556"/>
        <v>0</v>
      </c>
      <c r="AX547" s="886">
        <f t="shared" si="557"/>
        <v>0</v>
      </c>
      <c r="AY547" s="886">
        <f t="shared" si="558"/>
        <v>0</v>
      </c>
      <c r="AZ547" s="888">
        <f t="shared" si="559"/>
        <v>0</v>
      </c>
      <c r="BA547" s="884">
        <f t="shared" si="560"/>
        <v>0</v>
      </c>
      <c r="BB547" s="883">
        <f t="shared" si="561"/>
        <v>0</v>
      </c>
      <c r="BC547" s="884">
        <f t="shared" si="562"/>
        <v>0</v>
      </c>
      <c r="BD547" s="883">
        <f t="shared" si="563"/>
        <v>0</v>
      </c>
      <c r="BE547" s="886">
        <f t="shared" si="564"/>
        <v>0</v>
      </c>
      <c r="BF547" s="886">
        <f t="shared" si="565"/>
        <v>0</v>
      </c>
      <c r="BG547" s="888">
        <f t="shared" si="594"/>
        <v>0</v>
      </c>
      <c r="BH547" s="886">
        <f t="shared" si="566"/>
        <v>0</v>
      </c>
      <c r="BI547" s="886">
        <f t="shared" si="567"/>
        <v>0</v>
      </c>
      <c r="BJ547" s="890">
        <f t="shared" si="568"/>
        <v>0</v>
      </c>
      <c r="BK547" s="885">
        <f t="shared" si="569"/>
        <v>0</v>
      </c>
      <c r="BL547" s="885">
        <f t="shared" si="570"/>
        <v>0</v>
      </c>
      <c r="BM547" s="762"/>
      <c r="BN547" s="764"/>
      <c r="BO547" s="643"/>
      <c r="BP547" s="763"/>
      <c r="BQ547" s="764"/>
      <c r="BR547" s="643"/>
      <c r="BS547" s="768">
        <f t="shared" si="571"/>
        <v>0</v>
      </c>
      <c r="BT547" s="768">
        <f t="shared" si="572"/>
        <v>0</v>
      </c>
      <c r="BU547" s="771">
        <f t="shared" si="573"/>
        <v>0</v>
      </c>
      <c r="BV547" s="772"/>
      <c r="BW547" s="640"/>
      <c r="BX547" s="643"/>
      <c r="BY547" s="764"/>
      <c r="BZ547" s="640"/>
      <c r="CA547" s="641"/>
      <c r="CB547" s="772"/>
      <c r="CC547" s="640"/>
      <c r="CD547" s="641"/>
      <c r="CE547" s="773">
        <f t="shared" si="574"/>
        <v>0</v>
      </c>
      <c r="CF547" s="774">
        <f t="shared" si="575"/>
        <v>0</v>
      </c>
      <c r="CG547" s="775">
        <f t="shared" si="576"/>
        <v>0</v>
      </c>
      <c r="CH547" s="772"/>
      <c r="CI547" s="640"/>
      <c r="CJ547" s="776"/>
      <c r="CK547" s="872">
        <v>1205</v>
      </c>
      <c r="CL547" s="720">
        <v>1172</v>
      </c>
      <c r="CM547" s="764">
        <v>761</v>
      </c>
      <c r="CN547" s="764">
        <v>717</v>
      </c>
      <c r="CO547" s="640">
        <v>833</v>
      </c>
      <c r="CP547" s="642">
        <v>816</v>
      </c>
      <c r="CQ547" s="877">
        <v>436</v>
      </c>
      <c r="CR547" s="764">
        <v>501</v>
      </c>
      <c r="CS547" s="764">
        <v>513</v>
      </c>
      <c r="CT547" s="764">
        <v>416</v>
      </c>
      <c r="CU547" s="720">
        <v>399</v>
      </c>
      <c r="CV547" s="764">
        <v>416</v>
      </c>
      <c r="CW547" s="640">
        <v>469</v>
      </c>
      <c r="CX547" s="642">
        <v>475</v>
      </c>
      <c r="CY547" s="877"/>
      <c r="CZ547" s="720"/>
      <c r="DA547" s="646">
        <v>2</v>
      </c>
      <c r="DB547" s="720">
        <v>3</v>
      </c>
      <c r="DC547" s="720">
        <v>7</v>
      </c>
      <c r="DD547" s="640">
        <v>3</v>
      </c>
      <c r="DE547" s="640"/>
      <c r="DF547" s="641"/>
      <c r="DG547" s="892">
        <f t="shared" si="595"/>
        <v>436</v>
      </c>
      <c r="DH547" s="884">
        <f t="shared" si="577"/>
        <v>436</v>
      </c>
      <c r="DI547" s="883">
        <f t="shared" si="596"/>
        <v>501</v>
      </c>
      <c r="DJ547" s="884">
        <f t="shared" si="578"/>
        <v>501</v>
      </c>
      <c r="DK547" s="883">
        <f t="shared" si="597"/>
        <v>511</v>
      </c>
      <c r="DL547" s="884">
        <f t="shared" si="579"/>
        <v>511</v>
      </c>
      <c r="DM547" s="888">
        <f t="shared" si="601"/>
        <v>413</v>
      </c>
      <c r="DN547" s="886">
        <f t="shared" si="580"/>
        <v>413</v>
      </c>
      <c r="DO547" s="886">
        <f t="shared" si="539"/>
        <v>413</v>
      </c>
      <c r="DP547" s="888">
        <f t="shared" si="598"/>
        <v>392</v>
      </c>
      <c r="DQ547" s="886">
        <f t="shared" si="581"/>
        <v>392</v>
      </c>
      <c r="DR547" s="886">
        <f t="shared" si="540"/>
        <v>392</v>
      </c>
      <c r="DS547" s="888">
        <f t="shared" si="599"/>
        <v>413</v>
      </c>
      <c r="DT547" s="886">
        <f t="shared" si="582"/>
        <v>413</v>
      </c>
      <c r="DU547" s="886">
        <f t="shared" si="541"/>
        <v>413</v>
      </c>
      <c r="DV547" s="886">
        <f t="shared" si="583"/>
        <v>413</v>
      </c>
      <c r="DW547" s="888">
        <f t="shared" si="600"/>
        <v>469</v>
      </c>
      <c r="DX547" s="886">
        <f t="shared" si="584"/>
        <v>469</v>
      </c>
      <c r="DY547" s="886">
        <f t="shared" si="585"/>
        <v>469</v>
      </c>
      <c r="DZ547" s="954">
        <f t="shared" si="542"/>
        <v>475</v>
      </c>
      <c r="EA547" s="885">
        <f t="shared" si="586"/>
        <v>475</v>
      </c>
      <c r="EB547" s="885">
        <f t="shared" si="587"/>
        <v>475</v>
      </c>
      <c r="EC547" s="772">
        <v>215</v>
      </c>
      <c r="ED547" s="640">
        <v>251</v>
      </c>
      <c r="EE547" s="642">
        <v>229</v>
      </c>
      <c r="EF547" s="764">
        <v>24</v>
      </c>
      <c r="EG547" s="640">
        <v>30</v>
      </c>
      <c r="EH547" s="642">
        <v>21</v>
      </c>
      <c r="EI547" s="774">
        <f t="shared" si="588"/>
        <v>174</v>
      </c>
      <c r="EJ547" s="774">
        <f t="shared" si="589"/>
        <v>188</v>
      </c>
      <c r="EK547" s="775">
        <f t="shared" si="590"/>
        <v>225</v>
      </c>
      <c r="EL547" s="772">
        <v>37</v>
      </c>
      <c r="EM547" s="767">
        <v>31</v>
      </c>
      <c r="EN547" s="642">
        <v>43</v>
      </c>
      <c r="EO547" s="772">
        <v>62</v>
      </c>
      <c r="EP547" s="640">
        <v>65</v>
      </c>
      <c r="EQ547" s="642">
        <v>70</v>
      </c>
      <c r="ER547" s="772">
        <v>68</v>
      </c>
      <c r="ES547" s="640">
        <v>64</v>
      </c>
      <c r="ET547" s="642">
        <v>66</v>
      </c>
      <c r="EU547" s="774">
        <f t="shared" si="591"/>
        <v>246</v>
      </c>
      <c r="EV547" s="774">
        <f t="shared" si="592"/>
        <v>232</v>
      </c>
      <c r="EW547" s="775">
        <f t="shared" si="593"/>
        <v>234</v>
      </c>
      <c r="EX547" s="772">
        <v>82</v>
      </c>
      <c r="EY547" s="767">
        <v>97</v>
      </c>
      <c r="EZ547" s="770">
        <v>85</v>
      </c>
    </row>
    <row r="548" spans="1:156">
      <c r="A548" s="621" t="s">
        <v>76</v>
      </c>
      <c r="B548" s="627" t="s">
        <v>736</v>
      </c>
      <c r="C548" s="846"/>
      <c r="D548" s="628">
        <v>227401</v>
      </c>
      <c r="E548" s="628">
        <v>9</v>
      </c>
      <c r="F548" s="762"/>
      <c r="G548" s="763"/>
      <c r="H548" s="763"/>
      <c r="I548" s="764"/>
      <c r="J548" s="764"/>
      <c r="K548" s="764"/>
      <c r="L548" s="641"/>
      <c r="M548" s="762"/>
      <c r="N548" s="763"/>
      <c r="O548" s="766"/>
      <c r="P548" s="766"/>
      <c r="Q548" s="763"/>
      <c r="R548" s="763"/>
      <c r="S548" s="763"/>
      <c r="T548" s="763"/>
      <c r="U548" s="763"/>
      <c r="V548" s="764"/>
      <c r="W548" s="640"/>
      <c r="X548" s="641"/>
      <c r="Y548" s="762"/>
      <c r="Z548" s="763"/>
      <c r="AA548" s="763"/>
      <c r="AB548" s="763"/>
      <c r="AC548" s="764"/>
      <c r="AD548" s="640"/>
      <c r="AE548" s="763"/>
      <c r="AF548" s="763"/>
      <c r="AG548" s="763"/>
      <c r="AH548" s="764"/>
      <c r="AI548" s="640"/>
      <c r="AJ548" s="641"/>
      <c r="AK548" s="892">
        <f t="shared" si="544"/>
        <v>0</v>
      </c>
      <c r="AL548" s="884">
        <f t="shared" si="545"/>
        <v>0</v>
      </c>
      <c r="AM548" s="883">
        <f t="shared" si="546"/>
        <v>0</v>
      </c>
      <c r="AN548" s="884">
        <f t="shared" si="547"/>
        <v>0</v>
      </c>
      <c r="AO548" s="883">
        <f t="shared" si="548"/>
        <v>0</v>
      </c>
      <c r="AP548" s="884">
        <f t="shared" si="549"/>
        <v>0</v>
      </c>
      <c r="AQ548" s="768">
        <f t="shared" si="550"/>
        <v>0</v>
      </c>
      <c r="AR548" s="883">
        <f t="shared" si="551"/>
        <v>0</v>
      </c>
      <c r="AS548" s="886">
        <f t="shared" si="552"/>
        <v>0</v>
      </c>
      <c r="AT548" s="888">
        <f t="shared" si="553"/>
        <v>0</v>
      </c>
      <c r="AU548" s="886">
        <f t="shared" si="554"/>
        <v>0</v>
      </c>
      <c r="AV548" s="886">
        <f t="shared" si="555"/>
        <v>0</v>
      </c>
      <c r="AW548" s="888">
        <f t="shared" si="556"/>
        <v>0</v>
      </c>
      <c r="AX548" s="886">
        <f t="shared" si="557"/>
        <v>0</v>
      </c>
      <c r="AY548" s="886">
        <f t="shared" si="558"/>
        <v>0</v>
      </c>
      <c r="AZ548" s="888">
        <f t="shared" si="559"/>
        <v>0</v>
      </c>
      <c r="BA548" s="884">
        <f t="shared" si="560"/>
        <v>0</v>
      </c>
      <c r="BB548" s="883">
        <f t="shared" si="561"/>
        <v>0</v>
      </c>
      <c r="BC548" s="884">
        <f t="shared" si="562"/>
        <v>0</v>
      </c>
      <c r="BD548" s="883">
        <f t="shared" si="563"/>
        <v>0</v>
      </c>
      <c r="BE548" s="886">
        <f t="shared" si="564"/>
        <v>0</v>
      </c>
      <c r="BF548" s="886">
        <f t="shared" si="565"/>
        <v>0</v>
      </c>
      <c r="BG548" s="888">
        <f t="shared" si="594"/>
        <v>0</v>
      </c>
      <c r="BH548" s="886">
        <f t="shared" si="566"/>
        <v>0</v>
      </c>
      <c r="BI548" s="886">
        <f t="shared" si="567"/>
        <v>0</v>
      </c>
      <c r="BJ548" s="890">
        <f t="shared" si="568"/>
        <v>0</v>
      </c>
      <c r="BK548" s="885">
        <f t="shared" si="569"/>
        <v>0</v>
      </c>
      <c r="BL548" s="885">
        <f t="shared" si="570"/>
        <v>0</v>
      </c>
      <c r="BM548" s="762"/>
      <c r="BN548" s="764"/>
      <c r="BO548" s="643"/>
      <c r="BP548" s="763"/>
      <c r="BQ548" s="764"/>
      <c r="BR548" s="643"/>
      <c r="BS548" s="768">
        <f t="shared" si="571"/>
        <v>0</v>
      </c>
      <c r="BT548" s="768">
        <f t="shared" si="572"/>
        <v>0</v>
      </c>
      <c r="BU548" s="771">
        <f t="shared" si="573"/>
        <v>0</v>
      </c>
      <c r="BV548" s="772"/>
      <c r="BW548" s="640"/>
      <c r="BX548" s="643"/>
      <c r="BY548" s="764"/>
      <c r="BZ548" s="640"/>
      <c r="CA548" s="641"/>
      <c r="CB548" s="772"/>
      <c r="CC548" s="640"/>
      <c r="CD548" s="641"/>
      <c r="CE548" s="773">
        <f t="shared" si="574"/>
        <v>0</v>
      </c>
      <c r="CF548" s="774">
        <f t="shared" si="575"/>
        <v>0</v>
      </c>
      <c r="CG548" s="775">
        <f t="shared" si="576"/>
        <v>0</v>
      </c>
      <c r="CH548" s="772"/>
      <c r="CI548" s="640"/>
      <c r="CJ548" s="776"/>
      <c r="CK548" s="872">
        <v>1590</v>
      </c>
      <c r="CL548" s="720">
        <v>1213</v>
      </c>
      <c r="CM548" s="764">
        <v>1035</v>
      </c>
      <c r="CN548" s="764">
        <v>1081</v>
      </c>
      <c r="CO548" s="640">
        <v>1380</v>
      </c>
      <c r="CP548" s="639">
        <v>1382</v>
      </c>
      <c r="CQ548" s="877">
        <v>386</v>
      </c>
      <c r="CR548" s="764">
        <v>278</v>
      </c>
      <c r="CS548" s="764">
        <v>279</v>
      </c>
      <c r="CT548" s="764">
        <v>526</v>
      </c>
      <c r="CU548" s="720">
        <v>670</v>
      </c>
      <c r="CV548" s="764">
        <v>722</v>
      </c>
      <c r="CW548" s="640">
        <v>986</v>
      </c>
      <c r="CX548" s="642">
        <v>973</v>
      </c>
      <c r="CY548" s="877"/>
      <c r="CZ548" s="720"/>
      <c r="DA548" s="646">
        <v>1</v>
      </c>
      <c r="DB548" s="720">
        <v>4</v>
      </c>
      <c r="DC548" s="720">
        <v>11</v>
      </c>
      <c r="DD548" s="640">
        <v>9</v>
      </c>
      <c r="DE548" s="640"/>
      <c r="DF548" s="641"/>
      <c r="DG548" s="892">
        <f t="shared" si="595"/>
        <v>386</v>
      </c>
      <c r="DH548" s="884">
        <f t="shared" si="577"/>
        <v>386</v>
      </c>
      <c r="DI548" s="883">
        <f t="shared" si="596"/>
        <v>278</v>
      </c>
      <c r="DJ548" s="884">
        <f t="shared" si="578"/>
        <v>278</v>
      </c>
      <c r="DK548" s="883">
        <f t="shared" si="597"/>
        <v>278</v>
      </c>
      <c r="DL548" s="884">
        <f t="shared" si="579"/>
        <v>278</v>
      </c>
      <c r="DM548" s="888">
        <f t="shared" si="601"/>
        <v>522</v>
      </c>
      <c r="DN548" s="886">
        <f t="shared" si="580"/>
        <v>522</v>
      </c>
      <c r="DO548" s="886">
        <f t="shared" si="539"/>
        <v>522</v>
      </c>
      <c r="DP548" s="888">
        <f t="shared" si="598"/>
        <v>659</v>
      </c>
      <c r="DQ548" s="886">
        <f t="shared" si="581"/>
        <v>659</v>
      </c>
      <c r="DR548" s="886">
        <f t="shared" si="540"/>
        <v>659</v>
      </c>
      <c r="DS548" s="888">
        <f t="shared" si="599"/>
        <v>713</v>
      </c>
      <c r="DT548" s="886">
        <f t="shared" si="582"/>
        <v>713</v>
      </c>
      <c r="DU548" s="886">
        <f t="shared" si="541"/>
        <v>713</v>
      </c>
      <c r="DV548" s="886">
        <f t="shared" si="583"/>
        <v>713</v>
      </c>
      <c r="DW548" s="888">
        <f t="shared" si="600"/>
        <v>986</v>
      </c>
      <c r="DX548" s="886">
        <f t="shared" si="584"/>
        <v>986</v>
      </c>
      <c r="DY548" s="886">
        <f t="shared" si="585"/>
        <v>986</v>
      </c>
      <c r="DZ548" s="954">
        <f t="shared" si="542"/>
        <v>973</v>
      </c>
      <c r="EA548" s="885">
        <f t="shared" si="586"/>
        <v>973</v>
      </c>
      <c r="EB548" s="885">
        <f t="shared" si="587"/>
        <v>973</v>
      </c>
      <c r="EC548" s="772">
        <v>369</v>
      </c>
      <c r="ED548" s="640">
        <v>493</v>
      </c>
      <c r="EE548" s="642">
        <v>456</v>
      </c>
      <c r="EF548" s="764">
        <v>67</v>
      </c>
      <c r="EG548" s="640">
        <v>80</v>
      </c>
      <c r="EH548" s="642">
        <v>83</v>
      </c>
      <c r="EI548" s="774">
        <f t="shared" si="588"/>
        <v>277</v>
      </c>
      <c r="EJ548" s="774">
        <f t="shared" si="589"/>
        <v>413</v>
      </c>
      <c r="EK548" s="775">
        <f t="shared" si="590"/>
        <v>434</v>
      </c>
      <c r="EL548" s="772">
        <v>93</v>
      </c>
      <c r="EM548" s="767">
        <v>123</v>
      </c>
      <c r="EN548" s="642">
        <v>136</v>
      </c>
      <c r="EO548" s="772">
        <v>53</v>
      </c>
      <c r="EP548" s="640">
        <v>78</v>
      </c>
      <c r="EQ548" s="642">
        <v>68</v>
      </c>
      <c r="ER548" s="772">
        <v>86</v>
      </c>
      <c r="ES548" s="640">
        <v>119</v>
      </c>
      <c r="ET548" s="642">
        <v>140</v>
      </c>
      <c r="EU548" s="774">
        <f t="shared" si="591"/>
        <v>290</v>
      </c>
      <c r="EV548" s="774">
        <f t="shared" si="592"/>
        <v>339</v>
      </c>
      <c r="EW548" s="775">
        <f t="shared" si="593"/>
        <v>369</v>
      </c>
      <c r="EX548" s="772">
        <v>92</v>
      </c>
      <c r="EY548" s="767">
        <v>58</v>
      </c>
      <c r="EZ548" s="770">
        <v>57</v>
      </c>
    </row>
    <row r="549" spans="1:156">
      <c r="A549" s="621" t="s">
        <v>76</v>
      </c>
      <c r="B549" s="627" t="s">
        <v>737</v>
      </c>
      <c r="C549" s="846"/>
      <c r="D549" s="628">
        <v>228316</v>
      </c>
      <c r="E549" s="628">
        <v>9</v>
      </c>
      <c r="F549" s="762"/>
      <c r="G549" s="763"/>
      <c r="H549" s="763"/>
      <c r="I549" s="764"/>
      <c r="J549" s="764"/>
      <c r="K549" s="764"/>
      <c r="L549" s="641"/>
      <c r="M549" s="762"/>
      <c r="N549" s="763"/>
      <c r="O549" s="766"/>
      <c r="P549" s="766"/>
      <c r="Q549" s="763"/>
      <c r="R549" s="763"/>
      <c r="S549" s="763"/>
      <c r="T549" s="763"/>
      <c r="U549" s="763"/>
      <c r="V549" s="764"/>
      <c r="W549" s="640"/>
      <c r="X549" s="641"/>
      <c r="Y549" s="762"/>
      <c r="Z549" s="763"/>
      <c r="AA549" s="763"/>
      <c r="AB549" s="763"/>
      <c r="AC549" s="764"/>
      <c r="AD549" s="640"/>
      <c r="AE549" s="763"/>
      <c r="AF549" s="763"/>
      <c r="AG549" s="763"/>
      <c r="AH549" s="764"/>
      <c r="AI549" s="640"/>
      <c r="AJ549" s="641"/>
      <c r="AK549" s="892">
        <f t="shared" si="544"/>
        <v>0</v>
      </c>
      <c r="AL549" s="884">
        <f t="shared" si="545"/>
        <v>0</v>
      </c>
      <c r="AM549" s="883">
        <f t="shared" si="546"/>
        <v>0</v>
      </c>
      <c r="AN549" s="884">
        <f t="shared" si="547"/>
        <v>0</v>
      </c>
      <c r="AO549" s="883">
        <f t="shared" si="548"/>
        <v>0</v>
      </c>
      <c r="AP549" s="884">
        <f t="shared" si="549"/>
        <v>0</v>
      </c>
      <c r="AQ549" s="768">
        <f t="shared" si="550"/>
        <v>0</v>
      </c>
      <c r="AR549" s="883">
        <f t="shared" si="551"/>
        <v>0</v>
      </c>
      <c r="AS549" s="886">
        <f t="shared" si="552"/>
        <v>0</v>
      </c>
      <c r="AT549" s="888">
        <f t="shared" si="553"/>
        <v>0</v>
      </c>
      <c r="AU549" s="886">
        <f t="shared" si="554"/>
        <v>0</v>
      </c>
      <c r="AV549" s="886">
        <f t="shared" si="555"/>
        <v>0</v>
      </c>
      <c r="AW549" s="888">
        <f t="shared" si="556"/>
        <v>0</v>
      </c>
      <c r="AX549" s="886">
        <f t="shared" si="557"/>
        <v>0</v>
      </c>
      <c r="AY549" s="886">
        <f t="shared" si="558"/>
        <v>0</v>
      </c>
      <c r="AZ549" s="888">
        <f t="shared" si="559"/>
        <v>0</v>
      </c>
      <c r="BA549" s="884">
        <f t="shared" si="560"/>
        <v>0</v>
      </c>
      <c r="BB549" s="883">
        <f t="shared" si="561"/>
        <v>0</v>
      </c>
      <c r="BC549" s="884">
        <f t="shared" si="562"/>
        <v>0</v>
      </c>
      <c r="BD549" s="883">
        <f t="shared" si="563"/>
        <v>0</v>
      </c>
      <c r="BE549" s="886">
        <f t="shared" si="564"/>
        <v>0</v>
      </c>
      <c r="BF549" s="886">
        <f t="shared" si="565"/>
        <v>0</v>
      </c>
      <c r="BG549" s="888">
        <f t="shared" si="594"/>
        <v>0</v>
      </c>
      <c r="BH549" s="886">
        <f t="shared" si="566"/>
        <v>0</v>
      </c>
      <c r="BI549" s="886">
        <f t="shared" si="567"/>
        <v>0</v>
      </c>
      <c r="BJ549" s="890">
        <f t="shared" si="568"/>
        <v>0</v>
      </c>
      <c r="BK549" s="885">
        <f t="shared" si="569"/>
        <v>0</v>
      </c>
      <c r="BL549" s="885">
        <f t="shared" si="570"/>
        <v>0</v>
      </c>
      <c r="BM549" s="762"/>
      <c r="BN549" s="764"/>
      <c r="BO549" s="643"/>
      <c r="BP549" s="763"/>
      <c r="BQ549" s="764"/>
      <c r="BR549" s="643"/>
      <c r="BS549" s="768">
        <f t="shared" si="571"/>
        <v>0</v>
      </c>
      <c r="BT549" s="768">
        <f t="shared" si="572"/>
        <v>0</v>
      </c>
      <c r="BU549" s="771">
        <f t="shared" si="573"/>
        <v>0</v>
      </c>
      <c r="BV549" s="772"/>
      <c r="BW549" s="640"/>
      <c r="BX549" s="643"/>
      <c r="BY549" s="764"/>
      <c r="BZ549" s="640"/>
      <c r="CA549" s="641"/>
      <c r="CB549" s="772"/>
      <c r="CC549" s="640"/>
      <c r="CD549" s="641"/>
      <c r="CE549" s="773">
        <f t="shared" si="574"/>
        <v>0</v>
      </c>
      <c r="CF549" s="774">
        <f t="shared" si="575"/>
        <v>0</v>
      </c>
      <c r="CG549" s="775">
        <f t="shared" si="576"/>
        <v>0</v>
      </c>
      <c r="CH549" s="772"/>
      <c r="CI549" s="640"/>
      <c r="CJ549" s="776"/>
      <c r="CK549" s="872">
        <v>895</v>
      </c>
      <c r="CL549" s="720">
        <v>880</v>
      </c>
      <c r="CM549" s="764">
        <v>832</v>
      </c>
      <c r="CN549" s="764">
        <v>816</v>
      </c>
      <c r="CO549" s="640">
        <v>949</v>
      </c>
      <c r="CP549" s="639">
        <v>1263</v>
      </c>
      <c r="CQ549" s="877">
        <v>527</v>
      </c>
      <c r="CR549" s="764">
        <v>495</v>
      </c>
      <c r="CS549" s="764">
        <v>587</v>
      </c>
      <c r="CT549" s="764">
        <v>542</v>
      </c>
      <c r="CU549" s="720">
        <v>514</v>
      </c>
      <c r="CV549" s="764">
        <v>491</v>
      </c>
      <c r="CW549" s="640">
        <v>618</v>
      </c>
      <c r="CX549" s="642">
        <v>795</v>
      </c>
      <c r="CY549" s="877"/>
      <c r="CZ549" s="720"/>
      <c r="DA549" s="646">
        <v>1</v>
      </c>
      <c r="DB549" s="720">
        <v>7</v>
      </c>
      <c r="DC549" s="720">
        <v>6</v>
      </c>
      <c r="DD549" s="640">
        <v>2</v>
      </c>
      <c r="DE549" s="640"/>
      <c r="DF549" s="641"/>
      <c r="DG549" s="892">
        <f t="shared" si="595"/>
        <v>527</v>
      </c>
      <c r="DH549" s="884">
        <f t="shared" si="577"/>
        <v>527</v>
      </c>
      <c r="DI549" s="883">
        <f t="shared" si="596"/>
        <v>495</v>
      </c>
      <c r="DJ549" s="884">
        <f t="shared" si="578"/>
        <v>495</v>
      </c>
      <c r="DK549" s="883">
        <f t="shared" si="597"/>
        <v>586</v>
      </c>
      <c r="DL549" s="884">
        <f t="shared" si="579"/>
        <v>586</v>
      </c>
      <c r="DM549" s="888">
        <f t="shared" si="601"/>
        <v>535</v>
      </c>
      <c r="DN549" s="886">
        <f t="shared" si="580"/>
        <v>535</v>
      </c>
      <c r="DO549" s="886">
        <f t="shared" si="539"/>
        <v>535</v>
      </c>
      <c r="DP549" s="888">
        <f t="shared" si="598"/>
        <v>508</v>
      </c>
      <c r="DQ549" s="886">
        <f t="shared" si="581"/>
        <v>508</v>
      </c>
      <c r="DR549" s="886">
        <f t="shared" si="540"/>
        <v>508</v>
      </c>
      <c r="DS549" s="888">
        <f t="shared" si="599"/>
        <v>489</v>
      </c>
      <c r="DT549" s="886">
        <f t="shared" si="582"/>
        <v>489</v>
      </c>
      <c r="DU549" s="886">
        <f t="shared" si="541"/>
        <v>489</v>
      </c>
      <c r="DV549" s="886">
        <f t="shared" si="583"/>
        <v>489</v>
      </c>
      <c r="DW549" s="888">
        <f t="shared" si="600"/>
        <v>618</v>
      </c>
      <c r="DX549" s="886">
        <f t="shared" si="584"/>
        <v>618</v>
      </c>
      <c r="DY549" s="886">
        <f t="shared" si="585"/>
        <v>618</v>
      </c>
      <c r="DZ549" s="954">
        <f t="shared" si="542"/>
        <v>795</v>
      </c>
      <c r="EA549" s="885">
        <f t="shared" si="586"/>
        <v>795</v>
      </c>
      <c r="EB549" s="885">
        <f t="shared" si="587"/>
        <v>795</v>
      </c>
      <c r="EC549" s="772">
        <v>273</v>
      </c>
      <c r="ED549" s="640">
        <v>361</v>
      </c>
      <c r="EE549" s="642">
        <v>396</v>
      </c>
      <c r="EF549" s="764">
        <v>22</v>
      </c>
      <c r="EG549" s="640">
        <v>23</v>
      </c>
      <c r="EH549" s="642">
        <v>57</v>
      </c>
      <c r="EI549" s="774">
        <f t="shared" si="588"/>
        <v>194</v>
      </c>
      <c r="EJ549" s="774">
        <f t="shared" si="589"/>
        <v>234</v>
      </c>
      <c r="EK549" s="775">
        <f t="shared" si="590"/>
        <v>342</v>
      </c>
      <c r="EL549" s="772">
        <v>102</v>
      </c>
      <c r="EM549" s="767">
        <v>102</v>
      </c>
      <c r="EN549" s="642">
        <v>96</v>
      </c>
      <c r="EO549" s="772">
        <v>72</v>
      </c>
      <c r="EP549" s="640">
        <v>87</v>
      </c>
      <c r="EQ549" s="642">
        <v>71</v>
      </c>
      <c r="ER549" s="772">
        <v>70</v>
      </c>
      <c r="ES549" s="640">
        <v>76</v>
      </c>
      <c r="ET549" s="642">
        <v>64</v>
      </c>
      <c r="EU549" s="774">
        <f t="shared" si="591"/>
        <v>291</v>
      </c>
      <c r="EV549" s="774">
        <f t="shared" si="592"/>
        <v>243</v>
      </c>
      <c r="EW549" s="775">
        <f t="shared" si="593"/>
        <v>258</v>
      </c>
      <c r="EX549" s="772">
        <v>134</v>
      </c>
      <c r="EY549" s="767">
        <v>116</v>
      </c>
      <c r="EZ549" s="770">
        <v>155</v>
      </c>
    </row>
    <row r="550" spans="1:156">
      <c r="A550" s="621" t="s">
        <v>76</v>
      </c>
      <c r="B550" s="627" t="s">
        <v>738</v>
      </c>
      <c r="C550" s="846"/>
      <c r="D550" s="628">
        <v>228608</v>
      </c>
      <c r="E550" s="628">
        <v>9</v>
      </c>
      <c r="F550" s="762"/>
      <c r="G550" s="763"/>
      <c r="H550" s="763"/>
      <c r="I550" s="764"/>
      <c r="J550" s="764"/>
      <c r="K550" s="764"/>
      <c r="L550" s="641"/>
      <c r="M550" s="762"/>
      <c r="N550" s="763"/>
      <c r="O550" s="766"/>
      <c r="P550" s="766"/>
      <c r="Q550" s="763"/>
      <c r="R550" s="763"/>
      <c r="S550" s="763"/>
      <c r="T550" s="763"/>
      <c r="U550" s="763"/>
      <c r="V550" s="764"/>
      <c r="W550" s="640"/>
      <c r="X550" s="641"/>
      <c r="Y550" s="762"/>
      <c r="Z550" s="763"/>
      <c r="AA550" s="763"/>
      <c r="AB550" s="763"/>
      <c r="AC550" s="764"/>
      <c r="AD550" s="640"/>
      <c r="AE550" s="763"/>
      <c r="AF550" s="763"/>
      <c r="AG550" s="763"/>
      <c r="AH550" s="764"/>
      <c r="AI550" s="640"/>
      <c r="AJ550" s="641"/>
      <c r="AK550" s="892">
        <f t="shared" si="544"/>
        <v>0</v>
      </c>
      <c r="AL550" s="884">
        <f t="shared" si="545"/>
        <v>0</v>
      </c>
      <c r="AM550" s="883">
        <f t="shared" si="546"/>
        <v>0</v>
      </c>
      <c r="AN550" s="884">
        <f t="shared" si="547"/>
        <v>0</v>
      </c>
      <c r="AO550" s="883">
        <f t="shared" si="548"/>
        <v>0</v>
      </c>
      <c r="AP550" s="884">
        <f t="shared" si="549"/>
        <v>0</v>
      </c>
      <c r="AQ550" s="768">
        <f t="shared" si="550"/>
        <v>0</v>
      </c>
      <c r="AR550" s="883">
        <f t="shared" si="551"/>
        <v>0</v>
      </c>
      <c r="AS550" s="886">
        <f t="shared" si="552"/>
        <v>0</v>
      </c>
      <c r="AT550" s="888">
        <f t="shared" si="553"/>
        <v>0</v>
      </c>
      <c r="AU550" s="886">
        <f t="shared" si="554"/>
        <v>0</v>
      </c>
      <c r="AV550" s="886">
        <f t="shared" si="555"/>
        <v>0</v>
      </c>
      <c r="AW550" s="888">
        <f t="shared" si="556"/>
        <v>0</v>
      </c>
      <c r="AX550" s="886">
        <f t="shared" si="557"/>
        <v>0</v>
      </c>
      <c r="AY550" s="886">
        <f t="shared" si="558"/>
        <v>0</v>
      </c>
      <c r="AZ550" s="888">
        <f t="shared" si="559"/>
        <v>0</v>
      </c>
      <c r="BA550" s="884">
        <f t="shared" si="560"/>
        <v>0</v>
      </c>
      <c r="BB550" s="883">
        <f t="shared" si="561"/>
        <v>0</v>
      </c>
      <c r="BC550" s="884">
        <f t="shared" si="562"/>
        <v>0</v>
      </c>
      <c r="BD550" s="883">
        <f t="shared" si="563"/>
        <v>0</v>
      </c>
      <c r="BE550" s="886">
        <f t="shared" si="564"/>
        <v>0</v>
      </c>
      <c r="BF550" s="886">
        <f t="shared" si="565"/>
        <v>0</v>
      </c>
      <c r="BG550" s="888">
        <f t="shared" si="594"/>
        <v>0</v>
      </c>
      <c r="BH550" s="886">
        <f t="shared" si="566"/>
        <v>0</v>
      </c>
      <c r="BI550" s="886">
        <f t="shared" si="567"/>
        <v>0</v>
      </c>
      <c r="BJ550" s="890">
        <f t="shared" si="568"/>
        <v>0</v>
      </c>
      <c r="BK550" s="885">
        <f t="shared" si="569"/>
        <v>0</v>
      </c>
      <c r="BL550" s="885">
        <f t="shared" si="570"/>
        <v>0</v>
      </c>
      <c r="BM550" s="762"/>
      <c r="BN550" s="764"/>
      <c r="BO550" s="643"/>
      <c r="BP550" s="763"/>
      <c r="BQ550" s="764"/>
      <c r="BR550" s="643"/>
      <c r="BS550" s="768">
        <f t="shared" si="571"/>
        <v>0</v>
      </c>
      <c r="BT550" s="768">
        <f t="shared" si="572"/>
        <v>0</v>
      </c>
      <c r="BU550" s="771">
        <f t="shared" si="573"/>
        <v>0</v>
      </c>
      <c r="BV550" s="772"/>
      <c r="BW550" s="640"/>
      <c r="BX550" s="643"/>
      <c r="BY550" s="764"/>
      <c r="BZ550" s="640"/>
      <c r="CA550" s="641"/>
      <c r="CB550" s="772"/>
      <c r="CC550" s="640"/>
      <c r="CD550" s="641"/>
      <c r="CE550" s="773">
        <f t="shared" si="574"/>
        <v>0</v>
      </c>
      <c r="CF550" s="774">
        <f t="shared" si="575"/>
        <v>0</v>
      </c>
      <c r="CG550" s="775">
        <f t="shared" si="576"/>
        <v>0</v>
      </c>
      <c r="CH550" s="772"/>
      <c r="CI550" s="640"/>
      <c r="CJ550" s="776"/>
      <c r="CK550" s="872">
        <v>752</v>
      </c>
      <c r="CL550" s="720">
        <v>886</v>
      </c>
      <c r="CM550" s="764">
        <v>860</v>
      </c>
      <c r="CN550" s="764">
        <v>733</v>
      </c>
      <c r="CO550" s="640">
        <v>857</v>
      </c>
      <c r="CP550" s="642">
        <v>871</v>
      </c>
      <c r="CQ550" s="877">
        <v>481</v>
      </c>
      <c r="CR550" s="764">
        <v>482</v>
      </c>
      <c r="CS550" s="764">
        <v>425</v>
      </c>
      <c r="CT550" s="764">
        <v>535</v>
      </c>
      <c r="CU550" s="720">
        <v>540</v>
      </c>
      <c r="CV550" s="764">
        <v>458</v>
      </c>
      <c r="CW550" s="640">
        <v>526</v>
      </c>
      <c r="CX550" s="642">
        <v>526</v>
      </c>
      <c r="CY550" s="877"/>
      <c r="CZ550" s="720"/>
      <c r="DA550" s="646">
        <v>4</v>
      </c>
      <c r="DB550" s="720">
        <v>2</v>
      </c>
      <c r="DC550" s="720">
        <v>7</v>
      </c>
      <c r="DD550" s="640">
        <v>4</v>
      </c>
      <c r="DE550" s="640"/>
      <c r="DF550" s="641"/>
      <c r="DG550" s="892">
        <f t="shared" si="595"/>
        <v>481</v>
      </c>
      <c r="DH550" s="884">
        <f t="shared" si="577"/>
        <v>481</v>
      </c>
      <c r="DI550" s="883">
        <f t="shared" si="596"/>
        <v>482</v>
      </c>
      <c r="DJ550" s="884">
        <f t="shared" si="578"/>
        <v>482</v>
      </c>
      <c r="DK550" s="883">
        <f t="shared" si="597"/>
        <v>421</v>
      </c>
      <c r="DL550" s="884">
        <f t="shared" si="579"/>
        <v>421</v>
      </c>
      <c r="DM550" s="888">
        <f t="shared" si="601"/>
        <v>533</v>
      </c>
      <c r="DN550" s="886">
        <f t="shared" si="580"/>
        <v>533</v>
      </c>
      <c r="DO550" s="886">
        <f t="shared" ref="DO550:DO613" si="602">IF(EL550&gt;0,DM550,)</f>
        <v>533</v>
      </c>
      <c r="DP550" s="888">
        <f t="shared" si="598"/>
        <v>533</v>
      </c>
      <c r="DQ550" s="886">
        <f t="shared" si="581"/>
        <v>533</v>
      </c>
      <c r="DR550" s="886">
        <f t="shared" ref="DR550:DR613" si="603">IF(EM550&gt;0,DP550,)</f>
        <v>533</v>
      </c>
      <c r="DS550" s="888">
        <f t="shared" si="599"/>
        <v>454</v>
      </c>
      <c r="DT550" s="886">
        <f t="shared" si="582"/>
        <v>454</v>
      </c>
      <c r="DU550" s="886">
        <f t="shared" ref="DU550:DU613" si="604">IF(EN550&gt;0,DS550,)</f>
        <v>454</v>
      </c>
      <c r="DV550" s="886">
        <f t="shared" si="583"/>
        <v>454</v>
      </c>
      <c r="DW550" s="888">
        <f t="shared" si="600"/>
        <v>526</v>
      </c>
      <c r="DX550" s="886">
        <f t="shared" si="584"/>
        <v>526</v>
      </c>
      <c r="DY550" s="886">
        <f t="shared" si="585"/>
        <v>526</v>
      </c>
      <c r="DZ550" s="954">
        <f t="shared" si="542"/>
        <v>526</v>
      </c>
      <c r="EA550" s="885">
        <f t="shared" si="586"/>
        <v>526</v>
      </c>
      <c r="EB550" s="885">
        <f t="shared" si="587"/>
        <v>526</v>
      </c>
      <c r="EC550" s="772">
        <v>233</v>
      </c>
      <c r="ED550" s="640">
        <v>282</v>
      </c>
      <c r="EE550" s="642">
        <v>241</v>
      </c>
      <c r="EF550" s="764">
        <v>45</v>
      </c>
      <c r="EG550" s="640">
        <v>49</v>
      </c>
      <c r="EH550" s="642">
        <v>59</v>
      </c>
      <c r="EI550" s="774">
        <f t="shared" si="588"/>
        <v>176</v>
      </c>
      <c r="EJ550" s="774">
        <f t="shared" si="589"/>
        <v>195</v>
      </c>
      <c r="EK550" s="775">
        <f t="shared" si="590"/>
        <v>226</v>
      </c>
      <c r="EL550" s="772">
        <v>51</v>
      </c>
      <c r="EM550" s="767">
        <v>57</v>
      </c>
      <c r="EN550" s="642">
        <v>36</v>
      </c>
      <c r="EO550" s="772">
        <v>76</v>
      </c>
      <c r="EP550" s="640">
        <v>64</v>
      </c>
      <c r="EQ550" s="642">
        <v>72</v>
      </c>
      <c r="ER550" s="772">
        <v>156</v>
      </c>
      <c r="ES550" s="640">
        <v>177</v>
      </c>
      <c r="ET550" s="642">
        <v>107</v>
      </c>
      <c r="EU550" s="774">
        <f t="shared" si="591"/>
        <v>250</v>
      </c>
      <c r="EV550" s="774">
        <f t="shared" si="592"/>
        <v>235</v>
      </c>
      <c r="EW550" s="775">
        <f t="shared" si="593"/>
        <v>239</v>
      </c>
      <c r="EX550" s="772">
        <v>89</v>
      </c>
      <c r="EY550" s="767">
        <v>78</v>
      </c>
      <c r="EZ550" s="770">
        <v>72</v>
      </c>
    </row>
    <row r="551" spans="1:156">
      <c r="A551" s="621" t="s">
        <v>76</v>
      </c>
      <c r="B551" s="627" t="s">
        <v>739</v>
      </c>
      <c r="C551" s="846"/>
      <c r="D551" s="628">
        <v>228699</v>
      </c>
      <c r="E551" s="628">
        <v>9</v>
      </c>
      <c r="F551" s="762"/>
      <c r="G551" s="763"/>
      <c r="H551" s="763"/>
      <c r="I551" s="764"/>
      <c r="J551" s="764"/>
      <c r="K551" s="764"/>
      <c r="L551" s="641"/>
      <c r="M551" s="762"/>
      <c r="N551" s="763"/>
      <c r="O551" s="766"/>
      <c r="P551" s="766"/>
      <c r="Q551" s="763"/>
      <c r="R551" s="763"/>
      <c r="S551" s="763"/>
      <c r="T551" s="763"/>
      <c r="U551" s="763"/>
      <c r="V551" s="764"/>
      <c r="W551" s="640"/>
      <c r="X551" s="641"/>
      <c r="Y551" s="762"/>
      <c r="Z551" s="763"/>
      <c r="AA551" s="763"/>
      <c r="AB551" s="763"/>
      <c r="AC551" s="764"/>
      <c r="AD551" s="640"/>
      <c r="AE551" s="763"/>
      <c r="AF551" s="763"/>
      <c r="AG551" s="763"/>
      <c r="AH551" s="764"/>
      <c r="AI551" s="640"/>
      <c r="AJ551" s="641"/>
      <c r="AK551" s="892">
        <f t="shared" si="544"/>
        <v>0</v>
      </c>
      <c r="AL551" s="884">
        <f t="shared" si="545"/>
        <v>0</v>
      </c>
      <c r="AM551" s="883">
        <f t="shared" si="546"/>
        <v>0</v>
      </c>
      <c r="AN551" s="884">
        <f t="shared" si="547"/>
        <v>0</v>
      </c>
      <c r="AO551" s="883">
        <f t="shared" si="548"/>
        <v>0</v>
      </c>
      <c r="AP551" s="884">
        <f t="shared" si="549"/>
        <v>0</v>
      </c>
      <c r="AQ551" s="768">
        <f t="shared" si="550"/>
        <v>0</v>
      </c>
      <c r="AR551" s="883">
        <f t="shared" si="551"/>
        <v>0</v>
      </c>
      <c r="AS551" s="886">
        <f t="shared" si="552"/>
        <v>0</v>
      </c>
      <c r="AT551" s="888">
        <f t="shared" si="553"/>
        <v>0</v>
      </c>
      <c r="AU551" s="886">
        <f t="shared" si="554"/>
        <v>0</v>
      </c>
      <c r="AV551" s="886">
        <f t="shared" si="555"/>
        <v>0</v>
      </c>
      <c r="AW551" s="888">
        <f t="shared" si="556"/>
        <v>0</v>
      </c>
      <c r="AX551" s="886">
        <f t="shared" si="557"/>
        <v>0</v>
      </c>
      <c r="AY551" s="886">
        <f t="shared" si="558"/>
        <v>0</v>
      </c>
      <c r="AZ551" s="888">
        <f t="shared" si="559"/>
        <v>0</v>
      </c>
      <c r="BA551" s="884">
        <f t="shared" si="560"/>
        <v>0</v>
      </c>
      <c r="BB551" s="883">
        <f t="shared" si="561"/>
        <v>0</v>
      </c>
      <c r="BC551" s="884">
        <f t="shared" si="562"/>
        <v>0</v>
      </c>
      <c r="BD551" s="883">
        <f t="shared" si="563"/>
        <v>0</v>
      </c>
      <c r="BE551" s="886">
        <f t="shared" si="564"/>
        <v>0</v>
      </c>
      <c r="BF551" s="886">
        <f t="shared" si="565"/>
        <v>0</v>
      </c>
      <c r="BG551" s="888">
        <f t="shared" si="594"/>
        <v>0</v>
      </c>
      <c r="BH551" s="886">
        <f t="shared" si="566"/>
        <v>0</v>
      </c>
      <c r="BI551" s="886">
        <f t="shared" si="567"/>
        <v>0</v>
      </c>
      <c r="BJ551" s="890">
        <f t="shared" si="568"/>
        <v>0</v>
      </c>
      <c r="BK551" s="885">
        <f t="shared" si="569"/>
        <v>0</v>
      </c>
      <c r="BL551" s="885">
        <f t="shared" si="570"/>
        <v>0</v>
      </c>
      <c r="BM551" s="762"/>
      <c r="BN551" s="764"/>
      <c r="BO551" s="643"/>
      <c r="BP551" s="763"/>
      <c r="BQ551" s="764"/>
      <c r="BR551" s="643"/>
      <c r="BS551" s="768">
        <f t="shared" si="571"/>
        <v>0</v>
      </c>
      <c r="BT551" s="768">
        <f t="shared" si="572"/>
        <v>0</v>
      </c>
      <c r="BU551" s="771">
        <f t="shared" si="573"/>
        <v>0</v>
      </c>
      <c r="BV551" s="772"/>
      <c r="BW551" s="640"/>
      <c r="BX551" s="643"/>
      <c r="BY551" s="764"/>
      <c r="BZ551" s="640"/>
      <c r="CA551" s="641"/>
      <c r="CB551" s="772"/>
      <c r="CC551" s="640"/>
      <c r="CD551" s="641"/>
      <c r="CE551" s="773">
        <f t="shared" si="574"/>
        <v>0</v>
      </c>
      <c r="CF551" s="774">
        <f t="shared" si="575"/>
        <v>0</v>
      </c>
      <c r="CG551" s="775">
        <f t="shared" si="576"/>
        <v>0</v>
      </c>
      <c r="CH551" s="772"/>
      <c r="CI551" s="640"/>
      <c r="CJ551" s="776"/>
      <c r="CK551" s="872">
        <v>1093</v>
      </c>
      <c r="CL551" s="720">
        <v>915</v>
      </c>
      <c r="CM551" s="764">
        <v>770</v>
      </c>
      <c r="CN551" s="764">
        <v>577</v>
      </c>
      <c r="CO551" s="640">
        <v>627</v>
      </c>
      <c r="CP551" s="642">
        <v>370</v>
      </c>
      <c r="CQ551" s="877">
        <v>660</v>
      </c>
      <c r="CR551" s="764">
        <v>548</v>
      </c>
      <c r="CS551" s="764">
        <v>521</v>
      </c>
      <c r="CT551" s="764">
        <v>413</v>
      </c>
      <c r="CU551" s="720">
        <v>612</v>
      </c>
      <c r="CV551" s="764">
        <v>457</v>
      </c>
      <c r="CW551" s="640">
        <v>525</v>
      </c>
      <c r="CX551" s="642">
        <v>316</v>
      </c>
      <c r="CY551" s="877"/>
      <c r="CZ551" s="720"/>
      <c r="DA551" s="646">
        <v>5</v>
      </c>
      <c r="DB551" s="720">
        <v>1</v>
      </c>
      <c r="DC551" s="720">
        <v>15</v>
      </c>
      <c r="DD551" s="640">
        <v>7</v>
      </c>
      <c r="DE551" s="640"/>
      <c r="DF551" s="641"/>
      <c r="DG551" s="892">
        <f t="shared" si="595"/>
        <v>660</v>
      </c>
      <c r="DH551" s="884">
        <f t="shared" si="577"/>
        <v>660</v>
      </c>
      <c r="DI551" s="883">
        <f t="shared" si="596"/>
        <v>548</v>
      </c>
      <c r="DJ551" s="884">
        <f t="shared" si="578"/>
        <v>548</v>
      </c>
      <c r="DK551" s="883">
        <f t="shared" si="597"/>
        <v>516</v>
      </c>
      <c r="DL551" s="884">
        <f t="shared" si="579"/>
        <v>516</v>
      </c>
      <c r="DM551" s="888">
        <f t="shared" si="601"/>
        <v>412</v>
      </c>
      <c r="DN551" s="886">
        <f t="shared" si="580"/>
        <v>412</v>
      </c>
      <c r="DO551" s="886">
        <f t="shared" si="602"/>
        <v>412</v>
      </c>
      <c r="DP551" s="888">
        <f t="shared" si="598"/>
        <v>597</v>
      </c>
      <c r="DQ551" s="886">
        <f t="shared" si="581"/>
        <v>597</v>
      </c>
      <c r="DR551" s="886">
        <f t="shared" si="603"/>
        <v>597</v>
      </c>
      <c r="DS551" s="888">
        <f t="shared" si="599"/>
        <v>450</v>
      </c>
      <c r="DT551" s="886">
        <f t="shared" si="582"/>
        <v>450</v>
      </c>
      <c r="DU551" s="886">
        <f t="shared" si="604"/>
        <v>450</v>
      </c>
      <c r="DV551" s="886">
        <f t="shared" si="583"/>
        <v>450</v>
      </c>
      <c r="DW551" s="888">
        <f t="shared" si="600"/>
        <v>525</v>
      </c>
      <c r="DX551" s="886">
        <f t="shared" si="584"/>
        <v>525</v>
      </c>
      <c r="DY551" s="886">
        <f t="shared" si="585"/>
        <v>525</v>
      </c>
      <c r="DZ551" s="954">
        <f t="shared" si="542"/>
        <v>316</v>
      </c>
      <c r="EA551" s="885">
        <f t="shared" si="586"/>
        <v>316</v>
      </c>
      <c r="EB551" s="885">
        <f t="shared" si="587"/>
        <v>316</v>
      </c>
      <c r="EC551" s="772">
        <v>203</v>
      </c>
      <c r="ED551" s="640">
        <v>209</v>
      </c>
      <c r="EE551" s="642">
        <v>136</v>
      </c>
      <c r="EF551" s="764">
        <v>10</v>
      </c>
      <c r="EG551" s="640">
        <v>19</v>
      </c>
      <c r="EH551" s="642">
        <v>13</v>
      </c>
      <c r="EI551" s="774">
        <f t="shared" si="588"/>
        <v>237</v>
      </c>
      <c r="EJ551" s="774">
        <f t="shared" si="589"/>
        <v>297</v>
      </c>
      <c r="EK551" s="775">
        <f t="shared" si="590"/>
        <v>167</v>
      </c>
      <c r="EL551" s="772">
        <v>40</v>
      </c>
      <c r="EM551" s="767">
        <v>80</v>
      </c>
      <c r="EN551" s="642">
        <v>36</v>
      </c>
      <c r="EO551" s="772">
        <v>67</v>
      </c>
      <c r="EP551" s="640">
        <v>84</v>
      </c>
      <c r="EQ551" s="642">
        <v>65</v>
      </c>
      <c r="ER551" s="772">
        <v>47</v>
      </c>
      <c r="ES551" s="640">
        <v>64</v>
      </c>
      <c r="ET551" s="642">
        <v>36</v>
      </c>
      <c r="EU551" s="774">
        <f t="shared" si="591"/>
        <v>258</v>
      </c>
      <c r="EV551" s="774">
        <f t="shared" si="592"/>
        <v>369</v>
      </c>
      <c r="EW551" s="775">
        <f t="shared" si="593"/>
        <v>313</v>
      </c>
      <c r="EX551" s="772">
        <v>126</v>
      </c>
      <c r="EY551" s="767">
        <v>120</v>
      </c>
      <c r="EZ551" s="770">
        <v>96</v>
      </c>
    </row>
    <row r="552" spans="1:156">
      <c r="A552" s="621" t="s">
        <v>76</v>
      </c>
      <c r="B552" s="627" t="s">
        <v>740</v>
      </c>
      <c r="C552" s="846"/>
      <c r="D552" s="628">
        <v>229319</v>
      </c>
      <c r="E552" s="628">
        <v>9</v>
      </c>
      <c r="F552" s="762"/>
      <c r="G552" s="763"/>
      <c r="H552" s="763"/>
      <c r="I552" s="764"/>
      <c r="J552" s="764"/>
      <c r="K552" s="764"/>
      <c r="L552" s="641"/>
      <c r="M552" s="762"/>
      <c r="N552" s="763"/>
      <c r="O552" s="766"/>
      <c r="P552" s="766"/>
      <c r="Q552" s="763"/>
      <c r="R552" s="763"/>
      <c r="S552" s="763"/>
      <c r="T552" s="763"/>
      <c r="U552" s="763"/>
      <c r="V552" s="764"/>
      <c r="W552" s="640"/>
      <c r="X552" s="641"/>
      <c r="Y552" s="762"/>
      <c r="Z552" s="763"/>
      <c r="AA552" s="763"/>
      <c r="AB552" s="763"/>
      <c r="AC552" s="764"/>
      <c r="AD552" s="640"/>
      <c r="AE552" s="763"/>
      <c r="AF552" s="763"/>
      <c r="AG552" s="763"/>
      <c r="AH552" s="764"/>
      <c r="AI552" s="640"/>
      <c r="AJ552" s="641"/>
      <c r="AK552" s="892">
        <f t="shared" si="544"/>
        <v>0</v>
      </c>
      <c r="AL552" s="884">
        <f t="shared" si="545"/>
        <v>0</v>
      </c>
      <c r="AM552" s="883">
        <f t="shared" si="546"/>
        <v>0</v>
      </c>
      <c r="AN552" s="884">
        <f t="shared" si="547"/>
        <v>0</v>
      </c>
      <c r="AO552" s="883">
        <f t="shared" si="548"/>
        <v>0</v>
      </c>
      <c r="AP552" s="884">
        <f t="shared" si="549"/>
        <v>0</v>
      </c>
      <c r="AQ552" s="768">
        <f t="shared" si="550"/>
        <v>0</v>
      </c>
      <c r="AR552" s="883">
        <f t="shared" si="551"/>
        <v>0</v>
      </c>
      <c r="AS552" s="886">
        <f t="shared" si="552"/>
        <v>0</v>
      </c>
      <c r="AT552" s="888">
        <f t="shared" si="553"/>
        <v>0</v>
      </c>
      <c r="AU552" s="886">
        <f t="shared" si="554"/>
        <v>0</v>
      </c>
      <c r="AV552" s="886">
        <f t="shared" si="555"/>
        <v>0</v>
      </c>
      <c r="AW552" s="888">
        <f t="shared" si="556"/>
        <v>0</v>
      </c>
      <c r="AX552" s="886">
        <f t="shared" si="557"/>
        <v>0</v>
      </c>
      <c r="AY552" s="886">
        <f t="shared" si="558"/>
        <v>0</v>
      </c>
      <c r="AZ552" s="888">
        <f t="shared" si="559"/>
        <v>0</v>
      </c>
      <c r="BA552" s="884">
        <f t="shared" si="560"/>
        <v>0</v>
      </c>
      <c r="BB552" s="883">
        <f t="shared" si="561"/>
        <v>0</v>
      </c>
      <c r="BC552" s="884">
        <f t="shared" si="562"/>
        <v>0</v>
      </c>
      <c r="BD552" s="883">
        <f t="shared" si="563"/>
        <v>0</v>
      </c>
      <c r="BE552" s="886">
        <f t="shared" si="564"/>
        <v>0</v>
      </c>
      <c r="BF552" s="886">
        <f t="shared" si="565"/>
        <v>0</v>
      </c>
      <c r="BG552" s="888">
        <f t="shared" si="594"/>
        <v>0</v>
      </c>
      <c r="BH552" s="886">
        <f t="shared" si="566"/>
        <v>0</v>
      </c>
      <c r="BI552" s="886">
        <f t="shared" si="567"/>
        <v>0</v>
      </c>
      <c r="BJ552" s="890">
        <f t="shared" si="568"/>
        <v>0</v>
      </c>
      <c r="BK552" s="885">
        <f t="shared" si="569"/>
        <v>0</v>
      </c>
      <c r="BL552" s="885">
        <f t="shared" si="570"/>
        <v>0</v>
      </c>
      <c r="BM552" s="762"/>
      <c r="BN552" s="764"/>
      <c r="BO552" s="643"/>
      <c r="BP552" s="763"/>
      <c r="BQ552" s="764"/>
      <c r="BR552" s="643"/>
      <c r="BS552" s="768">
        <f t="shared" si="571"/>
        <v>0</v>
      </c>
      <c r="BT552" s="768">
        <f t="shared" si="572"/>
        <v>0</v>
      </c>
      <c r="BU552" s="771">
        <f t="shared" si="573"/>
        <v>0</v>
      </c>
      <c r="BV552" s="772"/>
      <c r="BW552" s="640"/>
      <c r="BX552" s="643"/>
      <c r="BY552" s="764"/>
      <c r="BZ552" s="640"/>
      <c r="CA552" s="641"/>
      <c r="CB552" s="772"/>
      <c r="CC552" s="640"/>
      <c r="CD552" s="641"/>
      <c r="CE552" s="773">
        <f t="shared" si="574"/>
        <v>0</v>
      </c>
      <c r="CF552" s="774">
        <f t="shared" si="575"/>
        <v>0</v>
      </c>
      <c r="CG552" s="775">
        <f t="shared" si="576"/>
        <v>0</v>
      </c>
      <c r="CH552" s="772"/>
      <c r="CI552" s="640"/>
      <c r="CJ552" s="776"/>
      <c r="CK552" s="872">
        <v>1463</v>
      </c>
      <c r="CL552" s="720">
        <v>1020</v>
      </c>
      <c r="CM552" s="764">
        <v>965</v>
      </c>
      <c r="CN552" s="764">
        <v>834</v>
      </c>
      <c r="CO552" s="640">
        <v>903</v>
      </c>
      <c r="CP552" s="642">
        <v>940</v>
      </c>
      <c r="CQ552" s="877">
        <v>742</v>
      </c>
      <c r="CR552" s="764">
        <v>895</v>
      </c>
      <c r="CS552" s="764">
        <v>802</v>
      </c>
      <c r="CT552" s="764">
        <v>735</v>
      </c>
      <c r="CU552" s="720">
        <v>651</v>
      </c>
      <c r="CV552" s="764">
        <v>568</v>
      </c>
      <c r="CW552" s="640">
        <v>608</v>
      </c>
      <c r="CX552" s="642">
        <v>659</v>
      </c>
      <c r="CY552" s="877"/>
      <c r="CZ552" s="720"/>
      <c r="DA552" s="646">
        <v>5</v>
      </c>
      <c r="DB552" s="720">
        <v>5</v>
      </c>
      <c r="DC552" s="720">
        <v>12</v>
      </c>
      <c r="DD552" s="640">
        <v>3</v>
      </c>
      <c r="DE552" s="640"/>
      <c r="DF552" s="641"/>
      <c r="DG552" s="892">
        <f t="shared" si="595"/>
        <v>742</v>
      </c>
      <c r="DH552" s="884">
        <f t="shared" si="577"/>
        <v>742</v>
      </c>
      <c r="DI552" s="883">
        <f t="shared" si="596"/>
        <v>895</v>
      </c>
      <c r="DJ552" s="884">
        <f t="shared" si="578"/>
        <v>895</v>
      </c>
      <c r="DK552" s="883">
        <f t="shared" si="597"/>
        <v>797</v>
      </c>
      <c r="DL552" s="884">
        <f t="shared" si="579"/>
        <v>797</v>
      </c>
      <c r="DM552" s="888">
        <f t="shared" si="601"/>
        <v>730</v>
      </c>
      <c r="DN552" s="886">
        <f t="shared" si="580"/>
        <v>730</v>
      </c>
      <c r="DO552" s="886">
        <f t="shared" si="602"/>
        <v>730</v>
      </c>
      <c r="DP552" s="888">
        <f t="shared" si="598"/>
        <v>639</v>
      </c>
      <c r="DQ552" s="886">
        <f t="shared" si="581"/>
        <v>639</v>
      </c>
      <c r="DR552" s="886">
        <f t="shared" si="603"/>
        <v>639</v>
      </c>
      <c r="DS552" s="888">
        <f t="shared" si="599"/>
        <v>565</v>
      </c>
      <c r="DT552" s="886">
        <f t="shared" si="582"/>
        <v>565</v>
      </c>
      <c r="DU552" s="886">
        <f t="shared" si="604"/>
        <v>565</v>
      </c>
      <c r="DV552" s="886">
        <f t="shared" si="583"/>
        <v>565</v>
      </c>
      <c r="DW552" s="888">
        <f t="shared" si="600"/>
        <v>608</v>
      </c>
      <c r="DX552" s="886">
        <f t="shared" si="584"/>
        <v>608</v>
      </c>
      <c r="DY552" s="886">
        <f t="shared" si="585"/>
        <v>608</v>
      </c>
      <c r="DZ552" s="954">
        <f t="shared" si="542"/>
        <v>659</v>
      </c>
      <c r="EA552" s="885">
        <f t="shared" si="586"/>
        <v>659</v>
      </c>
      <c r="EB552" s="885">
        <f t="shared" si="587"/>
        <v>659</v>
      </c>
      <c r="EC552" s="772">
        <v>266</v>
      </c>
      <c r="ED552" s="640">
        <v>310</v>
      </c>
      <c r="EE552" s="642">
        <v>303</v>
      </c>
      <c r="EF552" s="764">
        <v>26</v>
      </c>
      <c r="EG552" s="640">
        <v>29</v>
      </c>
      <c r="EH552" s="642">
        <v>20</v>
      </c>
      <c r="EI552" s="774">
        <f t="shared" si="588"/>
        <v>273</v>
      </c>
      <c r="EJ552" s="774">
        <f t="shared" si="589"/>
        <v>269</v>
      </c>
      <c r="EK552" s="775">
        <f t="shared" si="590"/>
        <v>336</v>
      </c>
      <c r="EL552" s="772">
        <v>136</v>
      </c>
      <c r="EM552" s="767">
        <v>109</v>
      </c>
      <c r="EN552" s="642">
        <v>96</v>
      </c>
      <c r="EO552" s="772">
        <v>66</v>
      </c>
      <c r="EP552" s="640">
        <v>87</v>
      </c>
      <c r="EQ552" s="642">
        <v>54</v>
      </c>
      <c r="ER552" s="772">
        <v>109</v>
      </c>
      <c r="ES552" s="640">
        <v>66</v>
      </c>
      <c r="ET552" s="642">
        <v>60</v>
      </c>
      <c r="EU552" s="774">
        <f t="shared" si="591"/>
        <v>419</v>
      </c>
      <c r="EV552" s="774">
        <f t="shared" si="592"/>
        <v>377</v>
      </c>
      <c r="EW552" s="775">
        <f t="shared" si="593"/>
        <v>355</v>
      </c>
      <c r="EX552" s="772">
        <v>153</v>
      </c>
      <c r="EY552" s="767">
        <v>223</v>
      </c>
      <c r="EZ552" s="770">
        <v>180</v>
      </c>
    </row>
    <row r="553" spans="1:156">
      <c r="A553" s="621" t="s">
        <v>76</v>
      </c>
      <c r="B553" s="622" t="s">
        <v>743</v>
      </c>
      <c r="C553" s="846"/>
      <c r="D553" s="628">
        <v>229504</v>
      </c>
      <c r="E553" s="628">
        <v>9</v>
      </c>
      <c r="F553" s="762"/>
      <c r="G553" s="763"/>
      <c r="H553" s="763"/>
      <c r="I553" s="764"/>
      <c r="J553" s="764"/>
      <c r="K553" s="764"/>
      <c r="L553" s="641"/>
      <c r="M553" s="762"/>
      <c r="N553" s="763"/>
      <c r="O553" s="766"/>
      <c r="P553" s="766"/>
      <c r="Q553" s="763"/>
      <c r="R553" s="763"/>
      <c r="S553" s="763"/>
      <c r="T553" s="763"/>
      <c r="U553" s="763"/>
      <c r="V553" s="764"/>
      <c r="W553" s="640"/>
      <c r="X553" s="641"/>
      <c r="Y553" s="762"/>
      <c r="Z553" s="763"/>
      <c r="AA553" s="763"/>
      <c r="AB553" s="763"/>
      <c r="AC553" s="764"/>
      <c r="AD553" s="640"/>
      <c r="AE553" s="763"/>
      <c r="AF553" s="763"/>
      <c r="AG553" s="763"/>
      <c r="AH553" s="764"/>
      <c r="AI553" s="640"/>
      <c r="AJ553" s="641"/>
      <c r="AK553" s="892">
        <f t="shared" si="544"/>
        <v>0</v>
      </c>
      <c r="AL553" s="884">
        <f t="shared" si="545"/>
        <v>0</v>
      </c>
      <c r="AM553" s="883">
        <f t="shared" si="546"/>
        <v>0</v>
      </c>
      <c r="AN553" s="884">
        <f t="shared" si="547"/>
        <v>0</v>
      </c>
      <c r="AO553" s="883">
        <f t="shared" si="548"/>
        <v>0</v>
      </c>
      <c r="AP553" s="884">
        <f t="shared" si="549"/>
        <v>0</v>
      </c>
      <c r="AQ553" s="768">
        <f t="shared" si="550"/>
        <v>0</v>
      </c>
      <c r="AR553" s="883">
        <f t="shared" si="551"/>
        <v>0</v>
      </c>
      <c r="AS553" s="886">
        <f t="shared" si="552"/>
        <v>0</v>
      </c>
      <c r="AT553" s="888">
        <f t="shared" si="553"/>
        <v>0</v>
      </c>
      <c r="AU553" s="886">
        <f t="shared" si="554"/>
        <v>0</v>
      </c>
      <c r="AV553" s="886">
        <f t="shared" si="555"/>
        <v>0</v>
      </c>
      <c r="AW553" s="888">
        <f t="shared" si="556"/>
        <v>0</v>
      </c>
      <c r="AX553" s="886">
        <f t="shared" si="557"/>
        <v>0</v>
      </c>
      <c r="AY553" s="886">
        <f t="shared" si="558"/>
        <v>0</v>
      </c>
      <c r="AZ553" s="888">
        <f t="shared" si="559"/>
        <v>0</v>
      </c>
      <c r="BA553" s="884">
        <f t="shared" si="560"/>
        <v>0</v>
      </c>
      <c r="BB553" s="883">
        <f t="shared" si="561"/>
        <v>0</v>
      </c>
      <c r="BC553" s="884">
        <f t="shared" si="562"/>
        <v>0</v>
      </c>
      <c r="BD553" s="883">
        <f t="shared" si="563"/>
        <v>0</v>
      </c>
      <c r="BE553" s="886">
        <f t="shared" si="564"/>
        <v>0</v>
      </c>
      <c r="BF553" s="886">
        <f t="shared" si="565"/>
        <v>0</v>
      </c>
      <c r="BG553" s="888">
        <f t="shared" si="594"/>
        <v>0</v>
      </c>
      <c r="BH553" s="886">
        <f t="shared" si="566"/>
        <v>0</v>
      </c>
      <c r="BI553" s="886">
        <f t="shared" si="567"/>
        <v>0</v>
      </c>
      <c r="BJ553" s="890">
        <f t="shared" si="568"/>
        <v>0</v>
      </c>
      <c r="BK553" s="885">
        <f t="shared" si="569"/>
        <v>0</v>
      </c>
      <c r="BL553" s="885">
        <f t="shared" si="570"/>
        <v>0</v>
      </c>
      <c r="BM553" s="762"/>
      <c r="BN553" s="764"/>
      <c r="BO553" s="643"/>
      <c r="BP553" s="763"/>
      <c r="BQ553" s="764"/>
      <c r="BR553" s="643"/>
      <c r="BS553" s="768">
        <f t="shared" si="571"/>
        <v>0</v>
      </c>
      <c r="BT553" s="768">
        <f t="shared" si="572"/>
        <v>0</v>
      </c>
      <c r="BU553" s="771">
        <f t="shared" si="573"/>
        <v>0</v>
      </c>
      <c r="BV553" s="772"/>
      <c r="BW553" s="640"/>
      <c r="BX553" s="643"/>
      <c r="BY553" s="764"/>
      <c r="BZ553" s="640"/>
      <c r="CA553" s="641"/>
      <c r="CB553" s="772"/>
      <c r="CC553" s="640"/>
      <c r="CD553" s="641"/>
      <c r="CE553" s="773">
        <f t="shared" si="574"/>
        <v>0</v>
      </c>
      <c r="CF553" s="774">
        <f t="shared" si="575"/>
        <v>0</v>
      </c>
      <c r="CG553" s="775">
        <f t="shared" si="576"/>
        <v>0</v>
      </c>
      <c r="CH553" s="772"/>
      <c r="CI553" s="640"/>
      <c r="CJ553" s="776"/>
      <c r="CK553" s="872">
        <v>790</v>
      </c>
      <c r="CL553" s="720">
        <v>814</v>
      </c>
      <c r="CM553" s="764">
        <v>489</v>
      </c>
      <c r="CN553" s="764">
        <v>527</v>
      </c>
      <c r="CO553" s="640">
        <v>538</v>
      </c>
      <c r="CP553" s="642">
        <v>529</v>
      </c>
      <c r="CQ553" s="877">
        <v>313</v>
      </c>
      <c r="CR553" s="764">
        <v>278</v>
      </c>
      <c r="CS553" s="764">
        <v>305</v>
      </c>
      <c r="CT553" s="764">
        <v>323</v>
      </c>
      <c r="CU553" s="720">
        <v>311</v>
      </c>
      <c r="CV553" s="764">
        <v>231</v>
      </c>
      <c r="CW553" s="640">
        <v>266</v>
      </c>
      <c r="CX553" s="642">
        <v>236</v>
      </c>
      <c r="CY553" s="877"/>
      <c r="CZ553" s="720"/>
      <c r="DA553" s="646">
        <v>2</v>
      </c>
      <c r="DB553" s="720">
        <v>1</v>
      </c>
      <c r="DC553" s="720">
        <v>0</v>
      </c>
      <c r="DD553" s="640">
        <v>3</v>
      </c>
      <c r="DE553" s="640"/>
      <c r="DF553" s="641"/>
      <c r="DG553" s="892">
        <f t="shared" si="595"/>
        <v>313</v>
      </c>
      <c r="DH553" s="884">
        <f t="shared" si="577"/>
        <v>313</v>
      </c>
      <c r="DI553" s="883">
        <f t="shared" si="596"/>
        <v>278</v>
      </c>
      <c r="DJ553" s="884">
        <f t="shared" si="578"/>
        <v>278</v>
      </c>
      <c r="DK553" s="883">
        <f t="shared" si="597"/>
        <v>303</v>
      </c>
      <c r="DL553" s="884">
        <f t="shared" si="579"/>
        <v>303</v>
      </c>
      <c r="DM553" s="888">
        <f t="shared" si="601"/>
        <v>322</v>
      </c>
      <c r="DN553" s="886">
        <f t="shared" si="580"/>
        <v>322</v>
      </c>
      <c r="DO553" s="886">
        <f t="shared" si="602"/>
        <v>322</v>
      </c>
      <c r="DP553" s="888">
        <f t="shared" si="598"/>
        <v>311</v>
      </c>
      <c r="DQ553" s="886">
        <f t="shared" si="581"/>
        <v>311</v>
      </c>
      <c r="DR553" s="886">
        <f t="shared" si="603"/>
        <v>311</v>
      </c>
      <c r="DS553" s="888">
        <f t="shared" si="599"/>
        <v>228</v>
      </c>
      <c r="DT553" s="886">
        <f t="shared" si="582"/>
        <v>228</v>
      </c>
      <c r="DU553" s="886">
        <f t="shared" si="604"/>
        <v>228</v>
      </c>
      <c r="DV553" s="886">
        <f t="shared" si="583"/>
        <v>228</v>
      </c>
      <c r="DW553" s="888">
        <f t="shared" si="600"/>
        <v>266</v>
      </c>
      <c r="DX553" s="886">
        <f t="shared" si="584"/>
        <v>266</v>
      </c>
      <c r="DY553" s="886">
        <f t="shared" si="585"/>
        <v>266</v>
      </c>
      <c r="DZ553" s="954">
        <f t="shared" si="542"/>
        <v>236</v>
      </c>
      <c r="EA553" s="885">
        <f t="shared" si="586"/>
        <v>236</v>
      </c>
      <c r="EB553" s="885">
        <f t="shared" si="587"/>
        <v>236</v>
      </c>
      <c r="EC553" s="772">
        <v>125</v>
      </c>
      <c r="ED553" s="640">
        <v>138</v>
      </c>
      <c r="EE553" s="642">
        <v>116</v>
      </c>
      <c r="EF553" s="764">
        <v>18</v>
      </c>
      <c r="EG553" s="640">
        <v>25</v>
      </c>
      <c r="EH553" s="642">
        <v>13</v>
      </c>
      <c r="EI553" s="774">
        <f t="shared" si="588"/>
        <v>85</v>
      </c>
      <c r="EJ553" s="774">
        <f t="shared" si="589"/>
        <v>103</v>
      </c>
      <c r="EK553" s="775">
        <f t="shared" si="590"/>
        <v>107</v>
      </c>
      <c r="EL553" s="772">
        <v>60</v>
      </c>
      <c r="EM553" s="767">
        <v>51</v>
      </c>
      <c r="EN553" s="642">
        <v>64</v>
      </c>
      <c r="EO553" s="772">
        <v>26</v>
      </c>
      <c r="EP553" s="640">
        <v>43</v>
      </c>
      <c r="EQ553" s="642">
        <v>26</v>
      </c>
      <c r="ER553" s="772">
        <v>62</v>
      </c>
      <c r="ES553" s="640">
        <v>52</v>
      </c>
      <c r="ET553" s="642">
        <v>51</v>
      </c>
      <c r="EU553" s="774">
        <f t="shared" si="591"/>
        <v>174</v>
      </c>
      <c r="EV553" s="774">
        <f t="shared" si="592"/>
        <v>165</v>
      </c>
      <c r="EW553" s="775">
        <f t="shared" si="593"/>
        <v>87</v>
      </c>
      <c r="EX553" s="772">
        <v>77</v>
      </c>
      <c r="EY553" s="767">
        <v>83</v>
      </c>
      <c r="EZ553" s="770">
        <v>76</v>
      </c>
    </row>
    <row r="554" spans="1:156">
      <c r="A554" s="621" t="s">
        <v>76</v>
      </c>
      <c r="B554" s="627" t="s">
        <v>744</v>
      </c>
      <c r="C554" s="846"/>
      <c r="D554" s="628">
        <v>229540</v>
      </c>
      <c r="E554" s="628">
        <v>9</v>
      </c>
      <c r="F554" s="762"/>
      <c r="G554" s="763"/>
      <c r="H554" s="763"/>
      <c r="I554" s="764"/>
      <c r="J554" s="764"/>
      <c r="K554" s="764"/>
      <c r="L554" s="641"/>
      <c r="M554" s="762"/>
      <c r="N554" s="763"/>
      <c r="O554" s="766"/>
      <c r="P554" s="766"/>
      <c r="Q554" s="763"/>
      <c r="R554" s="763"/>
      <c r="S554" s="763"/>
      <c r="T554" s="763"/>
      <c r="U554" s="763"/>
      <c r="V554" s="764"/>
      <c r="W554" s="640"/>
      <c r="X554" s="641"/>
      <c r="Y554" s="762"/>
      <c r="Z554" s="763"/>
      <c r="AA554" s="763"/>
      <c r="AB554" s="763"/>
      <c r="AC554" s="764"/>
      <c r="AD554" s="640"/>
      <c r="AE554" s="763"/>
      <c r="AF554" s="763"/>
      <c r="AG554" s="763"/>
      <c r="AH554" s="764"/>
      <c r="AI554" s="640"/>
      <c r="AJ554" s="641"/>
      <c r="AK554" s="892">
        <f t="shared" si="544"/>
        <v>0</v>
      </c>
      <c r="AL554" s="884">
        <f t="shared" si="545"/>
        <v>0</v>
      </c>
      <c r="AM554" s="883">
        <f t="shared" si="546"/>
        <v>0</v>
      </c>
      <c r="AN554" s="884">
        <f t="shared" si="547"/>
        <v>0</v>
      </c>
      <c r="AO554" s="883">
        <f t="shared" si="548"/>
        <v>0</v>
      </c>
      <c r="AP554" s="884">
        <f t="shared" si="549"/>
        <v>0</v>
      </c>
      <c r="AQ554" s="768">
        <f t="shared" si="550"/>
        <v>0</v>
      </c>
      <c r="AR554" s="883">
        <f t="shared" si="551"/>
        <v>0</v>
      </c>
      <c r="AS554" s="886">
        <f t="shared" si="552"/>
        <v>0</v>
      </c>
      <c r="AT554" s="888">
        <f t="shared" si="553"/>
        <v>0</v>
      </c>
      <c r="AU554" s="886">
        <f t="shared" si="554"/>
        <v>0</v>
      </c>
      <c r="AV554" s="886">
        <f t="shared" si="555"/>
        <v>0</v>
      </c>
      <c r="AW554" s="888">
        <f t="shared" si="556"/>
        <v>0</v>
      </c>
      <c r="AX554" s="886">
        <f t="shared" si="557"/>
        <v>0</v>
      </c>
      <c r="AY554" s="886">
        <f t="shared" si="558"/>
        <v>0</v>
      </c>
      <c r="AZ554" s="888">
        <f t="shared" si="559"/>
        <v>0</v>
      </c>
      <c r="BA554" s="884">
        <f t="shared" si="560"/>
        <v>0</v>
      </c>
      <c r="BB554" s="883">
        <f t="shared" si="561"/>
        <v>0</v>
      </c>
      <c r="BC554" s="884">
        <f t="shared" si="562"/>
        <v>0</v>
      </c>
      <c r="BD554" s="883">
        <f t="shared" si="563"/>
        <v>0</v>
      </c>
      <c r="BE554" s="886">
        <f t="shared" si="564"/>
        <v>0</v>
      </c>
      <c r="BF554" s="886">
        <f t="shared" si="565"/>
        <v>0</v>
      </c>
      <c r="BG554" s="888">
        <f t="shared" si="594"/>
        <v>0</v>
      </c>
      <c r="BH554" s="886">
        <f t="shared" si="566"/>
        <v>0</v>
      </c>
      <c r="BI554" s="886">
        <f t="shared" si="567"/>
        <v>0</v>
      </c>
      <c r="BJ554" s="890">
        <f t="shared" si="568"/>
        <v>0</v>
      </c>
      <c r="BK554" s="885">
        <f t="shared" si="569"/>
        <v>0</v>
      </c>
      <c r="BL554" s="885">
        <f t="shared" si="570"/>
        <v>0</v>
      </c>
      <c r="BM554" s="762"/>
      <c r="BN554" s="764"/>
      <c r="BO554" s="643"/>
      <c r="BP554" s="763"/>
      <c r="BQ554" s="764"/>
      <c r="BR554" s="643"/>
      <c r="BS554" s="768">
        <f t="shared" si="571"/>
        <v>0</v>
      </c>
      <c r="BT554" s="768">
        <f t="shared" si="572"/>
        <v>0</v>
      </c>
      <c r="BU554" s="771">
        <f t="shared" si="573"/>
        <v>0</v>
      </c>
      <c r="BV554" s="772"/>
      <c r="BW554" s="640"/>
      <c r="BX554" s="643"/>
      <c r="BY554" s="764"/>
      <c r="BZ554" s="640"/>
      <c r="CA554" s="641"/>
      <c r="CB554" s="772"/>
      <c r="CC554" s="640"/>
      <c r="CD554" s="641"/>
      <c r="CE554" s="773">
        <f t="shared" si="574"/>
        <v>0</v>
      </c>
      <c r="CF554" s="774">
        <f t="shared" si="575"/>
        <v>0</v>
      </c>
      <c r="CG554" s="775">
        <f t="shared" si="576"/>
        <v>0</v>
      </c>
      <c r="CH554" s="772"/>
      <c r="CI554" s="640"/>
      <c r="CJ554" s="776"/>
      <c r="CK554" s="872">
        <v>699</v>
      </c>
      <c r="CL554" s="720">
        <v>722</v>
      </c>
      <c r="CM554" s="764">
        <v>748</v>
      </c>
      <c r="CN554" s="764">
        <v>540</v>
      </c>
      <c r="CO554" s="640">
        <v>607</v>
      </c>
      <c r="CP554" s="642">
        <v>793</v>
      </c>
      <c r="CQ554" s="877">
        <v>59</v>
      </c>
      <c r="CR554" s="764">
        <v>89</v>
      </c>
      <c r="CS554" s="764">
        <v>66</v>
      </c>
      <c r="CT554" s="764">
        <v>78</v>
      </c>
      <c r="CU554" s="720">
        <v>82</v>
      </c>
      <c r="CV554" s="764">
        <v>53</v>
      </c>
      <c r="CW554" s="640">
        <v>62</v>
      </c>
      <c r="CX554" s="642">
        <v>239</v>
      </c>
      <c r="CY554" s="877"/>
      <c r="CZ554" s="720"/>
      <c r="DA554" s="646">
        <v>0</v>
      </c>
      <c r="DB554" s="720">
        <v>0</v>
      </c>
      <c r="DC554" s="720">
        <v>1</v>
      </c>
      <c r="DD554" s="640">
        <v>0</v>
      </c>
      <c r="DE554" s="640"/>
      <c r="DF554" s="641"/>
      <c r="DG554" s="892">
        <f t="shared" si="595"/>
        <v>59</v>
      </c>
      <c r="DH554" s="884">
        <f t="shared" si="577"/>
        <v>59</v>
      </c>
      <c r="DI554" s="883">
        <f t="shared" si="596"/>
        <v>89</v>
      </c>
      <c r="DJ554" s="884">
        <f t="shared" si="578"/>
        <v>89</v>
      </c>
      <c r="DK554" s="883">
        <f t="shared" si="597"/>
        <v>66</v>
      </c>
      <c r="DL554" s="884">
        <f t="shared" si="579"/>
        <v>66</v>
      </c>
      <c r="DM554" s="888">
        <f t="shared" si="601"/>
        <v>78</v>
      </c>
      <c r="DN554" s="886">
        <f t="shared" si="580"/>
        <v>78</v>
      </c>
      <c r="DO554" s="886">
        <f t="shared" si="602"/>
        <v>78</v>
      </c>
      <c r="DP554" s="888">
        <f t="shared" si="598"/>
        <v>81</v>
      </c>
      <c r="DQ554" s="886">
        <f t="shared" si="581"/>
        <v>81</v>
      </c>
      <c r="DR554" s="886">
        <f t="shared" si="603"/>
        <v>81</v>
      </c>
      <c r="DS554" s="888">
        <f t="shared" si="599"/>
        <v>53</v>
      </c>
      <c r="DT554" s="886">
        <f t="shared" si="582"/>
        <v>53</v>
      </c>
      <c r="DU554" s="886">
        <f t="shared" si="604"/>
        <v>53</v>
      </c>
      <c r="DV554" s="886">
        <f t="shared" si="583"/>
        <v>53</v>
      </c>
      <c r="DW554" s="888">
        <f t="shared" si="600"/>
        <v>62</v>
      </c>
      <c r="DX554" s="886">
        <f t="shared" si="584"/>
        <v>62</v>
      </c>
      <c r="DY554" s="886">
        <f t="shared" si="585"/>
        <v>62</v>
      </c>
      <c r="DZ554" s="954">
        <f t="shared" si="542"/>
        <v>239</v>
      </c>
      <c r="EA554" s="885">
        <f t="shared" si="586"/>
        <v>239</v>
      </c>
      <c r="EB554" s="885">
        <f t="shared" si="587"/>
        <v>239</v>
      </c>
      <c r="EC554" s="772">
        <v>17</v>
      </c>
      <c r="ED554" s="640">
        <v>23</v>
      </c>
      <c r="EE554" s="642">
        <v>129</v>
      </c>
      <c r="EF554" s="764">
        <v>4</v>
      </c>
      <c r="EG554" s="640">
        <v>3</v>
      </c>
      <c r="EH554" s="642">
        <v>11</v>
      </c>
      <c r="EI554" s="774">
        <f t="shared" si="588"/>
        <v>32</v>
      </c>
      <c r="EJ554" s="774">
        <f t="shared" si="589"/>
        <v>36</v>
      </c>
      <c r="EK554" s="775">
        <f t="shared" si="590"/>
        <v>99</v>
      </c>
      <c r="EL554" s="772">
        <v>18</v>
      </c>
      <c r="EM554" s="767">
        <v>19</v>
      </c>
      <c r="EN554" s="642">
        <v>11</v>
      </c>
      <c r="EO554" s="772">
        <v>12</v>
      </c>
      <c r="EP554" s="640">
        <v>17</v>
      </c>
      <c r="EQ554" s="642">
        <v>8</v>
      </c>
      <c r="ER554" s="772">
        <v>10</v>
      </c>
      <c r="ES554" s="640">
        <v>16</v>
      </c>
      <c r="ET554" s="642">
        <v>7</v>
      </c>
      <c r="EU554" s="774">
        <f t="shared" si="591"/>
        <v>38</v>
      </c>
      <c r="EV554" s="774">
        <f t="shared" si="592"/>
        <v>29</v>
      </c>
      <c r="EW554" s="775">
        <f t="shared" si="593"/>
        <v>27</v>
      </c>
      <c r="EX554" s="772">
        <v>18</v>
      </c>
      <c r="EY554" s="767">
        <v>28</v>
      </c>
      <c r="EZ554" s="770">
        <v>20</v>
      </c>
    </row>
    <row r="555" spans="1:156">
      <c r="A555" s="621" t="s">
        <v>76</v>
      </c>
      <c r="B555" s="627" t="s">
        <v>745</v>
      </c>
      <c r="C555" s="846"/>
      <c r="D555" s="628">
        <v>229799</v>
      </c>
      <c r="E555" s="628">
        <v>9</v>
      </c>
      <c r="F555" s="762"/>
      <c r="G555" s="763"/>
      <c r="H555" s="763"/>
      <c r="I555" s="764"/>
      <c r="J555" s="764"/>
      <c r="K555" s="764"/>
      <c r="L555" s="641"/>
      <c r="M555" s="762"/>
      <c r="N555" s="763"/>
      <c r="O555" s="766"/>
      <c r="P555" s="766"/>
      <c r="Q555" s="763"/>
      <c r="R555" s="763"/>
      <c r="S555" s="763"/>
      <c r="T555" s="763"/>
      <c r="U555" s="763"/>
      <c r="V555" s="764"/>
      <c r="W555" s="640"/>
      <c r="X555" s="641"/>
      <c r="Y555" s="762"/>
      <c r="Z555" s="763"/>
      <c r="AA555" s="763"/>
      <c r="AB555" s="763"/>
      <c r="AC555" s="764"/>
      <c r="AD555" s="640"/>
      <c r="AE555" s="763"/>
      <c r="AF555" s="763"/>
      <c r="AG555" s="763"/>
      <c r="AH555" s="764"/>
      <c r="AI555" s="640"/>
      <c r="AJ555" s="641"/>
      <c r="AK555" s="892">
        <f t="shared" si="544"/>
        <v>0</v>
      </c>
      <c r="AL555" s="884">
        <f t="shared" si="545"/>
        <v>0</v>
      </c>
      <c r="AM555" s="883">
        <f t="shared" si="546"/>
        <v>0</v>
      </c>
      <c r="AN555" s="884">
        <f t="shared" si="547"/>
        <v>0</v>
      </c>
      <c r="AO555" s="883">
        <f t="shared" si="548"/>
        <v>0</v>
      </c>
      <c r="AP555" s="884">
        <f t="shared" si="549"/>
        <v>0</v>
      </c>
      <c r="AQ555" s="768">
        <f t="shared" si="550"/>
        <v>0</v>
      </c>
      <c r="AR555" s="883">
        <f t="shared" si="551"/>
        <v>0</v>
      </c>
      <c r="AS555" s="886">
        <f t="shared" si="552"/>
        <v>0</v>
      </c>
      <c r="AT555" s="888">
        <f t="shared" si="553"/>
        <v>0</v>
      </c>
      <c r="AU555" s="886">
        <f t="shared" si="554"/>
        <v>0</v>
      </c>
      <c r="AV555" s="886">
        <f t="shared" si="555"/>
        <v>0</v>
      </c>
      <c r="AW555" s="888">
        <f t="shared" si="556"/>
        <v>0</v>
      </c>
      <c r="AX555" s="886">
        <f t="shared" si="557"/>
        <v>0</v>
      </c>
      <c r="AY555" s="886">
        <f t="shared" si="558"/>
        <v>0</v>
      </c>
      <c r="AZ555" s="888">
        <f t="shared" si="559"/>
        <v>0</v>
      </c>
      <c r="BA555" s="884">
        <f t="shared" si="560"/>
        <v>0</v>
      </c>
      <c r="BB555" s="883">
        <f t="shared" si="561"/>
        <v>0</v>
      </c>
      <c r="BC555" s="884">
        <f t="shared" si="562"/>
        <v>0</v>
      </c>
      <c r="BD555" s="883">
        <f t="shared" si="563"/>
        <v>0</v>
      </c>
      <c r="BE555" s="886">
        <f t="shared" si="564"/>
        <v>0</v>
      </c>
      <c r="BF555" s="886">
        <f t="shared" si="565"/>
        <v>0</v>
      </c>
      <c r="BG555" s="888">
        <f t="shared" si="594"/>
        <v>0</v>
      </c>
      <c r="BH555" s="886">
        <f t="shared" si="566"/>
        <v>0</v>
      </c>
      <c r="BI555" s="886">
        <f t="shared" si="567"/>
        <v>0</v>
      </c>
      <c r="BJ555" s="890">
        <f t="shared" si="568"/>
        <v>0</v>
      </c>
      <c r="BK555" s="885">
        <f t="shared" si="569"/>
        <v>0</v>
      </c>
      <c r="BL555" s="885">
        <f t="shared" si="570"/>
        <v>0</v>
      </c>
      <c r="BM555" s="762"/>
      <c r="BN555" s="764"/>
      <c r="BO555" s="643"/>
      <c r="BP555" s="763"/>
      <c r="BQ555" s="764"/>
      <c r="BR555" s="643"/>
      <c r="BS555" s="768">
        <f t="shared" si="571"/>
        <v>0</v>
      </c>
      <c r="BT555" s="768">
        <f t="shared" si="572"/>
        <v>0</v>
      </c>
      <c r="BU555" s="771">
        <f t="shared" si="573"/>
        <v>0</v>
      </c>
      <c r="BV555" s="772"/>
      <c r="BW555" s="640"/>
      <c r="BX555" s="643"/>
      <c r="BY555" s="764"/>
      <c r="BZ555" s="640"/>
      <c r="CA555" s="641"/>
      <c r="CB555" s="772"/>
      <c r="CC555" s="640"/>
      <c r="CD555" s="641"/>
      <c r="CE555" s="773">
        <f t="shared" si="574"/>
        <v>0</v>
      </c>
      <c r="CF555" s="774">
        <f t="shared" si="575"/>
        <v>0</v>
      </c>
      <c r="CG555" s="775">
        <f t="shared" si="576"/>
        <v>0</v>
      </c>
      <c r="CH555" s="772"/>
      <c r="CI555" s="640"/>
      <c r="CJ555" s="776"/>
      <c r="CK555" s="872">
        <v>945</v>
      </c>
      <c r="CL555" s="720">
        <v>960</v>
      </c>
      <c r="CM555" s="764">
        <v>1190</v>
      </c>
      <c r="CN555" s="764">
        <v>1249</v>
      </c>
      <c r="CO555" s="640">
        <v>1428</v>
      </c>
      <c r="CP555" s="639">
        <v>1298</v>
      </c>
      <c r="CQ555" s="877">
        <v>664</v>
      </c>
      <c r="CR555" s="764">
        <v>725</v>
      </c>
      <c r="CS555" s="764">
        <v>662</v>
      </c>
      <c r="CT555" s="764">
        <v>695</v>
      </c>
      <c r="CU555" s="720">
        <v>841</v>
      </c>
      <c r="CV555" s="764">
        <v>933</v>
      </c>
      <c r="CW555" s="640">
        <v>1048</v>
      </c>
      <c r="CX555" s="642">
        <v>981</v>
      </c>
      <c r="CY555" s="877"/>
      <c r="CZ555" s="720"/>
      <c r="DA555" s="646">
        <v>5</v>
      </c>
      <c r="DB555" s="720">
        <v>8</v>
      </c>
      <c r="DC555" s="720">
        <v>13</v>
      </c>
      <c r="DD555" s="640">
        <v>10</v>
      </c>
      <c r="DE555" s="640"/>
      <c r="DF555" s="641"/>
      <c r="DG555" s="892">
        <f t="shared" si="595"/>
        <v>664</v>
      </c>
      <c r="DH555" s="884">
        <f t="shared" si="577"/>
        <v>664</v>
      </c>
      <c r="DI555" s="883">
        <f t="shared" si="596"/>
        <v>725</v>
      </c>
      <c r="DJ555" s="884">
        <f t="shared" si="578"/>
        <v>725</v>
      </c>
      <c r="DK555" s="883">
        <f t="shared" si="597"/>
        <v>657</v>
      </c>
      <c r="DL555" s="884">
        <f t="shared" si="579"/>
        <v>657</v>
      </c>
      <c r="DM555" s="888">
        <f t="shared" si="601"/>
        <v>687</v>
      </c>
      <c r="DN555" s="886">
        <f t="shared" si="580"/>
        <v>687</v>
      </c>
      <c r="DO555" s="886">
        <f t="shared" si="602"/>
        <v>687</v>
      </c>
      <c r="DP555" s="888">
        <f t="shared" si="598"/>
        <v>828</v>
      </c>
      <c r="DQ555" s="886">
        <f t="shared" si="581"/>
        <v>828</v>
      </c>
      <c r="DR555" s="886">
        <f t="shared" si="603"/>
        <v>828</v>
      </c>
      <c r="DS555" s="888">
        <f t="shared" si="599"/>
        <v>923</v>
      </c>
      <c r="DT555" s="886">
        <f t="shared" si="582"/>
        <v>923</v>
      </c>
      <c r="DU555" s="886">
        <f t="shared" si="604"/>
        <v>923</v>
      </c>
      <c r="DV555" s="886">
        <f t="shared" si="583"/>
        <v>923</v>
      </c>
      <c r="DW555" s="888">
        <f t="shared" si="600"/>
        <v>1048</v>
      </c>
      <c r="DX555" s="886">
        <f t="shared" si="584"/>
        <v>1048</v>
      </c>
      <c r="DY555" s="886">
        <f t="shared" si="585"/>
        <v>1048</v>
      </c>
      <c r="DZ555" s="954">
        <f t="shared" ref="DZ555:DZ618" si="605">IF(CX555&gt;0,CX555-DF555,)</f>
        <v>981</v>
      </c>
      <c r="EA555" s="885">
        <f t="shared" si="586"/>
        <v>981</v>
      </c>
      <c r="EB555" s="885">
        <f t="shared" si="587"/>
        <v>981</v>
      </c>
      <c r="EC555" s="772">
        <v>482</v>
      </c>
      <c r="ED555" s="640">
        <v>502</v>
      </c>
      <c r="EE555" s="642">
        <v>478</v>
      </c>
      <c r="EF555" s="764">
        <v>109</v>
      </c>
      <c r="EG555" s="640">
        <v>121</v>
      </c>
      <c r="EH555" s="642">
        <v>116</v>
      </c>
      <c r="EI555" s="774">
        <f t="shared" si="588"/>
        <v>332</v>
      </c>
      <c r="EJ555" s="774">
        <f t="shared" si="589"/>
        <v>425</v>
      </c>
      <c r="EK555" s="775">
        <f t="shared" si="590"/>
        <v>387</v>
      </c>
      <c r="EL555" s="772">
        <v>76</v>
      </c>
      <c r="EM555" s="767">
        <v>92</v>
      </c>
      <c r="EN555" s="642">
        <v>139</v>
      </c>
      <c r="EO555" s="772">
        <v>66</v>
      </c>
      <c r="EP555" s="640">
        <v>88</v>
      </c>
      <c r="EQ555" s="642">
        <v>97</v>
      </c>
      <c r="ER555" s="772">
        <v>191</v>
      </c>
      <c r="ES555" s="640">
        <v>241</v>
      </c>
      <c r="ET555" s="642">
        <v>255</v>
      </c>
      <c r="EU555" s="774">
        <f t="shared" si="591"/>
        <v>354</v>
      </c>
      <c r="EV555" s="774">
        <f t="shared" si="592"/>
        <v>407</v>
      </c>
      <c r="EW555" s="775">
        <f t="shared" si="593"/>
        <v>432</v>
      </c>
      <c r="EX555" s="772">
        <v>112</v>
      </c>
      <c r="EY555" s="767">
        <v>119</v>
      </c>
      <c r="EZ555" s="770">
        <v>87</v>
      </c>
    </row>
    <row r="556" spans="1:156">
      <c r="A556" s="621" t="s">
        <v>76</v>
      </c>
      <c r="B556" s="627" t="s">
        <v>746</v>
      </c>
      <c r="C556" s="846"/>
      <c r="D556" s="628">
        <v>229841</v>
      </c>
      <c r="E556" s="628">
        <v>9</v>
      </c>
      <c r="F556" s="762"/>
      <c r="G556" s="763"/>
      <c r="H556" s="763"/>
      <c r="I556" s="764"/>
      <c r="J556" s="764"/>
      <c r="K556" s="764"/>
      <c r="L556" s="641"/>
      <c r="M556" s="762"/>
      <c r="N556" s="763"/>
      <c r="O556" s="766"/>
      <c r="P556" s="766"/>
      <c r="Q556" s="763"/>
      <c r="R556" s="763"/>
      <c r="S556" s="763"/>
      <c r="T556" s="763"/>
      <c r="U556" s="763"/>
      <c r="V556" s="764"/>
      <c r="W556" s="640"/>
      <c r="X556" s="641"/>
      <c r="Y556" s="762"/>
      <c r="Z556" s="763"/>
      <c r="AA556" s="763"/>
      <c r="AB556" s="763"/>
      <c r="AC556" s="764"/>
      <c r="AD556" s="640"/>
      <c r="AE556" s="763"/>
      <c r="AF556" s="763"/>
      <c r="AG556" s="763"/>
      <c r="AH556" s="764"/>
      <c r="AI556" s="640"/>
      <c r="AJ556" s="641"/>
      <c r="AK556" s="892">
        <f t="shared" si="544"/>
        <v>0</v>
      </c>
      <c r="AL556" s="884">
        <f t="shared" si="545"/>
        <v>0</v>
      </c>
      <c r="AM556" s="883">
        <f t="shared" si="546"/>
        <v>0</v>
      </c>
      <c r="AN556" s="884">
        <f t="shared" si="547"/>
        <v>0</v>
      </c>
      <c r="AO556" s="883">
        <f t="shared" si="548"/>
        <v>0</v>
      </c>
      <c r="AP556" s="884">
        <f t="shared" si="549"/>
        <v>0</v>
      </c>
      <c r="AQ556" s="768">
        <f t="shared" si="550"/>
        <v>0</v>
      </c>
      <c r="AR556" s="883">
        <f t="shared" si="551"/>
        <v>0</v>
      </c>
      <c r="AS556" s="886">
        <f t="shared" si="552"/>
        <v>0</v>
      </c>
      <c r="AT556" s="888">
        <f t="shared" si="553"/>
        <v>0</v>
      </c>
      <c r="AU556" s="886">
        <f t="shared" si="554"/>
        <v>0</v>
      </c>
      <c r="AV556" s="886">
        <f t="shared" si="555"/>
        <v>0</v>
      </c>
      <c r="AW556" s="888">
        <f t="shared" si="556"/>
        <v>0</v>
      </c>
      <c r="AX556" s="886">
        <f t="shared" si="557"/>
        <v>0</v>
      </c>
      <c r="AY556" s="886">
        <f t="shared" si="558"/>
        <v>0</v>
      </c>
      <c r="AZ556" s="888">
        <f t="shared" si="559"/>
        <v>0</v>
      </c>
      <c r="BA556" s="884">
        <f t="shared" si="560"/>
        <v>0</v>
      </c>
      <c r="BB556" s="883">
        <f t="shared" si="561"/>
        <v>0</v>
      </c>
      <c r="BC556" s="884">
        <f t="shared" si="562"/>
        <v>0</v>
      </c>
      <c r="BD556" s="883">
        <f t="shared" si="563"/>
        <v>0</v>
      </c>
      <c r="BE556" s="886">
        <f t="shared" si="564"/>
        <v>0</v>
      </c>
      <c r="BF556" s="886">
        <f t="shared" si="565"/>
        <v>0</v>
      </c>
      <c r="BG556" s="888">
        <f t="shared" si="594"/>
        <v>0</v>
      </c>
      <c r="BH556" s="886">
        <f t="shared" si="566"/>
        <v>0</v>
      </c>
      <c r="BI556" s="886">
        <f t="shared" si="567"/>
        <v>0</v>
      </c>
      <c r="BJ556" s="890">
        <f t="shared" si="568"/>
        <v>0</v>
      </c>
      <c r="BK556" s="885">
        <f t="shared" si="569"/>
        <v>0</v>
      </c>
      <c r="BL556" s="885">
        <f t="shared" si="570"/>
        <v>0</v>
      </c>
      <c r="BM556" s="762"/>
      <c r="BN556" s="764"/>
      <c r="BO556" s="643"/>
      <c r="BP556" s="763"/>
      <c r="BQ556" s="764"/>
      <c r="BR556" s="643"/>
      <c r="BS556" s="768">
        <f t="shared" si="571"/>
        <v>0</v>
      </c>
      <c r="BT556" s="768">
        <f t="shared" si="572"/>
        <v>0</v>
      </c>
      <c r="BU556" s="771">
        <f t="shared" si="573"/>
        <v>0</v>
      </c>
      <c r="BV556" s="772"/>
      <c r="BW556" s="640"/>
      <c r="BX556" s="643"/>
      <c r="BY556" s="764"/>
      <c r="BZ556" s="640"/>
      <c r="CA556" s="641"/>
      <c r="CB556" s="772"/>
      <c r="CC556" s="640"/>
      <c r="CD556" s="641"/>
      <c r="CE556" s="773">
        <f t="shared" si="574"/>
        <v>0</v>
      </c>
      <c r="CF556" s="774">
        <f t="shared" si="575"/>
        <v>0</v>
      </c>
      <c r="CG556" s="775">
        <f t="shared" si="576"/>
        <v>0</v>
      </c>
      <c r="CH556" s="772"/>
      <c r="CI556" s="640"/>
      <c r="CJ556" s="776"/>
      <c r="CK556" s="872">
        <v>1496</v>
      </c>
      <c r="CL556" s="720">
        <v>1570</v>
      </c>
      <c r="CM556" s="764">
        <v>1416</v>
      </c>
      <c r="CN556" s="764">
        <v>1471</v>
      </c>
      <c r="CO556" s="640">
        <v>1614</v>
      </c>
      <c r="CP556" s="639">
        <v>1616</v>
      </c>
      <c r="CQ556" s="877">
        <v>1106</v>
      </c>
      <c r="CR556" s="764">
        <v>1094</v>
      </c>
      <c r="CS556" s="764">
        <v>1013</v>
      </c>
      <c r="CT556" s="764">
        <v>1090</v>
      </c>
      <c r="CU556" s="720">
        <v>1006</v>
      </c>
      <c r="CV556" s="764">
        <v>1035</v>
      </c>
      <c r="CW556" s="640">
        <v>1174</v>
      </c>
      <c r="CX556" s="639">
        <v>1202</v>
      </c>
      <c r="CY556" s="877"/>
      <c r="CZ556" s="720"/>
      <c r="DA556" s="646">
        <v>5</v>
      </c>
      <c r="DB556" s="720">
        <v>8</v>
      </c>
      <c r="DC556" s="720">
        <v>17</v>
      </c>
      <c r="DD556" s="640">
        <v>7</v>
      </c>
      <c r="DE556" s="640"/>
      <c r="DF556" s="641"/>
      <c r="DG556" s="892">
        <f t="shared" si="595"/>
        <v>1106</v>
      </c>
      <c r="DH556" s="884">
        <f t="shared" si="577"/>
        <v>1106</v>
      </c>
      <c r="DI556" s="883">
        <f t="shared" si="596"/>
        <v>1094</v>
      </c>
      <c r="DJ556" s="884">
        <f t="shared" si="578"/>
        <v>1094</v>
      </c>
      <c r="DK556" s="883">
        <f t="shared" si="597"/>
        <v>1008</v>
      </c>
      <c r="DL556" s="884">
        <f t="shared" si="579"/>
        <v>1008</v>
      </c>
      <c r="DM556" s="888">
        <f t="shared" si="601"/>
        <v>1082</v>
      </c>
      <c r="DN556" s="886">
        <f t="shared" si="580"/>
        <v>1082</v>
      </c>
      <c r="DO556" s="886">
        <f t="shared" si="602"/>
        <v>1082</v>
      </c>
      <c r="DP556" s="888">
        <f t="shared" si="598"/>
        <v>989</v>
      </c>
      <c r="DQ556" s="886">
        <f t="shared" si="581"/>
        <v>989</v>
      </c>
      <c r="DR556" s="886">
        <f t="shared" si="603"/>
        <v>989</v>
      </c>
      <c r="DS556" s="888">
        <f t="shared" si="599"/>
        <v>1028</v>
      </c>
      <c r="DT556" s="886">
        <f t="shared" si="582"/>
        <v>1028</v>
      </c>
      <c r="DU556" s="886">
        <f t="shared" si="604"/>
        <v>1028</v>
      </c>
      <c r="DV556" s="886">
        <f t="shared" si="583"/>
        <v>1028</v>
      </c>
      <c r="DW556" s="888">
        <f t="shared" si="600"/>
        <v>1174</v>
      </c>
      <c r="DX556" s="886">
        <f t="shared" si="584"/>
        <v>1174</v>
      </c>
      <c r="DY556" s="886">
        <f t="shared" si="585"/>
        <v>1174</v>
      </c>
      <c r="DZ556" s="954">
        <f t="shared" si="605"/>
        <v>1202</v>
      </c>
      <c r="EA556" s="885">
        <f t="shared" si="586"/>
        <v>1202</v>
      </c>
      <c r="EB556" s="885">
        <f t="shared" si="587"/>
        <v>1202</v>
      </c>
      <c r="EC556" s="772">
        <v>624</v>
      </c>
      <c r="ED556" s="640">
        <v>657</v>
      </c>
      <c r="EE556" s="642">
        <v>682</v>
      </c>
      <c r="EF556" s="764">
        <v>116</v>
      </c>
      <c r="EG556" s="640">
        <v>151</v>
      </c>
      <c r="EH556" s="642">
        <v>164</v>
      </c>
      <c r="EI556" s="774">
        <f t="shared" si="588"/>
        <v>288</v>
      </c>
      <c r="EJ556" s="774">
        <f t="shared" si="589"/>
        <v>366</v>
      </c>
      <c r="EK556" s="775">
        <f t="shared" si="590"/>
        <v>356</v>
      </c>
      <c r="EL556" s="772">
        <v>148</v>
      </c>
      <c r="EM556" s="767">
        <v>141</v>
      </c>
      <c r="EN556" s="642">
        <v>149</v>
      </c>
      <c r="EO556" s="772">
        <v>179</v>
      </c>
      <c r="EP556" s="640">
        <v>153</v>
      </c>
      <c r="EQ556" s="642">
        <v>165</v>
      </c>
      <c r="ER556" s="772">
        <v>380</v>
      </c>
      <c r="ES556" s="640">
        <v>345</v>
      </c>
      <c r="ET556" s="642">
        <v>358</v>
      </c>
      <c r="EU556" s="774">
        <f t="shared" si="591"/>
        <v>375</v>
      </c>
      <c r="EV556" s="774">
        <f t="shared" si="592"/>
        <v>350</v>
      </c>
      <c r="EW556" s="775">
        <f t="shared" si="593"/>
        <v>356</v>
      </c>
      <c r="EX556" s="772">
        <v>221</v>
      </c>
      <c r="EY556" s="767">
        <v>234</v>
      </c>
      <c r="EZ556" s="770">
        <v>225</v>
      </c>
    </row>
    <row r="557" spans="1:156">
      <c r="A557" s="621" t="s">
        <v>76</v>
      </c>
      <c r="B557" s="627" t="s">
        <v>747</v>
      </c>
      <c r="C557" s="846"/>
      <c r="D557" s="628">
        <v>223922</v>
      </c>
      <c r="E557" s="628">
        <v>10</v>
      </c>
      <c r="F557" s="762"/>
      <c r="G557" s="763"/>
      <c r="H557" s="763"/>
      <c r="I557" s="764"/>
      <c r="J557" s="764"/>
      <c r="K557" s="764"/>
      <c r="L557" s="641"/>
      <c r="M557" s="762"/>
      <c r="N557" s="763"/>
      <c r="O557" s="766"/>
      <c r="P557" s="766"/>
      <c r="Q557" s="763"/>
      <c r="R557" s="763"/>
      <c r="S557" s="763"/>
      <c r="T557" s="763"/>
      <c r="U557" s="763"/>
      <c r="V557" s="764"/>
      <c r="W557" s="640"/>
      <c r="X557" s="641"/>
      <c r="Y557" s="762"/>
      <c r="Z557" s="763"/>
      <c r="AA557" s="763"/>
      <c r="AB557" s="763"/>
      <c r="AC557" s="764"/>
      <c r="AD557" s="640"/>
      <c r="AE557" s="763"/>
      <c r="AF557" s="763"/>
      <c r="AG557" s="763"/>
      <c r="AH557" s="764"/>
      <c r="AI557" s="640"/>
      <c r="AJ557" s="641"/>
      <c r="AK557" s="892">
        <f t="shared" si="544"/>
        <v>0</v>
      </c>
      <c r="AL557" s="884">
        <f t="shared" si="545"/>
        <v>0</v>
      </c>
      <c r="AM557" s="883">
        <f t="shared" si="546"/>
        <v>0</v>
      </c>
      <c r="AN557" s="884">
        <f t="shared" si="547"/>
        <v>0</v>
      </c>
      <c r="AO557" s="883">
        <f t="shared" si="548"/>
        <v>0</v>
      </c>
      <c r="AP557" s="884">
        <f t="shared" si="549"/>
        <v>0</v>
      </c>
      <c r="AQ557" s="768">
        <f t="shared" si="550"/>
        <v>0</v>
      </c>
      <c r="AR557" s="883">
        <f t="shared" si="551"/>
        <v>0</v>
      </c>
      <c r="AS557" s="886">
        <f t="shared" si="552"/>
        <v>0</v>
      </c>
      <c r="AT557" s="888">
        <f t="shared" si="553"/>
        <v>0</v>
      </c>
      <c r="AU557" s="886">
        <f t="shared" si="554"/>
        <v>0</v>
      </c>
      <c r="AV557" s="886">
        <f t="shared" si="555"/>
        <v>0</v>
      </c>
      <c r="AW557" s="888">
        <f t="shared" si="556"/>
        <v>0</v>
      </c>
      <c r="AX557" s="886">
        <f t="shared" si="557"/>
        <v>0</v>
      </c>
      <c r="AY557" s="886">
        <f t="shared" si="558"/>
        <v>0</v>
      </c>
      <c r="AZ557" s="888">
        <f t="shared" si="559"/>
        <v>0</v>
      </c>
      <c r="BA557" s="884">
        <f t="shared" si="560"/>
        <v>0</v>
      </c>
      <c r="BB557" s="883">
        <f t="shared" si="561"/>
        <v>0</v>
      </c>
      <c r="BC557" s="884">
        <f t="shared" si="562"/>
        <v>0</v>
      </c>
      <c r="BD557" s="883">
        <f t="shared" si="563"/>
        <v>0</v>
      </c>
      <c r="BE557" s="886">
        <f t="shared" si="564"/>
        <v>0</v>
      </c>
      <c r="BF557" s="886">
        <f t="shared" si="565"/>
        <v>0</v>
      </c>
      <c r="BG557" s="888">
        <f t="shared" si="594"/>
        <v>0</v>
      </c>
      <c r="BH557" s="886">
        <f t="shared" si="566"/>
        <v>0</v>
      </c>
      <c r="BI557" s="886">
        <f t="shared" si="567"/>
        <v>0</v>
      </c>
      <c r="BJ557" s="890">
        <f t="shared" si="568"/>
        <v>0</v>
      </c>
      <c r="BK557" s="885">
        <f t="shared" si="569"/>
        <v>0</v>
      </c>
      <c r="BL557" s="885">
        <f t="shared" si="570"/>
        <v>0</v>
      </c>
      <c r="BM557" s="762"/>
      <c r="BN557" s="764"/>
      <c r="BO557" s="643"/>
      <c r="BP557" s="763"/>
      <c r="BQ557" s="764"/>
      <c r="BR557" s="643"/>
      <c r="BS557" s="768">
        <f t="shared" si="571"/>
        <v>0</v>
      </c>
      <c r="BT557" s="768">
        <f t="shared" si="572"/>
        <v>0</v>
      </c>
      <c r="BU557" s="771">
        <f t="shared" si="573"/>
        <v>0</v>
      </c>
      <c r="BV557" s="772"/>
      <c r="BW557" s="640"/>
      <c r="BX557" s="643"/>
      <c r="BY557" s="764"/>
      <c r="BZ557" s="640"/>
      <c r="CA557" s="641"/>
      <c r="CB557" s="772"/>
      <c r="CC557" s="640"/>
      <c r="CD557" s="641"/>
      <c r="CE557" s="773">
        <f t="shared" si="574"/>
        <v>0</v>
      </c>
      <c r="CF557" s="774">
        <f t="shared" si="575"/>
        <v>0</v>
      </c>
      <c r="CG557" s="775">
        <f t="shared" si="576"/>
        <v>0</v>
      </c>
      <c r="CH557" s="772"/>
      <c r="CI557" s="640"/>
      <c r="CJ557" s="776"/>
      <c r="CK557" s="872">
        <v>493</v>
      </c>
      <c r="CL557" s="720">
        <v>261</v>
      </c>
      <c r="CM557" s="764">
        <v>279</v>
      </c>
      <c r="CN557" s="764">
        <v>302</v>
      </c>
      <c r="CO557" s="640">
        <v>354</v>
      </c>
      <c r="CP557" s="642">
        <v>305</v>
      </c>
      <c r="CQ557" s="877">
        <v>168</v>
      </c>
      <c r="CR557" s="764">
        <v>208</v>
      </c>
      <c r="CS557" s="764">
        <v>226</v>
      </c>
      <c r="CT557" s="764">
        <v>185</v>
      </c>
      <c r="CU557" s="720">
        <v>225</v>
      </c>
      <c r="CV557" s="764">
        <v>250</v>
      </c>
      <c r="CW557" s="640">
        <v>255</v>
      </c>
      <c r="CX557" s="642">
        <v>243</v>
      </c>
      <c r="CY557" s="877"/>
      <c r="CZ557" s="720"/>
      <c r="DA557" s="646">
        <v>0</v>
      </c>
      <c r="DB557" s="720">
        <v>1</v>
      </c>
      <c r="DC557" s="720">
        <v>2</v>
      </c>
      <c r="DD557" s="640">
        <v>0</v>
      </c>
      <c r="DE557" s="640"/>
      <c r="DF557" s="641"/>
      <c r="DG557" s="892">
        <f t="shared" si="595"/>
        <v>168</v>
      </c>
      <c r="DH557" s="884">
        <f t="shared" si="577"/>
        <v>168</v>
      </c>
      <c r="DI557" s="883">
        <f t="shared" si="596"/>
        <v>208</v>
      </c>
      <c r="DJ557" s="884">
        <f t="shared" si="578"/>
        <v>208</v>
      </c>
      <c r="DK557" s="883">
        <f t="shared" si="597"/>
        <v>226</v>
      </c>
      <c r="DL557" s="884">
        <f t="shared" si="579"/>
        <v>226</v>
      </c>
      <c r="DM557" s="888">
        <f t="shared" si="601"/>
        <v>184</v>
      </c>
      <c r="DN557" s="886">
        <f t="shared" si="580"/>
        <v>184</v>
      </c>
      <c r="DO557" s="886">
        <f t="shared" si="602"/>
        <v>184</v>
      </c>
      <c r="DP557" s="888">
        <f t="shared" si="598"/>
        <v>223</v>
      </c>
      <c r="DQ557" s="886">
        <f t="shared" si="581"/>
        <v>223</v>
      </c>
      <c r="DR557" s="886">
        <f t="shared" si="603"/>
        <v>223</v>
      </c>
      <c r="DS557" s="888">
        <f t="shared" si="599"/>
        <v>250</v>
      </c>
      <c r="DT557" s="886">
        <f t="shared" si="582"/>
        <v>250</v>
      </c>
      <c r="DU557" s="886">
        <f t="shared" si="604"/>
        <v>250</v>
      </c>
      <c r="DV557" s="886">
        <f t="shared" si="583"/>
        <v>250</v>
      </c>
      <c r="DW557" s="888">
        <f t="shared" si="600"/>
        <v>255</v>
      </c>
      <c r="DX557" s="886">
        <f t="shared" si="584"/>
        <v>255</v>
      </c>
      <c r="DY557" s="886">
        <f t="shared" si="585"/>
        <v>255</v>
      </c>
      <c r="DZ557" s="954">
        <f t="shared" si="605"/>
        <v>243</v>
      </c>
      <c r="EA557" s="885">
        <f t="shared" si="586"/>
        <v>243</v>
      </c>
      <c r="EB557" s="885">
        <f t="shared" si="587"/>
        <v>243</v>
      </c>
      <c r="EC557" s="772">
        <v>113</v>
      </c>
      <c r="ED557" s="640">
        <v>109</v>
      </c>
      <c r="EE557" s="642">
        <v>89</v>
      </c>
      <c r="EF557" s="764">
        <v>46</v>
      </c>
      <c r="EG557" s="640">
        <v>45</v>
      </c>
      <c r="EH557" s="642">
        <v>38</v>
      </c>
      <c r="EI557" s="774">
        <f t="shared" si="588"/>
        <v>91</v>
      </c>
      <c r="EJ557" s="774">
        <f t="shared" si="589"/>
        <v>101</v>
      </c>
      <c r="EK557" s="775">
        <f t="shared" si="590"/>
        <v>116</v>
      </c>
      <c r="EL557" s="772">
        <v>64</v>
      </c>
      <c r="EM557" s="767">
        <v>63</v>
      </c>
      <c r="EN557" s="642">
        <v>65</v>
      </c>
      <c r="EO557" s="772">
        <v>5</v>
      </c>
      <c r="EP557" s="640">
        <v>11</v>
      </c>
      <c r="EQ557" s="642">
        <v>11</v>
      </c>
      <c r="ER557" s="772">
        <v>51</v>
      </c>
      <c r="ES557" s="640">
        <v>78</v>
      </c>
      <c r="ET557" s="642">
        <v>76</v>
      </c>
      <c r="EU557" s="774">
        <f t="shared" si="591"/>
        <v>64</v>
      </c>
      <c r="EV557" s="774">
        <f t="shared" si="592"/>
        <v>71</v>
      </c>
      <c r="EW557" s="775">
        <f t="shared" si="593"/>
        <v>98</v>
      </c>
      <c r="EX557" s="772">
        <v>66</v>
      </c>
      <c r="EY557" s="767">
        <v>66</v>
      </c>
      <c r="EZ557" s="770">
        <v>85</v>
      </c>
    </row>
    <row r="558" spans="1:156">
      <c r="A558" s="621" t="s">
        <v>76</v>
      </c>
      <c r="B558" s="627" t="s">
        <v>748</v>
      </c>
      <c r="C558" s="846"/>
      <c r="D558" s="628">
        <v>224891</v>
      </c>
      <c r="E558" s="628">
        <v>10</v>
      </c>
      <c r="F558" s="762"/>
      <c r="G558" s="763"/>
      <c r="H558" s="763"/>
      <c r="I558" s="764"/>
      <c r="J558" s="764"/>
      <c r="K558" s="764"/>
      <c r="L558" s="641"/>
      <c r="M558" s="762"/>
      <c r="N558" s="763"/>
      <c r="O558" s="766"/>
      <c r="P558" s="766"/>
      <c r="Q558" s="763"/>
      <c r="R558" s="763"/>
      <c r="S558" s="763"/>
      <c r="T558" s="763"/>
      <c r="U558" s="763"/>
      <c r="V558" s="764"/>
      <c r="W558" s="640"/>
      <c r="X558" s="641"/>
      <c r="Y558" s="762"/>
      <c r="Z558" s="763"/>
      <c r="AA558" s="763"/>
      <c r="AB558" s="763"/>
      <c r="AC558" s="764"/>
      <c r="AD558" s="640"/>
      <c r="AE558" s="763"/>
      <c r="AF558" s="763"/>
      <c r="AG558" s="763"/>
      <c r="AH558" s="764"/>
      <c r="AI558" s="640"/>
      <c r="AJ558" s="641"/>
      <c r="AK558" s="892">
        <f t="shared" si="544"/>
        <v>0</v>
      </c>
      <c r="AL558" s="884">
        <f t="shared" si="545"/>
        <v>0</v>
      </c>
      <c r="AM558" s="883">
        <f t="shared" si="546"/>
        <v>0</v>
      </c>
      <c r="AN558" s="884">
        <f t="shared" si="547"/>
        <v>0</v>
      </c>
      <c r="AO558" s="883">
        <f t="shared" si="548"/>
        <v>0</v>
      </c>
      <c r="AP558" s="884">
        <f t="shared" si="549"/>
        <v>0</v>
      </c>
      <c r="AQ558" s="768">
        <f t="shared" si="550"/>
        <v>0</v>
      </c>
      <c r="AR558" s="883">
        <f t="shared" si="551"/>
        <v>0</v>
      </c>
      <c r="AS558" s="886">
        <f t="shared" si="552"/>
        <v>0</v>
      </c>
      <c r="AT558" s="888">
        <f t="shared" si="553"/>
        <v>0</v>
      </c>
      <c r="AU558" s="886">
        <f t="shared" si="554"/>
        <v>0</v>
      </c>
      <c r="AV558" s="886">
        <f t="shared" si="555"/>
        <v>0</v>
      </c>
      <c r="AW558" s="888">
        <f t="shared" si="556"/>
        <v>0</v>
      </c>
      <c r="AX558" s="886">
        <f t="shared" si="557"/>
        <v>0</v>
      </c>
      <c r="AY558" s="886">
        <f t="shared" si="558"/>
        <v>0</v>
      </c>
      <c r="AZ558" s="888">
        <f t="shared" si="559"/>
        <v>0</v>
      </c>
      <c r="BA558" s="884">
        <f t="shared" si="560"/>
        <v>0</v>
      </c>
      <c r="BB558" s="883">
        <f t="shared" si="561"/>
        <v>0</v>
      </c>
      <c r="BC558" s="884">
        <f t="shared" si="562"/>
        <v>0</v>
      </c>
      <c r="BD558" s="883">
        <f t="shared" si="563"/>
        <v>0</v>
      </c>
      <c r="BE558" s="886">
        <f t="shared" si="564"/>
        <v>0</v>
      </c>
      <c r="BF558" s="886">
        <f t="shared" si="565"/>
        <v>0</v>
      </c>
      <c r="BG558" s="888">
        <f t="shared" si="594"/>
        <v>0</v>
      </c>
      <c r="BH558" s="886">
        <f t="shared" si="566"/>
        <v>0</v>
      </c>
      <c r="BI558" s="886">
        <f t="shared" si="567"/>
        <v>0</v>
      </c>
      <c r="BJ558" s="890">
        <f t="shared" si="568"/>
        <v>0</v>
      </c>
      <c r="BK558" s="885">
        <f t="shared" si="569"/>
        <v>0</v>
      </c>
      <c r="BL558" s="885">
        <f t="shared" si="570"/>
        <v>0</v>
      </c>
      <c r="BM558" s="762"/>
      <c r="BN558" s="764"/>
      <c r="BO558" s="643"/>
      <c r="BP558" s="763"/>
      <c r="BQ558" s="764"/>
      <c r="BR558" s="643"/>
      <c r="BS558" s="768">
        <f t="shared" si="571"/>
        <v>0</v>
      </c>
      <c r="BT558" s="768">
        <f t="shared" si="572"/>
        <v>0</v>
      </c>
      <c r="BU558" s="771">
        <f t="shared" si="573"/>
        <v>0</v>
      </c>
      <c r="BV558" s="772"/>
      <c r="BW558" s="640"/>
      <c r="BX558" s="643"/>
      <c r="BY558" s="764"/>
      <c r="BZ558" s="640"/>
      <c r="CA558" s="641"/>
      <c r="CB558" s="772"/>
      <c r="CC558" s="640"/>
      <c r="CD558" s="641"/>
      <c r="CE558" s="773">
        <f t="shared" si="574"/>
        <v>0</v>
      </c>
      <c r="CF558" s="774">
        <f t="shared" si="575"/>
        <v>0</v>
      </c>
      <c r="CG558" s="775">
        <f t="shared" si="576"/>
        <v>0</v>
      </c>
      <c r="CH558" s="772"/>
      <c r="CI558" s="640"/>
      <c r="CJ558" s="776"/>
      <c r="CK558" s="872">
        <v>241</v>
      </c>
      <c r="CL558" s="720">
        <v>331</v>
      </c>
      <c r="CM558" s="764">
        <v>271</v>
      </c>
      <c r="CN558" s="764">
        <v>297</v>
      </c>
      <c r="CO558" s="640">
        <v>299</v>
      </c>
      <c r="CP558" s="642">
        <v>307</v>
      </c>
      <c r="CQ558" s="877">
        <v>230</v>
      </c>
      <c r="CR558" s="764">
        <v>231</v>
      </c>
      <c r="CS558" s="764">
        <v>172</v>
      </c>
      <c r="CT558" s="764">
        <v>266</v>
      </c>
      <c r="CU558" s="720">
        <v>210</v>
      </c>
      <c r="CV558" s="764">
        <v>234</v>
      </c>
      <c r="CW558" s="640">
        <v>246</v>
      </c>
      <c r="CX558" s="642">
        <v>257</v>
      </c>
      <c r="CY558" s="877"/>
      <c r="CZ558" s="720"/>
      <c r="DA558" s="646">
        <v>0</v>
      </c>
      <c r="DB558" s="720">
        <v>1</v>
      </c>
      <c r="DC558" s="720">
        <v>1</v>
      </c>
      <c r="DD558" s="640">
        <v>3</v>
      </c>
      <c r="DE558" s="640"/>
      <c r="DF558" s="641"/>
      <c r="DG558" s="892">
        <f t="shared" si="595"/>
        <v>230</v>
      </c>
      <c r="DH558" s="884">
        <f t="shared" si="577"/>
        <v>230</v>
      </c>
      <c r="DI558" s="883">
        <f t="shared" si="596"/>
        <v>231</v>
      </c>
      <c r="DJ558" s="884">
        <f t="shared" si="578"/>
        <v>231</v>
      </c>
      <c r="DK558" s="883">
        <f t="shared" si="597"/>
        <v>172</v>
      </c>
      <c r="DL558" s="884">
        <f t="shared" si="579"/>
        <v>172</v>
      </c>
      <c r="DM558" s="888">
        <f t="shared" si="601"/>
        <v>265</v>
      </c>
      <c r="DN558" s="886">
        <f t="shared" si="580"/>
        <v>265</v>
      </c>
      <c r="DO558" s="886">
        <f t="shared" si="602"/>
        <v>265</v>
      </c>
      <c r="DP558" s="888">
        <f t="shared" si="598"/>
        <v>209</v>
      </c>
      <c r="DQ558" s="886">
        <f t="shared" si="581"/>
        <v>209</v>
      </c>
      <c r="DR558" s="886">
        <f t="shared" si="603"/>
        <v>209</v>
      </c>
      <c r="DS558" s="888">
        <f t="shared" si="599"/>
        <v>231</v>
      </c>
      <c r="DT558" s="886">
        <f t="shared" si="582"/>
        <v>231</v>
      </c>
      <c r="DU558" s="886">
        <f t="shared" si="604"/>
        <v>231</v>
      </c>
      <c r="DV558" s="886">
        <f t="shared" si="583"/>
        <v>231</v>
      </c>
      <c r="DW558" s="888">
        <f t="shared" si="600"/>
        <v>246</v>
      </c>
      <c r="DX558" s="886">
        <f t="shared" si="584"/>
        <v>246</v>
      </c>
      <c r="DY558" s="886">
        <f t="shared" si="585"/>
        <v>246</v>
      </c>
      <c r="DZ558" s="954">
        <f t="shared" si="605"/>
        <v>257</v>
      </c>
      <c r="EA558" s="885">
        <f t="shared" si="586"/>
        <v>257</v>
      </c>
      <c r="EB558" s="885">
        <f t="shared" si="587"/>
        <v>257</v>
      </c>
      <c r="EC558" s="772">
        <v>104</v>
      </c>
      <c r="ED558" s="640">
        <v>125</v>
      </c>
      <c r="EE558" s="642">
        <v>102</v>
      </c>
      <c r="EF558" s="764">
        <v>31</v>
      </c>
      <c r="EG558" s="640">
        <v>28</v>
      </c>
      <c r="EH558" s="642">
        <v>31</v>
      </c>
      <c r="EI558" s="774">
        <f t="shared" si="588"/>
        <v>96</v>
      </c>
      <c r="EJ558" s="774">
        <f t="shared" si="589"/>
        <v>93</v>
      </c>
      <c r="EK558" s="775">
        <f t="shared" si="590"/>
        <v>124</v>
      </c>
      <c r="EL558" s="772">
        <v>40</v>
      </c>
      <c r="EM558" s="767">
        <v>42</v>
      </c>
      <c r="EN558" s="642">
        <v>50</v>
      </c>
      <c r="EO558" s="772">
        <v>12</v>
      </c>
      <c r="EP558" s="640">
        <v>12</v>
      </c>
      <c r="EQ558" s="642">
        <v>5</v>
      </c>
      <c r="ER558" s="772">
        <v>70</v>
      </c>
      <c r="ES558" s="640">
        <v>36</v>
      </c>
      <c r="ET558" s="642">
        <v>64</v>
      </c>
      <c r="EU558" s="774">
        <f t="shared" si="591"/>
        <v>143</v>
      </c>
      <c r="EV558" s="774">
        <f t="shared" si="592"/>
        <v>119</v>
      </c>
      <c r="EW558" s="775">
        <f t="shared" si="593"/>
        <v>112</v>
      </c>
      <c r="EX558" s="772">
        <v>68</v>
      </c>
      <c r="EY558" s="767">
        <v>61</v>
      </c>
      <c r="EZ558" s="770">
        <v>44</v>
      </c>
    </row>
    <row r="559" spans="1:156">
      <c r="A559" s="621" t="s">
        <v>76</v>
      </c>
      <c r="B559" s="627" t="s">
        <v>749</v>
      </c>
      <c r="C559" s="846"/>
      <c r="D559" s="628">
        <v>224961</v>
      </c>
      <c r="E559" s="628">
        <v>10</v>
      </c>
      <c r="F559" s="762"/>
      <c r="G559" s="763"/>
      <c r="H559" s="763"/>
      <c r="I559" s="764"/>
      <c r="J559" s="764"/>
      <c r="K559" s="764"/>
      <c r="L559" s="641"/>
      <c r="M559" s="762"/>
      <c r="N559" s="763"/>
      <c r="O559" s="766"/>
      <c r="P559" s="766"/>
      <c r="Q559" s="763"/>
      <c r="R559" s="763"/>
      <c r="S559" s="763"/>
      <c r="T559" s="763"/>
      <c r="U559" s="763"/>
      <c r="V559" s="764"/>
      <c r="W559" s="640"/>
      <c r="X559" s="641"/>
      <c r="Y559" s="762"/>
      <c r="Z559" s="763"/>
      <c r="AA559" s="763"/>
      <c r="AB559" s="763"/>
      <c r="AC559" s="764"/>
      <c r="AD559" s="640"/>
      <c r="AE559" s="763"/>
      <c r="AF559" s="763"/>
      <c r="AG559" s="763"/>
      <c r="AH559" s="764"/>
      <c r="AI559" s="640"/>
      <c r="AJ559" s="641"/>
      <c r="AK559" s="892">
        <f t="shared" si="544"/>
        <v>0</v>
      </c>
      <c r="AL559" s="884">
        <f t="shared" si="545"/>
        <v>0</v>
      </c>
      <c r="AM559" s="883">
        <f t="shared" si="546"/>
        <v>0</v>
      </c>
      <c r="AN559" s="884">
        <f t="shared" si="547"/>
        <v>0</v>
      </c>
      <c r="AO559" s="883">
        <f t="shared" si="548"/>
        <v>0</v>
      </c>
      <c r="AP559" s="884">
        <f t="shared" si="549"/>
        <v>0</v>
      </c>
      <c r="AQ559" s="768">
        <f t="shared" si="550"/>
        <v>0</v>
      </c>
      <c r="AR559" s="883">
        <f t="shared" si="551"/>
        <v>0</v>
      </c>
      <c r="AS559" s="886">
        <f t="shared" si="552"/>
        <v>0</v>
      </c>
      <c r="AT559" s="888">
        <f t="shared" si="553"/>
        <v>0</v>
      </c>
      <c r="AU559" s="886">
        <f t="shared" si="554"/>
        <v>0</v>
      </c>
      <c r="AV559" s="886">
        <f t="shared" si="555"/>
        <v>0</v>
      </c>
      <c r="AW559" s="888">
        <f t="shared" si="556"/>
        <v>0</v>
      </c>
      <c r="AX559" s="886">
        <f t="shared" si="557"/>
        <v>0</v>
      </c>
      <c r="AY559" s="886">
        <f t="shared" si="558"/>
        <v>0</v>
      </c>
      <c r="AZ559" s="888">
        <f t="shared" si="559"/>
        <v>0</v>
      </c>
      <c r="BA559" s="884">
        <f t="shared" si="560"/>
        <v>0</v>
      </c>
      <c r="BB559" s="883">
        <f t="shared" si="561"/>
        <v>0</v>
      </c>
      <c r="BC559" s="884">
        <f t="shared" si="562"/>
        <v>0</v>
      </c>
      <c r="BD559" s="883">
        <f t="shared" si="563"/>
        <v>0</v>
      </c>
      <c r="BE559" s="886">
        <f t="shared" si="564"/>
        <v>0</v>
      </c>
      <c r="BF559" s="886">
        <f t="shared" si="565"/>
        <v>0</v>
      </c>
      <c r="BG559" s="888">
        <f t="shared" si="594"/>
        <v>0</v>
      </c>
      <c r="BH559" s="886">
        <f t="shared" si="566"/>
        <v>0</v>
      </c>
      <c r="BI559" s="886">
        <f t="shared" si="567"/>
        <v>0</v>
      </c>
      <c r="BJ559" s="890">
        <f t="shared" si="568"/>
        <v>0</v>
      </c>
      <c r="BK559" s="885">
        <f t="shared" si="569"/>
        <v>0</v>
      </c>
      <c r="BL559" s="885">
        <f t="shared" si="570"/>
        <v>0</v>
      </c>
      <c r="BM559" s="762"/>
      <c r="BN559" s="764"/>
      <c r="BO559" s="643"/>
      <c r="BP559" s="763"/>
      <c r="BQ559" s="764"/>
      <c r="BR559" s="643"/>
      <c r="BS559" s="768">
        <f t="shared" si="571"/>
        <v>0</v>
      </c>
      <c r="BT559" s="768">
        <f t="shared" si="572"/>
        <v>0</v>
      </c>
      <c r="BU559" s="771">
        <f t="shared" si="573"/>
        <v>0</v>
      </c>
      <c r="BV559" s="772"/>
      <c r="BW559" s="640"/>
      <c r="BX559" s="643"/>
      <c r="BY559" s="764"/>
      <c r="BZ559" s="640"/>
      <c r="CA559" s="641"/>
      <c r="CB559" s="772"/>
      <c r="CC559" s="640"/>
      <c r="CD559" s="641"/>
      <c r="CE559" s="773">
        <f t="shared" si="574"/>
        <v>0</v>
      </c>
      <c r="CF559" s="774">
        <f t="shared" si="575"/>
        <v>0</v>
      </c>
      <c r="CG559" s="775">
        <f t="shared" si="576"/>
        <v>0</v>
      </c>
      <c r="CH559" s="772"/>
      <c r="CI559" s="640"/>
      <c r="CJ559" s="776"/>
      <c r="CK559" s="872">
        <v>344</v>
      </c>
      <c r="CL559" s="720">
        <v>385</v>
      </c>
      <c r="CM559" s="764">
        <v>314</v>
      </c>
      <c r="CN559" s="764">
        <v>352</v>
      </c>
      <c r="CO559" s="640">
        <v>365</v>
      </c>
      <c r="CP559" s="642">
        <v>381</v>
      </c>
      <c r="CQ559" s="877">
        <v>268</v>
      </c>
      <c r="CR559" s="764">
        <v>368</v>
      </c>
      <c r="CS559" s="764">
        <v>203</v>
      </c>
      <c r="CT559" s="764">
        <v>220</v>
      </c>
      <c r="CU559" s="720">
        <v>183</v>
      </c>
      <c r="CV559" s="764">
        <v>197</v>
      </c>
      <c r="CW559" s="640">
        <v>203</v>
      </c>
      <c r="CX559" s="642">
        <v>234</v>
      </c>
      <c r="CY559" s="877"/>
      <c r="CZ559" s="720"/>
      <c r="DA559" s="646">
        <v>0</v>
      </c>
      <c r="DB559" s="720">
        <v>1</v>
      </c>
      <c r="DC559" s="720">
        <v>3</v>
      </c>
      <c r="DD559" s="640">
        <v>2</v>
      </c>
      <c r="DE559" s="640"/>
      <c r="DF559" s="641"/>
      <c r="DG559" s="892">
        <f t="shared" si="595"/>
        <v>268</v>
      </c>
      <c r="DH559" s="884">
        <f t="shared" si="577"/>
        <v>268</v>
      </c>
      <c r="DI559" s="883">
        <f t="shared" si="596"/>
        <v>368</v>
      </c>
      <c r="DJ559" s="884">
        <f t="shared" si="578"/>
        <v>368</v>
      </c>
      <c r="DK559" s="883">
        <f t="shared" si="597"/>
        <v>203</v>
      </c>
      <c r="DL559" s="884">
        <f t="shared" si="579"/>
        <v>203</v>
      </c>
      <c r="DM559" s="888">
        <f t="shared" si="601"/>
        <v>219</v>
      </c>
      <c r="DN559" s="886">
        <f t="shared" si="580"/>
        <v>219</v>
      </c>
      <c r="DO559" s="886">
        <f t="shared" si="602"/>
        <v>219</v>
      </c>
      <c r="DP559" s="888">
        <f t="shared" si="598"/>
        <v>180</v>
      </c>
      <c r="DQ559" s="886">
        <f t="shared" si="581"/>
        <v>180</v>
      </c>
      <c r="DR559" s="886">
        <f t="shared" si="603"/>
        <v>180</v>
      </c>
      <c r="DS559" s="888">
        <f t="shared" si="599"/>
        <v>195</v>
      </c>
      <c r="DT559" s="886">
        <f t="shared" si="582"/>
        <v>195</v>
      </c>
      <c r="DU559" s="886">
        <f t="shared" si="604"/>
        <v>195</v>
      </c>
      <c r="DV559" s="886">
        <f t="shared" si="583"/>
        <v>195</v>
      </c>
      <c r="DW559" s="888">
        <f t="shared" si="600"/>
        <v>203</v>
      </c>
      <c r="DX559" s="886">
        <f t="shared" si="584"/>
        <v>203</v>
      </c>
      <c r="DY559" s="886">
        <f t="shared" si="585"/>
        <v>203</v>
      </c>
      <c r="DZ559" s="954">
        <f t="shared" si="605"/>
        <v>234</v>
      </c>
      <c r="EA559" s="885">
        <f t="shared" si="586"/>
        <v>234</v>
      </c>
      <c r="EB559" s="885">
        <f t="shared" si="587"/>
        <v>234</v>
      </c>
      <c r="EC559" s="772">
        <v>95</v>
      </c>
      <c r="ED559" s="640">
        <v>110</v>
      </c>
      <c r="EE559" s="642">
        <v>102</v>
      </c>
      <c r="EF559" s="764">
        <v>28</v>
      </c>
      <c r="EG559" s="640">
        <v>16</v>
      </c>
      <c r="EH559" s="642">
        <v>15</v>
      </c>
      <c r="EI559" s="774">
        <f t="shared" si="588"/>
        <v>72</v>
      </c>
      <c r="EJ559" s="774">
        <f t="shared" si="589"/>
        <v>77</v>
      </c>
      <c r="EK559" s="775">
        <f t="shared" si="590"/>
        <v>117</v>
      </c>
      <c r="EL559" s="772">
        <v>31</v>
      </c>
      <c r="EM559" s="767">
        <v>32</v>
      </c>
      <c r="EN559" s="642">
        <v>23</v>
      </c>
      <c r="EO559" s="772">
        <v>39</v>
      </c>
      <c r="EP559" s="640">
        <v>27</v>
      </c>
      <c r="EQ559" s="642">
        <v>25</v>
      </c>
      <c r="ER559" s="772">
        <v>53</v>
      </c>
      <c r="ES559" s="640">
        <v>46</v>
      </c>
      <c r="ET559" s="642">
        <v>64</v>
      </c>
      <c r="EU559" s="774">
        <f t="shared" si="591"/>
        <v>96</v>
      </c>
      <c r="EV559" s="774">
        <f t="shared" si="592"/>
        <v>75</v>
      </c>
      <c r="EW559" s="775">
        <f t="shared" si="593"/>
        <v>83</v>
      </c>
      <c r="EX559" s="772">
        <v>49</v>
      </c>
      <c r="EY559" s="767">
        <v>62</v>
      </c>
      <c r="EZ559" s="770">
        <v>37</v>
      </c>
    </row>
    <row r="560" spans="1:156">
      <c r="A560" s="621" t="s">
        <v>76</v>
      </c>
      <c r="B560" s="622" t="s">
        <v>750</v>
      </c>
      <c r="C560" s="846"/>
      <c r="D560" s="628">
        <v>226107</v>
      </c>
      <c r="E560" s="628">
        <v>10</v>
      </c>
      <c r="F560" s="762"/>
      <c r="G560" s="763"/>
      <c r="H560" s="763"/>
      <c r="I560" s="764"/>
      <c r="J560" s="764"/>
      <c r="K560" s="764"/>
      <c r="L560" s="641"/>
      <c r="M560" s="762"/>
      <c r="N560" s="763"/>
      <c r="O560" s="766"/>
      <c r="P560" s="766"/>
      <c r="Q560" s="763"/>
      <c r="R560" s="763"/>
      <c r="S560" s="763"/>
      <c r="T560" s="763"/>
      <c r="U560" s="763"/>
      <c r="V560" s="764"/>
      <c r="W560" s="640"/>
      <c r="X560" s="641"/>
      <c r="Y560" s="762"/>
      <c r="Z560" s="763"/>
      <c r="AA560" s="763"/>
      <c r="AB560" s="763"/>
      <c r="AC560" s="764"/>
      <c r="AD560" s="640"/>
      <c r="AE560" s="763"/>
      <c r="AF560" s="763"/>
      <c r="AG560" s="763"/>
      <c r="AH560" s="764"/>
      <c r="AI560" s="640"/>
      <c r="AJ560" s="641"/>
      <c r="AK560" s="892">
        <f t="shared" si="544"/>
        <v>0</v>
      </c>
      <c r="AL560" s="884">
        <f t="shared" si="545"/>
        <v>0</v>
      </c>
      <c r="AM560" s="883">
        <f t="shared" si="546"/>
        <v>0</v>
      </c>
      <c r="AN560" s="884">
        <f t="shared" si="547"/>
        <v>0</v>
      </c>
      <c r="AO560" s="883">
        <f t="shared" si="548"/>
        <v>0</v>
      </c>
      <c r="AP560" s="884">
        <f t="shared" si="549"/>
        <v>0</v>
      </c>
      <c r="AQ560" s="768">
        <f t="shared" si="550"/>
        <v>0</v>
      </c>
      <c r="AR560" s="883">
        <f t="shared" si="551"/>
        <v>0</v>
      </c>
      <c r="AS560" s="886">
        <f t="shared" si="552"/>
        <v>0</v>
      </c>
      <c r="AT560" s="888">
        <f t="shared" si="553"/>
        <v>0</v>
      </c>
      <c r="AU560" s="886">
        <f t="shared" si="554"/>
        <v>0</v>
      </c>
      <c r="AV560" s="886">
        <f t="shared" si="555"/>
        <v>0</v>
      </c>
      <c r="AW560" s="888">
        <f t="shared" si="556"/>
        <v>0</v>
      </c>
      <c r="AX560" s="886">
        <f t="shared" si="557"/>
        <v>0</v>
      </c>
      <c r="AY560" s="886">
        <f t="shared" si="558"/>
        <v>0</v>
      </c>
      <c r="AZ560" s="888">
        <f t="shared" si="559"/>
        <v>0</v>
      </c>
      <c r="BA560" s="884">
        <f t="shared" si="560"/>
        <v>0</v>
      </c>
      <c r="BB560" s="883">
        <f t="shared" si="561"/>
        <v>0</v>
      </c>
      <c r="BC560" s="884">
        <f t="shared" si="562"/>
        <v>0</v>
      </c>
      <c r="BD560" s="883">
        <f t="shared" si="563"/>
        <v>0</v>
      </c>
      <c r="BE560" s="886">
        <f t="shared" si="564"/>
        <v>0</v>
      </c>
      <c r="BF560" s="886">
        <f t="shared" si="565"/>
        <v>0</v>
      </c>
      <c r="BG560" s="888">
        <f t="shared" ref="BG560:BG591" si="606">IF(W560&gt;0,W560-AI560, )</f>
        <v>0</v>
      </c>
      <c r="BH560" s="886">
        <f t="shared" si="566"/>
        <v>0</v>
      </c>
      <c r="BI560" s="886">
        <f t="shared" si="567"/>
        <v>0</v>
      </c>
      <c r="BJ560" s="890">
        <f t="shared" si="568"/>
        <v>0</v>
      </c>
      <c r="BK560" s="885">
        <f t="shared" si="569"/>
        <v>0</v>
      </c>
      <c r="BL560" s="885">
        <f t="shared" si="570"/>
        <v>0</v>
      </c>
      <c r="BM560" s="762"/>
      <c r="BN560" s="764"/>
      <c r="BO560" s="643"/>
      <c r="BP560" s="763"/>
      <c r="BQ560" s="764"/>
      <c r="BR560" s="643"/>
      <c r="BS560" s="768">
        <f t="shared" si="571"/>
        <v>0</v>
      </c>
      <c r="BT560" s="768">
        <f t="shared" si="572"/>
        <v>0</v>
      </c>
      <c r="BU560" s="771">
        <f t="shared" si="573"/>
        <v>0</v>
      </c>
      <c r="BV560" s="772"/>
      <c r="BW560" s="640"/>
      <c r="BX560" s="643"/>
      <c r="BY560" s="764"/>
      <c r="BZ560" s="640"/>
      <c r="CA560" s="641"/>
      <c r="CB560" s="772"/>
      <c r="CC560" s="640"/>
      <c r="CD560" s="641"/>
      <c r="CE560" s="773">
        <f t="shared" si="574"/>
        <v>0</v>
      </c>
      <c r="CF560" s="774">
        <f t="shared" si="575"/>
        <v>0</v>
      </c>
      <c r="CG560" s="775">
        <f t="shared" si="576"/>
        <v>0</v>
      </c>
      <c r="CH560" s="772"/>
      <c r="CI560" s="640"/>
      <c r="CJ560" s="776"/>
      <c r="CK560" s="872">
        <v>313</v>
      </c>
      <c r="CL560" s="720">
        <v>307</v>
      </c>
      <c r="CM560" s="764">
        <v>405</v>
      </c>
      <c r="CN560" s="764">
        <v>396</v>
      </c>
      <c r="CO560" s="640">
        <v>464</v>
      </c>
      <c r="CP560" s="642">
        <v>609</v>
      </c>
      <c r="CQ560" s="877">
        <v>262</v>
      </c>
      <c r="CR560" s="764">
        <v>256</v>
      </c>
      <c r="CS560" s="764">
        <v>218</v>
      </c>
      <c r="CT560" s="764">
        <v>223</v>
      </c>
      <c r="CU560" s="720">
        <v>309</v>
      </c>
      <c r="CV560" s="764">
        <v>307</v>
      </c>
      <c r="CW560" s="640">
        <v>353</v>
      </c>
      <c r="CX560" s="642">
        <v>447</v>
      </c>
      <c r="CY560" s="877"/>
      <c r="CZ560" s="720"/>
      <c r="DA560" s="646">
        <v>4</v>
      </c>
      <c r="DB560" s="720">
        <v>1</v>
      </c>
      <c r="DC560" s="720">
        <v>8</v>
      </c>
      <c r="DD560" s="640">
        <v>3</v>
      </c>
      <c r="DE560" s="640"/>
      <c r="DF560" s="641"/>
      <c r="DG560" s="892">
        <f t="shared" si="595"/>
        <v>262</v>
      </c>
      <c r="DH560" s="884">
        <f t="shared" si="577"/>
        <v>262</v>
      </c>
      <c r="DI560" s="883">
        <f t="shared" si="596"/>
        <v>256</v>
      </c>
      <c r="DJ560" s="884">
        <f t="shared" si="578"/>
        <v>256</v>
      </c>
      <c r="DK560" s="883">
        <f t="shared" si="597"/>
        <v>214</v>
      </c>
      <c r="DL560" s="884">
        <f t="shared" si="579"/>
        <v>214</v>
      </c>
      <c r="DM560" s="888">
        <f t="shared" si="601"/>
        <v>222</v>
      </c>
      <c r="DN560" s="886">
        <f t="shared" si="580"/>
        <v>222</v>
      </c>
      <c r="DO560" s="886">
        <f t="shared" si="602"/>
        <v>222</v>
      </c>
      <c r="DP560" s="888">
        <f t="shared" si="598"/>
        <v>301</v>
      </c>
      <c r="DQ560" s="886">
        <f t="shared" si="581"/>
        <v>301</v>
      </c>
      <c r="DR560" s="886">
        <f t="shared" si="603"/>
        <v>301</v>
      </c>
      <c r="DS560" s="888">
        <f t="shared" si="599"/>
        <v>304</v>
      </c>
      <c r="DT560" s="886">
        <f t="shared" si="582"/>
        <v>304</v>
      </c>
      <c r="DU560" s="886">
        <f t="shared" si="604"/>
        <v>304</v>
      </c>
      <c r="DV560" s="886">
        <f t="shared" si="583"/>
        <v>304</v>
      </c>
      <c r="DW560" s="888">
        <f t="shared" si="600"/>
        <v>353</v>
      </c>
      <c r="DX560" s="886">
        <f t="shared" si="584"/>
        <v>353</v>
      </c>
      <c r="DY560" s="886">
        <f t="shared" si="585"/>
        <v>353</v>
      </c>
      <c r="DZ560" s="954">
        <f t="shared" si="605"/>
        <v>447</v>
      </c>
      <c r="EA560" s="885">
        <f t="shared" si="586"/>
        <v>447</v>
      </c>
      <c r="EB560" s="885">
        <f t="shared" si="587"/>
        <v>447</v>
      </c>
      <c r="EC560" s="772">
        <v>135</v>
      </c>
      <c r="ED560" s="640">
        <v>184</v>
      </c>
      <c r="EE560" s="642">
        <v>220</v>
      </c>
      <c r="EF560" s="764">
        <v>22</v>
      </c>
      <c r="EG560" s="640">
        <v>34</v>
      </c>
      <c r="EH560" s="642">
        <v>32</v>
      </c>
      <c r="EI560" s="774">
        <f t="shared" si="588"/>
        <v>147</v>
      </c>
      <c r="EJ560" s="774">
        <f t="shared" si="589"/>
        <v>135</v>
      </c>
      <c r="EK560" s="775">
        <f t="shared" si="590"/>
        <v>195</v>
      </c>
      <c r="EL560" s="772">
        <v>40</v>
      </c>
      <c r="EM560" s="767">
        <v>68</v>
      </c>
      <c r="EN560" s="642">
        <v>57</v>
      </c>
      <c r="EO560" s="772">
        <v>29</v>
      </c>
      <c r="EP560" s="640">
        <v>37</v>
      </c>
      <c r="EQ560" s="642">
        <v>28</v>
      </c>
      <c r="ER560" s="772">
        <v>42</v>
      </c>
      <c r="ES560" s="640">
        <v>56</v>
      </c>
      <c r="ET560" s="642">
        <v>40</v>
      </c>
      <c r="EU560" s="774">
        <f t="shared" si="591"/>
        <v>111</v>
      </c>
      <c r="EV560" s="774">
        <f t="shared" si="592"/>
        <v>140</v>
      </c>
      <c r="EW560" s="775">
        <f t="shared" si="593"/>
        <v>179</v>
      </c>
      <c r="EX560" s="772">
        <v>59</v>
      </c>
      <c r="EY560" s="767">
        <v>58</v>
      </c>
      <c r="EZ560" s="770">
        <v>56</v>
      </c>
    </row>
    <row r="561" spans="1:156">
      <c r="A561" s="621" t="s">
        <v>76</v>
      </c>
      <c r="B561" s="649" t="s">
        <v>751</v>
      </c>
      <c r="C561" s="850" t="s">
        <v>527</v>
      </c>
      <c r="D561" s="628">
        <v>226116</v>
      </c>
      <c r="E561" s="628">
        <v>10</v>
      </c>
      <c r="F561" s="762"/>
      <c r="G561" s="763"/>
      <c r="H561" s="763"/>
      <c r="I561" s="764"/>
      <c r="J561" s="764"/>
      <c r="K561" s="764"/>
      <c r="L561" s="641"/>
      <c r="M561" s="762"/>
      <c r="N561" s="763"/>
      <c r="O561" s="766"/>
      <c r="P561" s="766"/>
      <c r="Q561" s="763"/>
      <c r="R561" s="763"/>
      <c r="S561" s="763"/>
      <c r="T561" s="763"/>
      <c r="U561" s="763"/>
      <c r="V561" s="764"/>
      <c r="W561" s="640"/>
      <c r="X561" s="641"/>
      <c r="Y561" s="762"/>
      <c r="Z561" s="763"/>
      <c r="AA561" s="763"/>
      <c r="AB561" s="763"/>
      <c r="AC561" s="764"/>
      <c r="AD561" s="640"/>
      <c r="AE561" s="763"/>
      <c r="AF561" s="763"/>
      <c r="AG561" s="763"/>
      <c r="AH561" s="764"/>
      <c r="AI561" s="640"/>
      <c r="AJ561" s="641"/>
      <c r="AK561" s="892">
        <f t="shared" si="544"/>
        <v>0</v>
      </c>
      <c r="AL561" s="884">
        <f t="shared" si="545"/>
        <v>0</v>
      </c>
      <c r="AM561" s="883">
        <f t="shared" si="546"/>
        <v>0</v>
      </c>
      <c r="AN561" s="884">
        <f t="shared" si="547"/>
        <v>0</v>
      </c>
      <c r="AO561" s="883">
        <f t="shared" si="548"/>
        <v>0</v>
      </c>
      <c r="AP561" s="884">
        <f t="shared" si="549"/>
        <v>0</v>
      </c>
      <c r="AQ561" s="768">
        <f t="shared" si="550"/>
        <v>0</v>
      </c>
      <c r="AR561" s="883">
        <f t="shared" si="551"/>
        <v>0</v>
      </c>
      <c r="AS561" s="886">
        <f t="shared" si="552"/>
        <v>0</v>
      </c>
      <c r="AT561" s="888">
        <f t="shared" si="553"/>
        <v>0</v>
      </c>
      <c r="AU561" s="886">
        <f t="shared" si="554"/>
        <v>0</v>
      </c>
      <c r="AV561" s="886">
        <f t="shared" si="555"/>
        <v>0</v>
      </c>
      <c r="AW561" s="888">
        <f t="shared" si="556"/>
        <v>0</v>
      </c>
      <c r="AX561" s="886">
        <f t="shared" si="557"/>
        <v>0</v>
      </c>
      <c r="AY561" s="886">
        <f t="shared" si="558"/>
        <v>0</v>
      </c>
      <c r="AZ561" s="888">
        <f t="shared" si="559"/>
        <v>0</v>
      </c>
      <c r="BA561" s="884">
        <f t="shared" si="560"/>
        <v>0</v>
      </c>
      <c r="BB561" s="883">
        <f t="shared" si="561"/>
        <v>0</v>
      </c>
      <c r="BC561" s="884">
        <f t="shared" si="562"/>
        <v>0</v>
      </c>
      <c r="BD561" s="883">
        <f t="shared" si="563"/>
        <v>0</v>
      </c>
      <c r="BE561" s="886">
        <f t="shared" si="564"/>
        <v>0</v>
      </c>
      <c r="BF561" s="886">
        <f t="shared" si="565"/>
        <v>0</v>
      </c>
      <c r="BG561" s="888">
        <f t="shared" si="606"/>
        <v>0</v>
      </c>
      <c r="BH561" s="886">
        <f t="shared" si="566"/>
        <v>0</v>
      </c>
      <c r="BI561" s="886">
        <f t="shared" si="567"/>
        <v>0</v>
      </c>
      <c r="BJ561" s="890">
        <f t="shared" si="568"/>
        <v>0</v>
      </c>
      <c r="BK561" s="885">
        <f t="shared" si="569"/>
        <v>0</v>
      </c>
      <c r="BL561" s="885">
        <f t="shared" si="570"/>
        <v>0</v>
      </c>
      <c r="BM561" s="762"/>
      <c r="BN561" s="764"/>
      <c r="BO561" s="643"/>
      <c r="BP561" s="763"/>
      <c r="BQ561" s="764"/>
      <c r="BR561" s="643"/>
      <c r="BS561" s="768">
        <f t="shared" si="571"/>
        <v>0</v>
      </c>
      <c r="BT561" s="768">
        <f t="shared" si="572"/>
        <v>0</v>
      </c>
      <c r="BU561" s="771">
        <f t="shared" si="573"/>
        <v>0</v>
      </c>
      <c r="BV561" s="772"/>
      <c r="BW561" s="640"/>
      <c r="BX561" s="643"/>
      <c r="BY561" s="764"/>
      <c r="BZ561" s="640"/>
      <c r="CA561" s="641"/>
      <c r="CB561" s="772"/>
      <c r="CC561" s="640"/>
      <c r="CD561" s="641"/>
      <c r="CE561" s="773">
        <f t="shared" si="574"/>
        <v>0</v>
      </c>
      <c r="CF561" s="774">
        <f t="shared" si="575"/>
        <v>0</v>
      </c>
      <c r="CG561" s="775">
        <f t="shared" si="576"/>
        <v>0</v>
      </c>
      <c r="CH561" s="772"/>
      <c r="CI561" s="640"/>
      <c r="CJ561" s="776"/>
      <c r="CK561" s="872">
        <v>450</v>
      </c>
      <c r="CL561" s="720">
        <v>453</v>
      </c>
      <c r="CM561" s="764">
        <v>406</v>
      </c>
      <c r="CN561" s="764">
        <v>358</v>
      </c>
      <c r="CO561" s="640">
        <v>445</v>
      </c>
      <c r="CP561" s="642">
        <v>587</v>
      </c>
      <c r="CQ561" s="877">
        <v>293</v>
      </c>
      <c r="CR561" s="764">
        <v>284</v>
      </c>
      <c r="CS561" s="764">
        <v>257</v>
      </c>
      <c r="CT561" s="764">
        <v>323</v>
      </c>
      <c r="CU561" s="720">
        <v>286</v>
      </c>
      <c r="CV561" s="764">
        <v>254</v>
      </c>
      <c r="CW561" s="640">
        <v>336</v>
      </c>
      <c r="CX561" s="642">
        <v>406</v>
      </c>
      <c r="CY561" s="877"/>
      <c r="CZ561" s="720"/>
      <c r="DA561" s="646">
        <v>3</v>
      </c>
      <c r="DB561" s="720">
        <v>2</v>
      </c>
      <c r="DC561" s="720">
        <v>2</v>
      </c>
      <c r="DD561" s="640">
        <v>1</v>
      </c>
      <c r="DE561" s="640"/>
      <c r="DF561" s="641"/>
      <c r="DG561" s="892">
        <f t="shared" si="595"/>
        <v>293</v>
      </c>
      <c r="DH561" s="884">
        <f t="shared" si="577"/>
        <v>293</v>
      </c>
      <c r="DI561" s="883">
        <f t="shared" si="596"/>
        <v>284</v>
      </c>
      <c r="DJ561" s="884">
        <f t="shared" si="578"/>
        <v>284</v>
      </c>
      <c r="DK561" s="883">
        <f t="shared" si="597"/>
        <v>254</v>
      </c>
      <c r="DL561" s="884">
        <f t="shared" si="579"/>
        <v>254</v>
      </c>
      <c r="DM561" s="888">
        <f t="shared" si="601"/>
        <v>321</v>
      </c>
      <c r="DN561" s="886">
        <f t="shared" si="580"/>
        <v>321</v>
      </c>
      <c r="DO561" s="886">
        <f t="shared" si="602"/>
        <v>321</v>
      </c>
      <c r="DP561" s="888">
        <f t="shared" si="598"/>
        <v>284</v>
      </c>
      <c r="DQ561" s="886">
        <f t="shared" si="581"/>
        <v>284</v>
      </c>
      <c r="DR561" s="886">
        <f t="shared" si="603"/>
        <v>284</v>
      </c>
      <c r="DS561" s="888">
        <f t="shared" si="599"/>
        <v>253</v>
      </c>
      <c r="DT561" s="886">
        <f t="shared" si="582"/>
        <v>253</v>
      </c>
      <c r="DU561" s="886">
        <f t="shared" si="604"/>
        <v>253</v>
      </c>
      <c r="DV561" s="886">
        <f t="shared" si="583"/>
        <v>253</v>
      </c>
      <c r="DW561" s="888">
        <f t="shared" si="600"/>
        <v>336</v>
      </c>
      <c r="DX561" s="886">
        <f t="shared" si="584"/>
        <v>336</v>
      </c>
      <c r="DY561" s="886">
        <f t="shared" si="585"/>
        <v>336</v>
      </c>
      <c r="DZ561" s="954">
        <f t="shared" si="605"/>
        <v>406</v>
      </c>
      <c r="EA561" s="885">
        <f t="shared" si="586"/>
        <v>406</v>
      </c>
      <c r="EB561" s="885">
        <f t="shared" si="587"/>
        <v>406</v>
      </c>
      <c r="EC561" s="772">
        <v>136</v>
      </c>
      <c r="ED561" s="640">
        <v>167</v>
      </c>
      <c r="EE561" s="642">
        <v>209</v>
      </c>
      <c r="EF561" s="764">
        <v>24</v>
      </c>
      <c r="EG561" s="640">
        <v>29</v>
      </c>
      <c r="EH561" s="642">
        <v>29</v>
      </c>
      <c r="EI561" s="774">
        <f t="shared" si="588"/>
        <v>93</v>
      </c>
      <c r="EJ561" s="774">
        <f t="shared" si="589"/>
        <v>140</v>
      </c>
      <c r="EK561" s="775">
        <f t="shared" si="590"/>
        <v>168</v>
      </c>
      <c r="EL561" s="772">
        <v>40</v>
      </c>
      <c r="EM561" s="767">
        <v>45</v>
      </c>
      <c r="EN561" s="642">
        <v>41</v>
      </c>
      <c r="EO561" s="772">
        <v>45</v>
      </c>
      <c r="EP561" s="640">
        <v>42</v>
      </c>
      <c r="EQ561" s="642">
        <v>42</v>
      </c>
      <c r="ER561" s="772">
        <v>87</v>
      </c>
      <c r="ES561" s="640">
        <v>85</v>
      </c>
      <c r="ET561" s="642">
        <v>60</v>
      </c>
      <c r="EU561" s="774">
        <f t="shared" si="591"/>
        <v>149</v>
      </c>
      <c r="EV561" s="774">
        <f t="shared" si="592"/>
        <v>112</v>
      </c>
      <c r="EW561" s="775">
        <f t="shared" si="593"/>
        <v>110</v>
      </c>
      <c r="EX561" s="772">
        <v>75</v>
      </c>
      <c r="EY561" s="767">
        <v>60</v>
      </c>
      <c r="EZ561" s="770">
        <v>56</v>
      </c>
    </row>
    <row r="562" spans="1:156">
      <c r="A562" s="621" t="s">
        <v>76</v>
      </c>
      <c r="B562" s="649" t="s">
        <v>752</v>
      </c>
      <c r="C562" s="846"/>
      <c r="D562" s="628" t="s">
        <v>753</v>
      </c>
      <c r="E562" s="648">
        <v>10</v>
      </c>
      <c r="F562" s="762"/>
      <c r="G562" s="763"/>
      <c r="H562" s="763"/>
      <c r="I562" s="764"/>
      <c r="J562" s="764"/>
      <c r="K562" s="764"/>
      <c r="L562" s="641"/>
      <c r="M562" s="762"/>
      <c r="N562" s="763"/>
      <c r="O562" s="766"/>
      <c r="P562" s="766"/>
      <c r="Q562" s="763"/>
      <c r="R562" s="763"/>
      <c r="S562" s="763"/>
      <c r="T562" s="763"/>
      <c r="U562" s="763"/>
      <c r="V562" s="764"/>
      <c r="W562" s="640"/>
      <c r="X562" s="641"/>
      <c r="Y562" s="762"/>
      <c r="Z562" s="763"/>
      <c r="AA562" s="763"/>
      <c r="AB562" s="763"/>
      <c r="AC562" s="764"/>
      <c r="AD562" s="640"/>
      <c r="AE562" s="763"/>
      <c r="AF562" s="763"/>
      <c r="AG562" s="763"/>
      <c r="AH562" s="764"/>
      <c r="AI562" s="640"/>
      <c r="AJ562" s="641"/>
      <c r="AK562" s="892">
        <f t="shared" si="544"/>
        <v>0</v>
      </c>
      <c r="AL562" s="884">
        <f t="shared" si="545"/>
        <v>0</v>
      </c>
      <c r="AM562" s="883">
        <f t="shared" si="546"/>
        <v>0</v>
      </c>
      <c r="AN562" s="884">
        <f t="shared" si="547"/>
        <v>0</v>
      </c>
      <c r="AO562" s="883">
        <f t="shared" si="548"/>
        <v>0</v>
      </c>
      <c r="AP562" s="884">
        <f t="shared" si="549"/>
        <v>0</v>
      </c>
      <c r="AQ562" s="768">
        <f t="shared" si="550"/>
        <v>0</v>
      </c>
      <c r="AR562" s="883">
        <f t="shared" si="551"/>
        <v>0</v>
      </c>
      <c r="AS562" s="886">
        <f t="shared" si="552"/>
        <v>0</v>
      </c>
      <c r="AT562" s="888">
        <f t="shared" si="553"/>
        <v>0</v>
      </c>
      <c r="AU562" s="886">
        <f t="shared" si="554"/>
        <v>0</v>
      </c>
      <c r="AV562" s="886">
        <f t="shared" si="555"/>
        <v>0</v>
      </c>
      <c r="AW562" s="888">
        <f t="shared" si="556"/>
        <v>0</v>
      </c>
      <c r="AX562" s="886">
        <f t="shared" si="557"/>
        <v>0</v>
      </c>
      <c r="AY562" s="886">
        <f t="shared" si="558"/>
        <v>0</v>
      </c>
      <c r="AZ562" s="888">
        <f t="shared" si="559"/>
        <v>0</v>
      </c>
      <c r="BA562" s="884">
        <f t="shared" si="560"/>
        <v>0</v>
      </c>
      <c r="BB562" s="883">
        <f t="shared" si="561"/>
        <v>0</v>
      </c>
      <c r="BC562" s="884">
        <f t="shared" si="562"/>
        <v>0</v>
      </c>
      <c r="BD562" s="883">
        <f t="shared" si="563"/>
        <v>0</v>
      </c>
      <c r="BE562" s="886">
        <f t="shared" si="564"/>
        <v>0</v>
      </c>
      <c r="BF562" s="886">
        <f t="shared" si="565"/>
        <v>0</v>
      </c>
      <c r="BG562" s="888">
        <f t="shared" si="606"/>
        <v>0</v>
      </c>
      <c r="BH562" s="886">
        <f t="shared" si="566"/>
        <v>0</v>
      </c>
      <c r="BI562" s="886">
        <f t="shared" si="567"/>
        <v>0</v>
      </c>
      <c r="BJ562" s="890">
        <f t="shared" si="568"/>
        <v>0</v>
      </c>
      <c r="BK562" s="885">
        <f t="shared" si="569"/>
        <v>0</v>
      </c>
      <c r="BL562" s="885">
        <f t="shared" si="570"/>
        <v>0</v>
      </c>
      <c r="BM562" s="762"/>
      <c r="BN562" s="764"/>
      <c r="BO562" s="643"/>
      <c r="BP562" s="763"/>
      <c r="BQ562" s="764"/>
      <c r="BR562" s="643"/>
      <c r="BS562" s="768">
        <f t="shared" si="571"/>
        <v>0</v>
      </c>
      <c r="BT562" s="768">
        <f t="shared" si="572"/>
        <v>0</v>
      </c>
      <c r="BU562" s="771">
        <f t="shared" si="573"/>
        <v>0</v>
      </c>
      <c r="BV562" s="772"/>
      <c r="BW562" s="640"/>
      <c r="BX562" s="643"/>
      <c r="BY562" s="764"/>
      <c r="BZ562" s="640"/>
      <c r="CA562" s="641"/>
      <c r="CB562" s="772"/>
      <c r="CC562" s="640"/>
      <c r="CD562" s="641"/>
      <c r="CE562" s="773">
        <f t="shared" si="574"/>
        <v>0</v>
      </c>
      <c r="CF562" s="774">
        <f t="shared" si="575"/>
        <v>0</v>
      </c>
      <c r="CG562" s="775">
        <f t="shared" si="576"/>
        <v>0</v>
      </c>
      <c r="CH562" s="772"/>
      <c r="CI562" s="640"/>
      <c r="CJ562" s="776"/>
      <c r="CK562" s="876"/>
      <c r="CL562" s="726"/>
      <c r="CM562" s="726">
        <v>59</v>
      </c>
      <c r="CN562" s="764">
        <v>228</v>
      </c>
      <c r="CO562" s="640">
        <v>228</v>
      </c>
      <c r="CP562" s="642">
        <v>413</v>
      </c>
      <c r="CQ562" s="877"/>
      <c r="CR562" s="764"/>
      <c r="CS562" s="764"/>
      <c r="CT562" s="764"/>
      <c r="CU562" s="720">
        <v>25</v>
      </c>
      <c r="CV562" s="764">
        <v>112</v>
      </c>
      <c r="CW562" s="640">
        <v>106</v>
      </c>
      <c r="CX562" s="642">
        <v>99</v>
      </c>
      <c r="CY562" s="877"/>
      <c r="CZ562" s="720"/>
      <c r="DA562" s="646"/>
      <c r="DB562" s="720"/>
      <c r="DC562" s="720">
        <v>0</v>
      </c>
      <c r="DD562" s="640">
        <v>2</v>
      </c>
      <c r="DE562" s="640"/>
      <c r="DF562" s="641"/>
      <c r="DG562" s="892">
        <f t="shared" si="595"/>
        <v>0</v>
      </c>
      <c r="DH562" s="884">
        <f t="shared" si="577"/>
        <v>0</v>
      </c>
      <c r="DI562" s="883">
        <f t="shared" si="596"/>
        <v>0</v>
      </c>
      <c r="DJ562" s="884">
        <f t="shared" si="578"/>
        <v>0</v>
      </c>
      <c r="DK562" s="883">
        <f t="shared" si="597"/>
        <v>0</v>
      </c>
      <c r="DL562" s="884">
        <f t="shared" si="579"/>
        <v>0</v>
      </c>
      <c r="DM562" s="888">
        <f t="shared" si="601"/>
        <v>0</v>
      </c>
      <c r="DN562" s="886">
        <f t="shared" si="580"/>
        <v>0</v>
      </c>
      <c r="DO562" s="886">
        <f t="shared" si="602"/>
        <v>0</v>
      </c>
      <c r="DP562" s="888">
        <f t="shared" si="598"/>
        <v>25</v>
      </c>
      <c r="DQ562" s="886">
        <f t="shared" si="581"/>
        <v>25</v>
      </c>
      <c r="DR562" s="886">
        <f t="shared" si="603"/>
        <v>25</v>
      </c>
      <c r="DS562" s="888">
        <f t="shared" si="599"/>
        <v>110</v>
      </c>
      <c r="DT562" s="886">
        <f t="shared" si="582"/>
        <v>110</v>
      </c>
      <c r="DU562" s="886">
        <f t="shared" si="604"/>
        <v>110</v>
      </c>
      <c r="DV562" s="886">
        <f t="shared" si="583"/>
        <v>110</v>
      </c>
      <c r="DW562" s="888">
        <f t="shared" si="600"/>
        <v>106</v>
      </c>
      <c r="DX562" s="886">
        <f t="shared" si="584"/>
        <v>106</v>
      </c>
      <c r="DY562" s="886">
        <f t="shared" si="585"/>
        <v>106</v>
      </c>
      <c r="DZ562" s="954">
        <f t="shared" si="605"/>
        <v>99</v>
      </c>
      <c r="EA562" s="885">
        <f t="shared" si="586"/>
        <v>99</v>
      </c>
      <c r="EB562" s="885">
        <f t="shared" si="587"/>
        <v>99</v>
      </c>
      <c r="EC562" s="772">
        <v>40</v>
      </c>
      <c r="ED562" s="640">
        <v>43</v>
      </c>
      <c r="EE562" s="642">
        <v>18</v>
      </c>
      <c r="EF562" s="764">
        <v>47</v>
      </c>
      <c r="EG562" s="640">
        <v>33</v>
      </c>
      <c r="EH562" s="642">
        <v>52</v>
      </c>
      <c r="EI562" s="774">
        <f t="shared" si="588"/>
        <v>23</v>
      </c>
      <c r="EJ562" s="774">
        <f t="shared" si="589"/>
        <v>30</v>
      </c>
      <c r="EK562" s="775">
        <f t="shared" si="590"/>
        <v>29</v>
      </c>
      <c r="EL562" s="772"/>
      <c r="EM562" s="767">
        <v>1</v>
      </c>
      <c r="EN562" s="642">
        <v>2</v>
      </c>
      <c r="EO562" s="772"/>
      <c r="EP562" s="640">
        <v>4</v>
      </c>
      <c r="EQ562" s="642">
        <v>5</v>
      </c>
      <c r="ER562" s="772"/>
      <c r="ES562" s="640">
        <v>15</v>
      </c>
      <c r="ET562" s="642">
        <v>80</v>
      </c>
      <c r="EU562" s="774">
        <f t="shared" si="591"/>
        <v>0</v>
      </c>
      <c r="EV562" s="774">
        <f t="shared" si="592"/>
        <v>5</v>
      </c>
      <c r="EW562" s="775">
        <f t="shared" si="593"/>
        <v>23</v>
      </c>
      <c r="EX562" s="772"/>
      <c r="EY562" s="767"/>
      <c r="EZ562" s="770"/>
    </row>
    <row r="563" spans="1:156">
      <c r="A563" s="621" t="s">
        <v>76</v>
      </c>
      <c r="B563" s="627" t="s">
        <v>755</v>
      </c>
      <c r="C563" s="846"/>
      <c r="D563" s="628">
        <v>227386</v>
      </c>
      <c r="E563" s="628">
        <v>10</v>
      </c>
      <c r="F563" s="762"/>
      <c r="G563" s="763"/>
      <c r="H563" s="763"/>
      <c r="I563" s="764"/>
      <c r="J563" s="764"/>
      <c r="K563" s="764"/>
      <c r="L563" s="641"/>
      <c r="M563" s="762"/>
      <c r="N563" s="763"/>
      <c r="O563" s="766"/>
      <c r="P563" s="766"/>
      <c r="Q563" s="763"/>
      <c r="R563" s="763"/>
      <c r="S563" s="763"/>
      <c r="T563" s="763"/>
      <c r="U563" s="763"/>
      <c r="V563" s="764"/>
      <c r="W563" s="640"/>
      <c r="X563" s="641"/>
      <c r="Y563" s="762"/>
      <c r="Z563" s="763"/>
      <c r="AA563" s="763"/>
      <c r="AB563" s="763"/>
      <c r="AC563" s="764"/>
      <c r="AD563" s="640"/>
      <c r="AE563" s="763"/>
      <c r="AF563" s="763"/>
      <c r="AG563" s="763"/>
      <c r="AH563" s="764"/>
      <c r="AI563" s="640"/>
      <c r="AJ563" s="641"/>
      <c r="AK563" s="892">
        <f t="shared" si="544"/>
        <v>0</v>
      </c>
      <c r="AL563" s="884">
        <f t="shared" si="545"/>
        <v>0</v>
      </c>
      <c r="AM563" s="883">
        <f t="shared" si="546"/>
        <v>0</v>
      </c>
      <c r="AN563" s="884">
        <f t="shared" si="547"/>
        <v>0</v>
      </c>
      <c r="AO563" s="883">
        <f t="shared" si="548"/>
        <v>0</v>
      </c>
      <c r="AP563" s="884">
        <f t="shared" si="549"/>
        <v>0</v>
      </c>
      <c r="AQ563" s="768">
        <f t="shared" si="550"/>
        <v>0</v>
      </c>
      <c r="AR563" s="883">
        <f t="shared" si="551"/>
        <v>0</v>
      </c>
      <c r="AS563" s="886">
        <f t="shared" si="552"/>
        <v>0</v>
      </c>
      <c r="AT563" s="888">
        <f t="shared" si="553"/>
        <v>0</v>
      </c>
      <c r="AU563" s="886">
        <f t="shared" si="554"/>
        <v>0</v>
      </c>
      <c r="AV563" s="886">
        <f t="shared" si="555"/>
        <v>0</v>
      </c>
      <c r="AW563" s="888">
        <f t="shared" si="556"/>
        <v>0</v>
      </c>
      <c r="AX563" s="886">
        <f t="shared" si="557"/>
        <v>0</v>
      </c>
      <c r="AY563" s="886">
        <f t="shared" si="558"/>
        <v>0</v>
      </c>
      <c r="AZ563" s="888">
        <f t="shared" si="559"/>
        <v>0</v>
      </c>
      <c r="BA563" s="884">
        <f t="shared" si="560"/>
        <v>0</v>
      </c>
      <c r="BB563" s="883">
        <f t="shared" si="561"/>
        <v>0</v>
      </c>
      <c r="BC563" s="884">
        <f t="shared" si="562"/>
        <v>0</v>
      </c>
      <c r="BD563" s="883">
        <f t="shared" si="563"/>
        <v>0</v>
      </c>
      <c r="BE563" s="886">
        <f t="shared" si="564"/>
        <v>0</v>
      </c>
      <c r="BF563" s="886">
        <f t="shared" si="565"/>
        <v>0</v>
      </c>
      <c r="BG563" s="888">
        <f t="shared" si="606"/>
        <v>0</v>
      </c>
      <c r="BH563" s="886">
        <f t="shared" si="566"/>
        <v>0</v>
      </c>
      <c r="BI563" s="886">
        <f t="shared" si="567"/>
        <v>0</v>
      </c>
      <c r="BJ563" s="890">
        <f t="shared" si="568"/>
        <v>0</v>
      </c>
      <c r="BK563" s="885">
        <f t="shared" si="569"/>
        <v>0</v>
      </c>
      <c r="BL563" s="885">
        <f t="shared" si="570"/>
        <v>0</v>
      </c>
      <c r="BM563" s="762"/>
      <c r="BN563" s="764"/>
      <c r="BO563" s="643"/>
      <c r="BP563" s="763"/>
      <c r="BQ563" s="764"/>
      <c r="BR563" s="643"/>
      <c r="BS563" s="768">
        <f t="shared" si="571"/>
        <v>0</v>
      </c>
      <c r="BT563" s="768">
        <f t="shared" si="572"/>
        <v>0</v>
      </c>
      <c r="BU563" s="771">
        <f t="shared" si="573"/>
        <v>0</v>
      </c>
      <c r="BV563" s="772"/>
      <c r="BW563" s="640"/>
      <c r="BX563" s="643"/>
      <c r="BY563" s="764"/>
      <c r="BZ563" s="640"/>
      <c r="CA563" s="641"/>
      <c r="CB563" s="772"/>
      <c r="CC563" s="640"/>
      <c r="CD563" s="641"/>
      <c r="CE563" s="773">
        <f t="shared" si="574"/>
        <v>0</v>
      </c>
      <c r="CF563" s="774">
        <f t="shared" si="575"/>
        <v>0</v>
      </c>
      <c r="CG563" s="775">
        <f t="shared" si="576"/>
        <v>0</v>
      </c>
      <c r="CH563" s="772"/>
      <c r="CI563" s="640"/>
      <c r="CJ563" s="776"/>
      <c r="CK563" s="872">
        <v>418</v>
      </c>
      <c r="CL563" s="720">
        <v>372</v>
      </c>
      <c r="CM563" s="764">
        <v>378</v>
      </c>
      <c r="CN563" s="764">
        <v>408</v>
      </c>
      <c r="CO563" s="640">
        <v>419</v>
      </c>
      <c r="CP563" s="642">
        <v>458</v>
      </c>
      <c r="CQ563" s="877">
        <v>298</v>
      </c>
      <c r="CR563" s="764">
        <v>297</v>
      </c>
      <c r="CS563" s="764">
        <v>321</v>
      </c>
      <c r="CT563" s="764">
        <v>325</v>
      </c>
      <c r="CU563" s="720">
        <v>332</v>
      </c>
      <c r="CV563" s="764">
        <v>337</v>
      </c>
      <c r="CW563" s="640">
        <v>333</v>
      </c>
      <c r="CX563" s="642">
        <v>369</v>
      </c>
      <c r="CY563" s="877"/>
      <c r="CZ563" s="720"/>
      <c r="DA563" s="646">
        <v>2</v>
      </c>
      <c r="DB563" s="720">
        <v>2</v>
      </c>
      <c r="DC563" s="720">
        <v>7</v>
      </c>
      <c r="DD563" s="640">
        <v>2</v>
      </c>
      <c r="DE563" s="640"/>
      <c r="DF563" s="641"/>
      <c r="DG563" s="892">
        <f t="shared" si="595"/>
        <v>298</v>
      </c>
      <c r="DH563" s="884">
        <f t="shared" si="577"/>
        <v>298</v>
      </c>
      <c r="DI563" s="883">
        <f t="shared" si="596"/>
        <v>297</v>
      </c>
      <c r="DJ563" s="884">
        <f t="shared" si="578"/>
        <v>297</v>
      </c>
      <c r="DK563" s="883">
        <f t="shared" si="597"/>
        <v>319</v>
      </c>
      <c r="DL563" s="884">
        <f t="shared" si="579"/>
        <v>319</v>
      </c>
      <c r="DM563" s="888">
        <f t="shared" si="601"/>
        <v>323</v>
      </c>
      <c r="DN563" s="886">
        <f t="shared" si="580"/>
        <v>323</v>
      </c>
      <c r="DO563" s="886">
        <f t="shared" si="602"/>
        <v>323</v>
      </c>
      <c r="DP563" s="888">
        <f t="shared" si="598"/>
        <v>325</v>
      </c>
      <c r="DQ563" s="886">
        <f t="shared" si="581"/>
        <v>325</v>
      </c>
      <c r="DR563" s="886">
        <f t="shared" si="603"/>
        <v>325</v>
      </c>
      <c r="DS563" s="888">
        <f t="shared" si="599"/>
        <v>335</v>
      </c>
      <c r="DT563" s="886">
        <f t="shared" si="582"/>
        <v>335</v>
      </c>
      <c r="DU563" s="886">
        <f t="shared" si="604"/>
        <v>335</v>
      </c>
      <c r="DV563" s="886">
        <f t="shared" si="583"/>
        <v>335</v>
      </c>
      <c r="DW563" s="888">
        <f t="shared" si="600"/>
        <v>333</v>
      </c>
      <c r="DX563" s="886">
        <f t="shared" si="584"/>
        <v>333</v>
      </c>
      <c r="DY563" s="886">
        <f t="shared" si="585"/>
        <v>333</v>
      </c>
      <c r="DZ563" s="954">
        <f t="shared" si="605"/>
        <v>369</v>
      </c>
      <c r="EA563" s="885">
        <f t="shared" si="586"/>
        <v>369</v>
      </c>
      <c r="EB563" s="885">
        <f t="shared" si="587"/>
        <v>369</v>
      </c>
      <c r="EC563" s="772">
        <v>151</v>
      </c>
      <c r="ED563" s="640">
        <v>153</v>
      </c>
      <c r="EE563" s="642">
        <v>153</v>
      </c>
      <c r="EF563" s="764">
        <v>36</v>
      </c>
      <c r="EG563" s="640">
        <v>37</v>
      </c>
      <c r="EH563" s="642">
        <v>35</v>
      </c>
      <c r="EI563" s="774">
        <f t="shared" si="588"/>
        <v>148</v>
      </c>
      <c r="EJ563" s="774">
        <f t="shared" si="589"/>
        <v>143</v>
      </c>
      <c r="EK563" s="775">
        <f t="shared" si="590"/>
        <v>181</v>
      </c>
      <c r="EL563" s="772">
        <v>82</v>
      </c>
      <c r="EM563" s="767">
        <v>81</v>
      </c>
      <c r="EN563" s="642">
        <v>76</v>
      </c>
      <c r="EO563" s="772">
        <v>29</v>
      </c>
      <c r="EP563" s="640">
        <v>27</v>
      </c>
      <c r="EQ563" s="642">
        <v>36</v>
      </c>
      <c r="ER563" s="772">
        <v>65</v>
      </c>
      <c r="ES563" s="640">
        <v>67</v>
      </c>
      <c r="ET563" s="642">
        <v>73</v>
      </c>
      <c r="EU563" s="774">
        <f t="shared" si="591"/>
        <v>147</v>
      </c>
      <c r="EV563" s="774">
        <f t="shared" si="592"/>
        <v>150</v>
      </c>
      <c r="EW563" s="775">
        <f t="shared" si="593"/>
        <v>150</v>
      </c>
      <c r="EX563" s="772">
        <v>80</v>
      </c>
      <c r="EY563" s="767">
        <v>79</v>
      </c>
      <c r="EZ563" s="770">
        <v>81</v>
      </c>
    </row>
    <row r="564" spans="1:156">
      <c r="A564" s="621" t="s">
        <v>76</v>
      </c>
      <c r="B564" s="627" t="s">
        <v>756</v>
      </c>
      <c r="C564" s="846"/>
      <c r="D564" s="628">
        <v>227687</v>
      </c>
      <c r="E564" s="628">
        <v>10</v>
      </c>
      <c r="F564" s="762"/>
      <c r="G564" s="763"/>
      <c r="H564" s="763"/>
      <c r="I564" s="764"/>
      <c r="J564" s="764"/>
      <c r="K564" s="764"/>
      <c r="L564" s="641"/>
      <c r="M564" s="762"/>
      <c r="N564" s="763"/>
      <c r="O564" s="766"/>
      <c r="P564" s="766"/>
      <c r="Q564" s="763"/>
      <c r="R564" s="763"/>
      <c r="S564" s="763"/>
      <c r="T564" s="763"/>
      <c r="U564" s="763"/>
      <c r="V564" s="764"/>
      <c r="W564" s="640"/>
      <c r="X564" s="641"/>
      <c r="Y564" s="762"/>
      <c r="Z564" s="763"/>
      <c r="AA564" s="763"/>
      <c r="AB564" s="763"/>
      <c r="AC564" s="764"/>
      <c r="AD564" s="640"/>
      <c r="AE564" s="763"/>
      <c r="AF564" s="763"/>
      <c r="AG564" s="763"/>
      <c r="AH564" s="764"/>
      <c r="AI564" s="640"/>
      <c r="AJ564" s="641"/>
      <c r="AK564" s="892">
        <f t="shared" si="544"/>
        <v>0</v>
      </c>
      <c r="AL564" s="884">
        <f t="shared" si="545"/>
        <v>0</v>
      </c>
      <c r="AM564" s="883">
        <f t="shared" si="546"/>
        <v>0</v>
      </c>
      <c r="AN564" s="884">
        <f t="shared" si="547"/>
        <v>0</v>
      </c>
      <c r="AO564" s="883">
        <f t="shared" si="548"/>
        <v>0</v>
      </c>
      <c r="AP564" s="884">
        <f t="shared" si="549"/>
        <v>0</v>
      </c>
      <c r="AQ564" s="768">
        <f t="shared" si="550"/>
        <v>0</v>
      </c>
      <c r="AR564" s="883">
        <f t="shared" si="551"/>
        <v>0</v>
      </c>
      <c r="AS564" s="886">
        <f t="shared" si="552"/>
        <v>0</v>
      </c>
      <c r="AT564" s="888">
        <f t="shared" si="553"/>
        <v>0</v>
      </c>
      <c r="AU564" s="886">
        <f t="shared" si="554"/>
        <v>0</v>
      </c>
      <c r="AV564" s="886">
        <f t="shared" si="555"/>
        <v>0</v>
      </c>
      <c r="AW564" s="888">
        <f t="shared" si="556"/>
        <v>0</v>
      </c>
      <c r="AX564" s="886">
        <f t="shared" si="557"/>
        <v>0</v>
      </c>
      <c r="AY564" s="886">
        <f t="shared" si="558"/>
        <v>0</v>
      </c>
      <c r="AZ564" s="888">
        <f t="shared" si="559"/>
        <v>0</v>
      </c>
      <c r="BA564" s="884">
        <f t="shared" si="560"/>
        <v>0</v>
      </c>
      <c r="BB564" s="883">
        <f t="shared" si="561"/>
        <v>0</v>
      </c>
      <c r="BC564" s="884">
        <f t="shared" si="562"/>
        <v>0</v>
      </c>
      <c r="BD564" s="883">
        <f t="shared" si="563"/>
        <v>0</v>
      </c>
      <c r="BE564" s="886">
        <f t="shared" si="564"/>
        <v>0</v>
      </c>
      <c r="BF564" s="886">
        <f t="shared" si="565"/>
        <v>0</v>
      </c>
      <c r="BG564" s="888">
        <f t="shared" si="606"/>
        <v>0</v>
      </c>
      <c r="BH564" s="886">
        <f t="shared" si="566"/>
        <v>0</v>
      </c>
      <c r="BI564" s="886">
        <f t="shared" si="567"/>
        <v>0</v>
      </c>
      <c r="BJ564" s="890">
        <f t="shared" si="568"/>
        <v>0</v>
      </c>
      <c r="BK564" s="885">
        <f t="shared" si="569"/>
        <v>0</v>
      </c>
      <c r="BL564" s="885">
        <f t="shared" si="570"/>
        <v>0</v>
      </c>
      <c r="BM564" s="762"/>
      <c r="BN564" s="764"/>
      <c r="BO564" s="643"/>
      <c r="BP564" s="763"/>
      <c r="BQ564" s="764"/>
      <c r="BR564" s="643"/>
      <c r="BS564" s="768">
        <f t="shared" si="571"/>
        <v>0</v>
      </c>
      <c r="BT564" s="768">
        <f t="shared" si="572"/>
        <v>0</v>
      </c>
      <c r="BU564" s="771">
        <f t="shared" si="573"/>
        <v>0</v>
      </c>
      <c r="BV564" s="772"/>
      <c r="BW564" s="640"/>
      <c r="BX564" s="643"/>
      <c r="BY564" s="764"/>
      <c r="BZ564" s="640"/>
      <c r="CA564" s="641"/>
      <c r="CB564" s="772"/>
      <c r="CC564" s="640"/>
      <c r="CD564" s="641"/>
      <c r="CE564" s="773">
        <f t="shared" si="574"/>
        <v>0</v>
      </c>
      <c r="CF564" s="774">
        <f t="shared" si="575"/>
        <v>0</v>
      </c>
      <c r="CG564" s="775">
        <f t="shared" si="576"/>
        <v>0</v>
      </c>
      <c r="CH564" s="772"/>
      <c r="CI564" s="640"/>
      <c r="CJ564" s="776"/>
      <c r="CK564" s="872">
        <v>319</v>
      </c>
      <c r="CL564" s="720">
        <v>308</v>
      </c>
      <c r="CM564" s="764">
        <v>320</v>
      </c>
      <c r="CN564" s="764">
        <v>317</v>
      </c>
      <c r="CO564" s="640">
        <v>312</v>
      </c>
      <c r="CP564" s="642">
        <v>464</v>
      </c>
      <c r="CQ564" s="877">
        <v>258</v>
      </c>
      <c r="CR564" s="764">
        <v>242</v>
      </c>
      <c r="CS564" s="764">
        <v>303</v>
      </c>
      <c r="CT564" s="764">
        <v>300</v>
      </c>
      <c r="CU564" s="720">
        <v>298</v>
      </c>
      <c r="CV564" s="764">
        <v>299</v>
      </c>
      <c r="CW564" s="640">
        <v>294</v>
      </c>
      <c r="CX564" s="642">
        <v>364</v>
      </c>
      <c r="CY564" s="877"/>
      <c r="CZ564" s="720"/>
      <c r="DA564" s="646">
        <v>2</v>
      </c>
      <c r="DB564" s="720">
        <v>3</v>
      </c>
      <c r="DC564" s="720">
        <v>2</v>
      </c>
      <c r="DD564" s="640">
        <v>2</v>
      </c>
      <c r="DE564" s="640"/>
      <c r="DF564" s="641"/>
      <c r="DG564" s="892">
        <f t="shared" si="595"/>
        <v>258</v>
      </c>
      <c r="DH564" s="884">
        <f t="shared" si="577"/>
        <v>258</v>
      </c>
      <c r="DI564" s="883">
        <f t="shared" si="596"/>
        <v>242</v>
      </c>
      <c r="DJ564" s="884">
        <f t="shared" si="578"/>
        <v>242</v>
      </c>
      <c r="DK564" s="883">
        <f t="shared" si="597"/>
        <v>301</v>
      </c>
      <c r="DL564" s="884">
        <f t="shared" si="579"/>
        <v>301</v>
      </c>
      <c r="DM564" s="888">
        <f t="shared" si="601"/>
        <v>297</v>
      </c>
      <c r="DN564" s="886">
        <f t="shared" si="580"/>
        <v>297</v>
      </c>
      <c r="DO564" s="886">
        <f t="shared" si="602"/>
        <v>297</v>
      </c>
      <c r="DP564" s="888">
        <f t="shared" si="598"/>
        <v>296</v>
      </c>
      <c r="DQ564" s="886">
        <f t="shared" si="581"/>
        <v>296</v>
      </c>
      <c r="DR564" s="886">
        <f t="shared" si="603"/>
        <v>296</v>
      </c>
      <c r="DS564" s="888">
        <f t="shared" si="599"/>
        <v>297</v>
      </c>
      <c r="DT564" s="886">
        <f t="shared" si="582"/>
        <v>297</v>
      </c>
      <c r="DU564" s="886">
        <f t="shared" si="604"/>
        <v>297</v>
      </c>
      <c r="DV564" s="886">
        <f t="shared" si="583"/>
        <v>297</v>
      </c>
      <c r="DW564" s="888">
        <f t="shared" si="600"/>
        <v>294</v>
      </c>
      <c r="DX564" s="886">
        <f t="shared" si="584"/>
        <v>294</v>
      </c>
      <c r="DY564" s="886">
        <f t="shared" si="585"/>
        <v>294</v>
      </c>
      <c r="DZ564" s="954">
        <f t="shared" si="605"/>
        <v>364</v>
      </c>
      <c r="EA564" s="885">
        <f t="shared" si="586"/>
        <v>364</v>
      </c>
      <c r="EB564" s="885">
        <f t="shared" si="587"/>
        <v>364</v>
      </c>
      <c r="EC564" s="772">
        <v>73</v>
      </c>
      <c r="ED564" s="640">
        <v>70</v>
      </c>
      <c r="EE564" s="642">
        <v>108</v>
      </c>
      <c r="EF564" s="764">
        <v>88</v>
      </c>
      <c r="EG564" s="640">
        <v>84</v>
      </c>
      <c r="EH564" s="642">
        <v>95</v>
      </c>
      <c r="EI564" s="774">
        <f t="shared" si="588"/>
        <v>136</v>
      </c>
      <c r="EJ564" s="774">
        <f t="shared" si="589"/>
        <v>140</v>
      </c>
      <c r="EK564" s="775">
        <f t="shared" si="590"/>
        <v>161</v>
      </c>
      <c r="EL564" s="772">
        <v>81</v>
      </c>
      <c r="EM564" s="767">
        <v>65</v>
      </c>
      <c r="EN564" s="642">
        <v>53</v>
      </c>
      <c r="EO564" s="772">
        <v>2</v>
      </c>
      <c r="EP564" s="640">
        <v>1</v>
      </c>
      <c r="EQ564" s="642">
        <v>3</v>
      </c>
      <c r="ER564" s="772">
        <v>102</v>
      </c>
      <c r="ES564" s="640">
        <v>127</v>
      </c>
      <c r="ET564" s="642">
        <v>148</v>
      </c>
      <c r="EU564" s="774">
        <f t="shared" si="591"/>
        <v>112</v>
      </c>
      <c r="EV564" s="774">
        <f t="shared" si="592"/>
        <v>103</v>
      </c>
      <c r="EW564" s="775">
        <f t="shared" si="593"/>
        <v>93</v>
      </c>
      <c r="EX564" s="772">
        <v>67</v>
      </c>
      <c r="EY564" s="767">
        <v>57</v>
      </c>
      <c r="EZ564" s="770">
        <v>62</v>
      </c>
    </row>
    <row r="565" spans="1:156">
      <c r="A565" s="621" t="s">
        <v>76</v>
      </c>
      <c r="B565" s="627" t="s">
        <v>757</v>
      </c>
      <c r="C565" s="846"/>
      <c r="D565" s="628">
        <v>382911</v>
      </c>
      <c r="E565" s="628">
        <v>10</v>
      </c>
      <c r="F565" s="762"/>
      <c r="G565" s="763"/>
      <c r="H565" s="763"/>
      <c r="I565" s="764"/>
      <c r="J565" s="764"/>
      <c r="K565" s="764"/>
      <c r="L565" s="641"/>
      <c r="M565" s="762"/>
      <c r="N565" s="763"/>
      <c r="O565" s="766"/>
      <c r="P565" s="766"/>
      <c r="Q565" s="763"/>
      <c r="R565" s="763"/>
      <c r="S565" s="763"/>
      <c r="T565" s="763"/>
      <c r="U565" s="763"/>
      <c r="V565" s="764"/>
      <c r="W565" s="640"/>
      <c r="X565" s="641"/>
      <c r="Y565" s="762"/>
      <c r="Z565" s="763"/>
      <c r="AA565" s="763"/>
      <c r="AB565" s="763"/>
      <c r="AC565" s="764"/>
      <c r="AD565" s="640"/>
      <c r="AE565" s="763"/>
      <c r="AF565" s="763"/>
      <c r="AG565" s="763"/>
      <c r="AH565" s="764"/>
      <c r="AI565" s="640"/>
      <c r="AJ565" s="641"/>
      <c r="AK565" s="892">
        <f t="shared" si="544"/>
        <v>0</v>
      </c>
      <c r="AL565" s="884">
        <f t="shared" si="545"/>
        <v>0</v>
      </c>
      <c r="AM565" s="883">
        <f t="shared" si="546"/>
        <v>0</v>
      </c>
      <c r="AN565" s="884">
        <f t="shared" si="547"/>
        <v>0</v>
      </c>
      <c r="AO565" s="883">
        <f t="shared" si="548"/>
        <v>0</v>
      </c>
      <c r="AP565" s="884">
        <f t="shared" si="549"/>
        <v>0</v>
      </c>
      <c r="AQ565" s="768">
        <f t="shared" si="550"/>
        <v>0</v>
      </c>
      <c r="AR565" s="883">
        <f t="shared" si="551"/>
        <v>0</v>
      </c>
      <c r="AS565" s="886">
        <f t="shared" si="552"/>
        <v>0</v>
      </c>
      <c r="AT565" s="888">
        <f t="shared" si="553"/>
        <v>0</v>
      </c>
      <c r="AU565" s="886">
        <f t="shared" si="554"/>
        <v>0</v>
      </c>
      <c r="AV565" s="886">
        <f t="shared" si="555"/>
        <v>0</v>
      </c>
      <c r="AW565" s="888">
        <f t="shared" si="556"/>
        <v>0</v>
      </c>
      <c r="AX565" s="886">
        <f t="shared" si="557"/>
        <v>0</v>
      </c>
      <c r="AY565" s="886">
        <f t="shared" si="558"/>
        <v>0</v>
      </c>
      <c r="AZ565" s="888">
        <f t="shared" si="559"/>
        <v>0</v>
      </c>
      <c r="BA565" s="884">
        <f t="shared" si="560"/>
        <v>0</v>
      </c>
      <c r="BB565" s="883">
        <f t="shared" si="561"/>
        <v>0</v>
      </c>
      <c r="BC565" s="884">
        <f t="shared" si="562"/>
        <v>0</v>
      </c>
      <c r="BD565" s="883">
        <f t="shared" si="563"/>
        <v>0</v>
      </c>
      <c r="BE565" s="886">
        <f t="shared" si="564"/>
        <v>0</v>
      </c>
      <c r="BF565" s="886">
        <f t="shared" si="565"/>
        <v>0</v>
      </c>
      <c r="BG565" s="888">
        <f t="shared" si="606"/>
        <v>0</v>
      </c>
      <c r="BH565" s="886">
        <f t="shared" si="566"/>
        <v>0</v>
      </c>
      <c r="BI565" s="886">
        <f t="shared" si="567"/>
        <v>0</v>
      </c>
      <c r="BJ565" s="890">
        <f t="shared" si="568"/>
        <v>0</v>
      </c>
      <c r="BK565" s="885">
        <f t="shared" si="569"/>
        <v>0</v>
      </c>
      <c r="BL565" s="885">
        <f t="shared" si="570"/>
        <v>0</v>
      </c>
      <c r="BM565" s="762"/>
      <c r="BN565" s="764"/>
      <c r="BO565" s="643"/>
      <c r="BP565" s="763"/>
      <c r="BQ565" s="764"/>
      <c r="BR565" s="643"/>
      <c r="BS565" s="768">
        <f t="shared" si="571"/>
        <v>0</v>
      </c>
      <c r="BT565" s="768">
        <f t="shared" si="572"/>
        <v>0</v>
      </c>
      <c r="BU565" s="771">
        <f t="shared" si="573"/>
        <v>0</v>
      </c>
      <c r="BV565" s="772"/>
      <c r="BW565" s="640"/>
      <c r="BX565" s="643"/>
      <c r="BY565" s="764"/>
      <c r="BZ565" s="640"/>
      <c r="CA565" s="641"/>
      <c r="CB565" s="772"/>
      <c r="CC565" s="640"/>
      <c r="CD565" s="641"/>
      <c r="CE565" s="773">
        <f t="shared" si="574"/>
        <v>0</v>
      </c>
      <c r="CF565" s="774">
        <f t="shared" si="575"/>
        <v>0</v>
      </c>
      <c r="CG565" s="775">
        <f t="shared" si="576"/>
        <v>0</v>
      </c>
      <c r="CH565" s="772"/>
      <c r="CI565" s="640"/>
      <c r="CJ565" s="776"/>
      <c r="CK565" s="872">
        <v>42</v>
      </c>
      <c r="CL565" s="720">
        <v>37</v>
      </c>
      <c r="CM565" s="764">
        <v>54</v>
      </c>
      <c r="CN565" s="764">
        <v>32</v>
      </c>
      <c r="CO565" s="640">
        <v>26</v>
      </c>
      <c r="CP565" s="642">
        <v>22</v>
      </c>
      <c r="CQ565" s="877">
        <v>26</v>
      </c>
      <c r="CR565" s="764">
        <v>27</v>
      </c>
      <c r="CS565" s="764">
        <v>32</v>
      </c>
      <c r="CT565" s="764">
        <v>19</v>
      </c>
      <c r="CU565" s="720">
        <v>34</v>
      </c>
      <c r="CV565" s="764">
        <v>21</v>
      </c>
      <c r="CW565" s="640">
        <v>7</v>
      </c>
      <c r="CX565" s="642">
        <v>17</v>
      </c>
      <c r="CY565" s="877"/>
      <c r="CZ565" s="720"/>
      <c r="DA565" s="646">
        <v>0</v>
      </c>
      <c r="DB565" s="720">
        <v>0</v>
      </c>
      <c r="DC565" s="720">
        <v>0</v>
      </c>
      <c r="DD565" s="640">
        <v>0</v>
      </c>
      <c r="DE565" s="640"/>
      <c r="DF565" s="641"/>
      <c r="DG565" s="892">
        <f t="shared" si="595"/>
        <v>26</v>
      </c>
      <c r="DH565" s="884">
        <f t="shared" si="577"/>
        <v>26</v>
      </c>
      <c r="DI565" s="883">
        <f t="shared" si="596"/>
        <v>27</v>
      </c>
      <c r="DJ565" s="884">
        <f t="shared" si="578"/>
        <v>27</v>
      </c>
      <c r="DK565" s="883">
        <f t="shared" si="597"/>
        <v>32</v>
      </c>
      <c r="DL565" s="884">
        <f t="shared" si="579"/>
        <v>32</v>
      </c>
      <c r="DM565" s="888">
        <f t="shared" si="601"/>
        <v>19</v>
      </c>
      <c r="DN565" s="886">
        <f t="shared" si="580"/>
        <v>19</v>
      </c>
      <c r="DO565" s="886">
        <f t="shared" si="602"/>
        <v>19</v>
      </c>
      <c r="DP565" s="888">
        <f t="shared" si="598"/>
        <v>34</v>
      </c>
      <c r="DQ565" s="886">
        <f t="shared" si="581"/>
        <v>34</v>
      </c>
      <c r="DR565" s="886">
        <f t="shared" si="603"/>
        <v>34</v>
      </c>
      <c r="DS565" s="888">
        <f t="shared" si="599"/>
        <v>21</v>
      </c>
      <c r="DT565" s="886">
        <f t="shared" si="582"/>
        <v>21</v>
      </c>
      <c r="DU565" s="886">
        <f t="shared" si="604"/>
        <v>21</v>
      </c>
      <c r="DV565" s="886">
        <f t="shared" si="583"/>
        <v>21</v>
      </c>
      <c r="DW565" s="888">
        <f t="shared" si="600"/>
        <v>7</v>
      </c>
      <c r="DX565" s="886">
        <f t="shared" si="584"/>
        <v>7</v>
      </c>
      <c r="DY565" s="886">
        <f t="shared" si="585"/>
        <v>7</v>
      </c>
      <c r="DZ565" s="954">
        <f t="shared" si="605"/>
        <v>17</v>
      </c>
      <c r="EA565" s="885">
        <f t="shared" si="586"/>
        <v>17</v>
      </c>
      <c r="EB565" s="885">
        <f t="shared" si="587"/>
        <v>17</v>
      </c>
      <c r="EC565" s="772">
        <v>12</v>
      </c>
      <c r="ED565" s="640">
        <v>3</v>
      </c>
      <c r="EE565" s="642">
        <v>8</v>
      </c>
      <c r="EF565" s="764">
        <v>1</v>
      </c>
      <c r="EG565" s="640">
        <v>1</v>
      </c>
      <c r="EH565" s="642">
        <v>1</v>
      </c>
      <c r="EI565" s="774">
        <f t="shared" si="588"/>
        <v>8</v>
      </c>
      <c r="EJ565" s="774">
        <f t="shared" si="589"/>
        <v>3</v>
      </c>
      <c r="EK565" s="775">
        <f t="shared" si="590"/>
        <v>8</v>
      </c>
      <c r="EL565" s="772">
        <v>2</v>
      </c>
      <c r="EM565" s="767">
        <v>3</v>
      </c>
      <c r="EN565" s="642">
        <v>2</v>
      </c>
      <c r="EO565" s="772">
        <v>4</v>
      </c>
      <c r="EP565" s="640">
        <v>4</v>
      </c>
      <c r="EQ565" s="642">
        <v>4</v>
      </c>
      <c r="ER565" s="772">
        <v>11</v>
      </c>
      <c r="ES565" s="640">
        <v>2</v>
      </c>
      <c r="ET565" s="642">
        <v>3</v>
      </c>
      <c r="EU565" s="774">
        <f t="shared" si="591"/>
        <v>2</v>
      </c>
      <c r="EV565" s="774">
        <f t="shared" si="592"/>
        <v>25</v>
      </c>
      <c r="EW565" s="775">
        <f t="shared" si="593"/>
        <v>12</v>
      </c>
      <c r="EX565" s="772">
        <v>12</v>
      </c>
      <c r="EY565" s="767">
        <v>8</v>
      </c>
      <c r="EZ565" s="770">
        <v>9</v>
      </c>
    </row>
    <row r="566" spans="1:156">
      <c r="A566" s="621" t="s">
        <v>76</v>
      </c>
      <c r="B566" s="627" t="s">
        <v>758</v>
      </c>
      <c r="C566" s="846"/>
      <c r="D566" s="623">
        <v>408394</v>
      </c>
      <c r="E566" s="628">
        <v>10</v>
      </c>
      <c r="F566" s="762"/>
      <c r="G566" s="763"/>
      <c r="H566" s="763"/>
      <c r="I566" s="764"/>
      <c r="J566" s="764"/>
      <c r="K566" s="764"/>
      <c r="L566" s="641"/>
      <c r="M566" s="762"/>
      <c r="N566" s="763"/>
      <c r="O566" s="766"/>
      <c r="P566" s="766"/>
      <c r="Q566" s="763"/>
      <c r="R566" s="763"/>
      <c r="S566" s="763"/>
      <c r="T566" s="763"/>
      <c r="U566" s="763"/>
      <c r="V566" s="764"/>
      <c r="W566" s="640"/>
      <c r="X566" s="641"/>
      <c r="Y566" s="762"/>
      <c r="Z566" s="763"/>
      <c r="AA566" s="763"/>
      <c r="AB566" s="763"/>
      <c r="AC566" s="764"/>
      <c r="AD566" s="640"/>
      <c r="AE566" s="763"/>
      <c r="AF566" s="763"/>
      <c r="AG566" s="763"/>
      <c r="AH566" s="764"/>
      <c r="AI566" s="640"/>
      <c r="AJ566" s="641"/>
      <c r="AK566" s="892">
        <f t="shared" si="544"/>
        <v>0</v>
      </c>
      <c r="AL566" s="884">
        <f t="shared" si="545"/>
        <v>0</v>
      </c>
      <c r="AM566" s="883">
        <f t="shared" si="546"/>
        <v>0</v>
      </c>
      <c r="AN566" s="884">
        <f t="shared" si="547"/>
        <v>0</v>
      </c>
      <c r="AO566" s="883">
        <f t="shared" si="548"/>
        <v>0</v>
      </c>
      <c r="AP566" s="884">
        <f t="shared" si="549"/>
        <v>0</v>
      </c>
      <c r="AQ566" s="768">
        <f t="shared" si="550"/>
        <v>0</v>
      </c>
      <c r="AR566" s="883">
        <f t="shared" si="551"/>
        <v>0</v>
      </c>
      <c r="AS566" s="886">
        <f t="shared" si="552"/>
        <v>0</v>
      </c>
      <c r="AT566" s="888">
        <f t="shared" si="553"/>
        <v>0</v>
      </c>
      <c r="AU566" s="886">
        <f t="shared" si="554"/>
        <v>0</v>
      </c>
      <c r="AV566" s="886">
        <f t="shared" si="555"/>
        <v>0</v>
      </c>
      <c r="AW566" s="888">
        <f t="shared" si="556"/>
        <v>0</v>
      </c>
      <c r="AX566" s="886">
        <f t="shared" si="557"/>
        <v>0</v>
      </c>
      <c r="AY566" s="886">
        <f t="shared" si="558"/>
        <v>0</v>
      </c>
      <c r="AZ566" s="888">
        <f t="shared" si="559"/>
        <v>0</v>
      </c>
      <c r="BA566" s="884">
        <f t="shared" si="560"/>
        <v>0</v>
      </c>
      <c r="BB566" s="883">
        <f t="shared" si="561"/>
        <v>0</v>
      </c>
      <c r="BC566" s="884">
        <f t="shared" si="562"/>
        <v>0</v>
      </c>
      <c r="BD566" s="883">
        <f t="shared" si="563"/>
        <v>0</v>
      </c>
      <c r="BE566" s="886">
        <f t="shared" si="564"/>
        <v>0</v>
      </c>
      <c r="BF566" s="886">
        <f t="shared" si="565"/>
        <v>0</v>
      </c>
      <c r="BG566" s="888">
        <f t="shared" si="606"/>
        <v>0</v>
      </c>
      <c r="BH566" s="886">
        <f t="shared" si="566"/>
        <v>0</v>
      </c>
      <c r="BI566" s="886">
        <f t="shared" si="567"/>
        <v>0</v>
      </c>
      <c r="BJ566" s="890">
        <f t="shared" si="568"/>
        <v>0</v>
      </c>
      <c r="BK566" s="885">
        <f t="shared" si="569"/>
        <v>0</v>
      </c>
      <c r="BL566" s="885">
        <f t="shared" si="570"/>
        <v>0</v>
      </c>
      <c r="BM566" s="762"/>
      <c r="BN566" s="764"/>
      <c r="BO566" s="643"/>
      <c r="BP566" s="763"/>
      <c r="BQ566" s="764"/>
      <c r="BR566" s="643"/>
      <c r="BS566" s="768">
        <f t="shared" si="571"/>
        <v>0</v>
      </c>
      <c r="BT566" s="768">
        <f t="shared" si="572"/>
        <v>0</v>
      </c>
      <c r="BU566" s="771">
        <f t="shared" si="573"/>
        <v>0</v>
      </c>
      <c r="BV566" s="772"/>
      <c r="BW566" s="640"/>
      <c r="BX566" s="643"/>
      <c r="BY566" s="764"/>
      <c r="BZ566" s="640"/>
      <c r="CA566" s="641"/>
      <c r="CB566" s="772"/>
      <c r="CC566" s="640"/>
      <c r="CD566" s="641"/>
      <c r="CE566" s="773">
        <f t="shared" si="574"/>
        <v>0</v>
      </c>
      <c r="CF566" s="774">
        <f t="shared" si="575"/>
        <v>0</v>
      </c>
      <c r="CG566" s="775">
        <f t="shared" si="576"/>
        <v>0</v>
      </c>
      <c r="CH566" s="772"/>
      <c r="CI566" s="640"/>
      <c r="CJ566" s="776"/>
      <c r="CK566" s="872">
        <v>178</v>
      </c>
      <c r="CL566" s="720">
        <v>143</v>
      </c>
      <c r="CM566" s="764">
        <v>159</v>
      </c>
      <c r="CN566" s="764">
        <v>148</v>
      </c>
      <c r="CO566" s="640">
        <v>190</v>
      </c>
      <c r="CP566" s="642">
        <v>168</v>
      </c>
      <c r="CQ566" s="877">
        <v>120</v>
      </c>
      <c r="CR566" s="764">
        <v>154</v>
      </c>
      <c r="CS566" s="764">
        <v>100</v>
      </c>
      <c r="CT566" s="764">
        <v>90</v>
      </c>
      <c r="CU566" s="720">
        <v>106</v>
      </c>
      <c r="CV566" s="764">
        <v>107</v>
      </c>
      <c r="CW566" s="640">
        <v>116</v>
      </c>
      <c r="CX566" s="642">
        <v>95</v>
      </c>
      <c r="CY566" s="877"/>
      <c r="CZ566" s="720"/>
      <c r="DA566" s="646">
        <v>0</v>
      </c>
      <c r="DB566" s="720">
        <v>0</v>
      </c>
      <c r="DC566" s="720">
        <v>0</v>
      </c>
      <c r="DD566" s="640">
        <v>1</v>
      </c>
      <c r="DE566" s="640"/>
      <c r="DF566" s="641"/>
      <c r="DG566" s="892">
        <f t="shared" si="595"/>
        <v>120</v>
      </c>
      <c r="DH566" s="884">
        <f t="shared" si="577"/>
        <v>120</v>
      </c>
      <c r="DI566" s="883">
        <f t="shared" si="596"/>
        <v>154</v>
      </c>
      <c r="DJ566" s="884">
        <f t="shared" si="578"/>
        <v>154</v>
      </c>
      <c r="DK566" s="883">
        <f t="shared" si="597"/>
        <v>100</v>
      </c>
      <c r="DL566" s="884">
        <f t="shared" si="579"/>
        <v>100</v>
      </c>
      <c r="DM566" s="888">
        <f t="shared" si="601"/>
        <v>90</v>
      </c>
      <c r="DN566" s="886">
        <f t="shared" si="580"/>
        <v>90</v>
      </c>
      <c r="DO566" s="886">
        <f t="shared" si="602"/>
        <v>90</v>
      </c>
      <c r="DP566" s="888">
        <f t="shared" si="598"/>
        <v>106</v>
      </c>
      <c r="DQ566" s="886">
        <f t="shared" si="581"/>
        <v>106</v>
      </c>
      <c r="DR566" s="886">
        <f t="shared" si="603"/>
        <v>106</v>
      </c>
      <c r="DS566" s="888">
        <f t="shared" si="599"/>
        <v>106</v>
      </c>
      <c r="DT566" s="886">
        <f t="shared" si="582"/>
        <v>106</v>
      </c>
      <c r="DU566" s="886">
        <f t="shared" si="604"/>
        <v>106</v>
      </c>
      <c r="DV566" s="886">
        <f t="shared" si="583"/>
        <v>106</v>
      </c>
      <c r="DW566" s="888">
        <f t="shared" si="600"/>
        <v>116</v>
      </c>
      <c r="DX566" s="886">
        <f t="shared" si="584"/>
        <v>116</v>
      </c>
      <c r="DY566" s="886">
        <f t="shared" si="585"/>
        <v>116</v>
      </c>
      <c r="DZ566" s="954">
        <f t="shared" si="605"/>
        <v>95</v>
      </c>
      <c r="EA566" s="885">
        <f t="shared" si="586"/>
        <v>95</v>
      </c>
      <c r="EB566" s="885">
        <f t="shared" si="587"/>
        <v>95</v>
      </c>
      <c r="EC566" s="772">
        <v>68</v>
      </c>
      <c r="ED566" s="640">
        <v>54</v>
      </c>
      <c r="EE566" s="642">
        <v>51</v>
      </c>
      <c r="EF566" s="764">
        <v>9</v>
      </c>
      <c r="EG566" s="640">
        <v>4</v>
      </c>
      <c r="EH566" s="642">
        <v>0</v>
      </c>
      <c r="EI566" s="774">
        <f t="shared" si="588"/>
        <v>29</v>
      </c>
      <c r="EJ566" s="774">
        <f t="shared" si="589"/>
        <v>58</v>
      </c>
      <c r="EK566" s="775">
        <f t="shared" si="590"/>
        <v>44</v>
      </c>
      <c r="EL566" s="772">
        <v>21</v>
      </c>
      <c r="EM566" s="767">
        <v>42</v>
      </c>
      <c r="EN566" s="642">
        <v>45</v>
      </c>
      <c r="EO566" s="772">
        <v>5</v>
      </c>
      <c r="EP566" s="640">
        <v>4</v>
      </c>
      <c r="EQ566" s="642">
        <v>3</v>
      </c>
      <c r="ER566" s="772">
        <v>9</v>
      </c>
      <c r="ES566" s="640">
        <v>11</v>
      </c>
      <c r="ET566" s="642">
        <v>14</v>
      </c>
      <c r="EU566" s="774">
        <f t="shared" si="591"/>
        <v>55</v>
      </c>
      <c r="EV566" s="774">
        <f t="shared" si="592"/>
        <v>49</v>
      </c>
      <c r="EW566" s="775">
        <f t="shared" si="593"/>
        <v>44</v>
      </c>
      <c r="EX566" s="772">
        <v>31</v>
      </c>
      <c r="EY566" s="767">
        <v>31</v>
      </c>
      <c r="EZ566" s="770">
        <v>36</v>
      </c>
    </row>
    <row r="567" spans="1:156">
      <c r="A567" s="621" t="s">
        <v>76</v>
      </c>
      <c r="B567" s="622" t="s">
        <v>759</v>
      </c>
      <c r="C567" s="846"/>
      <c r="D567" s="628">
        <v>229328</v>
      </c>
      <c r="E567" s="628">
        <v>10</v>
      </c>
      <c r="F567" s="762"/>
      <c r="G567" s="763"/>
      <c r="H567" s="763"/>
      <c r="I567" s="764"/>
      <c r="J567" s="764"/>
      <c r="K567" s="764"/>
      <c r="L567" s="641"/>
      <c r="M567" s="762"/>
      <c r="N567" s="763"/>
      <c r="O567" s="766"/>
      <c r="P567" s="766"/>
      <c r="Q567" s="763"/>
      <c r="R567" s="763"/>
      <c r="S567" s="763"/>
      <c r="T567" s="763"/>
      <c r="U567" s="763"/>
      <c r="V567" s="764"/>
      <c r="W567" s="640"/>
      <c r="X567" s="641"/>
      <c r="Y567" s="762"/>
      <c r="Z567" s="763"/>
      <c r="AA567" s="763"/>
      <c r="AB567" s="763"/>
      <c r="AC567" s="764"/>
      <c r="AD567" s="640"/>
      <c r="AE567" s="763"/>
      <c r="AF567" s="763"/>
      <c r="AG567" s="763"/>
      <c r="AH567" s="764"/>
      <c r="AI567" s="640"/>
      <c r="AJ567" s="641"/>
      <c r="AK567" s="892">
        <f t="shared" si="544"/>
        <v>0</v>
      </c>
      <c r="AL567" s="884">
        <f t="shared" si="545"/>
        <v>0</v>
      </c>
      <c r="AM567" s="883">
        <f t="shared" si="546"/>
        <v>0</v>
      </c>
      <c r="AN567" s="884">
        <f t="shared" si="547"/>
        <v>0</v>
      </c>
      <c r="AO567" s="883">
        <f t="shared" si="548"/>
        <v>0</v>
      </c>
      <c r="AP567" s="884">
        <f t="shared" si="549"/>
        <v>0</v>
      </c>
      <c r="AQ567" s="768">
        <f t="shared" si="550"/>
        <v>0</v>
      </c>
      <c r="AR567" s="883">
        <f t="shared" si="551"/>
        <v>0</v>
      </c>
      <c r="AS567" s="886">
        <f t="shared" si="552"/>
        <v>0</v>
      </c>
      <c r="AT567" s="888">
        <f t="shared" si="553"/>
        <v>0</v>
      </c>
      <c r="AU567" s="886">
        <f t="shared" si="554"/>
        <v>0</v>
      </c>
      <c r="AV567" s="886">
        <f t="shared" si="555"/>
        <v>0</v>
      </c>
      <c r="AW567" s="888">
        <f t="shared" si="556"/>
        <v>0</v>
      </c>
      <c r="AX567" s="886">
        <f t="shared" si="557"/>
        <v>0</v>
      </c>
      <c r="AY567" s="886">
        <f t="shared" si="558"/>
        <v>0</v>
      </c>
      <c r="AZ567" s="888">
        <f t="shared" si="559"/>
        <v>0</v>
      </c>
      <c r="BA567" s="884">
        <f t="shared" si="560"/>
        <v>0</v>
      </c>
      <c r="BB567" s="883">
        <f t="shared" si="561"/>
        <v>0</v>
      </c>
      <c r="BC567" s="884">
        <f t="shared" si="562"/>
        <v>0</v>
      </c>
      <c r="BD567" s="883">
        <f t="shared" si="563"/>
        <v>0</v>
      </c>
      <c r="BE567" s="886">
        <f t="shared" si="564"/>
        <v>0</v>
      </c>
      <c r="BF567" s="886">
        <f t="shared" si="565"/>
        <v>0</v>
      </c>
      <c r="BG567" s="888">
        <f t="shared" si="606"/>
        <v>0</v>
      </c>
      <c r="BH567" s="886">
        <f t="shared" si="566"/>
        <v>0</v>
      </c>
      <c r="BI567" s="886">
        <f t="shared" si="567"/>
        <v>0</v>
      </c>
      <c r="BJ567" s="890">
        <f t="shared" si="568"/>
        <v>0</v>
      </c>
      <c r="BK567" s="885">
        <f t="shared" si="569"/>
        <v>0</v>
      </c>
      <c r="BL567" s="885">
        <f t="shared" si="570"/>
        <v>0</v>
      </c>
      <c r="BM567" s="762"/>
      <c r="BN567" s="764"/>
      <c r="BO567" s="643"/>
      <c r="BP567" s="763"/>
      <c r="BQ567" s="764"/>
      <c r="BR567" s="643"/>
      <c r="BS567" s="768">
        <f t="shared" si="571"/>
        <v>0</v>
      </c>
      <c r="BT567" s="768">
        <f t="shared" si="572"/>
        <v>0</v>
      </c>
      <c r="BU567" s="771">
        <f t="shared" si="573"/>
        <v>0</v>
      </c>
      <c r="BV567" s="772"/>
      <c r="BW567" s="640"/>
      <c r="BX567" s="643"/>
      <c r="BY567" s="764"/>
      <c r="BZ567" s="640"/>
      <c r="CA567" s="641"/>
      <c r="CB567" s="772"/>
      <c r="CC567" s="640"/>
      <c r="CD567" s="641"/>
      <c r="CE567" s="773">
        <f t="shared" si="574"/>
        <v>0</v>
      </c>
      <c r="CF567" s="774">
        <f t="shared" si="575"/>
        <v>0</v>
      </c>
      <c r="CG567" s="775">
        <f t="shared" si="576"/>
        <v>0</v>
      </c>
      <c r="CH567" s="772"/>
      <c r="CI567" s="640"/>
      <c r="CJ567" s="776"/>
      <c r="CK567" s="872">
        <v>663</v>
      </c>
      <c r="CL567" s="720">
        <v>426</v>
      </c>
      <c r="CM567" s="764">
        <v>358</v>
      </c>
      <c r="CN567" s="764">
        <v>339</v>
      </c>
      <c r="CO567" s="640">
        <v>396</v>
      </c>
      <c r="CP567" s="642">
        <v>228</v>
      </c>
      <c r="CQ567" s="878">
        <v>376</v>
      </c>
      <c r="CR567" s="764">
        <v>472</v>
      </c>
      <c r="CS567" s="764">
        <v>276</v>
      </c>
      <c r="CT567" s="764">
        <v>268</v>
      </c>
      <c r="CU567" s="720">
        <v>107</v>
      </c>
      <c r="CV567" s="764">
        <v>115</v>
      </c>
      <c r="CW567" s="640">
        <v>86</v>
      </c>
      <c r="CX567" s="642">
        <v>38</v>
      </c>
      <c r="CY567" s="772"/>
      <c r="CZ567" s="720"/>
      <c r="DA567" s="764">
        <v>3</v>
      </c>
      <c r="DB567" s="720">
        <v>2</v>
      </c>
      <c r="DC567" s="720">
        <v>1</v>
      </c>
      <c r="DD567" s="640">
        <v>1</v>
      </c>
      <c r="DE567" s="640"/>
      <c r="DF567" s="641"/>
      <c r="DG567" s="892">
        <f t="shared" si="595"/>
        <v>376</v>
      </c>
      <c r="DH567" s="884">
        <f t="shared" si="577"/>
        <v>376</v>
      </c>
      <c r="DI567" s="883">
        <f t="shared" si="596"/>
        <v>472</v>
      </c>
      <c r="DJ567" s="884">
        <f t="shared" si="578"/>
        <v>472</v>
      </c>
      <c r="DK567" s="883">
        <f t="shared" si="597"/>
        <v>273</v>
      </c>
      <c r="DL567" s="884">
        <f t="shared" si="579"/>
        <v>273</v>
      </c>
      <c r="DM567" s="888">
        <f t="shared" si="601"/>
        <v>266</v>
      </c>
      <c r="DN567" s="886">
        <f t="shared" si="580"/>
        <v>266</v>
      </c>
      <c r="DO567" s="886">
        <f t="shared" si="602"/>
        <v>266</v>
      </c>
      <c r="DP567" s="888">
        <f t="shared" si="598"/>
        <v>106</v>
      </c>
      <c r="DQ567" s="886">
        <f t="shared" si="581"/>
        <v>106</v>
      </c>
      <c r="DR567" s="886">
        <f t="shared" si="603"/>
        <v>106</v>
      </c>
      <c r="DS567" s="888">
        <f t="shared" si="599"/>
        <v>114</v>
      </c>
      <c r="DT567" s="886">
        <f t="shared" si="582"/>
        <v>114</v>
      </c>
      <c r="DU567" s="886">
        <f t="shared" si="604"/>
        <v>114</v>
      </c>
      <c r="DV567" s="886">
        <f t="shared" si="583"/>
        <v>114</v>
      </c>
      <c r="DW567" s="888">
        <f t="shared" si="600"/>
        <v>86</v>
      </c>
      <c r="DX567" s="886">
        <f t="shared" si="584"/>
        <v>86</v>
      </c>
      <c r="DY567" s="886">
        <f t="shared" si="585"/>
        <v>86</v>
      </c>
      <c r="DZ567" s="954">
        <f t="shared" si="605"/>
        <v>38</v>
      </c>
      <c r="EA567" s="885">
        <f t="shared" si="586"/>
        <v>38</v>
      </c>
      <c r="EB567" s="885">
        <f t="shared" si="587"/>
        <v>38</v>
      </c>
      <c r="EC567" s="772">
        <v>37</v>
      </c>
      <c r="ED567" s="640">
        <v>42</v>
      </c>
      <c r="EE567" s="642">
        <v>12</v>
      </c>
      <c r="EF567" s="764">
        <v>10</v>
      </c>
      <c r="EG567" s="640">
        <v>3</v>
      </c>
      <c r="EH567" s="642">
        <v>2</v>
      </c>
      <c r="EI567" s="774">
        <f t="shared" si="588"/>
        <v>67</v>
      </c>
      <c r="EJ567" s="774">
        <f t="shared" si="589"/>
        <v>41</v>
      </c>
      <c r="EK567" s="775">
        <f t="shared" si="590"/>
        <v>24</v>
      </c>
      <c r="EL567" s="772">
        <v>85</v>
      </c>
      <c r="EM567" s="767">
        <v>23</v>
      </c>
      <c r="EN567" s="642">
        <v>32</v>
      </c>
      <c r="EO567" s="772">
        <v>13</v>
      </c>
      <c r="EP567" s="640">
        <v>5</v>
      </c>
      <c r="EQ567" s="642">
        <v>0</v>
      </c>
      <c r="ER567" s="772">
        <v>26</v>
      </c>
      <c r="ES567" s="640">
        <v>13</v>
      </c>
      <c r="ET567" s="642">
        <v>16</v>
      </c>
      <c r="EU567" s="774">
        <f t="shared" si="591"/>
        <v>142</v>
      </c>
      <c r="EV567" s="774">
        <f t="shared" si="592"/>
        <v>65</v>
      </c>
      <c r="EW567" s="775">
        <f t="shared" si="593"/>
        <v>66</v>
      </c>
      <c r="EX567" s="772">
        <v>149</v>
      </c>
      <c r="EY567" s="767">
        <v>130</v>
      </c>
      <c r="EZ567" s="770">
        <v>70</v>
      </c>
    </row>
    <row r="568" spans="1:156">
      <c r="A568" s="621" t="s">
        <v>76</v>
      </c>
      <c r="B568" s="627" t="s">
        <v>760</v>
      </c>
      <c r="C568" s="846"/>
      <c r="D568" s="628">
        <v>229832</v>
      </c>
      <c r="E568" s="628">
        <v>10</v>
      </c>
      <c r="F568" s="762"/>
      <c r="G568" s="763"/>
      <c r="H568" s="763"/>
      <c r="I568" s="764"/>
      <c r="J568" s="764"/>
      <c r="K568" s="764"/>
      <c r="L568" s="641"/>
      <c r="M568" s="762"/>
      <c r="N568" s="763"/>
      <c r="O568" s="766"/>
      <c r="P568" s="766"/>
      <c r="Q568" s="763"/>
      <c r="R568" s="763"/>
      <c r="S568" s="763"/>
      <c r="T568" s="763"/>
      <c r="U568" s="763"/>
      <c r="V568" s="764"/>
      <c r="W568" s="640"/>
      <c r="X568" s="641"/>
      <c r="Y568" s="762"/>
      <c r="Z568" s="763"/>
      <c r="AA568" s="763"/>
      <c r="AB568" s="763"/>
      <c r="AC568" s="764"/>
      <c r="AD568" s="640"/>
      <c r="AE568" s="763"/>
      <c r="AF568" s="763"/>
      <c r="AG568" s="763"/>
      <c r="AH568" s="764"/>
      <c r="AI568" s="640"/>
      <c r="AJ568" s="641"/>
      <c r="AK568" s="892">
        <f t="shared" si="544"/>
        <v>0</v>
      </c>
      <c r="AL568" s="884">
        <f t="shared" si="545"/>
        <v>0</v>
      </c>
      <c r="AM568" s="883">
        <f t="shared" si="546"/>
        <v>0</v>
      </c>
      <c r="AN568" s="884">
        <f t="shared" si="547"/>
        <v>0</v>
      </c>
      <c r="AO568" s="883">
        <f t="shared" si="548"/>
        <v>0</v>
      </c>
      <c r="AP568" s="884">
        <f t="shared" si="549"/>
        <v>0</v>
      </c>
      <c r="AQ568" s="768">
        <f t="shared" si="550"/>
        <v>0</v>
      </c>
      <c r="AR568" s="883">
        <f t="shared" si="551"/>
        <v>0</v>
      </c>
      <c r="AS568" s="886">
        <f t="shared" si="552"/>
        <v>0</v>
      </c>
      <c r="AT568" s="888">
        <f t="shared" si="553"/>
        <v>0</v>
      </c>
      <c r="AU568" s="886">
        <f t="shared" si="554"/>
        <v>0</v>
      </c>
      <c r="AV568" s="886">
        <f t="shared" si="555"/>
        <v>0</v>
      </c>
      <c r="AW568" s="888">
        <f t="shared" si="556"/>
        <v>0</v>
      </c>
      <c r="AX568" s="886">
        <f t="shared" si="557"/>
        <v>0</v>
      </c>
      <c r="AY568" s="886">
        <f t="shared" si="558"/>
        <v>0</v>
      </c>
      <c r="AZ568" s="888">
        <f t="shared" si="559"/>
        <v>0</v>
      </c>
      <c r="BA568" s="884">
        <f t="shared" si="560"/>
        <v>0</v>
      </c>
      <c r="BB568" s="883">
        <f t="shared" si="561"/>
        <v>0</v>
      </c>
      <c r="BC568" s="884">
        <f t="shared" si="562"/>
        <v>0</v>
      </c>
      <c r="BD568" s="883">
        <f t="shared" si="563"/>
        <v>0</v>
      </c>
      <c r="BE568" s="886">
        <f t="shared" si="564"/>
        <v>0</v>
      </c>
      <c r="BF568" s="886">
        <f t="shared" si="565"/>
        <v>0</v>
      </c>
      <c r="BG568" s="888">
        <f t="shared" si="606"/>
        <v>0</v>
      </c>
      <c r="BH568" s="886">
        <f t="shared" si="566"/>
        <v>0</v>
      </c>
      <c r="BI568" s="886">
        <f t="shared" si="567"/>
        <v>0</v>
      </c>
      <c r="BJ568" s="890">
        <f t="shared" si="568"/>
        <v>0</v>
      </c>
      <c r="BK568" s="885">
        <f t="shared" si="569"/>
        <v>0</v>
      </c>
      <c r="BL568" s="885">
        <f t="shared" si="570"/>
        <v>0</v>
      </c>
      <c r="BM568" s="762"/>
      <c r="BN568" s="764"/>
      <c r="BO568" s="643"/>
      <c r="BP568" s="763"/>
      <c r="BQ568" s="764"/>
      <c r="BR568" s="643"/>
      <c r="BS568" s="768">
        <f t="shared" si="571"/>
        <v>0</v>
      </c>
      <c r="BT568" s="768">
        <f t="shared" si="572"/>
        <v>0</v>
      </c>
      <c r="BU568" s="771">
        <f t="shared" si="573"/>
        <v>0</v>
      </c>
      <c r="BV568" s="772"/>
      <c r="BW568" s="640"/>
      <c r="BX568" s="643"/>
      <c r="BY568" s="764"/>
      <c r="BZ568" s="640"/>
      <c r="CA568" s="641"/>
      <c r="CB568" s="772"/>
      <c r="CC568" s="640"/>
      <c r="CD568" s="641"/>
      <c r="CE568" s="773">
        <f t="shared" si="574"/>
        <v>0</v>
      </c>
      <c r="CF568" s="774">
        <f t="shared" si="575"/>
        <v>0</v>
      </c>
      <c r="CG568" s="775">
        <f t="shared" si="576"/>
        <v>0</v>
      </c>
      <c r="CH568" s="772"/>
      <c r="CI568" s="640"/>
      <c r="CJ568" s="776"/>
      <c r="CK568" s="872">
        <v>854</v>
      </c>
      <c r="CL568" s="720">
        <v>1091</v>
      </c>
      <c r="CM568" s="764">
        <v>1153</v>
      </c>
      <c r="CN568" s="764">
        <v>582</v>
      </c>
      <c r="CO568" s="640">
        <v>449</v>
      </c>
      <c r="CP568" s="642">
        <v>431</v>
      </c>
      <c r="CQ568" s="878">
        <v>138</v>
      </c>
      <c r="CR568" s="764">
        <v>161</v>
      </c>
      <c r="CS568" s="764">
        <v>172</v>
      </c>
      <c r="CT568" s="764">
        <v>268</v>
      </c>
      <c r="CU568" s="720">
        <v>250</v>
      </c>
      <c r="CV568" s="764">
        <v>248</v>
      </c>
      <c r="CW568" s="640">
        <v>326</v>
      </c>
      <c r="CX568" s="642">
        <v>326</v>
      </c>
      <c r="CY568" s="772"/>
      <c r="CZ568" s="720"/>
      <c r="DA568" s="764">
        <v>1</v>
      </c>
      <c r="DB568" s="720">
        <v>2</v>
      </c>
      <c r="DC568" s="720">
        <v>3</v>
      </c>
      <c r="DD568" s="640">
        <v>1</v>
      </c>
      <c r="DE568" s="640"/>
      <c r="DF568" s="641"/>
      <c r="DG568" s="892">
        <f t="shared" si="595"/>
        <v>138</v>
      </c>
      <c r="DH568" s="884">
        <f t="shared" si="577"/>
        <v>138</v>
      </c>
      <c r="DI568" s="883">
        <f t="shared" si="596"/>
        <v>161</v>
      </c>
      <c r="DJ568" s="884">
        <f t="shared" si="578"/>
        <v>161</v>
      </c>
      <c r="DK568" s="883">
        <f t="shared" si="597"/>
        <v>171</v>
      </c>
      <c r="DL568" s="884">
        <f t="shared" si="579"/>
        <v>171</v>
      </c>
      <c r="DM568" s="888">
        <f t="shared" si="601"/>
        <v>266</v>
      </c>
      <c r="DN568" s="886">
        <f t="shared" si="580"/>
        <v>266</v>
      </c>
      <c r="DO568" s="886">
        <f t="shared" si="602"/>
        <v>266</v>
      </c>
      <c r="DP568" s="888">
        <f t="shared" si="598"/>
        <v>247</v>
      </c>
      <c r="DQ568" s="886">
        <f t="shared" si="581"/>
        <v>247</v>
      </c>
      <c r="DR568" s="886">
        <f t="shared" si="603"/>
        <v>247</v>
      </c>
      <c r="DS568" s="888">
        <f t="shared" si="599"/>
        <v>247</v>
      </c>
      <c r="DT568" s="886">
        <f t="shared" si="582"/>
        <v>247</v>
      </c>
      <c r="DU568" s="886">
        <f t="shared" si="604"/>
        <v>247</v>
      </c>
      <c r="DV568" s="886">
        <f t="shared" si="583"/>
        <v>247</v>
      </c>
      <c r="DW568" s="888">
        <f t="shared" si="600"/>
        <v>326</v>
      </c>
      <c r="DX568" s="886">
        <f t="shared" si="584"/>
        <v>326</v>
      </c>
      <c r="DY568" s="886">
        <f t="shared" si="585"/>
        <v>326</v>
      </c>
      <c r="DZ568" s="954">
        <f t="shared" si="605"/>
        <v>326</v>
      </c>
      <c r="EA568" s="885">
        <f t="shared" si="586"/>
        <v>326</v>
      </c>
      <c r="EB568" s="885">
        <f t="shared" si="587"/>
        <v>326</v>
      </c>
      <c r="EC568" s="772">
        <v>123</v>
      </c>
      <c r="ED568" s="640">
        <v>123</v>
      </c>
      <c r="EE568" s="642">
        <v>135</v>
      </c>
      <c r="EF568" s="764">
        <v>38</v>
      </c>
      <c r="EG568" s="640">
        <v>49</v>
      </c>
      <c r="EH568" s="642">
        <v>31</v>
      </c>
      <c r="EI568" s="774">
        <f t="shared" si="588"/>
        <v>86</v>
      </c>
      <c r="EJ568" s="774">
        <f t="shared" si="589"/>
        <v>154</v>
      </c>
      <c r="EK568" s="775">
        <f t="shared" si="590"/>
        <v>160</v>
      </c>
      <c r="EL568" s="772">
        <v>65</v>
      </c>
      <c r="EM568" s="767">
        <v>49</v>
      </c>
      <c r="EN568" s="642">
        <v>61</v>
      </c>
      <c r="EO568" s="772">
        <v>6</v>
      </c>
      <c r="EP568" s="640">
        <v>9</v>
      </c>
      <c r="EQ568" s="642">
        <v>9</v>
      </c>
      <c r="ER568" s="772">
        <v>96</v>
      </c>
      <c r="ES568" s="640">
        <v>78</v>
      </c>
      <c r="ET568" s="642">
        <v>64</v>
      </c>
      <c r="EU568" s="774">
        <f t="shared" si="591"/>
        <v>99</v>
      </c>
      <c r="EV568" s="774">
        <f t="shared" si="592"/>
        <v>111</v>
      </c>
      <c r="EW568" s="775">
        <f t="shared" si="593"/>
        <v>113</v>
      </c>
      <c r="EX568" s="772">
        <v>36</v>
      </c>
      <c r="EY568" s="767">
        <v>46</v>
      </c>
      <c r="EZ568" s="770">
        <v>48</v>
      </c>
    </row>
    <row r="569" spans="1:156">
      <c r="A569" s="725" t="s">
        <v>25</v>
      </c>
      <c r="B569" s="718" t="s">
        <v>1040</v>
      </c>
      <c r="C569" s="851"/>
      <c r="D569" s="731">
        <v>232186</v>
      </c>
      <c r="E569" s="743">
        <v>1</v>
      </c>
      <c r="F569" s="677">
        <v>4478</v>
      </c>
      <c r="G569" s="638">
        <v>4503</v>
      </c>
      <c r="H569" s="638">
        <v>4542</v>
      </c>
      <c r="I569" s="740">
        <v>4451</v>
      </c>
      <c r="J569" s="740">
        <v>4817</v>
      </c>
      <c r="K569" s="740">
        <v>5256</v>
      </c>
      <c r="L569" s="858">
        <v>5059</v>
      </c>
      <c r="M569" s="762">
        <v>2035</v>
      </c>
      <c r="N569" s="763">
        <v>2100</v>
      </c>
      <c r="O569" s="766">
        <v>2074</v>
      </c>
      <c r="P569" s="766">
        <v>2163</v>
      </c>
      <c r="Q569" s="763">
        <v>2192</v>
      </c>
      <c r="R569" s="763">
        <v>2210</v>
      </c>
      <c r="S569" s="763">
        <v>2458</v>
      </c>
      <c r="T569" s="763">
        <v>2414</v>
      </c>
      <c r="U569" s="724">
        <v>2190</v>
      </c>
      <c r="V569" s="764">
        <v>2497</v>
      </c>
      <c r="W569" s="767">
        <v>2628</v>
      </c>
      <c r="X569" s="765">
        <v>2580</v>
      </c>
      <c r="Y569" s="762">
        <v>4</v>
      </c>
      <c r="Z569" s="763">
        <v>2</v>
      </c>
      <c r="AA569" s="763">
        <v>3</v>
      </c>
      <c r="AB569" s="724">
        <v>2</v>
      </c>
      <c r="AC569" s="764">
        <v>1</v>
      </c>
      <c r="AD569" s="767"/>
      <c r="AE569" s="763"/>
      <c r="AF569" s="763"/>
      <c r="AG569" s="724"/>
      <c r="AH569" s="764"/>
      <c r="AI569" s="767"/>
      <c r="AJ569" s="765"/>
      <c r="AK569" s="892">
        <f t="shared" si="544"/>
        <v>2031</v>
      </c>
      <c r="AL569" s="884">
        <f t="shared" si="545"/>
        <v>2031</v>
      </c>
      <c r="AM569" s="883">
        <f t="shared" si="546"/>
        <v>2098</v>
      </c>
      <c r="AN569" s="884">
        <f t="shared" si="547"/>
        <v>2098</v>
      </c>
      <c r="AO569" s="883">
        <f t="shared" si="548"/>
        <v>2071</v>
      </c>
      <c r="AP569" s="884">
        <f t="shared" si="549"/>
        <v>2071</v>
      </c>
      <c r="AQ569" s="768">
        <f t="shared" si="550"/>
        <v>2161</v>
      </c>
      <c r="AR569" s="883">
        <f t="shared" si="551"/>
        <v>2191</v>
      </c>
      <c r="AS569" s="886">
        <f t="shared" si="552"/>
        <v>2191</v>
      </c>
      <c r="AT569" s="888">
        <f t="shared" si="553"/>
        <v>2210</v>
      </c>
      <c r="AU569" s="886">
        <f t="shared" si="554"/>
        <v>2210</v>
      </c>
      <c r="AV569" s="886">
        <f t="shared" si="555"/>
        <v>2210</v>
      </c>
      <c r="AW569" s="888">
        <f t="shared" si="556"/>
        <v>2458</v>
      </c>
      <c r="AX569" s="886">
        <f t="shared" si="557"/>
        <v>2458</v>
      </c>
      <c r="AY569" s="886">
        <f t="shared" si="558"/>
        <v>2458</v>
      </c>
      <c r="AZ569" s="888">
        <f t="shared" si="559"/>
        <v>2414</v>
      </c>
      <c r="BA569" s="884">
        <f t="shared" si="560"/>
        <v>2414</v>
      </c>
      <c r="BB569" s="883">
        <f t="shared" si="561"/>
        <v>2190</v>
      </c>
      <c r="BC569" s="884">
        <f t="shared" si="562"/>
        <v>2190</v>
      </c>
      <c r="BD569" s="883">
        <f t="shared" si="563"/>
        <v>2497</v>
      </c>
      <c r="BE569" s="886">
        <f t="shared" si="564"/>
        <v>2497</v>
      </c>
      <c r="BF569" s="886">
        <f t="shared" si="565"/>
        <v>2497</v>
      </c>
      <c r="BG569" s="888">
        <f t="shared" si="606"/>
        <v>2628</v>
      </c>
      <c r="BH569" s="886">
        <f t="shared" si="566"/>
        <v>2628</v>
      </c>
      <c r="BI569" s="886">
        <f t="shared" si="567"/>
        <v>2628</v>
      </c>
      <c r="BJ569" s="890">
        <f t="shared" si="568"/>
        <v>2580</v>
      </c>
      <c r="BK569" s="885">
        <f t="shared" si="569"/>
        <v>2580</v>
      </c>
      <c r="BL569" s="885">
        <f t="shared" si="570"/>
        <v>2580</v>
      </c>
      <c r="BM569" s="722">
        <v>2097</v>
      </c>
      <c r="BN569" s="764">
        <v>2251</v>
      </c>
      <c r="BO569" s="770">
        <v>2251</v>
      </c>
      <c r="BP569" s="724">
        <v>85</v>
      </c>
      <c r="BQ569" s="764">
        <v>153</v>
      </c>
      <c r="BR569" s="770">
        <v>139</v>
      </c>
      <c r="BS569" s="768">
        <f t="shared" si="571"/>
        <v>315</v>
      </c>
      <c r="BT569" s="768">
        <f t="shared" si="572"/>
        <v>224</v>
      </c>
      <c r="BU569" s="771">
        <f t="shared" si="573"/>
        <v>190</v>
      </c>
      <c r="BV569" s="772">
        <v>1297</v>
      </c>
      <c r="BW569" s="767">
        <v>1312</v>
      </c>
      <c r="BX569" s="770">
        <v>1461</v>
      </c>
      <c r="BY569" s="764">
        <v>127</v>
      </c>
      <c r="BZ569" s="767">
        <v>144</v>
      </c>
      <c r="CA569" s="770">
        <v>141</v>
      </c>
      <c r="CB569" s="772">
        <v>154</v>
      </c>
      <c r="CC569" s="767">
        <v>156</v>
      </c>
      <c r="CD569" s="770">
        <v>158</v>
      </c>
      <c r="CE569" s="773">
        <f t="shared" si="574"/>
        <v>613</v>
      </c>
      <c r="CF569" s="774">
        <f t="shared" si="575"/>
        <v>598</v>
      </c>
      <c r="CG569" s="775">
        <f t="shared" si="576"/>
        <v>698</v>
      </c>
      <c r="CH569" s="772">
        <v>1151</v>
      </c>
      <c r="CI569" s="767">
        <v>1234</v>
      </c>
      <c r="CJ569" s="727">
        <v>1183</v>
      </c>
      <c r="CK569" s="872"/>
      <c r="CL569" s="720"/>
      <c r="CM569" s="764"/>
      <c r="CN569" s="764"/>
      <c r="CO569" s="767"/>
      <c r="CP569" s="728"/>
      <c r="CQ569" s="777"/>
      <c r="CR569" s="778"/>
      <c r="CS569" s="778"/>
      <c r="CT569" s="778"/>
      <c r="CU569" s="778"/>
      <c r="CV569" s="764"/>
      <c r="CW569" s="767"/>
      <c r="CX569" s="765"/>
      <c r="CY569" s="777"/>
      <c r="CZ569" s="778"/>
      <c r="DA569" s="778"/>
      <c r="DB569" s="778"/>
      <c r="DC569" s="778"/>
      <c r="DD569" s="767"/>
      <c r="DE569" s="767"/>
      <c r="DF569" s="765"/>
      <c r="DG569" s="892">
        <f t="shared" si="595"/>
        <v>0</v>
      </c>
      <c r="DH569" s="884">
        <f t="shared" si="577"/>
        <v>0</v>
      </c>
      <c r="DI569" s="883">
        <f t="shared" si="596"/>
        <v>0</v>
      </c>
      <c r="DJ569" s="884">
        <f t="shared" si="578"/>
        <v>0</v>
      </c>
      <c r="DK569" s="883">
        <f t="shared" si="597"/>
        <v>0</v>
      </c>
      <c r="DL569" s="884">
        <f t="shared" si="579"/>
        <v>0</v>
      </c>
      <c r="DM569" s="888">
        <f t="shared" si="601"/>
        <v>0</v>
      </c>
      <c r="DN569" s="886">
        <f t="shared" si="580"/>
        <v>0</v>
      </c>
      <c r="DO569" s="886">
        <f t="shared" si="602"/>
        <v>0</v>
      </c>
      <c r="DP569" s="888">
        <f t="shared" si="598"/>
        <v>0</v>
      </c>
      <c r="DQ569" s="886">
        <f t="shared" si="581"/>
        <v>0</v>
      </c>
      <c r="DR569" s="886">
        <f t="shared" si="603"/>
        <v>0</v>
      </c>
      <c r="DS569" s="888">
        <f t="shared" si="599"/>
        <v>0</v>
      </c>
      <c r="DT569" s="886">
        <f t="shared" si="582"/>
        <v>0</v>
      </c>
      <c r="DU569" s="886">
        <f t="shared" si="604"/>
        <v>0</v>
      </c>
      <c r="DV569" s="886">
        <f t="shared" si="583"/>
        <v>0</v>
      </c>
      <c r="DW569" s="888">
        <f t="shared" si="600"/>
        <v>0</v>
      </c>
      <c r="DX569" s="886">
        <f t="shared" si="584"/>
        <v>0</v>
      </c>
      <c r="DY569" s="886">
        <f t="shared" si="585"/>
        <v>0</v>
      </c>
      <c r="DZ569" s="954">
        <f t="shared" si="605"/>
        <v>0</v>
      </c>
      <c r="EA569" s="885">
        <f t="shared" si="586"/>
        <v>0</v>
      </c>
      <c r="EB569" s="885">
        <f t="shared" si="587"/>
        <v>0</v>
      </c>
      <c r="EC569" s="772"/>
      <c r="ED569" s="767"/>
      <c r="EE569" s="770"/>
      <c r="EF569" s="764"/>
      <c r="EG569" s="767"/>
      <c r="EH569" s="782"/>
      <c r="EI569" s="774">
        <f t="shared" si="588"/>
        <v>0</v>
      </c>
      <c r="EJ569" s="774">
        <f t="shared" si="589"/>
        <v>0</v>
      </c>
      <c r="EK569" s="775">
        <f t="shared" si="590"/>
        <v>0</v>
      </c>
      <c r="EL569" s="772"/>
      <c r="EM569" s="767"/>
      <c r="EN569" s="770"/>
      <c r="EO569" s="772"/>
      <c r="EP569" s="767"/>
      <c r="EQ569" s="782"/>
      <c r="ER569" s="772"/>
      <c r="ES569" s="767"/>
      <c r="ET569" s="770"/>
      <c r="EU569" s="774">
        <f t="shared" si="591"/>
        <v>0</v>
      </c>
      <c r="EV569" s="774">
        <f t="shared" si="592"/>
        <v>0</v>
      </c>
      <c r="EW569" s="775">
        <f t="shared" si="593"/>
        <v>0</v>
      </c>
      <c r="EX569" s="772"/>
      <c r="EY569" s="767"/>
      <c r="EZ569" s="770"/>
    </row>
    <row r="570" spans="1:156">
      <c r="A570" s="725" t="s">
        <v>25</v>
      </c>
      <c r="B570" s="718" t="s">
        <v>1041</v>
      </c>
      <c r="C570" s="831"/>
      <c r="D570" s="731">
        <v>232982</v>
      </c>
      <c r="E570" s="743">
        <v>1</v>
      </c>
      <c r="F570" s="677">
        <v>3504</v>
      </c>
      <c r="G570" s="638">
        <v>3860</v>
      </c>
      <c r="H570" s="638">
        <v>3790</v>
      </c>
      <c r="I570" s="740">
        <v>4691</v>
      </c>
      <c r="J570" s="740">
        <v>4787</v>
      </c>
      <c r="K570" s="740">
        <v>4929</v>
      </c>
      <c r="L570" s="858">
        <v>4961</v>
      </c>
      <c r="M570" s="762">
        <v>1504</v>
      </c>
      <c r="N570" s="763">
        <v>1407</v>
      </c>
      <c r="O570" s="766">
        <v>1504</v>
      </c>
      <c r="P570" s="766">
        <v>1701</v>
      </c>
      <c r="Q570" s="763">
        <v>2001</v>
      </c>
      <c r="R570" s="763">
        <v>1918</v>
      </c>
      <c r="S570" s="763">
        <v>2055</v>
      </c>
      <c r="T570" s="763">
        <v>2058</v>
      </c>
      <c r="U570" s="724">
        <v>2507</v>
      </c>
      <c r="V570" s="764">
        <v>2757</v>
      </c>
      <c r="W570" s="767">
        <v>2707</v>
      </c>
      <c r="X570" s="765">
        <v>2611</v>
      </c>
      <c r="Y570" s="762">
        <v>4</v>
      </c>
      <c r="Z570" s="763">
        <v>1</v>
      </c>
      <c r="AA570" s="763">
        <v>2</v>
      </c>
      <c r="AB570" s="724">
        <v>0</v>
      </c>
      <c r="AC570" s="764">
        <v>1</v>
      </c>
      <c r="AD570" s="767"/>
      <c r="AE570" s="763"/>
      <c r="AF570" s="763"/>
      <c r="AG570" s="724"/>
      <c r="AH570" s="764"/>
      <c r="AI570" s="767"/>
      <c r="AJ570" s="765"/>
      <c r="AK570" s="892">
        <f t="shared" si="544"/>
        <v>1500</v>
      </c>
      <c r="AL570" s="884">
        <f t="shared" si="545"/>
        <v>1500</v>
      </c>
      <c r="AM570" s="883">
        <f t="shared" si="546"/>
        <v>1406</v>
      </c>
      <c r="AN570" s="884">
        <f t="shared" si="547"/>
        <v>1406</v>
      </c>
      <c r="AO570" s="883">
        <f t="shared" si="548"/>
        <v>1502</v>
      </c>
      <c r="AP570" s="884">
        <f t="shared" si="549"/>
        <v>1502</v>
      </c>
      <c r="AQ570" s="768">
        <f t="shared" si="550"/>
        <v>1701</v>
      </c>
      <c r="AR570" s="883">
        <f t="shared" si="551"/>
        <v>2000</v>
      </c>
      <c r="AS570" s="886">
        <f t="shared" si="552"/>
        <v>2000</v>
      </c>
      <c r="AT570" s="888">
        <f t="shared" si="553"/>
        <v>1918</v>
      </c>
      <c r="AU570" s="886">
        <f t="shared" si="554"/>
        <v>1918</v>
      </c>
      <c r="AV570" s="886">
        <f t="shared" si="555"/>
        <v>1918</v>
      </c>
      <c r="AW570" s="888">
        <f t="shared" si="556"/>
        <v>2055</v>
      </c>
      <c r="AX570" s="886">
        <f t="shared" si="557"/>
        <v>2055</v>
      </c>
      <c r="AY570" s="886">
        <f t="shared" si="558"/>
        <v>2055</v>
      </c>
      <c r="AZ570" s="888">
        <f t="shared" si="559"/>
        <v>2058</v>
      </c>
      <c r="BA570" s="884">
        <f t="shared" si="560"/>
        <v>2058</v>
      </c>
      <c r="BB570" s="883">
        <f t="shared" si="561"/>
        <v>2507</v>
      </c>
      <c r="BC570" s="884">
        <f t="shared" si="562"/>
        <v>2507</v>
      </c>
      <c r="BD570" s="883">
        <f t="shared" si="563"/>
        <v>2757</v>
      </c>
      <c r="BE570" s="886">
        <f t="shared" si="564"/>
        <v>2757</v>
      </c>
      <c r="BF570" s="886">
        <f t="shared" si="565"/>
        <v>2757</v>
      </c>
      <c r="BG570" s="888">
        <f t="shared" si="606"/>
        <v>2707</v>
      </c>
      <c r="BH570" s="886">
        <f t="shared" si="566"/>
        <v>2707</v>
      </c>
      <c r="BI570" s="886">
        <f t="shared" si="567"/>
        <v>2707</v>
      </c>
      <c r="BJ570" s="890">
        <f t="shared" si="568"/>
        <v>2611</v>
      </c>
      <c r="BK570" s="885">
        <f t="shared" si="569"/>
        <v>2611</v>
      </c>
      <c r="BL570" s="885">
        <f t="shared" si="570"/>
        <v>2611</v>
      </c>
      <c r="BM570" s="722">
        <v>2205</v>
      </c>
      <c r="BN570" s="764">
        <v>2155</v>
      </c>
      <c r="BO570" s="770">
        <v>2080</v>
      </c>
      <c r="BP570" s="724">
        <v>75</v>
      </c>
      <c r="BQ570" s="764">
        <v>260</v>
      </c>
      <c r="BR570" s="770">
        <v>260</v>
      </c>
      <c r="BS570" s="768">
        <f t="shared" si="571"/>
        <v>477</v>
      </c>
      <c r="BT570" s="768">
        <f t="shared" si="572"/>
        <v>292</v>
      </c>
      <c r="BU570" s="771">
        <f t="shared" si="573"/>
        <v>271</v>
      </c>
      <c r="BV570" s="772">
        <v>958</v>
      </c>
      <c r="BW570" s="767">
        <v>915</v>
      </c>
      <c r="BX570" s="770">
        <v>992</v>
      </c>
      <c r="BY570" s="764">
        <v>151</v>
      </c>
      <c r="BZ570" s="767">
        <v>112</v>
      </c>
      <c r="CA570" s="770">
        <v>114</v>
      </c>
      <c r="CB570" s="772">
        <v>131</v>
      </c>
      <c r="CC570" s="767">
        <v>170</v>
      </c>
      <c r="CD570" s="770">
        <v>155</v>
      </c>
      <c r="CE570" s="773">
        <f t="shared" si="574"/>
        <v>760</v>
      </c>
      <c r="CF570" s="774">
        <f t="shared" si="575"/>
        <v>721</v>
      </c>
      <c r="CG570" s="775">
        <f t="shared" si="576"/>
        <v>794</v>
      </c>
      <c r="CH570" s="772">
        <v>776</v>
      </c>
      <c r="CI570" s="767">
        <v>729</v>
      </c>
      <c r="CJ570" s="727">
        <v>688</v>
      </c>
      <c r="CK570" s="872"/>
      <c r="CL570" s="720"/>
      <c r="CM570" s="764"/>
      <c r="CN570" s="764"/>
      <c r="CO570" s="767"/>
      <c r="CP570" s="728"/>
      <c r="CQ570" s="777"/>
      <c r="CR570" s="778"/>
      <c r="CS570" s="778"/>
      <c r="CT570" s="778"/>
      <c r="CU570" s="778"/>
      <c r="CV570" s="764"/>
      <c r="CW570" s="767"/>
      <c r="CX570" s="765"/>
      <c r="CY570" s="777"/>
      <c r="CZ570" s="778"/>
      <c r="DA570" s="778"/>
      <c r="DB570" s="778"/>
      <c r="DC570" s="778"/>
      <c r="DD570" s="767"/>
      <c r="DE570" s="767"/>
      <c r="DF570" s="765"/>
      <c r="DG570" s="892">
        <f t="shared" si="595"/>
        <v>0</v>
      </c>
      <c r="DH570" s="884">
        <f t="shared" si="577"/>
        <v>0</v>
      </c>
      <c r="DI570" s="883">
        <f t="shared" si="596"/>
        <v>0</v>
      </c>
      <c r="DJ570" s="884">
        <f t="shared" si="578"/>
        <v>0</v>
      </c>
      <c r="DK570" s="883">
        <f t="shared" si="597"/>
        <v>0</v>
      </c>
      <c r="DL570" s="884">
        <f t="shared" si="579"/>
        <v>0</v>
      </c>
      <c r="DM570" s="888">
        <f t="shared" si="601"/>
        <v>0</v>
      </c>
      <c r="DN570" s="886">
        <f t="shared" si="580"/>
        <v>0</v>
      </c>
      <c r="DO570" s="886">
        <f t="shared" si="602"/>
        <v>0</v>
      </c>
      <c r="DP570" s="888">
        <f t="shared" si="598"/>
        <v>0</v>
      </c>
      <c r="DQ570" s="886">
        <f t="shared" si="581"/>
        <v>0</v>
      </c>
      <c r="DR570" s="886">
        <f t="shared" si="603"/>
        <v>0</v>
      </c>
      <c r="DS570" s="888">
        <f t="shared" si="599"/>
        <v>0</v>
      </c>
      <c r="DT570" s="886">
        <f t="shared" si="582"/>
        <v>0</v>
      </c>
      <c r="DU570" s="886">
        <f t="shared" si="604"/>
        <v>0</v>
      </c>
      <c r="DV570" s="886">
        <f t="shared" si="583"/>
        <v>0</v>
      </c>
      <c r="DW570" s="888">
        <f t="shared" si="600"/>
        <v>0</v>
      </c>
      <c r="DX570" s="886">
        <f t="shared" si="584"/>
        <v>0</v>
      </c>
      <c r="DY570" s="886">
        <f t="shared" si="585"/>
        <v>0</v>
      </c>
      <c r="DZ570" s="954">
        <f t="shared" si="605"/>
        <v>0</v>
      </c>
      <c r="EA570" s="885">
        <f t="shared" si="586"/>
        <v>0</v>
      </c>
      <c r="EB570" s="885">
        <f t="shared" si="587"/>
        <v>0</v>
      </c>
      <c r="EC570" s="772"/>
      <c r="ED570" s="767"/>
      <c r="EE570" s="770"/>
      <c r="EF570" s="764"/>
      <c r="EG570" s="767"/>
      <c r="EH570" s="782"/>
      <c r="EI570" s="774">
        <f t="shared" si="588"/>
        <v>0</v>
      </c>
      <c r="EJ570" s="774">
        <f t="shared" si="589"/>
        <v>0</v>
      </c>
      <c r="EK570" s="775">
        <f t="shared" si="590"/>
        <v>0</v>
      </c>
      <c r="EL570" s="772"/>
      <c r="EM570" s="767"/>
      <c r="EN570" s="770"/>
      <c r="EO570" s="772"/>
      <c r="EP570" s="767"/>
      <c r="EQ570" s="782"/>
      <c r="ER570" s="772"/>
      <c r="ES570" s="767"/>
      <c r="ET570" s="770"/>
      <c r="EU570" s="774">
        <f t="shared" si="591"/>
        <v>0</v>
      </c>
      <c r="EV570" s="774">
        <f t="shared" si="592"/>
        <v>0</v>
      </c>
      <c r="EW570" s="775">
        <f t="shared" si="593"/>
        <v>0</v>
      </c>
      <c r="EX570" s="772"/>
      <c r="EY570" s="767"/>
      <c r="EZ570" s="770"/>
    </row>
    <row r="571" spans="1:156">
      <c r="A571" s="725" t="s">
        <v>25</v>
      </c>
      <c r="B571" s="729" t="s">
        <v>1042</v>
      </c>
      <c r="C571" s="831"/>
      <c r="D571" s="731">
        <v>234076</v>
      </c>
      <c r="E571" s="743">
        <v>1</v>
      </c>
      <c r="F571" s="677">
        <v>3665</v>
      </c>
      <c r="G571" s="638">
        <v>3689</v>
      </c>
      <c r="H571" s="638">
        <v>3641</v>
      </c>
      <c r="I571" s="740">
        <v>3838</v>
      </c>
      <c r="J571" s="740">
        <v>3843</v>
      </c>
      <c r="K571" s="740">
        <v>3887</v>
      </c>
      <c r="L571" s="858">
        <v>3875</v>
      </c>
      <c r="M571" s="762">
        <v>2922</v>
      </c>
      <c r="N571" s="763">
        <v>2924</v>
      </c>
      <c r="O571" s="766">
        <v>2975</v>
      </c>
      <c r="P571" s="766">
        <v>2987</v>
      </c>
      <c r="Q571" s="763">
        <v>3088</v>
      </c>
      <c r="R571" s="763">
        <v>3091</v>
      </c>
      <c r="S571" s="763">
        <v>3105</v>
      </c>
      <c r="T571" s="763">
        <v>3075</v>
      </c>
      <c r="U571" s="724">
        <v>3246</v>
      </c>
      <c r="V571" s="764">
        <v>3253</v>
      </c>
      <c r="W571" s="767">
        <v>3239</v>
      </c>
      <c r="X571" s="765">
        <v>3241</v>
      </c>
      <c r="Y571" s="762">
        <v>2</v>
      </c>
      <c r="Z571" s="763">
        <v>4</v>
      </c>
      <c r="AA571" s="763">
        <v>1</v>
      </c>
      <c r="AB571" s="724">
        <v>2</v>
      </c>
      <c r="AC571" s="764">
        <v>3</v>
      </c>
      <c r="AD571" s="767"/>
      <c r="AE571" s="763"/>
      <c r="AF571" s="763"/>
      <c r="AG571" s="724"/>
      <c r="AH571" s="764"/>
      <c r="AI571" s="767"/>
      <c r="AJ571" s="765"/>
      <c r="AK571" s="892">
        <f t="shared" si="544"/>
        <v>2920</v>
      </c>
      <c r="AL571" s="884">
        <f t="shared" si="545"/>
        <v>2920</v>
      </c>
      <c r="AM571" s="883">
        <f t="shared" si="546"/>
        <v>2920</v>
      </c>
      <c r="AN571" s="884">
        <f t="shared" si="547"/>
        <v>2920</v>
      </c>
      <c r="AO571" s="883">
        <f t="shared" si="548"/>
        <v>2974</v>
      </c>
      <c r="AP571" s="884">
        <f t="shared" si="549"/>
        <v>2974</v>
      </c>
      <c r="AQ571" s="768">
        <f t="shared" si="550"/>
        <v>2985</v>
      </c>
      <c r="AR571" s="883">
        <f t="shared" si="551"/>
        <v>3085</v>
      </c>
      <c r="AS571" s="886">
        <f t="shared" si="552"/>
        <v>3085</v>
      </c>
      <c r="AT571" s="888">
        <f t="shared" si="553"/>
        <v>3091</v>
      </c>
      <c r="AU571" s="886">
        <f t="shared" si="554"/>
        <v>3091</v>
      </c>
      <c r="AV571" s="886">
        <f t="shared" si="555"/>
        <v>3091</v>
      </c>
      <c r="AW571" s="888">
        <f t="shared" si="556"/>
        <v>3105</v>
      </c>
      <c r="AX571" s="886">
        <f t="shared" si="557"/>
        <v>3105</v>
      </c>
      <c r="AY571" s="886">
        <f t="shared" si="558"/>
        <v>3105</v>
      </c>
      <c r="AZ571" s="888">
        <f t="shared" si="559"/>
        <v>3075</v>
      </c>
      <c r="BA571" s="884">
        <f t="shared" si="560"/>
        <v>3075</v>
      </c>
      <c r="BB571" s="883">
        <f t="shared" si="561"/>
        <v>3246</v>
      </c>
      <c r="BC571" s="884">
        <f t="shared" si="562"/>
        <v>3246</v>
      </c>
      <c r="BD571" s="883">
        <f t="shared" si="563"/>
        <v>3253</v>
      </c>
      <c r="BE571" s="886">
        <f t="shared" si="564"/>
        <v>3253</v>
      </c>
      <c r="BF571" s="886">
        <f t="shared" si="565"/>
        <v>3253</v>
      </c>
      <c r="BG571" s="888">
        <f t="shared" si="606"/>
        <v>3239</v>
      </c>
      <c r="BH571" s="886">
        <f t="shared" si="566"/>
        <v>3239</v>
      </c>
      <c r="BI571" s="886">
        <f t="shared" si="567"/>
        <v>3239</v>
      </c>
      <c r="BJ571" s="890">
        <f t="shared" si="568"/>
        <v>3241</v>
      </c>
      <c r="BK571" s="885">
        <f t="shared" si="569"/>
        <v>3241</v>
      </c>
      <c r="BL571" s="885">
        <f t="shared" si="570"/>
        <v>3241</v>
      </c>
      <c r="BM571" s="722">
        <v>3163</v>
      </c>
      <c r="BN571" s="764">
        <v>3117</v>
      </c>
      <c r="BO571" s="770">
        <v>3149</v>
      </c>
      <c r="BP571" s="724">
        <v>11</v>
      </c>
      <c r="BQ571" s="764">
        <v>32</v>
      </c>
      <c r="BR571" s="770">
        <v>21</v>
      </c>
      <c r="BS571" s="768">
        <f t="shared" si="571"/>
        <v>79</v>
      </c>
      <c r="BT571" s="768">
        <f t="shared" si="572"/>
        <v>90</v>
      </c>
      <c r="BU571" s="771">
        <f t="shared" si="573"/>
        <v>71</v>
      </c>
      <c r="BV571" s="772">
        <v>2865</v>
      </c>
      <c r="BW571" s="767">
        <v>2859</v>
      </c>
      <c r="BX571" s="770">
        <v>2906</v>
      </c>
      <c r="BY571" s="764">
        <v>22</v>
      </c>
      <c r="BZ571" s="767">
        <v>15</v>
      </c>
      <c r="CA571" s="770">
        <v>13</v>
      </c>
      <c r="CB571" s="772">
        <v>53</v>
      </c>
      <c r="CC571" s="767">
        <v>44</v>
      </c>
      <c r="CD571" s="770">
        <v>44</v>
      </c>
      <c r="CE571" s="773">
        <f t="shared" si="574"/>
        <v>145</v>
      </c>
      <c r="CF571" s="774">
        <f t="shared" si="575"/>
        <v>173</v>
      </c>
      <c r="CG571" s="775">
        <f t="shared" si="576"/>
        <v>142</v>
      </c>
      <c r="CH571" s="772">
        <v>2711</v>
      </c>
      <c r="CI571" s="767">
        <v>2700</v>
      </c>
      <c r="CJ571" s="727">
        <v>2764</v>
      </c>
      <c r="CK571" s="872"/>
      <c r="CL571" s="720"/>
      <c r="CM571" s="764"/>
      <c r="CN571" s="764"/>
      <c r="CO571" s="767"/>
      <c r="CP571" s="728"/>
      <c r="CQ571" s="777"/>
      <c r="CR571" s="778"/>
      <c r="CS571" s="778"/>
      <c r="CT571" s="778"/>
      <c r="CU571" s="778"/>
      <c r="CV571" s="764"/>
      <c r="CW571" s="767"/>
      <c r="CX571" s="765"/>
      <c r="CY571" s="777"/>
      <c r="CZ571" s="778"/>
      <c r="DA571" s="778"/>
      <c r="DB571" s="778"/>
      <c r="DC571" s="778"/>
      <c r="DD571" s="767"/>
      <c r="DE571" s="767"/>
      <c r="DF571" s="765"/>
      <c r="DG571" s="892">
        <f t="shared" si="595"/>
        <v>0</v>
      </c>
      <c r="DH571" s="884">
        <f t="shared" si="577"/>
        <v>0</v>
      </c>
      <c r="DI571" s="883">
        <f t="shared" si="596"/>
        <v>0</v>
      </c>
      <c r="DJ571" s="884">
        <f t="shared" si="578"/>
        <v>0</v>
      </c>
      <c r="DK571" s="883">
        <f t="shared" si="597"/>
        <v>0</v>
      </c>
      <c r="DL571" s="884">
        <f t="shared" si="579"/>
        <v>0</v>
      </c>
      <c r="DM571" s="888">
        <f t="shared" si="601"/>
        <v>0</v>
      </c>
      <c r="DN571" s="886">
        <f t="shared" si="580"/>
        <v>0</v>
      </c>
      <c r="DO571" s="886">
        <f t="shared" si="602"/>
        <v>0</v>
      </c>
      <c r="DP571" s="888">
        <f t="shared" si="598"/>
        <v>0</v>
      </c>
      <c r="DQ571" s="886">
        <f t="shared" si="581"/>
        <v>0</v>
      </c>
      <c r="DR571" s="886">
        <f t="shared" si="603"/>
        <v>0</v>
      </c>
      <c r="DS571" s="888">
        <f t="shared" si="599"/>
        <v>0</v>
      </c>
      <c r="DT571" s="886">
        <f t="shared" si="582"/>
        <v>0</v>
      </c>
      <c r="DU571" s="886">
        <f t="shared" si="604"/>
        <v>0</v>
      </c>
      <c r="DV571" s="886">
        <f t="shared" si="583"/>
        <v>0</v>
      </c>
      <c r="DW571" s="888">
        <f t="shared" si="600"/>
        <v>0</v>
      </c>
      <c r="DX571" s="886">
        <f t="shared" si="584"/>
        <v>0</v>
      </c>
      <c r="DY571" s="886">
        <f t="shared" si="585"/>
        <v>0</v>
      </c>
      <c r="DZ571" s="954">
        <f t="shared" si="605"/>
        <v>0</v>
      </c>
      <c r="EA571" s="885">
        <f t="shared" si="586"/>
        <v>0</v>
      </c>
      <c r="EB571" s="885">
        <f t="shared" si="587"/>
        <v>0</v>
      </c>
      <c r="EC571" s="772"/>
      <c r="ED571" s="767"/>
      <c r="EE571" s="770"/>
      <c r="EF571" s="764"/>
      <c r="EG571" s="767"/>
      <c r="EH571" s="782"/>
      <c r="EI571" s="774">
        <f t="shared" si="588"/>
        <v>0</v>
      </c>
      <c r="EJ571" s="774">
        <f t="shared" si="589"/>
        <v>0</v>
      </c>
      <c r="EK571" s="775">
        <f t="shared" si="590"/>
        <v>0</v>
      </c>
      <c r="EL571" s="772"/>
      <c r="EM571" s="767"/>
      <c r="EN571" s="770"/>
      <c r="EO571" s="772"/>
      <c r="EP571" s="767"/>
      <c r="EQ571" s="782"/>
      <c r="ER571" s="772"/>
      <c r="ES571" s="767"/>
      <c r="ET571" s="770"/>
      <c r="EU571" s="774">
        <f t="shared" si="591"/>
        <v>0</v>
      </c>
      <c r="EV571" s="774">
        <f t="shared" si="592"/>
        <v>0</v>
      </c>
      <c r="EW571" s="775">
        <f t="shared" si="593"/>
        <v>0</v>
      </c>
      <c r="EX571" s="772"/>
      <c r="EY571" s="767"/>
      <c r="EZ571" s="770"/>
    </row>
    <row r="572" spans="1:156">
      <c r="A572" s="725" t="s">
        <v>25</v>
      </c>
      <c r="B572" s="729" t="s">
        <v>1043</v>
      </c>
      <c r="C572" s="831"/>
      <c r="D572" s="731">
        <v>233921</v>
      </c>
      <c r="E572" s="743">
        <v>1</v>
      </c>
      <c r="F572" s="677">
        <v>5618</v>
      </c>
      <c r="G572" s="638">
        <v>5760</v>
      </c>
      <c r="H572" s="638">
        <v>5911</v>
      </c>
      <c r="I572" s="740">
        <v>6076</v>
      </c>
      <c r="J572" s="740">
        <v>6441</v>
      </c>
      <c r="K572" s="740">
        <v>5983</v>
      </c>
      <c r="L572" s="858">
        <v>6202</v>
      </c>
      <c r="M572" s="762">
        <v>4608</v>
      </c>
      <c r="N572" s="763">
        <v>4525</v>
      </c>
      <c r="O572" s="766">
        <v>4960</v>
      </c>
      <c r="P572" s="766">
        <v>4663</v>
      </c>
      <c r="Q572" s="763">
        <v>4860</v>
      </c>
      <c r="R572" s="763">
        <v>4878</v>
      </c>
      <c r="S572" s="763">
        <v>4976</v>
      </c>
      <c r="T572" s="763">
        <v>5030</v>
      </c>
      <c r="U572" s="724">
        <v>5119</v>
      </c>
      <c r="V572" s="764">
        <v>5457</v>
      </c>
      <c r="W572" s="767">
        <v>4994</v>
      </c>
      <c r="X572" s="765">
        <v>5136</v>
      </c>
      <c r="Y572" s="762"/>
      <c r="Z572" s="763">
        <v>0</v>
      </c>
      <c r="AA572" s="763">
        <v>0</v>
      </c>
      <c r="AB572" s="724">
        <v>0</v>
      </c>
      <c r="AC572" s="764">
        <v>5</v>
      </c>
      <c r="AD572" s="767"/>
      <c r="AE572" s="763"/>
      <c r="AF572" s="763"/>
      <c r="AG572" s="724"/>
      <c r="AH572" s="764"/>
      <c r="AI572" s="767"/>
      <c r="AJ572" s="765"/>
      <c r="AK572" s="892">
        <f t="shared" si="544"/>
        <v>4608</v>
      </c>
      <c r="AL572" s="884">
        <f t="shared" si="545"/>
        <v>4608</v>
      </c>
      <c r="AM572" s="883">
        <f t="shared" si="546"/>
        <v>4525</v>
      </c>
      <c r="AN572" s="884">
        <f t="shared" si="547"/>
        <v>4525</v>
      </c>
      <c r="AO572" s="883">
        <f t="shared" si="548"/>
        <v>4960</v>
      </c>
      <c r="AP572" s="884">
        <f t="shared" si="549"/>
        <v>4960</v>
      </c>
      <c r="AQ572" s="768">
        <f t="shared" si="550"/>
        <v>4663</v>
      </c>
      <c r="AR572" s="883">
        <f t="shared" si="551"/>
        <v>4855</v>
      </c>
      <c r="AS572" s="886">
        <f t="shared" si="552"/>
        <v>4855</v>
      </c>
      <c r="AT572" s="888">
        <f t="shared" si="553"/>
        <v>4878</v>
      </c>
      <c r="AU572" s="886">
        <f t="shared" si="554"/>
        <v>4878</v>
      </c>
      <c r="AV572" s="886">
        <f t="shared" si="555"/>
        <v>4878</v>
      </c>
      <c r="AW572" s="888">
        <f t="shared" si="556"/>
        <v>4976</v>
      </c>
      <c r="AX572" s="886">
        <f t="shared" si="557"/>
        <v>4976</v>
      </c>
      <c r="AY572" s="886">
        <f t="shared" si="558"/>
        <v>4976</v>
      </c>
      <c r="AZ572" s="888">
        <f t="shared" si="559"/>
        <v>5030</v>
      </c>
      <c r="BA572" s="884">
        <f t="shared" si="560"/>
        <v>5030</v>
      </c>
      <c r="BB572" s="883">
        <f t="shared" si="561"/>
        <v>5119</v>
      </c>
      <c r="BC572" s="884">
        <f t="shared" si="562"/>
        <v>5119</v>
      </c>
      <c r="BD572" s="883">
        <f t="shared" si="563"/>
        <v>5457</v>
      </c>
      <c r="BE572" s="886">
        <f t="shared" si="564"/>
        <v>5457</v>
      </c>
      <c r="BF572" s="886">
        <f t="shared" si="565"/>
        <v>5457</v>
      </c>
      <c r="BG572" s="888">
        <f t="shared" si="606"/>
        <v>4994</v>
      </c>
      <c r="BH572" s="886">
        <f t="shared" si="566"/>
        <v>4994</v>
      </c>
      <c r="BI572" s="886">
        <f t="shared" si="567"/>
        <v>4994</v>
      </c>
      <c r="BJ572" s="890">
        <f t="shared" si="568"/>
        <v>5136</v>
      </c>
      <c r="BK572" s="885">
        <f t="shared" si="569"/>
        <v>5136</v>
      </c>
      <c r="BL572" s="885">
        <f t="shared" si="570"/>
        <v>5136</v>
      </c>
      <c r="BM572" s="722">
        <v>4947</v>
      </c>
      <c r="BN572" s="764">
        <v>4581</v>
      </c>
      <c r="BO572" s="770">
        <v>4674</v>
      </c>
      <c r="BP572" s="724">
        <v>88</v>
      </c>
      <c r="BQ572" s="764">
        <v>139</v>
      </c>
      <c r="BR572" s="770">
        <v>148</v>
      </c>
      <c r="BS572" s="768">
        <f t="shared" si="571"/>
        <v>422</v>
      </c>
      <c r="BT572" s="768">
        <f t="shared" si="572"/>
        <v>274</v>
      </c>
      <c r="BU572" s="771">
        <f t="shared" si="573"/>
        <v>314</v>
      </c>
      <c r="BV572" s="772">
        <v>3894</v>
      </c>
      <c r="BW572" s="767">
        <v>3896</v>
      </c>
      <c r="BX572" s="770">
        <v>4084</v>
      </c>
      <c r="BY572" s="764">
        <v>94</v>
      </c>
      <c r="BZ572" s="767">
        <v>91</v>
      </c>
      <c r="CA572" s="770">
        <v>102</v>
      </c>
      <c r="CB572" s="772">
        <v>216</v>
      </c>
      <c r="CC572" s="767">
        <v>249</v>
      </c>
      <c r="CD572" s="770">
        <v>239</v>
      </c>
      <c r="CE572" s="773">
        <f t="shared" si="574"/>
        <v>651</v>
      </c>
      <c r="CF572" s="774">
        <f t="shared" si="575"/>
        <v>642</v>
      </c>
      <c r="CG572" s="775">
        <f t="shared" si="576"/>
        <v>551</v>
      </c>
      <c r="CH572" s="772">
        <v>3512</v>
      </c>
      <c r="CI572" s="767">
        <v>3688</v>
      </c>
      <c r="CJ572" s="727">
        <v>3779</v>
      </c>
      <c r="CK572" s="872"/>
      <c r="CL572" s="720"/>
      <c r="CM572" s="764"/>
      <c r="CN572" s="764"/>
      <c r="CO572" s="767"/>
      <c r="CP572" s="728"/>
      <c r="CQ572" s="777"/>
      <c r="CR572" s="778"/>
      <c r="CS572" s="778"/>
      <c r="CT572" s="778"/>
      <c r="CU572" s="778"/>
      <c r="CV572" s="764"/>
      <c r="CW572" s="767"/>
      <c r="CX572" s="765"/>
      <c r="CY572" s="777"/>
      <c r="CZ572" s="778"/>
      <c r="DA572" s="778"/>
      <c r="DB572" s="778"/>
      <c r="DC572" s="778"/>
      <c r="DD572" s="767"/>
      <c r="DE572" s="767"/>
      <c r="DF572" s="765"/>
      <c r="DG572" s="892">
        <f t="shared" si="595"/>
        <v>0</v>
      </c>
      <c r="DH572" s="884">
        <f t="shared" si="577"/>
        <v>0</v>
      </c>
      <c r="DI572" s="883">
        <f t="shared" si="596"/>
        <v>0</v>
      </c>
      <c r="DJ572" s="884">
        <f t="shared" si="578"/>
        <v>0</v>
      </c>
      <c r="DK572" s="883">
        <f t="shared" si="597"/>
        <v>0</v>
      </c>
      <c r="DL572" s="884">
        <f t="shared" si="579"/>
        <v>0</v>
      </c>
      <c r="DM572" s="888">
        <f t="shared" si="601"/>
        <v>0</v>
      </c>
      <c r="DN572" s="886">
        <f t="shared" si="580"/>
        <v>0</v>
      </c>
      <c r="DO572" s="886">
        <f t="shared" si="602"/>
        <v>0</v>
      </c>
      <c r="DP572" s="888">
        <f t="shared" si="598"/>
        <v>0</v>
      </c>
      <c r="DQ572" s="886">
        <f t="shared" si="581"/>
        <v>0</v>
      </c>
      <c r="DR572" s="886">
        <f t="shared" si="603"/>
        <v>0</v>
      </c>
      <c r="DS572" s="888">
        <f t="shared" si="599"/>
        <v>0</v>
      </c>
      <c r="DT572" s="886">
        <f t="shared" si="582"/>
        <v>0</v>
      </c>
      <c r="DU572" s="886">
        <f t="shared" si="604"/>
        <v>0</v>
      </c>
      <c r="DV572" s="886">
        <f t="shared" si="583"/>
        <v>0</v>
      </c>
      <c r="DW572" s="888">
        <f t="shared" si="600"/>
        <v>0</v>
      </c>
      <c r="DX572" s="886">
        <f t="shared" si="584"/>
        <v>0</v>
      </c>
      <c r="DY572" s="886">
        <f t="shared" si="585"/>
        <v>0</v>
      </c>
      <c r="DZ572" s="954">
        <f t="shared" si="605"/>
        <v>0</v>
      </c>
      <c r="EA572" s="885">
        <f t="shared" si="586"/>
        <v>0</v>
      </c>
      <c r="EB572" s="885">
        <f t="shared" si="587"/>
        <v>0</v>
      </c>
      <c r="EC572" s="772"/>
      <c r="ED572" s="767"/>
      <c r="EE572" s="770"/>
      <c r="EF572" s="764"/>
      <c r="EG572" s="767"/>
      <c r="EH572" s="782"/>
      <c r="EI572" s="774">
        <f t="shared" si="588"/>
        <v>0</v>
      </c>
      <c r="EJ572" s="774">
        <f t="shared" si="589"/>
        <v>0</v>
      </c>
      <c r="EK572" s="775">
        <f t="shared" si="590"/>
        <v>0</v>
      </c>
      <c r="EL572" s="772"/>
      <c r="EM572" s="767"/>
      <c r="EN572" s="770"/>
      <c r="EO572" s="772"/>
      <c r="EP572" s="767"/>
      <c r="EQ572" s="782"/>
      <c r="ER572" s="772"/>
      <c r="ES572" s="767"/>
      <c r="ET572" s="770"/>
      <c r="EU572" s="774">
        <f t="shared" si="591"/>
        <v>0</v>
      </c>
      <c r="EV572" s="774">
        <f t="shared" si="592"/>
        <v>0</v>
      </c>
      <c r="EW572" s="775">
        <f t="shared" si="593"/>
        <v>0</v>
      </c>
      <c r="EX572" s="772"/>
      <c r="EY572" s="767"/>
      <c r="EZ572" s="770"/>
    </row>
    <row r="573" spans="1:156">
      <c r="A573" s="725" t="s">
        <v>25</v>
      </c>
      <c r="B573" s="729" t="s">
        <v>1044</v>
      </c>
      <c r="C573" s="831"/>
      <c r="D573" s="731">
        <v>231624</v>
      </c>
      <c r="E573" s="743">
        <v>2</v>
      </c>
      <c r="F573" s="677">
        <v>1475</v>
      </c>
      <c r="G573" s="638">
        <v>1502</v>
      </c>
      <c r="H573" s="638">
        <v>1534</v>
      </c>
      <c r="I573" s="740">
        <v>1538</v>
      </c>
      <c r="J573" s="740">
        <v>1596</v>
      </c>
      <c r="K573" s="740">
        <v>1569</v>
      </c>
      <c r="L573" s="858">
        <v>1600</v>
      </c>
      <c r="M573" s="762">
        <v>1299</v>
      </c>
      <c r="N573" s="763">
        <v>1348</v>
      </c>
      <c r="O573" s="766">
        <v>1359</v>
      </c>
      <c r="P573" s="766">
        <v>1317</v>
      </c>
      <c r="Q573" s="763">
        <v>1325</v>
      </c>
      <c r="R573" s="763">
        <v>1339</v>
      </c>
      <c r="S573" s="763">
        <v>1340</v>
      </c>
      <c r="T573" s="763">
        <v>1344</v>
      </c>
      <c r="U573" s="724">
        <v>1345</v>
      </c>
      <c r="V573" s="764">
        <v>1386</v>
      </c>
      <c r="W573" s="767">
        <v>1391</v>
      </c>
      <c r="X573" s="765">
        <v>1397</v>
      </c>
      <c r="Y573" s="762"/>
      <c r="Z573" s="763">
        <v>1</v>
      </c>
      <c r="AA573" s="763">
        <v>1</v>
      </c>
      <c r="AB573" s="724">
        <v>3</v>
      </c>
      <c r="AC573" s="764">
        <v>6</v>
      </c>
      <c r="AD573" s="767"/>
      <c r="AE573" s="763"/>
      <c r="AF573" s="763"/>
      <c r="AG573" s="724"/>
      <c r="AH573" s="764"/>
      <c r="AI573" s="767"/>
      <c r="AJ573" s="765"/>
      <c r="AK573" s="892">
        <f t="shared" si="544"/>
        <v>1299</v>
      </c>
      <c r="AL573" s="884">
        <f t="shared" si="545"/>
        <v>1299</v>
      </c>
      <c r="AM573" s="883">
        <f t="shared" si="546"/>
        <v>1347</v>
      </c>
      <c r="AN573" s="884">
        <f t="shared" si="547"/>
        <v>1347</v>
      </c>
      <c r="AO573" s="883">
        <f t="shared" si="548"/>
        <v>1358</v>
      </c>
      <c r="AP573" s="884">
        <f t="shared" si="549"/>
        <v>1358</v>
      </c>
      <c r="AQ573" s="768">
        <f t="shared" si="550"/>
        <v>1314</v>
      </c>
      <c r="AR573" s="883">
        <f t="shared" si="551"/>
        <v>1319</v>
      </c>
      <c r="AS573" s="886">
        <f t="shared" si="552"/>
        <v>1319</v>
      </c>
      <c r="AT573" s="888">
        <f t="shared" si="553"/>
        <v>1339</v>
      </c>
      <c r="AU573" s="886">
        <f t="shared" si="554"/>
        <v>1339</v>
      </c>
      <c r="AV573" s="886">
        <f t="shared" si="555"/>
        <v>1339</v>
      </c>
      <c r="AW573" s="888">
        <f t="shared" si="556"/>
        <v>1340</v>
      </c>
      <c r="AX573" s="886">
        <f t="shared" si="557"/>
        <v>1340</v>
      </c>
      <c r="AY573" s="886">
        <f t="shared" si="558"/>
        <v>1340</v>
      </c>
      <c r="AZ573" s="888">
        <f t="shared" si="559"/>
        <v>1344</v>
      </c>
      <c r="BA573" s="884">
        <f t="shared" si="560"/>
        <v>1344</v>
      </c>
      <c r="BB573" s="883">
        <f t="shared" si="561"/>
        <v>1345</v>
      </c>
      <c r="BC573" s="884">
        <f t="shared" si="562"/>
        <v>1345</v>
      </c>
      <c r="BD573" s="883">
        <f t="shared" si="563"/>
        <v>1386</v>
      </c>
      <c r="BE573" s="886">
        <f t="shared" si="564"/>
        <v>1386</v>
      </c>
      <c r="BF573" s="886">
        <f t="shared" si="565"/>
        <v>1386</v>
      </c>
      <c r="BG573" s="888">
        <f t="shared" si="606"/>
        <v>1391</v>
      </c>
      <c r="BH573" s="886">
        <f t="shared" si="566"/>
        <v>1391</v>
      </c>
      <c r="BI573" s="886">
        <f t="shared" si="567"/>
        <v>1391</v>
      </c>
      <c r="BJ573" s="890">
        <f t="shared" si="568"/>
        <v>1397</v>
      </c>
      <c r="BK573" s="885">
        <f t="shared" si="569"/>
        <v>1397</v>
      </c>
      <c r="BL573" s="885">
        <f t="shared" si="570"/>
        <v>1397</v>
      </c>
      <c r="BM573" s="722">
        <v>1293</v>
      </c>
      <c r="BN573" s="764">
        <v>1306</v>
      </c>
      <c r="BO573" s="770">
        <v>1328</v>
      </c>
      <c r="BP573" s="724">
        <v>16</v>
      </c>
      <c r="BQ573" s="764">
        <v>23</v>
      </c>
      <c r="BR573" s="770">
        <v>22</v>
      </c>
      <c r="BS573" s="768">
        <f t="shared" si="571"/>
        <v>77</v>
      </c>
      <c r="BT573" s="768">
        <f t="shared" si="572"/>
        <v>62</v>
      </c>
      <c r="BU573" s="771">
        <f t="shared" si="573"/>
        <v>47</v>
      </c>
      <c r="BV573" s="772">
        <v>1179</v>
      </c>
      <c r="BW573" s="767">
        <v>1175</v>
      </c>
      <c r="BX573" s="770">
        <v>1213</v>
      </c>
      <c r="BY573" s="764">
        <v>4</v>
      </c>
      <c r="BZ573" s="767">
        <v>6</v>
      </c>
      <c r="CA573" s="770">
        <v>5</v>
      </c>
      <c r="CB573" s="772">
        <v>26</v>
      </c>
      <c r="CC573" s="767">
        <v>34</v>
      </c>
      <c r="CD573" s="770">
        <v>37</v>
      </c>
      <c r="CE573" s="773">
        <f t="shared" si="574"/>
        <v>110</v>
      </c>
      <c r="CF573" s="774">
        <f t="shared" si="575"/>
        <v>124</v>
      </c>
      <c r="CG573" s="775">
        <f t="shared" si="576"/>
        <v>85</v>
      </c>
      <c r="CH573" s="772">
        <v>1181</v>
      </c>
      <c r="CI573" s="767">
        <v>1221</v>
      </c>
      <c r="CJ573" s="727">
        <v>1232</v>
      </c>
      <c r="CK573" s="872"/>
      <c r="CL573" s="720"/>
      <c r="CM573" s="764"/>
      <c r="CN573" s="764"/>
      <c r="CO573" s="767"/>
      <c r="CP573" s="728"/>
      <c r="CQ573" s="777"/>
      <c r="CR573" s="778"/>
      <c r="CS573" s="778"/>
      <c r="CT573" s="778"/>
      <c r="CU573" s="778"/>
      <c r="CV573" s="764"/>
      <c r="CW573" s="767"/>
      <c r="CX573" s="765"/>
      <c r="CY573" s="777"/>
      <c r="CZ573" s="778"/>
      <c r="DA573" s="778"/>
      <c r="DB573" s="778"/>
      <c r="DC573" s="778"/>
      <c r="DD573" s="767"/>
      <c r="DE573" s="767"/>
      <c r="DF573" s="765"/>
      <c r="DG573" s="892">
        <f t="shared" si="595"/>
        <v>0</v>
      </c>
      <c r="DH573" s="884">
        <f t="shared" si="577"/>
        <v>0</v>
      </c>
      <c r="DI573" s="883">
        <f t="shared" si="596"/>
        <v>0</v>
      </c>
      <c r="DJ573" s="884">
        <f t="shared" si="578"/>
        <v>0</v>
      </c>
      <c r="DK573" s="883">
        <f t="shared" si="597"/>
        <v>0</v>
      </c>
      <c r="DL573" s="884">
        <f t="shared" si="579"/>
        <v>0</v>
      </c>
      <c r="DM573" s="888">
        <f t="shared" si="601"/>
        <v>0</v>
      </c>
      <c r="DN573" s="886">
        <f t="shared" si="580"/>
        <v>0</v>
      </c>
      <c r="DO573" s="886">
        <f t="shared" si="602"/>
        <v>0</v>
      </c>
      <c r="DP573" s="888">
        <f t="shared" si="598"/>
        <v>0</v>
      </c>
      <c r="DQ573" s="886">
        <f t="shared" si="581"/>
        <v>0</v>
      </c>
      <c r="DR573" s="886">
        <f t="shared" si="603"/>
        <v>0</v>
      </c>
      <c r="DS573" s="888">
        <f t="shared" si="599"/>
        <v>0</v>
      </c>
      <c r="DT573" s="886">
        <f t="shared" si="582"/>
        <v>0</v>
      </c>
      <c r="DU573" s="886">
        <f t="shared" si="604"/>
        <v>0</v>
      </c>
      <c r="DV573" s="886">
        <f t="shared" si="583"/>
        <v>0</v>
      </c>
      <c r="DW573" s="888">
        <f t="shared" si="600"/>
        <v>0</v>
      </c>
      <c r="DX573" s="886">
        <f t="shared" si="584"/>
        <v>0</v>
      </c>
      <c r="DY573" s="886">
        <f t="shared" si="585"/>
        <v>0</v>
      </c>
      <c r="DZ573" s="954">
        <f t="shared" si="605"/>
        <v>0</v>
      </c>
      <c r="EA573" s="885">
        <f t="shared" si="586"/>
        <v>0</v>
      </c>
      <c r="EB573" s="885">
        <f t="shared" si="587"/>
        <v>0</v>
      </c>
      <c r="EC573" s="772"/>
      <c r="ED573" s="767"/>
      <c r="EE573" s="770"/>
      <c r="EF573" s="764"/>
      <c r="EG573" s="767"/>
      <c r="EH573" s="782"/>
      <c r="EI573" s="774">
        <f t="shared" si="588"/>
        <v>0</v>
      </c>
      <c r="EJ573" s="774">
        <f t="shared" si="589"/>
        <v>0</v>
      </c>
      <c r="EK573" s="775">
        <f t="shared" si="590"/>
        <v>0</v>
      </c>
      <c r="EL573" s="772"/>
      <c r="EM573" s="767"/>
      <c r="EN573" s="770"/>
      <c r="EO573" s="772"/>
      <c r="EP573" s="767"/>
      <c r="EQ573" s="782"/>
      <c r="ER573" s="772"/>
      <c r="ES573" s="767"/>
      <c r="ET573" s="770"/>
      <c r="EU573" s="774">
        <f t="shared" si="591"/>
        <v>0</v>
      </c>
      <c r="EV573" s="774">
        <f t="shared" si="592"/>
        <v>0</v>
      </c>
      <c r="EW573" s="775">
        <f t="shared" si="593"/>
        <v>0</v>
      </c>
      <c r="EX573" s="772"/>
      <c r="EY573" s="767"/>
      <c r="EZ573" s="770"/>
    </row>
    <row r="574" spans="1:156">
      <c r="A574" s="725" t="s">
        <v>25</v>
      </c>
      <c r="B574" s="718" t="s">
        <v>1045</v>
      </c>
      <c r="C574" s="831" t="s">
        <v>782</v>
      </c>
      <c r="D574" s="731">
        <v>234030</v>
      </c>
      <c r="E574" s="743">
        <v>2</v>
      </c>
      <c r="F574" s="677">
        <v>5198</v>
      </c>
      <c r="G574" s="638">
        <v>5330</v>
      </c>
      <c r="H574" s="638">
        <v>5294</v>
      </c>
      <c r="I574" s="740">
        <v>5617</v>
      </c>
      <c r="J574" s="740">
        <v>5674</v>
      </c>
      <c r="K574" s="740">
        <v>5717</v>
      </c>
      <c r="L574" s="858">
        <v>5628</v>
      </c>
      <c r="M574" s="762">
        <v>2410</v>
      </c>
      <c r="N574" s="763">
        <v>2673</v>
      </c>
      <c r="O574" s="766">
        <v>2675</v>
      </c>
      <c r="P574" s="766">
        <v>3017</v>
      </c>
      <c r="Q574" s="763">
        <v>3276</v>
      </c>
      <c r="R574" s="763">
        <v>3321</v>
      </c>
      <c r="S574" s="763">
        <v>3481</v>
      </c>
      <c r="T574" s="763">
        <v>3499</v>
      </c>
      <c r="U574" s="724">
        <v>3859</v>
      </c>
      <c r="V574" s="764">
        <v>3691</v>
      </c>
      <c r="W574" s="767">
        <v>3645</v>
      </c>
      <c r="X574" s="765">
        <v>3593</v>
      </c>
      <c r="Y574" s="762">
        <v>2</v>
      </c>
      <c r="Z574" s="763">
        <v>3</v>
      </c>
      <c r="AA574" s="763">
        <v>0</v>
      </c>
      <c r="AB574" s="724">
        <v>3</v>
      </c>
      <c r="AC574" s="764">
        <v>6</v>
      </c>
      <c r="AD574" s="767"/>
      <c r="AE574" s="763"/>
      <c r="AF574" s="763"/>
      <c r="AG574" s="724"/>
      <c r="AH574" s="764"/>
      <c r="AI574" s="767"/>
      <c r="AJ574" s="765"/>
      <c r="AK574" s="892">
        <f t="shared" si="544"/>
        <v>2408</v>
      </c>
      <c r="AL574" s="884">
        <f t="shared" si="545"/>
        <v>2408</v>
      </c>
      <c r="AM574" s="883">
        <f t="shared" si="546"/>
        <v>2670</v>
      </c>
      <c r="AN574" s="884">
        <f t="shared" si="547"/>
        <v>2670</v>
      </c>
      <c r="AO574" s="883">
        <f t="shared" si="548"/>
        <v>2675</v>
      </c>
      <c r="AP574" s="884">
        <f t="shared" si="549"/>
        <v>2675</v>
      </c>
      <c r="AQ574" s="768">
        <f t="shared" si="550"/>
        <v>3014</v>
      </c>
      <c r="AR574" s="883">
        <f t="shared" si="551"/>
        <v>3270</v>
      </c>
      <c r="AS574" s="886">
        <f t="shared" si="552"/>
        <v>3270</v>
      </c>
      <c r="AT574" s="888">
        <f t="shared" si="553"/>
        <v>3321</v>
      </c>
      <c r="AU574" s="886">
        <f t="shared" si="554"/>
        <v>3321</v>
      </c>
      <c r="AV574" s="886">
        <f t="shared" si="555"/>
        <v>3321</v>
      </c>
      <c r="AW574" s="888">
        <f t="shared" si="556"/>
        <v>3481</v>
      </c>
      <c r="AX574" s="886">
        <f t="shared" si="557"/>
        <v>3481</v>
      </c>
      <c r="AY574" s="886">
        <f t="shared" si="558"/>
        <v>3481</v>
      </c>
      <c r="AZ574" s="888">
        <f t="shared" si="559"/>
        <v>3499</v>
      </c>
      <c r="BA574" s="884">
        <f t="shared" si="560"/>
        <v>3499</v>
      </c>
      <c r="BB574" s="883">
        <f t="shared" si="561"/>
        <v>3859</v>
      </c>
      <c r="BC574" s="884">
        <f t="shared" si="562"/>
        <v>3859</v>
      </c>
      <c r="BD574" s="883">
        <f t="shared" si="563"/>
        <v>3691</v>
      </c>
      <c r="BE574" s="886">
        <f t="shared" si="564"/>
        <v>3691</v>
      </c>
      <c r="BF574" s="886">
        <f t="shared" si="565"/>
        <v>3691</v>
      </c>
      <c r="BG574" s="888">
        <f t="shared" si="606"/>
        <v>3645</v>
      </c>
      <c r="BH574" s="886">
        <f t="shared" si="566"/>
        <v>3645</v>
      </c>
      <c r="BI574" s="886">
        <f t="shared" si="567"/>
        <v>3645</v>
      </c>
      <c r="BJ574" s="890">
        <f t="shared" si="568"/>
        <v>3593</v>
      </c>
      <c r="BK574" s="885">
        <f t="shared" si="569"/>
        <v>3593</v>
      </c>
      <c r="BL574" s="885">
        <f t="shared" si="570"/>
        <v>3593</v>
      </c>
      <c r="BM574" s="722">
        <v>3076</v>
      </c>
      <c r="BN574" s="764">
        <v>3115</v>
      </c>
      <c r="BO574" s="770">
        <v>3087</v>
      </c>
      <c r="BP574" s="724">
        <v>95</v>
      </c>
      <c r="BQ574" s="764">
        <v>251</v>
      </c>
      <c r="BR574" s="770">
        <v>224</v>
      </c>
      <c r="BS574" s="768">
        <f t="shared" si="571"/>
        <v>520</v>
      </c>
      <c r="BT574" s="768">
        <f t="shared" si="572"/>
        <v>279</v>
      </c>
      <c r="BU574" s="771">
        <f t="shared" si="573"/>
        <v>282</v>
      </c>
      <c r="BV574" s="772">
        <v>1620</v>
      </c>
      <c r="BW574" s="767">
        <v>1650</v>
      </c>
      <c r="BX574" s="770">
        <v>1835</v>
      </c>
      <c r="BY574" s="764">
        <v>183</v>
      </c>
      <c r="BZ574" s="767">
        <v>172</v>
      </c>
      <c r="CA574" s="770">
        <v>175</v>
      </c>
      <c r="CB574" s="772">
        <v>227</v>
      </c>
      <c r="CC574" s="767">
        <v>264</v>
      </c>
      <c r="CD574" s="770">
        <v>268</v>
      </c>
      <c r="CE574" s="773">
        <f t="shared" si="574"/>
        <v>1240</v>
      </c>
      <c r="CF574" s="774">
        <f t="shared" si="575"/>
        <v>1235</v>
      </c>
      <c r="CG574" s="775">
        <f t="shared" si="576"/>
        <v>1203</v>
      </c>
      <c r="CH574" s="772">
        <v>1158</v>
      </c>
      <c r="CI574" s="767">
        <v>1309</v>
      </c>
      <c r="CJ574" s="727">
        <v>1227</v>
      </c>
      <c r="CK574" s="872"/>
      <c r="CL574" s="720"/>
      <c r="CM574" s="764"/>
      <c r="CN574" s="764"/>
      <c r="CO574" s="767"/>
      <c r="CP574" s="728"/>
      <c r="CQ574" s="777"/>
      <c r="CR574" s="778"/>
      <c r="CS574" s="778"/>
      <c r="CT574" s="778"/>
      <c r="CU574" s="778"/>
      <c r="CV574" s="764"/>
      <c r="CW574" s="767"/>
      <c r="CX574" s="765"/>
      <c r="CY574" s="777"/>
      <c r="CZ574" s="778"/>
      <c r="DA574" s="778"/>
      <c r="DB574" s="778"/>
      <c r="DC574" s="778"/>
      <c r="DD574" s="767"/>
      <c r="DE574" s="767"/>
      <c r="DF574" s="765"/>
      <c r="DG574" s="892">
        <f t="shared" si="595"/>
        <v>0</v>
      </c>
      <c r="DH574" s="884">
        <f t="shared" si="577"/>
        <v>0</v>
      </c>
      <c r="DI574" s="883">
        <f t="shared" si="596"/>
        <v>0</v>
      </c>
      <c r="DJ574" s="884">
        <f t="shared" si="578"/>
        <v>0</v>
      </c>
      <c r="DK574" s="883">
        <f t="shared" si="597"/>
        <v>0</v>
      </c>
      <c r="DL574" s="884">
        <f t="shared" si="579"/>
        <v>0</v>
      </c>
      <c r="DM574" s="888">
        <f t="shared" si="601"/>
        <v>0</v>
      </c>
      <c r="DN574" s="886">
        <f t="shared" si="580"/>
        <v>0</v>
      </c>
      <c r="DO574" s="886">
        <f t="shared" si="602"/>
        <v>0</v>
      </c>
      <c r="DP574" s="888">
        <f t="shared" si="598"/>
        <v>0</v>
      </c>
      <c r="DQ574" s="886">
        <f t="shared" si="581"/>
        <v>0</v>
      </c>
      <c r="DR574" s="886">
        <f t="shared" si="603"/>
        <v>0</v>
      </c>
      <c r="DS574" s="888">
        <f t="shared" si="599"/>
        <v>0</v>
      </c>
      <c r="DT574" s="886">
        <f t="shared" si="582"/>
        <v>0</v>
      </c>
      <c r="DU574" s="886">
        <f t="shared" si="604"/>
        <v>0</v>
      </c>
      <c r="DV574" s="886">
        <f t="shared" si="583"/>
        <v>0</v>
      </c>
      <c r="DW574" s="888">
        <f t="shared" si="600"/>
        <v>0</v>
      </c>
      <c r="DX574" s="886">
        <f t="shared" si="584"/>
        <v>0</v>
      </c>
      <c r="DY574" s="886">
        <f t="shared" si="585"/>
        <v>0</v>
      </c>
      <c r="DZ574" s="954">
        <f t="shared" si="605"/>
        <v>0</v>
      </c>
      <c r="EA574" s="885">
        <f t="shared" si="586"/>
        <v>0</v>
      </c>
      <c r="EB574" s="885">
        <f t="shared" si="587"/>
        <v>0</v>
      </c>
      <c r="EC574" s="772"/>
      <c r="ED574" s="767"/>
      <c r="EE574" s="770"/>
      <c r="EF574" s="764"/>
      <c r="EG574" s="767"/>
      <c r="EH574" s="782"/>
      <c r="EI574" s="774">
        <f t="shared" si="588"/>
        <v>0</v>
      </c>
      <c r="EJ574" s="774">
        <f t="shared" si="589"/>
        <v>0</v>
      </c>
      <c r="EK574" s="775">
        <f t="shared" si="590"/>
        <v>0</v>
      </c>
      <c r="EL574" s="772"/>
      <c r="EM574" s="767"/>
      <c r="EN574" s="770"/>
      <c r="EO574" s="772"/>
      <c r="EP574" s="767"/>
      <c r="EQ574" s="782"/>
      <c r="ER574" s="772"/>
      <c r="ES574" s="767"/>
      <c r="ET574" s="770"/>
      <c r="EU574" s="774">
        <f t="shared" si="591"/>
        <v>0</v>
      </c>
      <c r="EV574" s="774">
        <f t="shared" si="592"/>
        <v>0</v>
      </c>
      <c r="EW574" s="775">
        <f t="shared" si="593"/>
        <v>0</v>
      </c>
      <c r="EX574" s="772"/>
      <c r="EY574" s="767"/>
      <c r="EZ574" s="770"/>
    </row>
    <row r="575" spans="1:156">
      <c r="A575" s="725" t="s">
        <v>25</v>
      </c>
      <c r="B575" s="729" t="s">
        <v>1046</v>
      </c>
      <c r="C575" s="831"/>
      <c r="D575" s="731">
        <v>232423</v>
      </c>
      <c r="E575" s="743">
        <v>3</v>
      </c>
      <c r="F575" s="677">
        <v>3887</v>
      </c>
      <c r="G575" s="638">
        <v>4437</v>
      </c>
      <c r="H575" s="638">
        <v>4450</v>
      </c>
      <c r="I575" s="740">
        <v>4526</v>
      </c>
      <c r="J575" s="740">
        <v>4608</v>
      </c>
      <c r="K575" s="740">
        <v>4635</v>
      </c>
      <c r="L575" s="858">
        <v>4661</v>
      </c>
      <c r="M575" s="762">
        <v>3039</v>
      </c>
      <c r="N575" s="763">
        <v>3223</v>
      </c>
      <c r="O575" s="766">
        <v>3244</v>
      </c>
      <c r="P575" s="766">
        <v>3283</v>
      </c>
      <c r="Q575" s="763">
        <v>3386</v>
      </c>
      <c r="R575" s="763">
        <v>3281</v>
      </c>
      <c r="S575" s="763">
        <v>3796</v>
      </c>
      <c r="T575" s="763">
        <v>3745</v>
      </c>
      <c r="U575" s="724">
        <v>3864</v>
      </c>
      <c r="V575" s="764">
        <v>3956</v>
      </c>
      <c r="W575" s="767">
        <v>3950</v>
      </c>
      <c r="X575" s="765">
        <v>4000</v>
      </c>
      <c r="Y575" s="762"/>
      <c r="Z575" s="763">
        <v>0</v>
      </c>
      <c r="AA575" s="763">
        <v>0</v>
      </c>
      <c r="AB575" s="724">
        <v>0</v>
      </c>
      <c r="AC575" s="764">
        <v>0</v>
      </c>
      <c r="AD575" s="767"/>
      <c r="AE575" s="763"/>
      <c r="AF575" s="763"/>
      <c r="AG575" s="724"/>
      <c r="AH575" s="764"/>
      <c r="AI575" s="767"/>
      <c r="AJ575" s="765"/>
      <c r="AK575" s="892">
        <f t="shared" si="544"/>
        <v>3039</v>
      </c>
      <c r="AL575" s="884">
        <f t="shared" si="545"/>
        <v>3039</v>
      </c>
      <c r="AM575" s="883">
        <f t="shared" si="546"/>
        <v>3223</v>
      </c>
      <c r="AN575" s="884">
        <f t="shared" si="547"/>
        <v>3223</v>
      </c>
      <c r="AO575" s="883">
        <f t="shared" si="548"/>
        <v>3244</v>
      </c>
      <c r="AP575" s="884">
        <f t="shared" si="549"/>
        <v>3244</v>
      </c>
      <c r="AQ575" s="768">
        <f t="shared" si="550"/>
        <v>3283</v>
      </c>
      <c r="AR575" s="883">
        <f t="shared" si="551"/>
        <v>3386</v>
      </c>
      <c r="AS575" s="886">
        <f t="shared" si="552"/>
        <v>3386</v>
      </c>
      <c r="AT575" s="888">
        <f t="shared" si="553"/>
        <v>3281</v>
      </c>
      <c r="AU575" s="886">
        <f t="shared" si="554"/>
        <v>3281</v>
      </c>
      <c r="AV575" s="886">
        <f t="shared" si="555"/>
        <v>3281</v>
      </c>
      <c r="AW575" s="888">
        <f t="shared" si="556"/>
        <v>3796</v>
      </c>
      <c r="AX575" s="886">
        <f t="shared" si="557"/>
        <v>3796</v>
      </c>
      <c r="AY575" s="886">
        <f t="shared" si="558"/>
        <v>3796</v>
      </c>
      <c r="AZ575" s="888">
        <f t="shared" si="559"/>
        <v>3745</v>
      </c>
      <c r="BA575" s="884">
        <f t="shared" si="560"/>
        <v>3745</v>
      </c>
      <c r="BB575" s="883">
        <f t="shared" si="561"/>
        <v>3864</v>
      </c>
      <c r="BC575" s="884">
        <f t="shared" si="562"/>
        <v>3864</v>
      </c>
      <c r="BD575" s="883">
        <f t="shared" si="563"/>
        <v>3956</v>
      </c>
      <c r="BE575" s="886">
        <f t="shared" si="564"/>
        <v>3956</v>
      </c>
      <c r="BF575" s="886">
        <f t="shared" si="565"/>
        <v>3956</v>
      </c>
      <c r="BG575" s="888">
        <f t="shared" si="606"/>
        <v>3950</v>
      </c>
      <c r="BH575" s="886">
        <f t="shared" si="566"/>
        <v>3950</v>
      </c>
      <c r="BI575" s="886">
        <f t="shared" si="567"/>
        <v>3950</v>
      </c>
      <c r="BJ575" s="890">
        <f t="shared" si="568"/>
        <v>4000</v>
      </c>
      <c r="BK575" s="885">
        <f t="shared" si="569"/>
        <v>4000</v>
      </c>
      <c r="BL575" s="885">
        <f t="shared" si="570"/>
        <v>4000</v>
      </c>
      <c r="BM575" s="722">
        <v>3629</v>
      </c>
      <c r="BN575" s="764">
        <v>3593</v>
      </c>
      <c r="BO575" s="770">
        <v>3652</v>
      </c>
      <c r="BP575" s="724">
        <v>68</v>
      </c>
      <c r="BQ575" s="764">
        <v>120</v>
      </c>
      <c r="BR575" s="770">
        <v>154</v>
      </c>
      <c r="BS575" s="768">
        <f t="shared" si="571"/>
        <v>259</v>
      </c>
      <c r="BT575" s="768">
        <f t="shared" si="572"/>
        <v>237</v>
      </c>
      <c r="BU575" s="771">
        <f t="shared" si="573"/>
        <v>194</v>
      </c>
      <c r="BV575" s="772">
        <v>2729</v>
      </c>
      <c r="BW575" s="767">
        <v>2698</v>
      </c>
      <c r="BX575" s="770">
        <v>3075</v>
      </c>
      <c r="BY575" s="764">
        <v>22</v>
      </c>
      <c r="BZ575" s="767">
        <v>20</v>
      </c>
      <c r="CA575" s="770">
        <v>22</v>
      </c>
      <c r="CB575" s="772">
        <v>195</v>
      </c>
      <c r="CC575" s="767">
        <v>168</v>
      </c>
      <c r="CD575" s="770">
        <v>189</v>
      </c>
      <c r="CE575" s="773">
        <f t="shared" si="574"/>
        <v>440</v>
      </c>
      <c r="CF575" s="774">
        <f t="shared" si="575"/>
        <v>395</v>
      </c>
      <c r="CG575" s="775">
        <f t="shared" si="576"/>
        <v>510</v>
      </c>
      <c r="CH575" s="772">
        <v>2451</v>
      </c>
      <c r="CI575" s="767">
        <v>2595</v>
      </c>
      <c r="CJ575" s="727">
        <v>2618</v>
      </c>
      <c r="CK575" s="872"/>
      <c r="CL575" s="720"/>
      <c r="CM575" s="764"/>
      <c r="CN575" s="764"/>
      <c r="CO575" s="767"/>
      <c r="CP575" s="728"/>
      <c r="CQ575" s="777"/>
      <c r="CR575" s="778"/>
      <c r="CS575" s="778"/>
      <c r="CT575" s="778"/>
      <c r="CU575" s="778"/>
      <c r="CV575" s="764"/>
      <c r="CW575" s="767"/>
      <c r="CX575" s="765"/>
      <c r="CY575" s="777"/>
      <c r="CZ575" s="778"/>
      <c r="DA575" s="778"/>
      <c r="DB575" s="778"/>
      <c r="DC575" s="778"/>
      <c r="DD575" s="767"/>
      <c r="DE575" s="767"/>
      <c r="DF575" s="765"/>
      <c r="DG575" s="892">
        <f t="shared" si="595"/>
        <v>0</v>
      </c>
      <c r="DH575" s="884">
        <f t="shared" si="577"/>
        <v>0</v>
      </c>
      <c r="DI575" s="883">
        <f t="shared" si="596"/>
        <v>0</v>
      </c>
      <c r="DJ575" s="884">
        <f t="shared" si="578"/>
        <v>0</v>
      </c>
      <c r="DK575" s="883">
        <f t="shared" si="597"/>
        <v>0</v>
      </c>
      <c r="DL575" s="884">
        <f t="shared" si="579"/>
        <v>0</v>
      </c>
      <c r="DM575" s="888">
        <f t="shared" si="601"/>
        <v>0</v>
      </c>
      <c r="DN575" s="886">
        <f t="shared" si="580"/>
        <v>0</v>
      </c>
      <c r="DO575" s="886">
        <f t="shared" si="602"/>
        <v>0</v>
      </c>
      <c r="DP575" s="888">
        <f t="shared" si="598"/>
        <v>0</v>
      </c>
      <c r="DQ575" s="886">
        <f t="shared" si="581"/>
        <v>0</v>
      </c>
      <c r="DR575" s="886">
        <f t="shared" si="603"/>
        <v>0</v>
      </c>
      <c r="DS575" s="888">
        <f t="shared" si="599"/>
        <v>0</v>
      </c>
      <c r="DT575" s="886">
        <f t="shared" si="582"/>
        <v>0</v>
      </c>
      <c r="DU575" s="886">
        <f t="shared" si="604"/>
        <v>0</v>
      </c>
      <c r="DV575" s="886">
        <f t="shared" si="583"/>
        <v>0</v>
      </c>
      <c r="DW575" s="888">
        <f t="shared" si="600"/>
        <v>0</v>
      </c>
      <c r="DX575" s="886">
        <f t="shared" si="584"/>
        <v>0</v>
      </c>
      <c r="DY575" s="886">
        <f t="shared" si="585"/>
        <v>0</v>
      </c>
      <c r="DZ575" s="954">
        <f t="shared" si="605"/>
        <v>0</v>
      </c>
      <c r="EA575" s="885">
        <f t="shared" si="586"/>
        <v>0</v>
      </c>
      <c r="EB575" s="885">
        <f t="shared" si="587"/>
        <v>0</v>
      </c>
      <c r="EC575" s="772"/>
      <c r="ED575" s="767"/>
      <c r="EE575" s="770"/>
      <c r="EF575" s="764"/>
      <c r="EG575" s="767"/>
      <c r="EH575" s="782"/>
      <c r="EI575" s="774">
        <f t="shared" si="588"/>
        <v>0</v>
      </c>
      <c r="EJ575" s="774">
        <f t="shared" si="589"/>
        <v>0</v>
      </c>
      <c r="EK575" s="775">
        <f t="shared" si="590"/>
        <v>0</v>
      </c>
      <c r="EL575" s="772"/>
      <c r="EM575" s="767"/>
      <c r="EN575" s="770"/>
      <c r="EO575" s="772"/>
      <c r="EP575" s="767"/>
      <c r="EQ575" s="782"/>
      <c r="ER575" s="772"/>
      <c r="ES575" s="767"/>
      <c r="ET575" s="770"/>
      <c r="EU575" s="774">
        <f t="shared" si="591"/>
        <v>0</v>
      </c>
      <c r="EV575" s="774">
        <f t="shared" si="592"/>
        <v>0</v>
      </c>
      <c r="EW575" s="775">
        <f t="shared" si="593"/>
        <v>0</v>
      </c>
      <c r="EX575" s="772"/>
      <c r="EY575" s="767"/>
      <c r="EZ575" s="770"/>
    </row>
    <row r="576" spans="1:156">
      <c r="A576" s="725" t="s">
        <v>25</v>
      </c>
      <c r="B576" s="718" t="s">
        <v>1047</v>
      </c>
      <c r="C576" s="831"/>
      <c r="D576" s="731">
        <v>232937</v>
      </c>
      <c r="E576" s="743">
        <v>3</v>
      </c>
      <c r="F576" s="677">
        <v>1379</v>
      </c>
      <c r="G576" s="638">
        <v>1377</v>
      </c>
      <c r="H576" s="638">
        <v>1419</v>
      </c>
      <c r="I576" s="740">
        <v>1353</v>
      </c>
      <c r="J576" s="740">
        <v>1558</v>
      </c>
      <c r="K576" s="740">
        <v>1635</v>
      </c>
      <c r="L576" s="858">
        <v>1418</v>
      </c>
      <c r="M576" s="762">
        <v>1029</v>
      </c>
      <c r="N576" s="763">
        <v>1171</v>
      </c>
      <c r="O576" s="766">
        <v>997</v>
      </c>
      <c r="P576" s="766">
        <v>1026</v>
      </c>
      <c r="Q576" s="763">
        <v>987</v>
      </c>
      <c r="R576" s="763">
        <v>901</v>
      </c>
      <c r="S576" s="763">
        <v>874</v>
      </c>
      <c r="T576" s="763">
        <v>916</v>
      </c>
      <c r="U576" s="724">
        <v>938</v>
      </c>
      <c r="V576" s="764">
        <v>1145</v>
      </c>
      <c r="W576" s="767">
        <v>1028</v>
      </c>
      <c r="X576" s="765">
        <v>776</v>
      </c>
      <c r="Y576" s="762">
        <v>7</v>
      </c>
      <c r="Z576" s="763">
        <v>4</v>
      </c>
      <c r="AA576" s="763">
        <v>8</v>
      </c>
      <c r="AB576" s="724">
        <v>8</v>
      </c>
      <c r="AC576" s="764">
        <v>5</v>
      </c>
      <c r="AD576" s="767"/>
      <c r="AE576" s="763"/>
      <c r="AF576" s="763"/>
      <c r="AG576" s="724"/>
      <c r="AH576" s="764"/>
      <c r="AI576" s="767"/>
      <c r="AJ576" s="765"/>
      <c r="AK576" s="892">
        <f t="shared" si="544"/>
        <v>1022</v>
      </c>
      <c r="AL576" s="884">
        <f t="shared" si="545"/>
        <v>1022</v>
      </c>
      <c r="AM576" s="883">
        <f t="shared" si="546"/>
        <v>1167</v>
      </c>
      <c r="AN576" s="884">
        <f t="shared" si="547"/>
        <v>1167</v>
      </c>
      <c r="AO576" s="883">
        <f t="shared" si="548"/>
        <v>989</v>
      </c>
      <c r="AP576" s="884">
        <f t="shared" si="549"/>
        <v>989</v>
      </c>
      <c r="AQ576" s="768">
        <f t="shared" si="550"/>
        <v>1018</v>
      </c>
      <c r="AR576" s="883">
        <f t="shared" si="551"/>
        <v>982</v>
      </c>
      <c r="AS576" s="886">
        <f t="shared" si="552"/>
        <v>982</v>
      </c>
      <c r="AT576" s="888">
        <f t="shared" si="553"/>
        <v>901</v>
      </c>
      <c r="AU576" s="886">
        <f t="shared" si="554"/>
        <v>901</v>
      </c>
      <c r="AV576" s="886">
        <f t="shared" si="555"/>
        <v>901</v>
      </c>
      <c r="AW576" s="888">
        <f t="shared" si="556"/>
        <v>874</v>
      </c>
      <c r="AX576" s="886">
        <f t="shared" si="557"/>
        <v>874</v>
      </c>
      <c r="AY576" s="886">
        <f t="shared" si="558"/>
        <v>874</v>
      </c>
      <c r="AZ576" s="888">
        <f t="shared" si="559"/>
        <v>916</v>
      </c>
      <c r="BA576" s="884">
        <f t="shared" si="560"/>
        <v>916</v>
      </c>
      <c r="BB576" s="883">
        <f t="shared" si="561"/>
        <v>938</v>
      </c>
      <c r="BC576" s="884">
        <f t="shared" si="562"/>
        <v>938</v>
      </c>
      <c r="BD576" s="883">
        <f t="shared" si="563"/>
        <v>1145</v>
      </c>
      <c r="BE576" s="886">
        <f t="shared" si="564"/>
        <v>1145</v>
      </c>
      <c r="BF576" s="886">
        <f t="shared" si="565"/>
        <v>1145</v>
      </c>
      <c r="BG576" s="888">
        <f t="shared" si="606"/>
        <v>1028</v>
      </c>
      <c r="BH576" s="886">
        <f t="shared" si="566"/>
        <v>1028</v>
      </c>
      <c r="BI576" s="886">
        <f t="shared" si="567"/>
        <v>1028</v>
      </c>
      <c r="BJ576" s="890">
        <f t="shared" si="568"/>
        <v>776</v>
      </c>
      <c r="BK576" s="885">
        <f t="shared" si="569"/>
        <v>776</v>
      </c>
      <c r="BL576" s="885">
        <f t="shared" si="570"/>
        <v>776</v>
      </c>
      <c r="BM576" s="722">
        <v>802</v>
      </c>
      <c r="BN576" s="764">
        <v>681</v>
      </c>
      <c r="BO576" s="770">
        <v>570</v>
      </c>
      <c r="BP576" s="724">
        <v>29</v>
      </c>
      <c r="BQ576" s="764">
        <v>80</v>
      </c>
      <c r="BR576" s="770">
        <v>55</v>
      </c>
      <c r="BS576" s="768">
        <f t="shared" si="571"/>
        <v>314</v>
      </c>
      <c r="BT576" s="768">
        <f t="shared" si="572"/>
        <v>267</v>
      </c>
      <c r="BU576" s="771">
        <f t="shared" si="573"/>
        <v>151</v>
      </c>
      <c r="BV576" s="772">
        <v>326</v>
      </c>
      <c r="BW576" s="767">
        <v>324</v>
      </c>
      <c r="BX576" s="770">
        <v>298</v>
      </c>
      <c r="BY576" s="764">
        <v>77</v>
      </c>
      <c r="BZ576" s="767">
        <v>52</v>
      </c>
      <c r="CA576" s="770">
        <v>77</v>
      </c>
      <c r="CB576" s="772">
        <v>66</v>
      </c>
      <c r="CC576" s="767">
        <v>64</v>
      </c>
      <c r="CD576" s="770">
        <v>54</v>
      </c>
      <c r="CE576" s="773">
        <f t="shared" si="574"/>
        <v>513</v>
      </c>
      <c r="CF576" s="774">
        <f t="shared" si="575"/>
        <v>461</v>
      </c>
      <c r="CG576" s="775">
        <f t="shared" si="576"/>
        <v>445</v>
      </c>
      <c r="CH576" s="772">
        <v>354</v>
      </c>
      <c r="CI576" s="767">
        <v>427</v>
      </c>
      <c r="CJ576" s="727">
        <v>303</v>
      </c>
      <c r="CK576" s="874"/>
      <c r="CL576" s="778"/>
      <c r="CM576" s="764"/>
      <c r="CN576" s="764"/>
      <c r="CO576" s="767"/>
      <c r="CP576" s="728"/>
      <c r="CQ576" s="777"/>
      <c r="CR576" s="778"/>
      <c r="CS576" s="778"/>
      <c r="CT576" s="778"/>
      <c r="CU576" s="778"/>
      <c r="CV576" s="764"/>
      <c r="CW576" s="767"/>
      <c r="CX576" s="765"/>
      <c r="CY576" s="777"/>
      <c r="CZ576" s="778"/>
      <c r="DA576" s="778"/>
      <c r="DB576" s="778"/>
      <c r="DC576" s="778"/>
      <c r="DD576" s="767"/>
      <c r="DE576" s="767"/>
      <c r="DF576" s="765"/>
      <c r="DG576" s="892">
        <f t="shared" si="595"/>
        <v>0</v>
      </c>
      <c r="DH576" s="884">
        <f t="shared" si="577"/>
        <v>0</v>
      </c>
      <c r="DI576" s="883">
        <f t="shared" si="596"/>
        <v>0</v>
      </c>
      <c r="DJ576" s="884">
        <f t="shared" si="578"/>
        <v>0</v>
      </c>
      <c r="DK576" s="883">
        <f t="shared" si="597"/>
        <v>0</v>
      </c>
      <c r="DL576" s="884">
        <f t="shared" si="579"/>
        <v>0</v>
      </c>
      <c r="DM576" s="888">
        <f t="shared" si="601"/>
        <v>0</v>
      </c>
      <c r="DN576" s="886">
        <f t="shared" si="580"/>
        <v>0</v>
      </c>
      <c r="DO576" s="886">
        <f t="shared" si="602"/>
        <v>0</v>
      </c>
      <c r="DP576" s="888">
        <f t="shared" si="598"/>
        <v>0</v>
      </c>
      <c r="DQ576" s="886">
        <f t="shared" si="581"/>
        <v>0</v>
      </c>
      <c r="DR576" s="886">
        <f t="shared" si="603"/>
        <v>0</v>
      </c>
      <c r="DS576" s="888">
        <f t="shared" si="599"/>
        <v>0</v>
      </c>
      <c r="DT576" s="886">
        <f t="shared" si="582"/>
        <v>0</v>
      </c>
      <c r="DU576" s="886">
        <f t="shared" si="604"/>
        <v>0</v>
      </c>
      <c r="DV576" s="886">
        <f t="shared" si="583"/>
        <v>0</v>
      </c>
      <c r="DW576" s="888">
        <f t="shared" si="600"/>
        <v>0</v>
      </c>
      <c r="DX576" s="886">
        <f t="shared" si="584"/>
        <v>0</v>
      </c>
      <c r="DY576" s="886">
        <f t="shared" si="585"/>
        <v>0</v>
      </c>
      <c r="DZ576" s="954">
        <f t="shared" si="605"/>
        <v>0</v>
      </c>
      <c r="EA576" s="885">
        <f t="shared" si="586"/>
        <v>0</v>
      </c>
      <c r="EB576" s="885">
        <f t="shared" si="587"/>
        <v>0</v>
      </c>
      <c r="EC576" s="772"/>
      <c r="ED576" s="767"/>
      <c r="EE576" s="770"/>
      <c r="EF576" s="764"/>
      <c r="EG576" s="767"/>
      <c r="EH576" s="782"/>
      <c r="EI576" s="774">
        <f t="shared" si="588"/>
        <v>0</v>
      </c>
      <c r="EJ576" s="774">
        <f t="shared" si="589"/>
        <v>0</v>
      </c>
      <c r="EK576" s="775">
        <f t="shared" si="590"/>
        <v>0</v>
      </c>
      <c r="EL576" s="772"/>
      <c r="EM576" s="767"/>
      <c r="EN576" s="770"/>
      <c r="EO576" s="772"/>
      <c r="EP576" s="767"/>
      <c r="EQ576" s="782"/>
      <c r="ER576" s="772"/>
      <c r="ES576" s="767"/>
      <c r="ET576" s="770"/>
      <c r="EU576" s="774">
        <f t="shared" si="591"/>
        <v>0</v>
      </c>
      <c r="EV576" s="774">
        <f t="shared" si="592"/>
        <v>0</v>
      </c>
      <c r="EW576" s="775">
        <f t="shared" si="593"/>
        <v>0</v>
      </c>
      <c r="EX576" s="772"/>
      <c r="EY576" s="767"/>
      <c r="EZ576" s="770"/>
    </row>
    <row r="577" spans="1:156">
      <c r="A577" s="725" t="s">
        <v>25</v>
      </c>
      <c r="B577" s="718" t="s">
        <v>1048</v>
      </c>
      <c r="C577" s="831" t="s">
        <v>620</v>
      </c>
      <c r="D577" s="732">
        <v>232566</v>
      </c>
      <c r="E577" s="730">
        <v>4</v>
      </c>
      <c r="F577" s="677">
        <v>1145</v>
      </c>
      <c r="G577" s="638">
        <v>1171</v>
      </c>
      <c r="H577" s="638">
        <v>1188</v>
      </c>
      <c r="I577" s="740">
        <v>1195</v>
      </c>
      <c r="J577" s="740">
        <v>1218</v>
      </c>
      <c r="K577" s="740">
        <v>1177</v>
      </c>
      <c r="L577" s="858">
        <v>1188</v>
      </c>
      <c r="M577" s="762">
        <v>815</v>
      </c>
      <c r="N577" s="763">
        <v>895</v>
      </c>
      <c r="O577" s="766">
        <v>893</v>
      </c>
      <c r="P577" s="766">
        <v>879</v>
      </c>
      <c r="Q577" s="763">
        <v>880</v>
      </c>
      <c r="R577" s="763">
        <v>980</v>
      </c>
      <c r="S577" s="763">
        <v>956</v>
      </c>
      <c r="T577" s="763">
        <v>989</v>
      </c>
      <c r="U577" s="724">
        <v>988</v>
      </c>
      <c r="V577" s="764">
        <v>1048</v>
      </c>
      <c r="W577" s="767">
        <v>991</v>
      </c>
      <c r="X577" s="765">
        <v>975</v>
      </c>
      <c r="Y577" s="762"/>
      <c r="Z577" s="763">
        <v>0</v>
      </c>
      <c r="AA577" s="763">
        <v>2</v>
      </c>
      <c r="AB577" s="724">
        <v>0</v>
      </c>
      <c r="AC577" s="764">
        <v>0</v>
      </c>
      <c r="AD577" s="767"/>
      <c r="AE577" s="763"/>
      <c r="AF577" s="763"/>
      <c r="AG577" s="724"/>
      <c r="AH577" s="764"/>
      <c r="AI577" s="767"/>
      <c r="AJ577" s="765"/>
      <c r="AK577" s="892">
        <f t="shared" si="544"/>
        <v>815</v>
      </c>
      <c r="AL577" s="884">
        <f t="shared" si="545"/>
        <v>815</v>
      </c>
      <c r="AM577" s="883">
        <f t="shared" si="546"/>
        <v>895</v>
      </c>
      <c r="AN577" s="884">
        <f t="shared" si="547"/>
        <v>895</v>
      </c>
      <c r="AO577" s="883">
        <f t="shared" si="548"/>
        <v>891</v>
      </c>
      <c r="AP577" s="884">
        <f t="shared" si="549"/>
        <v>891</v>
      </c>
      <c r="AQ577" s="768">
        <f t="shared" si="550"/>
        <v>879</v>
      </c>
      <c r="AR577" s="883">
        <f t="shared" si="551"/>
        <v>880</v>
      </c>
      <c r="AS577" s="886">
        <f t="shared" si="552"/>
        <v>880</v>
      </c>
      <c r="AT577" s="888">
        <f t="shared" si="553"/>
        <v>980</v>
      </c>
      <c r="AU577" s="886">
        <f t="shared" si="554"/>
        <v>980</v>
      </c>
      <c r="AV577" s="886">
        <f t="shared" si="555"/>
        <v>980</v>
      </c>
      <c r="AW577" s="888">
        <f t="shared" si="556"/>
        <v>956</v>
      </c>
      <c r="AX577" s="886">
        <f t="shared" si="557"/>
        <v>956</v>
      </c>
      <c r="AY577" s="886">
        <f t="shared" si="558"/>
        <v>956</v>
      </c>
      <c r="AZ577" s="888">
        <f t="shared" si="559"/>
        <v>989</v>
      </c>
      <c r="BA577" s="884">
        <f t="shared" si="560"/>
        <v>989</v>
      </c>
      <c r="BB577" s="883">
        <f t="shared" si="561"/>
        <v>988</v>
      </c>
      <c r="BC577" s="884">
        <f t="shared" si="562"/>
        <v>988</v>
      </c>
      <c r="BD577" s="883">
        <f t="shared" si="563"/>
        <v>1048</v>
      </c>
      <c r="BE577" s="886">
        <f t="shared" si="564"/>
        <v>1048</v>
      </c>
      <c r="BF577" s="886">
        <f t="shared" si="565"/>
        <v>1048</v>
      </c>
      <c r="BG577" s="888">
        <f t="shared" si="606"/>
        <v>991</v>
      </c>
      <c r="BH577" s="886">
        <f t="shared" si="566"/>
        <v>991</v>
      </c>
      <c r="BI577" s="886">
        <f t="shared" si="567"/>
        <v>991</v>
      </c>
      <c r="BJ577" s="890">
        <f t="shared" si="568"/>
        <v>975</v>
      </c>
      <c r="BK577" s="885">
        <f t="shared" si="569"/>
        <v>975</v>
      </c>
      <c r="BL577" s="885">
        <f t="shared" si="570"/>
        <v>975</v>
      </c>
      <c r="BM577" s="722">
        <v>819</v>
      </c>
      <c r="BN577" s="764">
        <v>783</v>
      </c>
      <c r="BO577" s="770">
        <v>762</v>
      </c>
      <c r="BP577" s="724">
        <v>56</v>
      </c>
      <c r="BQ577" s="764">
        <v>134</v>
      </c>
      <c r="BR577" s="770">
        <v>146</v>
      </c>
      <c r="BS577" s="768">
        <f t="shared" si="571"/>
        <v>173</v>
      </c>
      <c r="BT577" s="768">
        <f t="shared" si="572"/>
        <v>74</v>
      </c>
      <c r="BU577" s="771">
        <f t="shared" si="573"/>
        <v>67</v>
      </c>
      <c r="BV577" s="772">
        <v>503</v>
      </c>
      <c r="BW577" s="767">
        <v>570</v>
      </c>
      <c r="BX577" s="770">
        <v>566</v>
      </c>
      <c r="BY577" s="764">
        <v>5</v>
      </c>
      <c r="BZ577" s="767">
        <v>11</v>
      </c>
      <c r="CA577" s="770">
        <v>6</v>
      </c>
      <c r="CB577" s="772">
        <v>168</v>
      </c>
      <c r="CC577" s="767">
        <v>150</v>
      </c>
      <c r="CD577" s="770">
        <v>148</v>
      </c>
      <c r="CE577" s="773">
        <f t="shared" si="574"/>
        <v>204</v>
      </c>
      <c r="CF577" s="774">
        <f t="shared" si="575"/>
        <v>249</v>
      </c>
      <c r="CG577" s="775">
        <f t="shared" si="576"/>
        <v>236</v>
      </c>
      <c r="CH577" s="772">
        <v>537</v>
      </c>
      <c r="CI577" s="767">
        <v>596</v>
      </c>
      <c r="CJ577" s="727">
        <v>565</v>
      </c>
      <c r="CK577" s="874"/>
      <c r="CL577" s="778"/>
      <c r="CM577" s="764"/>
      <c r="CN577" s="764"/>
      <c r="CO577" s="767"/>
      <c r="CP577" s="728"/>
      <c r="CQ577" s="777"/>
      <c r="CR577" s="778"/>
      <c r="CS577" s="778"/>
      <c r="CT577" s="778"/>
      <c r="CU577" s="778"/>
      <c r="CV577" s="764"/>
      <c r="CW577" s="767"/>
      <c r="CX577" s="765"/>
      <c r="CY577" s="777"/>
      <c r="CZ577" s="778"/>
      <c r="DA577" s="778"/>
      <c r="DB577" s="778"/>
      <c r="DC577" s="778"/>
      <c r="DD577" s="767"/>
      <c r="DE577" s="767"/>
      <c r="DF577" s="765"/>
      <c r="DG577" s="892">
        <f t="shared" si="595"/>
        <v>0</v>
      </c>
      <c r="DH577" s="884">
        <f t="shared" si="577"/>
        <v>0</v>
      </c>
      <c r="DI577" s="883">
        <f t="shared" si="596"/>
        <v>0</v>
      </c>
      <c r="DJ577" s="884">
        <f t="shared" si="578"/>
        <v>0</v>
      </c>
      <c r="DK577" s="883">
        <f t="shared" si="597"/>
        <v>0</v>
      </c>
      <c r="DL577" s="884">
        <f t="shared" si="579"/>
        <v>0</v>
      </c>
      <c r="DM577" s="888">
        <f t="shared" si="601"/>
        <v>0</v>
      </c>
      <c r="DN577" s="886">
        <f t="shared" si="580"/>
        <v>0</v>
      </c>
      <c r="DO577" s="886">
        <f t="shared" si="602"/>
        <v>0</v>
      </c>
      <c r="DP577" s="888">
        <f t="shared" si="598"/>
        <v>0</v>
      </c>
      <c r="DQ577" s="886">
        <f t="shared" si="581"/>
        <v>0</v>
      </c>
      <c r="DR577" s="886">
        <f t="shared" si="603"/>
        <v>0</v>
      </c>
      <c r="DS577" s="888">
        <f t="shared" si="599"/>
        <v>0</v>
      </c>
      <c r="DT577" s="886">
        <f t="shared" si="582"/>
        <v>0</v>
      </c>
      <c r="DU577" s="886">
        <f t="shared" si="604"/>
        <v>0</v>
      </c>
      <c r="DV577" s="886">
        <f t="shared" si="583"/>
        <v>0</v>
      </c>
      <c r="DW577" s="888">
        <f t="shared" si="600"/>
        <v>0</v>
      </c>
      <c r="DX577" s="886">
        <f t="shared" si="584"/>
        <v>0</v>
      </c>
      <c r="DY577" s="886">
        <f t="shared" si="585"/>
        <v>0</v>
      </c>
      <c r="DZ577" s="954">
        <f t="shared" si="605"/>
        <v>0</v>
      </c>
      <c r="EA577" s="885">
        <f t="shared" si="586"/>
        <v>0</v>
      </c>
      <c r="EB577" s="885">
        <f t="shared" si="587"/>
        <v>0</v>
      </c>
      <c r="EC577" s="772"/>
      <c r="ED577" s="767"/>
      <c r="EE577" s="770"/>
      <c r="EF577" s="764"/>
      <c r="EG577" s="767"/>
      <c r="EH577" s="782"/>
      <c r="EI577" s="774">
        <f t="shared" si="588"/>
        <v>0</v>
      </c>
      <c r="EJ577" s="774">
        <f t="shared" si="589"/>
        <v>0</v>
      </c>
      <c r="EK577" s="775">
        <f t="shared" si="590"/>
        <v>0</v>
      </c>
      <c r="EL577" s="772"/>
      <c r="EM577" s="767"/>
      <c r="EN577" s="770"/>
      <c r="EO577" s="772"/>
      <c r="EP577" s="767"/>
      <c r="EQ577" s="782"/>
      <c r="ER577" s="772"/>
      <c r="ES577" s="767"/>
      <c r="ET577" s="770"/>
      <c r="EU577" s="774">
        <f t="shared" si="591"/>
        <v>0</v>
      </c>
      <c r="EV577" s="774">
        <f t="shared" si="592"/>
        <v>0</v>
      </c>
      <c r="EW577" s="775">
        <f t="shared" si="593"/>
        <v>0</v>
      </c>
      <c r="EX577" s="772"/>
      <c r="EY577" s="767"/>
      <c r="EZ577" s="770"/>
    </row>
    <row r="578" spans="1:156">
      <c r="A578" s="725" t="s">
        <v>25</v>
      </c>
      <c r="B578" s="718" t="s">
        <v>1049</v>
      </c>
      <c r="C578" s="831" t="s">
        <v>620</v>
      </c>
      <c r="D578" s="731">
        <v>233277</v>
      </c>
      <c r="E578" s="743">
        <v>4</v>
      </c>
      <c r="F578" s="677">
        <v>2557</v>
      </c>
      <c r="G578" s="638">
        <v>2605</v>
      </c>
      <c r="H578" s="638">
        <v>2374</v>
      </c>
      <c r="I578" s="740">
        <v>2432</v>
      </c>
      <c r="J578" s="740">
        <v>2546</v>
      </c>
      <c r="K578" s="740">
        <v>2092</v>
      </c>
      <c r="L578" s="858">
        <v>2548</v>
      </c>
      <c r="M578" s="762">
        <v>1655</v>
      </c>
      <c r="N578" s="763">
        <v>1753</v>
      </c>
      <c r="O578" s="766">
        <v>1875</v>
      </c>
      <c r="P578" s="766">
        <v>1813</v>
      </c>
      <c r="Q578" s="763">
        <v>1800</v>
      </c>
      <c r="R578" s="763">
        <v>1828</v>
      </c>
      <c r="S578" s="763">
        <v>1894</v>
      </c>
      <c r="T578" s="763">
        <v>1731</v>
      </c>
      <c r="U578" s="724">
        <v>1839</v>
      </c>
      <c r="V578" s="764">
        <v>1873</v>
      </c>
      <c r="W578" s="767">
        <v>1447</v>
      </c>
      <c r="X578" s="765">
        <v>1837</v>
      </c>
      <c r="Y578" s="762"/>
      <c r="Z578" s="763">
        <v>0</v>
      </c>
      <c r="AA578" s="763">
        <v>0</v>
      </c>
      <c r="AB578" s="724">
        <v>0</v>
      </c>
      <c r="AC578" s="764">
        <v>0</v>
      </c>
      <c r="AD578" s="767"/>
      <c r="AE578" s="763"/>
      <c r="AF578" s="763"/>
      <c r="AG578" s="724"/>
      <c r="AH578" s="764"/>
      <c r="AI578" s="767"/>
      <c r="AJ578" s="765"/>
      <c r="AK578" s="892">
        <f t="shared" si="544"/>
        <v>1655</v>
      </c>
      <c r="AL578" s="884">
        <f t="shared" si="545"/>
        <v>1655</v>
      </c>
      <c r="AM578" s="883">
        <f t="shared" si="546"/>
        <v>1753</v>
      </c>
      <c r="AN578" s="884">
        <f t="shared" si="547"/>
        <v>1753</v>
      </c>
      <c r="AO578" s="883">
        <f t="shared" si="548"/>
        <v>1875</v>
      </c>
      <c r="AP578" s="884">
        <f t="shared" si="549"/>
        <v>1875</v>
      </c>
      <c r="AQ578" s="768">
        <f t="shared" si="550"/>
        <v>1813</v>
      </c>
      <c r="AR578" s="883">
        <f t="shared" si="551"/>
        <v>1800</v>
      </c>
      <c r="AS578" s="886">
        <f t="shared" si="552"/>
        <v>1800</v>
      </c>
      <c r="AT578" s="888">
        <f t="shared" si="553"/>
        <v>1828</v>
      </c>
      <c r="AU578" s="886">
        <f t="shared" si="554"/>
        <v>1828</v>
      </c>
      <c r="AV578" s="886">
        <f t="shared" si="555"/>
        <v>1828</v>
      </c>
      <c r="AW578" s="888">
        <f t="shared" si="556"/>
        <v>1894</v>
      </c>
      <c r="AX578" s="886">
        <f t="shared" si="557"/>
        <v>1894</v>
      </c>
      <c r="AY578" s="886">
        <f t="shared" si="558"/>
        <v>1894</v>
      </c>
      <c r="AZ578" s="888">
        <f t="shared" si="559"/>
        <v>1731</v>
      </c>
      <c r="BA578" s="884">
        <f t="shared" si="560"/>
        <v>1731</v>
      </c>
      <c r="BB578" s="883">
        <f t="shared" si="561"/>
        <v>1839</v>
      </c>
      <c r="BC578" s="884">
        <f t="shared" si="562"/>
        <v>1839</v>
      </c>
      <c r="BD578" s="883">
        <f t="shared" si="563"/>
        <v>1873</v>
      </c>
      <c r="BE578" s="886">
        <f t="shared" si="564"/>
        <v>1873</v>
      </c>
      <c r="BF578" s="886">
        <f t="shared" si="565"/>
        <v>1873</v>
      </c>
      <c r="BG578" s="888">
        <f t="shared" si="606"/>
        <v>1447</v>
      </c>
      <c r="BH578" s="886">
        <f t="shared" si="566"/>
        <v>1447</v>
      </c>
      <c r="BI578" s="886">
        <f t="shared" si="567"/>
        <v>1447</v>
      </c>
      <c r="BJ578" s="890">
        <f t="shared" si="568"/>
        <v>1837</v>
      </c>
      <c r="BK578" s="885">
        <f t="shared" si="569"/>
        <v>1837</v>
      </c>
      <c r="BL578" s="885">
        <f t="shared" si="570"/>
        <v>1837</v>
      </c>
      <c r="BM578" s="722">
        <v>1464</v>
      </c>
      <c r="BN578" s="764">
        <v>1099</v>
      </c>
      <c r="BO578" s="770">
        <v>1398</v>
      </c>
      <c r="BP578" s="724">
        <v>105</v>
      </c>
      <c r="BQ578" s="764">
        <v>241</v>
      </c>
      <c r="BR578" s="770">
        <v>282</v>
      </c>
      <c r="BS578" s="768">
        <f t="shared" si="571"/>
        <v>304</v>
      </c>
      <c r="BT578" s="768">
        <f t="shared" si="572"/>
        <v>107</v>
      </c>
      <c r="BU578" s="771">
        <f t="shared" si="573"/>
        <v>157</v>
      </c>
      <c r="BV578" s="772">
        <v>1020</v>
      </c>
      <c r="BW578" s="767">
        <v>1026</v>
      </c>
      <c r="BX578" s="770">
        <v>1046</v>
      </c>
      <c r="BY578" s="764">
        <v>14</v>
      </c>
      <c r="BZ578" s="767">
        <v>18</v>
      </c>
      <c r="CA578" s="770">
        <v>19</v>
      </c>
      <c r="CB578" s="772">
        <v>259</v>
      </c>
      <c r="CC578" s="767">
        <v>301</v>
      </c>
      <c r="CD578" s="770">
        <v>311</v>
      </c>
      <c r="CE578" s="773">
        <f t="shared" si="574"/>
        <v>507</v>
      </c>
      <c r="CF578" s="774">
        <f t="shared" si="575"/>
        <v>483</v>
      </c>
      <c r="CG578" s="775">
        <f t="shared" si="576"/>
        <v>518</v>
      </c>
      <c r="CH578" s="772">
        <v>890</v>
      </c>
      <c r="CI578" s="767">
        <v>1023</v>
      </c>
      <c r="CJ578" s="727">
        <v>1055</v>
      </c>
      <c r="CK578" s="874"/>
      <c r="CL578" s="778"/>
      <c r="CM578" s="764"/>
      <c r="CN578" s="764"/>
      <c r="CO578" s="767"/>
      <c r="CP578" s="728"/>
      <c r="CQ578" s="777"/>
      <c r="CR578" s="778"/>
      <c r="CS578" s="778"/>
      <c r="CT578" s="778"/>
      <c r="CU578" s="778"/>
      <c r="CV578" s="764"/>
      <c r="CW578" s="767"/>
      <c r="CX578" s="765"/>
      <c r="CY578" s="777"/>
      <c r="CZ578" s="778"/>
      <c r="DA578" s="778"/>
      <c r="DB578" s="778"/>
      <c r="DC578" s="778"/>
      <c r="DD578" s="767"/>
      <c r="DE578" s="767"/>
      <c r="DF578" s="765"/>
      <c r="DG578" s="892">
        <f t="shared" si="595"/>
        <v>0</v>
      </c>
      <c r="DH578" s="884">
        <f t="shared" si="577"/>
        <v>0</v>
      </c>
      <c r="DI578" s="883">
        <f t="shared" si="596"/>
        <v>0</v>
      </c>
      <c r="DJ578" s="884">
        <f t="shared" si="578"/>
        <v>0</v>
      </c>
      <c r="DK578" s="883">
        <f t="shared" si="597"/>
        <v>0</v>
      </c>
      <c r="DL578" s="884">
        <f t="shared" si="579"/>
        <v>0</v>
      </c>
      <c r="DM578" s="888">
        <f t="shared" si="601"/>
        <v>0</v>
      </c>
      <c r="DN578" s="886">
        <f t="shared" si="580"/>
        <v>0</v>
      </c>
      <c r="DO578" s="886">
        <f t="shared" si="602"/>
        <v>0</v>
      </c>
      <c r="DP578" s="888">
        <f t="shared" si="598"/>
        <v>0</v>
      </c>
      <c r="DQ578" s="886">
        <f t="shared" si="581"/>
        <v>0</v>
      </c>
      <c r="DR578" s="886">
        <f t="shared" si="603"/>
        <v>0</v>
      </c>
      <c r="DS578" s="888">
        <f t="shared" si="599"/>
        <v>0</v>
      </c>
      <c r="DT578" s="886">
        <f t="shared" si="582"/>
        <v>0</v>
      </c>
      <c r="DU578" s="886">
        <f t="shared" si="604"/>
        <v>0</v>
      </c>
      <c r="DV578" s="886">
        <f t="shared" si="583"/>
        <v>0</v>
      </c>
      <c r="DW578" s="888">
        <f t="shared" si="600"/>
        <v>0</v>
      </c>
      <c r="DX578" s="886">
        <f t="shared" si="584"/>
        <v>0</v>
      </c>
      <c r="DY578" s="886">
        <f t="shared" si="585"/>
        <v>0</v>
      </c>
      <c r="DZ578" s="954">
        <f t="shared" si="605"/>
        <v>0</v>
      </c>
      <c r="EA578" s="885">
        <f t="shared" si="586"/>
        <v>0</v>
      </c>
      <c r="EB578" s="885">
        <f t="shared" si="587"/>
        <v>0</v>
      </c>
      <c r="EC578" s="772"/>
      <c r="ED578" s="767"/>
      <c r="EE578" s="770"/>
      <c r="EF578" s="764"/>
      <c r="EG578" s="767"/>
      <c r="EH578" s="782"/>
      <c r="EI578" s="774">
        <f t="shared" si="588"/>
        <v>0</v>
      </c>
      <c r="EJ578" s="774">
        <f t="shared" si="589"/>
        <v>0</v>
      </c>
      <c r="EK578" s="775">
        <f t="shared" si="590"/>
        <v>0</v>
      </c>
      <c r="EL578" s="772"/>
      <c r="EM578" s="767"/>
      <c r="EN578" s="770"/>
      <c r="EO578" s="772"/>
      <c r="EP578" s="767"/>
      <c r="EQ578" s="782"/>
      <c r="ER578" s="772"/>
      <c r="ES578" s="767"/>
      <c r="ET578" s="770"/>
      <c r="EU578" s="774">
        <f t="shared" si="591"/>
        <v>0</v>
      </c>
      <c r="EV578" s="774">
        <f t="shared" si="592"/>
        <v>0</v>
      </c>
      <c r="EW578" s="775">
        <f t="shared" si="593"/>
        <v>0</v>
      </c>
      <c r="EX578" s="772"/>
      <c r="EY578" s="767"/>
      <c r="EZ578" s="770"/>
    </row>
    <row r="579" spans="1:156">
      <c r="A579" s="725" t="s">
        <v>25</v>
      </c>
      <c r="B579" s="718" t="s">
        <v>1050</v>
      </c>
      <c r="C579" s="831" t="s">
        <v>620</v>
      </c>
      <c r="D579" s="731">
        <v>234155</v>
      </c>
      <c r="E579" s="743">
        <v>4</v>
      </c>
      <c r="F579" s="677">
        <v>1231</v>
      </c>
      <c r="G579" s="638">
        <v>1326</v>
      </c>
      <c r="H579" s="638">
        <v>1050</v>
      </c>
      <c r="I579" s="740">
        <v>1316</v>
      </c>
      <c r="J579" s="740">
        <v>1534</v>
      </c>
      <c r="K579" s="740">
        <v>1431</v>
      </c>
      <c r="L579" s="858">
        <v>1556</v>
      </c>
      <c r="M579" s="762">
        <v>937</v>
      </c>
      <c r="N579" s="763">
        <v>885</v>
      </c>
      <c r="O579" s="766">
        <v>1085</v>
      </c>
      <c r="P579" s="766">
        <v>1129</v>
      </c>
      <c r="Q579" s="763">
        <v>959</v>
      </c>
      <c r="R579" s="763">
        <v>1025</v>
      </c>
      <c r="S579" s="763">
        <v>1112</v>
      </c>
      <c r="T579" s="763">
        <v>825</v>
      </c>
      <c r="U579" s="724">
        <v>1037</v>
      </c>
      <c r="V579" s="764">
        <v>1286</v>
      </c>
      <c r="W579" s="767">
        <v>1202</v>
      </c>
      <c r="X579" s="765">
        <v>1250</v>
      </c>
      <c r="Y579" s="762"/>
      <c r="Z579" s="763">
        <v>0</v>
      </c>
      <c r="AA579" s="763">
        <v>0</v>
      </c>
      <c r="AB579" s="724">
        <v>0</v>
      </c>
      <c r="AC579" s="764">
        <v>0</v>
      </c>
      <c r="AD579" s="767"/>
      <c r="AE579" s="763"/>
      <c r="AF579" s="763"/>
      <c r="AG579" s="724"/>
      <c r="AH579" s="764"/>
      <c r="AI579" s="767"/>
      <c r="AJ579" s="765"/>
      <c r="AK579" s="892">
        <f t="shared" si="544"/>
        <v>937</v>
      </c>
      <c r="AL579" s="884">
        <f t="shared" si="545"/>
        <v>937</v>
      </c>
      <c r="AM579" s="883">
        <f t="shared" si="546"/>
        <v>885</v>
      </c>
      <c r="AN579" s="884">
        <f t="shared" si="547"/>
        <v>885</v>
      </c>
      <c r="AO579" s="883">
        <f t="shared" si="548"/>
        <v>1085</v>
      </c>
      <c r="AP579" s="884">
        <f t="shared" si="549"/>
        <v>1085</v>
      </c>
      <c r="AQ579" s="768">
        <f t="shared" si="550"/>
        <v>1129</v>
      </c>
      <c r="AR579" s="883">
        <f t="shared" si="551"/>
        <v>959</v>
      </c>
      <c r="AS579" s="886">
        <f t="shared" si="552"/>
        <v>959</v>
      </c>
      <c r="AT579" s="888">
        <f t="shared" si="553"/>
        <v>1025</v>
      </c>
      <c r="AU579" s="886">
        <f t="shared" si="554"/>
        <v>1025</v>
      </c>
      <c r="AV579" s="886">
        <f t="shared" si="555"/>
        <v>1025</v>
      </c>
      <c r="AW579" s="888">
        <f t="shared" si="556"/>
        <v>1112</v>
      </c>
      <c r="AX579" s="886">
        <f t="shared" si="557"/>
        <v>1112</v>
      </c>
      <c r="AY579" s="886">
        <f t="shared" si="558"/>
        <v>1112</v>
      </c>
      <c r="AZ579" s="888">
        <f t="shared" si="559"/>
        <v>825</v>
      </c>
      <c r="BA579" s="884">
        <f t="shared" si="560"/>
        <v>825</v>
      </c>
      <c r="BB579" s="883">
        <f t="shared" si="561"/>
        <v>1037</v>
      </c>
      <c r="BC579" s="884">
        <f t="shared" si="562"/>
        <v>1037</v>
      </c>
      <c r="BD579" s="883">
        <f t="shared" si="563"/>
        <v>1286</v>
      </c>
      <c r="BE579" s="886">
        <f t="shared" si="564"/>
        <v>1286</v>
      </c>
      <c r="BF579" s="886">
        <f t="shared" si="565"/>
        <v>1286</v>
      </c>
      <c r="BG579" s="888">
        <f t="shared" si="606"/>
        <v>1202</v>
      </c>
      <c r="BH579" s="886">
        <f t="shared" si="566"/>
        <v>1202</v>
      </c>
      <c r="BI579" s="886">
        <f t="shared" si="567"/>
        <v>1202</v>
      </c>
      <c r="BJ579" s="890">
        <f t="shared" si="568"/>
        <v>1250</v>
      </c>
      <c r="BK579" s="885">
        <f t="shared" si="569"/>
        <v>1250</v>
      </c>
      <c r="BL579" s="885">
        <f t="shared" si="570"/>
        <v>1250</v>
      </c>
      <c r="BM579" s="722">
        <v>872</v>
      </c>
      <c r="BN579" s="764">
        <v>890</v>
      </c>
      <c r="BO579" s="770">
        <v>885</v>
      </c>
      <c r="BP579" s="724">
        <v>46</v>
      </c>
      <c r="BQ579" s="764">
        <v>85</v>
      </c>
      <c r="BR579" s="770">
        <v>102</v>
      </c>
      <c r="BS579" s="768">
        <f t="shared" si="571"/>
        <v>368</v>
      </c>
      <c r="BT579" s="768">
        <f t="shared" si="572"/>
        <v>227</v>
      </c>
      <c r="BU579" s="771">
        <f t="shared" si="573"/>
        <v>263</v>
      </c>
      <c r="BV579" s="772">
        <v>420</v>
      </c>
      <c r="BW579" s="767">
        <v>423</v>
      </c>
      <c r="BX579" s="770">
        <v>445</v>
      </c>
      <c r="BY579" s="764">
        <v>27</v>
      </c>
      <c r="BZ579" s="767">
        <v>33</v>
      </c>
      <c r="CA579" s="770">
        <v>26</v>
      </c>
      <c r="CB579" s="772">
        <v>62</v>
      </c>
      <c r="CC579" s="767">
        <v>77</v>
      </c>
      <c r="CD579" s="770">
        <v>90</v>
      </c>
      <c r="CE579" s="773">
        <f t="shared" si="574"/>
        <v>450</v>
      </c>
      <c r="CF579" s="774">
        <f t="shared" si="575"/>
        <v>492</v>
      </c>
      <c r="CG579" s="775">
        <f t="shared" si="576"/>
        <v>551</v>
      </c>
      <c r="CH579" s="772">
        <v>407</v>
      </c>
      <c r="CI579" s="767">
        <v>394</v>
      </c>
      <c r="CJ579" s="727">
        <v>458</v>
      </c>
      <c r="CK579" s="874"/>
      <c r="CL579" s="778"/>
      <c r="CM579" s="764"/>
      <c r="CN579" s="764"/>
      <c r="CO579" s="767"/>
      <c r="CP579" s="728"/>
      <c r="CQ579" s="777"/>
      <c r="CR579" s="778"/>
      <c r="CS579" s="778"/>
      <c r="CT579" s="778"/>
      <c r="CU579" s="778"/>
      <c r="CV579" s="764"/>
      <c r="CW579" s="767"/>
      <c r="CX579" s="765"/>
      <c r="CY579" s="777"/>
      <c r="CZ579" s="778"/>
      <c r="DA579" s="778"/>
      <c r="DB579" s="778"/>
      <c r="DC579" s="778"/>
      <c r="DD579" s="767"/>
      <c r="DE579" s="767"/>
      <c r="DF579" s="765"/>
      <c r="DG579" s="892">
        <f t="shared" si="595"/>
        <v>0</v>
      </c>
      <c r="DH579" s="884">
        <f t="shared" si="577"/>
        <v>0</v>
      </c>
      <c r="DI579" s="883">
        <f t="shared" si="596"/>
        <v>0</v>
      </c>
      <c r="DJ579" s="884">
        <f t="shared" si="578"/>
        <v>0</v>
      </c>
      <c r="DK579" s="883">
        <f t="shared" si="597"/>
        <v>0</v>
      </c>
      <c r="DL579" s="884">
        <f t="shared" si="579"/>
        <v>0</v>
      </c>
      <c r="DM579" s="888">
        <f t="shared" si="601"/>
        <v>0</v>
      </c>
      <c r="DN579" s="886">
        <f t="shared" si="580"/>
        <v>0</v>
      </c>
      <c r="DO579" s="886">
        <f t="shared" si="602"/>
        <v>0</v>
      </c>
      <c r="DP579" s="888">
        <f t="shared" si="598"/>
        <v>0</v>
      </c>
      <c r="DQ579" s="886">
        <f t="shared" si="581"/>
        <v>0</v>
      </c>
      <c r="DR579" s="886">
        <f t="shared" si="603"/>
        <v>0</v>
      </c>
      <c r="DS579" s="888">
        <f t="shared" si="599"/>
        <v>0</v>
      </c>
      <c r="DT579" s="886">
        <f t="shared" si="582"/>
        <v>0</v>
      </c>
      <c r="DU579" s="886">
        <f t="shared" si="604"/>
        <v>0</v>
      </c>
      <c r="DV579" s="886">
        <f t="shared" si="583"/>
        <v>0</v>
      </c>
      <c r="DW579" s="888">
        <f t="shared" si="600"/>
        <v>0</v>
      </c>
      <c r="DX579" s="886">
        <f t="shared" si="584"/>
        <v>0</v>
      </c>
      <c r="DY579" s="886">
        <f t="shared" si="585"/>
        <v>0</v>
      </c>
      <c r="DZ579" s="954">
        <f t="shared" si="605"/>
        <v>0</v>
      </c>
      <c r="EA579" s="885">
        <f t="shared" si="586"/>
        <v>0</v>
      </c>
      <c r="EB579" s="885">
        <f t="shared" si="587"/>
        <v>0</v>
      </c>
      <c r="EC579" s="772"/>
      <c r="ED579" s="767"/>
      <c r="EE579" s="770"/>
      <c r="EF579" s="764"/>
      <c r="EG579" s="767"/>
      <c r="EH579" s="782"/>
      <c r="EI579" s="774">
        <f t="shared" si="588"/>
        <v>0</v>
      </c>
      <c r="EJ579" s="774">
        <f t="shared" si="589"/>
        <v>0</v>
      </c>
      <c r="EK579" s="775">
        <f t="shared" si="590"/>
        <v>0</v>
      </c>
      <c r="EL579" s="772"/>
      <c r="EM579" s="767"/>
      <c r="EN579" s="770"/>
      <c r="EO579" s="772"/>
      <c r="EP579" s="767"/>
      <c r="EQ579" s="782"/>
      <c r="ER579" s="772"/>
      <c r="ES579" s="767"/>
      <c r="ET579" s="770"/>
      <c r="EU579" s="774">
        <f t="shared" si="591"/>
        <v>0</v>
      </c>
      <c r="EV579" s="774">
        <f t="shared" si="592"/>
        <v>0</v>
      </c>
      <c r="EW579" s="775">
        <f t="shared" si="593"/>
        <v>0</v>
      </c>
      <c r="EX579" s="772"/>
      <c r="EY579" s="767"/>
      <c r="EZ579" s="770"/>
    </row>
    <row r="580" spans="1:156">
      <c r="A580" s="725" t="s">
        <v>25</v>
      </c>
      <c r="B580" s="718" t="s">
        <v>1051</v>
      </c>
      <c r="C580" s="831" t="s">
        <v>907</v>
      </c>
      <c r="D580" s="731">
        <v>231712</v>
      </c>
      <c r="E580" s="743">
        <v>5</v>
      </c>
      <c r="F580" s="677">
        <v>1293</v>
      </c>
      <c r="G580" s="638">
        <v>1357</v>
      </c>
      <c r="H580" s="638">
        <v>1303</v>
      </c>
      <c r="I580" s="740">
        <v>1392</v>
      </c>
      <c r="J580" s="740">
        <v>1293</v>
      </c>
      <c r="K580" s="740">
        <v>1389</v>
      </c>
      <c r="L580" s="858">
        <v>1342</v>
      </c>
      <c r="M580" s="762">
        <v>811</v>
      </c>
      <c r="N580" s="763">
        <v>1002</v>
      </c>
      <c r="O580" s="766">
        <v>1043</v>
      </c>
      <c r="P580" s="766">
        <v>1176</v>
      </c>
      <c r="Q580" s="763">
        <v>1207</v>
      </c>
      <c r="R580" s="763">
        <v>1175</v>
      </c>
      <c r="S580" s="763">
        <v>1248</v>
      </c>
      <c r="T580" s="763">
        <v>1173</v>
      </c>
      <c r="U580" s="724">
        <v>1242</v>
      </c>
      <c r="V580" s="764">
        <v>1139</v>
      </c>
      <c r="W580" s="767">
        <v>1213</v>
      </c>
      <c r="X580" s="765">
        <v>1150</v>
      </c>
      <c r="Y580" s="762">
        <v>3</v>
      </c>
      <c r="Z580" s="763">
        <v>3</v>
      </c>
      <c r="AA580" s="763">
        <v>1</v>
      </c>
      <c r="AB580" s="724">
        <v>0</v>
      </c>
      <c r="AC580" s="764">
        <v>2</v>
      </c>
      <c r="AD580" s="767"/>
      <c r="AE580" s="763"/>
      <c r="AF580" s="763"/>
      <c r="AG580" s="724"/>
      <c r="AH580" s="764"/>
      <c r="AI580" s="767"/>
      <c r="AJ580" s="765"/>
      <c r="AK580" s="892">
        <f t="shared" si="544"/>
        <v>808</v>
      </c>
      <c r="AL580" s="884">
        <f t="shared" si="545"/>
        <v>808</v>
      </c>
      <c r="AM580" s="883">
        <f t="shared" si="546"/>
        <v>999</v>
      </c>
      <c r="AN580" s="884">
        <f t="shared" si="547"/>
        <v>999</v>
      </c>
      <c r="AO580" s="883">
        <f t="shared" si="548"/>
        <v>1042</v>
      </c>
      <c r="AP580" s="884">
        <f t="shared" si="549"/>
        <v>1042</v>
      </c>
      <c r="AQ580" s="768">
        <f t="shared" si="550"/>
        <v>1176</v>
      </c>
      <c r="AR580" s="883">
        <f t="shared" si="551"/>
        <v>1205</v>
      </c>
      <c r="AS580" s="886">
        <f t="shared" si="552"/>
        <v>1205</v>
      </c>
      <c r="AT580" s="888">
        <f t="shared" si="553"/>
        <v>1175</v>
      </c>
      <c r="AU580" s="886">
        <f t="shared" si="554"/>
        <v>1175</v>
      </c>
      <c r="AV580" s="886">
        <f t="shared" si="555"/>
        <v>1175</v>
      </c>
      <c r="AW580" s="888">
        <f t="shared" si="556"/>
        <v>1248</v>
      </c>
      <c r="AX580" s="886">
        <f t="shared" si="557"/>
        <v>1248</v>
      </c>
      <c r="AY580" s="886">
        <f t="shared" si="558"/>
        <v>1248</v>
      </c>
      <c r="AZ580" s="888">
        <f t="shared" si="559"/>
        <v>1173</v>
      </c>
      <c r="BA580" s="884">
        <f t="shared" si="560"/>
        <v>1173</v>
      </c>
      <c r="BB580" s="883">
        <f t="shared" si="561"/>
        <v>1242</v>
      </c>
      <c r="BC580" s="884">
        <f t="shared" si="562"/>
        <v>1242</v>
      </c>
      <c r="BD580" s="883">
        <f t="shared" si="563"/>
        <v>1139</v>
      </c>
      <c r="BE580" s="886">
        <f t="shared" si="564"/>
        <v>1139</v>
      </c>
      <c r="BF580" s="886">
        <f t="shared" si="565"/>
        <v>1139</v>
      </c>
      <c r="BG580" s="888">
        <f t="shared" si="606"/>
        <v>1213</v>
      </c>
      <c r="BH580" s="886">
        <f t="shared" si="566"/>
        <v>1213</v>
      </c>
      <c r="BI580" s="886">
        <f t="shared" si="567"/>
        <v>1213</v>
      </c>
      <c r="BJ580" s="890">
        <f t="shared" si="568"/>
        <v>1150</v>
      </c>
      <c r="BK580" s="885">
        <f t="shared" si="569"/>
        <v>1150</v>
      </c>
      <c r="BL580" s="885">
        <f t="shared" si="570"/>
        <v>1150</v>
      </c>
      <c r="BM580" s="722">
        <v>907</v>
      </c>
      <c r="BN580" s="764">
        <v>988</v>
      </c>
      <c r="BO580" s="770">
        <v>970</v>
      </c>
      <c r="BP580" s="724">
        <v>92</v>
      </c>
      <c r="BQ580" s="764">
        <v>153</v>
      </c>
      <c r="BR580" s="770">
        <v>124</v>
      </c>
      <c r="BS580" s="768">
        <f t="shared" si="571"/>
        <v>140</v>
      </c>
      <c r="BT580" s="768">
        <f t="shared" si="572"/>
        <v>72</v>
      </c>
      <c r="BU580" s="771">
        <f t="shared" si="573"/>
        <v>56</v>
      </c>
      <c r="BV580" s="772">
        <v>695</v>
      </c>
      <c r="BW580" s="767">
        <v>703</v>
      </c>
      <c r="BX580" s="770">
        <v>32</v>
      </c>
      <c r="BY580" s="764">
        <v>19</v>
      </c>
      <c r="BZ580" s="767">
        <v>7</v>
      </c>
      <c r="CA580" s="770">
        <v>13</v>
      </c>
      <c r="CB580" s="772">
        <v>240</v>
      </c>
      <c r="CC580" s="767">
        <v>196</v>
      </c>
      <c r="CD580" s="770">
        <v>193</v>
      </c>
      <c r="CE580" s="773">
        <f t="shared" si="574"/>
        <v>251</v>
      </c>
      <c r="CF580" s="774">
        <f t="shared" si="575"/>
        <v>269</v>
      </c>
      <c r="CG580" s="775">
        <f t="shared" si="576"/>
        <v>1010</v>
      </c>
      <c r="CH580" s="772">
        <v>376</v>
      </c>
      <c r="CI580" s="767">
        <v>520</v>
      </c>
      <c r="CJ580" s="727">
        <v>535</v>
      </c>
      <c r="CK580" s="874"/>
      <c r="CL580" s="778"/>
      <c r="CM580" s="764"/>
      <c r="CN580" s="764"/>
      <c r="CO580" s="767"/>
      <c r="CP580" s="728"/>
      <c r="CQ580" s="777"/>
      <c r="CR580" s="778"/>
      <c r="CS580" s="778"/>
      <c r="CT580" s="778"/>
      <c r="CU580" s="778"/>
      <c r="CV580" s="764"/>
      <c r="CW580" s="767"/>
      <c r="CX580" s="765"/>
      <c r="CY580" s="777"/>
      <c r="CZ580" s="778"/>
      <c r="DA580" s="778"/>
      <c r="DB580" s="778"/>
      <c r="DC580" s="778"/>
      <c r="DD580" s="767"/>
      <c r="DE580" s="767"/>
      <c r="DF580" s="765"/>
      <c r="DG580" s="892">
        <f t="shared" si="595"/>
        <v>0</v>
      </c>
      <c r="DH580" s="884">
        <f t="shared" si="577"/>
        <v>0</v>
      </c>
      <c r="DI580" s="883">
        <f t="shared" si="596"/>
        <v>0</v>
      </c>
      <c r="DJ580" s="884">
        <f t="shared" si="578"/>
        <v>0</v>
      </c>
      <c r="DK580" s="883">
        <f t="shared" si="597"/>
        <v>0</v>
      </c>
      <c r="DL580" s="884">
        <f t="shared" si="579"/>
        <v>0</v>
      </c>
      <c r="DM580" s="888">
        <f t="shared" si="601"/>
        <v>0</v>
      </c>
      <c r="DN580" s="886">
        <f t="shared" si="580"/>
        <v>0</v>
      </c>
      <c r="DO580" s="886">
        <f t="shared" si="602"/>
        <v>0</v>
      </c>
      <c r="DP580" s="888">
        <f t="shared" si="598"/>
        <v>0</v>
      </c>
      <c r="DQ580" s="886">
        <f t="shared" si="581"/>
        <v>0</v>
      </c>
      <c r="DR580" s="886">
        <f t="shared" si="603"/>
        <v>0</v>
      </c>
      <c r="DS580" s="888">
        <f t="shared" si="599"/>
        <v>0</v>
      </c>
      <c r="DT580" s="886">
        <f t="shared" si="582"/>
        <v>0</v>
      </c>
      <c r="DU580" s="886">
        <f t="shared" si="604"/>
        <v>0</v>
      </c>
      <c r="DV580" s="886">
        <f t="shared" si="583"/>
        <v>0</v>
      </c>
      <c r="DW580" s="888">
        <f t="shared" si="600"/>
        <v>0</v>
      </c>
      <c r="DX580" s="886">
        <f t="shared" si="584"/>
        <v>0</v>
      </c>
      <c r="DY580" s="886">
        <f t="shared" si="585"/>
        <v>0</v>
      </c>
      <c r="DZ580" s="954">
        <f t="shared" si="605"/>
        <v>0</v>
      </c>
      <c r="EA580" s="885">
        <f t="shared" si="586"/>
        <v>0</v>
      </c>
      <c r="EB580" s="885">
        <f t="shared" si="587"/>
        <v>0</v>
      </c>
      <c r="EC580" s="772"/>
      <c r="ED580" s="767"/>
      <c r="EE580" s="770"/>
      <c r="EF580" s="764"/>
      <c r="EG580" s="767"/>
      <c r="EH580" s="782"/>
      <c r="EI580" s="774">
        <f t="shared" si="588"/>
        <v>0</v>
      </c>
      <c r="EJ580" s="774">
        <f t="shared" si="589"/>
        <v>0</v>
      </c>
      <c r="EK580" s="775">
        <f t="shared" si="590"/>
        <v>0</v>
      </c>
      <c r="EL580" s="772"/>
      <c r="EM580" s="767"/>
      <c r="EN580" s="770"/>
      <c r="EO580" s="772"/>
      <c r="EP580" s="767"/>
      <c r="EQ580" s="782"/>
      <c r="ER580" s="772"/>
      <c r="ES580" s="767"/>
      <c r="ET580" s="770"/>
      <c r="EU580" s="774">
        <f t="shared" si="591"/>
        <v>0</v>
      </c>
      <c r="EV580" s="774">
        <f t="shared" si="592"/>
        <v>0</v>
      </c>
      <c r="EW580" s="775">
        <f t="shared" si="593"/>
        <v>0</v>
      </c>
      <c r="EX580" s="772"/>
      <c r="EY580" s="767"/>
      <c r="EZ580" s="770"/>
    </row>
    <row r="581" spans="1:156">
      <c r="A581" s="725" t="s">
        <v>25</v>
      </c>
      <c r="B581" s="718" t="s">
        <v>1052</v>
      </c>
      <c r="C581" s="831" t="s">
        <v>620</v>
      </c>
      <c r="D581" s="731">
        <v>232681</v>
      </c>
      <c r="E581" s="743">
        <v>5</v>
      </c>
      <c r="F581" s="677">
        <v>1111</v>
      </c>
      <c r="G581" s="638">
        <v>1191</v>
      </c>
      <c r="H581" s="638">
        <v>1201</v>
      </c>
      <c r="I581" s="740">
        <v>1193</v>
      </c>
      <c r="J581" s="740">
        <v>1156</v>
      </c>
      <c r="K581" s="740">
        <v>1238</v>
      </c>
      <c r="L581" s="858">
        <v>1248</v>
      </c>
      <c r="M581" s="762">
        <v>834</v>
      </c>
      <c r="N581" s="763">
        <v>873</v>
      </c>
      <c r="O581" s="766">
        <v>840</v>
      </c>
      <c r="P581" s="766">
        <v>882</v>
      </c>
      <c r="Q581" s="763">
        <v>879</v>
      </c>
      <c r="R581" s="763">
        <v>869</v>
      </c>
      <c r="S581" s="763">
        <v>877</v>
      </c>
      <c r="T581" s="763">
        <v>909</v>
      </c>
      <c r="U581" s="724">
        <v>949</v>
      </c>
      <c r="V581" s="764">
        <v>848</v>
      </c>
      <c r="W581" s="767">
        <v>925</v>
      </c>
      <c r="X581" s="765">
        <v>950</v>
      </c>
      <c r="Y581" s="762"/>
      <c r="Z581" s="763">
        <v>0</v>
      </c>
      <c r="AA581" s="763">
        <v>0</v>
      </c>
      <c r="AB581" s="724">
        <v>0</v>
      </c>
      <c r="AC581" s="764">
        <v>0</v>
      </c>
      <c r="AD581" s="767"/>
      <c r="AE581" s="763"/>
      <c r="AF581" s="763"/>
      <c r="AG581" s="724"/>
      <c r="AH581" s="764"/>
      <c r="AI581" s="767"/>
      <c r="AJ581" s="765"/>
      <c r="AK581" s="892">
        <f t="shared" si="544"/>
        <v>834</v>
      </c>
      <c r="AL581" s="884">
        <f t="shared" si="545"/>
        <v>834</v>
      </c>
      <c r="AM581" s="883">
        <f t="shared" si="546"/>
        <v>873</v>
      </c>
      <c r="AN581" s="884">
        <f t="shared" si="547"/>
        <v>873</v>
      </c>
      <c r="AO581" s="883">
        <f t="shared" si="548"/>
        <v>840</v>
      </c>
      <c r="AP581" s="884">
        <f t="shared" si="549"/>
        <v>840</v>
      </c>
      <c r="AQ581" s="768">
        <f t="shared" si="550"/>
        <v>882</v>
      </c>
      <c r="AR581" s="883">
        <f t="shared" si="551"/>
        <v>879</v>
      </c>
      <c r="AS581" s="886">
        <f t="shared" si="552"/>
        <v>879</v>
      </c>
      <c r="AT581" s="888">
        <f t="shared" si="553"/>
        <v>869</v>
      </c>
      <c r="AU581" s="886">
        <f t="shared" si="554"/>
        <v>869</v>
      </c>
      <c r="AV581" s="886">
        <f t="shared" si="555"/>
        <v>869</v>
      </c>
      <c r="AW581" s="888">
        <f t="shared" si="556"/>
        <v>877</v>
      </c>
      <c r="AX581" s="886">
        <f t="shared" si="557"/>
        <v>877</v>
      </c>
      <c r="AY581" s="886">
        <f t="shared" si="558"/>
        <v>877</v>
      </c>
      <c r="AZ581" s="888">
        <f t="shared" si="559"/>
        <v>909</v>
      </c>
      <c r="BA581" s="884">
        <f t="shared" si="560"/>
        <v>909</v>
      </c>
      <c r="BB581" s="883">
        <f t="shared" si="561"/>
        <v>949</v>
      </c>
      <c r="BC581" s="884">
        <f t="shared" si="562"/>
        <v>949</v>
      </c>
      <c r="BD581" s="883">
        <f t="shared" si="563"/>
        <v>848</v>
      </c>
      <c r="BE581" s="886">
        <f t="shared" si="564"/>
        <v>848</v>
      </c>
      <c r="BF581" s="886">
        <f t="shared" si="565"/>
        <v>848</v>
      </c>
      <c r="BG581" s="888">
        <f t="shared" si="606"/>
        <v>925</v>
      </c>
      <c r="BH581" s="886">
        <f t="shared" si="566"/>
        <v>925</v>
      </c>
      <c r="BI581" s="886">
        <f t="shared" si="567"/>
        <v>925</v>
      </c>
      <c r="BJ581" s="890">
        <f t="shared" si="568"/>
        <v>950</v>
      </c>
      <c r="BK581" s="885">
        <f t="shared" si="569"/>
        <v>950</v>
      </c>
      <c r="BL581" s="885">
        <f t="shared" si="570"/>
        <v>950</v>
      </c>
      <c r="BM581" s="722">
        <v>707</v>
      </c>
      <c r="BN581" s="764">
        <v>769</v>
      </c>
      <c r="BO581" s="770">
        <v>807</v>
      </c>
      <c r="BP581" s="724">
        <v>32</v>
      </c>
      <c r="BQ581" s="764">
        <v>69</v>
      </c>
      <c r="BR581" s="770">
        <v>68</v>
      </c>
      <c r="BS581" s="768">
        <f t="shared" si="571"/>
        <v>109</v>
      </c>
      <c r="BT581" s="768">
        <f t="shared" si="572"/>
        <v>87</v>
      </c>
      <c r="BU581" s="771">
        <f t="shared" si="573"/>
        <v>75</v>
      </c>
      <c r="BV581" s="772">
        <v>661</v>
      </c>
      <c r="BW581" s="767">
        <v>655</v>
      </c>
      <c r="BX581" s="770">
        <v>619</v>
      </c>
      <c r="BY581" s="764">
        <v>6</v>
      </c>
      <c r="BZ581" s="767">
        <v>4</v>
      </c>
      <c r="CA581" s="770">
        <v>7</v>
      </c>
      <c r="CB581" s="772">
        <v>69</v>
      </c>
      <c r="CC581" s="767">
        <v>89</v>
      </c>
      <c r="CD581" s="770">
        <v>104</v>
      </c>
      <c r="CE581" s="773">
        <f t="shared" si="574"/>
        <v>143</v>
      </c>
      <c r="CF581" s="774">
        <f t="shared" si="575"/>
        <v>121</v>
      </c>
      <c r="CG581" s="775">
        <f t="shared" si="576"/>
        <v>147</v>
      </c>
      <c r="CH581" s="772">
        <v>639</v>
      </c>
      <c r="CI581" s="767">
        <v>677</v>
      </c>
      <c r="CJ581" s="727">
        <v>637</v>
      </c>
      <c r="CK581" s="874"/>
      <c r="CL581" s="778"/>
      <c r="CM581" s="764"/>
      <c r="CN581" s="764"/>
      <c r="CO581" s="767"/>
      <c r="CP581" s="728"/>
      <c r="CQ581" s="777"/>
      <c r="CR581" s="778"/>
      <c r="CS581" s="778"/>
      <c r="CT581" s="778"/>
      <c r="CU581" s="778"/>
      <c r="CV581" s="764"/>
      <c r="CW581" s="767"/>
      <c r="CX581" s="765"/>
      <c r="CY581" s="777"/>
      <c r="CZ581" s="778"/>
      <c r="DA581" s="778"/>
      <c r="DB581" s="778"/>
      <c r="DC581" s="778"/>
      <c r="DD581" s="767"/>
      <c r="DE581" s="767"/>
      <c r="DF581" s="765"/>
      <c r="DG581" s="892">
        <f t="shared" si="595"/>
        <v>0</v>
      </c>
      <c r="DH581" s="884">
        <f t="shared" si="577"/>
        <v>0</v>
      </c>
      <c r="DI581" s="883">
        <f t="shared" si="596"/>
        <v>0</v>
      </c>
      <c r="DJ581" s="884">
        <f t="shared" si="578"/>
        <v>0</v>
      </c>
      <c r="DK581" s="883">
        <f t="shared" si="597"/>
        <v>0</v>
      </c>
      <c r="DL581" s="884">
        <f t="shared" si="579"/>
        <v>0</v>
      </c>
      <c r="DM581" s="888">
        <f t="shared" si="601"/>
        <v>0</v>
      </c>
      <c r="DN581" s="886">
        <f t="shared" si="580"/>
        <v>0</v>
      </c>
      <c r="DO581" s="886">
        <f t="shared" si="602"/>
        <v>0</v>
      </c>
      <c r="DP581" s="888">
        <f t="shared" si="598"/>
        <v>0</v>
      </c>
      <c r="DQ581" s="886">
        <f t="shared" si="581"/>
        <v>0</v>
      </c>
      <c r="DR581" s="886">
        <f t="shared" si="603"/>
        <v>0</v>
      </c>
      <c r="DS581" s="888">
        <f t="shared" si="599"/>
        <v>0</v>
      </c>
      <c r="DT581" s="886">
        <f t="shared" si="582"/>
        <v>0</v>
      </c>
      <c r="DU581" s="886">
        <f t="shared" si="604"/>
        <v>0</v>
      </c>
      <c r="DV581" s="886">
        <f t="shared" si="583"/>
        <v>0</v>
      </c>
      <c r="DW581" s="888">
        <f t="shared" si="600"/>
        <v>0</v>
      </c>
      <c r="DX581" s="886">
        <f t="shared" si="584"/>
        <v>0</v>
      </c>
      <c r="DY581" s="886">
        <f t="shared" si="585"/>
        <v>0</v>
      </c>
      <c r="DZ581" s="954">
        <f t="shared" si="605"/>
        <v>0</v>
      </c>
      <c r="EA581" s="885">
        <f t="shared" si="586"/>
        <v>0</v>
      </c>
      <c r="EB581" s="885">
        <f t="shared" si="587"/>
        <v>0</v>
      </c>
      <c r="EC581" s="772"/>
      <c r="ED581" s="767"/>
      <c r="EE581" s="770"/>
      <c r="EF581" s="764"/>
      <c r="EG581" s="767"/>
      <c r="EH581" s="782"/>
      <c r="EI581" s="774">
        <f t="shared" si="588"/>
        <v>0</v>
      </c>
      <c r="EJ581" s="774">
        <f t="shared" si="589"/>
        <v>0</v>
      </c>
      <c r="EK581" s="775">
        <f t="shared" si="590"/>
        <v>0</v>
      </c>
      <c r="EL581" s="772"/>
      <c r="EM581" s="767"/>
      <c r="EN581" s="770"/>
      <c r="EO581" s="772"/>
      <c r="EP581" s="767"/>
      <c r="EQ581" s="782"/>
      <c r="ER581" s="772"/>
      <c r="ES581" s="767"/>
      <c r="ET581" s="770"/>
      <c r="EU581" s="774">
        <f t="shared" si="591"/>
        <v>0</v>
      </c>
      <c r="EV581" s="774">
        <f t="shared" si="592"/>
        <v>0</v>
      </c>
      <c r="EW581" s="775">
        <f t="shared" si="593"/>
        <v>0</v>
      </c>
      <c r="EX581" s="772"/>
      <c r="EY581" s="767"/>
      <c r="EZ581" s="770"/>
    </row>
    <row r="582" spans="1:156">
      <c r="A582" s="725" t="s">
        <v>25</v>
      </c>
      <c r="B582" s="729" t="s">
        <v>1053</v>
      </c>
      <c r="C582" s="851"/>
      <c r="D582" s="731">
        <v>233897</v>
      </c>
      <c r="E582" s="743">
        <v>6</v>
      </c>
      <c r="F582" s="677">
        <v>508</v>
      </c>
      <c r="G582" s="638">
        <v>526</v>
      </c>
      <c r="H582" s="638">
        <v>535</v>
      </c>
      <c r="I582" s="740">
        <v>536</v>
      </c>
      <c r="J582" s="740">
        <v>542</v>
      </c>
      <c r="K582" s="740">
        <v>542</v>
      </c>
      <c r="L582" s="858">
        <v>564</v>
      </c>
      <c r="M582" s="762">
        <v>299</v>
      </c>
      <c r="N582" s="763">
        <v>277</v>
      </c>
      <c r="O582" s="766">
        <v>325</v>
      </c>
      <c r="P582" s="766">
        <v>345</v>
      </c>
      <c r="Q582" s="763">
        <v>348</v>
      </c>
      <c r="R582" s="763">
        <v>373</v>
      </c>
      <c r="S582" s="763">
        <v>366</v>
      </c>
      <c r="T582" s="763">
        <v>400</v>
      </c>
      <c r="U582" s="724">
        <v>400</v>
      </c>
      <c r="V582" s="764">
        <v>427</v>
      </c>
      <c r="W582" s="767">
        <v>397</v>
      </c>
      <c r="X582" s="765">
        <v>399</v>
      </c>
      <c r="Y582" s="762"/>
      <c r="Z582" s="763">
        <v>0</v>
      </c>
      <c r="AA582" s="763">
        <v>0</v>
      </c>
      <c r="AB582" s="724">
        <v>0</v>
      </c>
      <c r="AC582" s="764">
        <v>0</v>
      </c>
      <c r="AD582" s="767"/>
      <c r="AE582" s="763"/>
      <c r="AF582" s="763"/>
      <c r="AG582" s="724"/>
      <c r="AH582" s="764"/>
      <c r="AI582" s="767"/>
      <c r="AJ582" s="765"/>
      <c r="AK582" s="892">
        <f t="shared" si="544"/>
        <v>299</v>
      </c>
      <c r="AL582" s="884">
        <f t="shared" si="545"/>
        <v>299</v>
      </c>
      <c r="AM582" s="883">
        <f t="shared" si="546"/>
        <v>277</v>
      </c>
      <c r="AN582" s="884">
        <f t="shared" si="547"/>
        <v>277</v>
      </c>
      <c r="AO582" s="883">
        <f t="shared" si="548"/>
        <v>325</v>
      </c>
      <c r="AP582" s="884">
        <f t="shared" si="549"/>
        <v>325</v>
      </c>
      <c r="AQ582" s="768">
        <f t="shared" si="550"/>
        <v>345</v>
      </c>
      <c r="AR582" s="883">
        <f t="shared" si="551"/>
        <v>348</v>
      </c>
      <c r="AS582" s="886">
        <f t="shared" si="552"/>
        <v>348</v>
      </c>
      <c r="AT582" s="888">
        <f t="shared" si="553"/>
        <v>373</v>
      </c>
      <c r="AU582" s="886">
        <f t="shared" si="554"/>
        <v>373</v>
      </c>
      <c r="AV582" s="886">
        <f t="shared" si="555"/>
        <v>373</v>
      </c>
      <c r="AW582" s="888">
        <f t="shared" si="556"/>
        <v>366</v>
      </c>
      <c r="AX582" s="886">
        <f t="shared" si="557"/>
        <v>366</v>
      </c>
      <c r="AY582" s="886">
        <f t="shared" si="558"/>
        <v>366</v>
      </c>
      <c r="AZ582" s="888">
        <f t="shared" si="559"/>
        <v>400</v>
      </c>
      <c r="BA582" s="884">
        <f t="shared" si="560"/>
        <v>400</v>
      </c>
      <c r="BB582" s="883">
        <f t="shared" si="561"/>
        <v>400</v>
      </c>
      <c r="BC582" s="884">
        <f t="shared" si="562"/>
        <v>400</v>
      </c>
      <c r="BD582" s="883">
        <f t="shared" si="563"/>
        <v>427</v>
      </c>
      <c r="BE582" s="886">
        <f t="shared" si="564"/>
        <v>427</v>
      </c>
      <c r="BF582" s="886">
        <f t="shared" si="565"/>
        <v>427</v>
      </c>
      <c r="BG582" s="888">
        <f t="shared" si="606"/>
        <v>397</v>
      </c>
      <c r="BH582" s="886">
        <f t="shared" si="566"/>
        <v>397</v>
      </c>
      <c r="BI582" s="886">
        <f t="shared" si="567"/>
        <v>397</v>
      </c>
      <c r="BJ582" s="890">
        <f t="shared" si="568"/>
        <v>399</v>
      </c>
      <c r="BK582" s="885">
        <f t="shared" si="569"/>
        <v>399</v>
      </c>
      <c r="BL582" s="885">
        <f t="shared" si="570"/>
        <v>399</v>
      </c>
      <c r="BM582" s="722">
        <v>288</v>
      </c>
      <c r="BN582" s="764">
        <v>278</v>
      </c>
      <c r="BO582" s="770">
        <v>251</v>
      </c>
      <c r="BP582" s="724">
        <v>22</v>
      </c>
      <c r="BQ582" s="764">
        <v>50</v>
      </c>
      <c r="BR582" s="770">
        <v>76</v>
      </c>
      <c r="BS582" s="768">
        <f t="shared" si="571"/>
        <v>117</v>
      </c>
      <c r="BT582" s="768">
        <f t="shared" si="572"/>
        <v>69</v>
      </c>
      <c r="BU582" s="771">
        <f t="shared" si="573"/>
        <v>72</v>
      </c>
      <c r="BV582" s="772">
        <v>160</v>
      </c>
      <c r="BW582" s="767">
        <v>178</v>
      </c>
      <c r="BX582" s="770">
        <v>141</v>
      </c>
      <c r="BY582" s="764">
        <v>5</v>
      </c>
      <c r="BZ582" s="767">
        <v>4</v>
      </c>
      <c r="CA582" s="770">
        <v>5</v>
      </c>
      <c r="CB582" s="772">
        <v>50</v>
      </c>
      <c r="CC582" s="767">
        <v>54</v>
      </c>
      <c r="CD582" s="770">
        <v>47</v>
      </c>
      <c r="CE582" s="773">
        <f t="shared" si="574"/>
        <v>133</v>
      </c>
      <c r="CF582" s="774">
        <f t="shared" si="575"/>
        <v>137</v>
      </c>
      <c r="CG582" s="775">
        <f t="shared" si="576"/>
        <v>173</v>
      </c>
      <c r="CH582" s="772">
        <v>141</v>
      </c>
      <c r="CI582" s="767">
        <v>128</v>
      </c>
      <c r="CJ582" s="727">
        <v>134</v>
      </c>
      <c r="CK582" s="872"/>
      <c r="CL582" s="720"/>
      <c r="CM582" s="764"/>
      <c r="CN582" s="764"/>
      <c r="CO582" s="767"/>
      <c r="CP582" s="728"/>
      <c r="CQ582" s="777"/>
      <c r="CR582" s="778"/>
      <c r="CS582" s="778"/>
      <c r="CT582" s="778"/>
      <c r="CU582" s="778"/>
      <c r="CV582" s="764"/>
      <c r="CW582" s="767"/>
      <c r="CX582" s="765"/>
      <c r="CY582" s="777"/>
      <c r="CZ582" s="778"/>
      <c r="DA582" s="778"/>
      <c r="DB582" s="778"/>
      <c r="DC582" s="778"/>
      <c r="DD582" s="767"/>
      <c r="DE582" s="767"/>
      <c r="DF582" s="765"/>
      <c r="DG582" s="892">
        <f t="shared" si="595"/>
        <v>0</v>
      </c>
      <c r="DH582" s="884">
        <f t="shared" si="577"/>
        <v>0</v>
      </c>
      <c r="DI582" s="883">
        <f t="shared" si="596"/>
        <v>0</v>
      </c>
      <c r="DJ582" s="884">
        <f t="shared" si="578"/>
        <v>0</v>
      </c>
      <c r="DK582" s="883">
        <f t="shared" si="597"/>
        <v>0</v>
      </c>
      <c r="DL582" s="884">
        <f t="shared" si="579"/>
        <v>0</v>
      </c>
      <c r="DM582" s="888">
        <f t="shared" si="601"/>
        <v>0</v>
      </c>
      <c r="DN582" s="886">
        <f t="shared" si="580"/>
        <v>0</v>
      </c>
      <c r="DO582" s="886">
        <f t="shared" si="602"/>
        <v>0</v>
      </c>
      <c r="DP582" s="888">
        <f t="shared" si="598"/>
        <v>0</v>
      </c>
      <c r="DQ582" s="886">
        <f t="shared" si="581"/>
        <v>0</v>
      </c>
      <c r="DR582" s="886">
        <f t="shared" si="603"/>
        <v>0</v>
      </c>
      <c r="DS582" s="888">
        <f t="shared" si="599"/>
        <v>0</v>
      </c>
      <c r="DT582" s="886">
        <f t="shared" si="582"/>
        <v>0</v>
      </c>
      <c r="DU582" s="886">
        <f t="shared" si="604"/>
        <v>0</v>
      </c>
      <c r="DV582" s="886">
        <f t="shared" si="583"/>
        <v>0</v>
      </c>
      <c r="DW582" s="888">
        <f t="shared" si="600"/>
        <v>0</v>
      </c>
      <c r="DX582" s="886">
        <f t="shared" si="584"/>
        <v>0</v>
      </c>
      <c r="DY582" s="886">
        <f t="shared" si="585"/>
        <v>0</v>
      </c>
      <c r="DZ582" s="954">
        <f t="shared" si="605"/>
        <v>0</v>
      </c>
      <c r="EA582" s="885">
        <f t="shared" si="586"/>
        <v>0</v>
      </c>
      <c r="EB582" s="885">
        <f t="shared" si="587"/>
        <v>0</v>
      </c>
      <c r="EC582" s="772"/>
      <c r="ED582" s="767"/>
      <c r="EE582" s="770"/>
      <c r="EF582" s="764"/>
      <c r="EG582" s="767"/>
      <c r="EH582" s="782"/>
      <c r="EI582" s="774">
        <f t="shared" si="588"/>
        <v>0</v>
      </c>
      <c r="EJ582" s="774">
        <f t="shared" si="589"/>
        <v>0</v>
      </c>
      <c r="EK582" s="775">
        <f t="shared" si="590"/>
        <v>0</v>
      </c>
      <c r="EL582" s="772"/>
      <c r="EM582" s="767"/>
      <c r="EN582" s="770"/>
      <c r="EO582" s="772"/>
      <c r="EP582" s="767"/>
      <c r="EQ582" s="782"/>
      <c r="ER582" s="772"/>
      <c r="ES582" s="767"/>
      <c r="ET582" s="770"/>
      <c r="EU582" s="774">
        <f t="shared" si="591"/>
        <v>0</v>
      </c>
      <c r="EV582" s="774">
        <f t="shared" si="592"/>
        <v>0</v>
      </c>
      <c r="EW582" s="775">
        <f t="shared" si="593"/>
        <v>0</v>
      </c>
      <c r="EX582" s="772"/>
      <c r="EY582" s="767"/>
      <c r="EZ582" s="770"/>
    </row>
    <row r="583" spans="1:156">
      <c r="A583" s="725" t="s">
        <v>25</v>
      </c>
      <c r="B583" s="729" t="s">
        <v>1054</v>
      </c>
      <c r="C583" s="851"/>
      <c r="D583" s="731">
        <v>232414</v>
      </c>
      <c r="E583" s="734">
        <v>8</v>
      </c>
      <c r="F583" s="762"/>
      <c r="G583" s="763"/>
      <c r="H583" s="763"/>
      <c r="I583" s="764"/>
      <c r="J583" s="764"/>
      <c r="K583" s="764"/>
      <c r="L583" s="797"/>
      <c r="M583" s="762"/>
      <c r="N583" s="763"/>
      <c r="O583" s="766"/>
      <c r="P583" s="766"/>
      <c r="Q583" s="763"/>
      <c r="R583" s="763"/>
      <c r="S583" s="763"/>
      <c r="T583" s="763"/>
      <c r="U583" s="763"/>
      <c r="V583" s="764"/>
      <c r="W583" s="767"/>
      <c r="X583" s="765"/>
      <c r="Y583" s="762"/>
      <c r="Z583" s="763"/>
      <c r="AA583" s="763"/>
      <c r="AB583" s="763"/>
      <c r="AC583" s="764"/>
      <c r="AD583" s="767"/>
      <c r="AE583" s="763"/>
      <c r="AF583" s="763"/>
      <c r="AG583" s="763"/>
      <c r="AH583" s="764"/>
      <c r="AI583" s="767"/>
      <c r="AJ583" s="765"/>
      <c r="AK583" s="892">
        <f t="shared" ref="AK583:AK627" si="607">IF(M583&gt;0,M583-Y583, )</f>
        <v>0</v>
      </c>
      <c r="AL583" s="884">
        <f t="shared" ref="AL583:AL627" si="608">IF(CH583&gt;0,AK583,)</f>
        <v>0</v>
      </c>
      <c r="AM583" s="883">
        <f t="shared" ref="AM583:AM627" si="609">IF(N583&gt;0,N583-Z583, )</f>
        <v>0</v>
      </c>
      <c r="AN583" s="884">
        <f t="shared" ref="AN583:AN627" si="610">IF(CI583&gt;0,AM583,)</f>
        <v>0</v>
      </c>
      <c r="AO583" s="883">
        <f t="shared" ref="AO583:AO627" si="611">IF(O583&gt;0,O583-AA583, )</f>
        <v>0</v>
      </c>
      <c r="AP583" s="884">
        <f t="shared" ref="AP583:AP627" si="612">IF(CJ583&gt;0,AO583,)</f>
        <v>0</v>
      </c>
      <c r="AQ583" s="768">
        <f t="shared" ref="AQ583:AQ627" si="613">IF(P583&gt;0,P583-AB583, )</f>
        <v>0</v>
      </c>
      <c r="AR583" s="883">
        <f t="shared" ref="AR583:AR627" si="614">IF(Q583&gt;0,Q583-AC583, )</f>
        <v>0</v>
      </c>
      <c r="AS583" s="886">
        <f t="shared" ref="AS583:AS627" si="615">IF(BV583&gt;0,AR583,)</f>
        <v>0</v>
      </c>
      <c r="AT583" s="888">
        <f t="shared" ref="AT583:AT627" si="616">IF(R583&gt;0,R583-AD583, )</f>
        <v>0</v>
      </c>
      <c r="AU583" s="886">
        <f t="shared" ref="AU583:AU627" si="617">IF(F583&gt;0,AT583,)</f>
        <v>0</v>
      </c>
      <c r="AV583" s="886">
        <f t="shared" ref="AV583:AV627" si="618">IF(BW583&gt;0,AT583,)</f>
        <v>0</v>
      </c>
      <c r="AW583" s="888">
        <f t="shared" ref="AW583:AW627" si="619">IF(S583&gt;0,S583-AE583, )</f>
        <v>0</v>
      </c>
      <c r="AX583" s="886">
        <f t="shared" ref="AX583:AX627" si="620">IF(G583&gt;0,AW583,)</f>
        <v>0</v>
      </c>
      <c r="AY583" s="886">
        <f t="shared" ref="AY583:AY627" si="621">IF(BX583&gt;0,AW583,)</f>
        <v>0</v>
      </c>
      <c r="AZ583" s="888">
        <f t="shared" ref="AZ583:AZ627" si="622">IF(T583&gt;0,T583-AF583, )</f>
        <v>0</v>
      </c>
      <c r="BA583" s="884">
        <f t="shared" ref="BA583:BA627" si="623">IF(H583&gt;0,AZ583,)</f>
        <v>0</v>
      </c>
      <c r="BB583" s="883">
        <f t="shared" ref="BB583:BB627" si="624">IF(U583&gt;0,U583-AG583, )</f>
        <v>0</v>
      </c>
      <c r="BC583" s="884">
        <f t="shared" ref="BC583:BC627" si="625">IF(I583&gt;0,BB583,)</f>
        <v>0</v>
      </c>
      <c r="BD583" s="883">
        <f t="shared" ref="BD583:BD627" si="626">IF(V583&gt;0,V583-AH583, )</f>
        <v>0</v>
      </c>
      <c r="BE583" s="886">
        <f t="shared" ref="BE583:BE627" si="627">IF(J583&gt;0,BD583,)</f>
        <v>0</v>
      </c>
      <c r="BF583" s="886">
        <f t="shared" ref="BF583:BF627" si="628">IF(BM583&gt;0,BD583,0)</f>
        <v>0</v>
      </c>
      <c r="BG583" s="888">
        <f t="shared" si="606"/>
        <v>0</v>
      </c>
      <c r="BH583" s="886">
        <f t="shared" ref="BH583:BH627" si="629">IF(K583&gt;0,BG583,)</f>
        <v>0</v>
      </c>
      <c r="BI583" s="886">
        <f t="shared" ref="BI583:BI627" si="630">IF(BN583&gt;0,BG583,)</f>
        <v>0</v>
      </c>
      <c r="BJ583" s="890">
        <f t="shared" ref="BJ583:BJ627" si="631">IF(X583&gt;0,X583-AJ583, )</f>
        <v>0</v>
      </c>
      <c r="BK583" s="885">
        <f t="shared" ref="BK583:BK627" si="632">IF(L583&gt;0,BJ583,)</f>
        <v>0</v>
      </c>
      <c r="BL583" s="885">
        <f t="shared" ref="BL583:BL627" si="633">IF(BO583&gt;0,BJ583,)</f>
        <v>0</v>
      </c>
      <c r="BM583" s="722"/>
      <c r="BN583" s="764"/>
      <c r="BO583" s="770"/>
      <c r="BP583" s="724"/>
      <c r="BQ583" s="764"/>
      <c r="BR583" s="770"/>
      <c r="BS583" s="768">
        <f t="shared" ref="BS583:BS627" si="634">IF(BF583=" "," ",(BF583-BM583-BP583))</f>
        <v>0</v>
      </c>
      <c r="BT583" s="768">
        <f t="shared" ref="BT583:BT627" si="635">IF(BI583=" "," ",(BI583-BN583-BQ583))</f>
        <v>0</v>
      </c>
      <c r="BU583" s="771">
        <f t="shared" ref="BU583:BU627" si="636">IF(BL583=" "," ",(BL583-BO583-BR583))</f>
        <v>0</v>
      </c>
      <c r="BV583" s="772"/>
      <c r="BW583" s="767"/>
      <c r="BX583" s="770"/>
      <c r="BY583" s="764"/>
      <c r="BZ583" s="767"/>
      <c r="CA583" s="765"/>
      <c r="CB583" s="772"/>
      <c r="CC583" s="767"/>
      <c r="CD583" s="765"/>
      <c r="CE583" s="773">
        <f t="shared" ref="CE583:CE627" si="637">IF(AS583=" ","",(AS583-SUM(BV583,BY583,CB583)))</f>
        <v>0</v>
      </c>
      <c r="CF583" s="774">
        <f t="shared" ref="CF583:CF627" si="638">IF(AV583=" ","",(AV583-SUM(BW583,BZ583,CC583)))</f>
        <v>0</v>
      </c>
      <c r="CG583" s="775">
        <f t="shared" ref="CG583:CG627" si="639">IF(AY583=" ","",(AY583-SUM(BX583,CA583,CD583)))</f>
        <v>0</v>
      </c>
      <c r="CH583" s="772"/>
      <c r="CI583" s="767"/>
      <c r="CJ583" s="727"/>
      <c r="CK583" s="1056">
        <v>2278</v>
      </c>
      <c r="CL583" s="1057">
        <v>2552</v>
      </c>
      <c r="CM583" s="740">
        <v>2893</v>
      </c>
      <c r="CN583" s="740">
        <v>2929</v>
      </c>
      <c r="CO583" s="571">
        <v>3266</v>
      </c>
      <c r="CP583" s="858">
        <v>3138</v>
      </c>
      <c r="CQ583" s="777">
        <v>644</v>
      </c>
      <c r="CR583" s="778">
        <v>615</v>
      </c>
      <c r="CS583" s="778">
        <v>510</v>
      </c>
      <c r="CT583" s="778">
        <v>595</v>
      </c>
      <c r="CU583" s="726">
        <v>821</v>
      </c>
      <c r="CV583" s="764">
        <v>930</v>
      </c>
      <c r="CW583" s="767">
        <v>979</v>
      </c>
      <c r="CX583" s="765">
        <v>935</v>
      </c>
      <c r="CY583" s="777"/>
      <c r="CZ583" s="778"/>
      <c r="DA583" s="778"/>
      <c r="DB583" s="778"/>
      <c r="DC583" s="778"/>
      <c r="DD583" s="767"/>
      <c r="DE583" s="767"/>
      <c r="DF583" s="765"/>
      <c r="DG583" s="892">
        <f t="shared" si="595"/>
        <v>644</v>
      </c>
      <c r="DH583" s="884">
        <f t="shared" ref="DH583:DH627" si="640">IF(EX583&gt;0,DG583,)</f>
        <v>644</v>
      </c>
      <c r="DI583" s="883">
        <f t="shared" si="596"/>
        <v>615</v>
      </c>
      <c r="DJ583" s="884">
        <f t="shared" ref="DJ583:DJ627" si="641">IF(EY583&gt;0,DI583,)</f>
        <v>615</v>
      </c>
      <c r="DK583" s="883">
        <f t="shared" si="597"/>
        <v>510</v>
      </c>
      <c r="DL583" s="884">
        <f t="shared" ref="DL583:DL627" si="642">IF(EZ583&gt;0,DK583,)</f>
        <v>510</v>
      </c>
      <c r="DM583" s="888">
        <f t="shared" si="601"/>
        <v>595</v>
      </c>
      <c r="DN583" s="886">
        <f t="shared" si="580"/>
        <v>595</v>
      </c>
      <c r="DO583" s="886">
        <f t="shared" si="602"/>
        <v>595</v>
      </c>
      <c r="DP583" s="888">
        <f t="shared" si="598"/>
        <v>821</v>
      </c>
      <c r="DQ583" s="886">
        <f t="shared" si="581"/>
        <v>821</v>
      </c>
      <c r="DR583" s="886">
        <f t="shared" si="603"/>
        <v>821</v>
      </c>
      <c r="DS583" s="888">
        <f t="shared" si="599"/>
        <v>930</v>
      </c>
      <c r="DT583" s="886">
        <f t="shared" si="582"/>
        <v>930</v>
      </c>
      <c r="DU583" s="886">
        <f t="shared" si="604"/>
        <v>930</v>
      </c>
      <c r="DV583" s="886">
        <f t="shared" si="583"/>
        <v>930</v>
      </c>
      <c r="DW583" s="888">
        <f t="shared" si="600"/>
        <v>979</v>
      </c>
      <c r="DX583" s="886">
        <f t="shared" si="584"/>
        <v>979</v>
      </c>
      <c r="DY583" s="886">
        <f t="shared" si="585"/>
        <v>979</v>
      </c>
      <c r="DZ583" s="954">
        <f t="shared" si="605"/>
        <v>935</v>
      </c>
      <c r="EA583" s="885">
        <f t="shared" si="586"/>
        <v>935</v>
      </c>
      <c r="EB583" s="885">
        <f t="shared" si="587"/>
        <v>935</v>
      </c>
      <c r="EC583" s="772">
        <v>524</v>
      </c>
      <c r="ED583" s="767">
        <v>585</v>
      </c>
      <c r="EE583" s="770">
        <v>556</v>
      </c>
      <c r="EF583" s="764">
        <v>76</v>
      </c>
      <c r="EG583" s="767">
        <v>48</v>
      </c>
      <c r="EH583" s="782">
        <v>51</v>
      </c>
      <c r="EI583" s="774">
        <f t="shared" si="588"/>
        <v>330</v>
      </c>
      <c r="EJ583" s="774">
        <f t="shared" si="589"/>
        <v>346</v>
      </c>
      <c r="EK583" s="775">
        <f t="shared" si="590"/>
        <v>328</v>
      </c>
      <c r="EL583" s="772">
        <v>76</v>
      </c>
      <c r="EM583" s="767">
        <v>75</v>
      </c>
      <c r="EN583" s="770">
        <v>70</v>
      </c>
      <c r="EO583" s="772">
        <v>127</v>
      </c>
      <c r="EP583" s="767">
        <v>163</v>
      </c>
      <c r="EQ583" s="770">
        <v>169</v>
      </c>
      <c r="ER583" s="772">
        <v>85</v>
      </c>
      <c r="ES583" s="767">
        <v>132</v>
      </c>
      <c r="ET583" s="770">
        <v>136</v>
      </c>
      <c r="EU583" s="774">
        <f t="shared" si="591"/>
        <v>307</v>
      </c>
      <c r="EV583" s="774">
        <f t="shared" si="592"/>
        <v>451</v>
      </c>
      <c r="EW583" s="775">
        <f t="shared" si="593"/>
        <v>555</v>
      </c>
      <c r="EX583" s="772">
        <v>146</v>
      </c>
      <c r="EY583" s="767">
        <v>104</v>
      </c>
      <c r="EZ583" s="770">
        <v>115</v>
      </c>
    </row>
    <row r="584" spans="1:156">
      <c r="A584" s="725" t="s">
        <v>25</v>
      </c>
      <c r="B584" s="729" t="s">
        <v>1055</v>
      </c>
      <c r="C584" s="851"/>
      <c r="D584" s="731">
        <v>232946</v>
      </c>
      <c r="E584" s="734">
        <v>8</v>
      </c>
      <c r="F584" s="762"/>
      <c r="G584" s="763"/>
      <c r="H584" s="763"/>
      <c r="I584" s="764"/>
      <c r="J584" s="764"/>
      <c r="K584" s="764"/>
      <c r="L584" s="797"/>
      <c r="M584" s="762"/>
      <c r="N584" s="763"/>
      <c r="O584" s="766"/>
      <c r="P584" s="766"/>
      <c r="Q584" s="763"/>
      <c r="R584" s="763"/>
      <c r="S584" s="763"/>
      <c r="T584" s="763"/>
      <c r="U584" s="763"/>
      <c r="V584" s="764"/>
      <c r="W584" s="767"/>
      <c r="X584" s="765"/>
      <c r="Y584" s="762"/>
      <c r="Z584" s="763"/>
      <c r="AA584" s="763"/>
      <c r="AB584" s="763"/>
      <c r="AC584" s="764"/>
      <c r="AD584" s="767"/>
      <c r="AE584" s="763"/>
      <c r="AF584" s="763"/>
      <c r="AG584" s="763"/>
      <c r="AH584" s="764"/>
      <c r="AI584" s="767"/>
      <c r="AJ584" s="765"/>
      <c r="AK584" s="892">
        <f t="shared" si="607"/>
        <v>0</v>
      </c>
      <c r="AL584" s="884">
        <f t="shared" si="608"/>
        <v>0</v>
      </c>
      <c r="AM584" s="883">
        <f t="shared" si="609"/>
        <v>0</v>
      </c>
      <c r="AN584" s="884">
        <f t="shared" si="610"/>
        <v>0</v>
      </c>
      <c r="AO584" s="883">
        <f t="shared" si="611"/>
        <v>0</v>
      </c>
      <c r="AP584" s="884">
        <f t="shared" si="612"/>
        <v>0</v>
      </c>
      <c r="AQ584" s="768">
        <f t="shared" si="613"/>
        <v>0</v>
      </c>
      <c r="AR584" s="883">
        <f t="shared" si="614"/>
        <v>0</v>
      </c>
      <c r="AS584" s="886">
        <f t="shared" si="615"/>
        <v>0</v>
      </c>
      <c r="AT584" s="888">
        <f t="shared" si="616"/>
        <v>0</v>
      </c>
      <c r="AU584" s="886">
        <f t="shared" si="617"/>
        <v>0</v>
      </c>
      <c r="AV584" s="886">
        <f t="shared" si="618"/>
        <v>0</v>
      </c>
      <c r="AW584" s="888">
        <f t="shared" si="619"/>
        <v>0</v>
      </c>
      <c r="AX584" s="886">
        <f t="shared" si="620"/>
        <v>0</v>
      </c>
      <c r="AY584" s="886">
        <f t="shared" si="621"/>
        <v>0</v>
      </c>
      <c r="AZ584" s="888">
        <f t="shared" si="622"/>
        <v>0</v>
      </c>
      <c r="BA584" s="884">
        <f t="shared" si="623"/>
        <v>0</v>
      </c>
      <c r="BB584" s="883">
        <f t="shared" si="624"/>
        <v>0</v>
      </c>
      <c r="BC584" s="884">
        <f t="shared" si="625"/>
        <v>0</v>
      </c>
      <c r="BD584" s="883">
        <f t="shared" si="626"/>
        <v>0</v>
      </c>
      <c r="BE584" s="886">
        <f t="shared" si="627"/>
        <v>0</v>
      </c>
      <c r="BF584" s="886">
        <f t="shared" si="628"/>
        <v>0</v>
      </c>
      <c r="BG584" s="888">
        <f t="shared" si="606"/>
        <v>0</v>
      </c>
      <c r="BH584" s="886">
        <f t="shared" si="629"/>
        <v>0</v>
      </c>
      <c r="BI584" s="886">
        <f t="shared" si="630"/>
        <v>0</v>
      </c>
      <c r="BJ584" s="890">
        <f t="shared" si="631"/>
        <v>0</v>
      </c>
      <c r="BK584" s="885">
        <f t="shared" si="632"/>
        <v>0</v>
      </c>
      <c r="BL584" s="885">
        <f t="shared" si="633"/>
        <v>0</v>
      </c>
      <c r="BM584" s="762"/>
      <c r="BN584" s="764"/>
      <c r="BO584" s="770"/>
      <c r="BP584" s="763"/>
      <c r="BQ584" s="764"/>
      <c r="BR584" s="770"/>
      <c r="BS584" s="768">
        <f t="shared" si="634"/>
        <v>0</v>
      </c>
      <c r="BT584" s="768">
        <f t="shared" si="635"/>
        <v>0</v>
      </c>
      <c r="BU584" s="771">
        <f t="shared" si="636"/>
        <v>0</v>
      </c>
      <c r="BV584" s="772"/>
      <c r="BW584" s="767"/>
      <c r="BX584" s="770"/>
      <c r="BY584" s="764"/>
      <c r="BZ584" s="767"/>
      <c r="CA584" s="765"/>
      <c r="CB584" s="772"/>
      <c r="CC584" s="767"/>
      <c r="CD584" s="765"/>
      <c r="CE584" s="773">
        <f t="shared" si="637"/>
        <v>0</v>
      </c>
      <c r="CF584" s="774">
        <f t="shared" si="638"/>
        <v>0</v>
      </c>
      <c r="CG584" s="775">
        <f t="shared" si="639"/>
        <v>0</v>
      </c>
      <c r="CH584" s="772"/>
      <c r="CI584" s="767"/>
      <c r="CJ584" s="727"/>
      <c r="CK584" s="1056">
        <v>9074</v>
      </c>
      <c r="CL584" s="1057">
        <v>9471</v>
      </c>
      <c r="CM584" s="740">
        <v>10400</v>
      </c>
      <c r="CN584" s="740">
        <v>10539</v>
      </c>
      <c r="CO584" s="571">
        <v>11762</v>
      </c>
      <c r="CP584" s="858">
        <v>11827</v>
      </c>
      <c r="CQ584" s="777">
        <v>1650</v>
      </c>
      <c r="CR584" s="778">
        <v>3015</v>
      </c>
      <c r="CS584" s="778">
        <v>3071</v>
      </c>
      <c r="CT584" s="778">
        <v>3959</v>
      </c>
      <c r="CU584" s="778">
        <v>4586</v>
      </c>
      <c r="CV584" s="764">
        <v>4107</v>
      </c>
      <c r="CW584" s="767">
        <v>4738</v>
      </c>
      <c r="CX584" s="765">
        <v>4577</v>
      </c>
      <c r="CY584" s="777"/>
      <c r="CZ584" s="778"/>
      <c r="DA584" s="778"/>
      <c r="DB584" s="778"/>
      <c r="DC584" s="778"/>
      <c r="DD584" s="767"/>
      <c r="DE584" s="767"/>
      <c r="DF584" s="765"/>
      <c r="DG584" s="892">
        <f t="shared" si="595"/>
        <v>1650</v>
      </c>
      <c r="DH584" s="884">
        <f t="shared" si="640"/>
        <v>1650</v>
      </c>
      <c r="DI584" s="883">
        <f t="shared" si="596"/>
        <v>3015</v>
      </c>
      <c r="DJ584" s="884">
        <f t="shared" si="641"/>
        <v>3015</v>
      </c>
      <c r="DK584" s="883">
        <f t="shared" si="597"/>
        <v>3071</v>
      </c>
      <c r="DL584" s="884">
        <f t="shared" si="642"/>
        <v>3071</v>
      </c>
      <c r="DM584" s="888">
        <f t="shared" si="601"/>
        <v>3959</v>
      </c>
      <c r="DN584" s="886">
        <f t="shared" ref="DN584:DN627" si="643">IF(CT584&gt;0,DM584,)</f>
        <v>3959</v>
      </c>
      <c r="DO584" s="886">
        <f t="shared" si="602"/>
        <v>3959</v>
      </c>
      <c r="DP584" s="888">
        <f t="shared" si="598"/>
        <v>4586</v>
      </c>
      <c r="DQ584" s="886">
        <f t="shared" ref="DQ584:DQ627" si="644">IF(CU584&gt;0,DP584,)</f>
        <v>4586</v>
      </c>
      <c r="DR584" s="886">
        <f t="shared" si="603"/>
        <v>4586</v>
      </c>
      <c r="DS584" s="888">
        <f t="shared" si="599"/>
        <v>4107</v>
      </c>
      <c r="DT584" s="886">
        <f t="shared" ref="DT584:DT627" si="645">IF(CV584&gt;0,DS584,)</f>
        <v>4107</v>
      </c>
      <c r="DU584" s="886">
        <f t="shared" si="604"/>
        <v>4107</v>
      </c>
      <c r="DV584" s="886">
        <f t="shared" ref="DV584:DV627" si="646">IF(EC584&gt;0,DS584,)</f>
        <v>4107</v>
      </c>
      <c r="DW584" s="888">
        <f t="shared" si="600"/>
        <v>4738</v>
      </c>
      <c r="DX584" s="886">
        <f t="shared" ref="DX584:DX627" si="647">IF(ED584&gt;0,DW584,)</f>
        <v>4738</v>
      </c>
      <c r="DY584" s="886">
        <f t="shared" ref="DY584:DY627" si="648">IF(ED584&gt;0,DW584,)</f>
        <v>4738</v>
      </c>
      <c r="DZ584" s="954">
        <f t="shared" si="605"/>
        <v>4577</v>
      </c>
      <c r="EA584" s="885">
        <f t="shared" ref="EA584:EA627" si="649">IF(EE584&gt;0,DZ584,)</f>
        <v>4577</v>
      </c>
      <c r="EB584" s="885">
        <f t="shared" ref="EB584:EB627" si="650">IF(EE584&gt;0,DZ584,)</f>
        <v>4577</v>
      </c>
      <c r="EC584" s="772">
        <v>2522</v>
      </c>
      <c r="ED584" s="767">
        <v>3324</v>
      </c>
      <c r="EE584" s="770">
        <v>3207</v>
      </c>
      <c r="EF584" s="764">
        <v>191</v>
      </c>
      <c r="EG584" s="767">
        <v>197</v>
      </c>
      <c r="EH584" s="782">
        <v>201</v>
      </c>
      <c r="EI584" s="774">
        <f t="shared" ref="EI584:EI627" si="651">IF(DT584="","",(DT584-EC584-EF584))</f>
        <v>1394</v>
      </c>
      <c r="EJ584" s="774">
        <f t="shared" ref="EJ584:EJ627" si="652">IF(DX584="","",(DX584-ED584-EG584))</f>
        <v>1217</v>
      </c>
      <c r="EK584" s="775">
        <f t="shared" ref="EK584:EK627" si="653">IF(EA584="","",(EA584-EE584-EH584))</f>
        <v>1169</v>
      </c>
      <c r="EL584" s="772">
        <v>559</v>
      </c>
      <c r="EM584" s="767">
        <v>628</v>
      </c>
      <c r="EN584" s="770">
        <v>649</v>
      </c>
      <c r="EO584" s="772">
        <v>939</v>
      </c>
      <c r="EP584" s="767">
        <v>1051</v>
      </c>
      <c r="EQ584" s="770">
        <v>945</v>
      </c>
      <c r="ER584" s="772">
        <v>760</v>
      </c>
      <c r="ES584" s="767">
        <v>939</v>
      </c>
      <c r="ET584" s="770">
        <v>786</v>
      </c>
      <c r="EU584" s="774">
        <f t="shared" ref="EU584:EU627" si="654">IF(DO584="","",(DO584-SUM(EL584,EO584,ER584)))</f>
        <v>1701</v>
      </c>
      <c r="EV584" s="774">
        <f t="shared" ref="EV584:EV627" si="655">IF(DR584="","",(DR584-SUM(EM584,EP584,ES584)))</f>
        <v>1968</v>
      </c>
      <c r="EW584" s="775">
        <f t="shared" ref="EW584:EW627" si="656">IF(DU584="","",(DU584-SUM(EN584,EQ584,ET584)))</f>
        <v>1727</v>
      </c>
      <c r="EX584" s="772">
        <v>437</v>
      </c>
      <c r="EY584" s="767">
        <v>663</v>
      </c>
      <c r="EZ584" s="770">
        <v>760</v>
      </c>
    </row>
    <row r="585" spans="1:156">
      <c r="A585" s="725" t="s">
        <v>25</v>
      </c>
      <c r="B585" s="718" t="s">
        <v>1056</v>
      </c>
      <c r="C585" s="851"/>
      <c r="D585" s="731">
        <v>233754</v>
      </c>
      <c r="E585" s="734">
        <v>8</v>
      </c>
      <c r="F585" s="762"/>
      <c r="G585" s="763"/>
      <c r="H585" s="763"/>
      <c r="I585" s="764"/>
      <c r="J585" s="764"/>
      <c r="K585" s="764"/>
      <c r="L585" s="797"/>
      <c r="M585" s="762"/>
      <c r="N585" s="763"/>
      <c r="O585" s="766"/>
      <c r="P585" s="766"/>
      <c r="Q585" s="763"/>
      <c r="R585" s="763"/>
      <c r="S585" s="763"/>
      <c r="T585" s="763"/>
      <c r="U585" s="763"/>
      <c r="V585" s="764"/>
      <c r="W585" s="767"/>
      <c r="X585" s="765"/>
      <c r="Y585" s="762"/>
      <c r="Z585" s="763"/>
      <c r="AA585" s="763"/>
      <c r="AB585" s="763"/>
      <c r="AC585" s="764"/>
      <c r="AD585" s="767"/>
      <c r="AE585" s="763"/>
      <c r="AF585" s="763"/>
      <c r="AG585" s="763"/>
      <c r="AH585" s="764"/>
      <c r="AI585" s="767"/>
      <c r="AJ585" s="765"/>
      <c r="AK585" s="892">
        <f t="shared" si="607"/>
        <v>0</v>
      </c>
      <c r="AL585" s="884">
        <f t="shared" si="608"/>
        <v>0</v>
      </c>
      <c r="AM585" s="883">
        <f t="shared" si="609"/>
        <v>0</v>
      </c>
      <c r="AN585" s="884">
        <f t="shared" si="610"/>
        <v>0</v>
      </c>
      <c r="AO585" s="883">
        <f t="shared" si="611"/>
        <v>0</v>
      </c>
      <c r="AP585" s="884">
        <f t="shared" si="612"/>
        <v>0</v>
      </c>
      <c r="AQ585" s="768">
        <f t="shared" si="613"/>
        <v>0</v>
      </c>
      <c r="AR585" s="883">
        <f t="shared" si="614"/>
        <v>0</v>
      </c>
      <c r="AS585" s="886">
        <f t="shared" si="615"/>
        <v>0</v>
      </c>
      <c r="AT585" s="888">
        <f t="shared" si="616"/>
        <v>0</v>
      </c>
      <c r="AU585" s="886">
        <f t="shared" si="617"/>
        <v>0</v>
      </c>
      <c r="AV585" s="886">
        <f t="shared" si="618"/>
        <v>0</v>
      </c>
      <c r="AW585" s="888">
        <f t="shared" si="619"/>
        <v>0</v>
      </c>
      <c r="AX585" s="886">
        <f t="shared" si="620"/>
        <v>0</v>
      </c>
      <c r="AY585" s="886">
        <f t="shared" si="621"/>
        <v>0</v>
      </c>
      <c r="AZ585" s="888">
        <f t="shared" si="622"/>
        <v>0</v>
      </c>
      <c r="BA585" s="884">
        <f t="shared" si="623"/>
        <v>0</v>
      </c>
      <c r="BB585" s="883">
        <f t="shared" si="624"/>
        <v>0</v>
      </c>
      <c r="BC585" s="884">
        <f t="shared" si="625"/>
        <v>0</v>
      </c>
      <c r="BD585" s="883">
        <f t="shared" si="626"/>
        <v>0</v>
      </c>
      <c r="BE585" s="886">
        <f t="shared" si="627"/>
        <v>0</v>
      </c>
      <c r="BF585" s="886">
        <f t="shared" si="628"/>
        <v>0</v>
      </c>
      <c r="BG585" s="888">
        <f t="shared" si="606"/>
        <v>0</v>
      </c>
      <c r="BH585" s="886">
        <f t="shared" si="629"/>
        <v>0</v>
      </c>
      <c r="BI585" s="886">
        <f t="shared" si="630"/>
        <v>0</v>
      </c>
      <c r="BJ585" s="890">
        <f t="shared" si="631"/>
        <v>0</v>
      </c>
      <c r="BK585" s="885">
        <f t="shared" si="632"/>
        <v>0</v>
      </c>
      <c r="BL585" s="885">
        <f t="shared" si="633"/>
        <v>0</v>
      </c>
      <c r="BM585" s="762"/>
      <c r="BN585" s="764"/>
      <c r="BO585" s="770"/>
      <c r="BP585" s="763"/>
      <c r="BQ585" s="764"/>
      <c r="BR585" s="770"/>
      <c r="BS585" s="768">
        <f t="shared" si="634"/>
        <v>0</v>
      </c>
      <c r="BT585" s="768">
        <f t="shared" si="635"/>
        <v>0</v>
      </c>
      <c r="BU585" s="771">
        <f t="shared" si="636"/>
        <v>0</v>
      </c>
      <c r="BV585" s="772"/>
      <c r="BW585" s="767"/>
      <c r="BX585" s="770"/>
      <c r="BY585" s="764"/>
      <c r="BZ585" s="767"/>
      <c r="CA585" s="765"/>
      <c r="CB585" s="772"/>
      <c r="CC585" s="767"/>
      <c r="CD585" s="765"/>
      <c r="CE585" s="773">
        <f t="shared" si="637"/>
        <v>0</v>
      </c>
      <c r="CF585" s="774">
        <f t="shared" si="638"/>
        <v>0</v>
      </c>
      <c r="CG585" s="775">
        <f t="shared" si="639"/>
        <v>0</v>
      </c>
      <c r="CH585" s="772"/>
      <c r="CI585" s="767"/>
      <c r="CJ585" s="727"/>
      <c r="CK585" s="1056">
        <v>1993</v>
      </c>
      <c r="CL585" s="1057">
        <v>2594</v>
      </c>
      <c r="CM585" s="740">
        <v>2630</v>
      </c>
      <c r="CN585" s="740">
        <v>2646</v>
      </c>
      <c r="CO585" s="571">
        <v>2927</v>
      </c>
      <c r="CP585" s="858">
        <v>2931</v>
      </c>
      <c r="CQ585" s="777">
        <v>770</v>
      </c>
      <c r="CR585" s="778">
        <v>780</v>
      </c>
      <c r="CS585" s="778">
        <v>674</v>
      </c>
      <c r="CT585" s="778">
        <v>862</v>
      </c>
      <c r="CU585" s="778">
        <v>842</v>
      </c>
      <c r="CV585" s="764">
        <v>951</v>
      </c>
      <c r="CW585" s="767">
        <v>1104</v>
      </c>
      <c r="CX585" s="765">
        <v>934</v>
      </c>
      <c r="CY585" s="777"/>
      <c r="CZ585" s="778"/>
      <c r="DA585" s="778"/>
      <c r="DB585" s="778"/>
      <c r="DC585" s="778"/>
      <c r="DD585" s="767"/>
      <c r="DE585" s="767"/>
      <c r="DF585" s="765"/>
      <c r="DG585" s="892">
        <f t="shared" si="595"/>
        <v>770</v>
      </c>
      <c r="DH585" s="884">
        <f t="shared" si="640"/>
        <v>770</v>
      </c>
      <c r="DI585" s="883">
        <f t="shared" si="596"/>
        <v>780</v>
      </c>
      <c r="DJ585" s="884">
        <f t="shared" si="641"/>
        <v>780</v>
      </c>
      <c r="DK585" s="883">
        <f t="shared" si="597"/>
        <v>674</v>
      </c>
      <c r="DL585" s="884">
        <f t="shared" si="642"/>
        <v>674</v>
      </c>
      <c r="DM585" s="888">
        <f t="shared" si="601"/>
        <v>862</v>
      </c>
      <c r="DN585" s="886">
        <f t="shared" si="643"/>
        <v>862</v>
      </c>
      <c r="DO585" s="886">
        <f t="shared" si="602"/>
        <v>862</v>
      </c>
      <c r="DP585" s="888">
        <f t="shared" si="598"/>
        <v>842</v>
      </c>
      <c r="DQ585" s="886">
        <f t="shared" si="644"/>
        <v>842</v>
      </c>
      <c r="DR585" s="886">
        <f t="shared" si="603"/>
        <v>842</v>
      </c>
      <c r="DS585" s="888">
        <f t="shared" si="599"/>
        <v>951</v>
      </c>
      <c r="DT585" s="886">
        <f t="shared" si="645"/>
        <v>951</v>
      </c>
      <c r="DU585" s="886">
        <f t="shared" si="604"/>
        <v>951</v>
      </c>
      <c r="DV585" s="886">
        <f t="shared" si="646"/>
        <v>951</v>
      </c>
      <c r="DW585" s="888">
        <f t="shared" si="600"/>
        <v>1104</v>
      </c>
      <c r="DX585" s="886">
        <f t="shared" si="647"/>
        <v>1104</v>
      </c>
      <c r="DY585" s="886">
        <f t="shared" si="648"/>
        <v>1104</v>
      </c>
      <c r="DZ585" s="954">
        <f t="shared" si="605"/>
        <v>934</v>
      </c>
      <c r="EA585" s="885">
        <f t="shared" si="649"/>
        <v>934</v>
      </c>
      <c r="EB585" s="885">
        <f t="shared" si="650"/>
        <v>934</v>
      </c>
      <c r="EC585" s="772">
        <v>491</v>
      </c>
      <c r="ED585" s="767">
        <v>678</v>
      </c>
      <c r="EE585" s="770">
        <v>557</v>
      </c>
      <c r="EF585" s="764">
        <v>45</v>
      </c>
      <c r="EG585" s="767">
        <v>54</v>
      </c>
      <c r="EH585" s="782">
        <v>45</v>
      </c>
      <c r="EI585" s="774">
        <f t="shared" si="651"/>
        <v>415</v>
      </c>
      <c r="EJ585" s="774">
        <f t="shared" si="652"/>
        <v>372</v>
      </c>
      <c r="EK585" s="775">
        <f t="shared" si="653"/>
        <v>332</v>
      </c>
      <c r="EL585" s="772">
        <v>110</v>
      </c>
      <c r="EM585" s="767">
        <v>82</v>
      </c>
      <c r="EN585" s="770">
        <v>83</v>
      </c>
      <c r="EO585" s="772">
        <v>143</v>
      </c>
      <c r="EP585" s="767">
        <v>148</v>
      </c>
      <c r="EQ585" s="770">
        <v>174</v>
      </c>
      <c r="ER585" s="772">
        <v>114</v>
      </c>
      <c r="ES585" s="767">
        <v>111</v>
      </c>
      <c r="ET585" s="770">
        <v>134</v>
      </c>
      <c r="EU585" s="774">
        <f t="shared" si="654"/>
        <v>495</v>
      </c>
      <c r="EV585" s="774">
        <f t="shared" si="655"/>
        <v>501</v>
      </c>
      <c r="EW585" s="775">
        <f t="shared" si="656"/>
        <v>560</v>
      </c>
      <c r="EX585" s="772">
        <v>178</v>
      </c>
      <c r="EY585" s="767">
        <v>137</v>
      </c>
      <c r="EZ585" s="770">
        <v>162</v>
      </c>
    </row>
    <row r="586" spans="1:156">
      <c r="A586" s="725" t="s">
        <v>25</v>
      </c>
      <c r="B586" s="729" t="s">
        <v>1057</v>
      </c>
      <c r="C586" s="851"/>
      <c r="D586" s="731">
        <v>233772</v>
      </c>
      <c r="E586" s="734">
        <v>8</v>
      </c>
      <c r="F586" s="762"/>
      <c r="G586" s="763"/>
      <c r="H586" s="763"/>
      <c r="I586" s="764"/>
      <c r="J586" s="764"/>
      <c r="K586" s="764"/>
      <c r="L586" s="797"/>
      <c r="M586" s="762"/>
      <c r="N586" s="763"/>
      <c r="O586" s="766"/>
      <c r="P586" s="766"/>
      <c r="Q586" s="763"/>
      <c r="R586" s="763"/>
      <c r="S586" s="763"/>
      <c r="T586" s="763"/>
      <c r="U586" s="763"/>
      <c r="V586" s="764"/>
      <c r="W586" s="767"/>
      <c r="X586" s="765"/>
      <c r="Y586" s="762"/>
      <c r="Z586" s="763"/>
      <c r="AA586" s="763"/>
      <c r="AB586" s="763"/>
      <c r="AC586" s="764"/>
      <c r="AD586" s="767"/>
      <c r="AE586" s="763"/>
      <c r="AF586" s="763"/>
      <c r="AG586" s="763"/>
      <c r="AH586" s="764"/>
      <c r="AI586" s="767"/>
      <c r="AJ586" s="765"/>
      <c r="AK586" s="892">
        <f t="shared" si="607"/>
        <v>0</v>
      </c>
      <c r="AL586" s="884">
        <f t="shared" si="608"/>
        <v>0</v>
      </c>
      <c r="AM586" s="883">
        <f t="shared" si="609"/>
        <v>0</v>
      </c>
      <c r="AN586" s="884">
        <f t="shared" si="610"/>
        <v>0</v>
      </c>
      <c r="AO586" s="883">
        <f t="shared" si="611"/>
        <v>0</v>
      </c>
      <c r="AP586" s="884">
        <f t="shared" si="612"/>
        <v>0</v>
      </c>
      <c r="AQ586" s="768">
        <f t="shared" si="613"/>
        <v>0</v>
      </c>
      <c r="AR586" s="883">
        <f t="shared" si="614"/>
        <v>0</v>
      </c>
      <c r="AS586" s="886">
        <f t="shared" si="615"/>
        <v>0</v>
      </c>
      <c r="AT586" s="888">
        <f t="shared" si="616"/>
        <v>0</v>
      </c>
      <c r="AU586" s="886">
        <f t="shared" si="617"/>
        <v>0</v>
      </c>
      <c r="AV586" s="886">
        <f t="shared" si="618"/>
        <v>0</v>
      </c>
      <c r="AW586" s="888">
        <f t="shared" si="619"/>
        <v>0</v>
      </c>
      <c r="AX586" s="886">
        <f t="shared" si="620"/>
        <v>0</v>
      </c>
      <c r="AY586" s="886">
        <f t="shared" si="621"/>
        <v>0</v>
      </c>
      <c r="AZ586" s="888">
        <f t="shared" si="622"/>
        <v>0</v>
      </c>
      <c r="BA586" s="884">
        <f t="shared" si="623"/>
        <v>0</v>
      </c>
      <c r="BB586" s="883">
        <f t="shared" si="624"/>
        <v>0</v>
      </c>
      <c r="BC586" s="884">
        <f t="shared" si="625"/>
        <v>0</v>
      </c>
      <c r="BD586" s="883">
        <f t="shared" si="626"/>
        <v>0</v>
      </c>
      <c r="BE586" s="886">
        <f t="shared" si="627"/>
        <v>0</v>
      </c>
      <c r="BF586" s="886">
        <f t="shared" si="628"/>
        <v>0</v>
      </c>
      <c r="BG586" s="888">
        <f t="shared" si="606"/>
        <v>0</v>
      </c>
      <c r="BH586" s="886">
        <f t="shared" si="629"/>
        <v>0</v>
      </c>
      <c r="BI586" s="886">
        <f t="shared" si="630"/>
        <v>0</v>
      </c>
      <c r="BJ586" s="890">
        <f t="shared" si="631"/>
        <v>0</v>
      </c>
      <c r="BK586" s="885">
        <f t="shared" si="632"/>
        <v>0</v>
      </c>
      <c r="BL586" s="885">
        <f t="shared" si="633"/>
        <v>0</v>
      </c>
      <c r="BM586" s="762"/>
      <c r="BN586" s="764"/>
      <c r="BO586" s="770"/>
      <c r="BP586" s="763"/>
      <c r="BQ586" s="764"/>
      <c r="BR586" s="770"/>
      <c r="BS586" s="768">
        <f t="shared" si="634"/>
        <v>0</v>
      </c>
      <c r="BT586" s="768">
        <f t="shared" si="635"/>
        <v>0</v>
      </c>
      <c r="BU586" s="771">
        <f t="shared" si="636"/>
        <v>0</v>
      </c>
      <c r="BV586" s="772"/>
      <c r="BW586" s="767"/>
      <c r="BX586" s="770"/>
      <c r="BY586" s="764"/>
      <c r="BZ586" s="767"/>
      <c r="CA586" s="765"/>
      <c r="CB586" s="772"/>
      <c r="CC586" s="767"/>
      <c r="CD586" s="765"/>
      <c r="CE586" s="773">
        <f t="shared" si="637"/>
        <v>0</v>
      </c>
      <c r="CF586" s="774">
        <f t="shared" si="638"/>
        <v>0</v>
      </c>
      <c r="CG586" s="775">
        <f t="shared" si="639"/>
        <v>0</v>
      </c>
      <c r="CH586" s="772"/>
      <c r="CI586" s="767"/>
      <c r="CJ586" s="727"/>
      <c r="CK586" s="1056">
        <v>5797</v>
      </c>
      <c r="CL586" s="1057">
        <v>7272</v>
      </c>
      <c r="CM586" s="740">
        <v>7669</v>
      </c>
      <c r="CN586" s="740">
        <v>7265</v>
      </c>
      <c r="CO586" s="571">
        <v>8869</v>
      </c>
      <c r="CP586" s="858">
        <v>7970</v>
      </c>
      <c r="CQ586" s="777">
        <v>1923</v>
      </c>
      <c r="CR586" s="778">
        <v>2014</v>
      </c>
      <c r="CS586" s="778">
        <v>2072</v>
      </c>
      <c r="CT586" s="778">
        <v>2595</v>
      </c>
      <c r="CU586" s="778">
        <v>3029</v>
      </c>
      <c r="CV586" s="764">
        <v>3220</v>
      </c>
      <c r="CW586" s="767">
        <v>3760</v>
      </c>
      <c r="CX586" s="765">
        <v>3327</v>
      </c>
      <c r="CY586" s="777"/>
      <c r="CZ586" s="778"/>
      <c r="DA586" s="778"/>
      <c r="DB586" s="778"/>
      <c r="DC586" s="778"/>
      <c r="DD586" s="767"/>
      <c r="DE586" s="767"/>
      <c r="DF586" s="765"/>
      <c r="DG586" s="892">
        <f t="shared" si="595"/>
        <v>1923</v>
      </c>
      <c r="DH586" s="884">
        <f t="shared" si="640"/>
        <v>1923</v>
      </c>
      <c r="DI586" s="883">
        <f t="shared" si="596"/>
        <v>2014</v>
      </c>
      <c r="DJ586" s="884">
        <f t="shared" si="641"/>
        <v>2014</v>
      </c>
      <c r="DK586" s="883">
        <f t="shared" si="597"/>
        <v>2072</v>
      </c>
      <c r="DL586" s="884">
        <f t="shared" si="642"/>
        <v>2072</v>
      </c>
      <c r="DM586" s="888">
        <f t="shared" si="601"/>
        <v>2595</v>
      </c>
      <c r="DN586" s="886">
        <f t="shared" si="643"/>
        <v>2595</v>
      </c>
      <c r="DO586" s="886">
        <f t="shared" si="602"/>
        <v>2595</v>
      </c>
      <c r="DP586" s="888">
        <f t="shared" si="598"/>
        <v>3029</v>
      </c>
      <c r="DQ586" s="886">
        <f t="shared" si="644"/>
        <v>3029</v>
      </c>
      <c r="DR586" s="886">
        <f t="shared" si="603"/>
        <v>3029</v>
      </c>
      <c r="DS586" s="888">
        <f t="shared" si="599"/>
        <v>3220</v>
      </c>
      <c r="DT586" s="886">
        <f t="shared" si="645"/>
        <v>3220</v>
      </c>
      <c r="DU586" s="886">
        <f t="shared" si="604"/>
        <v>3220</v>
      </c>
      <c r="DV586" s="886">
        <f t="shared" si="646"/>
        <v>3220</v>
      </c>
      <c r="DW586" s="888">
        <f t="shared" si="600"/>
        <v>3760</v>
      </c>
      <c r="DX586" s="886">
        <f t="shared" si="647"/>
        <v>3760</v>
      </c>
      <c r="DY586" s="886">
        <f t="shared" si="648"/>
        <v>3760</v>
      </c>
      <c r="DZ586" s="954">
        <f t="shared" si="605"/>
        <v>3327</v>
      </c>
      <c r="EA586" s="885">
        <f t="shared" si="649"/>
        <v>3327</v>
      </c>
      <c r="EB586" s="885">
        <f t="shared" si="650"/>
        <v>3327</v>
      </c>
      <c r="EC586" s="772">
        <v>1912</v>
      </c>
      <c r="ED586" s="767">
        <v>2366</v>
      </c>
      <c r="EE586" s="770">
        <v>2076</v>
      </c>
      <c r="EF586" s="764">
        <v>126</v>
      </c>
      <c r="EG586" s="767">
        <v>99</v>
      </c>
      <c r="EH586" s="782">
        <v>111</v>
      </c>
      <c r="EI586" s="774">
        <f t="shared" si="651"/>
        <v>1182</v>
      </c>
      <c r="EJ586" s="774">
        <f t="shared" si="652"/>
        <v>1295</v>
      </c>
      <c r="EK586" s="775">
        <f t="shared" si="653"/>
        <v>1140</v>
      </c>
      <c r="EL586" s="772">
        <v>285</v>
      </c>
      <c r="EM586" s="767">
        <v>323</v>
      </c>
      <c r="EN586" s="770">
        <v>371</v>
      </c>
      <c r="EO586" s="772">
        <v>618</v>
      </c>
      <c r="EP586" s="767">
        <v>693</v>
      </c>
      <c r="EQ586" s="770">
        <v>676</v>
      </c>
      <c r="ER586" s="772">
        <v>325</v>
      </c>
      <c r="ES586" s="767">
        <v>386</v>
      </c>
      <c r="ET586" s="770">
        <v>395</v>
      </c>
      <c r="EU586" s="774">
        <f t="shared" si="654"/>
        <v>1367</v>
      </c>
      <c r="EV586" s="774">
        <f t="shared" si="655"/>
        <v>1627</v>
      </c>
      <c r="EW586" s="775">
        <f t="shared" si="656"/>
        <v>1778</v>
      </c>
      <c r="EX586" s="772">
        <v>422</v>
      </c>
      <c r="EY586" s="767">
        <v>447</v>
      </c>
      <c r="EZ586" s="770">
        <v>533</v>
      </c>
    </row>
    <row r="587" spans="1:156">
      <c r="A587" s="725" t="s">
        <v>25</v>
      </c>
      <c r="B587" s="729" t="s">
        <v>1058</v>
      </c>
      <c r="C587" s="851"/>
      <c r="D587" s="731">
        <v>231536</v>
      </c>
      <c r="E587" s="734">
        <v>9</v>
      </c>
      <c r="F587" s="762"/>
      <c r="G587" s="763"/>
      <c r="H587" s="763"/>
      <c r="I587" s="764"/>
      <c r="J587" s="764"/>
      <c r="K587" s="764"/>
      <c r="L587" s="797"/>
      <c r="M587" s="762"/>
      <c r="N587" s="763"/>
      <c r="O587" s="766"/>
      <c r="P587" s="766"/>
      <c r="Q587" s="763"/>
      <c r="R587" s="763"/>
      <c r="S587" s="763"/>
      <c r="T587" s="763"/>
      <c r="U587" s="763"/>
      <c r="V587" s="764"/>
      <c r="W587" s="767"/>
      <c r="X587" s="765"/>
      <c r="Y587" s="762"/>
      <c r="Z587" s="763"/>
      <c r="AA587" s="763"/>
      <c r="AB587" s="763"/>
      <c r="AC587" s="764"/>
      <c r="AD587" s="767"/>
      <c r="AE587" s="763"/>
      <c r="AF587" s="763"/>
      <c r="AG587" s="763"/>
      <c r="AH587" s="764"/>
      <c r="AI587" s="767"/>
      <c r="AJ587" s="765"/>
      <c r="AK587" s="892">
        <f t="shared" si="607"/>
        <v>0</v>
      </c>
      <c r="AL587" s="884">
        <f t="shared" si="608"/>
        <v>0</v>
      </c>
      <c r="AM587" s="883">
        <f t="shared" si="609"/>
        <v>0</v>
      </c>
      <c r="AN587" s="884">
        <f t="shared" si="610"/>
        <v>0</v>
      </c>
      <c r="AO587" s="883">
        <f t="shared" si="611"/>
        <v>0</v>
      </c>
      <c r="AP587" s="884">
        <f t="shared" si="612"/>
        <v>0</v>
      </c>
      <c r="AQ587" s="768">
        <f t="shared" si="613"/>
        <v>0</v>
      </c>
      <c r="AR587" s="883">
        <f t="shared" si="614"/>
        <v>0</v>
      </c>
      <c r="AS587" s="886">
        <f t="shared" si="615"/>
        <v>0</v>
      </c>
      <c r="AT587" s="888">
        <f t="shared" si="616"/>
        <v>0</v>
      </c>
      <c r="AU587" s="886">
        <f t="shared" si="617"/>
        <v>0</v>
      </c>
      <c r="AV587" s="886">
        <f t="shared" si="618"/>
        <v>0</v>
      </c>
      <c r="AW587" s="888">
        <f t="shared" si="619"/>
        <v>0</v>
      </c>
      <c r="AX587" s="886">
        <f t="shared" si="620"/>
        <v>0</v>
      </c>
      <c r="AY587" s="886">
        <f t="shared" si="621"/>
        <v>0</v>
      </c>
      <c r="AZ587" s="888">
        <f t="shared" si="622"/>
        <v>0</v>
      </c>
      <c r="BA587" s="884">
        <f t="shared" si="623"/>
        <v>0</v>
      </c>
      <c r="BB587" s="883">
        <f t="shared" si="624"/>
        <v>0</v>
      </c>
      <c r="BC587" s="884">
        <f t="shared" si="625"/>
        <v>0</v>
      </c>
      <c r="BD587" s="883">
        <f t="shared" si="626"/>
        <v>0</v>
      </c>
      <c r="BE587" s="886">
        <f t="shared" si="627"/>
        <v>0</v>
      </c>
      <c r="BF587" s="886">
        <f t="shared" si="628"/>
        <v>0</v>
      </c>
      <c r="BG587" s="888">
        <f t="shared" si="606"/>
        <v>0</v>
      </c>
      <c r="BH587" s="886">
        <f t="shared" si="629"/>
        <v>0</v>
      </c>
      <c r="BI587" s="886">
        <f t="shared" si="630"/>
        <v>0</v>
      </c>
      <c r="BJ587" s="890">
        <f t="shared" si="631"/>
        <v>0</v>
      </c>
      <c r="BK587" s="885">
        <f t="shared" si="632"/>
        <v>0</v>
      </c>
      <c r="BL587" s="885">
        <f t="shared" si="633"/>
        <v>0</v>
      </c>
      <c r="BM587" s="762"/>
      <c r="BN587" s="764"/>
      <c r="BO587" s="770"/>
      <c r="BP587" s="763"/>
      <c r="BQ587" s="764"/>
      <c r="BR587" s="770"/>
      <c r="BS587" s="768">
        <f t="shared" si="634"/>
        <v>0</v>
      </c>
      <c r="BT587" s="768">
        <f t="shared" si="635"/>
        <v>0</v>
      </c>
      <c r="BU587" s="771">
        <f t="shared" si="636"/>
        <v>0</v>
      </c>
      <c r="BV587" s="772"/>
      <c r="BW587" s="767"/>
      <c r="BX587" s="770"/>
      <c r="BY587" s="764"/>
      <c r="BZ587" s="767"/>
      <c r="CA587" s="765"/>
      <c r="CB587" s="772"/>
      <c r="CC587" s="767"/>
      <c r="CD587" s="765"/>
      <c r="CE587" s="773">
        <f t="shared" si="637"/>
        <v>0</v>
      </c>
      <c r="CF587" s="774">
        <f t="shared" si="638"/>
        <v>0</v>
      </c>
      <c r="CG587" s="775">
        <f t="shared" si="639"/>
        <v>0</v>
      </c>
      <c r="CH587" s="772"/>
      <c r="CI587" s="767"/>
      <c r="CJ587" s="727"/>
      <c r="CK587" s="1056">
        <v>1049</v>
      </c>
      <c r="CL587" s="1057">
        <v>1271</v>
      </c>
      <c r="CM587" s="740">
        <v>1274</v>
      </c>
      <c r="CN587" s="740">
        <v>1260</v>
      </c>
      <c r="CO587" s="571">
        <v>1429</v>
      </c>
      <c r="CP587" s="858">
        <v>1363</v>
      </c>
      <c r="CQ587" s="777">
        <v>390</v>
      </c>
      <c r="CR587" s="778">
        <v>401</v>
      </c>
      <c r="CS587" s="778">
        <v>398</v>
      </c>
      <c r="CT587" s="778">
        <v>509</v>
      </c>
      <c r="CU587" s="778">
        <v>595</v>
      </c>
      <c r="CV587" s="764">
        <v>616</v>
      </c>
      <c r="CW587" s="767">
        <v>652</v>
      </c>
      <c r="CX587" s="765">
        <v>564</v>
      </c>
      <c r="CY587" s="777"/>
      <c r="CZ587" s="778"/>
      <c r="DA587" s="778"/>
      <c r="DB587" s="778"/>
      <c r="DC587" s="778"/>
      <c r="DD587" s="767"/>
      <c r="DE587" s="767"/>
      <c r="DF587" s="765"/>
      <c r="DG587" s="892">
        <f t="shared" si="595"/>
        <v>390</v>
      </c>
      <c r="DH587" s="884">
        <f t="shared" si="640"/>
        <v>390</v>
      </c>
      <c r="DI587" s="883">
        <f t="shared" si="596"/>
        <v>401</v>
      </c>
      <c r="DJ587" s="884">
        <f t="shared" si="641"/>
        <v>401</v>
      </c>
      <c r="DK587" s="883">
        <f t="shared" si="597"/>
        <v>398</v>
      </c>
      <c r="DL587" s="884">
        <f t="shared" si="642"/>
        <v>398</v>
      </c>
      <c r="DM587" s="888">
        <f t="shared" si="601"/>
        <v>509</v>
      </c>
      <c r="DN587" s="886">
        <f t="shared" si="643"/>
        <v>509</v>
      </c>
      <c r="DO587" s="886">
        <f t="shared" si="602"/>
        <v>509</v>
      </c>
      <c r="DP587" s="888">
        <f t="shared" si="598"/>
        <v>595</v>
      </c>
      <c r="DQ587" s="886">
        <f t="shared" si="644"/>
        <v>595</v>
      </c>
      <c r="DR587" s="886">
        <f t="shared" si="603"/>
        <v>595</v>
      </c>
      <c r="DS587" s="888">
        <f t="shared" si="599"/>
        <v>616</v>
      </c>
      <c r="DT587" s="886">
        <f t="shared" si="645"/>
        <v>616</v>
      </c>
      <c r="DU587" s="886">
        <f t="shared" si="604"/>
        <v>616</v>
      </c>
      <c r="DV587" s="886">
        <f t="shared" si="646"/>
        <v>616</v>
      </c>
      <c r="DW587" s="888">
        <f t="shared" si="600"/>
        <v>652</v>
      </c>
      <c r="DX587" s="886">
        <f t="shared" si="647"/>
        <v>652</v>
      </c>
      <c r="DY587" s="886">
        <f t="shared" si="648"/>
        <v>652</v>
      </c>
      <c r="DZ587" s="954">
        <f t="shared" si="605"/>
        <v>564</v>
      </c>
      <c r="EA587" s="885">
        <f t="shared" si="649"/>
        <v>564</v>
      </c>
      <c r="EB587" s="885">
        <f t="shared" si="650"/>
        <v>564</v>
      </c>
      <c r="EC587" s="772">
        <v>346</v>
      </c>
      <c r="ED587" s="767">
        <v>404</v>
      </c>
      <c r="EE587" s="770">
        <v>334</v>
      </c>
      <c r="EF587" s="764">
        <v>39</v>
      </c>
      <c r="EG587" s="767">
        <v>41</v>
      </c>
      <c r="EH587" s="782">
        <v>36</v>
      </c>
      <c r="EI587" s="774">
        <f t="shared" si="651"/>
        <v>231</v>
      </c>
      <c r="EJ587" s="774">
        <f t="shared" si="652"/>
        <v>207</v>
      </c>
      <c r="EK587" s="775">
        <f t="shared" si="653"/>
        <v>194</v>
      </c>
      <c r="EL587" s="772">
        <v>104</v>
      </c>
      <c r="EM587" s="767">
        <v>112</v>
      </c>
      <c r="EN587" s="770">
        <v>121</v>
      </c>
      <c r="EO587" s="772">
        <v>74</v>
      </c>
      <c r="EP587" s="767">
        <v>89</v>
      </c>
      <c r="EQ587" s="770">
        <v>86</v>
      </c>
      <c r="ER587" s="772">
        <v>90</v>
      </c>
      <c r="ES587" s="767">
        <v>113</v>
      </c>
      <c r="ET587" s="770">
        <v>103</v>
      </c>
      <c r="EU587" s="774">
        <f t="shared" si="654"/>
        <v>241</v>
      </c>
      <c r="EV587" s="774">
        <f t="shared" si="655"/>
        <v>281</v>
      </c>
      <c r="EW587" s="775">
        <f t="shared" si="656"/>
        <v>306</v>
      </c>
      <c r="EX587" s="772">
        <v>128</v>
      </c>
      <c r="EY587" s="767">
        <v>120</v>
      </c>
      <c r="EZ587" s="770">
        <v>139</v>
      </c>
    </row>
    <row r="588" spans="1:156">
      <c r="A588" s="725" t="s">
        <v>25</v>
      </c>
      <c r="B588" s="729" t="s">
        <v>1059</v>
      </c>
      <c r="C588" s="851"/>
      <c r="D588" s="731">
        <v>231697</v>
      </c>
      <c r="E588" s="734">
        <v>9</v>
      </c>
      <c r="F588" s="762"/>
      <c r="G588" s="763"/>
      <c r="H588" s="763"/>
      <c r="I588" s="764"/>
      <c r="J588" s="764"/>
      <c r="K588" s="764"/>
      <c r="L588" s="797"/>
      <c r="M588" s="762"/>
      <c r="N588" s="763"/>
      <c r="O588" s="766"/>
      <c r="P588" s="766"/>
      <c r="Q588" s="763"/>
      <c r="R588" s="763"/>
      <c r="S588" s="763"/>
      <c r="T588" s="763"/>
      <c r="U588" s="763"/>
      <c r="V588" s="764"/>
      <c r="W588" s="767"/>
      <c r="X588" s="765"/>
      <c r="Y588" s="762"/>
      <c r="Z588" s="763"/>
      <c r="AA588" s="763"/>
      <c r="AB588" s="763"/>
      <c r="AC588" s="764"/>
      <c r="AD588" s="767"/>
      <c r="AE588" s="763"/>
      <c r="AF588" s="763"/>
      <c r="AG588" s="763"/>
      <c r="AH588" s="764"/>
      <c r="AI588" s="767"/>
      <c r="AJ588" s="765"/>
      <c r="AK588" s="892">
        <f t="shared" si="607"/>
        <v>0</v>
      </c>
      <c r="AL588" s="884">
        <f t="shared" si="608"/>
        <v>0</v>
      </c>
      <c r="AM588" s="883">
        <f t="shared" si="609"/>
        <v>0</v>
      </c>
      <c r="AN588" s="884">
        <f t="shared" si="610"/>
        <v>0</v>
      </c>
      <c r="AO588" s="883">
        <f t="shared" si="611"/>
        <v>0</v>
      </c>
      <c r="AP588" s="884">
        <f t="shared" si="612"/>
        <v>0</v>
      </c>
      <c r="AQ588" s="768">
        <f t="shared" si="613"/>
        <v>0</v>
      </c>
      <c r="AR588" s="883">
        <f t="shared" si="614"/>
        <v>0</v>
      </c>
      <c r="AS588" s="886">
        <f t="shared" si="615"/>
        <v>0</v>
      </c>
      <c r="AT588" s="888">
        <f t="shared" si="616"/>
        <v>0</v>
      </c>
      <c r="AU588" s="886">
        <f t="shared" si="617"/>
        <v>0</v>
      </c>
      <c r="AV588" s="886">
        <f t="shared" si="618"/>
        <v>0</v>
      </c>
      <c r="AW588" s="888">
        <f t="shared" si="619"/>
        <v>0</v>
      </c>
      <c r="AX588" s="886">
        <f t="shared" si="620"/>
        <v>0</v>
      </c>
      <c r="AY588" s="886">
        <f t="shared" si="621"/>
        <v>0</v>
      </c>
      <c r="AZ588" s="888">
        <f t="shared" si="622"/>
        <v>0</v>
      </c>
      <c r="BA588" s="884">
        <f t="shared" si="623"/>
        <v>0</v>
      </c>
      <c r="BB588" s="883">
        <f t="shared" si="624"/>
        <v>0</v>
      </c>
      <c r="BC588" s="884">
        <f t="shared" si="625"/>
        <v>0</v>
      </c>
      <c r="BD588" s="883">
        <f t="shared" si="626"/>
        <v>0</v>
      </c>
      <c r="BE588" s="886">
        <f t="shared" si="627"/>
        <v>0</v>
      </c>
      <c r="BF588" s="886">
        <f t="shared" si="628"/>
        <v>0</v>
      </c>
      <c r="BG588" s="888">
        <f t="shared" si="606"/>
        <v>0</v>
      </c>
      <c r="BH588" s="886">
        <f t="shared" si="629"/>
        <v>0</v>
      </c>
      <c r="BI588" s="886">
        <f t="shared" si="630"/>
        <v>0</v>
      </c>
      <c r="BJ588" s="890">
        <f t="shared" si="631"/>
        <v>0</v>
      </c>
      <c r="BK588" s="885">
        <f t="shared" si="632"/>
        <v>0</v>
      </c>
      <c r="BL588" s="885">
        <f t="shared" si="633"/>
        <v>0</v>
      </c>
      <c r="BM588" s="762"/>
      <c r="BN588" s="764"/>
      <c r="BO588" s="770"/>
      <c r="BP588" s="763"/>
      <c r="BQ588" s="764"/>
      <c r="BR588" s="770"/>
      <c r="BS588" s="768">
        <f t="shared" si="634"/>
        <v>0</v>
      </c>
      <c r="BT588" s="768">
        <f t="shared" si="635"/>
        <v>0</v>
      </c>
      <c r="BU588" s="771">
        <f t="shared" si="636"/>
        <v>0</v>
      </c>
      <c r="BV588" s="772"/>
      <c r="BW588" s="767"/>
      <c r="BX588" s="770"/>
      <c r="BY588" s="764"/>
      <c r="BZ588" s="767"/>
      <c r="CA588" s="765"/>
      <c r="CB588" s="772"/>
      <c r="CC588" s="767"/>
      <c r="CD588" s="765"/>
      <c r="CE588" s="773">
        <f t="shared" si="637"/>
        <v>0</v>
      </c>
      <c r="CF588" s="774">
        <f t="shared" si="638"/>
        <v>0</v>
      </c>
      <c r="CG588" s="775">
        <f t="shared" si="639"/>
        <v>0</v>
      </c>
      <c r="CH588" s="772"/>
      <c r="CI588" s="767"/>
      <c r="CJ588" s="727"/>
      <c r="CK588" s="1056">
        <v>938</v>
      </c>
      <c r="CL588" s="1057">
        <v>1107</v>
      </c>
      <c r="CM588" s="740">
        <v>1215</v>
      </c>
      <c r="CN588" s="740">
        <v>1263</v>
      </c>
      <c r="CO588" s="571">
        <v>1341</v>
      </c>
      <c r="CP588" s="858">
        <v>1372</v>
      </c>
      <c r="CQ588" s="777">
        <v>346</v>
      </c>
      <c r="CR588" s="778">
        <v>311</v>
      </c>
      <c r="CS588" s="778">
        <v>210</v>
      </c>
      <c r="CT588" s="778">
        <v>400</v>
      </c>
      <c r="CU588" s="778">
        <v>435</v>
      </c>
      <c r="CV588" s="764">
        <v>518</v>
      </c>
      <c r="CW588" s="767">
        <v>539</v>
      </c>
      <c r="CX588" s="765">
        <v>560</v>
      </c>
      <c r="CY588" s="777"/>
      <c r="CZ588" s="778"/>
      <c r="DA588" s="778"/>
      <c r="DB588" s="778"/>
      <c r="DC588" s="778"/>
      <c r="DD588" s="767"/>
      <c r="DE588" s="767"/>
      <c r="DF588" s="765"/>
      <c r="DG588" s="892">
        <f t="shared" si="595"/>
        <v>346</v>
      </c>
      <c r="DH588" s="884">
        <f t="shared" si="640"/>
        <v>346</v>
      </c>
      <c r="DI588" s="883">
        <f t="shared" si="596"/>
        <v>311</v>
      </c>
      <c r="DJ588" s="884">
        <f t="shared" si="641"/>
        <v>311</v>
      </c>
      <c r="DK588" s="883">
        <f t="shared" si="597"/>
        <v>210</v>
      </c>
      <c r="DL588" s="884">
        <f t="shared" si="642"/>
        <v>210</v>
      </c>
      <c r="DM588" s="888">
        <f t="shared" si="601"/>
        <v>400</v>
      </c>
      <c r="DN588" s="886">
        <f t="shared" si="643"/>
        <v>400</v>
      </c>
      <c r="DO588" s="886">
        <f t="shared" si="602"/>
        <v>400</v>
      </c>
      <c r="DP588" s="888">
        <f t="shared" si="598"/>
        <v>435</v>
      </c>
      <c r="DQ588" s="886">
        <f t="shared" si="644"/>
        <v>435</v>
      </c>
      <c r="DR588" s="886">
        <f t="shared" si="603"/>
        <v>435</v>
      </c>
      <c r="DS588" s="888">
        <f t="shared" si="599"/>
        <v>518</v>
      </c>
      <c r="DT588" s="886">
        <f t="shared" si="645"/>
        <v>518</v>
      </c>
      <c r="DU588" s="886">
        <f t="shared" si="604"/>
        <v>518</v>
      </c>
      <c r="DV588" s="886">
        <f t="shared" si="646"/>
        <v>518</v>
      </c>
      <c r="DW588" s="888">
        <f t="shared" si="600"/>
        <v>539</v>
      </c>
      <c r="DX588" s="886">
        <f t="shared" si="647"/>
        <v>539</v>
      </c>
      <c r="DY588" s="886">
        <f t="shared" si="648"/>
        <v>539</v>
      </c>
      <c r="DZ588" s="954">
        <f t="shared" si="605"/>
        <v>560</v>
      </c>
      <c r="EA588" s="885">
        <f t="shared" si="649"/>
        <v>560</v>
      </c>
      <c r="EB588" s="885">
        <f t="shared" si="650"/>
        <v>560</v>
      </c>
      <c r="EC588" s="772">
        <v>291</v>
      </c>
      <c r="ED588" s="767">
        <v>317</v>
      </c>
      <c r="EE588" s="770">
        <v>296</v>
      </c>
      <c r="EF588" s="764">
        <v>42</v>
      </c>
      <c r="EG588" s="767">
        <v>27</v>
      </c>
      <c r="EH588" s="782">
        <v>44</v>
      </c>
      <c r="EI588" s="774">
        <f t="shared" si="651"/>
        <v>185</v>
      </c>
      <c r="EJ588" s="774">
        <f t="shared" si="652"/>
        <v>195</v>
      </c>
      <c r="EK588" s="775">
        <f t="shared" si="653"/>
        <v>220</v>
      </c>
      <c r="EL588" s="772">
        <v>91</v>
      </c>
      <c r="EM588" s="767">
        <v>65</v>
      </c>
      <c r="EN588" s="770">
        <v>92</v>
      </c>
      <c r="EO588" s="772">
        <v>59</v>
      </c>
      <c r="EP588" s="767">
        <v>79</v>
      </c>
      <c r="EQ588" s="770">
        <v>82</v>
      </c>
      <c r="ER588" s="772">
        <v>94</v>
      </c>
      <c r="ES588" s="767">
        <v>83</v>
      </c>
      <c r="ET588" s="770">
        <v>122</v>
      </c>
      <c r="EU588" s="774">
        <f t="shared" si="654"/>
        <v>156</v>
      </c>
      <c r="EV588" s="774">
        <f t="shared" si="655"/>
        <v>208</v>
      </c>
      <c r="EW588" s="775">
        <f t="shared" si="656"/>
        <v>222</v>
      </c>
      <c r="EX588" s="772">
        <v>78</v>
      </c>
      <c r="EY588" s="767">
        <v>90</v>
      </c>
      <c r="EZ588" s="770">
        <v>57</v>
      </c>
    </row>
    <row r="589" spans="1:156">
      <c r="A589" s="725" t="s">
        <v>25</v>
      </c>
      <c r="B589" s="729" t="s">
        <v>1060</v>
      </c>
      <c r="C589" s="851"/>
      <c r="D589" s="731">
        <v>231882</v>
      </c>
      <c r="E589" s="734">
        <v>9</v>
      </c>
      <c r="F589" s="762"/>
      <c r="G589" s="763"/>
      <c r="H589" s="763"/>
      <c r="I589" s="764"/>
      <c r="J589" s="764"/>
      <c r="K589" s="764"/>
      <c r="L589" s="797"/>
      <c r="M589" s="762"/>
      <c r="N589" s="763"/>
      <c r="O589" s="766"/>
      <c r="P589" s="766"/>
      <c r="Q589" s="763"/>
      <c r="R589" s="763"/>
      <c r="S589" s="763"/>
      <c r="T589" s="763"/>
      <c r="U589" s="763"/>
      <c r="V589" s="764"/>
      <c r="W589" s="767"/>
      <c r="X589" s="765"/>
      <c r="Y589" s="762"/>
      <c r="Z589" s="763"/>
      <c r="AA589" s="763"/>
      <c r="AB589" s="763"/>
      <c r="AC589" s="764"/>
      <c r="AD589" s="767"/>
      <c r="AE589" s="763"/>
      <c r="AF589" s="763"/>
      <c r="AG589" s="763"/>
      <c r="AH589" s="764"/>
      <c r="AI589" s="767"/>
      <c r="AJ589" s="765"/>
      <c r="AK589" s="892">
        <f t="shared" si="607"/>
        <v>0</v>
      </c>
      <c r="AL589" s="884">
        <f t="shared" si="608"/>
        <v>0</v>
      </c>
      <c r="AM589" s="883">
        <f t="shared" si="609"/>
        <v>0</v>
      </c>
      <c r="AN589" s="884">
        <f t="shared" si="610"/>
        <v>0</v>
      </c>
      <c r="AO589" s="883">
        <f t="shared" si="611"/>
        <v>0</v>
      </c>
      <c r="AP589" s="884">
        <f t="shared" si="612"/>
        <v>0</v>
      </c>
      <c r="AQ589" s="768">
        <f t="shared" si="613"/>
        <v>0</v>
      </c>
      <c r="AR589" s="883">
        <f t="shared" si="614"/>
        <v>0</v>
      </c>
      <c r="AS589" s="886">
        <f t="shared" si="615"/>
        <v>0</v>
      </c>
      <c r="AT589" s="888">
        <f t="shared" si="616"/>
        <v>0</v>
      </c>
      <c r="AU589" s="886">
        <f t="shared" si="617"/>
        <v>0</v>
      </c>
      <c r="AV589" s="886">
        <f t="shared" si="618"/>
        <v>0</v>
      </c>
      <c r="AW589" s="888">
        <f t="shared" si="619"/>
        <v>0</v>
      </c>
      <c r="AX589" s="886">
        <f t="shared" si="620"/>
        <v>0</v>
      </c>
      <c r="AY589" s="886">
        <f t="shared" si="621"/>
        <v>0</v>
      </c>
      <c r="AZ589" s="888">
        <f t="shared" si="622"/>
        <v>0</v>
      </c>
      <c r="BA589" s="884">
        <f t="shared" si="623"/>
        <v>0</v>
      </c>
      <c r="BB589" s="883">
        <f t="shared" si="624"/>
        <v>0</v>
      </c>
      <c r="BC589" s="884">
        <f t="shared" si="625"/>
        <v>0</v>
      </c>
      <c r="BD589" s="883">
        <f t="shared" si="626"/>
        <v>0</v>
      </c>
      <c r="BE589" s="886">
        <f t="shared" si="627"/>
        <v>0</v>
      </c>
      <c r="BF589" s="886">
        <f t="shared" si="628"/>
        <v>0</v>
      </c>
      <c r="BG589" s="888">
        <f t="shared" si="606"/>
        <v>0</v>
      </c>
      <c r="BH589" s="886">
        <f t="shared" si="629"/>
        <v>0</v>
      </c>
      <c r="BI589" s="886">
        <f t="shared" si="630"/>
        <v>0</v>
      </c>
      <c r="BJ589" s="890">
        <f t="shared" si="631"/>
        <v>0</v>
      </c>
      <c r="BK589" s="885">
        <f t="shared" si="632"/>
        <v>0</v>
      </c>
      <c r="BL589" s="885">
        <f t="shared" si="633"/>
        <v>0</v>
      </c>
      <c r="BM589" s="762"/>
      <c r="BN589" s="764"/>
      <c r="BO589" s="770"/>
      <c r="BP589" s="763"/>
      <c r="BQ589" s="764"/>
      <c r="BR589" s="770"/>
      <c r="BS589" s="768">
        <f t="shared" si="634"/>
        <v>0</v>
      </c>
      <c r="BT589" s="768">
        <f t="shared" si="635"/>
        <v>0</v>
      </c>
      <c r="BU589" s="771">
        <f t="shared" si="636"/>
        <v>0</v>
      </c>
      <c r="BV589" s="772"/>
      <c r="BW589" s="767"/>
      <c r="BX589" s="770"/>
      <c r="BY589" s="764"/>
      <c r="BZ589" s="767"/>
      <c r="CA589" s="765"/>
      <c r="CB589" s="772"/>
      <c r="CC589" s="767"/>
      <c r="CD589" s="765"/>
      <c r="CE589" s="773">
        <f t="shared" si="637"/>
        <v>0</v>
      </c>
      <c r="CF589" s="774">
        <f t="shared" si="638"/>
        <v>0</v>
      </c>
      <c r="CG589" s="775">
        <f t="shared" si="639"/>
        <v>0</v>
      </c>
      <c r="CH589" s="772"/>
      <c r="CI589" s="767"/>
      <c r="CJ589" s="727"/>
      <c r="CK589" s="1056">
        <v>489</v>
      </c>
      <c r="CL589" s="1057">
        <v>628</v>
      </c>
      <c r="CM589" s="740">
        <v>643</v>
      </c>
      <c r="CN589" s="740">
        <v>665</v>
      </c>
      <c r="CO589" s="571">
        <v>796</v>
      </c>
      <c r="CP589" s="858">
        <v>801</v>
      </c>
      <c r="CQ589" s="777">
        <v>298</v>
      </c>
      <c r="CR589" s="778">
        <v>292</v>
      </c>
      <c r="CS589" s="778">
        <v>276</v>
      </c>
      <c r="CT589" s="778">
        <v>426</v>
      </c>
      <c r="CU589" s="778">
        <v>360</v>
      </c>
      <c r="CV589" s="764">
        <v>409</v>
      </c>
      <c r="CW589" s="767">
        <v>444</v>
      </c>
      <c r="CX589" s="765">
        <v>458</v>
      </c>
      <c r="CY589" s="777"/>
      <c r="CZ589" s="778"/>
      <c r="DA589" s="778"/>
      <c r="DB589" s="778"/>
      <c r="DC589" s="778"/>
      <c r="DD589" s="767"/>
      <c r="DE589" s="767"/>
      <c r="DF589" s="765"/>
      <c r="DG589" s="892">
        <f t="shared" si="595"/>
        <v>298</v>
      </c>
      <c r="DH589" s="884">
        <f t="shared" si="640"/>
        <v>298</v>
      </c>
      <c r="DI589" s="883">
        <f t="shared" si="596"/>
        <v>292</v>
      </c>
      <c r="DJ589" s="884">
        <f t="shared" si="641"/>
        <v>292</v>
      </c>
      <c r="DK589" s="883">
        <f t="shared" si="597"/>
        <v>276</v>
      </c>
      <c r="DL589" s="884">
        <f t="shared" si="642"/>
        <v>276</v>
      </c>
      <c r="DM589" s="888">
        <f t="shared" si="601"/>
        <v>426</v>
      </c>
      <c r="DN589" s="886">
        <f t="shared" si="643"/>
        <v>426</v>
      </c>
      <c r="DO589" s="886">
        <f t="shared" si="602"/>
        <v>426</v>
      </c>
      <c r="DP589" s="888">
        <f t="shared" si="598"/>
        <v>360</v>
      </c>
      <c r="DQ589" s="886">
        <f t="shared" si="644"/>
        <v>360</v>
      </c>
      <c r="DR589" s="886">
        <f t="shared" si="603"/>
        <v>360</v>
      </c>
      <c r="DS589" s="888">
        <f t="shared" si="599"/>
        <v>409</v>
      </c>
      <c r="DT589" s="886">
        <f t="shared" si="645"/>
        <v>409</v>
      </c>
      <c r="DU589" s="886">
        <f t="shared" si="604"/>
        <v>409</v>
      </c>
      <c r="DV589" s="886">
        <f t="shared" si="646"/>
        <v>409</v>
      </c>
      <c r="DW589" s="888">
        <f t="shared" si="600"/>
        <v>444</v>
      </c>
      <c r="DX589" s="886">
        <f t="shared" si="647"/>
        <v>444</v>
      </c>
      <c r="DY589" s="886">
        <f t="shared" si="648"/>
        <v>444</v>
      </c>
      <c r="DZ589" s="954">
        <f t="shared" si="605"/>
        <v>458</v>
      </c>
      <c r="EA589" s="885">
        <f t="shared" si="649"/>
        <v>458</v>
      </c>
      <c r="EB589" s="885">
        <f t="shared" si="650"/>
        <v>458</v>
      </c>
      <c r="EC589" s="772">
        <v>246</v>
      </c>
      <c r="ED589" s="767">
        <v>272</v>
      </c>
      <c r="EE589" s="770">
        <v>258</v>
      </c>
      <c r="EF589" s="764">
        <v>21</v>
      </c>
      <c r="EG589" s="767">
        <v>28</v>
      </c>
      <c r="EH589" s="782">
        <v>33</v>
      </c>
      <c r="EI589" s="774">
        <f t="shared" si="651"/>
        <v>142</v>
      </c>
      <c r="EJ589" s="774">
        <f t="shared" si="652"/>
        <v>144</v>
      </c>
      <c r="EK589" s="775">
        <f t="shared" si="653"/>
        <v>167</v>
      </c>
      <c r="EL589" s="772">
        <v>136</v>
      </c>
      <c r="EM589" s="767">
        <v>53</v>
      </c>
      <c r="EN589" s="770">
        <v>56</v>
      </c>
      <c r="EO589" s="772">
        <v>52</v>
      </c>
      <c r="EP589" s="767">
        <v>51</v>
      </c>
      <c r="EQ589" s="770">
        <v>66</v>
      </c>
      <c r="ER589" s="772">
        <v>54</v>
      </c>
      <c r="ES589" s="767">
        <v>55</v>
      </c>
      <c r="ET589" s="770">
        <v>52</v>
      </c>
      <c r="EU589" s="774">
        <f t="shared" si="654"/>
        <v>184</v>
      </c>
      <c r="EV589" s="774">
        <f t="shared" si="655"/>
        <v>201</v>
      </c>
      <c r="EW589" s="775">
        <f t="shared" si="656"/>
        <v>235</v>
      </c>
      <c r="EX589" s="772">
        <v>116</v>
      </c>
      <c r="EY589" s="767">
        <v>130</v>
      </c>
      <c r="EZ589" s="770">
        <v>97</v>
      </c>
    </row>
    <row r="590" spans="1:156">
      <c r="A590" s="725" t="s">
        <v>25</v>
      </c>
      <c r="B590" s="729" t="s">
        <v>1061</v>
      </c>
      <c r="C590" s="851"/>
      <c r="D590" s="731">
        <v>232195</v>
      </c>
      <c r="E590" s="734">
        <v>9</v>
      </c>
      <c r="F590" s="762"/>
      <c r="G590" s="763"/>
      <c r="H590" s="763"/>
      <c r="I590" s="764"/>
      <c r="J590" s="764"/>
      <c r="K590" s="764"/>
      <c r="L590" s="797"/>
      <c r="M590" s="762"/>
      <c r="N590" s="763"/>
      <c r="O590" s="766"/>
      <c r="P590" s="766"/>
      <c r="Q590" s="763"/>
      <c r="R590" s="763"/>
      <c r="S590" s="763"/>
      <c r="T590" s="763"/>
      <c r="U590" s="763"/>
      <c r="V590" s="764"/>
      <c r="W590" s="767"/>
      <c r="X590" s="765"/>
      <c r="Y590" s="762"/>
      <c r="Z590" s="763"/>
      <c r="AA590" s="763"/>
      <c r="AB590" s="763"/>
      <c r="AC590" s="764"/>
      <c r="AD590" s="767"/>
      <c r="AE590" s="763"/>
      <c r="AF590" s="763"/>
      <c r="AG590" s="763"/>
      <c r="AH590" s="764"/>
      <c r="AI590" s="767"/>
      <c r="AJ590" s="765"/>
      <c r="AK590" s="892">
        <f t="shared" si="607"/>
        <v>0</v>
      </c>
      <c r="AL590" s="884">
        <f t="shared" si="608"/>
        <v>0</v>
      </c>
      <c r="AM590" s="883">
        <f t="shared" si="609"/>
        <v>0</v>
      </c>
      <c r="AN590" s="884">
        <f t="shared" si="610"/>
        <v>0</v>
      </c>
      <c r="AO590" s="883">
        <f t="shared" si="611"/>
        <v>0</v>
      </c>
      <c r="AP590" s="884">
        <f t="shared" si="612"/>
        <v>0</v>
      </c>
      <c r="AQ590" s="768">
        <f t="shared" si="613"/>
        <v>0</v>
      </c>
      <c r="AR590" s="883">
        <f t="shared" si="614"/>
        <v>0</v>
      </c>
      <c r="AS590" s="886">
        <f t="shared" si="615"/>
        <v>0</v>
      </c>
      <c r="AT590" s="888">
        <f t="shared" si="616"/>
        <v>0</v>
      </c>
      <c r="AU590" s="886">
        <f t="shared" si="617"/>
        <v>0</v>
      </c>
      <c r="AV590" s="886">
        <f t="shared" si="618"/>
        <v>0</v>
      </c>
      <c r="AW590" s="888">
        <f t="shared" si="619"/>
        <v>0</v>
      </c>
      <c r="AX590" s="886">
        <f t="shared" si="620"/>
        <v>0</v>
      </c>
      <c r="AY590" s="886">
        <f t="shared" si="621"/>
        <v>0</v>
      </c>
      <c r="AZ590" s="888">
        <f t="shared" si="622"/>
        <v>0</v>
      </c>
      <c r="BA590" s="884">
        <f t="shared" si="623"/>
        <v>0</v>
      </c>
      <c r="BB590" s="883">
        <f t="shared" si="624"/>
        <v>0</v>
      </c>
      <c r="BC590" s="884">
        <f t="shared" si="625"/>
        <v>0</v>
      </c>
      <c r="BD590" s="883">
        <f t="shared" si="626"/>
        <v>0</v>
      </c>
      <c r="BE590" s="886">
        <f t="shared" si="627"/>
        <v>0</v>
      </c>
      <c r="BF590" s="886">
        <f t="shared" si="628"/>
        <v>0</v>
      </c>
      <c r="BG590" s="888">
        <f t="shared" si="606"/>
        <v>0</v>
      </c>
      <c r="BH590" s="886">
        <f t="shared" si="629"/>
        <v>0</v>
      </c>
      <c r="BI590" s="886">
        <f t="shared" si="630"/>
        <v>0</v>
      </c>
      <c r="BJ590" s="890">
        <f t="shared" si="631"/>
        <v>0</v>
      </c>
      <c r="BK590" s="885">
        <f t="shared" si="632"/>
        <v>0</v>
      </c>
      <c r="BL590" s="885">
        <f t="shared" si="633"/>
        <v>0</v>
      </c>
      <c r="BM590" s="762"/>
      <c r="BN590" s="764"/>
      <c r="BO590" s="770"/>
      <c r="BP590" s="763"/>
      <c r="BQ590" s="764"/>
      <c r="BR590" s="770"/>
      <c r="BS590" s="768">
        <f t="shared" si="634"/>
        <v>0</v>
      </c>
      <c r="BT590" s="768">
        <f t="shared" si="635"/>
        <v>0</v>
      </c>
      <c r="BU590" s="771">
        <f t="shared" si="636"/>
        <v>0</v>
      </c>
      <c r="BV590" s="772"/>
      <c r="BW590" s="767"/>
      <c r="BX590" s="770"/>
      <c r="BY590" s="764"/>
      <c r="BZ590" s="767"/>
      <c r="CA590" s="765"/>
      <c r="CB590" s="772"/>
      <c r="CC590" s="767"/>
      <c r="CD590" s="765"/>
      <c r="CE590" s="773">
        <f t="shared" si="637"/>
        <v>0</v>
      </c>
      <c r="CF590" s="774">
        <f t="shared" si="638"/>
        <v>0</v>
      </c>
      <c r="CG590" s="775">
        <f t="shared" si="639"/>
        <v>0</v>
      </c>
      <c r="CH590" s="772"/>
      <c r="CI590" s="767"/>
      <c r="CJ590" s="727"/>
      <c r="CK590" s="1056">
        <v>1286</v>
      </c>
      <c r="CL590" s="1057">
        <v>1540</v>
      </c>
      <c r="CM590" s="740">
        <v>1629</v>
      </c>
      <c r="CN590" s="740">
        <v>1692</v>
      </c>
      <c r="CO590" s="571">
        <v>1760</v>
      </c>
      <c r="CP590" s="858">
        <v>1917</v>
      </c>
      <c r="CQ590" s="777">
        <v>391</v>
      </c>
      <c r="CR590" s="778">
        <v>393</v>
      </c>
      <c r="CS590" s="778">
        <v>407</v>
      </c>
      <c r="CT590" s="778">
        <v>593</v>
      </c>
      <c r="CU590" s="778">
        <v>599</v>
      </c>
      <c r="CV590" s="764">
        <v>691</v>
      </c>
      <c r="CW590" s="767">
        <v>679</v>
      </c>
      <c r="CX590" s="765">
        <v>758</v>
      </c>
      <c r="CY590" s="777"/>
      <c r="CZ590" s="778"/>
      <c r="DA590" s="778"/>
      <c r="DB590" s="778"/>
      <c r="DC590" s="778"/>
      <c r="DD590" s="767"/>
      <c r="DE590" s="767"/>
      <c r="DF590" s="765"/>
      <c r="DG590" s="892">
        <f t="shared" si="595"/>
        <v>391</v>
      </c>
      <c r="DH590" s="884">
        <f t="shared" si="640"/>
        <v>391</v>
      </c>
      <c r="DI590" s="883">
        <f t="shared" si="596"/>
        <v>393</v>
      </c>
      <c r="DJ590" s="884">
        <f t="shared" si="641"/>
        <v>393</v>
      </c>
      <c r="DK590" s="883">
        <f t="shared" si="597"/>
        <v>407</v>
      </c>
      <c r="DL590" s="884">
        <f t="shared" si="642"/>
        <v>407</v>
      </c>
      <c r="DM590" s="888">
        <f t="shared" si="601"/>
        <v>593</v>
      </c>
      <c r="DN590" s="886">
        <f t="shared" si="643"/>
        <v>593</v>
      </c>
      <c r="DO590" s="886">
        <f t="shared" si="602"/>
        <v>593</v>
      </c>
      <c r="DP590" s="888">
        <f t="shared" si="598"/>
        <v>599</v>
      </c>
      <c r="DQ590" s="886">
        <f t="shared" si="644"/>
        <v>599</v>
      </c>
      <c r="DR590" s="886">
        <f t="shared" si="603"/>
        <v>599</v>
      </c>
      <c r="DS590" s="888">
        <f t="shared" si="599"/>
        <v>691</v>
      </c>
      <c r="DT590" s="886">
        <f t="shared" si="645"/>
        <v>691</v>
      </c>
      <c r="DU590" s="886">
        <f t="shared" si="604"/>
        <v>691</v>
      </c>
      <c r="DV590" s="886">
        <f t="shared" si="646"/>
        <v>691</v>
      </c>
      <c r="DW590" s="888">
        <f t="shared" si="600"/>
        <v>679</v>
      </c>
      <c r="DX590" s="886">
        <f t="shared" si="647"/>
        <v>679</v>
      </c>
      <c r="DY590" s="886">
        <f t="shared" si="648"/>
        <v>679</v>
      </c>
      <c r="DZ590" s="954">
        <f t="shared" si="605"/>
        <v>758</v>
      </c>
      <c r="EA590" s="885">
        <f t="shared" si="649"/>
        <v>758</v>
      </c>
      <c r="EB590" s="885">
        <f t="shared" si="650"/>
        <v>758</v>
      </c>
      <c r="EC590" s="772">
        <v>390</v>
      </c>
      <c r="ED590" s="767">
        <v>425</v>
      </c>
      <c r="EE590" s="770">
        <v>476</v>
      </c>
      <c r="EF590" s="764">
        <v>46</v>
      </c>
      <c r="EG590" s="767">
        <v>32</v>
      </c>
      <c r="EH590" s="782">
        <v>44</v>
      </c>
      <c r="EI590" s="774">
        <f t="shared" si="651"/>
        <v>255</v>
      </c>
      <c r="EJ590" s="774">
        <f t="shared" si="652"/>
        <v>222</v>
      </c>
      <c r="EK590" s="775">
        <f t="shared" si="653"/>
        <v>238</v>
      </c>
      <c r="EL590" s="772">
        <v>126</v>
      </c>
      <c r="EM590" s="767">
        <v>104</v>
      </c>
      <c r="EN590" s="770">
        <v>108</v>
      </c>
      <c r="EO590" s="772">
        <v>99</v>
      </c>
      <c r="EP590" s="767">
        <v>104</v>
      </c>
      <c r="EQ590" s="770">
        <v>120</v>
      </c>
      <c r="ER590" s="772">
        <v>126</v>
      </c>
      <c r="ES590" s="767">
        <v>108</v>
      </c>
      <c r="ET590" s="770">
        <v>114</v>
      </c>
      <c r="EU590" s="774">
        <f t="shared" si="654"/>
        <v>242</v>
      </c>
      <c r="EV590" s="774">
        <f t="shared" si="655"/>
        <v>283</v>
      </c>
      <c r="EW590" s="775">
        <f t="shared" si="656"/>
        <v>349</v>
      </c>
      <c r="EX590" s="772">
        <v>128</v>
      </c>
      <c r="EY590" s="767">
        <v>119</v>
      </c>
      <c r="EZ590" s="770">
        <v>149</v>
      </c>
    </row>
    <row r="591" spans="1:156">
      <c r="A591" s="725" t="s">
        <v>25</v>
      </c>
      <c r="B591" s="729" t="s">
        <v>1062</v>
      </c>
      <c r="C591" s="851" t="s">
        <v>1026</v>
      </c>
      <c r="D591" s="731">
        <v>232450</v>
      </c>
      <c r="E591" s="734">
        <v>9</v>
      </c>
      <c r="F591" s="762"/>
      <c r="G591" s="763"/>
      <c r="H591" s="763"/>
      <c r="I591" s="764"/>
      <c r="J591" s="764"/>
      <c r="K591" s="764"/>
      <c r="L591" s="797"/>
      <c r="M591" s="762"/>
      <c r="N591" s="763"/>
      <c r="O591" s="766"/>
      <c r="P591" s="766"/>
      <c r="Q591" s="763"/>
      <c r="R591" s="763"/>
      <c r="S591" s="763"/>
      <c r="T591" s="763"/>
      <c r="U591" s="763"/>
      <c r="V591" s="764"/>
      <c r="W591" s="767"/>
      <c r="X591" s="765"/>
      <c r="Y591" s="762"/>
      <c r="Z591" s="763"/>
      <c r="AA591" s="763"/>
      <c r="AB591" s="763"/>
      <c r="AC591" s="764"/>
      <c r="AD591" s="767"/>
      <c r="AE591" s="763"/>
      <c r="AF591" s="763"/>
      <c r="AG591" s="763"/>
      <c r="AH591" s="764"/>
      <c r="AI591" s="767"/>
      <c r="AJ591" s="765"/>
      <c r="AK591" s="892">
        <f t="shared" si="607"/>
        <v>0</v>
      </c>
      <c r="AL591" s="884">
        <f t="shared" si="608"/>
        <v>0</v>
      </c>
      <c r="AM591" s="883">
        <f t="shared" si="609"/>
        <v>0</v>
      </c>
      <c r="AN591" s="884">
        <f t="shared" si="610"/>
        <v>0</v>
      </c>
      <c r="AO591" s="883">
        <f t="shared" si="611"/>
        <v>0</v>
      </c>
      <c r="AP591" s="884">
        <f t="shared" si="612"/>
        <v>0</v>
      </c>
      <c r="AQ591" s="768">
        <f t="shared" si="613"/>
        <v>0</v>
      </c>
      <c r="AR591" s="883">
        <f t="shared" si="614"/>
        <v>0</v>
      </c>
      <c r="AS591" s="886">
        <f t="shared" si="615"/>
        <v>0</v>
      </c>
      <c r="AT591" s="888">
        <f t="shared" si="616"/>
        <v>0</v>
      </c>
      <c r="AU591" s="886">
        <f t="shared" si="617"/>
        <v>0</v>
      </c>
      <c r="AV591" s="886">
        <f t="shared" si="618"/>
        <v>0</v>
      </c>
      <c r="AW591" s="888">
        <f t="shared" si="619"/>
        <v>0</v>
      </c>
      <c r="AX591" s="886">
        <f t="shared" si="620"/>
        <v>0</v>
      </c>
      <c r="AY591" s="886">
        <f t="shared" si="621"/>
        <v>0</v>
      </c>
      <c r="AZ591" s="888">
        <f t="shared" si="622"/>
        <v>0</v>
      </c>
      <c r="BA591" s="884">
        <f t="shared" si="623"/>
        <v>0</v>
      </c>
      <c r="BB591" s="883">
        <f t="shared" si="624"/>
        <v>0</v>
      </c>
      <c r="BC591" s="884">
        <f t="shared" si="625"/>
        <v>0</v>
      </c>
      <c r="BD591" s="883">
        <f t="shared" si="626"/>
        <v>0</v>
      </c>
      <c r="BE591" s="886">
        <f t="shared" si="627"/>
        <v>0</v>
      </c>
      <c r="BF591" s="886">
        <f t="shared" si="628"/>
        <v>0</v>
      </c>
      <c r="BG591" s="888">
        <f t="shared" si="606"/>
        <v>0</v>
      </c>
      <c r="BH591" s="886">
        <f t="shared" si="629"/>
        <v>0</v>
      </c>
      <c r="BI591" s="886">
        <f t="shared" si="630"/>
        <v>0</v>
      </c>
      <c r="BJ591" s="890">
        <f t="shared" si="631"/>
        <v>0</v>
      </c>
      <c r="BK591" s="885">
        <f t="shared" si="632"/>
        <v>0</v>
      </c>
      <c r="BL591" s="885">
        <f t="shared" si="633"/>
        <v>0</v>
      </c>
      <c r="BM591" s="762"/>
      <c r="BN591" s="764"/>
      <c r="BO591" s="770"/>
      <c r="BP591" s="763"/>
      <c r="BQ591" s="764"/>
      <c r="BR591" s="770"/>
      <c r="BS591" s="768">
        <f t="shared" si="634"/>
        <v>0</v>
      </c>
      <c r="BT591" s="768">
        <f t="shared" si="635"/>
        <v>0</v>
      </c>
      <c r="BU591" s="771">
        <f t="shared" si="636"/>
        <v>0</v>
      </c>
      <c r="BV591" s="772"/>
      <c r="BW591" s="767"/>
      <c r="BX591" s="770"/>
      <c r="BY591" s="764"/>
      <c r="BZ591" s="767"/>
      <c r="CA591" s="765"/>
      <c r="CB591" s="772"/>
      <c r="CC591" s="767"/>
      <c r="CD591" s="765"/>
      <c r="CE591" s="773">
        <f t="shared" si="637"/>
        <v>0</v>
      </c>
      <c r="CF591" s="774">
        <f t="shared" si="638"/>
        <v>0</v>
      </c>
      <c r="CG591" s="775">
        <f t="shared" si="639"/>
        <v>0</v>
      </c>
      <c r="CH591" s="772"/>
      <c r="CI591" s="767"/>
      <c r="CJ591" s="727"/>
      <c r="CK591" s="1056">
        <v>1260</v>
      </c>
      <c r="CL591" s="1057">
        <v>1715</v>
      </c>
      <c r="CM591" s="740">
        <v>1870</v>
      </c>
      <c r="CN591" s="740">
        <v>1795</v>
      </c>
      <c r="CO591" s="571">
        <v>2152</v>
      </c>
      <c r="CP591" s="858">
        <v>2290</v>
      </c>
      <c r="CQ591" s="777">
        <v>196</v>
      </c>
      <c r="CR591" s="778">
        <v>315</v>
      </c>
      <c r="CS591" s="778">
        <v>358</v>
      </c>
      <c r="CT591" s="778">
        <v>562</v>
      </c>
      <c r="CU591" s="778">
        <v>620</v>
      </c>
      <c r="CV591" s="764">
        <v>733</v>
      </c>
      <c r="CW591" s="767">
        <v>854</v>
      </c>
      <c r="CX591" s="765">
        <v>860</v>
      </c>
      <c r="CY591" s="777"/>
      <c r="CZ591" s="778"/>
      <c r="DA591" s="778"/>
      <c r="DB591" s="778"/>
      <c r="DC591" s="778"/>
      <c r="DD591" s="767"/>
      <c r="DE591" s="767"/>
      <c r="DF591" s="765"/>
      <c r="DG591" s="892">
        <f t="shared" si="595"/>
        <v>196</v>
      </c>
      <c r="DH591" s="884">
        <f t="shared" si="640"/>
        <v>196</v>
      </c>
      <c r="DI591" s="883">
        <f t="shared" si="596"/>
        <v>315</v>
      </c>
      <c r="DJ591" s="884">
        <f t="shared" si="641"/>
        <v>315</v>
      </c>
      <c r="DK591" s="883">
        <f t="shared" si="597"/>
        <v>358</v>
      </c>
      <c r="DL591" s="884">
        <f t="shared" si="642"/>
        <v>358</v>
      </c>
      <c r="DM591" s="888">
        <f t="shared" si="601"/>
        <v>562</v>
      </c>
      <c r="DN591" s="886">
        <f t="shared" si="643"/>
        <v>562</v>
      </c>
      <c r="DO591" s="886">
        <f t="shared" si="602"/>
        <v>562</v>
      </c>
      <c r="DP591" s="888">
        <f t="shared" si="598"/>
        <v>620</v>
      </c>
      <c r="DQ591" s="886">
        <f t="shared" si="644"/>
        <v>620</v>
      </c>
      <c r="DR591" s="886">
        <f t="shared" si="603"/>
        <v>620</v>
      </c>
      <c r="DS591" s="888">
        <f t="shared" si="599"/>
        <v>733</v>
      </c>
      <c r="DT591" s="886">
        <f t="shared" si="645"/>
        <v>733</v>
      </c>
      <c r="DU591" s="886">
        <f t="shared" si="604"/>
        <v>733</v>
      </c>
      <c r="DV591" s="886">
        <f t="shared" si="646"/>
        <v>733</v>
      </c>
      <c r="DW591" s="888">
        <f t="shared" si="600"/>
        <v>854</v>
      </c>
      <c r="DX591" s="886">
        <f t="shared" si="647"/>
        <v>854</v>
      </c>
      <c r="DY591" s="886">
        <f t="shared" si="648"/>
        <v>854</v>
      </c>
      <c r="DZ591" s="954">
        <f t="shared" si="605"/>
        <v>860</v>
      </c>
      <c r="EA591" s="885">
        <f t="shared" si="649"/>
        <v>860</v>
      </c>
      <c r="EB591" s="885">
        <f t="shared" si="650"/>
        <v>860</v>
      </c>
      <c r="EC591" s="772">
        <v>412</v>
      </c>
      <c r="ED591" s="767">
        <v>484</v>
      </c>
      <c r="EE591" s="770">
        <v>512</v>
      </c>
      <c r="EF591" s="764">
        <v>39</v>
      </c>
      <c r="EG591" s="767">
        <v>55</v>
      </c>
      <c r="EH591" s="782">
        <v>51</v>
      </c>
      <c r="EI591" s="774">
        <f t="shared" si="651"/>
        <v>282</v>
      </c>
      <c r="EJ591" s="774">
        <f t="shared" si="652"/>
        <v>315</v>
      </c>
      <c r="EK591" s="775">
        <f t="shared" si="653"/>
        <v>297</v>
      </c>
      <c r="EL591" s="772">
        <v>81</v>
      </c>
      <c r="EM591" s="767">
        <v>66</v>
      </c>
      <c r="EN591" s="770">
        <v>79</v>
      </c>
      <c r="EO591" s="772">
        <v>109</v>
      </c>
      <c r="EP591" s="767">
        <v>115</v>
      </c>
      <c r="EQ591" s="770">
        <v>139</v>
      </c>
      <c r="ER591" s="772">
        <v>117</v>
      </c>
      <c r="ES591" s="767">
        <v>100</v>
      </c>
      <c r="ET591" s="770">
        <v>112</v>
      </c>
      <c r="EU591" s="774">
        <f t="shared" si="654"/>
        <v>255</v>
      </c>
      <c r="EV591" s="774">
        <f t="shared" si="655"/>
        <v>339</v>
      </c>
      <c r="EW591" s="775">
        <f t="shared" si="656"/>
        <v>403</v>
      </c>
      <c r="EX591" s="772">
        <v>56</v>
      </c>
      <c r="EY591" s="767">
        <v>91</v>
      </c>
      <c r="EZ591" s="770">
        <v>94</v>
      </c>
    </row>
    <row r="592" spans="1:156">
      <c r="A592" s="725" t="s">
        <v>25</v>
      </c>
      <c r="B592" s="729" t="s">
        <v>1063</v>
      </c>
      <c r="C592" s="851"/>
      <c r="D592" s="731">
        <v>232575</v>
      </c>
      <c r="E592" s="734">
        <v>9</v>
      </c>
      <c r="F592" s="762"/>
      <c r="G592" s="763"/>
      <c r="H592" s="763"/>
      <c r="I592" s="764"/>
      <c r="J592" s="764"/>
      <c r="K592" s="764"/>
      <c r="L592" s="797"/>
      <c r="M592" s="762"/>
      <c r="N592" s="763"/>
      <c r="O592" s="766"/>
      <c r="P592" s="766"/>
      <c r="Q592" s="763"/>
      <c r="R592" s="763"/>
      <c r="S592" s="763"/>
      <c r="T592" s="763"/>
      <c r="U592" s="763"/>
      <c r="V592" s="764"/>
      <c r="W592" s="767"/>
      <c r="X592" s="765"/>
      <c r="Y592" s="762"/>
      <c r="Z592" s="763"/>
      <c r="AA592" s="763"/>
      <c r="AB592" s="763"/>
      <c r="AC592" s="764"/>
      <c r="AD592" s="767"/>
      <c r="AE592" s="763"/>
      <c r="AF592" s="763"/>
      <c r="AG592" s="763"/>
      <c r="AH592" s="764"/>
      <c r="AI592" s="767"/>
      <c r="AJ592" s="765"/>
      <c r="AK592" s="892">
        <f t="shared" si="607"/>
        <v>0</v>
      </c>
      <c r="AL592" s="884">
        <f t="shared" si="608"/>
        <v>0</v>
      </c>
      <c r="AM592" s="883">
        <f t="shared" si="609"/>
        <v>0</v>
      </c>
      <c r="AN592" s="884">
        <f t="shared" si="610"/>
        <v>0</v>
      </c>
      <c r="AO592" s="883">
        <f t="shared" si="611"/>
        <v>0</v>
      </c>
      <c r="AP592" s="884">
        <f t="shared" si="612"/>
        <v>0</v>
      </c>
      <c r="AQ592" s="768">
        <f t="shared" si="613"/>
        <v>0</v>
      </c>
      <c r="AR592" s="883">
        <f t="shared" si="614"/>
        <v>0</v>
      </c>
      <c r="AS592" s="886">
        <f t="shared" si="615"/>
        <v>0</v>
      </c>
      <c r="AT592" s="888">
        <f t="shared" si="616"/>
        <v>0</v>
      </c>
      <c r="AU592" s="886">
        <f t="shared" si="617"/>
        <v>0</v>
      </c>
      <c r="AV592" s="886">
        <f t="shared" si="618"/>
        <v>0</v>
      </c>
      <c r="AW592" s="888">
        <f t="shared" si="619"/>
        <v>0</v>
      </c>
      <c r="AX592" s="886">
        <f t="shared" si="620"/>
        <v>0</v>
      </c>
      <c r="AY592" s="886">
        <f t="shared" si="621"/>
        <v>0</v>
      </c>
      <c r="AZ592" s="888">
        <f t="shared" si="622"/>
        <v>0</v>
      </c>
      <c r="BA592" s="884">
        <f t="shared" si="623"/>
        <v>0</v>
      </c>
      <c r="BB592" s="883">
        <f t="shared" si="624"/>
        <v>0</v>
      </c>
      <c r="BC592" s="884">
        <f t="shared" si="625"/>
        <v>0</v>
      </c>
      <c r="BD592" s="883">
        <f t="shared" si="626"/>
        <v>0</v>
      </c>
      <c r="BE592" s="886">
        <f t="shared" si="627"/>
        <v>0</v>
      </c>
      <c r="BF592" s="886">
        <f t="shared" si="628"/>
        <v>0</v>
      </c>
      <c r="BG592" s="888">
        <f t="shared" ref="BG592:BG627" si="657">IF(W592&gt;0,W592-AI592, )</f>
        <v>0</v>
      </c>
      <c r="BH592" s="886">
        <f t="shared" si="629"/>
        <v>0</v>
      </c>
      <c r="BI592" s="886">
        <f t="shared" si="630"/>
        <v>0</v>
      </c>
      <c r="BJ592" s="890">
        <f t="shared" si="631"/>
        <v>0</v>
      </c>
      <c r="BK592" s="885">
        <f t="shared" si="632"/>
        <v>0</v>
      </c>
      <c r="BL592" s="885">
        <f t="shared" si="633"/>
        <v>0</v>
      </c>
      <c r="BM592" s="762"/>
      <c r="BN592" s="764"/>
      <c r="BO592" s="770"/>
      <c r="BP592" s="763"/>
      <c r="BQ592" s="764"/>
      <c r="BR592" s="770"/>
      <c r="BS592" s="768">
        <f t="shared" si="634"/>
        <v>0</v>
      </c>
      <c r="BT592" s="768">
        <f t="shared" si="635"/>
        <v>0</v>
      </c>
      <c r="BU592" s="771">
        <f t="shared" si="636"/>
        <v>0</v>
      </c>
      <c r="BV592" s="772"/>
      <c r="BW592" s="767"/>
      <c r="BX592" s="770"/>
      <c r="BY592" s="764"/>
      <c r="BZ592" s="767"/>
      <c r="CA592" s="765"/>
      <c r="CB592" s="772"/>
      <c r="CC592" s="767"/>
      <c r="CD592" s="765"/>
      <c r="CE592" s="773">
        <f t="shared" si="637"/>
        <v>0</v>
      </c>
      <c r="CF592" s="774">
        <f t="shared" si="638"/>
        <v>0</v>
      </c>
      <c r="CG592" s="775">
        <f t="shared" si="639"/>
        <v>0</v>
      </c>
      <c r="CH592" s="772"/>
      <c r="CI592" s="767"/>
      <c r="CJ592" s="727"/>
      <c r="CK592" s="1056">
        <v>1085</v>
      </c>
      <c r="CL592" s="1057">
        <v>1387</v>
      </c>
      <c r="CM592" s="740">
        <v>1280</v>
      </c>
      <c r="CN592" s="740">
        <v>1437</v>
      </c>
      <c r="CO592" s="571">
        <v>1524</v>
      </c>
      <c r="CP592" s="858">
        <v>1587</v>
      </c>
      <c r="CQ592" s="777">
        <v>381</v>
      </c>
      <c r="CR592" s="778">
        <v>351</v>
      </c>
      <c r="CS592" s="778">
        <v>342</v>
      </c>
      <c r="CT592" s="778">
        <v>523</v>
      </c>
      <c r="CU592" s="778">
        <v>511</v>
      </c>
      <c r="CV592" s="764">
        <v>623</v>
      </c>
      <c r="CW592" s="767">
        <v>614</v>
      </c>
      <c r="CX592" s="765">
        <v>614</v>
      </c>
      <c r="CY592" s="777"/>
      <c r="CZ592" s="778"/>
      <c r="DA592" s="778"/>
      <c r="DB592" s="778"/>
      <c r="DC592" s="778"/>
      <c r="DD592" s="767"/>
      <c r="DE592" s="767"/>
      <c r="DF592" s="765"/>
      <c r="DG592" s="892">
        <f t="shared" si="595"/>
        <v>381</v>
      </c>
      <c r="DH592" s="884">
        <f t="shared" si="640"/>
        <v>381</v>
      </c>
      <c r="DI592" s="883">
        <f t="shared" si="596"/>
        <v>351</v>
      </c>
      <c r="DJ592" s="884">
        <f t="shared" si="641"/>
        <v>351</v>
      </c>
      <c r="DK592" s="883">
        <f t="shared" si="597"/>
        <v>342</v>
      </c>
      <c r="DL592" s="884">
        <f t="shared" si="642"/>
        <v>342</v>
      </c>
      <c r="DM592" s="888">
        <f t="shared" si="601"/>
        <v>523</v>
      </c>
      <c r="DN592" s="886">
        <f t="shared" si="643"/>
        <v>523</v>
      </c>
      <c r="DO592" s="886">
        <f t="shared" si="602"/>
        <v>523</v>
      </c>
      <c r="DP592" s="888">
        <f t="shared" si="598"/>
        <v>511</v>
      </c>
      <c r="DQ592" s="886">
        <f t="shared" si="644"/>
        <v>511</v>
      </c>
      <c r="DR592" s="886">
        <f t="shared" si="603"/>
        <v>511</v>
      </c>
      <c r="DS592" s="888">
        <f t="shared" si="599"/>
        <v>623</v>
      </c>
      <c r="DT592" s="886">
        <f t="shared" si="645"/>
        <v>623</v>
      </c>
      <c r="DU592" s="886">
        <f t="shared" si="604"/>
        <v>623</v>
      </c>
      <c r="DV592" s="886">
        <f t="shared" si="646"/>
        <v>623</v>
      </c>
      <c r="DW592" s="888">
        <f t="shared" si="600"/>
        <v>614</v>
      </c>
      <c r="DX592" s="886">
        <f t="shared" si="647"/>
        <v>614</v>
      </c>
      <c r="DY592" s="886">
        <f t="shared" si="648"/>
        <v>614</v>
      </c>
      <c r="DZ592" s="954">
        <f t="shared" si="605"/>
        <v>614</v>
      </c>
      <c r="EA592" s="885">
        <f t="shared" si="649"/>
        <v>614</v>
      </c>
      <c r="EB592" s="885">
        <f t="shared" si="650"/>
        <v>614</v>
      </c>
      <c r="EC592" s="772">
        <v>349</v>
      </c>
      <c r="ED592" s="767">
        <v>370</v>
      </c>
      <c r="EE592" s="770">
        <v>395</v>
      </c>
      <c r="EF592" s="764">
        <v>41</v>
      </c>
      <c r="EG592" s="767">
        <v>38</v>
      </c>
      <c r="EH592" s="782">
        <v>36</v>
      </c>
      <c r="EI592" s="774">
        <f t="shared" si="651"/>
        <v>233</v>
      </c>
      <c r="EJ592" s="774">
        <f t="shared" si="652"/>
        <v>206</v>
      </c>
      <c r="EK592" s="775">
        <f t="shared" si="653"/>
        <v>183</v>
      </c>
      <c r="EL592" s="772">
        <v>119</v>
      </c>
      <c r="EM592" s="767">
        <v>130</v>
      </c>
      <c r="EN592" s="770">
        <v>131</v>
      </c>
      <c r="EO592" s="772">
        <v>67</v>
      </c>
      <c r="EP592" s="767">
        <v>74</v>
      </c>
      <c r="EQ592" s="770">
        <v>102</v>
      </c>
      <c r="ER592" s="772">
        <v>108</v>
      </c>
      <c r="ES592" s="767">
        <v>111</v>
      </c>
      <c r="ET592" s="770">
        <v>117</v>
      </c>
      <c r="EU592" s="774">
        <f t="shared" si="654"/>
        <v>229</v>
      </c>
      <c r="EV592" s="774">
        <f t="shared" si="655"/>
        <v>196</v>
      </c>
      <c r="EW592" s="775">
        <f t="shared" si="656"/>
        <v>273</v>
      </c>
      <c r="EX592" s="772">
        <v>161</v>
      </c>
      <c r="EY592" s="767">
        <v>167</v>
      </c>
      <c r="EZ592" s="770">
        <v>133</v>
      </c>
    </row>
    <row r="593" spans="1:156">
      <c r="A593" s="725" t="s">
        <v>25</v>
      </c>
      <c r="B593" s="729" t="s">
        <v>1064</v>
      </c>
      <c r="C593" s="851"/>
      <c r="D593" s="731">
        <v>232867</v>
      </c>
      <c r="E593" s="734">
        <v>9</v>
      </c>
      <c r="F593" s="762"/>
      <c r="G593" s="763"/>
      <c r="H593" s="763"/>
      <c r="I593" s="764"/>
      <c r="J593" s="764"/>
      <c r="K593" s="764"/>
      <c r="L593" s="797"/>
      <c r="M593" s="762"/>
      <c r="N593" s="763"/>
      <c r="O593" s="766"/>
      <c r="P593" s="766"/>
      <c r="Q593" s="763"/>
      <c r="R593" s="763"/>
      <c r="S593" s="763"/>
      <c r="T593" s="763"/>
      <c r="U593" s="763"/>
      <c r="V593" s="764"/>
      <c r="W593" s="767"/>
      <c r="X593" s="765"/>
      <c r="Y593" s="762"/>
      <c r="Z593" s="763"/>
      <c r="AA593" s="763"/>
      <c r="AB593" s="763"/>
      <c r="AC593" s="764"/>
      <c r="AD593" s="767"/>
      <c r="AE593" s="763"/>
      <c r="AF593" s="763"/>
      <c r="AG593" s="763"/>
      <c r="AH593" s="764"/>
      <c r="AI593" s="767"/>
      <c r="AJ593" s="765"/>
      <c r="AK593" s="892">
        <f t="shared" si="607"/>
        <v>0</v>
      </c>
      <c r="AL593" s="884">
        <f t="shared" si="608"/>
        <v>0</v>
      </c>
      <c r="AM593" s="883">
        <f t="shared" si="609"/>
        <v>0</v>
      </c>
      <c r="AN593" s="884">
        <f t="shared" si="610"/>
        <v>0</v>
      </c>
      <c r="AO593" s="883">
        <f t="shared" si="611"/>
        <v>0</v>
      </c>
      <c r="AP593" s="884">
        <f t="shared" si="612"/>
        <v>0</v>
      </c>
      <c r="AQ593" s="768">
        <f t="shared" si="613"/>
        <v>0</v>
      </c>
      <c r="AR593" s="883">
        <f t="shared" si="614"/>
        <v>0</v>
      </c>
      <c r="AS593" s="886">
        <f t="shared" si="615"/>
        <v>0</v>
      </c>
      <c r="AT593" s="888">
        <f t="shared" si="616"/>
        <v>0</v>
      </c>
      <c r="AU593" s="886">
        <f t="shared" si="617"/>
        <v>0</v>
      </c>
      <c r="AV593" s="886">
        <f t="shared" si="618"/>
        <v>0</v>
      </c>
      <c r="AW593" s="888">
        <f t="shared" si="619"/>
        <v>0</v>
      </c>
      <c r="AX593" s="886">
        <f t="shared" si="620"/>
        <v>0</v>
      </c>
      <c r="AY593" s="886">
        <f t="shared" si="621"/>
        <v>0</v>
      </c>
      <c r="AZ593" s="888">
        <f t="shared" si="622"/>
        <v>0</v>
      </c>
      <c r="BA593" s="884">
        <f t="shared" si="623"/>
        <v>0</v>
      </c>
      <c r="BB593" s="883">
        <f t="shared" si="624"/>
        <v>0</v>
      </c>
      <c r="BC593" s="884">
        <f t="shared" si="625"/>
        <v>0</v>
      </c>
      <c r="BD593" s="883">
        <f t="shared" si="626"/>
        <v>0</v>
      </c>
      <c r="BE593" s="886">
        <f t="shared" si="627"/>
        <v>0</v>
      </c>
      <c r="BF593" s="886">
        <f t="shared" si="628"/>
        <v>0</v>
      </c>
      <c r="BG593" s="888">
        <f t="shared" si="657"/>
        <v>0</v>
      </c>
      <c r="BH593" s="886">
        <f t="shared" si="629"/>
        <v>0</v>
      </c>
      <c r="BI593" s="886">
        <f t="shared" si="630"/>
        <v>0</v>
      </c>
      <c r="BJ593" s="890">
        <f t="shared" si="631"/>
        <v>0</v>
      </c>
      <c r="BK593" s="885">
        <f t="shared" si="632"/>
        <v>0</v>
      </c>
      <c r="BL593" s="885">
        <f t="shared" si="633"/>
        <v>0</v>
      </c>
      <c r="BM593" s="762"/>
      <c r="BN593" s="764"/>
      <c r="BO593" s="770"/>
      <c r="BP593" s="763"/>
      <c r="BQ593" s="764"/>
      <c r="BR593" s="770"/>
      <c r="BS593" s="768">
        <f t="shared" si="634"/>
        <v>0</v>
      </c>
      <c r="BT593" s="768">
        <f t="shared" si="635"/>
        <v>0</v>
      </c>
      <c r="BU593" s="771">
        <f t="shared" si="636"/>
        <v>0</v>
      </c>
      <c r="BV593" s="772"/>
      <c r="BW593" s="767"/>
      <c r="BX593" s="770"/>
      <c r="BY593" s="764"/>
      <c r="BZ593" s="767"/>
      <c r="CA593" s="765"/>
      <c r="CB593" s="772"/>
      <c r="CC593" s="767"/>
      <c r="CD593" s="765"/>
      <c r="CE593" s="773">
        <f t="shared" si="637"/>
        <v>0</v>
      </c>
      <c r="CF593" s="774">
        <f t="shared" si="638"/>
        <v>0</v>
      </c>
      <c r="CG593" s="775">
        <f t="shared" si="639"/>
        <v>0</v>
      </c>
      <c r="CH593" s="772"/>
      <c r="CI593" s="767"/>
      <c r="CJ593" s="727"/>
      <c r="CK593" s="1056">
        <v>980</v>
      </c>
      <c r="CL593" s="1057">
        <v>1104</v>
      </c>
      <c r="CM593" s="740">
        <v>1241</v>
      </c>
      <c r="CN593" s="740">
        <v>1276</v>
      </c>
      <c r="CO593" s="571">
        <v>1288</v>
      </c>
      <c r="CP593" s="858">
        <v>1324</v>
      </c>
      <c r="CQ593" s="777">
        <v>427</v>
      </c>
      <c r="CR593" s="778">
        <v>313</v>
      </c>
      <c r="CS593" s="778">
        <v>287</v>
      </c>
      <c r="CT593" s="778">
        <v>374</v>
      </c>
      <c r="CU593" s="778">
        <v>454</v>
      </c>
      <c r="CV593" s="764">
        <v>458</v>
      </c>
      <c r="CW593" s="767">
        <v>466</v>
      </c>
      <c r="CX593" s="765">
        <v>464</v>
      </c>
      <c r="CY593" s="777"/>
      <c r="CZ593" s="778"/>
      <c r="DA593" s="778"/>
      <c r="DB593" s="778"/>
      <c r="DC593" s="778"/>
      <c r="DD593" s="767"/>
      <c r="DE593" s="767"/>
      <c r="DF593" s="765"/>
      <c r="DG593" s="892">
        <f t="shared" si="595"/>
        <v>427</v>
      </c>
      <c r="DH593" s="884">
        <f t="shared" si="640"/>
        <v>427</v>
      </c>
      <c r="DI593" s="883">
        <f t="shared" si="596"/>
        <v>313</v>
      </c>
      <c r="DJ593" s="884">
        <f t="shared" si="641"/>
        <v>313</v>
      </c>
      <c r="DK593" s="883">
        <f t="shared" si="597"/>
        <v>287</v>
      </c>
      <c r="DL593" s="884">
        <f t="shared" si="642"/>
        <v>287</v>
      </c>
      <c r="DM593" s="888">
        <f t="shared" si="601"/>
        <v>374</v>
      </c>
      <c r="DN593" s="886">
        <f t="shared" si="643"/>
        <v>374</v>
      </c>
      <c r="DO593" s="886">
        <f t="shared" si="602"/>
        <v>374</v>
      </c>
      <c r="DP593" s="888">
        <f t="shared" si="598"/>
        <v>454</v>
      </c>
      <c r="DQ593" s="886">
        <f t="shared" si="644"/>
        <v>454</v>
      </c>
      <c r="DR593" s="886">
        <f t="shared" si="603"/>
        <v>454</v>
      </c>
      <c r="DS593" s="888">
        <f t="shared" si="599"/>
        <v>458</v>
      </c>
      <c r="DT593" s="886">
        <f t="shared" si="645"/>
        <v>458</v>
      </c>
      <c r="DU593" s="886">
        <f t="shared" si="604"/>
        <v>458</v>
      </c>
      <c r="DV593" s="886">
        <f t="shared" si="646"/>
        <v>458</v>
      </c>
      <c r="DW593" s="888">
        <f t="shared" si="600"/>
        <v>466</v>
      </c>
      <c r="DX593" s="886">
        <f t="shared" si="647"/>
        <v>466</v>
      </c>
      <c r="DY593" s="886">
        <f t="shared" si="648"/>
        <v>466</v>
      </c>
      <c r="DZ593" s="954">
        <f t="shared" si="605"/>
        <v>464</v>
      </c>
      <c r="EA593" s="885">
        <f t="shared" si="649"/>
        <v>464</v>
      </c>
      <c r="EB593" s="885">
        <f t="shared" si="650"/>
        <v>464</v>
      </c>
      <c r="EC593" s="772">
        <v>246</v>
      </c>
      <c r="ED593" s="767">
        <v>273</v>
      </c>
      <c r="EE593" s="770">
        <v>278</v>
      </c>
      <c r="EF593" s="764">
        <v>49</v>
      </c>
      <c r="EG593" s="767">
        <v>34</v>
      </c>
      <c r="EH593" s="782">
        <v>24</v>
      </c>
      <c r="EI593" s="774">
        <f t="shared" si="651"/>
        <v>163</v>
      </c>
      <c r="EJ593" s="774">
        <f t="shared" si="652"/>
        <v>159</v>
      </c>
      <c r="EK593" s="775">
        <f t="shared" si="653"/>
        <v>162</v>
      </c>
      <c r="EL593" s="772">
        <v>61</v>
      </c>
      <c r="EM593" s="767">
        <v>83</v>
      </c>
      <c r="EN593" s="770">
        <v>80</v>
      </c>
      <c r="EO593" s="772">
        <v>55</v>
      </c>
      <c r="EP593" s="767">
        <v>76</v>
      </c>
      <c r="EQ593" s="770">
        <v>70</v>
      </c>
      <c r="ER593" s="772">
        <v>68</v>
      </c>
      <c r="ES593" s="767">
        <v>106</v>
      </c>
      <c r="ET593" s="770">
        <v>107</v>
      </c>
      <c r="EU593" s="774">
        <f t="shared" si="654"/>
        <v>190</v>
      </c>
      <c r="EV593" s="774">
        <f t="shared" si="655"/>
        <v>189</v>
      </c>
      <c r="EW593" s="775">
        <f t="shared" si="656"/>
        <v>201</v>
      </c>
      <c r="EX593" s="772">
        <v>104</v>
      </c>
      <c r="EY593" s="767">
        <v>112</v>
      </c>
      <c r="EZ593" s="770">
        <v>80</v>
      </c>
    </row>
    <row r="594" spans="1:156">
      <c r="A594" s="725" t="s">
        <v>25</v>
      </c>
      <c r="B594" s="719" t="s">
        <v>1072</v>
      </c>
      <c r="C594" s="852" t="s">
        <v>1078</v>
      </c>
      <c r="D594" s="731">
        <v>233019</v>
      </c>
      <c r="E594" s="733">
        <v>9</v>
      </c>
      <c r="F594" s="762"/>
      <c r="G594" s="763"/>
      <c r="H594" s="763"/>
      <c r="I594" s="764"/>
      <c r="J594" s="764"/>
      <c r="K594" s="764"/>
      <c r="L594" s="797"/>
      <c r="M594" s="762"/>
      <c r="N594" s="763"/>
      <c r="O594" s="766"/>
      <c r="P594" s="766"/>
      <c r="Q594" s="763"/>
      <c r="R594" s="763"/>
      <c r="S594" s="763"/>
      <c r="T594" s="763"/>
      <c r="U594" s="763"/>
      <c r="V594" s="764"/>
      <c r="W594" s="767"/>
      <c r="X594" s="765"/>
      <c r="Y594" s="762"/>
      <c r="Z594" s="763"/>
      <c r="AA594" s="763"/>
      <c r="AB594" s="763"/>
      <c r="AC594" s="764"/>
      <c r="AD594" s="767"/>
      <c r="AE594" s="763"/>
      <c r="AF594" s="763"/>
      <c r="AG594" s="763"/>
      <c r="AH594" s="764"/>
      <c r="AI594" s="767"/>
      <c r="AJ594" s="765"/>
      <c r="AK594" s="892">
        <f>IF(M594&gt;0,M594-Y594, )</f>
        <v>0</v>
      </c>
      <c r="AL594" s="884">
        <f>IF(CH594&gt;0,AK594,)</f>
        <v>0</v>
      </c>
      <c r="AM594" s="883">
        <f>IF(N594&gt;0,N594-Z594, )</f>
        <v>0</v>
      </c>
      <c r="AN594" s="884">
        <f>IF(CI594&gt;0,AM594,)</f>
        <v>0</v>
      </c>
      <c r="AO594" s="883">
        <f>IF(O594&gt;0,O594-AA594, )</f>
        <v>0</v>
      </c>
      <c r="AP594" s="884">
        <f>IF(CJ594&gt;0,AO594,)</f>
        <v>0</v>
      </c>
      <c r="AQ594" s="768">
        <f>IF(P594&gt;0,P594-AB594, )</f>
        <v>0</v>
      </c>
      <c r="AR594" s="883">
        <f>IF(Q594&gt;0,Q594-AC594, )</f>
        <v>0</v>
      </c>
      <c r="AS594" s="886">
        <f>IF(BV594&gt;0,AR594,)</f>
        <v>0</v>
      </c>
      <c r="AT594" s="888">
        <f>IF(R594&gt;0,R594-AD594, )</f>
        <v>0</v>
      </c>
      <c r="AU594" s="886">
        <f>IF(F594&gt;0,AT594,)</f>
        <v>0</v>
      </c>
      <c r="AV594" s="886">
        <f>IF(BW594&gt;0,AT594,)</f>
        <v>0</v>
      </c>
      <c r="AW594" s="888">
        <f>IF(S594&gt;0,S594-AE594, )</f>
        <v>0</v>
      </c>
      <c r="AX594" s="886">
        <f>IF(G594&gt;0,AW594,)</f>
        <v>0</v>
      </c>
      <c r="AY594" s="886">
        <f>IF(BX594&gt;0,AW594,)</f>
        <v>0</v>
      </c>
      <c r="AZ594" s="888">
        <f>IF(T594&gt;0,T594-AF594, )</f>
        <v>0</v>
      </c>
      <c r="BA594" s="884">
        <f>IF(H594&gt;0,AZ594,)</f>
        <v>0</v>
      </c>
      <c r="BB594" s="883">
        <f>IF(U594&gt;0,U594-AG594, )</f>
        <v>0</v>
      </c>
      <c r="BC594" s="884">
        <f>IF(I594&gt;0,BB594,)</f>
        <v>0</v>
      </c>
      <c r="BD594" s="883">
        <f>IF(V594&gt;0,V594-AH594, )</f>
        <v>0</v>
      </c>
      <c r="BE594" s="886">
        <f>IF(J594&gt;0,BD594,)</f>
        <v>0</v>
      </c>
      <c r="BF594" s="886">
        <f>IF(BM594&gt;0,BD594,0)</f>
        <v>0</v>
      </c>
      <c r="BG594" s="888">
        <f>IF(W594&gt;0,W594-AI594, )</f>
        <v>0</v>
      </c>
      <c r="BH594" s="886">
        <f>IF(K594&gt;0,BG594,)</f>
        <v>0</v>
      </c>
      <c r="BI594" s="886">
        <f>IF(BN594&gt;0,BG594,)</f>
        <v>0</v>
      </c>
      <c r="BJ594" s="890">
        <f>IF(X594&gt;0,X594-AJ594, )</f>
        <v>0</v>
      </c>
      <c r="BK594" s="885">
        <f>IF(L594&gt;0,BJ594,)</f>
        <v>0</v>
      </c>
      <c r="BL594" s="885">
        <f>IF(BO594&gt;0,BJ594,)</f>
        <v>0</v>
      </c>
      <c r="BM594" s="762"/>
      <c r="BN594" s="764"/>
      <c r="BO594" s="770"/>
      <c r="BP594" s="763"/>
      <c r="BQ594" s="764"/>
      <c r="BR594" s="770"/>
      <c r="BS594" s="768">
        <f>IF(BF594=" "," ",(BF594-BM594-BP594))</f>
        <v>0</v>
      </c>
      <c r="BT594" s="768">
        <f>IF(BI594=" "," ",(BI594-BN594-BQ594))</f>
        <v>0</v>
      </c>
      <c r="BU594" s="771">
        <f>IF(BL594=" "," ",(BL594-BO594-BR594))</f>
        <v>0</v>
      </c>
      <c r="BV594" s="772"/>
      <c r="BW594" s="767"/>
      <c r="BX594" s="770"/>
      <c r="BY594" s="764"/>
      <c r="BZ594" s="767"/>
      <c r="CA594" s="765"/>
      <c r="CB594" s="772"/>
      <c r="CC594" s="767"/>
      <c r="CD594" s="765"/>
      <c r="CE594" s="773">
        <f>IF(AS594=" ","",(AS594-SUM(BV594,BY594,CB594)))</f>
        <v>0</v>
      </c>
      <c r="CF594" s="774">
        <f>IF(AV594=" ","",(AV594-SUM(BW594,BZ594,CC594)))</f>
        <v>0</v>
      </c>
      <c r="CG594" s="775">
        <f>IF(AY594=" ","",(AY594-SUM(BX594,CA594,CD594)))</f>
        <v>0</v>
      </c>
      <c r="CH594" s="772"/>
      <c r="CI594" s="767"/>
      <c r="CJ594" s="727"/>
      <c r="CK594" s="1056">
        <v>433</v>
      </c>
      <c r="CL594" s="1057">
        <v>585</v>
      </c>
      <c r="CM594" s="740">
        <v>709</v>
      </c>
      <c r="CN594" s="740">
        <v>688</v>
      </c>
      <c r="CO594" s="571">
        <v>775</v>
      </c>
      <c r="CP594" s="858">
        <v>713</v>
      </c>
      <c r="CQ594" s="777">
        <v>229</v>
      </c>
      <c r="CR594" s="778">
        <v>234</v>
      </c>
      <c r="CS594" s="778">
        <v>191</v>
      </c>
      <c r="CT594" s="778">
        <v>305</v>
      </c>
      <c r="CU594" s="778">
        <v>314</v>
      </c>
      <c r="CV594" s="764">
        <v>361</v>
      </c>
      <c r="CW594" s="767">
        <v>425</v>
      </c>
      <c r="CX594" s="765">
        <v>526</v>
      </c>
      <c r="CY594" s="777"/>
      <c r="CZ594" s="778"/>
      <c r="DA594" s="778"/>
      <c r="DB594" s="778"/>
      <c r="DC594" s="778"/>
      <c r="DD594" s="767"/>
      <c r="DE594" s="767"/>
      <c r="DF594" s="765"/>
      <c r="DG594" s="892">
        <f>IF(CQ594&gt;0,CQ594-CY594,)</f>
        <v>229</v>
      </c>
      <c r="DH594" s="884">
        <f>IF(EX594&gt;0,DG594,)</f>
        <v>229</v>
      </c>
      <c r="DI594" s="883">
        <f>IF(CR594&gt;0,CR594-CZ594,)</f>
        <v>234</v>
      </c>
      <c r="DJ594" s="884">
        <f>IF(EY594&gt;0,DI594,)</f>
        <v>234</v>
      </c>
      <c r="DK594" s="883">
        <f>IF(CS594&gt;0,CS594-DA594,)</f>
        <v>191</v>
      </c>
      <c r="DL594" s="884">
        <f>IF(EZ594&gt;0,DK594,)</f>
        <v>191</v>
      </c>
      <c r="DM594" s="888">
        <f>IF(CT594&gt;0,CT594-DB594,)</f>
        <v>305</v>
      </c>
      <c r="DN594" s="886">
        <f>IF(CT594&gt;0,DM594,)</f>
        <v>305</v>
      </c>
      <c r="DO594" s="886">
        <f>IF(EL594&gt;0,DM594,)</f>
        <v>305</v>
      </c>
      <c r="DP594" s="888">
        <f>IF(CU594&gt;0,CU594-DC594,)</f>
        <v>314</v>
      </c>
      <c r="DQ594" s="886">
        <f>IF(CU594&gt;0,DP594,)</f>
        <v>314</v>
      </c>
      <c r="DR594" s="886">
        <f>IF(EM594&gt;0,DP594,)</f>
        <v>314</v>
      </c>
      <c r="DS594" s="888">
        <f>IF(CV594&gt;0,CV594-DD594,)</f>
        <v>361</v>
      </c>
      <c r="DT594" s="886">
        <f>IF(CV594&gt;0,DS594,)</f>
        <v>361</v>
      </c>
      <c r="DU594" s="886">
        <f>IF(EN594&gt;0,DS594,)</f>
        <v>361</v>
      </c>
      <c r="DV594" s="886">
        <f>IF(EC594&gt;0,DS594,)</f>
        <v>361</v>
      </c>
      <c r="DW594" s="888">
        <f>IF(CW594&gt;0,CW594-DE594,)</f>
        <v>425</v>
      </c>
      <c r="DX594" s="886">
        <f>IF(ED594&gt;0,DW594,)</f>
        <v>425</v>
      </c>
      <c r="DY594" s="886">
        <f>IF(ED594&gt;0,DW594,)</f>
        <v>425</v>
      </c>
      <c r="DZ594" s="954">
        <f>IF(CX594&gt;0,CX594-DF594,)</f>
        <v>526</v>
      </c>
      <c r="EA594" s="885">
        <f>IF(EE594&gt;0,DZ594,)</f>
        <v>526</v>
      </c>
      <c r="EB594" s="885">
        <f>IF(EE594&gt;0,DZ594,)</f>
        <v>526</v>
      </c>
      <c r="EC594" s="772">
        <v>218</v>
      </c>
      <c r="ED594" s="767">
        <v>209</v>
      </c>
      <c r="EE594" s="770">
        <v>287</v>
      </c>
      <c r="EF594" s="764">
        <v>21</v>
      </c>
      <c r="EG594" s="767">
        <v>24</v>
      </c>
      <c r="EH594" s="782">
        <v>13</v>
      </c>
      <c r="EI594" s="774">
        <f>IF(DT594="","",(DT594-EC594-EF594))</f>
        <v>122</v>
      </c>
      <c r="EJ594" s="774">
        <f>IF(DX594="","",(DX594-ED594-EG594))</f>
        <v>192</v>
      </c>
      <c r="EK594" s="775">
        <f>IF(EA594="","",(EA594-EE594-EH594))</f>
        <v>226</v>
      </c>
      <c r="EL594" s="772">
        <v>63</v>
      </c>
      <c r="EM594" s="767">
        <v>64</v>
      </c>
      <c r="EN594" s="770">
        <v>77</v>
      </c>
      <c r="EO594" s="772">
        <v>85</v>
      </c>
      <c r="EP594" s="767">
        <v>50</v>
      </c>
      <c r="EQ594" s="770">
        <v>80</v>
      </c>
      <c r="ER594" s="772">
        <v>32</v>
      </c>
      <c r="ES594" s="767">
        <v>51</v>
      </c>
      <c r="ET594" s="770">
        <v>52</v>
      </c>
      <c r="EU594" s="774">
        <f>IF(DO594="","",(DO594-SUM(EL594,EO594,ER594)))</f>
        <v>125</v>
      </c>
      <c r="EV594" s="774">
        <f>IF(DR594="","",(DR594-SUM(EM594,EP594,ES594)))</f>
        <v>149</v>
      </c>
      <c r="EW594" s="775">
        <f>IF(DU594="","",(DU594-SUM(EN594,EQ594,ET594)))</f>
        <v>152</v>
      </c>
      <c r="EX594" s="772">
        <v>88</v>
      </c>
      <c r="EY594" s="767">
        <v>99</v>
      </c>
      <c r="EZ594" s="770">
        <v>81</v>
      </c>
    </row>
    <row r="595" spans="1:156">
      <c r="A595" s="725" t="s">
        <v>25</v>
      </c>
      <c r="B595" s="729" t="s">
        <v>1065</v>
      </c>
      <c r="C595" s="851"/>
      <c r="D595" s="731">
        <v>233116</v>
      </c>
      <c r="E595" s="734">
        <v>9</v>
      </c>
      <c r="F595" s="762"/>
      <c r="G595" s="763"/>
      <c r="H595" s="763"/>
      <c r="I595" s="764"/>
      <c r="J595" s="764"/>
      <c r="K595" s="764"/>
      <c r="L595" s="797"/>
      <c r="M595" s="762"/>
      <c r="N595" s="763"/>
      <c r="O595" s="766"/>
      <c r="P595" s="766"/>
      <c r="Q595" s="763"/>
      <c r="R595" s="763"/>
      <c r="S595" s="763"/>
      <c r="T595" s="763"/>
      <c r="U595" s="763"/>
      <c r="V595" s="764"/>
      <c r="W595" s="767"/>
      <c r="X595" s="765"/>
      <c r="Y595" s="762"/>
      <c r="Z595" s="763"/>
      <c r="AA595" s="763"/>
      <c r="AB595" s="763"/>
      <c r="AC595" s="764"/>
      <c r="AD595" s="767"/>
      <c r="AE595" s="763"/>
      <c r="AF595" s="763"/>
      <c r="AG595" s="763"/>
      <c r="AH595" s="764"/>
      <c r="AI595" s="767"/>
      <c r="AJ595" s="765"/>
      <c r="AK595" s="892">
        <f t="shared" si="607"/>
        <v>0</v>
      </c>
      <c r="AL595" s="884">
        <f t="shared" si="608"/>
        <v>0</v>
      </c>
      <c r="AM595" s="883">
        <f t="shared" si="609"/>
        <v>0</v>
      </c>
      <c r="AN595" s="884">
        <f t="shared" si="610"/>
        <v>0</v>
      </c>
      <c r="AO595" s="883">
        <f t="shared" si="611"/>
        <v>0</v>
      </c>
      <c r="AP595" s="884">
        <f t="shared" si="612"/>
        <v>0</v>
      </c>
      <c r="AQ595" s="768">
        <f t="shared" si="613"/>
        <v>0</v>
      </c>
      <c r="AR595" s="883">
        <f t="shared" si="614"/>
        <v>0</v>
      </c>
      <c r="AS595" s="886">
        <f t="shared" si="615"/>
        <v>0</v>
      </c>
      <c r="AT595" s="888">
        <f t="shared" si="616"/>
        <v>0</v>
      </c>
      <c r="AU595" s="886">
        <f t="shared" si="617"/>
        <v>0</v>
      </c>
      <c r="AV595" s="886">
        <f t="shared" si="618"/>
        <v>0</v>
      </c>
      <c r="AW595" s="888">
        <f t="shared" si="619"/>
        <v>0</v>
      </c>
      <c r="AX595" s="886">
        <f t="shared" si="620"/>
        <v>0</v>
      </c>
      <c r="AY595" s="886">
        <f t="shared" si="621"/>
        <v>0</v>
      </c>
      <c r="AZ595" s="888">
        <f t="shared" si="622"/>
        <v>0</v>
      </c>
      <c r="BA595" s="884">
        <f t="shared" si="623"/>
        <v>0</v>
      </c>
      <c r="BB595" s="883">
        <f t="shared" si="624"/>
        <v>0</v>
      </c>
      <c r="BC595" s="884">
        <f t="shared" si="625"/>
        <v>0</v>
      </c>
      <c r="BD595" s="883">
        <f t="shared" si="626"/>
        <v>0</v>
      </c>
      <c r="BE595" s="886">
        <f t="shared" si="627"/>
        <v>0</v>
      </c>
      <c r="BF595" s="886">
        <f t="shared" si="628"/>
        <v>0</v>
      </c>
      <c r="BG595" s="888">
        <f t="shared" si="657"/>
        <v>0</v>
      </c>
      <c r="BH595" s="886">
        <f t="shared" si="629"/>
        <v>0</v>
      </c>
      <c r="BI595" s="886">
        <f t="shared" si="630"/>
        <v>0</v>
      </c>
      <c r="BJ595" s="890">
        <f t="shared" si="631"/>
        <v>0</v>
      </c>
      <c r="BK595" s="885">
        <f t="shared" si="632"/>
        <v>0</v>
      </c>
      <c r="BL595" s="885">
        <f t="shared" si="633"/>
        <v>0</v>
      </c>
      <c r="BM595" s="762"/>
      <c r="BN595" s="764"/>
      <c r="BO595" s="770"/>
      <c r="BP595" s="763"/>
      <c r="BQ595" s="764"/>
      <c r="BR595" s="770"/>
      <c r="BS595" s="768">
        <f t="shared" si="634"/>
        <v>0</v>
      </c>
      <c r="BT595" s="768">
        <f t="shared" si="635"/>
        <v>0</v>
      </c>
      <c r="BU595" s="771">
        <f t="shared" si="636"/>
        <v>0</v>
      </c>
      <c r="BV595" s="772"/>
      <c r="BW595" s="767"/>
      <c r="BX595" s="770"/>
      <c r="BY595" s="764"/>
      <c r="BZ595" s="767"/>
      <c r="CA595" s="765"/>
      <c r="CB595" s="772"/>
      <c r="CC595" s="767"/>
      <c r="CD595" s="765"/>
      <c r="CE595" s="773">
        <f t="shared" si="637"/>
        <v>0</v>
      </c>
      <c r="CF595" s="774">
        <f t="shared" si="638"/>
        <v>0</v>
      </c>
      <c r="CG595" s="775">
        <f t="shared" si="639"/>
        <v>0</v>
      </c>
      <c r="CH595" s="772"/>
      <c r="CI595" s="767"/>
      <c r="CJ595" s="727"/>
      <c r="CK595" s="1056">
        <v>824</v>
      </c>
      <c r="CL595" s="1057">
        <v>1066</v>
      </c>
      <c r="CM595" s="740">
        <v>1067</v>
      </c>
      <c r="CN595" s="740">
        <v>1119</v>
      </c>
      <c r="CO595" s="571">
        <v>1187</v>
      </c>
      <c r="CP595" s="858">
        <v>1197</v>
      </c>
      <c r="CQ595" s="777">
        <v>230</v>
      </c>
      <c r="CR595" s="778">
        <v>263</v>
      </c>
      <c r="CS595" s="778">
        <v>239</v>
      </c>
      <c r="CT595" s="778">
        <v>386</v>
      </c>
      <c r="CU595" s="778">
        <v>360</v>
      </c>
      <c r="CV595" s="764">
        <v>401</v>
      </c>
      <c r="CW595" s="767">
        <v>345</v>
      </c>
      <c r="CX595" s="765">
        <v>377</v>
      </c>
      <c r="CY595" s="777"/>
      <c r="CZ595" s="778"/>
      <c r="DA595" s="778"/>
      <c r="DB595" s="778"/>
      <c r="DC595" s="778"/>
      <c r="DD595" s="767"/>
      <c r="DE595" s="767"/>
      <c r="DF595" s="765"/>
      <c r="DG595" s="892">
        <f t="shared" si="595"/>
        <v>230</v>
      </c>
      <c r="DH595" s="884">
        <f t="shared" si="640"/>
        <v>230</v>
      </c>
      <c r="DI595" s="883">
        <f t="shared" si="596"/>
        <v>263</v>
      </c>
      <c r="DJ595" s="884">
        <f t="shared" si="641"/>
        <v>263</v>
      </c>
      <c r="DK595" s="883">
        <f t="shared" si="597"/>
        <v>239</v>
      </c>
      <c r="DL595" s="884">
        <f t="shared" si="642"/>
        <v>239</v>
      </c>
      <c r="DM595" s="888">
        <f t="shared" si="601"/>
        <v>386</v>
      </c>
      <c r="DN595" s="886">
        <f t="shared" si="643"/>
        <v>386</v>
      </c>
      <c r="DO595" s="886">
        <f t="shared" si="602"/>
        <v>386</v>
      </c>
      <c r="DP595" s="888">
        <f t="shared" si="598"/>
        <v>360</v>
      </c>
      <c r="DQ595" s="886">
        <f t="shared" si="644"/>
        <v>360</v>
      </c>
      <c r="DR595" s="886">
        <f t="shared" si="603"/>
        <v>360</v>
      </c>
      <c r="DS595" s="888">
        <f t="shared" si="599"/>
        <v>401</v>
      </c>
      <c r="DT595" s="886">
        <f t="shared" si="645"/>
        <v>401</v>
      </c>
      <c r="DU595" s="886">
        <f t="shared" si="604"/>
        <v>401</v>
      </c>
      <c r="DV595" s="886">
        <f t="shared" si="646"/>
        <v>401</v>
      </c>
      <c r="DW595" s="888">
        <f t="shared" si="600"/>
        <v>345</v>
      </c>
      <c r="DX595" s="886">
        <f t="shared" si="647"/>
        <v>345</v>
      </c>
      <c r="DY595" s="886">
        <f t="shared" si="648"/>
        <v>345</v>
      </c>
      <c r="DZ595" s="954">
        <f t="shared" si="605"/>
        <v>377</v>
      </c>
      <c r="EA595" s="885">
        <f t="shared" si="649"/>
        <v>377</v>
      </c>
      <c r="EB595" s="885">
        <f t="shared" si="650"/>
        <v>377</v>
      </c>
      <c r="EC595" s="772">
        <v>218</v>
      </c>
      <c r="ED595" s="767">
        <v>228</v>
      </c>
      <c r="EE595" s="770">
        <v>195</v>
      </c>
      <c r="EF595" s="764">
        <v>21</v>
      </c>
      <c r="EG595" s="767">
        <v>25</v>
      </c>
      <c r="EH595" s="782">
        <v>27</v>
      </c>
      <c r="EI595" s="774">
        <f t="shared" si="651"/>
        <v>162</v>
      </c>
      <c r="EJ595" s="774">
        <f t="shared" si="652"/>
        <v>92</v>
      </c>
      <c r="EK595" s="775">
        <f t="shared" si="653"/>
        <v>155</v>
      </c>
      <c r="EL595" s="772">
        <v>67</v>
      </c>
      <c r="EM595" s="767">
        <v>59</v>
      </c>
      <c r="EN595" s="770">
        <v>74</v>
      </c>
      <c r="EO595" s="772">
        <v>61</v>
      </c>
      <c r="EP595" s="767">
        <v>59</v>
      </c>
      <c r="EQ595" s="770">
        <v>81</v>
      </c>
      <c r="ER595" s="772">
        <v>55</v>
      </c>
      <c r="ES595" s="767">
        <v>76</v>
      </c>
      <c r="ET595" s="770">
        <v>45</v>
      </c>
      <c r="EU595" s="774">
        <f t="shared" si="654"/>
        <v>203</v>
      </c>
      <c r="EV595" s="774">
        <f t="shared" si="655"/>
        <v>166</v>
      </c>
      <c r="EW595" s="775">
        <f t="shared" si="656"/>
        <v>201</v>
      </c>
      <c r="EX595" s="772">
        <v>89</v>
      </c>
      <c r="EY595" s="767">
        <v>103</v>
      </c>
      <c r="EZ595" s="770">
        <v>59</v>
      </c>
    </row>
    <row r="596" spans="1:156">
      <c r="A596" s="725" t="s">
        <v>25</v>
      </c>
      <c r="B596" s="729" t="s">
        <v>1066</v>
      </c>
      <c r="C596" s="851"/>
      <c r="D596" s="731">
        <v>233639</v>
      </c>
      <c r="E596" s="734">
        <v>9</v>
      </c>
      <c r="F596" s="762"/>
      <c r="G596" s="763"/>
      <c r="H596" s="763"/>
      <c r="I596" s="764"/>
      <c r="J596" s="764"/>
      <c r="K596" s="764"/>
      <c r="L596" s="797"/>
      <c r="M596" s="762"/>
      <c r="N596" s="763"/>
      <c r="O596" s="766"/>
      <c r="P596" s="766"/>
      <c r="Q596" s="763"/>
      <c r="R596" s="763"/>
      <c r="S596" s="763"/>
      <c r="T596" s="763"/>
      <c r="U596" s="763"/>
      <c r="V596" s="764"/>
      <c r="W596" s="767"/>
      <c r="X596" s="765"/>
      <c r="Y596" s="762"/>
      <c r="Z596" s="763"/>
      <c r="AA596" s="763"/>
      <c r="AB596" s="763"/>
      <c r="AC596" s="764"/>
      <c r="AD596" s="767"/>
      <c r="AE596" s="763"/>
      <c r="AF596" s="763"/>
      <c r="AG596" s="763"/>
      <c r="AH596" s="764"/>
      <c r="AI596" s="767"/>
      <c r="AJ596" s="765"/>
      <c r="AK596" s="892">
        <f t="shared" si="607"/>
        <v>0</v>
      </c>
      <c r="AL596" s="884">
        <f t="shared" si="608"/>
        <v>0</v>
      </c>
      <c r="AM596" s="883">
        <f t="shared" si="609"/>
        <v>0</v>
      </c>
      <c r="AN596" s="884">
        <f t="shared" si="610"/>
        <v>0</v>
      </c>
      <c r="AO596" s="883">
        <f t="shared" si="611"/>
        <v>0</v>
      </c>
      <c r="AP596" s="884">
        <f t="shared" si="612"/>
        <v>0</v>
      </c>
      <c r="AQ596" s="768">
        <f t="shared" si="613"/>
        <v>0</v>
      </c>
      <c r="AR596" s="883">
        <f t="shared" si="614"/>
        <v>0</v>
      </c>
      <c r="AS596" s="886">
        <f t="shared" si="615"/>
        <v>0</v>
      </c>
      <c r="AT596" s="888">
        <f t="shared" si="616"/>
        <v>0</v>
      </c>
      <c r="AU596" s="886">
        <f t="shared" si="617"/>
        <v>0</v>
      </c>
      <c r="AV596" s="886">
        <f t="shared" si="618"/>
        <v>0</v>
      </c>
      <c r="AW596" s="888">
        <f t="shared" si="619"/>
        <v>0</v>
      </c>
      <c r="AX596" s="886">
        <f t="shared" si="620"/>
        <v>0</v>
      </c>
      <c r="AY596" s="886">
        <f t="shared" si="621"/>
        <v>0</v>
      </c>
      <c r="AZ596" s="888">
        <f t="shared" si="622"/>
        <v>0</v>
      </c>
      <c r="BA596" s="884">
        <f t="shared" si="623"/>
        <v>0</v>
      </c>
      <c r="BB596" s="883">
        <f t="shared" si="624"/>
        <v>0</v>
      </c>
      <c r="BC596" s="884">
        <f t="shared" si="625"/>
        <v>0</v>
      </c>
      <c r="BD596" s="883">
        <f t="shared" si="626"/>
        <v>0</v>
      </c>
      <c r="BE596" s="886">
        <f t="shared" si="627"/>
        <v>0</v>
      </c>
      <c r="BF596" s="886">
        <f t="shared" si="628"/>
        <v>0</v>
      </c>
      <c r="BG596" s="888">
        <f t="shared" si="657"/>
        <v>0</v>
      </c>
      <c r="BH596" s="886">
        <f t="shared" si="629"/>
        <v>0</v>
      </c>
      <c r="BI596" s="886">
        <f t="shared" si="630"/>
        <v>0</v>
      </c>
      <c r="BJ596" s="890">
        <f t="shared" si="631"/>
        <v>0</v>
      </c>
      <c r="BK596" s="885">
        <f t="shared" si="632"/>
        <v>0</v>
      </c>
      <c r="BL596" s="885">
        <f t="shared" si="633"/>
        <v>0</v>
      </c>
      <c r="BM596" s="762"/>
      <c r="BN596" s="764"/>
      <c r="BO596" s="770"/>
      <c r="BP596" s="763"/>
      <c r="BQ596" s="764"/>
      <c r="BR596" s="770"/>
      <c r="BS596" s="768">
        <f t="shared" si="634"/>
        <v>0</v>
      </c>
      <c r="BT596" s="768">
        <f t="shared" si="635"/>
        <v>0</v>
      </c>
      <c r="BU596" s="771">
        <f t="shared" si="636"/>
        <v>0</v>
      </c>
      <c r="BV596" s="772"/>
      <c r="BW596" s="767"/>
      <c r="BX596" s="770"/>
      <c r="BY596" s="764"/>
      <c r="BZ596" s="767"/>
      <c r="CA596" s="765"/>
      <c r="CB596" s="772"/>
      <c r="CC596" s="767"/>
      <c r="CD596" s="765"/>
      <c r="CE596" s="773">
        <f t="shared" si="637"/>
        <v>0</v>
      </c>
      <c r="CF596" s="774">
        <f t="shared" si="638"/>
        <v>0</v>
      </c>
      <c r="CG596" s="775">
        <f t="shared" si="639"/>
        <v>0</v>
      </c>
      <c r="CH596" s="772"/>
      <c r="CI596" s="767"/>
      <c r="CJ596" s="727"/>
      <c r="CK596" s="1056">
        <v>383</v>
      </c>
      <c r="CL596" s="1057">
        <v>693</v>
      </c>
      <c r="CM596" s="740">
        <v>861</v>
      </c>
      <c r="CN596" s="740">
        <v>973</v>
      </c>
      <c r="CO596" s="571">
        <v>1236</v>
      </c>
      <c r="CP596" s="858">
        <v>1067</v>
      </c>
      <c r="CQ596" s="777">
        <v>219</v>
      </c>
      <c r="CR596" s="778">
        <v>224</v>
      </c>
      <c r="CS596" s="778">
        <v>233</v>
      </c>
      <c r="CT596" s="778">
        <v>374</v>
      </c>
      <c r="CU596" s="778">
        <v>446</v>
      </c>
      <c r="CV596" s="764">
        <v>517</v>
      </c>
      <c r="CW596" s="767">
        <v>540</v>
      </c>
      <c r="CX596" s="765">
        <v>328</v>
      </c>
      <c r="CY596" s="777"/>
      <c r="CZ596" s="778"/>
      <c r="DA596" s="778"/>
      <c r="DB596" s="778"/>
      <c r="DC596" s="778"/>
      <c r="DD596" s="767"/>
      <c r="DE596" s="767"/>
      <c r="DF596" s="765"/>
      <c r="DG596" s="892">
        <f t="shared" si="595"/>
        <v>219</v>
      </c>
      <c r="DH596" s="884">
        <f t="shared" si="640"/>
        <v>219</v>
      </c>
      <c r="DI596" s="883">
        <f t="shared" si="596"/>
        <v>224</v>
      </c>
      <c r="DJ596" s="884">
        <f t="shared" si="641"/>
        <v>224</v>
      </c>
      <c r="DK596" s="883">
        <f t="shared" si="597"/>
        <v>233</v>
      </c>
      <c r="DL596" s="884">
        <f t="shared" si="642"/>
        <v>233</v>
      </c>
      <c r="DM596" s="888">
        <f t="shared" si="601"/>
        <v>374</v>
      </c>
      <c r="DN596" s="886">
        <f t="shared" si="643"/>
        <v>374</v>
      </c>
      <c r="DO596" s="886">
        <f t="shared" si="602"/>
        <v>374</v>
      </c>
      <c r="DP596" s="888">
        <f t="shared" si="598"/>
        <v>446</v>
      </c>
      <c r="DQ596" s="886">
        <f t="shared" si="644"/>
        <v>446</v>
      </c>
      <c r="DR596" s="886">
        <f t="shared" si="603"/>
        <v>446</v>
      </c>
      <c r="DS596" s="888">
        <f t="shared" si="599"/>
        <v>517</v>
      </c>
      <c r="DT596" s="886">
        <f t="shared" si="645"/>
        <v>517</v>
      </c>
      <c r="DU596" s="886">
        <f t="shared" si="604"/>
        <v>517</v>
      </c>
      <c r="DV596" s="886">
        <f t="shared" si="646"/>
        <v>517</v>
      </c>
      <c r="DW596" s="888">
        <f t="shared" si="600"/>
        <v>540</v>
      </c>
      <c r="DX596" s="886">
        <f t="shared" si="647"/>
        <v>540</v>
      </c>
      <c r="DY596" s="886">
        <f t="shared" si="648"/>
        <v>540</v>
      </c>
      <c r="DZ596" s="954">
        <f t="shared" si="605"/>
        <v>328</v>
      </c>
      <c r="EA596" s="885">
        <f t="shared" si="649"/>
        <v>328</v>
      </c>
      <c r="EB596" s="885">
        <f t="shared" si="650"/>
        <v>328</v>
      </c>
      <c r="EC596" s="772">
        <v>239</v>
      </c>
      <c r="ED596" s="767">
        <v>266</v>
      </c>
      <c r="EE596" s="770">
        <v>206</v>
      </c>
      <c r="EF596" s="764">
        <v>31</v>
      </c>
      <c r="EG596" s="767">
        <v>23</v>
      </c>
      <c r="EH596" s="782">
        <v>22</v>
      </c>
      <c r="EI596" s="774">
        <f t="shared" si="651"/>
        <v>247</v>
      </c>
      <c r="EJ596" s="774">
        <f t="shared" si="652"/>
        <v>251</v>
      </c>
      <c r="EK596" s="775">
        <f t="shared" si="653"/>
        <v>100</v>
      </c>
      <c r="EL596" s="772">
        <v>53</v>
      </c>
      <c r="EM596" s="767">
        <v>120</v>
      </c>
      <c r="EN596" s="770">
        <v>65</v>
      </c>
      <c r="EO596" s="772">
        <v>62</v>
      </c>
      <c r="EP596" s="767">
        <v>73</v>
      </c>
      <c r="EQ596" s="770">
        <v>88</v>
      </c>
      <c r="ER596" s="772">
        <v>79</v>
      </c>
      <c r="ES596" s="767">
        <v>74</v>
      </c>
      <c r="ET596" s="770">
        <v>79</v>
      </c>
      <c r="EU596" s="774">
        <f t="shared" si="654"/>
        <v>180</v>
      </c>
      <c r="EV596" s="774">
        <f t="shared" si="655"/>
        <v>179</v>
      </c>
      <c r="EW596" s="775">
        <f t="shared" si="656"/>
        <v>285</v>
      </c>
      <c r="EX596" s="772">
        <v>47</v>
      </c>
      <c r="EY596" s="767">
        <v>144</v>
      </c>
      <c r="EZ596" s="770">
        <v>59</v>
      </c>
    </row>
    <row r="597" spans="1:156">
      <c r="A597" s="725" t="s">
        <v>25</v>
      </c>
      <c r="B597" s="729" t="s">
        <v>1067</v>
      </c>
      <c r="C597" s="851"/>
      <c r="D597" s="731">
        <v>233648</v>
      </c>
      <c r="E597" s="734">
        <v>9</v>
      </c>
      <c r="F597" s="762"/>
      <c r="G597" s="763"/>
      <c r="H597" s="763"/>
      <c r="I597" s="764"/>
      <c r="J597" s="764"/>
      <c r="K597" s="764"/>
      <c r="L597" s="797"/>
      <c r="M597" s="762"/>
      <c r="N597" s="763"/>
      <c r="O597" s="766"/>
      <c r="P597" s="766"/>
      <c r="Q597" s="763"/>
      <c r="R597" s="763"/>
      <c r="S597" s="763"/>
      <c r="T597" s="763"/>
      <c r="U597" s="763"/>
      <c r="V597" s="764"/>
      <c r="W597" s="767"/>
      <c r="X597" s="765"/>
      <c r="Y597" s="762"/>
      <c r="Z597" s="763"/>
      <c r="AA597" s="763"/>
      <c r="AB597" s="763"/>
      <c r="AC597" s="764"/>
      <c r="AD597" s="767"/>
      <c r="AE597" s="763"/>
      <c r="AF597" s="763"/>
      <c r="AG597" s="763"/>
      <c r="AH597" s="764"/>
      <c r="AI597" s="767"/>
      <c r="AJ597" s="765"/>
      <c r="AK597" s="892">
        <f t="shared" si="607"/>
        <v>0</v>
      </c>
      <c r="AL597" s="884">
        <f t="shared" si="608"/>
        <v>0</v>
      </c>
      <c r="AM597" s="883">
        <f t="shared" si="609"/>
        <v>0</v>
      </c>
      <c r="AN597" s="884">
        <f t="shared" si="610"/>
        <v>0</v>
      </c>
      <c r="AO597" s="883">
        <f t="shared" si="611"/>
        <v>0</v>
      </c>
      <c r="AP597" s="884">
        <f t="shared" si="612"/>
        <v>0</v>
      </c>
      <c r="AQ597" s="768">
        <f t="shared" si="613"/>
        <v>0</v>
      </c>
      <c r="AR597" s="883">
        <f t="shared" si="614"/>
        <v>0</v>
      </c>
      <c r="AS597" s="886">
        <f t="shared" si="615"/>
        <v>0</v>
      </c>
      <c r="AT597" s="888">
        <f t="shared" si="616"/>
        <v>0</v>
      </c>
      <c r="AU597" s="886">
        <f t="shared" si="617"/>
        <v>0</v>
      </c>
      <c r="AV597" s="886">
        <f t="shared" si="618"/>
        <v>0</v>
      </c>
      <c r="AW597" s="888">
        <f t="shared" si="619"/>
        <v>0</v>
      </c>
      <c r="AX597" s="886">
        <f t="shared" si="620"/>
        <v>0</v>
      </c>
      <c r="AY597" s="886">
        <f t="shared" si="621"/>
        <v>0</v>
      </c>
      <c r="AZ597" s="888">
        <f t="shared" si="622"/>
        <v>0</v>
      </c>
      <c r="BA597" s="884">
        <f t="shared" si="623"/>
        <v>0</v>
      </c>
      <c r="BB597" s="883">
        <f t="shared" si="624"/>
        <v>0</v>
      </c>
      <c r="BC597" s="884">
        <f t="shared" si="625"/>
        <v>0</v>
      </c>
      <c r="BD597" s="883">
        <f t="shared" si="626"/>
        <v>0</v>
      </c>
      <c r="BE597" s="886">
        <f t="shared" si="627"/>
        <v>0</v>
      </c>
      <c r="BF597" s="886">
        <f t="shared" si="628"/>
        <v>0</v>
      </c>
      <c r="BG597" s="888">
        <f t="shared" si="657"/>
        <v>0</v>
      </c>
      <c r="BH597" s="886">
        <f t="shared" si="629"/>
        <v>0</v>
      </c>
      <c r="BI597" s="886">
        <f t="shared" si="630"/>
        <v>0</v>
      </c>
      <c r="BJ597" s="890">
        <f t="shared" si="631"/>
        <v>0</v>
      </c>
      <c r="BK597" s="885">
        <f t="shared" si="632"/>
        <v>0</v>
      </c>
      <c r="BL597" s="885">
        <f t="shared" si="633"/>
        <v>0</v>
      </c>
      <c r="BM597" s="762"/>
      <c r="BN597" s="764"/>
      <c r="BO597" s="770"/>
      <c r="BP597" s="763"/>
      <c r="BQ597" s="764"/>
      <c r="BR597" s="770"/>
      <c r="BS597" s="768">
        <f t="shared" si="634"/>
        <v>0</v>
      </c>
      <c r="BT597" s="768">
        <f t="shared" si="635"/>
        <v>0</v>
      </c>
      <c r="BU597" s="771">
        <f t="shared" si="636"/>
        <v>0</v>
      </c>
      <c r="BV597" s="772"/>
      <c r="BW597" s="767"/>
      <c r="BX597" s="770"/>
      <c r="BY597" s="764"/>
      <c r="BZ597" s="767"/>
      <c r="CA597" s="765"/>
      <c r="CB597" s="772"/>
      <c r="CC597" s="767"/>
      <c r="CD597" s="765"/>
      <c r="CE597" s="773">
        <f t="shared" si="637"/>
        <v>0</v>
      </c>
      <c r="CF597" s="774">
        <f t="shared" si="638"/>
        <v>0</v>
      </c>
      <c r="CG597" s="775">
        <f t="shared" si="639"/>
        <v>0</v>
      </c>
      <c r="CH597" s="772"/>
      <c r="CI597" s="767"/>
      <c r="CJ597" s="727"/>
      <c r="CK597" s="1056">
        <v>533</v>
      </c>
      <c r="CL597" s="1057">
        <v>666</v>
      </c>
      <c r="CM597" s="740">
        <v>693</v>
      </c>
      <c r="CN597" s="740">
        <v>817</v>
      </c>
      <c r="CO597" s="571">
        <v>870</v>
      </c>
      <c r="CP597" s="858">
        <v>728</v>
      </c>
      <c r="CQ597" s="777">
        <v>307</v>
      </c>
      <c r="CR597" s="778">
        <v>303</v>
      </c>
      <c r="CS597" s="778">
        <v>275</v>
      </c>
      <c r="CT597" s="778">
        <v>372</v>
      </c>
      <c r="CU597" s="778">
        <v>446</v>
      </c>
      <c r="CV597" s="764">
        <v>518</v>
      </c>
      <c r="CW597" s="767">
        <v>524</v>
      </c>
      <c r="CX597" s="765">
        <v>450</v>
      </c>
      <c r="CY597" s="777"/>
      <c r="CZ597" s="778"/>
      <c r="DA597" s="778"/>
      <c r="DB597" s="778"/>
      <c r="DC597" s="778"/>
      <c r="DD597" s="767"/>
      <c r="DE597" s="767"/>
      <c r="DF597" s="765"/>
      <c r="DG597" s="892">
        <f t="shared" si="595"/>
        <v>307</v>
      </c>
      <c r="DH597" s="884">
        <f t="shared" si="640"/>
        <v>307</v>
      </c>
      <c r="DI597" s="883">
        <f t="shared" si="596"/>
        <v>303</v>
      </c>
      <c r="DJ597" s="884">
        <f t="shared" si="641"/>
        <v>303</v>
      </c>
      <c r="DK597" s="883">
        <f t="shared" si="597"/>
        <v>275</v>
      </c>
      <c r="DL597" s="884">
        <f t="shared" si="642"/>
        <v>275</v>
      </c>
      <c r="DM597" s="888">
        <f t="shared" si="601"/>
        <v>372</v>
      </c>
      <c r="DN597" s="886">
        <f t="shared" si="643"/>
        <v>372</v>
      </c>
      <c r="DO597" s="886">
        <f t="shared" si="602"/>
        <v>372</v>
      </c>
      <c r="DP597" s="888">
        <f t="shared" si="598"/>
        <v>446</v>
      </c>
      <c r="DQ597" s="886">
        <f t="shared" si="644"/>
        <v>446</v>
      </c>
      <c r="DR597" s="886">
        <f t="shared" si="603"/>
        <v>446</v>
      </c>
      <c r="DS597" s="888">
        <f t="shared" si="599"/>
        <v>518</v>
      </c>
      <c r="DT597" s="886">
        <f t="shared" si="645"/>
        <v>518</v>
      </c>
      <c r="DU597" s="886">
        <f t="shared" si="604"/>
        <v>518</v>
      </c>
      <c r="DV597" s="886">
        <f t="shared" si="646"/>
        <v>518</v>
      </c>
      <c r="DW597" s="888">
        <f t="shared" si="600"/>
        <v>524</v>
      </c>
      <c r="DX597" s="886">
        <f t="shared" si="647"/>
        <v>524</v>
      </c>
      <c r="DY597" s="886">
        <f t="shared" si="648"/>
        <v>524</v>
      </c>
      <c r="DZ597" s="954">
        <f t="shared" si="605"/>
        <v>450</v>
      </c>
      <c r="EA597" s="885">
        <f t="shared" si="649"/>
        <v>450</v>
      </c>
      <c r="EB597" s="885">
        <f t="shared" si="650"/>
        <v>450</v>
      </c>
      <c r="EC597" s="772">
        <v>266</v>
      </c>
      <c r="ED597" s="767">
        <v>253</v>
      </c>
      <c r="EE597" s="770">
        <v>237</v>
      </c>
      <c r="EF597" s="764">
        <v>25</v>
      </c>
      <c r="EG597" s="767">
        <v>18</v>
      </c>
      <c r="EH597" s="782">
        <v>18</v>
      </c>
      <c r="EI597" s="774">
        <f t="shared" si="651"/>
        <v>227</v>
      </c>
      <c r="EJ597" s="774">
        <f t="shared" si="652"/>
        <v>253</v>
      </c>
      <c r="EK597" s="775">
        <f t="shared" si="653"/>
        <v>195</v>
      </c>
      <c r="EL597" s="772">
        <v>114</v>
      </c>
      <c r="EM597" s="767">
        <v>110</v>
      </c>
      <c r="EN597" s="770">
        <v>129</v>
      </c>
      <c r="EO597" s="772">
        <v>66</v>
      </c>
      <c r="EP597" s="767">
        <v>68</v>
      </c>
      <c r="EQ597" s="770">
        <v>83</v>
      </c>
      <c r="ER597" s="772">
        <v>52</v>
      </c>
      <c r="ES597" s="767">
        <v>49</v>
      </c>
      <c r="ET597" s="770">
        <v>75</v>
      </c>
      <c r="EU597" s="774">
        <f t="shared" si="654"/>
        <v>140</v>
      </c>
      <c r="EV597" s="774">
        <f t="shared" si="655"/>
        <v>219</v>
      </c>
      <c r="EW597" s="775">
        <f t="shared" si="656"/>
        <v>231</v>
      </c>
      <c r="EX597" s="772">
        <v>72</v>
      </c>
      <c r="EY597" s="767">
        <v>155</v>
      </c>
      <c r="EZ597" s="770">
        <v>78</v>
      </c>
    </row>
    <row r="598" spans="1:156">
      <c r="A598" s="725" t="s">
        <v>25</v>
      </c>
      <c r="B598" s="729" t="s">
        <v>1068</v>
      </c>
      <c r="C598" s="831"/>
      <c r="D598" s="731">
        <v>233949</v>
      </c>
      <c r="E598" s="734">
        <v>9</v>
      </c>
      <c r="F598" s="762"/>
      <c r="G598" s="763"/>
      <c r="H598" s="763"/>
      <c r="I598" s="764"/>
      <c r="J598" s="764"/>
      <c r="K598" s="764"/>
      <c r="L598" s="797"/>
      <c r="M598" s="762"/>
      <c r="N598" s="763"/>
      <c r="O598" s="766"/>
      <c r="P598" s="766"/>
      <c r="Q598" s="763"/>
      <c r="R598" s="763"/>
      <c r="S598" s="763"/>
      <c r="T598" s="763"/>
      <c r="U598" s="763"/>
      <c r="V598" s="764"/>
      <c r="W598" s="767"/>
      <c r="X598" s="765"/>
      <c r="Y598" s="762"/>
      <c r="Z598" s="763"/>
      <c r="AA598" s="763"/>
      <c r="AB598" s="763"/>
      <c r="AC598" s="764"/>
      <c r="AD598" s="767"/>
      <c r="AE598" s="763"/>
      <c r="AF598" s="763"/>
      <c r="AG598" s="763"/>
      <c r="AH598" s="764"/>
      <c r="AI598" s="767"/>
      <c r="AJ598" s="765"/>
      <c r="AK598" s="892">
        <f t="shared" si="607"/>
        <v>0</v>
      </c>
      <c r="AL598" s="884">
        <f t="shared" si="608"/>
        <v>0</v>
      </c>
      <c r="AM598" s="883">
        <f t="shared" si="609"/>
        <v>0</v>
      </c>
      <c r="AN598" s="884">
        <f t="shared" si="610"/>
        <v>0</v>
      </c>
      <c r="AO598" s="883">
        <f t="shared" si="611"/>
        <v>0</v>
      </c>
      <c r="AP598" s="884">
        <f t="shared" si="612"/>
        <v>0</v>
      </c>
      <c r="AQ598" s="768">
        <f t="shared" si="613"/>
        <v>0</v>
      </c>
      <c r="AR598" s="883">
        <f t="shared" si="614"/>
        <v>0</v>
      </c>
      <c r="AS598" s="886">
        <f t="shared" si="615"/>
        <v>0</v>
      </c>
      <c r="AT598" s="888">
        <f t="shared" si="616"/>
        <v>0</v>
      </c>
      <c r="AU598" s="886">
        <f t="shared" si="617"/>
        <v>0</v>
      </c>
      <c r="AV598" s="886">
        <f t="shared" si="618"/>
        <v>0</v>
      </c>
      <c r="AW598" s="888">
        <f t="shared" si="619"/>
        <v>0</v>
      </c>
      <c r="AX598" s="886">
        <f t="shared" si="620"/>
        <v>0</v>
      </c>
      <c r="AY598" s="886">
        <f t="shared" si="621"/>
        <v>0</v>
      </c>
      <c r="AZ598" s="888">
        <f t="shared" si="622"/>
        <v>0</v>
      </c>
      <c r="BA598" s="884">
        <f t="shared" si="623"/>
        <v>0</v>
      </c>
      <c r="BB598" s="883">
        <f t="shared" si="624"/>
        <v>0</v>
      </c>
      <c r="BC598" s="884">
        <f t="shared" si="625"/>
        <v>0</v>
      </c>
      <c r="BD598" s="883">
        <f t="shared" si="626"/>
        <v>0</v>
      </c>
      <c r="BE598" s="886">
        <f t="shared" si="627"/>
        <v>0</v>
      </c>
      <c r="BF598" s="886">
        <f t="shared" si="628"/>
        <v>0</v>
      </c>
      <c r="BG598" s="888">
        <f t="shared" si="657"/>
        <v>0</v>
      </c>
      <c r="BH598" s="886">
        <f t="shared" si="629"/>
        <v>0</v>
      </c>
      <c r="BI598" s="886">
        <f t="shared" si="630"/>
        <v>0</v>
      </c>
      <c r="BJ598" s="890">
        <f t="shared" si="631"/>
        <v>0</v>
      </c>
      <c r="BK598" s="885">
        <f t="shared" si="632"/>
        <v>0</v>
      </c>
      <c r="BL598" s="885">
        <f t="shared" si="633"/>
        <v>0</v>
      </c>
      <c r="BM598" s="762"/>
      <c r="BN598" s="764"/>
      <c r="BO598" s="770"/>
      <c r="BP598" s="763"/>
      <c r="BQ598" s="764"/>
      <c r="BR598" s="770"/>
      <c r="BS598" s="768">
        <f t="shared" si="634"/>
        <v>0</v>
      </c>
      <c r="BT598" s="768">
        <f t="shared" si="635"/>
        <v>0</v>
      </c>
      <c r="BU598" s="771">
        <f t="shared" si="636"/>
        <v>0</v>
      </c>
      <c r="BV598" s="772"/>
      <c r="BW598" s="767"/>
      <c r="BX598" s="770"/>
      <c r="BY598" s="764"/>
      <c r="BZ598" s="767"/>
      <c r="CA598" s="765"/>
      <c r="CB598" s="772"/>
      <c r="CC598" s="767"/>
      <c r="CD598" s="765"/>
      <c r="CE598" s="773">
        <f t="shared" si="637"/>
        <v>0</v>
      </c>
      <c r="CF598" s="774">
        <f t="shared" si="638"/>
        <v>0</v>
      </c>
      <c r="CG598" s="775">
        <f t="shared" si="639"/>
        <v>0</v>
      </c>
      <c r="CH598" s="772"/>
      <c r="CI598" s="767"/>
      <c r="CJ598" s="727"/>
      <c r="CK598" s="1056">
        <v>1304</v>
      </c>
      <c r="CL598" s="1057">
        <v>1646</v>
      </c>
      <c r="CM598" s="740">
        <v>1915</v>
      </c>
      <c r="CN598" s="740">
        <v>1821</v>
      </c>
      <c r="CO598" s="571">
        <v>1955</v>
      </c>
      <c r="CP598" s="858">
        <v>1873</v>
      </c>
      <c r="CQ598" s="777">
        <v>433</v>
      </c>
      <c r="CR598" s="778">
        <v>422</v>
      </c>
      <c r="CS598" s="778">
        <v>414</v>
      </c>
      <c r="CT598" s="778">
        <v>619</v>
      </c>
      <c r="CU598" s="778">
        <v>410</v>
      </c>
      <c r="CV598" s="764">
        <v>871</v>
      </c>
      <c r="CW598" s="767">
        <v>937</v>
      </c>
      <c r="CX598" s="765">
        <v>412</v>
      </c>
      <c r="CY598" s="777"/>
      <c r="CZ598" s="778"/>
      <c r="DA598" s="778"/>
      <c r="DB598" s="778"/>
      <c r="DC598" s="778"/>
      <c r="DD598" s="767"/>
      <c r="DE598" s="767"/>
      <c r="DF598" s="765"/>
      <c r="DG598" s="892">
        <f t="shared" ref="DG598:DG627" si="658">IF(CQ598&gt;0,CQ598-CY598,)</f>
        <v>433</v>
      </c>
      <c r="DH598" s="884">
        <f t="shared" si="640"/>
        <v>433</v>
      </c>
      <c r="DI598" s="883">
        <f t="shared" ref="DI598:DI627" si="659">IF(CR598&gt;0,CR598-CZ598,)</f>
        <v>422</v>
      </c>
      <c r="DJ598" s="884">
        <f t="shared" si="641"/>
        <v>422</v>
      </c>
      <c r="DK598" s="883">
        <f t="shared" ref="DK598:DK627" si="660">IF(CS598&gt;0,CS598-DA598,)</f>
        <v>414</v>
      </c>
      <c r="DL598" s="884">
        <f t="shared" si="642"/>
        <v>414</v>
      </c>
      <c r="DM598" s="888">
        <f t="shared" si="601"/>
        <v>619</v>
      </c>
      <c r="DN598" s="886">
        <f t="shared" si="643"/>
        <v>619</v>
      </c>
      <c r="DO598" s="886">
        <f t="shared" si="602"/>
        <v>619</v>
      </c>
      <c r="DP598" s="888">
        <f t="shared" ref="DP598:DP627" si="661">IF(CU598&gt;0,CU598-DC598,)</f>
        <v>410</v>
      </c>
      <c r="DQ598" s="886">
        <f t="shared" si="644"/>
        <v>410</v>
      </c>
      <c r="DR598" s="886">
        <f t="shared" si="603"/>
        <v>410</v>
      </c>
      <c r="DS598" s="888">
        <f t="shared" ref="DS598:DS627" si="662">IF(CV598&gt;0,CV598-DD598,)</f>
        <v>871</v>
      </c>
      <c r="DT598" s="886">
        <f t="shared" si="645"/>
        <v>871</v>
      </c>
      <c r="DU598" s="886">
        <f t="shared" si="604"/>
        <v>871</v>
      </c>
      <c r="DV598" s="886">
        <f t="shared" si="646"/>
        <v>871</v>
      </c>
      <c r="DW598" s="888">
        <f t="shared" ref="DW598:DW627" si="663">IF(CW598&gt;0,CW598-DE598,)</f>
        <v>937</v>
      </c>
      <c r="DX598" s="886">
        <f t="shared" si="647"/>
        <v>937</v>
      </c>
      <c r="DY598" s="886">
        <f t="shared" si="648"/>
        <v>937</v>
      </c>
      <c r="DZ598" s="954">
        <f t="shared" si="605"/>
        <v>412</v>
      </c>
      <c r="EA598" s="885">
        <f t="shared" si="649"/>
        <v>412</v>
      </c>
      <c r="EB598" s="885">
        <f t="shared" si="650"/>
        <v>412</v>
      </c>
      <c r="EC598" s="772">
        <v>491</v>
      </c>
      <c r="ED598" s="767">
        <v>569</v>
      </c>
      <c r="EE598" s="770">
        <v>212</v>
      </c>
      <c r="EF598" s="764">
        <v>62</v>
      </c>
      <c r="EG598" s="767">
        <v>54</v>
      </c>
      <c r="EH598" s="782">
        <v>16</v>
      </c>
      <c r="EI598" s="774">
        <f t="shared" si="651"/>
        <v>318</v>
      </c>
      <c r="EJ598" s="774">
        <f t="shared" si="652"/>
        <v>314</v>
      </c>
      <c r="EK598" s="775">
        <f t="shared" si="653"/>
        <v>184</v>
      </c>
      <c r="EL598" s="772">
        <v>84</v>
      </c>
      <c r="EM598" s="767">
        <v>103</v>
      </c>
      <c r="EN598" s="770">
        <v>145</v>
      </c>
      <c r="EO598" s="772">
        <v>73</v>
      </c>
      <c r="EP598" s="767">
        <v>131</v>
      </c>
      <c r="EQ598" s="770">
        <v>66</v>
      </c>
      <c r="ER598" s="772">
        <v>33</v>
      </c>
      <c r="ES598" s="767">
        <v>140</v>
      </c>
      <c r="ET598" s="770">
        <v>81</v>
      </c>
      <c r="EU598" s="774">
        <f t="shared" si="654"/>
        <v>429</v>
      </c>
      <c r="EV598" s="774">
        <f t="shared" si="655"/>
        <v>36</v>
      </c>
      <c r="EW598" s="775">
        <f t="shared" si="656"/>
        <v>579</v>
      </c>
      <c r="EX598" s="772">
        <v>102</v>
      </c>
      <c r="EY598" s="767">
        <v>138</v>
      </c>
      <c r="EZ598" s="770">
        <v>84</v>
      </c>
    </row>
    <row r="599" spans="1:156">
      <c r="A599" s="725" t="s">
        <v>25</v>
      </c>
      <c r="B599" s="718" t="s">
        <v>1077</v>
      </c>
      <c r="C599" s="852" t="s">
        <v>1078</v>
      </c>
      <c r="D599" s="731">
        <v>234377</v>
      </c>
      <c r="E599" s="733">
        <v>9</v>
      </c>
      <c r="F599" s="762"/>
      <c r="G599" s="763"/>
      <c r="H599" s="763"/>
      <c r="I599" s="764"/>
      <c r="J599" s="764"/>
      <c r="K599" s="764"/>
      <c r="L599" s="797"/>
      <c r="M599" s="762"/>
      <c r="N599" s="763"/>
      <c r="O599" s="766"/>
      <c r="P599" s="766"/>
      <c r="Q599" s="763"/>
      <c r="R599" s="763"/>
      <c r="S599" s="763"/>
      <c r="T599" s="763"/>
      <c r="U599" s="763"/>
      <c r="V599" s="764"/>
      <c r="W599" s="767"/>
      <c r="X599" s="765"/>
      <c r="Y599" s="762"/>
      <c r="Z599" s="763"/>
      <c r="AA599" s="763"/>
      <c r="AB599" s="763"/>
      <c r="AC599" s="764"/>
      <c r="AD599" s="767"/>
      <c r="AE599" s="763"/>
      <c r="AF599" s="763"/>
      <c r="AG599" s="763"/>
      <c r="AH599" s="764"/>
      <c r="AI599" s="767"/>
      <c r="AJ599" s="765"/>
      <c r="AK599" s="892">
        <f t="shared" si="607"/>
        <v>0</v>
      </c>
      <c r="AL599" s="884">
        <f t="shared" si="608"/>
        <v>0</v>
      </c>
      <c r="AM599" s="883">
        <f t="shared" si="609"/>
        <v>0</v>
      </c>
      <c r="AN599" s="884">
        <f t="shared" si="610"/>
        <v>0</v>
      </c>
      <c r="AO599" s="883">
        <f t="shared" si="611"/>
        <v>0</v>
      </c>
      <c r="AP599" s="884">
        <f t="shared" si="612"/>
        <v>0</v>
      </c>
      <c r="AQ599" s="768">
        <f t="shared" si="613"/>
        <v>0</v>
      </c>
      <c r="AR599" s="883">
        <f t="shared" si="614"/>
        <v>0</v>
      </c>
      <c r="AS599" s="886">
        <f t="shared" si="615"/>
        <v>0</v>
      </c>
      <c r="AT599" s="888">
        <f t="shared" si="616"/>
        <v>0</v>
      </c>
      <c r="AU599" s="886">
        <f t="shared" si="617"/>
        <v>0</v>
      </c>
      <c r="AV599" s="886">
        <f t="shared" si="618"/>
        <v>0</v>
      </c>
      <c r="AW599" s="888">
        <f t="shared" si="619"/>
        <v>0</v>
      </c>
      <c r="AX599" s="886">
        <f t="shared" si="620"/>
        <v>0</v>
      </c>
      <c r="AY599" s="886">
        <f t="shared" si="621"/>
        <v>0</v>
      </c>
      <c r="AZ599" s="888">
        <f t="shared" si="622"/>
        <v>0</v>
      </c>
      <c r="BA599" s="884">
        <f t="shared" si="623"/>
        <v>0</v>
      </c>
      <c r="BB599" s="883">
        <f t="shared" si="624"/>
        <v>0</v>
      </c>
      <c r="BC599" s="884">
        <f t="shared" si="625"/>
        <v>0</v>
      </c>
      <c r="BD599" s="883">
        <f t="shared" si="626"/>
        <v>0</v>
      </c>
      <c r="BE599" s="886">
        <f t="shared" si="627"/>
        <v>0</v>
      </c>
      <c r="BF599" s="886">
        <f t="shared" si="628"/>
        <v>0</v>
      </c>
      <c r="BG599" s="888">
        <f t="shared" si="657"/>
        <v>0</v>
      </c>
      <c r="BH599" s="886">
        <f t="shared" si="629"/>
        <v>0</v>
      </c>
      <c r="BI599" s="886">
        <f t="shared" si="630"/>
        <v>0</v>
      </c>
      <c r="BJ599" s="890">
        <f t="shared" si="631"/>
        <v>0</v>
      </c>
      <c r="BK599" s="885">
        <f t="shared" si="632"/>
        <v>0</v>
      </c>
      <c r="BL599" s="885">
        <f t="shared" si="633"/>
        <v>0</v>
      </c>
      <c r="BM599" s="762"/>
      <c r="BN599" s="764"/>
      <c r="BO599" s="770"/>
      <c r="BP599" s="763"/>
      <c r="BQ599" s="764"/>
      <c r="BR599" s="770"/>
      <c r="BS599" s="768">
        <f t="shared" si="634"/>
        <v>0</v>
      </c>
      <c r="BT599" s="768">
        <f t="shared" si="635"/>
        <v>0</v>
      </c>
      <c r="BU599" s="771">
        <f t="shared" si="636"/>
        <v>0</v>
      </c>
      <c r="BV599" s="772"/>
      <c r="BW599" s="767"/>
      <c r="BX599" s="770"/>
      <c r="BY599" s="764"/>
      <c r="BZ599" s="767"/>
      <c r="CA599" s="765"/>
      <c r="CB599" s="772"/>
      <c r="CC599" s="767"/>
      <c r="CD599" s="765"/>
      <c r="CE599" s="773">
        <f t="shared" si="637"/>
        <v>0</v>
      </c>
      <c r="CF599" s="774">
        <f t="shared" si="638"/>
        <v>0</v>
      </c>
      <c r="CG599" s="775">
        <f t="shared" si="639"/>
        <v>0</v>
      </c>
      <c r="CH599" s="772"/>
      <c r="CI599" s="767"/>
      <c r="CJ599" s="727"/>
      <c r="CK599" s="1056">
        <v>217</v>
      </c>
      <c r="CL599" s="1057">
        <v>515</v>
      </c>
      <c r="CM599" s="740">
        <v>618</v>
      </c>
      <c r="CN599" s="740">
        <v>762</v>
      </c>
      <c r="CO599" s="571">
        <v>896</v>
      </c>
      <c r="CP599" s="858">
        <v>899</v>
      </c>
      <c r="CQ599" s="777">
        <v>148</v>
      </c>
      <c r="CR599" s="778">
        <v>140</v>
      </c>
      <c r="CS599" s="778">
        <v>86</v>
      </c>
      <c r="CT599" s="778">
        <v>277</v>
      </c>
      <c r="CU599" s="778">
        <v>359</v>
      </c>
      <c r="CV599" s="764">
        <v>475</v>
      </c>
      <c r="CW599" s="767">
        <v>501</v>
      </c>
      <c r="CX599" s="765">
        <v>462</v>
      </c>
      <c r="CY599" s="777"/>
      <c r="CZ599" s="778"/>
      <c r="DA599" s="778"/>
      <c r="DB599" s="778"/>
      <c r="DC599" s="778"/>
      <c r="DD599" s="767"/>
      <c r="DE599" s="767"/>
      <c r="DF599" s="765"/>
      <c r="DG599" s="892">
        <f t="shared" si="658"/>
        <v>148</v>
      </c>
      <c r="DH599" s="884">
        <f t="shared" si="640"/>
        <v>148</v>
      </c>
      <c r="DI599" s="883">
        <f t="shared" si="659"/>
        <v>140</v>
      </c>
      <c r="DJ599" s="884">
        <f t="shared" si="641"/>
        <v>140</v>
      </c>
      <c r="DK599" s="883">
        <f t="shared" si="660"/>
        <v>86</v>
      </c>
      <c r="DL599" s="884">
        <f t="shared" si="642"/>
        <v>86</v>
      </c>
      <c r="DM599" s="888">
        <f t="shared" si="601"/>
        <v>277</v>
      </c>
      <c r="DN599" s="886">
        <f t="shared" si="643"/>
        <v>277</v>
      </c>
      <c r="DO599" s="886">
        <f t="shared" si="602"/>
        <v>277</v>
      </c>
      <c r="DP599" s="888">
        <f t="shared" si="661"/>
        <v>359</v>
      </c>
      <c r="DQ599" s="886">
        <f t="shared" si="644"/>
        <v>359</v>
      </c>
      <c r="DR599" s="886">
        <f t="shared" si="603"/>
        <v>359</v>
      </c>
      <c r="DS599" s="888">
        <f t="shared" si="662"/>
        <v>475</v>
      </c>
      <c r="DT599" s="886">
        <f t="shared" si="645"/>
        <v>475</v>
      </c>
      <c r="DU599" s="886">
        <f t="shared" si="604"/>
        <v>475</v>
      </c>
      <c r="DV599" s="886">
        <f t="shared" si="646"/>
        <v>475</v>
      </c>
      <c r="DW599" s="888">
        <f t="shared" si="663"/>
        <v>501</v>
      </c>
      <c r="DX599" s="886">
        <f t="shared" si="647"/>
        <v>501</v>
      </c>
      <c r="DY599" s="886">
        <f t="shared" si="648"/>
        <v>501</v>
      </c>
      <c r="DZ599" s="954">
        <f t="shared" si="605"/>
        <v>462</v>
      </c>
      <c r="EA599" s="885">
        <f t="shared" si="649"/>
        <v>462</v>
      </c>
      <c r="EB599" s="885">
        <f t="shared" si="650"/>
        <v>462</v>
      </c>
      <c r="EC599" s="772">
        <v>296</v>
      </c>
      <c r="ED599" s="767">
        <v>292</v>
      </c>
      <c r="EE599" s="770">
        <v>239</v>
      </c>
      <c r="EF599" s="764">
        <v>23</v>
      </c>
      <c r="EG599" s="767">
        <v>16</v>
      </c>
      <c r="EH599" s="782">
        <v>26</v>
      </c>
      <c r="EI599" s="774">
        <f t="shared" si="651"/>
        <v>156</v>
      </c>
      <c r="EJ599" s="774">
        <f t="shared" si="652"/>
        <v>193</v>
      </c>
      <c r="EK599" s="775">
        <f t="shared" si="653"/>
        <v>197</v>
      </c>
      <c r="EL599" s="772">
        <v>97</v>
      </c>
      <c r="EM599" s="767">
        <v>125</v>
      </c>
      <c r="EN599" s="770">
        <v>134</v>
      </c>
      <c r="EO599" s="772">
        <v>44</v>
      </c>
      <c r="EP599" s="767">
        <v>60</v>
      </c>
      <c r="EQ599" s="770">
        <v>71</v>
      </c>
      <c r="ER599" s="772">
        <v>32</v>
      </c>
      <c r="ES599" s="767">
        <v>58</v>
      </c>
      <c r="ET599" s="770">
        <v>66</v>
      </c>
      <c r="EU599" s="774">
        <f t="shared" si="654"/>
        <v>104</v>
      </c>
      <c r="EV599" s="774">
        <f t="shared" si="655"/>
        <v>116</v>
      </c>
      <c r="EW599" s="775">
        <f t="shared" si="656"/>
        <v>204</v>
      </c>
      <c r="EX599" s="772">
        <v>63</v>
      </c>
      <c r="EY599" s="767">
        <v>195</v>
      </c>
      <c r="EZ599" s="770">
        <v>29</v>
      </c>
    </row>
    <row r="600" spans="1:156">
      <c r="A600" s="725" t="s">
        <v>25</v>
      </c>
      <c r="B600" s="718" t="s">
        <v>1069</v>
      </c>
      <c r="C600" s="831"/>
      <c r="D600" s="731">
        <v>231873</v>
      </c>
      <c r="E600" s="734">
        <v>10</v>
      </c>
      <c r="F600" s="762"/>
      <c r="G600" s="763"/>
      <c r="H600" s="763"/>
      <c r="I600" s="764"/>
      <c r="J600" s="764"/>
      <c r="K600" s="764"/>
      <c r="L600" s="797"/>
      <c r="M600" s="762"/>
      <c r="N600" s="763"/>
      <c r="O600" s="766"/>
      <c r="P600" s="766"/>
      <c r="Q600" s="763"/>
      <c r="R600" s="763"/>
      <c r="S600" s="763"/>
      <c r="T600" s="763"/>
      <c r="U600" s="763"/>
      <c r="V600" s="764"/>
      <c r="W600" s="767"/>
      <c r="X600" s="765"/>
      <c r="Y600" s="762"/>
      <c r="Z600" s="763"/>
      <c r="AA600" s="763"/>
      <c r="AB600" s="763"/>
      <c r="AC600" s="764"/>
      <c r="AD600" s="767"/>
      <c r="AE600" s="763"/>
      <c r="AF600" s="763"/>
      <c r="AG600" s="763"/>
      <c r="AH600" s="764"/>
      <c r="AI600" s="767"/>
      <c r="AJ600" s="765"/>
      <c r="AK600" s="892">
        <f t="shared" si="607"/>
        <v>0</v>
      </c>
      <c r="AL600" s="884">
        <f t="shared" si="608"/>
        <v>0</v>
      </c>
      <c r="AM600" s="883">
        <f t="shared" si="609"/>
        <v>0</v>
      </c>
      <c r="AN600" s="884">
        <f t="shared" si="610"/>
        <v>0</v>
      </c>
      <c r="AO600" s="883">
        <f t="shared" si="611"/>
        <v>0</v>
      </c>
      <c r="AP600" s="884">
        <f t="shared" si="612"/>
        <v>0</v>
      </c>
      <c r="AQ600" s="768">
        <f t="shared" si="613"/>
        <v>0</v>
      </c>
      <c r="AR600" s="883">
        <f t="shared" si="614"/>
        <v>0</v>
      </c>
      <c r="AS600" s="886">
        <f t="shared" si="615"/>
        <v>0</v>
      </c>
      <c r="AT600" s="888">
        <f t="shared" si="616"/>
        <v>0</v>
      </c>
      <c r="AU600" s="886">
        <f t="shared" si="617"/>
        <v>0</v>
      </c>
      <c r="AV600" s="886">
        <f t="shared" si="618"/>
        <v>0</v>
      </c>
      <c r="AW600" s="888">
        <f t="shared" si="619"/>
        <v>0</v>
      </c>
      <c r="AX600" s="886">
        <f t="shared" si="620"/>
        <v>0</v>
      </c>
      <c r="AY600" s="886">
        <f t="shared" si="621"/>
        <v>0</v>
      </c>
      <c r="AZ600" s="888">
        <f t="shared" si="622"/>
        <v>0</v>
      </c>
      <c r="BA600" s="884">
        <f t="shared" si="623"/>
        <v>0</v>
      </c>
      <c r="BB600" s="883">
        <f t="shared" si="624"/>
        <v>0</v>
      </c>
      <c r="BC600" s="884">
        <f t="shared" si="625"/>
        <v>0</v>
      </c>
      <c r="BD600" s="883">
        <f t="shared" si="626"/>
        <v>0</v>
      </c>
      <c r="BE600" s="886">
        <f t="shared" si="627"/>
        <v>0</v>
      </c>
      <c r="BF600" s="886">
        <f t="shared" si="628"/>
        <v>0</v>
      </c>
      <c r="BG600" s="888">
        <f t="shared" si="657"/>
        <v>0</v>
      </c>
      <c r="BH600" s="886">
        <f t="shared" si="629"/>
        <v>0</v>
      </c>
      <c r="BI600" s="886">
        <f t="shared" si="630"/>
        <v>0</v>
      </c>
      <c r="BJ600" s="890">
        <f t="shared" si="631"/>
        <v>0</v>
      </c>
      <c r="BK600" s="885">
        <f t="shared" si="632"/>
        <v>0</v>
      </c>
      <c r="BL600" s="885">
        <f t="shared" si="633"/>
        <v>0</v>
      </c>
      <c r="BM600" s="762"/>
      <c r="BN600" s="764"/>
      <c r="BO600" s="770"/>
      <c r="BP600" s="763"/>
      <c r="BQ600" s="764"/>
      <c r="BR600" s="770"/>
      <c r="BS600" s="768">
        <f t="shared" si="634"/>
        <v>0</v>
      </c>
      <c r="BT600" s="768">
        <f t="shared" si="635"/>
        <v>0</v>
      </c>
      <c r="BU600" s="771">
        <f t="shared" si="636"/>
        <v>0</v>
      </c>
      <c r="BV600" s="772"/>
      <c r="BW600" s="767"/>
      <c r="BX600" s="770"/>
      <c r="BY600" s="764"/>
      <c r="BZ600" s="767"/>
      <c r="CA600" s="765"/>
      <c r="CB600" s="772"/>
      <c r="CC600" s="767"/>
      <c r="CD600" s="765"/>
      <c r="CE600" s="773">
        <f t="shared" si="637"/>
        <v>0</v>
      </c>
      <c r="CF600" s="774">
        <f t="shared" si="638"/>
        <v>0</v>
      </c>
      <c r="CG600" s="775">
        <f t="shared" si="639"/>
        <v>0</v>
      </c>
      <c r="CH600" s="772"/>
      <c r="CI600" s="767"/>
      <c r="CJ600" s="727"/>
      <c r="CK600" s="1056">
        <v>150</v>
      </c>
      <c r="CL600" s="1057">
        <v>279</v>
      </c>
      <c r="CM600" s="740">
        <v>300</v>
      </c>
      <c r="CN600" s="740">
        <v>323</v>
      </c>
      <c r="CO600" s="571">
        <v>319</v>
      </c>
      <c r="CP600" s="858">
        <v>335</v>
      </c>
      <c r="CQ600" s="777">
        <v>139</v>
      </c>
      <c r="CR600" s="778">
        <v>111</v>
      </c>
      <c r="CS600" s="778">
        <v>86</v>
      </c>
      <c r="CT600" s="778">
        <v>167</v>
      </c>
      <c r="CU600" s="778">
        <v>690</v>
      </c>
      <c r="CV600" s="764">
        <v>192</v>
      </c>
      <c r="CW600" s="767">
        <v>160</v>
      </c>
      <c r="CX600" s="765">
        <v>892</v>
      </c>
      <c r="CY600" s="777"/>
      <c r="CZ600" s="778"/>
      <c r="DA600" s="778"/>
      <c r="DB600" s="778"/>
      <c r="DC600" s="778"/>
      <c r="DD600" s="767"/>
      <c r="DE600" s="767"/>
      <c r="DF600" s="765"/>
      <c r="DG600" s="892">
        <f t="shared" si="658"/>
        <v>139</v>
      </c>
      <c r="DH600" s="884">
        <f t="shared" si="640"/>
        <v>139</v>
      </c>
      <c r="DI600" s="883">
        <f t="shared" si="659"/>
        <v>111</v>
      </c>
      <c r="DJ600" s="884">
        <f t="shared" si="641"/>
        <v>111</v>
      </c>
      <c r="DK600" s="883">
        <f t="shared" si="660"/>
        <v>86</v>
      </c>
      <c r="DL600" s="884">
        <f t="shared" si="642"/>
        <v>86</v>
      </c>
      <c r="DM600" s="888">
        <f t="shared" si="601"/>
        <v>167</v>
      </c>
      <c r="DN600" s="886">
        <f t="shared" si="643"/>
        <v>167</v>
      </c>
      <c r="DO600" s="886">
        <f t="shared" si="602"/>
        <v>167</v>
      </c>
      <c r="DP600" s="888">
        <f t="shared" si="661"/>
        <v>690</v>
      </c>
      <c r="DQ600" s="886">
        <f t="shared" si="644"/>
        <v>690</v>
      </c>
      <c r="DR600" s="886">
        <f t="shared" si="603"/>
        <v>690</v>
      </c>
      <c r="DS600" s="888">
        <f t="shared" si="662"/>
        <v>192</v>
      </c>
      <c r="DT600" s="886">
        <f t="shared" si="645"/>
        <v>192</v>
      </c>
      <c r="DU600" s="886">
        <f t="shared" si="604"/>
        <v>192</v>
      </c>
      <c r="DV600" s="886">
        <f t="shared" si="646"/>
        <v>192</v>
      </c>
      <c r="DW600" s="888">
        <f t="shared" si="663"/>
        <v>160</v>
      </c>
      <c r="DX600" s="886">
        <f t="shared" si="647"/>
        <v>160</v>
      </c>
      <c r="DY600" s="886">
        <f t="shared" si="648"/>
        <v>160</v>
      </c>
      <c r="DZ600" s="954">
        <f t="shared" si="605"/>
        <v>892</v>
      </c>
      <c r="EA600" s="885">
        <f t="shared" si="649"/>
        <v>892</v>
      </c>
      <c r="EB600" s="885">
        <f t="shared" si="650"/>
        <v>892</v>
      </c>
      <c r="EC600" s="772">
        <v>110</v>
      </c>
      <c r="ED600" s="767">
        <v>82</v>
      </c>
      <c r="EE600" s="770">
        <v>546</v>
      </c>
      <c r="EF600" s="764">
        <v>17</v>
      </c>
      <c r="EG600" s="767">
        <v>10</v>
      </c>
      <c r="EH600" s="782">
        <v>62</v>
      </c>
      <c r="EI600" s="774">
        <f t="shared" si="651"/>
        <v>65</v>
      </c>
      <c r="EJ600" s="774">
        <f t="shared" si="652"/>
        <v>68</v>
      </c>
      <c r="EK600" s="775">
        <f t="shared" si="653"/>
        <v>284</v>
      </c>
      <c r="EL600" s="772">
        <v>81</v>
      </c>
      <c r="EM600" s="767">
        <v>47</v>
      </c>
      <c r="EN600" s="770">
        <v>164</v>
      </c>
      <c r="EO600" s="772">
        <v>109</v>
      </c>
      <c r="EP600" s="767">
        <v>17</v>
      </c>
      <c r="EQ600" s="770">
        <v>158</v>
      </c>
      <c r="ER600" s="772">
        <v>11</v>
      </c>
      <c r="ES600" s="767">
        <v>29</v>
      </c>
      <c r="ET600" s="770">
        <v>179</v>
      </c>
      <c r="EU600" s="774">
        <f t="shared" si="654"/>
        <v>-34</v>
      </c>
      <c r="EV600" s="774">
        <f t="shared" si="655"/>
        <v>597</v>
      </c>
      <c r="EW600" s="775">
        <f t="shared" si="656"/>
        <v>-309</v>
      </c>
      <c r="EX600" s="772">
        <v>106</v>
      </c>
      <c r="EY600" s="767">
        <v>71</v>
      </c>
      <c r="EZ600" s="770">
        <v>109</v>
      </c>
    </row>
    <row r="601" spans="1:156">
      <c r="A601" s="725" t="s">
        <v>25</v>
      </c>
      <c r="B601" s="729" t="s">
        <v>1070</v>
      </c>
      <c r="C601" s="831"/>
      <c r="D601" s="731">
        <v>232052</v>
      </c>
      <c r="E601" s="734">
        <v>10</v>
      </c>
      <c r="F601" s="762"/>
      <c r="G601" s="763"/>
      <c r="H601" s="763"/>
      <c r="I601" s="764"/>
      <c r="J601" s="764"/>
      <c r="K601" s="764"/>
      <c r="L601" s="797"/>
      <c r="M601" s="762"/>
      <c r="N601" s="763"/>
      <c r="O601" s="766"/>
      <c r="P601" s="766"/>
      <c r="Q601" s="763"/>
      <c r="R601" s="763"/>
      <c r="S601" s="763"/>
      <c r="T601" s="763"/>
      <c r="U601" s="763"/>
      <c r="V601" s="764"/>
      <c r="W601" s="767"/>
      <c r="X601" s="765"/>
      <c r="Y601" s="762"/>
      <c r="Z601" s="763"/>
      <c r="AA601" s="763"/>
      <c r="AB601" s="763"/>
      <c r="AC601" s="764"/>
      <c r="AD601" s="767"/>
      <c r="AE601" s="763"/>
      <c r="AF601" s="763"/>
      <c r="AG601" s="763"/>
      <c r="AH601" s="764"/>
      <c r="AI601" s="767"/>
      <c r="AJ601" s="765"/>
      <c r="AK601" s="892">
        <f t="shared" si="607"/>
        <v>0</v>
      </c>
      <c r="AL601" s="884">
        <f t="shared" si="608"/>
        <v>0</v>
      </c>
      <c r="AM601" s="883">
        <f t="shared" si="609"/>
        <v>0</v>
      </c>
      <c r="AN601" s="884">
        <f t="shared" si="610"/>
        <v>0</v>
      </c>
      <c r="AO601" s="883">
        <f t="shared" si="611"/>
        <v>0</v>
      </c>
      <c r="AP601" s="884">
        <f t="shared" si="612"/>
        <v>0</v>
      </c>
      <c r="AQ601" s="768">
        <f t="shared" si="613"/>
        <v>0</v>
      </c>
      <c r="AR601" s="883">
        <f t="shared" si="614"/>
        <v>0</v>
      </c>
      <c r="AS601" s="886">
        <f t="shared" si="615"/>
        <v>0</v>
      </c>
      <c r="AT601" s="888">
        <f t="shared" si="616"/>
        <v>0</v>
      </c>
      <c r="AU601" s="886">
        <f t="shared" si="617"/>
        <v>0</v>
      </c>
      <c r="AV601" s="886">
        <f t="shared" si="618"/>
        <v>0</v>
      </c>
      <c r="AW601" s="888">
        <f t="shared" si="619"/>
        <v>0</v>
      </c>
      <c r="AX601" s="886">
        <f t="shared" si="620"/>
        <v>0</v>
      </c>
      <c r="AY601" s="886">
        <f t="shared" si="621"/>
        <v>0</v>
      </c>
      <c r="AZ601" s="888">
        <f t="shared" si="622"/>
        <v>0</v>
      </c>
      <c r="BA601" s="884">
        <f t="shared" si="623"/>
        <v>0</v>
      </c>
      <c r="BB601" s="883">
        <f t="shared" si="624"/>
        <v>0</v>
      </c>
      <c r="BC601" s="884">
        <f t="shared" si="625"/>
        <v>0</v>
      </c>
      <c r="BD601" s="883">
        <f t="shared" si="626"/>
        <v>0</v>
      </c>
      <c r="BE601" s="886">
        <f t="shared" si="627"/>
        <v>0</v>
      </c>
      <c r="BF601" s="886">
        <f t="shared" si="628"/>
        <v>0</v>
      </c>
      <c r="BG601" s="888">
        <f t="shared" si="657"/>
        <v>0</v>
      </c>
      <c r="BH601" s="886">
        <f t="shared" si="629"/>
        <v>0</v>
      </c>
      <c r="BI601" s="886">
        <f t="shared" si="630"/>
        <v>0</v>
      </c>
      <c r="BJ601" s="890">
        <f t="shared" si="631"/>
        <v>0</v>
      </c>
      <c r="BK601" s="885">
        <f t="shared" si="632"/>
        <v>0</v>
      </c>
      <c r="BL601" s="885">
        <f t="shared" si="633"/>
        <v>0</v>
      </c>
      <c r="BM601" s="762"/>
      <c r="BN601" s="764"/>
      <c r="BO601" s="770"/>
      <c r="BP601" s="763"/>
      <c r="BQ601" s="764"/>
      <c r="BR601" s="770"/>
      <c r="BS601" s="768">
        <f t="shared" si="634"/>
        <v>0</v>
      </c>
      <c r="BT601" s="768">
        <f t="shared" si="635"/>
        <v>0</v>
      </c>
      <c r="BU601" s="771">
        <f t="shared" si="636"/>
        <v>0</v>
      </c>
      <c r="BV601" s="772"/>
      <c r="BW601" s="767"/>
      <c r="BX601" s="770"/>
      <c r="BY601" s="764"/>
      <c r="BZ601" s="767"/>
      <c r="CA601" s="765"/>
      <c r="CB601" s="772"/>
      <c r="CC601" s="767"/>
      <c r="CD601" s="765"/>
      <c r="CE601" s="773">
        <f t="shared" si="637"/>
        <v>0</v>
      </c>
      <c r="CF601" s="774">
        <f t="shared" si="638"/>
        <v>0</v>
      </c>
      <c r="CG601" s="775">
        <f t="shared" si="639"/>
        <v>0</v>
      </c>
      <c r="CH601" s="772"/>
      <c r="CI601" s="767"/>
      <c r="CJ601" s="723"/>
      <c r="CK601" s="1056">
        <v>160</v>
      </c>
      <c r="CL601" s="1057">
        <v>217</v>
      </c>
      <c r="CM601" s="740">
        <v>211</v>
      </c>
      <c r="CN601" s="740">
        <v>212</v>
      </c>
      <c r="CO601" s="571">
        <v>230</v>
      </c>
      <c r="CP601" s="858">
        <v>236</v>
      </c>
      <c r="CQ601" s="777">
        <v>65</v>
      </c>
      <c r="CR601" s="778">
        <v>73</v>
      </c>
      <c r="CS601" s="778">
        <v>69</v>
      </c>
      <c r="CT601" s="778">
        <v>94</v>
      </c>
      <c r="CU601" s="778">
        <v>175</v>
      </c>
      <c r="CV601" s="764">
        <v>105</v>
      </c>
      <c r="CW601" s="767">
        <v>113</v>
      </c>
      <c r="CX601" s="765">
        <v>173</v>
      </c>
      <c r="CY601" s="777"/>
      <c r="CZ601" s="778"/>
      <c r="DA601" s="778"/>
      <c r="DB601" s="778"/>
      <c r="DC601" s="778"/>
      <c r="DD601" s="767"/>
      <c r="DE601" s="767"/>
      <c r="DF601" s="765"/>
      <c r="DG601" s="892">
        <f t="shared" si="658"/>
        <v>65</v>
      </c>
      <c r="DH601" s="884">
        <f t="shared" si="640"/>
        <v>65</v>
      </c>
      <c r="DI601" s="883">
        <f t="shared" si="659"/>
        <v>73</v>
      </c>
      <c r="DJ601" s="884">
        <f t="shared" si="641"/>
        <v>73</v>
      </c>
      <c r="DK601" s="883">
        <f t="shared" si="660"/>
        <v>69</v>
      </c>
      <c r="DL601" s="884">
        <f t="shared" si="642"/>
        <v>69</v>
      </c>
      <c r="DM601" s="888">
        <f t="shared" si="601"/>
        <v>94</v>
      </c>
      <c r="DN601" s="886">
        <f t="shared" si="643"/>
        <v>94</v>
      </c>
      <c r="DO601" s="886">
        <f t="shared" si="602"/>
        <v>94</v>
      </c>
      <c r="DP601" s="888">
        <f t="shared" si="661"/>
        <v>175</v>
      </c>
      <c r="DQ601" s="886">
        <f t="shared" si="644"/>
        <v>175</v>
      </c>
      <c r="DR601" s="886">
        <f t="shared" si="603"/>
        <v>175</v>
      </c>
      <c r="DS601" s="888">
        <f t="shared" si="662"/>
        <v>105</v>
      </c>
      <c r="DT601" s="886">
        <f t="shared" si="645"/>
        <v>105</v>
      </c>
      <c r="DU601" s="886">
        <f t="shared" si="604"/>
        <v>105</v>
      </c>
      <c r="DV601" s="886">
        <f t="shared" si="646"/>
        <v>105</v>
      </c>
      <c r="DW601" s="888">
        <f t="shared" si="663"/>
        <v>113</v>
      </c>
      <c r="DX601" s="886">
        <f t="shared" si="647"/>
        <v>113</v>
      </c>
      <c r="DY601" s="886">
        <f t="shared" si="648"/>
        <v>113</v>
      </c>
      <c r="DZ601" s="954">
        <f t="shared" si="605"/>
        <v>173</v>
      </c>
      <c r="EA601" s="885">
        <f t="shared" si="649"/>
        <v>173</v>
      </c>
      <c r="EB601" s="885">
        <f t="shared" si="650"/>
        <v>173</v>
      </c>
      <c r="EC601" s="772">
        <v>63</v>
      </c>
      <c r="ED601" s="767">
        <v>69</v>
      </c>
      <c r="EE601" s="770">
        <v>96</v>
      </c>
      <c r="EF601" s="764">
        <v>5</v>
      </c>
      <c r="EG601" s="767">
        <v>9</v>
      </c>
      <c r="EH601" s="782">
        <v>11</v>
      </c>
      <c r="EI601" s="774">
        <f t="shared" si="651"/>
        <v>37</v>
      </c>
      <c r="EJ601" s="774">
        <f t="shared" si="652"/>
        <v>35</v>
      </c>
      <c r="EK601" s="775">
        <f t="shared" si="653"/>
        <v>66</v>
      </c>
      <c r="EL601" s="772">
        <v>33</v>
      </c>
      <c r="EM601" s="767">
        <v>19</v>
      </c>
      <c r="EN601" s="770">
        <v>54</v>
      </c>
      <c r="EO601" s="772">
        <v>21</v>
      </c>
      <c r="EP601" s="767">
        <v>13</v>
      </c>
      <c r="EQ601" s="770">
        <v>25</v>
      </c>
      <c r="ER601" s="772">
        <v>24</v>
      </c>
      <c r="ES601" s="767">
        <v>16</v>
      </c>
      <c r="ET601" s="770">
        <v>34</v>
      </c>
      <c r="EU601" s="774">
        <f t="shared" si="654"/>
        <v>16</v>
      </c>
      <c r="EV601" s="774">
        <f t="shared" si="655"/>
        <v>127</v>
      </c>
      <c r="EW601" s="775">
        <f t="shared" si="656"/>
        <v>-8</v>
      </c>
      <c r="EX601" s="772">
        <v>55</v>
      </c>
      <c r="EY601" s="767">
        <v>31</v>
      </c>
      <c r="EZ601" s="770">
        <v>39</v>
      </c>
    </row>
    <row r="602" spans="1:156">
      <c r="A602" s="725" t="s">
        <v>25</v>
      </c>
      <c r="B602" s="718" t="s">
        <v>1071</v>
      </c>
      <c r="C602" s="831" t="s">
        <v>527</v>
      </c>
      <c r="D602" s="731">
        <v>232788</v>
      </c>
      <c r="E602" s="734">
        <v>10</v>
      </c>
      <c r="F602" s="762"/>
      <c r="G602" s="763"/>
      <c r="H602" s="763"/>
      <c r="I602" s="764"/>
      <c r="J602" s="764"/>
      <c r="K602" s="764"/>
      <c r="L602" s="797"/>
      <c r="M602" s="762"/>
      <c r="N602" s="763"/>
      <c r="O602" s="766"/>
      <c r="P602" s="766"/>
      <c r="Q602" s="763"/>
      <c r="R602" s="763"/>
      <c r="S602" s="763"/>
      <c r="T602" s="763"/>
      <c r="U602" s="763"/>
      <c r="V602" s="764"/>
      <c r="W602" s="767"/>
      <c r="X602" s="765"/>
      <c r="Y602" s="762"/>
      <c r="Z602" s="763"/>
      <c r="AA602" s="763"/>
      <c r="AB602" s="763"/>
      <c r="AC602" s="764"/>
      <c r="AD602" s="767"/>
      <c r="AE602" s="763"/>
      <c r="AF602" s="763"/>
      <c r="AG602" s="763"/>
      <c r="AH602" s="764"/>
      <c r="AI602" s="767"/>
      <c r="AJ602" s="765"/>
      <c r="AK602" s="892">
        <f t="shared" si="607"/>
        <v>0</v>
      </c>
      <c r="AL602" s="884">
        <f t="shared" si="608"/>
        <v>0</v>
      </c>
      <c r="AM602" s="883">
        <f t="shared" si="609"/>
        <v>0</v>
      </c>
      <c r="AN602" s="884">
        <f t="shared" si="610"/>
        <v>0</v>
      </c>
      <c r="AO602" s="883">
        <f t="shared" si="611"/>
        <v>0</v>
      </c>
      <c r="AP602" s="884">
        <f t="shared" si="612"/>
        <v>0</v>
      </c>
      <c r="AQ602" s="768">
        <f t="shared" si="613"/>
        <v>0</v>
      </c>
      <c r="AR602" s="883">
        <f t="shared" si="614"/>
        <v>0</v>
      </c>
      <c r="AS602" s="886">
        <f t="shared" si="615"/>
        <v>0</v>
      </c>
      <c r="AT602" s="888">
        <f t="shared" si="616"/>
        <v>0</v>
      </c>
      <c r="AU602" s="886">
        <f t="shared" si="617"/>
        <v>0</v>
      </c>
      <c r="AV602" s="886">
        <f t="shared" si="618"/>
        <v>0</v>
      </c>
      <c r="AW602" s="888">
        <f t="shared" si="619"/>
        <v>0</v>
      </c>
      <c r="AX602" s="886">
        <f t="shared" si="620"/>
        <v>0</v>
      </c>
      <c r="AY602" s="886">
        <f t="shared" si="621"/>
        <v>0</v>
      </c>
      <c r="AZ602" s="888">
        <f t="shared" si="622"/>
        <v>0</v>
      </c>
      <c r="BA602" s="884">
        <f t="shared" si="623"/>
        <v>0</v>
      </c>
      <c r="BB602" s="883">
        <f t="shared" si="624"/>
        <v>0</v>
      </c>
      <c r="BC602" s="884">
        <f t="shared" si="625"/>
        <v>0</v>
      </c>
      <c r="BD602" s="883">
        <f t="shared" si="626"/>
        <v>0</v>
      </c>
      <c r="BE602" s="886">
        <f t="shared" si="627"/>
        <v>0</v>
      </c>
      <c r="BF602" s="886">
        <f t="shared" si="628"/>
        <v>0</v>
      </c>
      <c r="BG602" s="888">
        <f t="shared" si="657"/>
        <v>0</v>
      </c>
      <c r="BH602" s="886">
        <f t="shared" si="629"/>
        <v>0</v>
      </c>
      <c r="BI602" s="886">
        <f t="shared" si="630"/>
        <v>0</v>
      </c>
      <c r="BJ602" s="890">
        <f t="shared" si="631"/>
        <v>0</v>
      </c>
      <c r="BK602" s="885">
        <f t="shared" si="632"/>
        <v>0</v>
      </c>
      <c r="BL602" s="885">
        <f t="shared" si="633"/>
        <v>0</v>
      </c>
      <c r="BM602" s="762"/>
      <c r="BN602" s="764"/>
      <c r="BO602" s="770"/>
      <c r="BP602" s="763"/>
      <c r="BQ602" s="764"/>
      <c r="BR602" s="770"/>
      <c r="BS602" s="768">
        <f t="shared" si="634"/>
        <v>0</v>
      </c>
      <c r="BT602" s="768">
        <f t="shared" si="635"/>
        <v>0</v>
      </c>
      <c r="BU602" s="771">
        <f t="shared" si="636"/>
        <v>0</v>
      </c>
      <c r="BV602" s="772"/>
      <c r="BW602" s="767"/>
      <c r="BX602" s="770"/>
      <c r="BY602" s="764"/>
      <c r="BZ602" s="767"/>
      <c r="CA602" s="765"/>
      <c r="CB602" s="772"/>
      <c r="CC602" s="767"/>
      <c r="CD602" s="765"/>
      <c r="CE602" s="773">
        <f t="shared" si="637"/>
        <v>0</v>
      </c>
      <c r="CF602" s="774">
        <f t="shared" si="638"/>
        <v>0</v>
      </c>
      <c r="CG602" s="775">
        <f t="shared" si="639"/>
        <v>0</v>
      </c>
      <c r="CH602" s="772"/>
      <c r="CI602" s="767"/>
      <c r="CJ602" s="723"/>
      <c r="CK602" s="1056">
        <v>521</v>
      </c>
      <c r="CL602" s="1057">
        <v>703</v>
      </c>
      <c r="CM602" s="740">
        <v>671</v>
      </c>
      <c r="CN602" s="740">
        <v>692</v>
      </c>
      <c r="CO602" s="571">
        <v>751</v>
      </c>
      <c r="CP602" s="858">
        <v>818</v>
      </c>
      <c r="CQ602" s="777">
        <v>290</v>
      </c>
      <c r="CR602" s="778">
        <v>261</v>
      </c>
      <c r="CS602" s="778">
        <v>224</v>
      </c>
      <c r="CT602" s="778">
        <v>411</v>
      </c>
      <c r="CU602" s="778">
        <v>380</v>
      </c>
      <c r="CV602" s="764">
        <v>453</v>
      </c>
      <c r="CW602" s="767">
        <v>458</v>
      </c>
      <c r="CX602" s="765">
        <v>114</v>
      </c>
      <c r="CY602" s="777"/>
      <c r="CZ602" s="778"/>
      <c r="DA602" s="778"/>
      <c r="DB602" s="778"/>
      <c r="DC602" s="778"/>
      <c r="DD602" s="767"/>
      <c r="DE602" s="767"/>
      <c r="DF602" s="765"/>
      <c r="DG602" s="892">
        <f t="shared" si="658"/>
        <v>290</v>
      </c>
      <c r="DH602" s="884">
        <f t="shared" si="640"/>
        <v>290</v>
      </c>
      <c r="DI602" s="883">
        <f t="shared" si="659"/>
        <v>261</v>
      </c>
      <c r="DJ602" s="884">
        <f t="shared" si="641"/>
        <v>261</v>
      </c>
      <c r="DK602" s="883">
        <f t="shared" si="660"/>
        <v>224</v>
      </c>
      <c r="DL602" s="884">
        <f t="shared" si="642"/>
        <v>224</v>
      </c>
      <c r="DM602" s="888">
        <f t="shared" si="601"/>
        <v>411</v>
      </c>
      <c r="DN602" s="886">
        <f t="shared" si="643"/>
        <v>411</v>
      </c>
      <c r="DO602" s="886">
        <f t="shared" si="602"/>
        <v>411</v>
      </c>
      <c r="DP602" s="888">
        <f t="shared" si="661"/>
        <v>380</v>
      </c>
      <c r="DQ602" s="886">
        <f t="shared" si="644"/>
        <v>380</v>
      </c>
      <c r="DR602" s="886">
        <f t="shared" si="603"/>
        <v>380</v>
      </c>
      <c r="DS602" s="888">
        <f t="shared" si="662"/>
        <v>453</v>
      </c>
      <c r="DT602" s="886">
        <f t="shared" si="645"/>
        <v>453</v>
      </c>
      <c r="DU602" s="886">
        <f t="shared" si="604"/>
        <v>453</v>
      </c>
      <c r="DV602" s="886">
        <f t="shared" si="646"/>
        <v>453</v>
      </c>
      <c r="DW602" s="888">
        <f t="shared" si="663"/>
        <v>458</v>
      </c>
      <c r="DX602" s="886">
        <f t="shared" si="647"/>
        <v>458</v>
      </c>
      <c r="DY602" s="886">
        <f t="shared" si="648"/>
        <v>458</v>
      </c>
      <c r="DZ602" s="954">
        <f t="shared" si="605"/>
        <v>114</v>
      </c>
      <c r="EA602" s="885">
        <f t="shared" si="649"/>
        <v>114</v>
      </c>
      <c r="EB602" s="885">
        <f t="shared" si="650"/>
        <v>114</v>
      </c>
      <c r="EC602" s="772">
        <v>243</v>
      </c>
      <c r="ED602" s="767">
        <v>241</v>
      </c>
      <c r="EE602" s="770">
        <v>62</v>
      </c>
      <c r="EF602" s="764">
        <v>20</v>
      </c>
      <c r="EG602" s="767">
        <v>13</v>
      </c>
      <c r="EH602" s="782">
        <v>8</v>
      </c>
      <c r="EI602" s="774">
        <f t="shared" si="651"/>
        <v>190</v>
      </c>
      <c r="EJ602" s="774">
        <f t="shared" si="652"/>
        <v>204</v>
      </c>
      <c r="EK602" s="775">
        <f t="shared" si="653"/>
        <v>44</v>
      </c>
      <c r="EL602" s="772">
        <v>25</v>
      </c>
      <c r="EM602" s="767">
        <v>72</v>
      </c>
      <c r="EN602" s="770">
        <v>23</v>
      </c>
      <c r="EO602" s="772">
        <v>8</v>
      </c>
      <c r="EP602" s="767">
        <v>72</v>
      </c>
      <c r="EQ602" s="770">
        <v>20</v>
      </c>
      <c r="ER602" s="772">
        <v>14</v>
      </c>
      <c r="ES602" s="767">
        <v>36</v>
      </c>
      <c r="ET602" s="770">
        <v>19</v>
      </c>
      <c r="EU602" s="774">
        <f t="shared" si="654"/>
        <v>364</v>
      </c>
      <c r="EV602" s="774">
        <f t="shared" si="655"/>
        <v>200</v>
      </c>
      <c r="EW602" s="775">
        <f t="shared" si="656"/>
        <v>391</v>
      </c>
      <c r="EX602" s="772">
        <v>21</v>
      </c>
      <c r="EY602" s="767">
        <v>145</v>
      </c>
      <c r="EZ602" s="770">
        <v>25</v>
      </c>
    </row>
    <row r="603" spans="1:156">
      <c r="A603" s="725" t="s">
        <v>25</v>
      </c>
      <c r="B603" s="729" t="s">
        <v>1073</v>
      </c>
      <c r="C603" s="831"/>
      <c r="D603" s="731">
        <v>233037</v>
      </c>
      <c r="E603" s="734">
        <v>10</v>
      </c>
      <c r="F603" s="762"/>
      <c r="G603" s="763"/>
      <c r="H603" s="763"/>
      <c r="I603" s="764"/>
      <c r="J603" s="764"/>
      <c r="K603" s="764"/>
      <c r="L603" s="797"/>
      <c r="M603" s="762"/>
      <c r="N603" s="763"/>
      <c r="O603" s="766"/>
      <c r="P603" s="766"/>
      <c r="Q603" s="763"/>
      <c r="R603" s="763"/>
      <c r="S603" s="763"/>
      <c r="T603" s="763"/>
      <c r="U603" s="763"/>
      <c r="V603" s="764"/>
      <c r="W603" s="767"/>
      <c r="X603" s="765"/>
      <c r="Y603" s="762"/>
      <c r="Z603" s="763"/>
      <c r="AA603" s="763"/>
      <c r="AB603" s="763"/>
      <c r="AC603" s="764"/>
      <c r="AD603" s="767"/>
      <c r="AE603" s="763"/>
      <c r="AF603" s="763"/>
      <c r="AG603" s="763"/>
      <c r="AH603" s="764"/>
      <c r="AI603" s="767"/>
      <c r="AJ603" s="765"/>
      <c r="AK603" s="892">
        <f t="shared" si="607"/>
        <v>0</v>
      </c>
      <c r="AL603" s="884">
        <f t="shared" si="608"/>
        <v>0</v>
      </c>
      <c r="AM603" s="883">
        <f t="shared" si="609"/>
        <v>0</v>
      </c>
      <c r="AN603" s="884">
        <f t="shared" si="610"/>
        <v>0</v>
      </c>
      <c r="AO603" s="883">
        <f t="shared" si="611"/>
        <v>0</v>
      </c>
      <c r="AP603" s="884">
        <f t="shared" si="612"/>
        <v>0</v>
      </c>
      <c r="AQ603" s="768">
        <f t="shared" si="613"/>
        <v>0</v>
      </c>
      <c r="AR603" s="883">
        <f t="shared" si="614"/>
        <v>0</v>
      </c>
      <c r="AS603" s="886">
        <f t="shared" si="615"/>
        <v>0</v>
      </c>
      <c r="AT603" s="888">
        <f t="shared" si="616"/>
        <v>0</v>
      </c>
      <c r="AU603" s="886">
        <f t="shared" si="617"/>
        <v>0</v>
      </c>
      <c r="AV603" s="886">
        <f t="shared" si="618"/>
        <v>0</v>
      </c>
      <c r="AW603" s="888">
        <f t="shared" si="619"/>
        <v>0</v>
      </c>
      <c r="AX603" s="886">
        <f t="shared" si="620"/>
        <v>0</v>
      </c>
      <c r="AY603" s="886">
        <f t="shared" si="621"/>
        <v>0</v>
      </c>
      <c r="AZ603" s="888">
        <f t="shared" si="622"/>
        <v>0</v>
      </c>
      <c r="BA603" s="884">
        <f t="shared" si="623"/>
        <v>0</v>
      </c>
      <c r="BB603" s="883">
        <f t="shared" si="624"/>
        <v>0</v>
      </c>
      <c r="BC603" s="884">
        <f t="shared" si="625"/>
        <v>0</v>
      </c>
      <c r="BD603" s="883">
        <f t="shared" si="626"/>
        <v>0</v>
      </c>
      <c r="BE603" s="886">
        <f t="shared" si="627"/>
        <v>0</v>
      </c>
      <c r="BF603" s="886">
        <f t="shared" si="628"/>
        <v>0</v>
      </c>
      <c r="BG603" s="888">
        <f t="shared" si="657"/>
        <v>0</v>
      </c>
      <c r="BH603" s="886">
        <f t="shared" si="629"/>
        <v>0</v>
      </c>
      <c r="BI603" s="886">
        <f t="shared" si="630"/>
        <v>0</v>
      </c>
      <c r="BJ603" s="890">
        <f t="shared" si="631"/>
        <v>0</v>
      </c>
      <c r="BK603" s="885">
        <f t="shared" si="632"/>
        <v>0</v>
      </c>
      <c r="BL603" s="885">
        <f t="shared" si="633"/>
        <v>0</v>
      </c>
      <c r="BM603" s="762"/>
      <c r="BN603" s="764"/>
      <c r="BO603" s="770"/>
      <c r="BP603" s="763"/>
      <c r="BQ603" s="764"/>
      <c r="BR603" s="770"/>
      <c r="BS603" s="768">
        <f t="shared" si="634"/>
        <v>0</v>
      </c>
      <c r="BT603" s="768">
        <f t="shared" si="635"/>
        <v>0</v>
      </c>
      <c r="BU603" s="771">
        <f t="shared" si="636"/>
        <v>0</v>
      </c>
      <c r="BV603" s="772"/>
      <c r="BW603" s="767"/>
      <c r="BX603" s="770"/>
      <c r="BY603" s="764"/>
      <c r="BZ603" s="767"/>
      <c r="CA603" s="765"/>
      <c r="CB603" s="772"/>
      <c r="CC603" s="767"/>
      <c r="CD603" s="765"/>
      <c r="CE603" s="773">
        <f t="shared" si="637"/>
        <v>0</v>
      </c>
      <c r="CF603" s="774">
        <f t="shared" si="638"/>
        <v>0</v>
      </c>
      <c r="CG603" s="775">
        <f t="shared" si="639"/>
        <v>0</v>
      </c>
      <c r="CH603" s="772"/>
      <c r="CI603" s="767"/>
      <c r="CJ603" s="727"/>
      <c r="CK603" s="1056">
        <v>268</v>
      </c>
      <c r="CL603" s="1057">
        <v>310</v>
      </c>
      <c r="CM603" s="740">
        <v>349</v>
      </c>
      <c r="CN603" s="740">
        <v>343</v>
      </c>
      <c r="CO603" s="571">
        <v>399</v>
      </c>
      <c r="CP603" s="858">
        <v>363</v>
      </c>
      <c r="CQ603" s="777">
        <v>148</v>
      </c>
      <c r="CR603" s="778">
        <v>102</v>
      </c>
      <c r="CS603" s="778">
        <v>98</v>
      </c>
      <c r="CT603" s="778">
        <v>136</v>
      </c>
      <c r="CU603" s="778">
        <v>167</v>
      </c>
      <c r="CV603" s="764">
        <v>148</v>
      </c>
      <c r="CW603" s="767">
        <v>144</v>
      </c>
      <c r="CX603" s="765">
        <v>149</v>
      </c>
      <c r="CY603" s="777"/>
      <c r="CZ603" s="778"/>
      <c r="DA603" s="778"/>
      <c r="DB603" s="778"/>
      <c r="DC603" s="778"/>
      <c r="DD603" s="767"/>
      <c r="DE603" s="767"/>
      <c r="DF603" s="765"/>
      <c r="DG603" s="892">
        <f t="shared" si="658"/>
        <v>148</v>
      </c>
      <c r="DH603" s="884">
        <f t="shared" si="640"/>
        <v>148</v>
      </c>
      <c r="DI603" s="883">
        <f t="shared" si="659"/>
        <v>102</v>
      </c>
      <c r="DJ603" s="884">
        <f t="shared" si="641"/>
        <v>102</v>
      </c>
      <c r="DK603" s="883">
        <f t="shared" si="660"/>
        <v>98</v>
      </c>
      <c r="DL603" s="884">
        <f t="shared" si="642"/>
        <v>98</v>
      </c>
      <c r="DM603" s="888">
        <f t="shared" ref="DM603:DM627" si="664">IF(CT603&gt;0,CT603-DB603,)</f>
        <v>136</v>
      </c>
      <c r="DN603" s="886">
        <f t="shared" si="643"/>
        <v>136</v>
      </c>
      <c r="DO603" s="886">
        <f t="shared" si="602"/>
        <v>136</v>
      </c>
      <c r="DP603" s="888">
        <f t="shared" si="661"/>
        <v>167</v>
      </c>
      <c r="DQ603" s="886">
        <f t="shared" si="644"/>
        <v>167</v>
      </c>
      <c r="DR603" s="886">
        <f t="shared" si="603"/>
        <v>167</v>
      </c>
      <c r="DS603" s="888">
        <f t="shared" si="662"/>
        <v>148</v>
      </c>
      <c r="DT603" s="886">
        <f t="shared" si="645"/>
        <v>148</v>
      </c>
      <c r="DU603" s="886">
        <f t="shared" si="604"/>
        <v>148</v>
      </c>
      <c r="DV603" s="886">
        <f t="shared" si="646"/>
        <v>148</v>
      </c>
      <c r="DW603" s="888">
        <f t="shared" si="663"/>
        <v>144</v>
      </c>
      <c r="DX603" s="886">
        <f t="shared" si="647"/>
        <v>144</v>
      </c>
      <c r="DY603" s="886">
        <f t="shared" si="648"/>
        <v>144</v>
      </c>
      <c r="DZ603" s="954">
        <f t="shared" si="605"/>
        <v>149</v>
      </c>
      <c r="EA603" s="885">
        <f t="shared" si="649"/>
        <v>149</v>
      </c>
      <c r="EB603" s="885">
        <f t="shared" si="650"/>
        <v>149</v>
      </c>
      <c r="EC603" s="772">
        <v>71</v>
      </c>
      <c r="ED603" s="767">
        <v>69</v>
      </c>
      <c r="EE603" s="770">
        <v>73</v>
      </c>
      <c r="EF603" s="764">
        <v>11</v>
      </c>
      <c r="EG603" s="767">
        <v>7</v>
      </c>
      <c r="EH603" s="782">
        <v>8</v>
      </c>
      <c r="EI603" s="774">
        <f t="shared" si="651"/>
        <v>66</v>
      </c>
      <c r="EJ603" s="774">
        <f t="shared" si="652"/>
        <v>68</v>
      </c>
      <c r="EK603" s="775">
        <f t="shared" si="653"/>
        <v>68</v>
      </c>
      <c r="EL603" s="772">
        <v>32</v>
      </c>
      <c r="EM603" s="767">
        <v>27</v>
      </c>
      <c r="EN603" s="770">
        <v>37</v>
      </c>
      <c r="EO603" s="772">
        <v>20</v>
      </c>
      <c r="EP603" s="767">
        <v>26</v>
      </c>
      <c r="EQ603" s="770">
        <v>9</v>
      </c>
      <c r="ER603" s="772">
        <v>20</v>
      </c>
      <c r="ES603" s="767">
        <v>20</v>
      </c>
      <c r="ET603" s="770">
        <v>18</v>
      </c>
      <c r="EU603" s="774">
        <f t="shared" si="654"/>
        <v>64</v>
      </c>
      <c r="EV603" s="774">
        <f t="shared" si="655"/>
        <v>94</v>
      </c>
      <c r="EW603" s="775">
        <f t="shared" si="656"/>
        <v>84</v>
      </c>
      <c r="EX603" s="772">
        <v>32</v>
      </c>
      <c r="EY603" s="767">
        <v>36</v>
      </c>
      <c r="EZ603" s="770">
        <v>18</v>
      </c>
    </row>
    <row r="604" spans="1:156">
      <c r="A604" s="725" t="s">
        <v>25</v>
      </c>
      <c r="B604" s="729" t="s">
        <v>1074</v>
      </c>
      <c r="C604" s="831" t="s">
        <v>631</v>
      </c>
      <c r="D604" s="731">
        <v>233310</v>
      </c>
      <c r="E604" s="734">
        <v>10</v>
      </c>
      <c r="F604" s="762"/>
      <c r="G604" s="763"/>
      <c r="H604" s="763"/>
      <c r="I604" s="764"/>
      <c r="J604" s="764"/>
      <c r="K604" s="764"/>
      <c r="L604" s="797"/>
      <c r="M604" s="762"/>
      <c r="N604" s="763"/>
      <c r="O604" s="766"/>
      <c r="P604" s="766"/>
      <c r="Q604" s="763"/>
      <c r="R604" s="763"/>
      <c r="S604" s="763"/>
      <c r="T604" s="763"/>
      <c r="U604" s="763"/>
      <c r="V604" s="764"/>
      <c r="W604" s="767"/>
      <c r="X604" s="765"/>
      <c r="Y604" s="762"/>
      <c r="Z604" s="763"/>
      <c r="AA604" s="763"/>
      <c r="AB604" s="763"/>
      <c r="AC604" s="764"/>
      <c r="AD604" s="767"/>
      <c r="AE604" s="763"/>
      <c r="AF604" s="763"/>
      <c r="AG604" s="763"/>
      <c r="AH604" s="764"/>
      <c r="AI604" s="767"/>
      <c r="AJ604" s="765"/>
      <c r="AK604" s="892">
        <f t="shared" si="607"/>
        <v>0</v>
      </c>
      <c r="AL604" s="884">
        <f t="shared" si="608"/>
        <v>0</v>
      </c>
      <c r="AM604" s="883">
        <f t="shared" si="609"/>
        <v>0</v>
      </c>
      <c r="AN604" s="884">
        <f t="shared" si="610"/>
        <v>0</v>
      </c>
      <c r="AO604" s="883">
        <f t="shared" si="611"/>
        <v>0</v>
      </c>
      <c r="AP604" s="884">
        <f t="shared" si="612"/>
        <v>0</v>
      </c>
      <c r="AQ604" s="768">
        <f t="shared" si="613"/>
        <v>0</v>
      </c>
      <c r="AR604" s="883">
        <f t="shared" si="614"/>
        <v>0</v>
      </c>
      <c r="AS604" s="886">
        <f t="shared" si="615"/>
        <v>0</v>
      </c>
      <c r="AT604" s="888">
        <f t="shared" si="616"/>
        <v>0</v>
      </c>
      <c r="AU604" s="886">
        <f t="shared" si="617"/>
        <v>0</v>
      </c>
      <c r="AV604" s="886">
        <f t="shared" si="618"/>
        <v>0</v>
      </c>
      <c r="AW604" s="888">
        <f t="shared" si="619"/>
        <v>0</v>
      </c>
      <c r="AX604" s="886">
        <f t="shared" si="620"/>
        <v>0</v>
      </c>
      <c r="AY604" s="886">
        <f t="shared" si="621"/>
        <v>0</v>
      </c>
      <c r="AZ604" s="888">
        <f t="shared" si="622"/>
        <v>0</v>
      </c>
      <c r="BA604" s="884">
        <f t="shared" si="623"/>
        <v>0</v>
      </c>
      <c r="BB604" s="883">
        <f t="shared" si="624"/>
        <v>0</v>
      </c>
      <c r="BC604" s="884">
        <f t="shared" si="625"/>
        <v>0</v>
      </c>
      <c r="BD604" s="883">
        <f t="shared" si="626"/>
        <v>0</v>
      </c>
      <c r="BE604" s="886">
        <f t="shared" si="627"/>
        <v>0</v>
      </c>
      <c r="BF604" s="886">
        <f t="shared" si="628"/>
        <v>0</v>
      </c>
      <c r="BG604" s="888">
        <f t="shared" si="657"/>
        <v>0</v>
      </c>
      <c r="BH604" s="886">
        <f t="shared" si="629"/>
        <v>0</v>
      </c>
      <c r="BI604" s="886">
        <f t="shared" si="630"/>
        <v>0</v>
      </c>
      <c r="BJ604" s="890">
        <f t="shared" si="631"/>
        <v>0</v>
      </c>
      <c r="BK604" s="885">
        <f t="shared" si="632"/>
        <v>0</v>
      </c>
      <c r="BL604" s="885">
        <f t="shared" si="633"/>
        <v>0</v>
      </c>
      <c r="BM604" s="762"/>
      <c r="BN604" s="764"/>
      <c r="BO604" s="770"/>
      <c r="BP604" s="763"/>
      <c r="BQ604" s="764"/>
      <c r="BR604" s="770"/>
      <c r="BS604" s="768">
        <f t="shared" si="634"/>
        <v>0</v>
      </c>
      <c r="BT604" s="768">
        <f t="shared" si="635"/>
        <v>0</v>
      </c>
      <c r="BU604" s="771">
        <f t="shared" si="636"/>
        <v>0</v>
      </c>
      <c r="BV604" s="772"/>
      <c r="BW604" s="767"/>
      <c r="BX604" s="770"/>
      <c r="BY604" s="764"/>
      <c r="BZ604" s="767"/>
      <c r="CA604" s="765"/>
      <c r="CB604" s="772"/>
      <c r="CC604" s="767"/>
      <c r="CD604" s="765"/>
      <c r="CE604" s="773">
        <f t="shared" si="637"/>
        <v>0</v>
      </c>
      <c r="CF604" s="774">
        <f t="shared" si="638"/>
        <v>0</v>
      </c>
      <c r="CG604" s="775">
        <f t="shared" si="639"/>
        <v>0</v>
      </c>
      <c r="CH604" s="772"/>
      <c r="CI604" s="767"/>
      <c r="CJ604" s="727"/>
      <c r="CK604" s="1056">
        <v>384</v>
      </c>
      <c r="CL604" s="1057">
        <v>470</v>
      </c>
      <c r="CM604" s="740">
        <v>547</v>
      </c>
      <c r="CN604" s="740">
        <v>608</v>
      </c>
      <c r="CO604" s="571">
        <v>673</v>
      </c>
      <c r="CP604" s="858">
        <v>689</v>
      </c>
      <c r="CQ604" s="777">
        <v>123</v>
      </c>
      <c r="CR604" s="778">
        <v>115</v>
      </c>
      <c r="CS604" s="778">
        <v>158</v>
      </c>
      <c r="CT604" s="778">
        <v>214</v>
      </c>
      <c r="CU604" s="778">
        <v>238</v>
      </c>
      <c r="CV604" s="764">
        <v>262</v>
      </c>
      <c r="CW604" s="767">
        <v>317</v>
      </c>
      <c r="CX604" s="765">
        <v>299</v>
      </c>
      <c r="CY604" s="777"/>
      <c r="CZ604" s="778"/>
      <c r="DA604" s="778"/>
      <c r="DB604" s="778"/>
      <c r="DC604" s="778"/>
      <c r="DD604" s="767"/>
      <c r="DE604" s="767"/>
      <c r="DF604" s="765"/>
      <c r="DG604" s="892">
        <f t="shared" si="658"/>
        <v>123</v>
      </c>
      <c r="DH604" s="884">
        <f t="shared" si="640"/>
        <v>123</v>
      </c>
      <c r="DI604" s="883">
        <f t="shared" si="659"/>
        <v>115</v>
      </c>
      <c r="DJ604" s="884">
        <f t="shared" si="641"/>
        <v>115</v>
      </c>
      <c r="DK604" s="883">
        <f t="shared" si="660"/>
        <v>158</v>
      </c>
      <c r="DL604" s="884">
        <f t="shared" si="642"/>
        <v>158</v>
      </c>
      <c r="DM604" s="888">
        <f t="shared" si="664"/>
        <v>214</v>
      </c>
      <c r="DN604" s="886">
        <f t="shared" si="643"/>
        <v>214</v>
      </c>
      <c r="DO604" s="886">
        <f t="shared" si="602"/>
        <v>214</v>
      </c>
      <c r="DP604" s="888">
        <f t="shared" si="661"/>
        <v>238</v>
      </c>
      <c r="DQ604" s="886">
        <f t="shared" si="644"/>
        <v>238</v>
      </c>
      <c r="DR604" s="886">
        <f t="shared" si="603"/>
        <v>238</v>
      </c>
      <c r="DS604" s="888">
        <f t="shared" si="662"/>
        <v>262</v>
      </c>
      <c r="DT604" s="886">
        <f t="shared" si="645"/>
        <v>262</v>
      </c>
      <c r="DU604" s="886">
        <f t="shared" si="604"/>
        <v>262</v>
      </c>
      <c r="DV604" s="886">
        <f t="shared" si="646"/>
        <v>262</v>
      </c>
      <c r="DW604" s="888">
        <f t="shared" si="663"/>
        <v>317</v>
      </c>
      <c r="DX604" s="886">
        <f t="shared" si="647"/>
        <v>317</v>
      </c>
      <c r="DY604" s="886">
        <f t="shared" si="648"/>
        <v>317</v>
      </c>
      <c r="DZ604" s="954">
        <f t="shared" si="605"/>
        <v>299</v>
      </c>
      <c r="EA604" s="885">
        <f t="shared" si="649"/>
        <v>299</v>
      </c>
      <c r="EB604" s="885">
        <f t="shared" si="650"/>
        <v>299</v>
      </c>
      <c r="EC604" s="772">
        <v>145</v>
      </c>
      <c r="ED604" s="767">
        <v>191</v>
      </c>
      <c r="EE604" s="770">
        <v>177</v>
      </c>
      <c r="EF604" s="764">
        <v>21</v>
      </c>
      <c r="EG604" s="767">
        <v>21</v>
      </c>
      <c r="EH604" s="782">
        <v>20</v>
      </c>
      <c r="EI604" s="774">
        <f t="shared" si="651"/>
        <v>96</v>
      </c>
      <c r="EJ604" s="774">
        <f t="shared" si="652"/>
        <v>105</v>
      </c>
      <c r="EK604" s="775">
        <f t="shared" si="653"/>
        <v>102</v>
      </c>
      <c r="EL604" s="772">
        <v>44</v>
      </c>
      <c r="EM604" s="767">
        <v>54</v>
      </c>
      <c r="EN604" s="770">
        <v>59</v>
      </c>
      <c r="EO604" s="772">
        <v>36</v>
      </c>
      <c r="EP604" s="767">
        <v>35</v>
      </c>
      <c r="EQ604" s="770">
        <v>29</v>
      </c>
      <c r="ER604" s="772">
        <v>46</v>
      </c>
      <c r="ES604" s="767">
        <v>52</v>
      </c>
      <c r="ET604" s="770">
        <v>45</v>
      </c>
      <c r="EU604" s="774">
        <f t="shared" si="654"/>
        <v>88</v>
      </c>
      <c r="EV604" s="774">
        <f t="shared" si="655"/>
        <v>97</v>
      </c>
      <c r="EW604" s="775">
        <f t="shared" si="656"/>
        <v>129</v>
      </c>
      <c r="EX604" s="772">
        <v>38</v>
      </c>
      <c r="EY604" s="767">
        <v>86</v>
      </c>
      <c r="EZ604" s="770">
        <v>59</v>
      </c>
    </row>
    <row r="605" spans="1:156">
      <c r="A605" s="725" t="s">
        <v>25</v>
      </c>
      <c r="B605" s="729" t="s">
        <v>1075</v>
      </c>
      <c r="C605" s="831"/>
      <c r="D605" s="731">
        <v>233338</v>
      </c>
      <c r="E605" s="734">
        <v>10</v>
      </c>
      <c r="F605" s="762"/>
      <c r="G605" s="763"/>
      <c r="H605" s="763"/>
      <c r="I605" s="764"/>
      <c r="J605" s="764"/>
      <c r="K605" s="764"/>
      <c r="L605" s="797"/>
      <c r="M605" s="762"/>
      <c r="N605" s="763"/>
      <c r="O605" s="766"/>
      <c r="P605" s="766"/>
      <c r="Q605" s="763"/>
      <c r="R605" s="763"/>
      <c r="S605" s="763"/>
      <c r="T605" s="763"/>
      <c r="U605" s="763"/>
      <c r="V605" s="764"/>
      <c r="W605" s="767"/>
      <c r="X605" s="765"/>
      <c r="Y605" s="762"/>
      <c r="Z605" s="763"/>
      <c r="AA605" s="763"/>
      <c r="AB605" s="763"/>
      <c r="AC605" s="764"/>
      <c r="AD605" s="767"/>
      <c r="AE605" s="763"/>
      <c r="AF605" s="763"/>
      <c r="AG605" s="763"/>
      <c r="AH605" s="764"/>
      <c r="AI605" s="767"/>
      <c r="AJ605" s="765"/>
      <c r="AK605" s="892">
        <f t="shared" si="607"/>
        <v>0</v>
      </c>
      <c r="AL605" s="884">
        <f t="shared" si="608"/>
        <v>0</v>
      </c>
      <c r="AM605" s="883">
        <f t="shared" si="609"/>
        <v>0</v>
      </c>
      <c r="AN605" s="884">
        <f t="shared" si="610"/>
        <v>0</v>
      </c>
      <c r="AO605" s="883">
        <f t="shared" si="611"/>
        <v>0</v>
      </c>
      <c r="AP605" s="884">
        <f t="shared" si="612"/>
        <v>0</v>
      </c>
      <c r="AQ605" s="768">
        <f t="shared" si="613"/>
        <v>0</v>
      </c>
      <c r="AR605" s="883">
        <f t="shared" si="614"/>
        <v>0</v>
      </c>
      <c r="AS605" s="886">
        <f t="shared" si="615"/>
        <v>0</v>
      </c>
      <c r="AT605" s="888">
        <f t="shared" si="616"/>
        <v>0</v>
      </c>
      <c r="AU605" s="886">
        <f t="shared" si="617"/>
        <v>0</v>
      </c>
      <c r="AV605" s="886">
        <f t="shared" si="618"/>
        <v>0</v>
      </c>
      <c r="AW605" s="888">
        <f t="shared" si="619"/>
        <v>0</v>
      </c>
      <c r="AX605" s="886">
        <f t="shared" si="620"/>
        <v>0</v>
      </c>
      <c r="AY605" s="886">
        <f t="shared" si="621"/>
        <v>0</v>
      </c>
      <c r="AZ605" s="888">
        <f t="shared" si="622"/>
        <v>0</v>
      </c>
      <c r="BA605" s="884">
        <f t="shared" si="623"/>
        <v>0</v>
      </c>
      <c r="BB605" s="883">
        <f t="shared" si="624"/>
        <v>0</v>
      </c>
      <c r="BC605" s="884">
        <f t="shared" si="625"/>
        <v>0</v>
      </c>
      <c r="BD605" s="883">
        <f t="shared" si="626"/>
        <v>0</v>
      </c>
      <c r="BE605" s="886">
        <f t="shared" si="627"/>
        <v>0</v>
      </c>
      <c r="BF605" s="886">
        <f t="shared" si="628"/>
        <v>0</v>
      </c>
      <c r="BG605" s="888">
        <f t="shared" si="657"/>
        <v>0</v>
      </c>
      <c r="BH605" s="886">
        <f t="shared" si="629"/>
        <v>0</v>
      </c>
      <c r="BI605" s="886">
        <f t="shared" si="630"/>
        <v>0</v>
      </c>
      <c r="BJ605" s="890">
        <f t="shared" si="631"/>
        <v>0</v>
      </c>
      <c r="BK605" s="885">
        <f t="shared" si="632"/>
        <v>0</v>
      </c>
      <c r="BL605" s="885">
        <f t="shared" si="633"/>
        <v>0</v>
      </c>
      <c r="BM605" s="762"/>
      <c r="BN605" s="764"/>
      <c r="BO605" s="770"/>
      <c r="BP605" s="763"/>
      <c r="BQ605" s="764"/>
      <c r="BR605" s="770"/>
      <c r="BS605" s="768">
        <f t="shared" si="634"/>
        <v>0</v>
      </c>
      <c r="BT605" s="768">
        <f t="shared" si="635"/>
        <v>0</v>
      </c>
      <c r="BU605" s="771">
        <f t="shared" si="636"/>
        <v>0</v>
      </c>
      <c r="BV605" s="772"/>
      <c r="BW605" s="767"/>
      <c r="BX605" s="770"/>
      <c r="BY605" s="764"/>
      <c r="BZ605" s="767"/>
      <c r="CA605" s="765"/>
      <c r="CB605" s="772"/>
      <c r="CC605" s="767"/>
      <c r="CD605" s="765"/>
      <c r="CE605" s="773">
        <f t="shared" si="637"/>
        <v>0</v>
      </c>
      <c r="CF605" s="774">
        <f t="shared" si="638"/>
        <v>0</v>
      </c>
      <c r="CG605" s="775">
        <f t="shared" si="639"/>
        <v>0</v>
      </c>
      <c r="CH605" s="772"/>
      <c r="CI605" s="767"/>
      <c r="CJ605" s="727"/>
      <c r="CK605" s="1056">
        <v>494</v>
      </c>
      <c r="CL605" s="1057">
        <v>472</v>
      </c>
      <c r="CM605" s="740">
        <v>493</v>
      </c>
      <c r="CN605" s="740">
        <v>695</v>
      </c>
      <c r="CO605" s="571">
        <v>594</v>
      </c>
      <c r="CP605" s="858">
        <v>577</v>
      </c>
      <c r="CQ605" s="777">
        <v>393</v>
      </c>
      <c r="CR605" s="778">
        <v>367</v>
      </c>
      <c r="CS605" s="778">
        <v>357</v>
      </c>
      <c r="CT605" s="778">
        <v>371</v>
      </c>
      <c r="CU605" s="778">
        <v>375</v>
      </c>
      <c r="CV605" s="764">
        <v>567</v>
      </c>
      <c r="CW605" s="767">
        <v>491</v>
      </c>
      <c r="CX605" s="765">
        <v>486</v>
      </c>
      <c r="CY605" s="777"/>
      <c r="CZ605" s="778"/>
      <c r="DA605" s="778"/>
      <c r="DB605" s="778"/>
      <c r="DC605" s="778"/>
      <c r="DD605" s="767"/>
      <c r="DE605" s="767"/>
      <c r="DF605" s="765"/>
      <c r="DG605" s="892">
        <f t="shared" si="658"/>
        <v>393</v>
      </c>
      <c r="DH605" s="884">
        <f t="shared" si="640"/>
        <v>393</v>
      </c>
      <c r="DI605" s="883">
        <f t="shared" si="659"/>
        <v>367</v>
      </c>
      <c r="DJ605" s="884">
        <f t="shared" si="641"/>
        <v>367</v>
      </c>
      <c r="DK605" s="883">
        <f t="shared" si="660"/>
        <v>357</v>
      </c>
      <c r="DL605" s="884">
        <f t="shared" si="642"/>
        <v>357</v>
      </c>
      <c r="DM605" s="888">
        <f t="shared" si="664"/>
        <v>371</v>
      </c>
      <c r="DN605" s="886">
        <f t="shared" si="643"/>
        <v>371</v>
      </c>
      <c r="DO605" s="886">
        <f t="shared" si="602"/>
        <v>371</v>
      </c>
      <c r="DP605" s="888">
        <f t="shared" si="661"/>
        <v>375</v>
      </c>
      <c r="DQ605" s="886">
        <f t="shared" si="644"/>
        <v>375</v>
      </c>
      <c r="DR605" s="886">
        <f t="shared" si="603"/>
        <v>375</v>
      </c>
      <c r="DS605" s="888">
        <f t="shared" si="662"/>
        <v>567</v>
      </c>
      <c r="DT605" s="886">
        <f t="shared" si="645"/>
        <v>567</v>
      </c>
      <c r="DU605" s="886">
        <f t="shared" si="604"/>
        <v>567</v>
      </c>
      <c r="DV605" s="886">
        <f t="shared" si="646"/>
        <v>567</v>
      </c>
      <c r="DW605" s="888">
        <f t="shared" si="663"/>
        <v>491</v>
      </c>
      <c r="DX605" s="886">
        <f t="shared" si="647"/>
        <v>491</v>
      </c>
      <c r="DY605" s="886">
        <f t="shared" si="648"/>
        <v>491</v>
      </c>
      <c r="DZ605" s="954">
        <f t="shared" si="605"/>
        <v>486</v>
      </c>
      <c r="EA605" s="885">
        <f t="shared" si="649"/>
        <v>486</v>
      </c>
      <c r="EB605" s="885">
        <f t="shared" si="650"/>
        <v>486</v>
      </c>
      <c r="EC605" s="772">
        <v>287</v>
      </c>
      <c r="ED605" s="767">
        <v>258</v>
      </c>
      <c r="EE605" s="770">
        <v>274</v>
      </c>
      <c r="EF605" s="764">
        <v>97</v>
      </c>
      <c r="EG605" s="767">
        <v>85</v>
      </c>
      <c r="EH605" s="782">
        <v>71</v>
      </c>
      <c r="EI605" s="774">
        <f t="shared" si="651"/>
        <v>183</v>
      </c>
      <c r="EJ605" s="774">
        <f t="shared" si="652"/>
        <v>148</v>
      </c>
      <c r="EK605" s="775">
        <f t="shared" si="653"/>
        <v>141</v>
      </c>
      <c r="EL605" s="772">
        <v>91</v>
      </c>
      <c r="EM605" s="767">
        <v>105</v>
      </c>
      <c r="EN605" s="770">
        <v>118</v>
      </c>
      <c r="EO605" s="772">
        <v>35</v>
      </c>
      <c r="EP605" s="767">
        <v>47</v>
      </c>
      <c r="EQ605" s="770">
        <v>34</v>
      </c>
      <c r="ER605" s="772">
        <v>79</v>
      </c>
      <c r="ES605" s="767">
        <v>97</v>
      </c>
      <c r="ET605" s="770">
        <v>127</v>
      </c>
      <c r="EU605" s="774">
        <f t="shared" si="654"/>
        <v>166</v>
      </c>
      <c r="EV605" s="774">
        <f t="shared" si="655"/>
        <v>126</v>
      </c>
      <c r="EW605" s="775">
        <f t="shared" si="656"/>
        <v>288</v>
      </c>
      <c r="EX605" s="772">
        <v>159</v>
      </c>
      <c r="EY605" s="767">
        <v>106</v>
      </c>
      <c r="EZ605" s="770">
        <v>130</v>
      </c>
    </row>
    <row r="606" spans="1:156">
      <c r="A606" s="725" t="s">
        <v>25</v>
      </c>
      <c r="B606" s="729" t="s">
        <v>1076</v>
      </c>
      <c r="C606" s="831"/>
      <c r="D606" s="731">
        <v>233903</v>
      </c>
      <c r="E606" s="734">
        <v>10</v>
      </c>
      <c r="F606" s="762"/>
      <c r="G606" s="763"/>
      <c r="H606" s="763"/>
      <c r="I606" s="764"/>
      <c r="J606" s="764"/>
      <c r="K606" s="764"/>
      <c r="L606" s="797"/>
      <c r="M606" s="762"/>
      <c r="N606" s="763"/>
      <c r="O606" s="766"/>
      <c r="P606" s="766"/>
      <c r="Q606" s="763"/>
      <c r="R606" s="763"/>
      <c r="S606" s="763"/>
      <c r="T606" s="763"/>
      <c r="U606" s="763"/>
      <c r="V606" s="764"/>
      <c r="W606" s="767"/>
      <c r="X606" s="765"/>
      <c r="Y606" s="762"/>
      <c r="Z606" s="763"/>
      <c r="AA606" s="763"/>
      <c r="AB606" s="763"/>
      <c r="AC606" s="764"/>
      <c r="AD606" s="767"/>
      <c r="AE606" s="763"/>
      <c r="AF606" s="763"/>
      <c r="AG606" s="763"/>
      <c r="AH606" s="764"/>
      <c r="AI606" s="767"/>
      <c r="AJ606" s="765"/>
      <c r="AK606" s="892">
        <f t="shared" si="607"/>
        <v>0</v>
      </c>
      <c r="AL606" s="884">
        <f t="shared" si="608"/>
        <v>0</v>
      </c>
      <c r="AM606" s="883">
        <f t="shared" si="609"/>
        <v>0</v>
      </c>
      <c r="AN606" s="884">
        <f t="shared" si="610"/>
        <v>0</v>
      </c>
      <c r="AO606" s="883">
        <f t="shared" si="611"/>
        <v>0</v>
      </c>
      <c r="AP606" s="884">
        <f t="shared" si="612"/>
        <v>0</v>
      </c>
      <c r="AQ606" s="768">
        <f t="shared" si="613"/>
        <v>0</v>
      </c>
      <c r="AR606" s="883">
        <f t="shared" si="614"/>
        <v>0</v>
      </c>
      <c r="AS606" s="886">
        <f t="shared" si="615"/>
        <v>0</v>
      </c>
      <c r="AT606" s="888">
        <f t="shared" si="616"/>
        <v>0</v>
      </c>
      <c r="AU606" s="886">
        <f t="shared" si="617"/>
        <v>0</v>
      </c>
      <c r="AV606" s="886">
        <f t="shared" si="618"/>
        <v>0</v>
      </c>
      <c r="AW606" s="888">
        <f t="shared" si="619"/>
        <v>0</v>
      </c>
      <c r="AX606" s="886">
        <f t="shared" si="620"/>
        <v>0</v>
      </c>
      <c r="AY606" s="886">
        <f t="shared" si="621"/>
        <v>0</v>
      </c>
      <c r="AZ606" s="888">
        <f t="shared" si="622"/>
        <v>0</v>
      </c>
      <c r="BA606" s="884">
        <f t="shared" si="623"/>
        <v>0</v>
      </c>
      <c r="BB606" s="883">
        <f t="shared" si="624"/>
        <v>0</v>
      </c>
      <c r="BC606" s="884">
        <f t="shared" si="625"/>
        <v>0</v>
      </c>
      <c r="BD606" s="883">
        <f t="shared" si="626"/>
        <v>0</v>
      </c>
      <c r="BE606" s="886">
        <f t="shared" si="627"/>
        <v>0</v>
      </c>
      <c r="BF606" s="886">
        <f t="shared" si="628"/>
        <v>0</v>
      </c>
      <c r="BG606" s="888">
        <f t="shared" si="657"/>
        <v>0</v>
      </c>
      <c r="BH606" s="886">
        <f t="shared" si="629"/>
        <v>0</v>
      </c>
      <c r="BI606" s="886">
        <f t="shared" si="630"/>
        <v>0</v>
      </c>
      <c r="BJ606" s="890">
        <f t="shared" si="631"/>
        <v>0</v>
      </c>
      <c r="BK606" s="885">
        <f t="shared" si="632"/>
        <v>0</v>
      </c>
      <c r="BL606" s="885">
        <f t="shared" si="633"/>
        <v>0</v>
      </c>
      <c r="BM606" s="762"/>
      <c r="BN606" s="764"/>
      <c r="BO606" s="770"/>
      <c r="BP606" s="763"/>
      <c r="BQ606" s="764"/>
      <c r="BR606" s="770"/>
      <c r="BS606" s="768">
        <f t="shared" si="634"/>
        <v>0</v>
      </c>
      <c r="BT606" s="768">
        <f t="shared" si="635"/>
        <v>0</v>
      </c>
      <c r="BU606" s="771">
        <f t="shared" si="636"/>
        <v>0</v>
      </c>
      <c r="BV606" s="772"/>
      <c r="BW606" s="767"/>
      <c r="BX606" s="770"/>
      <c r="BY606" s="764"/>
      <c r="BZ606" s="767"/>
      <c r="CA606" s="765"/>
      <c r="CB606" s="772"/>
      <c r="CC606" s="767"/>
      <c r="CD606" s="765"/>
      <c r="CE606" s="773">
        <f t="shared" si="637"/>
        <v>0</v>
      </c>
      <c r="CF606" s="774">
        <f t="shared" si="638"/>
        <v>0</v>
      </c>
      <c r="CG606" s="775">
        <f t="shared" si="639"/>
        <v>0</v>
      </c>
      <c r="CH606" s="772"/>
      <c r="CI606" s="767"/>
      <c r="CJ606" s="723"/>
      <c r="CK606" s="1056">
        <v>493</v>
      </c>
      <c r="CL606" s="1057">
        <v>569</v>
      </c>
      <c r="CM606" s="740">
        <v>599</v>
      </c>
      <c r="CN606" s="740">
        <v>599</v>
      </c>
      <c r="CO606" s="571">
        <v>764</v>
      </c>
      <c r="CP606" s="858">
        <v>688</v>
      </c>
      <c r="CQ606" s="777">
        <v>198</v>
      </c>
      <c r="CR606" s="778">
        <v>181</v>
      </c>
      <c r="CS606" s="778">
        <v>237</v>
      </c>
      <c r="CT606" s="778">
        <v>309</v>
      </c>
      <c r="CU606" s="778">
        <v>321</v>
      </c>
      <c r="CV606" s="764">
        <v>356</v>
      </c>
      <c r="CW606" s="767">
        <v>417</v>
      </c>
      <c r="CX606" s="765">
        <v>396</v>
      </c>
      <c r="CY606" s="777"/>
      <c r="CZ606" s="778"/>
      <c r="DA606" s="778"/>
      <c r="DB606" s="778"/>
      <c r="DC606" s="778"/>
      <c r="DD606" s="767"/>
      <c r="DE606" s="767"/>
      <c r="DF606" s="765"/>
      <c r="DG606" s="892">
        <f t="shared" si="658"/>
        <v>198</v>
      </c>
      <c r="DH606" s="884">
        <f t="shared" si="640"/>
        <v>198</v>
      </c>
      <c r="DI606" s="883">
        <f t="shared" si="659"/>
        <v>181</v>
      </c>
      <c r="DJ606" s="884">
        <f t="shared" si="641"/>
        <v>181</v>
      </c>
      <c r="DK606" s="883">
        <f t="shared" si="660"/>
        <v>237</v>
      </c>
      <c r="DL606" s="884">
        <f t="shared" si="642"/>
        <v>237</v>
      </c>
      <c r="DM606" s="888">
        <f t="shared" si="664"/>
        <v>309</v>
      </c>
      <c r="DN606" s="886">
        <f t="shared" si="643"/>
        <v>309</v>
      </c>
      <c r="DO606" s="886">
        <f t="shared" si="602"/>
        <v>309</v>
      </c>
      <c r="DP606" s="888">
        <f t="shared" si="661"/>
        <v>321</v>
      </c>
      <c r="DQ606" s="886">
        <f t="shared" si="644"/>
        <v>321</v>
      </c>
      <c r="DR606" s="886">
        <f t="shared" si="603"/>
        <v>321</v>
      </c>
      <c r="DS606" s="888">
        <f t="shared" si="662"/>
        <v>356</v>
      </c>
      <c r="DT606" s="886">
        <f t="shared" si="645"/>
        <v>356</v>
      </c>
      <c r="DU606" s="886">
        <f t="shared" si="604"/>
        <v>356</v>
      </c>
      <c r="DV606" s="886">
        <f t="shared" si="646"/>
        <v>356</v>
      </c>
      <c r="DW606" s="888">
        <f t="shared" si="663"/>
        <v>417</v>
      </c>
      <c r="DX606" s="886">
        <f t="shared" si="647"/>
        <v>417</v>
      </c>
      <c r="DY606" s="886">
        <f t="shared" si="648"/>
        <v>417</v>
      </c>
      <c r="DZ606" s="954">
        <f t="shared" si="605"/>
        <v>396</v>
      </c>
      <c r="EA606" s="885">
        <f t="shared" si="649"/>
        <v>396</v>
      </c>
      <c r="EB606" s="885">
        <f t="shared" si="650"/>
        <v>396</v>
      </c>
      <c r="EC606" s="772">
        <v>192</v>
      </c>
      <c r="ED606" s="767">
        <v>238</v>
      </c>
      <c r="EE606" s="770">
        <v>229</v>
      </c>
      <c r="EF606" s="764">
        <v>10</v>
      </c>
      <c r="EG606" s="767">
        <v>17</v>
      </c>
      <c r="EH606" s="782">
        <v>20</v>
      </c>
      <c r="EI606" s="774">
        <f t="shared" si="651"/>
        <v>154</v>
      </c>
      <c r="EJ606" s="774">
        <f t="shared" si="652"/>
        <v>162</v>
      </c>
      <c r="EK606" s="775">
        <f t="shared" si="653"/>
        <v>147</v>
      </c>
      <c r="EL606" s="772">
        <v>47</v>
      </c>
      <c r="EM606" s="767">
        <v>71</v>
      </c>
      <c r="EN606" s="770">
        <v>64</v>
      </c>
      <c r="EO606" s="772">
        <v>63</v>
      </c>
      <c r="EP606" s="767">
        <v>55</v>
      </c>
      <c r="EQ606" s="770">
        <v>59</v>
      </c>
      <c r="ER606" s="772">
        <v>30</v>
      </c>
      <c r="ES606" s="767">
        <v>31</v>
      </c>
      <c r="ET606" s="770">
        <v>32</v>
      </c>
      <c r="EU606" s="774">
        <f t="shared" si="654"/>
        <v>169</v>
      </c>
      <c r="EV606" s="774">
        <f t="shared" si="655"/>
        <v>164</v>
      </c>
      <c r="EW606" s="775">
        <f t="shared" si="656"/>
        <v>201</v>
      </c>
      <c r="EX606" s="772">
        <v>69</v>
      </c>
      <c r="EY606" s="767">
        <v>112</v>
      </c>
      <c r="EZ606" s="770">
        <v>91</v>
      </c>
    </row>
    <row r="607" spans="1:156">
      <c r="A607" s="650" t="s">
        <v>73</v>
      </c>
      <c r="B607" s="635" t="s">
        <v>761</v>
      </c>
      <c r="C607" s="853"/>
      <c r="D607" s="636">
        <v>238032</v>
      </c>
      <c r="E607" s="637">
        <v>1</v>
      </c>
      <c r="F607" s="762">
        <v>4359</v>
      </c>
      <c r="G607" s="763">
        <v>4574</v>
      </c>
      <c r="H607" s="763">
        <v>4828</v>
      </c>
      <c r="I607" s="764">
        <v>4731</v>
      </c>
      <c r="J607" s="764">
        <v>5135</v>
      </c>
      <c r="K607" s="764">
        <v>4589</v>
      </c>
      <c r="L607" s="858">
        <v>6138</v>
      </c>
      <c r="M607" s="762">
        <v>3482</v>
      </c>
      <c r="N607" s="763">
        <v>3469</v>
      </c>
      <c r="O607" s="766">
        <v>3584</v>
      </c>
      <c r="P607" s="766">
        <v>3899</v>
      </c>
      <c r="Q607" s="763">
        <v>4390</v>
      </c>
      <c r="R607" s="763">
        <v>4330</v>
      </c>
      <c r="S607" s="763">
        <v>4539</v>
      </c>
      <c r="T607" s="763">
        <v>4787</v>
      </c>
      <c r="U607" s="763">
        <v>4678</v>
      </c>
      <c r="V607" s="764">
        <v>5099</v>
      </c>
      <c r="W607" s="767">
        <v>4558</v>
      </c>
      <c r="X607" s="765">
        <v>5011</v>
      </c>
      <c r="Y607" s="762">
        <v>0</v>
      </c>
      <c r="Z607" s="763">
        <v>25</v>
      </c>
      <c r="AA607" s="763">
        <v>24</v>
      </c>
      <c r="AB607" s="763">
        <v>20</v>
      </c>
      <c r="AC607" s="764">
        <v>28</v>
      </c>
      <c r="AD607" s="767">
        <v>22</v>
      </c>
      <c r="AE607" s="767">
        <v>22</v>
      </c>
      <c r="AF607" s="763">
        <v>0</v>
      </c>
      <c r="AG607" s="763">
        <v>7</v>
      </c>
      <c r="AH607" s="764">
        <v>14</v>
      </c>
      <c r="AI607" s="767"/>
      <c r="AJ607" s="765"/>
      <c r="AK607" s="892">
        <f t="shared" si="607"/>
        <v>3482</v>
      </c>
      <c r="AL607" s="884">
        <f t="shared" si="608"/>
        <v>3482</v>
      </c>
      <c r="AM607" s="883">
        <f t="shared" si="609"/>
        <v>3444</v>
      </c>
      <c r="AN607" s="884">
        <f t="shared" si="610"/>
        <v>3444</v>
      </c>
      <c r="AO607" s="883">
        <f t="shared" si="611"/>
        <v>3560</v>
      </c>
      <c r="AP607" s="884">
        <f t="shared" si="612"/>
        <v>3560</v>
      </c>
      <c r="AQ607" s="768">
        <f t="shared" si="613"/>
        <v>3879</v>
      </c>
      <c r="AR607" s="883">
        <f t="shared" si="614"/>
        <v>4362</v>
      </c>
      <c r="AS607" s="886">
        <f t="shared" si="615"/>
        <v>4362</v>
      </c>
      <c r="AT607" s="888">
        <f t="shared" si="616"/>
        <v>4308</v>
      </c>
      <c r="AU607" s="886">
        <f t="shared" si="617"/>
        <v>4308</v>
      </c>
      <c r="AV607" s="886">
        <f t="shared" si="618"/>
        <v>4308</v>
      </c>
      <c r="AW607" s="888">
        <f t="shared" si="619"/>
        <v>4517</v>
      </c>
      <c r="AX607" s="886">
        <f t="shared" si="620"/>
        <v>4517</v>
      </c>
      <c r="AY607" s="886">
        <f t="shared" si="621"/>
        <v>4517</v>
      </c>
      <c r="AZ607" s="888">
        <f t="shared" si="622"/>
        <v>4787</v>
      </c>
      <c r="BA607" s="884">
        <f t="shared" si="623"/>
        <v>4787</v>
      </c>
      <c r="BB607" s="883">
        <f t="shared" si="624"/>
        <v>4671</v>
      </c>
      <c r="BC607" s="884">
        <f t="shared" si="625"/>
        <v>4671</v>
      </c>
      <c r="BD607" s="883">
        <f t="shared" si="626"/>
        <v>5085</v>
      </c>
      <c r="BE607" s="886">
        <f t="shared" si="627"/>
        <v>5085</v>
      </c>
      <c r="BF607" s="886">
        <f t="shared" si="628"/>
        <v>5085</v>
      </c>
      <c r="BG607" s="888">
        <f t="shared" si="657"/>
        <v>4558</v>
      </c>
      <c r="BH607" s="886">
        <f t="shared" si="629"/>
        <v>4558</v>
      </c>
      <c r="BI607" s="886">
        <f t="shared" si="630"/>
        <v>4558</v>
      </c>
      <c r="BJ607" s="890">
        <f t="shared" si="631"/>
        <v>5011</v>
      </c>
      <c r="BK607" s="885">
        <f t="shared" si="632"/>
        <v>5011</v>
      </c>
      <c r="BL607" s="885">
        <f t="shared" si="633"/>
        <v>5011</v>
      </c>
      <c r="BM607" s="762">
        <v>4054</v>
      </c>
      <c r="BN607" s="764">
        <v>3603</v>
      </c>
      <c r="BO607" s="770">
        <v>3861</v>
      </c>
      <c r="BP607" s="763">
        <v>163</v>
      </c>
      <c r="BQ607" s="764">
        <v>133</v>
      </c>
      <c r="BR607" s="770">
        <v>152</v>
      </c>
      <c r="BS607" s="768">
        <f t="shared" si="634"/>
        <v>868</v>
      </c>
      <c r="BT607" s="768">
        <f t="shared" si="635"/>
        <v>822</v>
      </c>
      <c r="BU607" s="771">
        <f t="shared" si="636"/>
        <v>998</v>
      </c>
      <c r="BV607" s="772">
        <v>2511</v>
      </c>
      <c r="BW607" s="767">
        <v>2501</v>
      </c>
      <c r="BX607" s="770">
        <v>2558</v>
      </c>
      <c r="BY607" s="764">
        <v>173</v>
      </c>
      <c r="BZ607" s="767">
        <v>162</v>
      </c>
      <c r="CA607" s="765">
        <v>151</v>
      </c>
      <c r="CB607" s="772">
        <v>447</v>
      </c>
      <c r="CC607" s="767">
        <v>1148</v>
      </c>
      <c r="CD607" s="765">
        <v>1242</v>
      </c>
      <c r="CE607" s="773">
        <f t="shared" si="637"/>
        <v>1231</v>
      </c>
      <c r="CF607" s="774">
        <f t="shared" si="638"/>
        <v>497</v>
      </c>
      <c r="CG607" s="775">
        <f t="shared" si="639"/>
        <v>566</v>
      </c>
      <c r="CH607" s="772">
        <v>1993</v>
      </c>
      <c r="CI607" s="767">
        <v>1992</v>
      </c>
      <c r="CJ607" s="776">
        <v>2068</v>
      </c>
      <c r="CK607" s="874"/>
      <c r="CL607" s="778"/>
      <c r="CM607" s="764"/>
      <c r="CN607" s="764"/>
      <c r="CO607" s="767"/>
      <c r="CP607" s="780"/>
      <c r="CQ607" s="777"/>
      <c r="CR607" s="778"/>
      <c r="CS607" s="778"/>
      <c r="CT607" s="778"/>
      <c r="CU607" s="778"/>
      <c r="CV607" s="764"/>
      <c r="CW607" s="767"/>
      <c r="CX607" s="765"/>
      <c r="CY607" s="777"/>
      <c r="CZ607" s="778"/>
      <c r="DA607" s="778"/>
      <c r="DB607" s="778"/>
      <c r="DC607" s="778"/>
      <c r="DD607" s="767"/>
      <c r="DE607" s="767"/>
      <c r="DF607" s="765"/>
      <c r="DG607" s="892">
        <f t="shared" si="658"/>
        <v>0</v>
      </c>
      <c r="DH607" s="884">
        <f t="shared" si="640"/>
        <v>0</v>
      </c>
      <c r="DI607" s="883">
        <f t="shared" si="659"/>
        <v>0</v>
      </c>
      <c r="DJ607" s="884">
        <f t="shared" si="641"/>
        <v>0</v>
      </c>
      <c r="DK607" s="883">
        <f t="shared" si="660"/>
        <v>0</v>
      </c>
      <c r="DL607" s="884">
        <f t="shared" si="642"/>
        <v>0</v>
      </c>
      <c r="DM607" s="888">
        <f t="shared" si="664"/>
        <v>0</v>
      </c>
      <c r="DN607" s="886">
        <f t="shared" si="643"/>
        <v>0</v>
      </c>
      <c r="DO607" s="886">
        <f t="shared" si="602"/>
        <v>0</v>
      </c>
      <c r="DP607" s="888">
        <f t="shared" si="661"/>
        <v>0</v>
      </c>
      <c r="DQ607" s="886">
        <f t="shared" si="644"/>
        <v>0</v>
      </c>
      <c r="DR607" s="886">
        <f t="shared" si="603"/>
        <v>0</v>
      </c>
      <c r="DS607" s="888">
        <f t="shared" si="662"/>
        <v>0</v>
      </c>
      <c r="DT607" s="886">
        <f t="shared" si="645"/>
        <v>0</v>
      </c>
      <c r="DU607" s="886">
        <f t="shared" si="604"/>
        <v>0</v>
      </c>
      <c r="DV607" s="886">
        <f t="shared" si="646"/>
        <v>0</v>
      </c>
      <c r="DW607" s="888">
        <f t="shared" si="663"/>
        <v>0</v>
      </c>
      <c r="DX607" s="886">
        <f t="shared" si="647"/>
        <v>0</v>
      </c>
      <c r="DY607" s="886">
        <f t="shared" si="648"/>
        <v>0</v>
      </c>
      <c r="DZ607" s="954">
        <f t="shared" si="605"/>
        <v>0</v>
      </c>
      <c r="EA607" s="885">
        <f t="shared" si="649"/>
        <v>0</v>
      </c>
      <c r="EB607" s="885">
        <f t="shared" si="650"/>
        <v>0</v>
      </c>
      <c r="EC607" s="772"/>
      <c r="ED607" s="767"/>
      <c r="EE607" s="770"/>
      <c r="EF607" s="764"/>
      <c r="EG607" s="767"/>
      <c r="EH607" s="782"/>
      <c r="EI607" s="774">
        <f t="shared" si="651"/>
        <v>0</v>
      </c>
      <c r="EJ607" s="774">
        <f t="shared" si="652"/>
        <v>0</v>
      </c>
      <c r="EK607" s="775">
        <f t="shared" si="653"/>
        <v>0</v>
      </c>
      <c r="EL607" s="772"/>
      <c r="EM607" s="767"/>
      <c r="EN607" s="770"/>
      <c r="EO607" s="772"/>
      <c r="EP607" s="767"/>
      <c r="EQ607" s="782"/>
      <c r="ER607" s="772"/>
      <c r="ES607" s="767"/>
      <c r="ET607" s="770"/>
      <c r="EU607" s="774">
        <f t="shared" si="654"/>
        <v>0</v>
      </c>
      <c r="EV607" s="774">
        <f t="shared" si="655"/>
        <v>0</v>
      </c>
      <c r="EW607" s="775">
        <f t="shared" si="656"/>
        <v>0</v>
      </c>
      <c r="EX607" s="772"/>
      <c r="EY607" s="767"/>
      <c r="EZ607" s="770"/>
    </row>
    <row r="608" spans="1:156">
      <c r="A608" s="650" t="s">
        <v>73</v>
      </c>
      <c r="B608" s="635" t="s">
        <v>762</v>
      </c>
      <c r="C608" s="853"/>
      <c r="D608" s="636">
        <v>237525</v>
      </c>
      <c r="E608" s="637">
        <v>3</v>
      </c>
      <c r="F608" s="762">
        <v>1803</v>
      </c>
      <c r="G608" s="763">
        <v>1724</v>
      </c>
      <c r="H608" s="763">
        <v>1549</v>
      </c>
      <c r="I608" s="764">
        <v>1686</v>
      </c>
      <c r="J608" s="764">
        <v>1690</v>
      </c>
      <c r="K608" s="764">
        <v>1885</v>
      </c>
      <c r="L608" s="858">
        <v>2797</v>
      </c>
      <c r="M608" s="762">
        <v>1783</v>
      </c>
      <c r="N608" s="763">
        <v>1779</v>
      </c>
      <c r="O608" s="766">
        <v>1754</v>
      </c>
      <c r="P608" s="766">
        <v>1864</v>
      </c>
      <c r="Q608" s="763">
        <v>1912</v>
      </c>
      <c r="R608" s="763">
        <v>1764</v>
      </c>
      <c r="S608" s="763">
        <v>1689</v>
      </c>
      <c r="T608" s="763">
        <v>1523</v>
      </c>
      <c r="U608" s="763">
        <v>1492</v>
      </c>
      <c r="V608" s="764">
        <v>1664</v>
      </c>
      <c r="W608" s="767">
        <v>1859</v>
      </c>
      <c r="X608" s="765">
        <v>1945</v>
      </c>
      <c r="Y608" s="762">
        <v>7</v>
      </c>
      <c r="Z608" s="763"/>
      <c r="AA608" s="763">
        <v>5</v>
      </c>
      <c r="AB608" s="763">
        <v>5</v>
      </c>
      <c r="AC608" s="764">
        <v>4</v>
      </c>
      <c r="AD608" s="767">
        <v>2</v>
      </c>
      <c r="AE608" s="763">
        <v>3</v>
      </c>
      <c r="AF608" s="763"/>
      <c r="AG608" s="763"/>
      <c r="AH608" s="764">
        <v>0</v>
      </c>
      <c r="AI608" s="767"/>
      <c r="AJ608" s="765">
        <v>0</v>
      </c>
      <c r="AK608" s="892">
        <f t="shared" si="607"/>
        <v>1776</v>
      </c>
      <c r="AL608" s="884">
        <f t="shared" si="608"/>
        <v>1776</v>
      </c>
      <c r="AM608" s="883">
        <f t="shared" si="609"/>
        <v>1779</v>
      </c>
      <c r="AN608" s="884">
        <f t="shared" si="610"/>
        <v>1779</v>
      </c>
      <c r="AO608" s="883">
        <f t="shared" si="611"/>
        <v>1749</v>
      </c>
      <c r="AP608" s="884">
        <f t="shared" si="612"/>
        <v>1749</v>
      </c>
      <c r="AQ608" s="768">
        <f t="shared" si="613"/>
        <v>1859</v>
      </c>
      <c r="AR608" s="883">
        <f t="shared" si="614"/>
        <v>1908</v>
      </c>
      <c r="AS608" s="886">
        <f t="shared" si="615"/>
        <v>1908</v>
      </c>
      <c r="AT608" s="888">
        <f t="shared" si="616"/>
        <v>1762</v>
      </c>
      <c r="AU608" s="886">
        <f t="shared" si="617"/>
        <v>1762</v>
      </c>
      <c r="AV608" s="886">
        <f t="shared" si="618"/>
        <v>1762</v>
      </c>
      <c r="AW608" s="888">
        <f t="shared" si="619"/>
        <v>1686</v>
      </c>
      <c r="AX608" s="886">
        <f t="shared" si="620"/>
        <v>1686</v>
      </c>
      <c r="AY608" s="886">
        <f t="shared" si="621"/>
        <v>1686</v>
      </c>
      <c r="AZ608" s="888">
        <f t="shared" si="622"/>
        <v>1523</v>
      </c>
      <c r="BA608" s="884">
        <f t="shared" si="623"/>
        <v>1523</v>
      </c>
      <c r="BB608" s="883">
        <f t="shared" si="624"/>
        <v>1492</v>
      </c>
      <c r="BC608" s="884">
        <f t="shared" si="625"/>
        <v>1492</v>
      </c>
      <c r="BD608" s="883">
        <f t="shared" si="626"/>
        <v>1664</v>
      </c>
      <c r="BE608" s="886">
        <f t="shared" si="627"/>
        <v>1664</v>
      </c>
      <c r="BF608" s="886">
        <f t="shared" si="628"/>
        <v>1664</v>
      </c>
      <c r="BG608" s="888">
        <f t="shared" si="657"/>
        <v>1859</v>
      </c>
      <c r="BH608" s="886">
        <f t="shared" si="629"/>
        <v>1859</v>
      </c>
      <c r="BI608" s="886">
        <f t="shared" si="630"/>
        <v>1859</v>
      </c>
      <c r="BJ608" s="890">
        <f t="shared" si="631"/>
        <v>1945</v>
      </c>
      <c r="BK608" s="885">
        <f t="shared" si="632"/>
        <v>1945</v>
      </c>
      <c r="BL608" s="885">
        <f t="shared" si="633"/>
        <v>1945</v>
      </c>
      <c r="BM608" s="762">
        <v>1175</v>
      </c>
      <c r="BN608" s="764">
        <v>1300</v>
      </c>
      <c r="BO608" s="770">
        <v>1353</v>
      </c>
      <c r="BP608" s="763">
        <v>103</v>
      </c>
      <c r="BQ608" s="764">
        <v>131</v>
      </c>
      <c r="BR608" s="770">
        <v>122</v>
      </c>
      <c r="BS608" s="768">
        <f t="shared" si="634"/>
        <v>386</v>
      </c>
      <c r="BT608" s="768">
        <f t="shared" si="635"/>
        <v>428</v>
      </c>
      <c r="BU608" s="771">
        <f t="shared" si="636"/>
        <v>470</v>
      </c>
      <c r="BV608" s="772">
        <v>855</v>
      </c>
      <c r="BW608" s="767">
        <v>799</v>
      </c>
      <c r="BX608" s="770">
        <v>738</v>
      </c>
      <c r="BY608" s="764">
        <v>118</v>
      </c>
      <c r="BZ608" s="767">
        <v>125</v>
      </c>
      <c r="CA608" s="765">
        <v>125</v>
      </c>
      <c r="CB608" s="772">
        <v>358</v>
      </c>
      <c r="CC608" s="767">
        <v>291</v>
      </c>
      <c r="CD608" s="765">
        <v>315</v>
      </c>
      <c r="CE608" s="773">
        <f t="shared" si="637"/>
        <v>577</v>
      </c>
      <c r="CF608" s="774">
        <f t="shared" si="638"/>
        <v>547</v>
      </c>
      <c r="CG608" s="775">
        <f t="shared" si="639"/>
        <v>508</v>
      </c>
      <c r="CH608" s="772">
        <v>871</v>
      </c>
      <c r="CI608" s="767">
        <v>904</v>
      </c>
      <c r="CJ608" s="776">
        <v>789</v>
      </c>
      <c r="CK608" s="874"/>
      <c r="CL608" s="778"/>
      <c r="CM608" s="764"/>
      <c r="CN608" s="764"/>
      <c r="CO608" s="767"/>
      <c r="CP608" s="780"/>
      <c r="CQ608" s="777"/>
      <c r="CR608" s="778"/>
      <c r="CS608" s="778"/>
      <c r="CT608" s="778"/>
      <c r="CU608" s="778"/>
      <c r="CV608" s="764"/>
      <c r="CW608" s="767"/>
      <c r="CX608" s="765"/>
      <c r="CY608" s="777"/>
      <c r="CZ608" s="778"/>
      <c r="DA608" s="778"/>
      <c r="DB608" s="778"/>
      <c r="DC608" s="778"/>
      <c r="DD608" s="767"/>
      <c r="DE608" s="767"/>
      <c r="DF608" s="765"/>
      <c r="DG608" s="892">
        <f t="shared" si="658"/>
        <v>0</v>
      </c>
      <c r="DH608" s="884">
        <f t="shared" si="640"/>
        <v>0</v>
      </c>
      <c r="DI608" s="883">
        <f t="shared" si="659"/>
        <v>0</v>
      </c>
      <c r="DJ608" s="884">
        <f t="shared" si="641"/>
        <v>0</v>
      </c>
      <c r="DK608" s="883">
        <f t="shared" si="660"/>
        <v>0</v>
      </c>
      <c r="DL608" s="884">
        <f t="shared" si="642"/>
        <v>0</v>
      </c>
      <c r="DM608" s="888">
        <f t="shared" si="664"/>
        <v>0</v>
      </c>
      <c r="DN608" s="886">
        <f t="shared" si="643"/>
        <v>0</v>
      </c>
      <c r="DO608" s="886">
        <f t="shared" si="602"/>
        <v>0</v>
      </c>
      <c r="DP608" s="888">
        <f t="shared" si="661"/>
        <v>0</v>
      </c>
      <c r="DQ608" s="886">
        <f t="shared" si="644"/>
        <v>0</v>
      </c>
      <c r="DR608" s="886">
        <f t="shared" si="603"/>
        <v>0</v>
      </c>
      <c r="DS608" s="888">
        <f t="shared" si="662"/>
        <v>0</v>
      </c>
      <c r="DT608" s="886">
        <f t="shared" si="645"/>
        <v>0</v>
      </c>
      <c r="DU608" s="886">
        <f t="shared" si="604"/>
        <v>0</v>
      </c>
      <c r="DV608" s="886">
        <f t="shared" si="646"/>
        <v>0</v>
      </c>
      <c r="DW608" s="888">
        <f t="shared" si="663"/>
        <v>0</v>
      </c>
      <c r="DX608" s="886">
        <f t="shared" si="647"/>
        <v>0</v>
      </c>
      <c r="DY608" s="886">
        <f t="shared" si="648"/>
        <v>0</v>
      </c>
      <c r="DZ608" s="954">
        <f t="shared" si="605"/>
        <v>0</v>
      </c>
      <c r="EA608" s="885">
        <f t="shared" si="649"/>
        <v>0</v>
      </c>
      <c r="EB608" s="885">
        <f t="shared" si="650"/>
        <v>0</v>
      </c>
      <c r="EC608" s="772"/>
      <c r="ED608" s="767"/>
      <c r="EE608" s="770"/>
      <c r="EF608" s="764"/>
      <c r="EG608" s="767"/>
      <c r="EH608" s="782"/>
      <c r="EI608" s="774">
        <f t="shared" si="651"/>
        <v>0</v>
      </c>
      <c r="EJ608" s="774">
        <f t="shared" si="652"/>
        <v>0</v>
      </c>
      <c r="EK608" s="775">
        <f t="shared" si="653"/>
        <v>0</v>
      </c>
      <c r="EL608" s="772"/>
      <c r="EM608" s="767"/>
      <c r="EN608" s="770"/>
      <c r="EO608" s="772"/>
      <c r="EP608" s="767"/>
      <c r="EQ608" s="782"/>
      <c r="ER608" s="772"/>
      <c r="ES608" s="767"/>
      <c r="ET608" s="770"/>
      <c r="EU608" s="774">
        <f t="shared" si="654"/>
        <v>0</v>
      </c>
      <c r="EV608" s="774">
        <f t="shared" si="655"/>
        <v>0</v>
      </c>
      <c r="EW608" s="775">
        <f t="shared" si="656"/>
        <v>0</v>
      </c>
      <c r="EX608" s="772"/>
      <c r="EY608" s="767"/>
      <c r="EZ608" s="770"/>
    </row>
    <row r="609" spans="1:156">
      <c r="A609" s="650" t="s">
        <v>73</v>
      </c>
      <c r="B609" s="635" t="s">
        <v>763</v>
      </c>
      <c r="C609" s="853"/>
      <c r="D609" s="636">
        <v>237367</v>
      </c>
      <c r="E609" s="637">
        <v>5</v>
      </c>
      <c r="F609" s="762">
        <v>615</v>
      </c>
      <c r="G609" s="763">
        <v>672</v>
      </c>
      <c r="H609" s="763">
        <v>649</v>
      </c>
      <c r="I609" s="764">
        <v>618</v>
      </c>
      <c r="J609" s="764">
        <v>771</v>
      </c>
      <c r="K609" s="764">
        <v>820</v>
      </c>
      <c r="L609" s="858">
        <v>1239</v>
      </c>
      <c r="M609" s="762">
        <v>534</v>
      </c>
      <c r="N609" s="763">
        <v>592</v>
      </c>
      <c r="O609" s="766">
        <v>553</v>
      </c>
      <c r="P609" s="766">
        <v>659</v>
      </c>
      <c r="Q609" s="763">
        <v>610</v>
      </c>
      <c r="R609" s="763">
        <v>581</v>
      </c>
      <c r="S609" s="763">
        <v>639</v>
      </c>
      <c r="T609" s="763">
        <v>622</v>
      </c>
      <c r="U609" s="763">
        <v>581</v>
      </c>
      <c r="V609" s="764">
        <v>728</v>
      </c>
      <c r="W609" s="767">
        <v>778</v>
      </c>
      <c r="X609" s="765">
        <v>744</v>
      </c>
      <c r="Y609" s="762">
        <v>0</v>
      </c>
      <c r="Z609" s="763"/>
      <c r="AA609" s="763">
        <v>0</v>
      </c>
      <c r="AB609" s="763">
        <v>0</v>
      </c>
      <c r="AC609" s="764">
        <v>0</v>
      </c>
      <c r="AD609" s="767">
        <v>0</v>
      </c>
      <c r="AE609" s="763">
        <v>0</v>
      </c>
      <c r="AF609" s="763">
        <v>0</v>
      </c>
      <c r="AG609" s="763">
        <v>0</v>
      </c>
      <c r="AH609" s="764">
        <v>0</v>
      </c>
      <c r="AI609" s="767">
        <v>0</v>
      </c>
      <c r="AJ609" s="765"/>
      <c r="AK609" s="892">
        <f t="shared" si="607"/>
        <v>534</v>
      </c>
      <c r="AL609" s="884">
        <f t="shared" si="608"/>
        <v>534</v>
      </c>
      <c r="AM609" s="883">
        <f t="shared" si="609"/>
        <v>592</v>
      </c>
      <c r="AN609" s="884">
        <f t="shared" si="610"/>
        <v>592</v>
      </c>
      <c r="AO609" s="883">
        <f t="shared" si="611"/>
        <v>553</v>
      </c>
      <c r="AP609" s="884">
        <f t="shared" si="612"/>
        <v>553</v>
      </c>
      <c r="AQ609" s="768">
        <f t="shared" si="613"/>
        <v>659</v>
      </c>
      <c r="AR609" s="883">
        <f t="shared" si="614"/>
        <v>610</v>
      </c>
      <c r="AS609" s="886">
        <f t="shared" si="615"/>
        <v>610</v>
      </c>
      <c r="AT609" s="888">
        <f t="shared" si="616"/>
        <v>581</v>
      </c>
      <c r="AU609" s="886">
        <f t="shared" si="617"/>
        <v>581</v>
      </c>
      <c r="AV609" s="886">
        <f t="shared" si="618"/>
        <v>581</v>
      </c>
      <c r="AW609" s="888">
        <f t="shared" si="619"/>
        <v>639</v>
      </c>
      <c r="AX609" s="886">
        <f t="shared" si="620"/>
        <v>639</v>
      </c>
      <c r="AY609" s="886">
        <f t="shared" si="621"/>
        <v>639</v>
      </c>
      <c r="AZ609" s="888">
        <f t="shared" si="622"/>
        <v>622</v>
      </c>
      <c r="BA609" s="884">
        <f t="shared" si="623"/>
        <v>622</v>
      </c>
      <c r="BB609" s="883">
        <f t="shared" si="624"/>
        <v>581</v>
      </c>
      <c r="BC609" s="884">
        <f t="shared" si="625"/>
        <v>581</v>
      </c>
      <c r="BD609" s="883">
        <f t="shared" si="626"/>
        <v>728</v>
      </c>
      <c r="BE609" s="886">
        <f t="shared" si="627"/>
        <v>728</v>
      </c>
      <c r="BF609" s="886">
        <f t="shared" si="628"/>
        <v>728</v>
      </c>
      <c r="BG609" s="888">
        <f t="shared" si="657"/>
        <v>778</v>
      </c>
      <c r="BH609" s="886">
        <f t="shared" si="629"/>
        <v>778</v>
      </c>
      <c r="BI609" s="886">
        <f t="shared" si="630"/>
        <v>778</v>
      </c>
      <c r="BJ609" s="890">
        <f t="shared" si="631"/>
        <v>744</v>
      </c>
      <c r="BK609" s="885">
        <f t="shared" si="632"/>
        <v>744</v>
      </c>
      <c r="BL609" s="885">
        <f t="shared" si="633"/>
        <v>744</v>
      </c>
      <c r="BM609" s="762">
        <v>429</v>
      </c>
      <c r="BN609" s="764">
        <v>482</v>
      </c>
      <c r="BO609" s="770">
        <v>454</v>
      </c>
      <c r="BP609" s="763">
        <v>85</v>
      </c>
      <c r="BQ609" s="764">
        <v>90</v>
      </c>
      <c r="BR609" s="770">
        <v>88</v>
      </c>
      <c r="BS609" s="768">
        <f t="shared" si="634"/>
        <v>214</v>
      </c>
      <c r="BT609" s="768">
        <f t="shared" si="635"/>
        <v>206</v>
      </c>
      <c r="BU609" s="771">
        <f t="shared" si="636"/>
        <v>202</v>
      </c>
      <c r="BV609" s="772">
        <v>225</v>
      </c>
      <c r="BW609" s="767">
        <v>207</v>
      </c>
      <c r="BX609" s="770">
        <v>209</v>
      </c>
      <c r="BY609" s="764">
        <v>44</v>
      </c>
      <c r="BZ609" s="767">
        <v>40</v>
      </c>
      <c r="CA609" s="765">
        <v>49</v>
      </c>
      <c r="CB609" s="772">
        <v>131</v>
      </c>
      <c r="CC609" s="767">
        <v>134</v>
      </c>
      <c r="CD609" s="765">
        <v>203</v>
      </c>
      <c r="CE609" s="773">
        <f t="shared" si="637"/>
        <v>210</v>
      </c>
      <c r="CF609" s="774">
        <f t="shared" si="638"/>
        <v>200</v>
      </c>
      <c r="CG609" s="775">
        <f t="shared" si="639"/>
        <v>178</v>
      </c>
      <c r="CH609" s="772">
        <v>257</v>
      </c>
      <c r="CI609" s="767">
        <v>237</v>
      </c>
      <c r="CJ609" s="776">
        <v>321</v>
      </c>
      <c r="CK609" s="874"/>
      <c r="CL609" s="778"/>
      <c r="CM609" s="764"/>
      <c r="CN609" s="764"/>
      <c r="CO609" s="767"/>
      <c r="CP609" s="780"/>
      <c r="CQ609" s="777"/>
      <c r="CR609" s="778"/>
      <c r="CS609" s="778"/>
      <c r="CT609" s="778"/>
      <c r="CU609" s="778"/>
      <c r="CV609" s="764"/>
      <c r="CW609" s="767"/>
      <c r="CX609" s="765"/>
      <c r="CY609" s="777"/>
      <c r="CZ609" s="778"/>
      <c r="DA609" s="778"/>
      <c r="DB609" s="778"/>
      <c r="DC609" s="778"/>
      <c r="DD609" s="767"/>
      <c r="DE609" s="767"/>
      <c r="DF609" s="765"/>
      <c r="DG609" s="892">
        <f t="shared" si="658"/>
        <v>0</v>
      </c>
      <c r="DH609" s="884">
        <f t="shared" si="640"/>
        <v>0</v>
      </c>
      <c r="DI609" s="883">
        <f t="shared" si="659"/>
        <v>0</v>
      </c>
      <c r="DJ609" s="884">
        <f t="shared" si="641"/>
        <v>0</v>
      </c>
      <c r="DK609" s="883">
        <f t="shared" si="660"/>
        <v>0</v>
      </c>
      <c r="DL609" s="884">
        <f t="shared" si="642"/>
        <v>0</v>
      </c>
      <c r="DM609" s="888">
        <f t="shared" si="664"/>
        <v>0</v>
      </c>
      <c r="DN609" s="886">
        <f t="shared" si="643"/>
        <v>0</v>
      </c>
      <c r="DO609" s="886">
        <f t="shared" si="602"/>
        <v>0</v>
      </c>
      <c r="DP609" s="888">
        <f t="shared" si="661"/>
        <v>0</v>
      </c>
      <c r="DQ609" s="886">
        <f t="shared" si="644"/>
        <v>0</v>
      </c>
      <c r="DR609" s="886">
        <f t="shared" si="603"/>
        <v>0</v>
      </c>
      <c r="DS609" s="888">
        <f t="shared" si="662"/>
        <v>0</v>
      </c>
      <c r="DT609" s="886">
        <f t="shared" si="645"/>
        <v>0</v>
      </c>
      <c r="DU609" s="886">
        <f t="shared" si="604"/>
        <v>0</v>
      </c>
      <c r="DV609" s="886">
        <f t="shared" si="646"/>
        <v>0</v>
      </c>
      <c r="DW609" s="888">
        <f t="shared" si="663"/>
        <v>0</v>
      </c>
      <c r="DX609" s="886">
        <f t="shared" si="647"/>
        <v>0</v>
      </c>
      <c r="DY609" s="886">
        <f t="shared" si="648"/>
        <v>0</v>
      </c>
      <c r="DZ609" s="954">
        <f t="shared" si="605"/>
        <v>0</v>
      </c>
      <c r="EA609" s="885">
        <f t="shared" si="649"/>
        <v>0</v>
      </c>
      <c r="EB609" s="885">
        <f t="shared" si="650"/>
        <v>0</v>
      </c>
      <c r="EC609" s="772"/>
      <c r="ED609" s="767"/>
      <c r="EE609" s="770"/>
      <c r="EF609" s="764"/>
      <c r="EG609" s="767"/>
      <c r="EH609" s="782"/>
      <c r="EI609" s="774">
        <f t="shared" si="651"/>
        <v>0</v>
      </c>
      <c r="EJ609" s="774">
        <f t="shared" si="652"/>
        <v>0</v>
      </c>
      <c r="EK609" s="775">
        <f t="shared" si="653"/>
        <v>0</v>
      </c>
      <c r="EL609" s="772"/>
      <c r="EM609" s="767"/>
      <c r="EN609" s="770"/>
      <c r="EO609" s="772"/>
      <c r="EP609" s="767"/>
      <c r="EQ609" s="782"/>
      <c r="ER609" s="772"/>
      <c r="ES609" s="767"/>
      <c r="ET609" s="770"/>
      <c r="EU609" s="774">
        <f t="shared" si="654"/>
        <v>0</v>
      </c>
      <c r="EV609" s="774">
        <f t="shared" si="655"/>
        <v>0</v>
      </c>
      <c r="EW609" s="775">
        <f t="shared" si="656"/>
        <v>0</v>
      </c>
      <c r="EX609" s="772"/>
      <c r="EY609" s="767"/>
      <c r="EZ609" s="770"/>
    </row>
    <row r="610" spans="1:156">
      <c r="A610" s="650" t="s">
        <v>73</v>
      </c>
      <c r="B610" s="635" t="s">
        <v>764</v>
      </c>
      <c r="C610" s="832"/>
      <c r="D610" s="636">
        <v>237792</v>
      </c>
      <c r="E610" s="651">
        <v>5</v>
      </c>
      <c r="F610" s="762">
        <v>688</v>
      </c>
      <c r="G610" s="763">
        <v>675</v>
      </c>
      <c r="H610" s="763">
        <v>699</v>
      </c>
      <c r="I610" s="764">
        <v>706</v>
      </c>
      <c r="J610" s="764">
        <v>707</v>
      </c>
      <c r="K610" s="764">
        <v>802</v>
      </c>
      <c r="L610" s="858">
        <v>1155</v>
      </c>
      <c r="M610" s="762">
        <v>565</v>
      </c>
      <c r="N610" s="763">
        <v>537</v>
      </c>
      <c r="O610" s="766">
        <v>526</v>
      </c>
      <c r="P610" s="766">
        <v>617</v>
      </c>
      <c r="Q610" s="763">
        <v>629</v>
      </c>
      <c r="R610" s="763">
        <v>642</v>
      </c>
      <c r="S610" s="763">
        <v>657</v>
      </c>
      <c r="T610" s="763">
        <v>688</v>
      </c>
      <c r="U610" s="763">
        <v>691</v>
      </c>
      <c r="V610" s="764">
        <v>698</v>
      </c>
      <c r="W610" s="767">
        <v>786</v>
      </c>
      <c r="X610" s="765">
        <v>759</v>
      </c>
      <c r="Y610" s="762">
        <v>0</v>
      </c>
      <c r="Z610" s="763"/>
      <c r="AA610" s="763">
        <v>0</v>
      </c>
      <c r="AB610" s="763">
        <v>0</v>
      </c>
      <c r="AC610" s="764">
        <v>0</v>
      </c>
      <c r="AD610" s="767">
        <v>0</v>
      </c>
      <c r="AE610" s="763">
        <v>0</v>
      </c>
      <c r="AF610" s="763">
        <v>0</v>
      </c>
      <c r="AG610" s="763">
        <v>0</v>
      </c>
      <c r="AH610" s="764">
        <v>0</v>
      </c>
      <c r="AI610" s="767">
        <v>0</v>
      </c>
      <c r="AJ610" s="765">
        <v>0</v>
      </c>
      <c r="AK610" s="892">
        <f t="shared" si="607"/>
        <v>565</v>
      </c>
      <c r="AL610" s="884">
        <f t="shared" si="608"/>
        <v>565</v>
      </c>
      <c r="AM610" s="883">
        <f t="shared" si="609"/>
        <v>537</v>
      </c>
      <c r="AN610" s="884">
        <f t="shared" si="610"/>
        <v>537</v>
      </c>
      <c r="AO610" s="883">
        <f t="shared" si="611"/>
        <v>526</v>
      </c>
      <c r="AP610" s="884">
        <f t="shared" si="612"/>
        <v>526</v>
      </c>
      <c r="AQ610" s="768">
        <f t="shared" si="613"/>
        <v>617</v>
      </c>
      <c r="AR610" s="883">
        <f t="shared" si="614"/>
        <v>629</v>
      </c>
      <c r="AS610" s="886">
        <f t="shared" si="615"/>
        <v>629</v>
      </c>
      <c r="AT610" s="888">
        <f t="shared" si="616"/>
        <v>642</v>
      </c>
      <c r="AU610" s="886">
        <f t="shared" si="617"/>
        <v>642</v>
      </c>
      <c r="AV610" s="886">
        <f t="shared" si="618"/>
        <v>642</v>
      </c>
      <c r="AW610" s="888">
        <f t="shared" si="619"/>
        <v>657</v>
      </c>
      <c r="AX610" s="886">
        <f t="shared" si="620"/>
        <v>657</v>
      </c>
      <c r="AY610" s="886">
        <f t="shared" si="621"/>
        <v>657</v>
      </c>
      <c r="AZ610" s="888">
        <f t="shared" si="622"/>
        <v>688</v>
      </c>
      <c r="BA610" s="884">
        <f t="shared" si="623"/>
        <v>688</v>
      </c>
      <c r="BB610" s="883">
        <f t="shared" si="624"/>
        <v>691</v>
      </c>
      <c r="BC610" s="884">
        <f t="shared" si="625"/>
        <v>691</v>
      </c>
      <c r="BD610" s="883">
        <f t="shared" si="626"/>
        <v>698</v>
      </c>
      <c r="BE610" s="886">
        <f t="shared" si="627"/>
        <v>698</v>
      </c>
      <c r="BF610" s="886">
        <f t="shared" si="628"/>
        <v>698</v>
      </c>
      <c r="BG610" s="888">
        <f t="shared" si="657"/>
        <v>786</v>
      </c>
      <c r="BH610" s="886">
        <f t="shared" si="629"/>
        <v>786</v>
      </c>
      <c r="BI610" s="886">
        <f t="shared" si="630"/>
        <v>786</v>
      </c>
      <c r="BJ610" s="890">
        <f t="shared" si="631"/>
        <v>759</v>
      </c>
      <c r="BK610" s="885">
        <f t="shared" si="632"/>
        <v>759</v>
      </c>
      <c r="BL610" s="885">
        <f t="shared" si="633"/>
        <v>759</v>
      </c>
      <c r="BM610" s="762">
        <v>463</v>
      </c>
      <c r="BN610" s="764">
        <v>554</v>
      </c>
      <c r="BO610" s="770">
        <v>514</v>
      </c>
      <c r="BP610" s="763">
        <v>28</v>
      </c>
      <c r="BQ610" s="764">
        <v>39</v>
      </c>
      <c r="BR610" s="770">
        <v>38</v>
      </c>
      <c r="BS610" s="768">
        <f t="shared" si="634"/>
        <v>207</v>
      </c>
      <c r="BT610" s="768">
        <f t="shared" si="635"/>
        <v>193</v>
      </c>
      <c r="BU610" s="771">
        <f t="shared" si="636"/>
        <v>207</v>
      </c>
      <c r="BV610" s="772">
        <v>281</v>
      </c>
      <c r="BW610" s="767">
        <v>278</v>
      </c>
      <c r="BX610" s="770">
        <v>304</v>
      </c>
      <c r="BY610" s="764">
        <v>35</v>
      </c>
      <c r="BZ610" s="767">
        <v>41</v>
      </c>
      <c r="CA610" s="765">
        <v>27</v>
      </c>
      <c r="CB610" s="772">
        <v>56</v>
      </c>
      <c r="CC610" s="767">
        <v>66</v>
      </c>
      <c r="CD610" s="765">
        <v>68</v>
      </c>
      <c r="CE610" s="773">
        <f t="shared" si="637"/>
        <v>257</v>
      </c>
      <c r="CF610" s="774">
        <f t="shared" si="638"/>
        <v>257</v>
      </c>
      <c r="CG610" s="775">
        <f t="shared" si="639"/>
        <v>258</v>
      </c>
      <c r="CH610" s="772">
        <v>244</v>
      </c>
      <c r="CI610" s="767">
        <v>268</v>
      </c>
      <c r="CJ610" s="776">
        <v>218</v>
      </c>
      <c r="CK610" s="874"/>
      <c r="CL610" s="778"/>
      <c r="CM610" s="764"/>
      <c r="CN610" s="764"/>
      <c r="CO610" s="767"/>
      <c r="CP610" s="780"/>
      <c r="CQ610" s="777"/>
      <c r="CR610" s="778"/>
      <c r="CS610" s="778"/>
      <c r="CT610" s="778"/>
      <c r="CU610" s="778"/>
      <c r="CV610" s="764"/>
      <c r="CW610" s="767"/>
      <c r="CX610" s="765"/>
      <c r="CY610" s="777"/>
      <c r="CZ610" s="778"/>
      <c r="DA610" s="778"/>
      <c r="DB610" s="778"/>
      <c r="DC610" s="778"/>
      <c r="DD610" s="767"/>
      <c r="DE610" s="767"/>
      <c r="DF610" s="765"/>
      <c r="DG610" s="892">
        <f t="shared" si="658"/>
        <v>0</v>
      </c>
      <c r="DH610" s="884">
        <f t="shared" si="640"/>
        <v>0</v>
      </c>
      <c r="DI610" s="883">
        <f t="shared" si="659"/>
        <v>0</v>
      </c>
      <c r="DJ610" s="884">
        <f t="shared" si="641"/>
        <v>0</v>
      </c>
      <c r="DK610" s="883">
        <f t="shared" si="660"/>
        <v>0</v>
      </c>
      <c r="DL610" s="884">
        <f t="shared" si="642"/>
        <v>0</v>
      </c>
      <c r="DM610" s="888">
        <f t="shared" si="664"/>
        <v>0</v>
      </c>
      <c r="DN610" s="886">
        <f t="shared" si="643"/>
        <v>0</v>
      </c>
      <c r="DO610" s="886">
        <f t="shared" si="602"/>
        <v>0</v>
      </c>
      <c r="DP610" s="888">
        <f t="shared" si="661"/>
        <v>0</v>
      </c>
      <c r="DQ610" s="886">
        <f t="shared" si="644"/>
        <v>0</v>
      </c>
      <c r="DR610" s="886">
        <f t="shared" si="603"/>
        <v>0</v>
      </c>
      <c r="DS610" s="888">
        <f t="shared" si="662"/>
        <v>0</v>
      </c>
      <c r="DT610" s="886">
        <f t="shared" si="645"/>
        <v>0</v>
      </c>
      <c r="DU610" s="886">
        <f t="shared" si="604"/>
        <v>0</v>
      </c>
      <c r="DV610" s="886">
        <f t="shared" si="646"/>
        <v>0</v>
      </c>
      <c r="DW610" s="888">
        <f t="shared" si="663"/>
        <v>0</v>
      </c>
      <c r="DX610" s="886">
        <f t="shared" si="647"/>
        <v>0</v>
      </c>
      <c r="DY610" s="886">
        <f t="shared" si="648"/>
        <v>0</v>
      </c>
      <c r="DZ610" s="954">
        <f t="shared" si="605"/>
        <v>0</v>
      </c>
      <c r="EA610" s="885">
        <f t="shared" si="649"/>
        <v>0</v>
      </c>
      <c r="EB610" s="885">
        <f t="shared" si="650"/>
        <v>0</v>
      </c>
      <c r="EC610" s="772"/>
      <c r="ED610" s="767"/>
      <c r="EE610" s="770"/>
      <c r="EF610" s="764"/>
      <c r="EG610" s="767"/>
      <c r="EH610" s="782"/>
      <c r="EI610" s="774">
        <f t="shared" si="651"/>
        <v>0</v>
      </c>
      <c r="EJ610" s="774">
        <f t="shared" si="652"/>
        <v>0</v>
      </c>
      <c r="EK610" s="775">
        <f t="shared" si="653"/>
        <v>0</v>
      </c>
      <c r="EL610" s="772"/>
      <c r="EM610" s="767"/>
      <c r="EN610" s="770"/>
      <c r="EO610" s="772"/>
      <c r="EP610" s="767"/>
      <c r="EQ610" s="782"/>
      <c r="ER610" s="772"/>
      <c r="ES610" s="767"/>
      <c r="ET610" s="770"/>
      <c r="EU610" s="774">
        <f t="shared" si="654"/>
        <v>0</v>
      </c>
      <c r="EV610" s="774">
        <f t="shared" si="655"/>
        <v>0</v>
      </c>
      <c r="EW610" s="775">
        <f t="shared" si="656"/>
        <v>0</v>
      </c>
      <c r="EX610" s="772"/>
      <c r="EY610" s="767"/>
      <c r="EZ610" s="770"/>
    </row>
    <row r="611" spans="1:156">
      <c r="A611" s="650" t="s">
        <v>73</v>
      </c>
      <c r="B611" s="635" t="s">
        <v>765</v>
      </c>
      <c r="C611" s="853"/>
      <c r="D611" s="636">
        <v>237215</v>
      </c>
      <c r="E611" s="637">
        <v>6</v>
      </c>
      <c r="F611" s="762">
        <v>282</v>
      </c>
      <c r="G611" s="763">
        <v>251</v>
      </c>
      <c r="H611" s="763">
        <v>261</v>
      </c>
      <c r="I611" s="764">
        <v>307</v>
      </c>
      <c r="J611" s="764">
        <v>283</v>
      </c>
      <c r="K611" s="764">
        <v>314</v>
      </c>
      <c r="L611" s="858">
        <v>543</v>
      </c>
      <c r="M611" s="762">
        <v>33</v>
      </c>
      <c r="N611" s="763">
        <v>14</v>
      </c>
      <c r="O611" s="766">
        <v>38</v>
      </c>
      <c r="P611" s="766">
        <v>29</v>
      </c>
      <c r="Q611" s="763">
        <v>81</v>
      </c>
      <c r="R611" s="763">
        <v>246</v>
      </c>
      <c r="S611" s="763">
        <v>238</v>
      </c>
      <c r="T611" s="763">
        <v>246</v>
      </c>
      <c r="U611" s="763">
        <v>288</v>
      </c>
      <c r="V611" s="764">
        <v>259</v>
      </c>
      <c r="W611" s="767">
        <v>297</v>
      </c>
      <c r="X611" s="765">
        <v>175</v>
      </c>
      <c r="Y611" s="762">
        <v>0</v>
      </c>
      <c r="Z611" s="763"/>
      <c r="AA611" s="763">
        <v>0</v>
      </c>
      <c r="AB611" s="763">
        <v>0</v>
      </c>
      <c r="AC611" s="764">
        <v>0</v>
      </c>
      <c r="AD611" s="767">
        <v>0</v>
      </c>
      <c r="AE611" s="763">
        <v>0</v>
      </c>
      <c r="AF611" s="763">
        <v>0</v>
      </c>
      <c r="AG611" s="763">
        <v>0</v>
      </c>
      <c r="AH611" s="764"/>
      <c r="AI611" s="767">
        <v>0</v>
      </c>
      <c r="AJ611" s="765">
        <v>0</v>
      </c>
      <c r="AK611" s="892">
        <f t="shared" si="607"/>
        <v>33</v>
      </c>
      <c r="AL611" s="884">
        <f t="shared" si="608"/>
        <v>33</v>
      </c>
      <c r="AM611" s="883">
        <f t="shared" si="609"/>
        <v>14</v>
      </c>
      <c r="AN611" s="884">
        <f t="shared" si="610"/>
        <v>14</v>
      </c>
      <c r="AO611" s="883">
        <f t="shared" si="611"/>
        <v>38</v>
      </c>
      <c r="AP611" s="884">
        <f t="shared" si="612"/>
        <v>38</v>
      </c>
      <c r="AQ611" s="768">
        <f t="shared" si="613"/>
        <v>29</v>
      </c>
      <c r="AR611" s="883">
        <f t="shared" si="614"/>
        <v>81</v>
      </c>
      <c r="AS611" s="886">
        <f t="shared" si="615"/>
        <v>81</v>
      </c>
      <c r="AT611" s="888">
        <f t="shared" si="616"/>
        <v>246</v>
      </c>
      <c r="AU611" s="886">
        <f t="shared" si="617"/>
        <v>246</v>
      </c>
      <c r="AV611" s="886">
        <f t="shared" si="618"/>
        <v>246</v>
      </c>
      <c r="AW611" s="888">
        <f t="shared" si="619"/>
        <v>238</v>
      </c>
      <c r="AX611" s="886">
        <f t="shared" si="620"/>
        <v>238</v>
      </c>
      <c r="AY611" s="886">
        <f t="shared" si="621"/>
        <v>238</v>
      </c>
      <c r="AZ611" s="888">
        <f t="shared" si="622"/>
        <v>246</v>
      </c>
      <c r="BA611" s="884">
        <f t="shared" si="623"/>
        <v>246</v>
      </c>
      <c r="BB611" s="883">
        <f t="shared" si="624"/>
        <v>288</v>
      </c>
      <c r="BC611" s="884">
        <f t="shared" si="625"/>
        <v>288</v>
      </c>
      <c r="BD611" s="883">
        <f t="shared" si="626"/>
        <v>259</v>
      </c>
      <c r="BE611" s="886">
        <f t="shared" si="627"/>
        <v>259</v>
      </c>
      <c r="BF611" s="886">
        <f t="shared" si="628"/>
        <v>259</v>
      </c>
      <c r="BG611" s="888">
        <f t="shared" si="657"/>
        <v>297</v>
      </c>
      <c r="BH611" s="886">
        <f t="shared" si="629"/>
        <v>297</v>
      </c>
      <c r="BI611" s="886">
        <f t="shared" si="630"/>
        <v>297</v>
      </c>
      <c r="BJ611" s="890">
        <f t="shared" si="631"/>
        <v>175</v>
      </c>
      <c r="BK611" s="885">
        <f t="shared" si="632"/>
        <v>175</v>
      </c>
      <c r="BL611" s="885">
        <f t="shared" si="633"/>
        <v>175</v>
      </c>
      <c r="BM611" s="762">
        <v>152</v>
      </c>
      <c r="BN611" s="764">
        <v>175</v>
      </c>
      <c r="BO611" s="770">
        <v>93</v>
      </c>
      <c r="BP611" s="763">
        <v>15</v>
      </c>
      <c r="BQ611" s="764">
        <v>17</v>
      </c>
      <c r="BR611" s="770">
        <v>7</v>
      </c>
      <c r="BS611" s="768">
        <f t="shared" si="634"/>
        <v>92</v>
      </c>
      <c r="BT611" s="768">
        <f t="shared" si="635"/>
        <v>105</v>
      </c>
      <c r="BU611" s="771">
        <f t="shared" si="636"/>
        <v>75</v>
      </c>
      <c r="BV611" s="772">
        <v>18</v>
      </c>
      <c r="BW611" s="767">
        <v>59</v>
      </c>
      <c r="BX611" s="770">
        <v>67</v>
      </c>
      <c r="BY611" s="764">
        <v>4</v>
      </c>
      <c r="BZ611" s="767">
        <v>16</v>
      </c>
      <c r="CA611" s="765">
        <v>14</v>
      </c>
      <c r="CB611" s="772">
        <v>8</v>
      </c>
      <c r="CC611" s="767">
        <v>13</v>
      </c>
      <c r="CD611" s="765">
        <v>24</v>
      </c>
      <c r="CE611" s="773">
        <f t="shared" si="637"/>
        <v>51</v>
      </c>
      <c r="CF611" s="774">
        <f t="shared" si="638"/>
        <v>158</v>
      </c>
      <c r="CG611" s="775">
        <f t="shared" si="639"/>
        <v>133</v>
      </c>
      <c r="CH611" s="652">
        <v>77</v>
      </c>
      <c r="CI611" s="653">
        <v>85</v>
      </c>
      <c r="CJ611" s="776">
        <v>55</v>
      </c>
      <c r="CK611" s="874"/>
      <c r="CL611" s="778"/>
      <c r="CM611" s="764"/>
      <c r="CN611" s="764"/>
      <c r="CO611" s="767"/>
      <c r="CP611" s="780"/>
      <c r="CQ611" s="777"/>
      <c r="CR611" s="778"/>
      <c r="CS611" s="778"/>
      <c r="CT611" s="778"/>
      <c r="CU611" s="778"/>
      <c r="CV611" s="764"/>
      <c r="CW611" s="767"/>
      <c r="CX611" s="765"/>
      <c r="CY611" s="777"/>
      <c r="CZ611" s="778"/>
      <c r="DA611" s="778"/>
      <c r="DB611" s="778"/>
      <c r="DC611" s="778"/>
      <c r="DD611" s="767"/>
      <c r="DE611" s="767"/>
      <c r="DF611" s="765"/>
      <c r="DG611" s="892">
        <f t="shared" si="658"/>
        <v>0</v>
      </c>
      <c r="DH611" s="884">
        <f t="shared" si="640"/>
        <v>0</v>
      </c>
      <c r="DI611" s="883">
        <f t="shared" si="659"/>
        <v>0</v>
      </c>
      <c r="DJ611" s="884">
        <f t="shared" si="641"/>
        <v>0</v>
      </c>
      <c r="DK611" s="883">
        <f t="shared" si="660"/>
        <v>0</v>
      </c>
      <c r="DL611" s="884">
        <f t="shared" si="642"/>
        <v>0</v>
      </c>
      <c r="DM611" s="888">
        <f t="shared" si="664"/>
        <v>0</v>
      </c>
      <c r="DN611" s="886">
        <f t="shared" si="643"/>
        <v>0</v>
      </c>
      <c r="DO611" s="886">
        <f t="shared" si="602"/>
        <v>0</v>
      </c>
      <c r="DP611" s="888">
        <f t="shared" si="661"/>
        <v>0</v>
      </c>
      <c r="DQ611" s="886">
        <f t="shared" si="644"/>
        <v>0</v>
      </c>
      <c r="DR611" s="886">
        <f t="shared" si="603"/>
        <v>0</v>
      </c>
      <c r="DS611" s="888">
        <f t="shared" si="662"/>
        <v>0</v>
      </c>
      <c r="DT611" s="886">
        <f t="shared" si="645"/>
        <v>0</v>
      </c>
      <c r="DU611" s="886">
        <f t="shared" si="604"/>
        <v>0</v>
      </c>
      <c r="DV611" s="886">
        <f t="shared" si="646"/>
        <v>0</v>
      </c>
      <c r="DW611" s="888">
        <f t="shared" si="663"/>
        <v>0</v>
      </c>
      <c r="DX611" s="886">
        <f t="shared" si="647"/>
        <v>0</v>
      </c>
      <c r="DY611" s="886">
        <f t="shared" si="648"/>
        <v>0</v>
      </c>
      <c r="DZ611" s="954">
        <f t="shared" si="605"/>
        <v>0</v>
      </c>
      <c r="EA611" s="885">
        <f t="shared" si="649"/>
        <v>0</v>
      </c>
      <c r="EB611" s="885">
        <f t="shared" si="650"/>
        <v>0</v>
      </c>
      <c r="EC611" s="772"/>
      <c r="ED611" s="767"/>
      <c r="EE611" s="770"/>
      <c r="EF611" s="764"/>
      <c r="EG611" s="767"/>
      <c r="EH611" s="782"/>
      <c r="EI611" s="774">
        <f t="shared" si="651"/>
        <v>0</v>
      </c>
      <c r="EJ611" s="774">
        <f t="shared" si="652"/>
        <v>0</v>
      </c>
      <c r="EK611" s="775">
        <f t="shared" si="653"/>
        <v>0</v>
      </c>
      <c r="EL611" s="772"/>
      <c r="EM611" s="767"/>
      <c r="EN611" s="770"/>
      <c r="EO611" s="772"/>
      <c r="EP611" s="767"/>
      <c r="EQ611" s="782"/>
      <c r="ER611" s="772"/>
      <c r="ES611" s="767"/>
      <c r="ET611" s="770"/>
      <c r="EU611" s="774">
        <f t="shared" si="654"/>
        <v>0</v>
      </c>
      <c r="EV611" s="774">
        <f t="shared" si="655"/>
        <v>0</v>
      </c>
      <c r="EW611" s="775">
        <f t="shared" si="656"/>
        <v>0</v>
      </c>
      <c r="EX611" s="772"/>
      <c r="EY611" s="767"/>
      <c r="EZ611" s="770"/>
    </row>
    <row r="612" spans="1:156">
      <c r="A612" s="650" t="s">
        <v>73</v>
      </c>
      <c r="B612" s="635" t="s">
        <v>766</v>
      </c>
      <c r="C612" s="853"/>
      <c r="D612" s="636">
        <v>237330</v>
      </c>
      <c r="E612" s="637">
        <v>6</v>
      </c>
      <c r="F612" s="762">
        <v>578</v>
      </c>
      <c r="G612" s="763">
        <v>653</v>
      </c>
      <c r="H612" s="763">
        <v>603</v>
      </c>
      <c r="I612" s="764">
        <v>627</v>
      </c>
      <c r="J612" s="764">
        <v>719</v>
      </c>
      <c r="K612" s="764">
        <v>611</v>
      </c>
      <c r="L612" s="858">
        <v>743</v>
      </c>
      <c r="M612" s="762">
        <v>611</v>
      </c>
      <c r="N612" s="763">
        <v>695</v>
      </c>
      <c r="O612" s="766">
        <v>480</v>
      </c>
      <c r="P612" s="766">
        <v>498</v>
      </c>
      <c r="Q612" s="763">
        <v>606</v>
      </c>
      <c r="R612" s="763">
        <v>566</v>
      </c>
      <c r="S612" s="763">
        <v>642</v>
      </c>
      <c r="T612" s="763">
        <v>593</v>
      </c>
      <c r="U612" s="763">
        <v>618</v>
      </c>
      <c r="V612" s="764">
        <v>710</v>
      </c>
      <c r="W612" s="767">
        <v>608</v>
      </c>
      <c r="X612" s="765">
        <v>571</v>
      </c>
      <c r="Y612" s="762">
        <v>0</v>
      </c>
      <c r="Z612" s="763">
        <v>3</v>
      </c>
      <c r="AA612" s="763"/>
      <c r="AB612" s="763">
        <v>0</v>
      </c>
      <c r="AC612" s="764">
        <v>0</v>
      </c>
      <c r="AD612" s="767">
        <v>0</v>
      </c>
      <c r="AE612" s="763">
        <v>0</v>
      </c>
      <c r="AF612" s="763">
        <v>0</v>
      </c>
      <c r="AG612" s="763">
        <v>0</v>
      </c>
      <c r="AH612" s="764">
        <v>0</v>
      </c>
      <c r="AI612" s="767">
        <v>0</v>
      </c>
      <c r="AJ612" s="765">
        <v>0</v>
      </c>
      <c r="AK612" s="892">
        <f t="shared" si="607"/>
        <v>611</v>
      </c>
      <c r="AL612" s="884">
        <f t="shared" si="608"/>
        <v>611</v>
      </c>
      <c r="AM612" s="883">
        <f t="shared" si="609"/>
        <v>692</v>
      </c>
      <c r="AN612" s="884">
        <f t="shared" si="610"/>
        <v>692</v>
      </c>
      <c r="AO612" s="883">
        <f t="shared" si="611"/>
        <v>480</v>
      </c>
      <c r="AP612" s="884">
        <f t="shared" si="612"/>
        <v>480</v>
      </c>
      <c r="AQ612" s="768">
        <f t="shared" si="613"/>
        <v>498</v>
      </c>
      <c r="AR612" s="883">
        <f t="shared" si="614"/>
        <v>606</v>
      </c>
      <c r="AS612" s="886">
        <f t="shared" si="615"/>
        <v>606</v>
      </c>
      <c r="AT612" s="888">
        <f t="shared" si="616"/>
        <v>566</v>
      </c>
      <c r="AU612" s="886">
        <f t="shared" si="617"/>
        <v>566</v>
      </c>
      <c r="AV612" s="886">
        <f t="shared" si="618"/>
        <v>566</v>
      </c>
      <c r="AW612" s="888">
        <f t="shared" si="619"/>
        <v>642</v>
      </c>
      <c r="AX612" s="886">
        <f t="shared" si="620"/>
        <v>642</v>
      </c>
      <c r="AY612" s="886">
        <f t="shared" si="621"/>
        <v>642</v>
      </c>
      <c r="AZ612" s="888">
        <f t="shared" si="622"/>
        <v>593</v>
      </c>
      <c r="BA612" s="884">
        <f t="shared" si="623"/>
        <v>593</v>
      </c>
      <c r="BB612" s="883">
        <f t="shared" si="624"/>
        <v>618</v>
      </c>
      <c r="BC612" s="884">
        <f t="shared" si="625"/>
        <v>618</v>
      </c>
      <c r="BD612" s="883">
        <f t="shared" si="626"/>
        <v>710</v>
      </c>
      <c r="BE612" s="886">
        <f t="shared" si="627"/>
        <v>710</v>
      </c>
      <c r="BF612" s="886">
        <f t="shared" si="628"/>
        <v>710</v>
      </c>
      <c r="BG612" s="888">
        <f t="shared" si="657"/>
        <v>608</v>
      </c>
      <c r="BH612" s="886">
        <f t="shared" si="629"/>
        <v>608</v>
      </c>
      <c r="BI612" s="886">
        <f t="shared" si="630"/>
        <v>608</v>
      </c>
      <c r="BJ612" s="890">
        <f t="shared" si="631"/>
        <v>571</v>
      </c>
      <c r="BK612" s="885">
        <f t="shared" si="632"/>
        <v>571</v>
      </c>
      <c r="BL612" s="885">
        <f t="shared" si="633"/>
        <v>571</v>
      </c>
      <c r="BM612" s="762">
        <v>430</v>
      </c>
      <c r="BN612" s="764">
        <v>386</v>
      </c>
      <c r="BO612" s="770">
        <v>342</v>
      </c>
      <c r="BP612" s="763">
        <v>71</v>
      </c>
      <c r="BQ612" s="764">
        <v>60</v>
      </c>
      <c r="BR612" s="770">
        <v>63</v>
      </c>
      <c r="BS612" s="768">
        <f t="shared" si="634"/>
        <v>209</v>
      </c>
      <c r="BT612" s="768">
        <f t="shared" si="635"/>
        <v>162</v>
      </c>
      <c r="BU612" s="771">
        <f t="shared" si="636"/>
        <v>166</v>
      </c>
      <c r="BV612" s="772">
        <v>196</v>
      </c>
      <c r="BW612" s="767">
        <v>191</v>
      </c>
      <c r="BX612" s="770">
        <v>215</v>
      </c>
      <c r="BY612" s="764">
        <v>31</v>
      </c>
      <c r="BZ612" s="767">
        <v>24</v>
      </c>
      <c r="CA612" s="765">
        <v>25</v>
      </c>
      <c r="CB612" s="772">
        <v>146</v>
      </c>
      <c r="CC612" s="767">
        <v>239</v>
      </c>
      <c r="CD612" s="765">
        <v>300</v>
      </c>
      <c r="CE612" s="773">
        <f t="shared" si="637"/>
        <v>233</v>
      </c>
      <c r="CF612" s="774">
        <f t="shared" si="638"/>
        <v>112</v>
      </c>
      <c r="CG612" s="775">
        <f t="shared" si="639"/>
        <v>102</v>
      </c>
      <c r="CH612" s="772">
        <v>227</v>
      </c>
      <c r="CI612" s="767">
        <v>244</v>
      </c>
      <c r="CJ612" s="776">
        <v>261</v>
      </c>
      <c r="CK612" s="874"/>
      <c r="CL612" s="778"/>
      <c r="CM612" s="764"/>
      <c r="CN612" s="764"/>
      <c r="CO612" s="767"/>
      <c r="CP612" s="780"/>
      <c r="CQ612" s="777"/>
      <c r="CR612" s="778"/>
      <c r="CS612" s="778"/>
      <c r="CT612" s="778"/>
      <c r="CU612" s="778"/>
      <c r="CV612" s="764"/>
      <c r="CW612" s="767"/>
      <c r="CX612" s="765"/>
      <c r="CY612" s="777"/>
      <c r="CZ612" s="778"/>
      <c r="DA612" s="778"/>
      <c r="DB612" s="778"/>
      <c r="DC612" s="778"/>
      <c r="DD612" s="767"/>
      <c r="DE612" s="767"/>
      <c r="DF612" s="765"/>
      <c r="DG612" s="892">
        <f t="shared" si="658"/>
        <v>0</v>
      </c>
      <c r="DH612" s="884">
        <f t="shared" si="640"/>
        <v>0</v>
      </c>
      <c r="DI612" s="883">
        <f t="shared" si="659"/>
        <v>0</v>
      </c>
      <c r="DJ612" s="884">
        <f t="shared" si="641"/>
        <v>0</v>
      </c>
      <c r="DK612" s="883">
        <f t="shared" si="660"/>
        <v>0</v>
      </c>
      <c r="DL612" s="884">
        <f t="shared" si="642"/>
        <v>0</v>
      </c>
      <c r="DM612" s="888">
        <f t="shared" si="664"/>
        <v>0</v>
      </c>
      <c r="DN612" s="886">
        <f t="shared" si="643"/>
        <v>0</v>
      </c>
      <c r="DO612" s="886">
        <f t="shared" si="602"/>
        <v>0</v>
      </c>
      <c r="DP612" s="888">
        <f t="shared" si="661"/>
        <v>0</v>
      </c>
      <c r="DQ612" s="886">
        <f t="shared" si="644"/>
        <v>0</v>
      </c>
      <c r="DR612" s="886">
        <f t="shared" si="603"/>
        <v>0</v>
      </c>
      <c r="DS612" s="888">
        <f t="shared" si="662"/>
        <v>0</v>
      </c>
      <c r="DT612" s="886">
        <f t="shared" si="645"/>
        <v>0</v>
      </c>
      <c r="DU612" s="886">
        <f t="shared" si="604"/>
        <v>0</v>
      </c>
      <c r="DV612" s="886">
        <f t="shared" si="646"/>
        <v>0</v>
      </c>
      <c r="DW612" s="888">
        <f t="shared" si="663"/>
        <v>0</v>
      </c>
      <c r="DX612" s="886">
        <f t="shared" si="647"/>
        <v>0</v>
      </c>
      <c r="DY612" s="886">
        <f t="shared" si="648"/>
        <v>0</v>
      </c>
      <c r="DZ612" s="954">
        <f t="shared" si="605"/>
        <v>0</v>
      </c>
      <c r="EA612" s="885">
        <f t="shared" si="649"/>
        <v>0</v>
      </c>
      <c r="EB612" s="885">
        <f t="shared" si="650"/>
        <v>0</v>
      </c>
      <c r="EC612" s="772"/>
      <c r="ED612" s="767"/>
      <c r="EE612" s="770"/>
      <c r="EF612" s="764"/>
      <c r="EG612" s="767"/>
      <c r="EH612" s="782"/>
      <c r="EI612" s="774">
        <f t="shared" si="651"/>
        <v>0</v>
      </c>
      <c r="EJ612" s="774">
        <f t="shared" si="652"/>
        <v>0</v>
      </c>
      <c r="EK612" s="775">
        <f t="shared" si="653"/>
        <v>0</v>
      </c>
      <c r="EL612" s="772"/>
      <c r="EM612" s="767"/>
      <c r="EN612" s="770"/>
      <c r="EO612" s="772"/>
      <c r="EP612" s="767"/>
      <c r="EQ612" s="782"/>
      <c r="ER612" s="772"/>
      <c r="ES612" s="767"/>
      <c r="ET612" s="770"/>
      <c r="EU612" s="774">
        <f t="shared" si="654"/>
        <v>0</v>
      </c>
      <c r="EV612" s="774">
        <f t="shared" si="655"/>
        <v>0</v>
      </c>
      <c r="EW612" s="775">
        <f t="shared" si="656"/>
        <v>0</v>
      </c>
      <c r="EX612" s="772"/>
      <c r="EY612" s="767"/>
      <c r="EZ612" s="770"/>
    </row>
    <row r="613" spans="1:156">
      <c r="A613" s="650" t="s">
        <v>73</v>
      </c>
      <c r="B613" s="635" t="s">
        <v>767</v>
      </c>
      <c r="C613" s="853"/>
      <c r="D613" s="636">
        <v>237385</v>
      </c>
      <c r="E613" s="637">
        <v>6</v>
      </c>
      <c r="F613" s="762">
        <v>292</v>
      </c>
      <c r="G613" s="763">
        <v>304</v>
      </c>
      <c r="H613" s="763">
        <v>268</v>
      </c>
      <c r="I613" s="764">
        <v>291</v>
      </c>
      <c r="J613" s="764">
        <v>303</v>
      </c>
      <c r="K613" s="764">
        <v>331</v>
      </c>
      <c r="L613" s="858">
        <v>576</v>
      </c>
      <c r="M613" s="762">
        <v>250</v>
      </c>
      <c r="N613" s="763">
        <v>226</v>
      </c>
      <c r="O613" s="766">
        <v>291</v>
      </c>
      <c r="P613" s="766">
        <v>266</v>
      </c>
      <c r="Q613" s="763">
        <v>248</v>
      </c>
      <c r="R613" s="763">
        <v>262</v>
      </c>
      <c r="S613" s="763">
        <v>275</v>
      </c>
      <c r="T613" s="763">
        <v>248</v>
      </c>
      <c r="U613" s="763">
        <v>269</v>
      </c>
      <c r="V613" s="764">
        <v>278</v>
      </c>
      <c r="W613" s="767">
        <v>291</v>
      </c>
      <c r="X613" s="765">
        <v>149</v>
      </c>
      <c r="Y613" s="762">
        <v>0</v>
      </c>
      <c r="Z613" s="763"/>
      <c r="AA613" s="763">
        <v>3</v>
      </c>
      <c r="AB613" s="763">
        <v>4</v>
      </c>
      <c r="AC613" s="764"/>
      <c r="AD613" s="767">
        <v>0</v>
      </c>
      <c r="AE613" s="763">
        <v>0</v>
      </c>
      <c r="AF613" s="763"/>
      <c r="AG613" s="763">
        <v>0</v>
      </c>
      <c r="AH613" s="764"/>
      <c r="AI613" s="767"/>
      <c r="AJ613" s="765"/>
      <c r="AK613" s="892">
        <f t="shared" si="607"/>
        <v>250</v>
      </c>
      <c r="AL613" s="884">
        <f t="shared" si="608"/>
        <v>250</v>
      </c>
      <c r="AM613" s="883">
        <f t="shared" si="609"/>
        <v>226</v>
      </c>
      <c r="AN613" s="884">
        <f t="shared" si="610"/>
        <v>226</v>
      </c>
      <c r="AO613" s="883">
        <f t="shared" si="611"/>
        <v>288</v>
      </c>
      <c r="AP613" s="884">
        <f t="shared" si="612"/>
        <v>288</v>
      </c>
      <c r="AQ613" s="768">
        <f t="shared" si="613"/>
        <v>262</v>
      </c>
      <c r="AR613" s="883">
        <f t="shared" si="614"/>
        <v>248</v>
      </c>
      <c r="AS613" s="886">
        <f t="shared" si="615"/>
        <v>248</v>
      </c>
      <c r="AT613" s="888">
        <f t="shared" si="616"/>
        <v>262</v>
      </c>
      <c r="AU613" s="886">
        <f t="shared" si="617"/>
        <v>262</v>
      </c>
      <c r="AV613" s="886">
        <f t="shared" si="618"/>
        <v>262</v>
      </c>
      <c r="AW613" s="888">
        <f t="shared" si="619"/>
        <v>275</v>
      </c>
      <c r="AX613" s="886">
        <f t="shared" si="620"/>
        <v>275</v>
      </c>
      <c r="AY613" s="886">
        <f t="shared" si="621"/>
        <v>275</v>
      </c>
      <c r="AZ613" s="888">
        <f t="shared" si="622"/>
        <v>248</v>
      </c>
      <c r="BA613" s="884">
        <f t="shared" si="623"/>
        <v>248</v>
      </c>
      <c r="BB613" s="883">
        <f t="shared" si="624"/>
        <v>269</v>
      </c>
      <c r="BC613" s="884">
        <f t="shared" si="625"/>
        <v>269</v>
      </c>
      <c r="BD613" s="883">
        <f t="shared" si="626"/>
        <v>278</v>
      </c>
      <c r="BE613" s="886">
        <f t="shared" si="627"/>
        <v>278</v>
      </c>
      <c r="BF613" s="886">
        <f t="shared" si="628"/>
        <v>278</v>
      </c>
      <c r="BG613" s="888">
        <f t="shared" si="657"/>
        <v>291</v>
      </c>
      <c r="BH613" s="886">
        <f t="shared" si="629"/>
        <v>291</v>
      </c>
      <c r="BI613" s="886">
        <f t="shared" si="630"/>
        <v>291</v>
      </c>
      <c r="BJ613" s="890">
        <f t="shared" si="631"/>
        <v>149</v>
      </c>
      <c r="BK613" s="885">
        <f t="shared" si="632"/>
        <v>149</v>
      </c>
      <c r="BL613" s="885">
        <f t="shared" si="633"/>
        <v>149</v>
      </c>
      <c r="BM613" s="762">
        <v>157</v>
      </c>
      <c r="BN613" s="764">
        <v>169</v>
      </c>
      <c r="BO613" s="770">
        <v>105</v>
      </c>
      <c r="BP613" s="763">
        <v>16</v>
      </c>
      <c r="BQ613" s="764">
        <v>23</v>
      </c>
      <c r="BR613" s="770">
        <v>8</v>
      </c>
      <c r="BS613" s="768">
        <f t="shared" si="634"/>
        <v>105</v>
      </c>
      <c r="BT613" s="768">
        <f t="shared" si="635"/>
        <v>99</v>
      </c>
      <c r="BU613" s="771">
        <f t="shared" si="636"/>
        <v>36</v>
      </c>
      <c r="BV613" s="772">
        <v>85</v>
      </c>
      <c r="BW613" s="767">
        <v>85</v>
      </c>
      <c r="BX613" s="770">
        <v>91</v>
      </c>
      <c r="BY613" s="764">
        <v>9</v>
      </c>
      <c r="BZ613" s="767">
        <v>10</v>
      </c>
      <c r="CA613" s="765">
        <v>15</v>
      </c>
      <c r="CB613" s="772">
        <v>58</v>
      </c>
      <c r="CC613" s="767">
        <v>77</v>
      </c>
      <c r="CD613" s="765">
        <v>48</v>
      </c>
      <c r="CE613" s="773">
        <f t="shared" si="637"/>
        <v>96</v>
      </c>
      <c r="CF613" s="774">
        <f t="shared" si="638"/>
        <v>90</v>
      </c>
      <c r="CG613" s="775">
        <f t="shared" si="639"/>
        <v>121</v>
      </c>
      <c r="CH613" s="772">
        <v>131</v>
      </c>
      <c r="CI613" s="767">
        <v>102</v>
      </c>
      <c r="CJ613" s="776">
        <v>123</v>
      </c>
      <c r="CK613" s="874"/>
      <c r="CL613" s="778"/>
      <c r="CM613" s="764"/>
      <c r="CN613" s="764"/>
      <c r="CO613" s="767"/>
      <c r="CP613" s="780"/>
      <c r="CQ613" s="777"/>
      <c r="CR613" s="778"/>
      <c r="CS613" s="778"/>
      <c r="CT613" s="778"/>
      <c r="CU613" s="778"/>
      <c r="CV613" s="764"/>
      <c r="CW613" s="767"/>
      <c r="CX613" s="765"/>
      <c r="CY613" s="777"/>
      <c r="CZ613" s="778"/>
      <c r="DA613" s="778"/>
      <c r="DB613" s="778"/>
      <c r="DC613" s="778"/>
      <c r="DD613" s="767"/>
      <c r="DE613" s="767"/>
      <c r="DF613" s="765"/>
      <c r="DG613" s="892">
        <f t="shared" si="658"/>
        <v>0</v>
      </c>
      <c r="DH613" s="884">
        <f t="shared" si="640"/>
        <v>0</v>
      </c>
      <c r="DI613" s="883">
        <f t="shared" si="659"/>
        <v>0</v>
      </c>
      <c r="DJ613" s="884">
        <f t="shared" si="641"/>
        <v>0</v>
      </c>
      <c r="DK613" s="883">
        <f t="shared" si="660"/>
        <v>0</v>
      </c>
      <c r="DL613" s="884">
        <f t="shared" si="642"/>
        <v>0</v>
      </c>
      <c r="DM613" s="888">
        <f t="shared" si="664"/>
        <v>0</v>
      </c>
      <c r="DN613" s="886">
        <f t="shared" si="643"/>
        <v>0</v>
      </c>
      <c r="DO613" s="886">
        <f t="shared" si="602"/>
        <v>0</v>
      </c>
      <c r="DP613" s="888">
        <f t="shared" si="661"/>
        <v>0</v>
      </c>
      <c r="DQ613" s="886">
        <f t="shared" si="644"/>
        <v>0</v>
      </c>
      <c r="DR613" s="886">
        <f t="shared" si="603"/>
        <v>0</v>
      </c>
      <c r="DS613" s="888">
        <f t="shared" si="662"/>
        <v>0</v>
      </c>
      <c r="DT613" s="886">
        <f t="shared" si="645"/>
        <v>0</v>
      </c>
      <c r="DU613" s="886">
        <f t="shared" si="604"/>
        <v>0</v>
      </c>
      <c r="DV613" s="886">
        <f t="shared" si="646"/>
        <v>0</v>
      </c>
      <c r="DW613" s="888">
        <f t="shared" si="663"/>
        <v>0</v>
      </c>
      <c r="DX613" s="886">
        <f t="shared" si="647"/>
        <v>0</v>
      </c>
      <c r="DY613" s="886">
        <f t="shared" si="648"/>
        <v>0</v>
      </c>
      <c r="DZ613" s="954">
        <f t="shared" si="605"/>
        <v>0</v>
      </c>
      <c r="EA613" s="885">
        <f t="shared" si="649"/>
        <v>0</v>
      </c>
      <c r="EB613" s="885">
        <f t="shared" si="650"/>
        <v>0</v>
      </c>
      <c r="EC613" s="772"/>
      <c r="ED613" s="767"/>
      <c r="EE613" s="770"/>
      <c r="EF613" s="764"/>
      <c r="EG613" s="767"/>
      <c r="EH613" s="782"/>
      <c r="EI613" s="774">
        <f t="shared" si="651"/>
        <v>0</v>
      </c>
      <c r="EJ613" s="774">
        <f t="shared" si="652"/>
        <v>0</v>
      </c>
      <c r="EK613" s="775">
        <f t="shared" si="653"/>
        <v>0</v>
      </c>
      <c r="EL613" s="772"/>
      <c r="EM613" s="767"/>
      <c r="EN613" s="770"/>
      <c r="EO613" s="772"/>
      <c r="EP613" s="767"/>
      <c r="EQ613" s="782"/>
      <c r="ER613" s="772"/>
      <c r="ES613" s="767"/>
      <c r="ET613" s="770"/>
      <c r="EU613" s="774">
        <f t="shared" si="654"/>
        <v>0</v>
      </c>
      <c r="EV613" s="774">
        <f t="shared" si="655"/>
        <v>0</v>
      </c>
      <c r="EW613" s="775">
        <f t="shared" si="656"/>
        <v>0</v>
      </c>
      <c r="EX613" s="772"/>
      <c r="EY613" s="767"/>
      <c r="EZ613" s="770"/>
    </row>
    <row r="614" spans="1:156">
      <c r="A614" s="650" t="s">
        <v>73</v>
      </c>
      <c r="B614" s="654" t="s">
        <v>768</v>
      </c>
      <c r="C614" s="853"/>
      <c r="D614" s="636">
        <v>237932</v>
      </c>
      <c r="E614" s="637">
        <v>6</v>
      </c>
      <c r="F614" s="762">
        <v>462</v>
      </c>
      <c r="G614" s="763">
        <v>402</v>
      </c>
      <c r="H614" s="763">
        <v>473</v>
      </c>
      <c r="I614" s="764">
        <v>475</v>
      </c>
      <c r="J614" s="764">
        <v>507</v>
      </c>
      <c r="K614" s="764">
        <v>578</v>
      </c>
      <c r="L614" s="858">
        <v>762</v>
      </c>
      <c r="M614" s="762">
        <v>492</v>
      </c>
      <c r="N614" s="763">
        <v>519</v>
      </c>
      <c r="O614" s="766">
        <v>510</v>
      </c>
      <c r="P614" s="766">
        <v>460</v>
      </c>
      <c r="Q614" s="763">
        <v>449</v>
      </c>
      <c r="R614" s="763">
        <v>445</v>
      </c>
      <c r="S614" s="763">
        <v>303</v>
      </c>
      <c r="T614" s="763">
        <v>368</v>
      </c>
      <c r="U614" s="763">
        <v>393</v>
      </c>
      <c r="V614" s="764">
        <v>441</v>
      </c>
      <c r="W614" s="767">
        <v>501</v>
      </c>
      <c r="X614" s="765">
        <v>443</v>
      </c>
      <c r="Y614" s="762">
        <v>3</v>
      </c>
      <c r="Z614" s="763">
        <v>3</v>
      </c>
      <c r="AA614" s="763">
        <v>3</v>
      </c>
      <c r="AB614" s="763">
        <v>4</v>
      </c>
      <c r="AC614" s="764"/>
      <c r="AD614" s="767">
        <v>0</v>
      </c>
      <c r="AE614" s="763">
        <v>0</v>
      </c>
      <c r="AF614" s="763"/>
      <c r="AG614" s="763"/>
      <c r="AH614" s="764"/>
      <c r="AI614" s="767">
        <v>0</v>
      </c>
      <c r="AJ614" s="765">
        <v>0</v>
      </c>
      <c r="AK614" s="892">
        <f t="shared" si="607"/>
        <v>489</v>
      </c>
      <c r="AL614" s="884">
        <f t="shared" si="608"/>
        <v>489</v>
      </c>
      <c r="AM614" s="883">
        <f t="shared" si="609"/>
        <v>516</v>
      </c>
      <c r="AN614" s="884">
        <f t="shared" si="610"/>
        <v>516</v>
      </c>
      <c r="AO614" s="883">
        <f t="shared" si="611"/>
        <v>507</v>
      </c>
      <c r="AP614" s="884">
        <f t="shared" si="612"/>
        <v>507</v>
      </c>
      <c r="AQ614" s="768">
        <f t="shared" si="613"/>
        <v>456</v>
      </c>
      <c r="AR614" s="883">
        <f t="shared" si="614"/>
        <v>449</v>
      </c>
      <c r="AS614" s="886">
        <f t="shared" si="615"/>
        <v>449</v>
      </c>
      <c r="AT614" s="888">
        <f t="shared" si="616"/>
        <v>445</v>
      </c>
      <c r="AU614" s="886">
        <f t="shared" si="617"/>
        <v>445</v>
      </c>
      <c r="AV614" s="886">
        <f t="shared" si="618"/>
        <v>445</v>
      </c>
      <c r="AW614" s="888">
        <f t="shared" si="619"/>
        <v>303</v>
      </c>
      <c r="AX614" s="886">
        <f t="shared" si="620"/>
        <v>303</v>
      </c>
      <c r="AY614" s="886">
        <f t="shared" si="621"/>
        <v>303</v>
      </c>
      <c r="AZ614" s="888">
        <f t="shared" si="622"/>
        <v>368</v>
      </c>
      <c r="BA614" s="884">
        <f t="shared" si="623"/>
        <v>368</v>
      </c>
      <c r="BB614" s="883">
        <f t="shared" si="624"/>
        <v>393</v>
      </c>
      <c r="BC614" s="884">
        <f t="shared" si="625"/>
        <v>393</v>
      </c>
      <c r="BD614" s="883">
        <f t="shared" si="626"/>
        <v>441</v>
      </c>
      <c r="BE614" s="886">
        <f t="shared" si="627"/>
        <v>441</v>
      </c>
      <c r="BF614" s="886">
        <f t="shared" si="628"/>
        <v>441</v>
      </c>
      <c r="BG614" s="888">
        <f t="shared" si="657"/>
        <v>501</v>
      </c>
      <c r="BH614" s="886">
        <f t="shared" si="629"/>
        <v>501</v>
      </c>
      <c r="BI614" s="886">
        <f t="shared" si="630"/>
        <v>501</v>
      </c>
      <c r="BJ614" s="890">
        <f t="shared" si="631"/>
        <v>443</v>
      </c>
      <c r="BK614" s="885">
        <f t="shared" si="632"/>
        <v>443</v>
      </c>
      <c r="BL614" s="885">
        <f t="shared" si="633"/>
        <v>443</v>
      </c>
      <c r="BM614" s="762">
        <v>288</v>
      </c>
      <c r="BN614" s="764">
        <v>374</v>
      </c>
      <c r="BO614" s="770">
        <v>290</v>
      </c>
      <c r="BP614" s="763">
        <v>29</v>
      </c>
      <c r="BQ614" s="764">
        <v>33</v>
      </c>
      <c r="BR614" s="770">
        <v>42</v>
      </c>
      <c r="BS614" s="768">
        <f t="shared" si="634"/>
        <v>124</v>
      </c>
      <c r="BT614" s="768">
        <f t="shared" si="635"/>
        <v>94</v>
      </c>
      <c r="BU614" s="771">
        <f t="shared" si="636"/>
        <v>111</v>
      </c>
      <c r="BV614" s="772">
        <v>154</v>
      </c>
      <c r="BW614" s="767">
        <v>176</v>
      </c>
      <c r="BX614" s="770">
        <v>189</v>
      </c>
      <c r="BY614" s="764">
        <v>19</v>
      </c>
      <c r="BZ614" s="767">
        <v>14</v>
      </c>
      <c r="CA614" s="765">
        <v>5</v>
      </c>
      <c r="CB614" s="772">
        <v>113</v>
      </c>
      <c r="CC614" s="767">
        <v>92</v>
      </c>
      <c r="CD614" s="765">
        <v>98</v>
      </c>
      <c r="CE614" s="773">
        <f t="shared" si="637"/>
        <v>163</v>
      </c>
      <c r="CF614" s="774">
        <f t="shared" si="638"/>
        <v>163</v>
      </c>
      <c r="CG614" s="775">
        <f t="shared" si="639"/>
        <v>11</v>
      </c>
      <c r="CH614" s="772">
        <v>222</v>
      </c>
      <c r="CI614" s="767">
        <v>234</v>
      </c>
      <c r="CJ614" s="776">
        <v>240</v>
      </c>
      <c r="CK614" s="874"/>
      <c r="CL614" s="778"/>
      <c r="CM614" s="764"/>
      <c r="CN614" s="764"/>
      <c r="CO614" s="767"/>
      <c r="CP614" s="780"/>
      <c r="CQ614" s="777"/>
      <c r="CR614" s="778"/>
      <c r="CS614" s="778"/>
      <c r="CT614" s="778"/>
      <c r="CU614" s="778"/>
      <c r="CV614" s="764"/>
      <c r="CW614" s="767"/>
      <c r="CX614" s="765"/>
      <c r="CY614" s="777"/>
      <c r="CZ614" s="778"/>
      <c r="DA614" s="778"/>
      <c r="DB614" s="778"/>
      <c r="DC614" s="778"/>
      <c r="DD614" s="767"/>
      <c r="DE614" s="767"/>
      <c r="DF614" s="765"/>
      <c r="DG614" s="892">
        <f t="shared" si="658"/>
        <v>0</v>
      </c>
      <c r="DH614" s="884">
        <f t="shared" si="640"/>
        <v>0</v>
      </c>
      <c r="DI614" s="883">
        <f t="shared" si="659"/>
        <v>0</v>
      </c>
      <c r="DJ614" s="884">
        <f t="shared" si="641"/>
        <v>0</v>
      </c>
      <c r="DK614" s="883">
        <f t="shared" si="660"/>
        <v>0</v>
      </c>
      <c r="DL614" s="884">
        <f t="shared" si="642"/>
        <v>0</v>
      </c>
      <c r="DM614" s="888">
        <f t="shared" si="664"/>
        <v>0</v>
      </c>
      <c r="DN614" s="886">
        <f t="shared" si="643"/>
        <v>0</v>
      </c>
      <c r="DO614" s="886">
        <f t="shared" ref="DO614:DO627" si="665">IF(EL614&gt;0,DM614,)</f>
        <v>0</v>
      </c>
      <c r="DP614" s="888">
        <f t="shared" si="661"/>
        <v>0</v>
      </c>
      <c r="DQ614" s="886">
        <f t="shared" si="644"/>
        <v>0</v>
      </c>
      <c r="DR614" s="886">
        <f t="shared" ref="DR614:DR627" si="666">IF(EM614&gt;0,DP614,)</f>
        <v>0</v>
      </c>
      <c r="DS614" s="888">
        <f t="shared" si="662"/>
        <v>0</v>
      </c>
      <c r="DT614" s="886">
        <f t="shared" si="645"/>
        <v>0</v>
      </c>
      <c r="DU614" s="886">
        <f t="shared" ref="DU614:DU627" si="667">IF(EN614&gt;0,DS614,)</f>
        <v>0</v>
      </c>
      <c r="DV614" s="886">
        <f t="shared" si="646"/>
        <v>0</v>
      </c>
      <c r="DW614" s="888">
        <f t="shared" si="663"/>
        <v>0</v>
      </c>
      <c r="DX614" s="886">
        <f t="shared" si="647"/>
        <v>0</v>
      </c>
      <c r="DY614" s="886">
        <f t="shared" si="648"/>
        <v>0</v>
      </c>
      <c r="DZ614" s="954">
        <f t="shared" si="605"/>
        <v>0</v>
      </c>
      <c r="EA614" s="885">
        <f t="shared" si="649"/>
        <v>0</v>
      </c>
      <c r="EB614" s="885">
        <f t="shared" si="650"/>
        <v>0</v>
      </c>
      <c r="EC614" s="772"/>
      <c r="ED614" s="767"/>
      <c r="EE614" s="770"/>
      <c r="EF614" s="764"/>
      <c r="EG614" s="767"/>
      <c r="EH614" s="782"/>
      <c r="EI614" s="774">
        <f t="shared" si="651"/>
        <v>0</v>
      </c>
      <c r="EJ614" s="774">
        <f t="shared" si="652"/>
        <v>0</v>
      </c>
      <c r="EK614" s="775">
        <f t="shared" si="653"/>
        <v>0</v>
      </c>
      <c r="EL614" s="772"/>
      <c r="EM614" s="767"/>
      <c r="EN614" s="770"/>
      <c r="EO614" s="772"/>
      <c r="EP614" s="767"/>
      <c r="EQ614" s="782"/>
      <c r="ER614" s="772"/>
      <c r="ES614" s="767"/>
      <c r="ET614" s="770"/>
      <c r="EU614" s="774">
        <f t="shared" si="654"/>
        <v>0</v>
      </c>
      <c r="EV614" s="774">
        <f t="shared" si="655"/>
        <v>0</v>
      </c>
      <c r="EW614" s="775">
        <f t="shared" si="656"/>
        <v>0</v>
      </c>
      <c r="EX614" s="772"/>
      <c r="EY614" s="767"/>
      <c r="EZ614" s="770"/>
    </row>
    <row r="615" spans="1:156">
      <c r="A615" s="650" t="s">
        <v>73</v>
      </c>
      <c r="B615" s="635" t="s">
        <v>769</v>
      </c>
      <c r="C615" s="853"/>
      <c r="D615" s="636">
        <v>237899</v>
      </c>
      <c r="E615" s="637">
        <v>6</v>
      </c>
      <c r="F615" s="762">
        <v>398</v>
      </c>
      <c r="G615" s="763">
        <v>381</v>
      </c>
      <c r="H615" s="763">
        <v>415</v>
      </c>
      <c r="I615" s="764">
        <v>391</v>
      </c>
      <c r="J615" s="764">
        <v>372</v>
      </c>
      <c r="K615" s="764">
        <v>455</v>
      </c>
      <c r="L615" s="858">
        <v>444</v>
      </c>
      <c r="M615" s="762">
        <v>400</v>
      </c>
      <c r="N615" s="763">
        <v>391</v>
      </c>
      <c r="O615" s="766">
        <v>379</v>
      </c>
      <c r="P615" s="766">
        <v>351</v>
      </c>
      <c r="Q615" s="763">
        <v>333</v>
      </c>
      <c r="R615" s="763">
        <v>367</v>
      </c>
      <c r="S615" s="763">
        <v>351</v>
      </c>
      <c r="T615" s="763">
        <v>392</v>
      </c>
      <c r="U615" s="763">
        <v>372</v>
      </c>
      <c r="V615" s="764">
        <v>341</v>
      </c>
      <c r="W615" s="767">
        <v>285</v>
      </c>
      <c r="X615" s="765">
        <v>309</v>
      </c>
      <c r="Y615" s="762">
        <v>0</v>
      </c>
      <c r="Z615" s="763"/>
      <c r="AA615" s="763">
        <v>0</v>
      </c>
      <c r="AB615" s="763">
        <v>0</v>
      </c>
      <c r="AC615" s="764">
        <v>0</v>
      </c>
      <c r="AD615" s="767">
        <v>0</v>
      </c>
      <c r="AE615" s="763">
        <v>0</v>
      </c>
      <c r="AF615" s="763">
        <v>0</v>
      </c>
      <c r="AG615" s="763">
        <v>0</v>
      </c>
      <c r="AH615" s="764">
        <v>0</v>
      </c>
      <c r="AI615" s="767">
        <v>0</v>
      </c>
      <c r="AJ615" s="765">
        <v>0</v>
      </c>
      <c r="AK615" s="892">
        <f t="shared" si="607"/>
        <v>400</v>
      </c>
      <c r="AL615" s="884">
        <f t="shared" si="608"/>
        <v>400</v>
      </c>
      <c r="AM615" s="883">
        <f t="shared" si="609"/>
        <v>391</v>
      </c>
      <c r="AN615" s="884">
        <f t="shared" si="610"/>
        <v>391</v>
      </c>
      <c r="AO615" s="883">
        <f t="shared" si="611"/>
        <v>379</v>
      </c>
      <c r="AP615" s="884">
        <f t="shared" si="612"/>
        <v>379</v>
      </c>
      <c r="AQ615" s="768">
        <f t="shared" si="613"/>
        <v>351</v>
      </c>
      <c r="AR615" s="883">
        <f t="shared" si="614"/>
        <v>333</v>
      </c>
      <c r="AS615" s="886">
        <f t="shared" si="615"/>
        <v>333</v>
      </c>
      <c r="AT615" s="888">
        <f t="shared" si="616"/>
        <v>367</v>
      </c>
      <c r="AU615" s="886">
        <f t="shared" si="617"/>
        <v>367</v>
      </c>
      <c r="AV615" s="886">
        <f t="shared" si="618"/>
        <v>367</v>
      </c>
      <c r="AW615" s="888">
        <f t="shared" si="619"/>
        <v>351</v>
      </c>
      <c r="AX615" s="886">
        <f t="shared" si="620"/>
        <v>351</v>
      </c>
      <c r="AY615" s="886">
        <f t="shared" si="621"/>
        <v>351</v>
      </c>
      <c r="AZ615" s="888">
        <f t="shared" si="622"/>
        <v>392</v>
      </c>
      <c r="BA615" s="884">
        <f t="shared" si="623"/>
        <v>392</v>
      </c>
      <c r="BB615" s="883">
        <f t="shared" si="624"/>
        <v>372</v>
      </c>
      <c r="BC615" s="884">
        <f t="shared" si="625"/>
        <v>372</v>
      </c>
      <c r="BD615" s="883">
        <f t="shared" si="626"/>
        <v>341</v>
      </c>
      <c r="BE615" s="886">
        <f t="shared" si="627"/>
        <v>341</v>
      </c>
      <c r="BF615" s="886">
        <f t="shared" si="628"/>
        <v>341</v>
      </c>
      <c r="BG615" s="888">
        <f t="shared" si="657"/>
        <v>285</v>
      </c>
      <c r="BH615" s="886">
        <f t="shared" si="629"/>
        <v>285</v>
      </c>
      <c r="BI615" s="886">
        <f t="shared" si="630"/>
        <v>285</v>
      </c>
      <c r="BJ615" s="890">
        <f t="shared" si="631"/>
        <v>309</v>
      </c>
      <c r="BK615" s="885">
        <f t="shared" si="632"/>
        <v>309</v>
      </c>
      <c r="BL615" s="885">
        <f t="shared" si="633"/>
        <v>309</v>
      </c>
      <c r="BM615" s="762">
        <v>192</v>
      </c>
      <c r="BN615" s="764">
        <v>151</v>
      </c>
      <c r="BO615" s="770">
        <v>179</v>
      </c>
      <c r="BP615" s="763">
        <v>33</v>
      </c>
      <c r="BQ615" s="764">
        <v>26</v>
      </c>
      <c r="BR615" s="770">
        <v>28</v>
      </c>
      <c r="BS615" s="768">
        <f t="shared" si="634"/>
        <v>116</v>
      </c>
      <c r="BT615" s="768">
        <f t="shared" si="635"/>
        <v>108</v>
      </c>
      <c r="BU615" s="771">
        <f t="shared" si="636"/>
        <v>102</v>
      </c>
      <c r="BV615" s="772">
        <v>93</v>
      </c>
      <c r="BW615" s="767">
        <v>85</v>
      </c>
      <c r="BX615" s="770">
        <v>87</v>
      </c>
      <c r="BY615" s="764">
        <v>28</v>
      </c>
      <c r="BZ615" s="767">
        <v>31</v>
      </c>
      <c r="CA615" s="765">
        <v>24</v>
      </c>
      <c r="CB615" s="772">
        <v>69</v>
      </c>
      <c r="CC615" s="767">
        <v>72</v>
      </c>
      <c r="CD615" s="765">
        <v>64</v>
      </c>
      <c r="CE615" s="773">
        <f t="shared" si="637"/>
        <v>143</v>
      </c>
      <c r="CF615" s="774">
        <f t="shared" si="638"/>
        <v>179</v>
      </c>
      <c r="CG615" s="775">
        <f t="shared" si="639"/>
        <v>176</v>
      </c>
      <c r="CH615" s="772">
        <v>114</v>
      </c>
      <c r="CI615" s="767">
        <v>98</v>
      </c>
      <c r="CJ615" s="776">
        <v>112</v>
      </c>
      <c r="CK615" s="874"/>
      <c r="CL615" s="778"/>
      <c r="CM615" s="764"/>
      <c r="CN615" s="764"/>
      <c r="CO615" s="767"/>
      <c r="CP615" s="780"/>
      <c r="CQ615" s="777"/>
      <c r="CR615" s="778"/>
      <c r="CS615" s="778"/>
      <c r="CT615" s="778"/>
      <c r="CU615" s="778"/>
      <c r="CV615" s="764"/>
      <c r="CW615" s="767"/>
      <c r="CX615" s="765"/>
      <c r="CY615" s="777"/>
      <c r="CZ615" s="778"/>
      <c r="DA615" s="778"/>
      <c r="DB615" s="778"/>
      <c r="DC615" s="778"/>
      <c r="DD615" s="767"/>
      <c r="DE615" s="767"/>
      <c r="DF615" s="765"/>
      <c r="DG615" s="892">
        <f t="shared" si="658"/>
        <v>0</v>
      </c>
      <c r="DH615" s="884">
        <f t="shared" si="640"/>
        <v>0</v>
      </c>
      <c r="DI615" s="883">
        <f t="shared" si="659"/>
        <v>0</v>
      </c>
      <c r="DJ615" s="884">
        <f t="shared" si="641"/>
        <v>0</v>
      </c>
      <c r="DK615" s="883">
        <f t="shared" si="660"/>
        <v>0</v>
      </c>
      <c r="DL615" s="884">
        <f t="shared" si="642"/>
        <v>0</v>
      </c>
      <c r="DM615" s="888">
        <f t="shared" si="664"/>
        <v>0</v>
      </c>
      <c r="DN615" s="886">
        <f t="shared" si="643"/>
        <v>0</v>
      </c>
      <c r="DO615" s="886">
        <f t="shared" si="665"/>
        <v>0</v>
      </c>
      <c r="DP615" s="888">
        <f t="shared" si="661"/>
        <v>0</v>
      </c>
      <c r="DQ615" s="886">
        <f t="shared" si="644"/>
        <v>0</v>
      </c>
      <c r="DR615" s="886">
        <f t="shared" si="666"/>
        <v>0</v>
      </c>
      <c r="DS615" s="888">
        <f t="shared" si="662"/>
        <v>0</v>
      </c>
      <c r="DT615" s="886">
        <f t="shared" si="645"/>
        <v>0</v>
      </c>
      <c r="DU615" s="886">
        <f t="shared" si="667"/>
        <v>0</v>
      </c>
      <c r="DV615" s="886">
        <f t="shared" si="646"/>
        <v>0</v>
      </c>
      <c r="DW615" s="888">
        <f t="shared" si="663"/>
        <v>0</v>
      </c>
      <c r="DX615" s="886">
        <f t="shared" si="647"/>
        <v>0</v>
      </c>
      <c r="DY615" s="886">
        <f t="shared" si="648"/>
        <v>0</v>
      </c>
      <c r="DZ615" s="954">
        <f t="shared" si="605"/>
        <v>0</v>
      </c>
      <c r="EA615" s="885">
        <f t="shared" si="649"/>
        <v>0</v>
      </c>
      <c r="EB615" s="885">
        <f t="shared" si="650"/>
        <v>0</v>
      </c>
      <c r="EC615" s="772"/>
      <c r="ED615" s="767"/>
      <c r="EE615" s="770"/>
      <c r="EF615" s="764"/>
      <c r="EG615" s="767"/>
      <c r="EH615" s="782"/>
      <c r="EI615" s="774">
        <f t="shared" si="651"/>
        <v>0</v>
      </c>
      <c r="EJ615" s="774">
        <f t="shared" si="652"/>
        <v>0</v>
      </c>
      <c r="EK615" s="775">
        <f t="shared" si="653"/>
        <v>0</v>
      </c>
      <c r="EL615" s="772"/>
      <c r="EM615" s="767"/>
      <c r="EN615" s="770"/>
      <c r="EO615" s="772"/>
      <c r="EP615" s="767"/>
      <c r="EQ615" s="782"/>
      <c r="ER615" s="772"/>
      <c r="ES615" s="767"/>
      <c r="ET615" s="770"/>
      <c r="EU615" s="774">
        <f t="shared" si="654"/>
        <v>0</v>
      </c>
      <c r="EV615" s="774">
        <f t="shared" si="655"/>
        <v>0</v>
      </c>
      <c r="EW615" s="775">
        <f t="shared" si="656"/>
        <v>0</v>
      </c>
      <c r="EX615" s="772"/>
      <c r="EY615" s="767"/>
      <c r="EZ615" s="770"/>
    </row>
    <row r="616" spans="1:156">
      <c r="A616" s="650" t="s">
        <v>73</v>
      </c>
      <c r="B616" s="635" t="s">
        <v>770</v>
      </c>
      <c r="C616" s="853"/>
      <c r="D616" s="636">
        <v>237950</v>
      </c>
      <c r="E616" s="637">
        <v>6</v>
      </c>
      <c r="F616" s="762">
        <v>254</v>
      </c>
      <c r="G616" s="763">
        <v>182</v>
      </c>
      <c r="H616" s="763">
        <v>212</v>
      </c>
      <c r="I616" s="764">
        <v>253</v>
      </c>
      <c r="J616" s="764">
        <v>232</v>
      </c>
      <c r="K616" s="764">
        <v>291</v>
      </c>
      <c r="L616" s="858">
        <v>386</v>
      </c>
      <c r="M616" s="762">
        <v>256</v>
      </c>
      <c r="N616" s="763">
        <v>257</v>
      </c>
      <c r="O616" s="766">
        <v>320</v>
      </c>
      <c r="P616" s="766">
        <v>242</v>
      </c>
      <c r="Q616" s="763">
        <v>239</v>
      </c>
      <c r="R616" s="763">
        <v>253</v>
      </c>
      <c r="S616" s="763">
        <v>178</v>
      </c>
      <c r="T616" s="763">
        <v>209</v>
      </c>
      <c r="U616" s="763">
        <v>249</v>
      </c>
      <c r="V616" s="764">
        <v>229</v>
      </c>
      <c r="W616" s="767">
        <v>285</v>
      </c>
      <c r="X616" s="765">
        <v>248</v>
      </c>
      <c r="Y616" s="762">
        <v>0</v>
      </c>
      <c r="Z616" s="763"/>
      <c r="AA616" s="763"/>
      <c r="AB616" s="763">
        <v>0</v>
      </c>
      <c r="AC616" s="764">
        <v>0</v>
      </c>
      <c r="AD616" s="767">
        <v>0</v>
      </c>
      <c r="AE616" s="763">
        <v>0</v>
      </c>
      <c r="AF616" s="763">
        <v>0</v>
      </c>
      <c r="AG616" s="763">
        <v>0</v>
      </c>
      <c r="AH616" s="764">
        <v>0</v>
      </c>
      <c r="AI616" s="767">
        <v>0</v>
      </c>
      <c r="AJ616" s="765">
        <v>0</v>
      </c>
      <c r="AK616" s="892">
        <f t="shared" si="607"/>
        <v>256</v>
      </c>
      <c r="AL616" s="884">
        <f t="shared" si="608"/>
        <v>256</v>
      </c>
      <c r="AM616" s="883">
        <f t="shared" si="609"/>
        <v>257</v>
      </c>
      <c r="AN616" s="884">
        <f t="shared" si="610"/>
        <v>257</v>
      </c>
      <c r="AO616" s="883">
        <f t="shared" si="611"/>
        <v>320</v>
      </c>
      <c r="AP616" s="884">
        <f t="shared" si="612"/>
        <v>320</v>
      </c>
      <c r="AQ616" s="768">
        <f t="shared" si="613"/>
        <v>242</v>
      </c>
      <c r="AR616" s="883">
        <f t="shared" si="614"/>
        <v>239</v>
      </c>
      <c r="AS616" s="886">
        <f t="shared" si="615"/>
        <v>239</v>
      </c>
      <c r="AT616" s="888">
        <f t="shared" si="616"/>
        <v>253</v>
      </c>
      <c r="AU616" s="886">
        <f t="shared" si="617"/>
        <v>253</v>
      </c>
      <c r="AV616" s="886">
        <f t="shared" si="618"/>
        <v>253</v>
      </c>
      <c r="AW616" s="888">
        <f t="shared" si="619"/>
        <v>178</v>
      </c>
      <c r="AX616" s="886">
        <f t="shared" si="620"/>
        <v>178</v>
      </c>
      <c r="AY616" s="886">
        <f t="shared" si="621"/>
        <v>178</v>
      </c>
      <c r="AZ616" s="888">
        <f t="shared" si="622"/>
        <v>209</v>
      </c>
      <c r="BA616" s="884">
        <f t="shared" si="623"/>
        <v>209</v>
      </c>
      <c r="BB616" s="883">
        <f t="shared" si="624"/>
        <v>249</v>
      </c>
      <c r="BC616" s="884">
        <f t="shared" si="625"/>
        <v>249</v>
      </c>
      <c r="BD616" s="883">
        <f t="shared" si="626"/>
        <v>229</v>
      </c>
      <c r="BE616" s="886">
        <f t="shared" si="627"/>
        <v>229</v>
      </c>
      <c r="BF616" s="886">
        <f t="shared" si="628"/>
        <v>229</v>
      </c>
      <c r="BG616" s="888">
        <f t="shared" si="657"/>
        <v>285</v>
      </c>
      <c r="BH616" s="886">
        <f t="shared" si="629"/>
        <v>285</v>
      </c>
      <c r="BI616" s="886">
        <f t="shared" si="630"/>
        <v>285</v>
      </c>
      <c r="BJ616" s="890">
        <f t="shared" si="631"/>
        <v>248</v>
      </c>
      <c r="BK616" s="885">
        <f t="shared" si="632"/>
        <v>248</v>
      </c>
      <c r="BL616" s="885">
        <f t="shared" si="633"/>
        <v>248</v>
      </c>
      <c r="BM616" s="762">
        <v>115</v>
      </c>
      <c r="BN616" s="764">
        <v>113</v>
      </c>
      <c r="BO616" s="770">
        <v>124</v>
      </c>
      <c r="BP616" s="763">
        <v>26</v>
      </c>
      <c r="BQ616" s="764">
        <v>47</v>
      </c>
      <c r="BR616" s="770">
        <v>45</v>
      </c>
      <c r="BS616" s="768">
        <f t="shared" si="634"/>
        <v>88</v>
      </c>
      <c r="BT616" s="768">
        <f t="shared" si="635"/>
        <v>125</v>
      </c>
      <c r="BU616" s="771">
        <f t="shared" si="636"/>
        <v>79</v>
      </c>
      <c r="BV616" s="772">
        <v>55</v>
      </c>
      <c r="BW616" s="767">
        <v>67</v>
      </c>
      <c r="BX616" s="770">
        <v>52</v>
      </c>
      <c r="BY616" s="764">
        <v>4</v>
      </c>
      <c r="BZ616" s="767">
        <v>7</v>
      </c>
      <c r="CA616" s="765">
        <v>4</v>
      </c>
      <c r="CB616" s="772">
        <v>94</v>
      </c>
      <c r="CC616" s="767">
        <v>58</v>
      </c>
      <c r="CD616" s="765">
        <v>55</v>
      </c>
      <c r="CE616" s="773">
        <f t="shared" si="637"/>
        <v>86</v>
      </c>
      <c r="CF616" s="774">
        <f t="shared" si="638"/>
        <v>121</v>
      </c>
      <c r="CG616" s="775">
        <f t="shared" si="639"/>
        <v>67</v>
      </c>
      <c r="CH616" s="772">
        <v>89</v>
      </c>
      <c r="CI616" s="767">
        <v>75</v>
      </c>
      <c r="CJ616" s="776">
        <v>119</v>
      </c>
      <c r="CK616" s="874"/>
      <c r="CL616" s="778"/>
      <c r="CM616" s="764"/>
      <c r="CN616" s="764"/>
      <c r="CO616" s="767"/>
      <c r="CP616" s="780"/>
      <c r="CQ616" s="777"/>
      <c r="CR616" s="778"/>
      <c r="CS616" s="778"/>
      <c r="CT616" s="778"/>
      <c r="CU616" s="778"/>
      <c r="CV616" s="764"/>
      <c r="CW616" s="767"/>
      <c r="CX616" s="765"/>
      <c r="CY616" s="777"/>
      <c r="CZ616" s="778"/>
      <c r="DA616" s="778"/>
      <c r="DB616" s="778"/>
      <c r="DC616" s="778"/>
      <c r="DD616" s="767"/>
      <c r="DE616" s="767"/>
      <c r="DF616" s="765"/>
      <c r="DG616" s="892">
        <f t="shared" si="658"/>
        <v>0</v>
      </c>
      <c r="DH616" s="884">
        <f t="shared" si="640"/>
        <v>0</v>
      </c>
      <c r="DI616" s="883">
        <f t="shared" si="659"/>
        <v>0</v>
      </c>
      <c r="DJ616" s="884">
        <f t="shared" si="641"/>
        <v>0</v>
      </c>
      <c r="DK616" s="883">
        <f t="shared" si="660"/>
        <v>0</v>
      </c>
      <c r="DL616" s="884">
        <f t="shared" si="642"/>
        <v>0</v>
      </c>
      <c r="DM616" s="888">
        <f t="shared" si="664"/>
        <v>0</v>
      </c>
      <c r="DN616" s="886">
        <f t="shared" si="643"/>
        <v>0</v>
      </c>
      <c r="DO616" s="886">
        <f t="shared" si="665"/>
        <v>0</v>
      </c>
      <c r="DP616" s="888">
        <f t="shared" si="661"/>
        <v>0</v>
      </c>
      <c r="DQ616" s="886">
        <f t="shared" si="644"/>
        <v>0</v>
      </c>
      <c r="DR616" s="886">
        <f t="shared" si="666"/>
        <v>0</v>
      </c>
      <c r="DS616" s="888">
        <f t="shared" si="662"/>
        <v>0</v>
      </c>
      <c r="DT616" s="886">
        <f t="shared" si="645"/>
        <v>0</v>
      </c>
      <c r="DU616" s="886">
        <f t="shared" si="667"/>
        <v>0</v>
      </c>
      <c r="DV616" s="886">
        <f t="shared" si="646"/>
        <v>0</v>
      </c>
      <c r="DW616" s="888">
        <f t="shared" si="663"/>
        <v>0</v>
      </c>
      <c r="DX616" s="886">
        <f t="shared" si="647"/>
        <v>0</v>
      </c>
      <c r="DY616" s="886">
        <f t="shared" si="648"/>
        <v>0</v>
      </c>
      <c r="DZ616" s="954">
        <f t="shared" si="605"/>
        <v>0</v>
      </c>
      <c r="EA616" s="885">
        <f t="shared" si="649"/>
        <v>0</v>
      </c>
      <c r="EB616" s="885">
        <f t="shared" si="650"/>
        <v>0</v>
      </c>
      <c r="EC616" s="772"/>
      <c r="ED616" s="767"/>
      <c r="EE616" s="770"/>
      <c r="EF616" s="764"/>
      <c r="EG616" s="767"/>
      <c r="EH616" s="782"/>
      <c r="EI616" s="774">
        <f t="shared" si="651"/>
        <v>0</v>
      </c>
      <c r="EJ616" s="774">
        <f t="shared" si="652"/>
        <v>0</v>
      </c>
      <c r="EK616" s="775">
        <f t="shared" si="653"/>
        <v>0</v>
      </c>
      <c r="EL616" s="772"/>
      <c r="EM616" s="767"/>
      <c r="EN616" s="770"/>
      <c r="EO616" s="772"/>
      <c r="EP616" s="767"/>
      <c r="EQ616" s="782"/>
      <c r="ER616" s="772"/>
      <c r="ES616" s="767"/>
      <c r="ET616" s="770"/>
      <c r="EU616" s="774">
        <f t="shared" si="654"/>
        <v>0</v>
      </c>
      <c r="EV616" s="774">
        <f t="shared" si="655"/>
        <v>0</v>
      </c>
      <c r="EW616" s="775">
        <f t="shared" si="656"/>
        <v>0</v>
      </c>
      <c r="EX616" s="772"/>
      <c r="EY616" s="767"/>
      <c r="EZ616" s="770"/>
    </row>
    <row r="617" spans="1:156">
      <c r="A617" s="650" t="s">
        <v>73</v>
      </c>
      <c r="B617" s="655" t="s">
        <v>771</v>
      </c>
      <c r="C617" s="853"/>
      <c r="D617" s="636">
        <v>237701</v>
      </c>
      <c r="E617" s="637">
        <v>7</v>
      </c>
      <c r="F617" s="762"/>
      <c r="G617" s="763"/>
      <c r="H617" s="763"/>
      <c r="I617" s="764"/>
      <c r="J617" s="764"/>
      <c r="K617" s="764"/>
      <c r="L617" s="765"/>
      <c r="M617" s="762"/>
      <c r="N617" s="763"/>
      <c r="O617" s="766"/>
      <c r="P617" s="766"/>
      <c r="Q617" s="763"/>
      <c r="R617" s="763"/>
      <c r="S617" s="763"/>
      <c r="T617" s="763"/>
      <c r="U617" s="763"/>
      <c r="V617" s="764"/>
      <c r="W617" s="767"/>
      <c r="X617" s="765"/>
      <c r="Y617" s="762"/>
      <c r="Z617" s="763"/>
      <c r="AA617" s="763"/>
      <c r="AB617" s="763"/>
      <c r="AC617" s="764"/>
      <c r="AD617" s="767"/>
      <c r="AE617" s="763"/>
      <c r="AF617" s="763"/>
      <c r="AG617" s="763"/>
      <c r="AH617" s="764"/>
      <c r="AI617" s="767"/>
      <c r="AJ617" s="765"/>
      <c r="AK617" s="892">
        <f t="shared" si="607"/>
        <v>0</v>
      </c>
      <c r="AL617" s="884">
        <f t="shared" si="608"/>
        <v>0</v>
      </c>
      <c r="AM617" s="883">
        <f t="shared" si="609"/>
        <v>0</v>
      </c>
      <c r="AN617" s="884">
        <f t="shared" si="610"/>
        <v>0</v>
      </c>
      <c r="AO617" s="883">
        <f t="shared" si="611"/>
        <v>0</v>
      </c>
      <c r="AP617" s="884">
        <f t="shared" si="612"/>
        <v>0</v>
      </c>
      <c r="AQ617" s="768">
        <f t="shared" si="613"/>
        <v>0</v>
      </c>
      <c r="AR617" s="883">
        <f t="shared" si="614"/>
        <v>0</v>
      </c>
      <c r="AS617" s="886">
        <f t="shared" si="615"/>
        <v>0</v>
      </c>
      <c r="AT617" s="888">
        <f t="shared" si="616"/>
        <v>0</v>
      </c>
      <c r="AU617" s="886">
        <f t="shared" si="617"/>
        <v>0</v>
      </c>
      <c r="AV617" s="886">
        <f t="shared" si="618"/>
        <v>0</v>
      </c>
      <c r="AW617" s="888">
        <f t="shared" si="619"/>
        <v>0</v>
      </c>
      <c r="AX617" s="886">
        <f t="shared" si="620"/>
        <v>0</v>
      </c>
      <c r="AY617" s="886">
        <f t="shared" si="621"/>
        <v>0</v>
      </c>
      <c r="AZ617" s="888">
        <f t="shared" si="622"/>
        <v>0</v>
      </c>
      <c r="BA617" s="884">
        <f t="shared" si="623"/>
        <v>0</v>
      </c>
      <c r="BB617" s="883">
        <f t="shared" si="624"/>
        <v>0</v>
      </c>
      <c r="BC617" s="884">
        <f t="shared" si="625"/>
        <v>0</v>
      </c>
      <c r="BD617" s="883">
        <f t="shared" si="626"/>
        <v>0</v>
      </c>
      <c r="BE617" s="886">
        <f t="shared" si="627"/>
        <v>0</v>
      </c>
      <c r="BF617" s="886">
        <f t="shared" si="628"/>
        <v>0</v>
      </c>
      <c r="BG617" s="888">
        <f t="shared" si="657"/>
        <v>0</v>
      </c>
      <c r="BH617" s="886">
        <f t="shared" si="629"/>
        <v>0</v>
      </c>
      <c r="BI617" s="886">
        <f t="shared" si="630"/>
        <v>0</v>
      </c>
      <c r="BJ617" s="890">
        <f t="shared" si="631"/>
        <v>0</v>
      </c>
      <c r="BK617" s="885">
        <f t="shared" si="632"/>
        <v>0</v>
      </c>
      <c r="BL617" s="885">
        <f t="shared" si="633"/>
        <v>0</v>
      </c>
      <c r="BM617" s="762"/>
      <c r="BN617" s="764"/>
      <c r="BO617" s="770"/>
      <c r="BP617" s="763"/>
      <c r="BQ617" s="764"/>
      <c r="BR617" s="770"/>
      <c r="BS617" s="768">
        <f t="shared" si="634"/>
        <v>0</v>
      </c>
      <c r="BT617" s="768">
        <f t="shared" si="635"/>
        <v>0</v>
      </c>
      <c r="BU617" s="771">
        <f t="shared" si="636"/>
        <v>0</v>
      </c>
      <c r="BV617" s="772"/>
      <c r="BW617" s="767"/>
      <c r="BX617" s="770"/>
      <c r="BY617" s="764"/>
      <c r="BZ617" s="767"/>
      <c r="CA617" s="765"/>
      <c r="CB617" s="772"/>
      <c r="CC617" s="767"/>
      <c r="CD617" s="765"/>
      <c r="CE617" s="773">
        <f t="shared" si="637"/>
        <v>0</v>
      </c>
      <c r="CF617" s="774">
        <f t="shared" si="638"/>
        <v>0</v>
      </c>
      <c r="CG617" s="775">
        <f t="shared" si="639"/>
        <v>0</v>
      </c>
      <c r="CH617" s="772"/>
      <c r="CI617" s="767"/>
      <c r="CJ617" s="776"/>
      <c r="CK617" s="874"/>
      <c r="CL617" s="778"/>
      <c r="CM617" s="764"/>
      <c r="CN617" s="764"/>
      <c r="CO617" s="767"/>
      <c r="CP617" s="780"/>
      <c r="CQ617" s="777"/>
      <c r="CR617" s="778"/>
      <c r="CS617" s="778"/>
      <c r="CT617" s="778"/>
      <c r="CU617" s="778"/>
      <c r="CV617" s="764"/>
      <c r="CW617" s="767"/>
      <c r="CX617" s="765"/>
      <c r="CY617" s="777"/>
      <c r="CZ617" s="778"/>
      <c r="DA617" s="778"/>
      <c r="DB617" s="778"/>
      <c r="DC617" s="778"/>
      <c r="DD617" s="767"/>
      <c r="DE617" s="767"/>
      <c r="DF617" s="765"/>
      <c r="DG617" s="892">
        <f t="shared" si="658"/>
        <v>0</v>
      </c>
      <c r="DH617" s="884">
        <f t="shared" si="640"/>
        <v>0</v>
      </c>
      <c r="DI617" s="883">
        <f t="shared" si="659"/>
        <v>0</v>
      </c>
      <c r="DJ617" s="884">
        <f t="shared" si="641"/>
        <v>0</v>
      </c>
      <c r="DK617" s="883">
        <f t="shared" si="660"/>
        <v>0</v>
      </c>
      <c r="DL617" s="884">
        <f t="shared" si="642"/>
        <v>0</v>
      </c>
      <c r="DM617" s="888">
        <f t="shared" si="664"/>
        <v>0</v>
      </c>
      <c r="DN617" s="886">
        <f t="shared" si="643"/>
        <v>0</v>
      </c>
      <c r="DO617" s="886">
        <f t="shared" si="665"/>
        <v>0</v>
      </c>
      <c r="DP617" s="888">
        <f t="shared" si="661"/>
        <v>0</v>
      </c>
      <c r="DQ617" s="886">
        <f t="shared" si="644"/>
        <v>0</v>
      </c>
      <c r="DR617" s="886">
        <f t="shared" si="666"/>
        <v>0</v>
      </c>
      <c r="DS617" s="888">
        <f t="shared" si="662"/>
        <v>0</v>
      </c>
      <c r="DT617" s="886">
        <f t="shared" si="645"/>
        <v>0</v>
      </c>
      <c r="DU617" s="886">
        <f t="shared" si="667"/>
        <v>0</v>
      </c>
      <c r="DV617" s="886">
        <f t="shared" si="646"/>
        <v>0</v>
      </c>
      <c r="DW617" s="888">
        <f t="shared" si="663"/>
        <v>0</v>
      </c>
      <c r="DX617" s="886">
        <f t="shared" si="647"/>
        <v>0</v>
      </c>
      <c r="DY617" s="886">
        <f t="shared" si="648"/>
        <v>0</v>
      </c>
      <c r="DZ617" s="954">
        <f t="shared" si="605"/>
        <v>0</v>
      </c>
      <c r="EA617" s="885">
        <f t="shared" si="649"/>
        <v>0</v>
      </c>
      <c r="EB617" s="885">
        <f t="shared" si="650"/>
        <v>0</v>
      </c>
      <c r="EC617" s="772"/>
      <c r="ED617" s="767"/>
      <c r="EE617" s="770"/>
      <c r="EF617" s="764"/>
      <c r="EG617" s="767"/>
      <c r="EH617" s="782"/>
      <c r="EI617" s="774">
        <f t="shared" si="651"/>
        <v>0</v>
      </c>
      <c r="EJ617" s="774">
        <f t="shared" si="652"/>
        <v>0</v>
      </c>
      <c r="EK617" s="775">
        <f t="shared" si="653"/>
        <v>0</v>
      </c>
      <c r="EL617" s="772"/>
      <c r="EM617" s="767"/>
      <c r="EN617" s="770"/>
      <c r="EO617" s="772"/>
      <c r="EP617" s="767"/>
      <c r="EQ617" s="782"/>
      <c r="ER617" s="772"/>
      <c r="ES617" s="767"/>
      <c r="ET617" s="770"/>
      <c r="EU617" s="774">
        <f t="shared" si="654"/>
        <v>0</v>
      </c>
      <c r="EV617" s="774">
        <f t="shared" si="655"/>
        <v>0</v>
      </c>
      <c r="EW617" s="775">
        <f t="shared" si="656"/>
        <v>0</v>
      </c>
      <c r="EX617" s="772"/>
      <c r="EY617" s="767"/>
      <c r="EZ617" s="770"/>
    </row>
    <row r="618" spans="1:156">
      <c r="A618" s="650" t="s">
        <v>73</v>
      </c>
      <c r="B618" s="635" t="s">
        <v>772</v>
      </c>
      <c r="C618" s="853"/>
      <c r="D618" s="636">
        <v>237686</v>
      </c>
      <c r="E618" s="637">
        <v>7</v>
      </c>
      <c r="F618" s="762"/>
      <c r="G618" s="763"/>
      <c r="H618" s="763"/>
      <c r="I618" s="764"/>
      <c r="J618" s="764"/>
      <c r="K618" s="764"/>
      <c r="L618" s="765"/>
      <c r="M618" s="762"/>
      <c r="N618" s="763"/>
      <c r="O618" s="766"/>
      <c r="P618" s="766"/>
      <c r="Q618" s="763"/>
      <c r="R618" s="763"/>
      <c r="S618" s="763"/>
      <c r="T618" s="763"/>
      <c r="U618" s="763"/>
      <c r="V618" s="764"/>
      <c r="W618" s="767"/>
      <c r="X618" s="765"/>
      <c r="Y618" s="762"/>
      <c r="Z618" s="763"/>
      <c r="AA618" s="763"/>
      <c r="AB618" s="763"/>
      <c r="AC618" s="764"/>
      <c r="AD618" s="767"/>
      <c r="AE618" s="763"/>
      <c r="AF618" s="763"/>
      <c r="AG618" s="763"/>
      <c r="AH618" s="764"/>
      <c r="AI618" s="767"/>
      <c r="AJ618" s="765"/>
      <c r="AK618" s="892">
        <f t="shared" si="607"/>
        <v>0</v>
      </c>
      <c r="AL618" s="884">
        <f t="shared" si="608"/>
        <v>0</v>
      </c>
      <c r="AM618" s="883">
        <f t="shared" si="609"/>
        <v>0</v>
      </c>
      <c r="AN618" s="884">
        <f t="shared" si="610"/>
        <v>0</v>
      </c>
      <c r="AO618" s="883">
        <f t="shared" si="611"/>
        <v>0</v>
      </c>
      <c r="AP618" s="884">
        <f t="shared" si="612"/>
        <v>0</v>
      </c>
      <c r="AQ618" s="768">
        <f t="shared" si="613"/>
        <v>0</v>
      </c>
      <c r="AR618" s="883">
        <f t="shared" si="614"/>
        <v>0</v>
      </c>
      <c r="AS618" s="886">
        <f t="shared" si="615"/>
        <v>0</v>
      </c>
      <c r="AT618" s="888">
        <f t="shared" si="616"/>
        <v>0</v>
      </c>
      <c r="AU618" s="886">
        <f t="shared" si="617"/>
        <v>0</v>
      </c>
      <c r="AV618" s="886">
        <f t="shared" si="618"/>
        <v>0</v>
      </c>
      <c r="AW618" s="888">
        <f t="shared" si="619"/>
        <v>0</v>
      </c>
      <c r="AX618" s="886">
        <f t="shared" si="620"/>
        <v>0</v>
      </c>
      <c r="AY618" s="886">
        <f t="shared" si="621"/>
        <v>0</v>
      </c>
      <c r="AZ618" s="888">
        <f t="shared" si="622"/>
        <v>0</v>
      </c>
      <c r="BA618" s="884">
        <f t="shared" si="623"/>
        <v>0</v>
      </c>
      <c r="BB618" s="883">
        <f t="shared" si="624"/>
        <v>0</v>
      </c>
      <c r="BC618" s="884">
        <f t="shared" si="625"/>
        <v>0</v>
      </c>
      <c r="BD618" s="883">
        <f t="shared" si="626"/>
        <v>0</v>
      </c>
      <c r="BE618" s="886">
        <f t="shared" si="627"/>
        <v>0</v>
      </c>
      <c r="BF618" s="886">
        <f t="shared" si="628"/>
        <v>0</v>
      </c>
      <c r="BG618" s="888">
        <f t="shared" si="657"/>
        <v>0</v>
      </c>
      <c r="BH618" s="886">
        <f t="shared" si="629"/>
        <v>0</v>
      </c>
      <c r="BI618" s="886">
        <f t="shared" si="630"/>
        <v>0</v>
      </c>
      <c r="BJ618" s="890">
        <f t="shared" si="631"/>
        <v>0</v>
      </c>
      <c r="BK618" s="885">
        <f t="shared" si="632"/>
        <v>0</v>
      </c>
      <c r="BL618" s="885">
        <f t="shared" si="633"/>
        <v>0</v>
      </c>
      <c r="BM618" s="762"/>
      <c r="BN618" s="764"/>
      <c r="BO618" s="770"/>
      <c r="BP618" s="763"/>
      <c r="BQ618" s="764"/>
      <c r="BR618" s="770"/>
      <c r="BS618" s="768">
        <f t="shared" si="634"/>
        <v>0</v>
      </c>
      <c r="BT618" s="768">
        <f t="shared" si="635"/>
        <v>0</v>
      </c>
      <c r="BU618" s="771">
        <f t="shared" si="636"/>
        <v>0</v>
      </c>
      <c r="BV618" s="772"/>
      <c r="BW618" s="767"/>
      <c r="BX618" s="770"/>
      <c r="BY618" s="764"/>
      <c r="BZ618" s="767"/>
      <c r="CA618" s="765"/>
      <c r="CB618" s="772"/>
      <c r="CC618" s="767"/>
      <c r="CD618" s="765"/>
      <c r="CE618" s="773">
        <f t="shared" si="637"/>
        <v>0</v>
      </c>
      <c r="CF618" s="774">
        <f t="shared" si="638"/>
        <v>0</v>
      </c>
      <c r="CG618" s="775">
        <f t="shared" si="639"/>
        <v>0</v>
      </c>
      <c r="CH618" s="772"/>
      <c r="CI618" s="767"/>
      <c r="CJ618" s="776"/>
      <c r="CK618" s="874"/>
      <c r="CL618" s="778"/>
      <c r="CM618" s="764"/>
      <c r="CN618" s="764"/>
      <c r="CO618" s="767"/>
      <c r="CP618" s="780"/>
      <c r="CQ618" s="777"/>
      <c r="CR618" s="778"/>
      <c r="CS618" s="778"/>
      <c r="CT618" s="778"/>
      <c r="CU618" s="778"/>
      <c r="CV618" s="764"/>
      <c r="CW618" s="767"/>
      <c r="CX618" s="765"/>
      <c r="CY618" s="777"/>
      <c r="CZ618" s="778"/>
      <c r="DA618" s="778"/>
      <c r="DB618" s="778"/>
      <c r="DC618" s="778"/>
      <c r="DD618" s="767"/>
      <c r="DE618" s="767"/>
      <c r="DF618" s="765"/>
      <c r="DG618" s="892">
        <f t="shared" si="658"/>
        <v>0</v>
      </c>
      <c r="DH618" s="884">
        <f t="shared" si="640"/>
        <v>0</v>
      </c>
      <c r="DI618" s="883">
        <f t="shared" si="659"/>
        <v>0</v>
      </c>
      <c r="DJ618" s="884">
        <f t="shared" si="641"/>
        <v>0</v>
      </c>
      <c r="DK618" s="883">
        <f t="shared" si="660"/>
        <v>0</v>
      </c>
      <c r="DL618" s="884">
        <f t="shared" si="642"/>
        <v>0</v>
      </c>
      <c r="DM618" s="888">
        <f t="shared" si="664"/>
        <v>0</v>
      </c>
      <c r="DN618" s="886">
        <f t="shared" si="643"/>
        <v>0</v>
      </c>
      <c r="DO618" s="886">
        <f t="shared" si="665"/>
        <v>0</v>
      </c>
      <c r="DP618" s="888">
        <f t="shared" si="661"/>
        <v>0</v>
      </c>
      <c r="DQ618" s="886">
        <f t="shared" si="644"/>
        <v>0</v>
      </c>
      <c r="DR618" s="886">
        <f t="shared" si="666"/>
        <v>0</v>
      </c>
      <c r="DS618" s="888">
        <f t="shared" si="662"/>
        <v>0</v>
      </c>
      <c r="DT618" s="886">
        <f t="shared" si="645"/>
        <v>0</v>
      </c>
      <c r="DU618" s="886">
        <f t="shared" si="667"/>
        <v>0</v>
      </c>
      <c r="DV618" s="886">
        <f t="shared" si="646"/>
        <v>0</v>
      </c>
      <c r="DW618" s="888">
        <f t="shared" si="663"/>
        <v>0</v>
      </c>
      <c r="DX618" s="886">
        <f t="shared" si="647"/>
        <v>0</v>
      </c>
      <c r="DY618" s="886">
        <f t="shared" si="648"/>
        <v>0</v>
      </c>
      <c r="DZ618" s="954">
        <f t="shared" si="605"/>
        <v>0</v>
      </c>
      <c r="EA618" s="885">
        <f t="shared" si="649"/>
        <v>0</v>
      </c>
      <c r="EB618" s="885">
        <f t="shared" si="650"/>
        <v>0</v>
      </c>
      <c r="EC618" s="772"/>
      <c r="ED618" s="767"/>
      <c r="EE618" s="770"/>
      <c r="EF618" s="764"/>
      <c r="EG618" s="767"/>
      <c r="EH618" s="782"/>
      <c r="EI618" s="774">
        <f t="shared" si="651"/>
        <v>0</v>
      </c>
      <c r="EJ618" s="774">
        <f t="shared" si="652"/>
        <v>0</v>
      </c>
      <c r="EK618" s="775">
        <f t="shared" si="653"/>
        <v>0</v>
      </c>
      <c r="EL618" s="772"/>
      <c r="EM618" s="767"/>
      <c r="EN618" s="770"/>
      <c r="EO618" s="772"/>
      <c r="EP618" s="767"/>
      <c r="EQ618" s="782"/>
      <c r="ER618" s="772"/>
      <c r="ES618" s="767"/>
      <c r="ET618" s="770"/>
      <c r="EU618" s="774">
        <f t="shared" si="654"/>
        <v>0</v>
      </c>
      <c r="EV618" s="774">
        <f t="shared" si="655"/>
        <v>0</v>
      </c>
      <c r="EW618" s="775">
        <f t="shared" si="656"/>
        <v>0</v>
      </c>
      <c r="EX618" s="772"/>
      <c r="EY618" s="767"/>
      <c r="EZ618" s="770"/>
    </row>
    <row r="619" spans="1:156">
      <c r="A619" s="650" t="s">
        <v>73</v>
      </c>
      <c r="B619" s="635" t="s">
        <v>781</v>
      </c>
      <c r="C619" s="833" t="s">
        <v>626</v>
      </c>
      <c r="D619" s="636">
        <v>238014</v>
      </c>
      <c r="E619" s="656">
        <v>9</v>
      </c>
      <c r="F619" s="762"/>
      <c r="G619" s="763"/>
      <c r="H619" s="763"/>
      <c r="I619" s="764"/>
      <c r="J619" s="764"/>
      <c r="K619" s="764"/>
      <c r="L619" s="765"/>
      <c r="M619" s="762"/>
      <c r="N619" s="763"/>
      <c r="O619" s="766"/>
      <c r="P619" s="766"/>
      <c r="Q619" s="763"/>
      <c r="R619" s="763"/>
      <c r="S619" s="763"/>
      <c r="T619" s="763"/>
      <c r="U619" s="763"/>
      <c r="V619" s="764"/>
      <c r="W619" s="767"/>
      <c r="X619" s="765"/>
      <c r="Y619" s="762"/>
      <c r="Z619" s="763"/>
      <c r="AA619" s="763"/>
      <c r="AB619" s="763"/>
      <c r="AC619" s="764"/>
      <c r="AD619" s="767"/>
      <c r="AE619" s="763"/>
      <c r="AF619" s="763"/>
      <c r="AG619" s="763"/>
      <c r="AH619" s="764"/>
      <c r="AI619" s="767"/>
      <c r="AJ619" s="765"/>
      <c r="AK619" s="892">
        <f t="shared" si="607"/>
        <v>0</v>
      </c>
      <c r="AL619" s="884">
        <f t="shared" si="608"/>
        <v>0</v>
      </c>
      <c r="AM619" s="883">
        <f t="shared" si="609"/>
        <v>0</v>
      </c>
      <c r="AN619" s="884">
        <f t="shared" si="610"/>
        <v>0</v>
      </c>
      <c r="AO619" s="883">
        <f t="shared" si="611"/>
        <v>0</v>
      </c>
      <c r="AP619" s="884">
        <f t="shared" si="612"/>
        <v>0</v>
      </c>
      <c r="AQ619" s="768">
        <f t="shared" si="613"/>
        <v>0</v>
      </c>
      <c r="AR619" s="883">
        <f t="shared" si="614"/>
        <v>0</v>
      </c>
      <c r="AS619" s="886">
        <f t="shared" si="615"/>
        <v>0</v>
      </c>
      <c r="AT619" s="888">
        <f t="shared" si="616"/>
        <v>0</v>
      </c>
      <c r="AU619" s="886">
        <f t="shared" si="617"/>
        <v>0</v>
      </c>
      <c r="AV619" s="886">
        <f t="shared" si="618"/>
        <v>0</v>
      </c>
      <c r="AW619" s="888">
        <f t="shared" si="619"/>
        <v>0</v>
      </c>
      <c r="AX619" s="886">
        <f t="shared" si="620"/>
        <v>0</v>
      </c>
      <c r="AY619" s="886">
        <f t="shared" si="621"/>
        <v>0</v>
      </c>
      <c r="AZ619" s="888">
        <f t="shared" si="622"/>
        <v>0</v>
      </c>
      <c r="BA619" s="884">
        <f t="shared" si="623"/>
        <v>0</v>
      </c>
      <c r="BB619" s="883">
        <f t="shared" si="624"/>
        <v>0</v>
      </c>
      <c r="BC619" s="884">
        <f t="shared" si="625"/>
        <v>0</v>
      </c>
      <c r="BD619" s="883">
        <f t="shared" si="626"/>
        <v>0</v>
      </c>
      <c r="BE619" s="886">
        <f t="shared" si="627"/>
        <v>0</v>
      </c>
      <c r="BF619" s="886">
        <f t="shared" si="628"/>
        <v>0</v>
      </c>
      <c r="BG619" s="888">
        <f t="shared" si="657"/>
        <v>0</v>
      </c>
      <c r="BH619" s="886">
        <f t="shared" si="629"/>
        <v>0</v>
      </c>
      <c r="BI619" s="886">
        <f t="shared" si="630"/>
        <v>0</v>
      </c>
      <c r="BJ619" s="890">
        <f t="shared" si="631"/>
        <v>0</v>
      </c>
      <c r="BK619" s="885">
        <f t="shared" si="632"/>
        <v>0</v>
      </c>
      <c r="BL619" s="885">
        <f t="shared" si="633"/>
        <v>0</v>
      </c>
      <c r="BM619" s="762"/>
      <c r="BN619" s="764"/>
      <c r="BO619" s="770"/>
      <c r="BP619" s="763"/>
      <c r="BQ619" s="764"/>
      <c r="BR619" s="770"/>
      <c r="BS619" s="768">
        <f t="shared" si="634"/>
        <v>0</v>
      </c>
      <c r="BT619" s="768">
        <f t="shared" si="635"/>
        <v>0</v>
      </c>
      <c r="BU619" s="771">
        <f t="shared" si="636"/>
        <v>0</v>
      </c>
      <c r="BV619" s="772"/>
      <c r="BW619" s="767"/>
      <c r="BX619" s="770"/>
      <c r="BY619" s="764"/>
      <c r="BZ619" s="767"/>
      <c r="CA619" s="765"/>
      <c r="CB619" s="772"/>
      <c r="CC619" s="767"/>
      <c r="CD619" s="765"/>
      <c r="CE619" s="773">
        <f t="shared" si="637"/>
        <v>0</v>
      </c>
      <c r="CF619" s="774">
        <f t="shared" si="638"/>
        <v>0</v>
      </c>
      <c r="CG619" s="775">
        <f t="shared" si="639"/>
        <v>0</v>
      </c>
      <c r="CH619" s="772"/>
      <c r="CI619" s="767"/>
      <c r="CJ619" s="776"/>
      <c r="CK619" s="874">
        <v>415</v>
      </c>
      <c r="CL619" s="778">
        <v>420</v>
      </c>
      <c r="CM619" s="764">
        <v>435</v>
      </c>
      <c r="CN619" s="764">
        <v>409</v>
      </c>
      <c r="CO619" s="767">
        <v>541</v>
      </c>
      <c r="CP619" s="1048">
        <v>956</v>
      </c>
      <c r="CQ619" s="777">
        <v>327</v>
      </c>
      <c r="CR619" s="778">
        <v>346</v>
      </c>
      <c r="CS619" s="778">
        <v>333</v>
      </c>
      <c r="CT619" s="778">
        <v>352</v>
      </c>
      <c r="CU619" s="778">
        <v>363</v>
      </c>
      <c r="CV619" s="764">
        <v>325</v>
      </c>
      <c r="CW619" s="767">
        <v>437</v>
      </c>
      <c r="CX619" s="765">
        <v>452</v>
      </c>
      <c r="CY619" s="777">
        <v>0</v>
      </c>
      <c r="CZ619" s="778">
        <v>0</v>
      </c>
      <c r="DA619" s="778">
        <v>0</v>
      </c>
      <c r="DB619" s="778"/>
      <c r="DC619" s="778">
        <v>0</v>
      </c>
      <c r="DD619" s="767"/>
      <c r="DE619" s="767"/>
      <c r="DF619" s="765">
        <v>0</v>
      </c>
      <c r="DG619" s="892">
        <f t="shared" si="658"/>
        <v>327</v>
      </c>
      <c r="DH619" s="884">
        <f t="shared" si="640"/>
        <v>327</v>
      </c>
      <c r="DI619" s="883">
        <f t="shared" si="659"/>
        <v>346</v>
      </c>
      <c r="DJ619" s="884">
        <f t="shared" si="641"/>
        <v>346</v>
      </c>
      <c r="DK619" s="883">
        <f t="shared" si="660"/>
        <v>333</v>
      </c>
      <c r="DL619" s="884">
        <f t="shared" si="642"/>
        <v>333</v>
      </c>
      <c r="DM619" s="888">
        <f t="shared" si="664"/>
        <v>352</v>
      </c>
      <c r="DN619" s="886">
        <f t="shared" si="643"/>
        <v>352</v>
      </c>
      <c r="DO619" s="886">
        <f t="shared" si="665"/>
        <v>352</v>
      </c>
      <c r="DP619" s="888">
        <f t="shared" si="661"/>
        <v>363</v>
      </c>
      <c r="DQ619" s="886">
        <f t="shared" si="644"/>
        <v>363</v>
      </c>
      <c r="DR619" s="886">
        <f t="shared" si="666"/>
        <v>363</v>
      </c>
      <c r="DS619" s="888">
        <f t="shared" si="662"/>
        <v>325</v>
      </c>
      <c r="DT619" s="886">
        <f t="shared" si="645"/>
        <v>325</v>
      </c>
      <c r="DU619" s="886">
        <f t="shared" si="667"/>
        <v>325</v>
      </c>
      <c r="DV619" s="886">
        <f t="shared" si="646"/>
        <v>325</v>
      </c>
      <c r="DW619" s="888">
        <f t="shared" si="663"/>
        <v>437</v>
      </c>
      <c r="DX619" s="886">
        <f t="shared" si="647"/>
        <v>437</v>
      </c>
      <c r="DY619" s="886">
        <f t="shared" si="648"/>
        <v>437</v>
      </c>
      <c r="DZ619" s="954">
        <f t="shared" ref="DZ619:DZ627" si="668">IF(CX619&gt;0,CX619-DF619,)</f>
        <v>452</v>
      </c>
      <c r="EA619" s="885">
        <f t="shared" si="649"/>
        <v>452</v>
      </c>
      <c r="EB619" s="885">
        <f t="shared" si="650"/>
        <v>452</v>
      </c>
      <c r="EC619" s="772">
        <v>185</v>
      </c>
      <c r="ED619" s="767">
        <v>250</v>
      </c>
      <c r="EE619" s="770">
        <v>227</v>
      </c>
      <c r="EF619" s="764">
        <v>9</v>
      </c>
      <c r="EG619" s="767">
        <v>14</v>
      </c>
      <c r="EH619" s="782">
        <v>9</v>
      </c>
      <c r="EI619" s="774">
        <f t="shared" si="651"/>
        <v>131</v>
      </c>
      <c r="EJ619" s="774">
        <f t="shared" si="652"/>
        <v>173</v>
      </c>
      <c r="EK619" s="775">
        <f t="shared" si="653"/>
        <v>216</v>
      </c>
      <c r="EL619" s="772">
        <v>52</v>
      </c>
      <c r="EM619" s="767">
        <v>45</v>
      </c>
      <c r="EN619" s="770">
        <v>40</v>
      </c>
      <c r="EO619" s="772">
        <v>67</v>
      </c>
      <c r="EP619" s="767">
        <v>65</v>
      </c>
      <c r="EQ619" s="782">
        <v>53</v>
      </c>
      <c r="ER619" s="772">
        <v>29</v>
      </c>
      <c r="ES619" s="767">
        <v>40</v>
      </c>
      <c r="ET619" s="770">
        <v>30</v>
      </c>
      <c r="EU619" s="774">
        <f t="shared" si="654"/>
        <v>204</v>
      </c>
      <c r="EV619" s="774">
        <f t="shared" si="655"/>
        <v>213</v>
      </c>
      <c r="EW619" s="775">
        <f t="shared" si="656"/>
        <v>202</v>
      </c>
      <c r="EX619" s="772">
        <v>68</v>
      </c>
      <c r="EY619" s="767">
        <v>76</v>
      </c>
      <c r="EZ619" s="770">
        <v>66</v>
      </c>
    </row>
    <row r="620" spans="1:156">
      <c r="A620" s="650" t="s">
        <v>73</v>
      </c>
      <c r="B620" s="635" t="s">
        <v>773</v>
      </c>
      <c r="C620" s="853"/>
      <c r="D620" s="636">
        <v>446774</v>
      </c>
      <c r="E620" s="637">
        <v>10</v>
      </c>
      <c r="F620" s="762"/>
      <c r="G620" s="763"/>
      <c r="H620" s="763"/>
      <c r="I620" s="764"/>
      <c r="J620" s="764"/>
      <c r="K620" s="764"/>
      <c r="L620" s="765"/>
      <c r="M620" s="762"/>
      <c r="N620" s="763"/>
      <c r="O620" s="766"/>
      <c r="P620" s="766"/>
      <c r="Q620" s="763"/>
      <c r="R620" s="763"/>
      <c r="S620" s="763"/>
      <c r="T620" s="763"/>
      <c r="U620" s="763"/>
      <c r="V620" s="764"/>
      <c r="W620" s="767"/>
      <c r="X620" s="765"/>
      <c r="Y620" s="762"/>
      <c r="Z620" s="763"/>
      <c r="AA620" s="763"/>
      <c r="AB620" s="763"/>
      <c r="AC620" s="764"/>
      <c r="AD620" s="767"/>
      <c r="AE620" s="763"/>
      <c r="AF620" s="763"/>
      <c r="AG620" s="763"/>
      <c r="AH620" s="764"/>
      <c r="AI620" s="767"/>
      <c r="AJ620" s="765"/>
      <c r="AK620" s="892">
        <f t="shared" si="607"/>
        <v>0</v>
      </c>
      <c r="AL620" s="884">
        <f t="shared" si="608"/>
        <v>0</v>
      </c>
      <c r="AM620" s="883">
        <f t="shared" si="609"/>
        <v>0</v>
      </c>
      <c r="AN620" s="884">
        <f t="shared" si="610"/>
        <v>0</v>
      </c>
      <c r="AO620" s="883">
        <f t="shared" si="611"/>
        <v>0</v>
      </c>
      <c r="AP620" s="884">
        <f t="shared" si="612"/>
        <v>0</v>
      </c>
      <c r="AQ620" s="768">
        <f t="shared" si="613"/>
        <v>0</v>
      </c>
      <c r="AR620" s="883">
        <f t="shared" si="614"/>
        <v>0</v>
      </c>
      <c r="AS620" s="886">
        <f t="shared" si="615"/>
        <v>0</v>
      </c>
      <c r="AT620" s="888">
        <f t="shared" si="616"/>
        <v>0</v>
      </c>
      <c r="AU620" s="886">
        <f t="shared" si="617"/>
        <v>0</v>
      </c>
      <c r="AV620" s="886">
        <f t="shared" si="618"/>
        <v>0</v>
      </c>
      <c r="AW620" s="888">
        <f t="shared" si="619"/>
        <v>0</v>
      </c>
      <c r="AX620" s="886">
        <f t="shared" si="620"/>
        <v>0</v>
      </c>
      <c r="AY620" s="886">
        <f t="shared" si="621"/>
        <v>0</v>
      </c>
      <c r="AZ620" s="888">
        <f t="shared" si="622"/>
        <v>0</v>
      </c>
      <c r="BA620" s="884">
        <f t="shared" si="623"/>
        <v>0</v>
      </c>
      <c r="BB620" s="883">
        <f t="shared" si="624"/>
        <v>0</v>
      </c>
      <c r="BC620" s="884">
        <f t="shared" si="625"/>
        <v>0</v>
      </c>
      <c r="BD620" s="883">
        <f t="shared" si="626"/>
        <v>0</v>
      </c>
      <c r="BE620" s="886">
        <f t="shared" si="627"/>
        <v>0</v>
      </c>
      <c r="BF620" s="886">
        <f t="shared" si="628"/>
        <v>0</v>
      </c>
      <c r="BG620" s="888">
        <f t="shared" si="657"/>
        <v>0</v>
      </c>
      <c r="BH620" s="886">
        <f t="shared" si="629"/>
        <v>0</v>
      </c>
      <c r="BI620" s="886">
        <f t="shared" si="630"/>
        <v>0</v>
      </c>
      <c r="BJ620" s="890">
        <f t="shared" si="631"/>
        <v>0</v>
      </c>
      <c r="BK620" s="885">
        <f t="shared" si="632"/>
        <v>0</v>
      </c>
      <c r="BL620" s="885">
        <f t="shared" si="633"/>
        <v>0</v>
      </c>
      <c r="BM620" s="762"/>
      <c r="BN620" s="764"/>
      <c r="BO620" s="770"/>
      <c r="BP620" s="763"/>
      <c r="BQ620" s="764"/>
      <c r="BR620" s="770"/>
      <c r="BS620" s="768">
        <f t="shared" si="634"/>
        <v>0</v>
      </c>
      <c r="BT620" s="768">
        <f t="shared" si="635"/>
        <v>0</v>
      </c>
      <c r="BU620" s="771">
        <f t="shared" si="636"/>
        <v>0</v>
      </c>
      <c r="BV620" s="772"/>
      <c r="BW620" s="767"/>
      <c r="BX620" s="770"/>
      <c r="BY620" s="764"/>
      <c r="BZ620" s="767"/>
      <c r="CA620" s="765"/>
      <c r="CB620" s="772"/>
      <c r="CC620" s="767"/>
      <c r="CD620" s="765"/>
      <c r="CE620" s="773">
        <f t="shared" si="637"/>
        <v>0</v>
      </c>
      <c r="CF620" s="774">
        <f t="shared" si="638"/>
        <v>0</v>
      </c>
      <c r="CG620" s="775">
        <f t="shared" si="639"/>
        <v>0</v>
      </c>
      <c r="CH620" s="772"/>
      <c r="CI620" s="767"/>
      <c r="CJ620" s="776"/>
      <c r="CK620" s="874">
        <v>205</v>
      </c>
      <c r="CL620" s="778">
        <v>276</v>
      </c>
      <c r="CM620" s="764">
        <v>304</v>
      </c>
      <c r="CN620" s="764">
        <v>327</v>
      </c>
      <c r="CO620" s="767">
        <v>405</v>
      </c>
      <c r="CP620" s="1048">
        <v>536</v>
      </c>
      <c r="CQ620" s="777"/>
      <c r="CR620" s="778"/>
      <c r="CS620" s="778">
        <v>138</v>
      </c>
      <c r="CT620" s="778">
        <v>206</v>
      </c>
      <c r="CU620" s="778">
        <v>224</v>
      </c>
      <c r="CV620" s="764">
        <v>240</v>
      </c>
      <c r="CW620" s="767">
        <v>317</v>
      </c>
      <c r="CX620" s="765">
        <v>269</v>
      </c>
      <c r="CY620" s="777"/>
      <c r="CZ620" s="778"/>
      <c r="DA620" s="778"/>
      <c r="DB620" s="778">
        <v>0</v>
      </c>
      <c r="DC620" s="778">
        <v>0</v>
      </c>
      <c r="DD620" s="767">
        <v>0</v>
      </c>
      <c r="DE620" s="767"/>
      <c r="DF620" s="765"/>
      <c r="DG620" s="892">
        <f t="shared" si="658"/>
        <v>0</v>
      </c>
      <c r="DH620" s="884">
        <f t="shared" si="640"/>
        <v>0</v>
      </c>
      <c r="DI620" s="883">
        <f t="shared" si="659"/>
        <v>0</v>
      </c>
      <c r="DJ620" s="884">
        <f t="shared" si="641"/>
        <v>0</v>
      </c>
      <c r="DK620" s="883">
        <f t="shared" si="660"/>
        <v>138</v>
      </c>
      <c r="DL620" s="884">
        <f t="shared" si="642"/>
        <v>138</v>
      </c>
      <c r="DM620" s="888">
        <f t="shared" si="664"/>
        <v>206</v>
      </c>
      <c r="DN620" s="886">
        <f t="shared" si="643"/>
        <v>206</v>
      </c>
      <c r="DO620" s="886">
        <f t="shared" si="665"/>
        <v>206</v>
      </c>
      <c r="DP620" s="888">
        <f t="shared" si="661"/>
        <v>224</v>
      </c>
      <c r="DQ620" s="886">
        <f t="shared" si="644"/>
        <v>224</v>
      </c>
      <c r="DR620" s="886">
        <f t="shared" si="666"/>
        <v>224</v>
      </c>
      <c r="DS620" s="888">
        <f t="shared" si="662"/>
        <v>240</v>
      </c>
      <c r="DT620" s="886">
        <f t="shared" si="645"/>
        <v>240</v>
      </c>
      <c r="DU620" s="886">
        <f t="shared" si="667"/>
        <v>240</v>
      </c>
      <c r="DV620" s="886">
        <f t="shared" si="646"/>
        <v>240</v>
      </c>
      <c r="DW620" s="888">
        <f t="shared" si="663"/>
        <v>317</v>
      </c>
      <c r="DX620" s="886">
        <f t="shared" si="647"/>
        <v>317</v>
      </c>
      <c r="DY620" s="886">
        <f t="shared" si="648"/>
        <v>317</v>
      </c>
      <c r="DZ620" s="954">
        <f t="shared" si="668"/>
        <v>269</v>
      </c>
      <c r="EA620" s="885">
        <f t="shared" si="649"/>
        <v>269</v>
      </c>
      <c r="EB620" s="885">
        <f t="shared" si="650"/>
        <v>269</v>
      </c>
      <c r="EC620" s="772">
        <v>134</v>
      </c>
      <c r="ED620" s="767">
        <v>182</v>
      </c>
      <c r="EE620" s="770">
        <v>159</v>
      </c>
      <c r="EF620" s="764">
        <v>13</v>
      </c>
      <c r="EG620" s="767">
        <v>12</v>
      </c>
      <c r="EH620" s="782">
        <v>8</v>
      </c>
      <c r="EI620" s="774">
        <f t="shared" si="651"/>
        <v>93</v>
      </c>
      <c r="EJ620" s="774">
        <f t="shared" si="652"/>
        <v>123</v>
      </c>
      <c r="EK620" s="775">
        <f t="shared" si="653"/>
        <v>102</v>
      </c>
      <c r="EL620" s="772">
        <v>26</v>
      </c>
      <c r="EM620" s="767">
        <v>18</v>
      </c>
      <c r="EN620" s="770">
        <v>32</v>
      </c>
      <c r="EO620" s="772">
        <v>25</v>
      </c>
      <c r="EP620" s="767">
        <v>19</v>
      </c>
      <c r="EQ620" s="782">
        <v>28</v>
      </c>
      <c r="ER620" s="772">
        <v>23</v>
      </c>
      <c r="ES620" s="767">
        <v>22</v>
      </c>
      <c r="ET620" s="770">
        <v>26</v>
      </c>
      <c r="EU620" s="774">
        <f t="shared" si="654"/>
        <v>132</v>
      </c>
      <c r="EV620" s="774">
        <f t="shared" si="655"/>
        <v>165</v>
      </c>
      <c r="EW620" s="775">
        <f t="shared" si="656"/>
        <v>154</v>
      </c>
      <c r="EX620" s="772"/>
      <c r="EY620" s="767"/>
      <c r="EZ620" s="770">
        <v>45</v>
      </c>
    </row>
    <row r="621" spans="1:156">
      <c r="A621" s="650" t="s">
        <v>73</v>
      </c>
      <c r="B621" s="635" t="s">
        <v>774</v>
      </c>
      <c r="C621" s="853"/>
      <c r="D621" s="636">
        <v>445674</v>
      </c>
      <c r="E621" s="637">
        <v>10</v>
      </c>
      <c r="F621" s="762"/>
      <c r="G621" s="763"/>
      <c r="H621" s="763"/>
      <c r="I621" s="764"/>
      <c r="J621" s="764"/>
      <c r="K621" s="764"/>
      <c r="L621" s="765"/>
      <c r="M621" s="762"/>
      <c r="N621" s="763"/>
      <c r="O621" s="766"/>
      <c r="P621" s="766"/>
      <c r="Q621" s="763"/>
      <c r="R621" s="763"/>
      <c r="S621" s="763"/>
      <c r="T621" s="763"/>
      <c r="U621" s="763"/>
      <c r="V621" s="764"/>
      <c r="W621" s="767"/>
      <c r="X621" s="765"/>
      <c r="Y621" s="762"/>
      <c r="Z621" s="763"/>
      <c r="AA621" s="763"/>
      <c r="AB621" s="763"/>
      <c r="AC621" s="764"/>
      <c r="AD621" s="767"/>
      <c r="AE621" s="763"/>
      <c r="AF621" s="763"/>
      <c r="AG621" s="763"/>
      <c r="AH621" s="764"/>
      <c r="AI621" s="767"/>
      <c r="AJ621" s="765"/>
      <c r="AK621" s="892">
        <f t="shared" si="607"/>
        <v>0</v>
      </c>
      <c r="AL621" s="884">
        <f t="shared" si="608"/>
        <v>0</v>
      </c>
      <c r="AM621" s="883">
        <f t="shared" si="609"/>
        <v>0</v>
      </c>
      <c r="AN621" s="884">
        <f t="shared" si="610"/>
        <v>0</v>
      </c>
      <c r="AO621" s="883">
        <f t="shared" si="611"/>
        <v>0</v>
      </c>
      <c r="AP621" s="884">
        <f t="shared" si="612"/>
        <v>0</v>
      </c>
      <c r="AQ621" s="768">
        <f t="shared" si="613"/>
        <v>0</v>
      </c>
      <c r="AR621" s="883">
        <f t="shared" si="614"/>
        <v>0</v>
      </c>
      <c r="AS621" s="886">
        <f t="shared" si="615"/>
        <v>0</v>
      </c>
      <c r="AT621" s="888">
        <f t="shared" si="616"/>
        <v>0</v>
      </c>
      <c r="AU621" s="886">
        <f t="shared" si="617"/>
        <v>0</v>
      </c>
      <c r="AV621" s="886">
        <f t="shared" si="618"/>
        <v>0</v>
      </c>
      <c r="AW621" s="888">
        <f t="shared" si="619"/>
        <v>0</v>
      </c>
      <c r="AX621" s="886">
        <f t="shared" si="620"/>
        <v>0</v>
      </c>
      <c r="AY621" s="886">
        <f t="shared" si="621"/>
        <v>0</v>
      </c>
      <c r="AZ621" s="888">
        <f t="shared" si="622"/>
        <v>0</v>
      </c>
      <c r="BA621" s="884">
        <f t="shared" si="623"/>
        <v>0</v>
      </c>
      <c r="BB621" s="883">
        <f t="shared" si="624"/>
        <v>0</v>
      </c>
      <c r="BC621" s="884">
        <f t="shared" si="625"/>
        <v>0</v>
      </c>
      <c r="BD621" s="883">
        <f t="shared" si="626"/>
        <v>0</v>
      </c>
      <c r="BE621" s="886">
        <f t="shared" si="627"/>
        <v>0</v>
      </c>
      <c r="BF621" s="886">
        <f t="shared" si="628"/>
        <v>0</v>
      </c>
      <c r="BG621" s="888">
        <f t="shared" si="657"/>
        <v>0</v>
      </c>
      <c r="BH621" s="886">
        <f t="shared" si="629"/>
        <v>0</v>
      </c>
      <c r="BI621" s="886">
        <f t="shared" si="630"/>
        <v>0</v>
      </c>
      <c r="BJ621" s="890">
        <f t="shared" si="631"/>
        <v>0</v>
      </c>
      <c r="BK621" s="885">
        <f t="shared" si="632"/>
        <v>0</v>
      </c>
      <c r="BL621" s="885">
        <f t="shared" si="633"/>
        <v>0</v>
      </c>
      <c r="BM621" s="762"/>
      <c r="BN621" s="764"/>
      <c r="BO621" s="770"/>
      <c r="BP621" s="763"/>
      <c r="BQ621" s="764"/>
      <c r="BR621" s="770"/>
      <c r="BS621" s="768">
        <f t="shared" si="634"/>
        <v>0</v>
      </c>
      <c r="BT621" s="768">
        <f t="shared" si="635"/>
        <v>0</v>
      </c>
      <c r="BU621" s="771">
        <f t="shared" si="636"/>
        <v>0</v>
      </c>
      <c r="BV621" s="772"/>
      <c r="BW621" s="767"/>
      <c r="BX621" s="770"/>
      <c r="BY621" s="764"/>
      <c r="BZ621" s="767"/>
      <c r="CA621" s="765"/>
      <c r="CB621" s="772"/>
      <c r="CC621" s="767"/>
      <c r="CD621" s="765"/>
      <c r="CE621" s="773">
        <f t="shared" si="637"/>
        <v>0</v>
      </c>
      <c r="CF621" s="774">
        <f t="shared" si="638"/>
        <v>0</v>
      </c>
      <c r="CG621" s="775">
        <f t="shared" si="639"/>
        <v>0</v>
      </c>
      <c r="CH621" s="772"/>
      <c r="CI621" s="767"/>
      <c r="CJ621" s="776"/>
      <c r="CK621" s="874">
        <v>164</v>
      </c>
      <c r="CL621" s="778">
        <v>192</v>
      </c>
      <c r="CM621" s="764">
        <v>203</v>
      </c>
      <c r="CN621" s="764">
        <v>172</v>
      </c>
      <c r="CO621" s="767">
        <v>198</v>
      </c>
      <c r="CP621" s="1048">
        <v>300</v>
      </c>
      <c r="CQ621" s="777">
        <v>154</v>
      </c>
      <c r="CR621" s="778">
        <v>111</v>
      </c>
      <c r="CS621" s="778">
        <v>132</v>
      </c>
      <c r="CT621" s="778">
        <v>163</v>
      </c>
      <c r="CU621" s="778">
        <v>182</v>
      </c>
      <c r="CV621" s="764">
        <v>138</v>
      </c>
      <c r="CW621" s="767">
        <v>142</v>
      </c>
      <c r="CX621" s="765">
        <v>140</v>
      </c>
      <c r="CY621" s="777">
        <v>0</v>
      </c>
      <c r="CZ621" s="778">
        <v>0</v>
      </c>
      <c r="DA621" s="778">
        <v>0</v>
      </c>
      <c r="DB621" s="778">
        <v>0</v>
      </c>
      <c r="DC621" s="778">
        <v>0</v>
      </c>
      <c r="DD621" s="767">
        <v>0</v>
      </c>
      <c r="DE621" s="767"/>
      <c r="DF621" s="765">
        <v>0</v>
      </c>
      <c r="DG621" s="892">
        <f t="shared" si="658"/>
        <v>154</v>
      </c>
      <c r="DH621" s="884">
        <f t="shared" si="640"/>
        <v>154</v>
      </c>
      <c r="DI621" s="883">
        <f t="shared" si="659"/>
        <v>111</v>
      </c>
      <c r="DJ621" s="884">
        <f t="shared" si="641"/>
        <v>111</v>
      </c>
      <c r="DK621" s="883">
        <f t="shared" si="660"/>
        <v>132</v>
      </c>
      <c r="DL621" s="884">
        <f t="shared" si="642"/>
        <v>132</v>
      </c>
      <c r="DM621" s="888">
        <f t="shared" si="664"/>
        <v>163</v>
      </c>
      <c r="DN621" s="886">
        <f t="shared" si="643"/>
        <v>163</v>
      </c>
      <c r="DO621" s="886">
        <f t="shared" si="665"/>
        <v>163</v>
      </c>
      <c r="DP621" s="888">
        <f t="shared" si="661"/>
        <v>182</v>
      </c>
      <c r="DQ621" s="886">
        <f t="shared" si="644"/>
        <v>182</v>
      </c>
      <c r="DR621" s="886">
        <f t="shared" si="666"/>
        <v>182</v>
      </c>
      <c r="DS621" s="888">
        <f t="shared" si="662"/>
        <v>138</v>
      </c>
      <c r="DT621" s="886">
        <f t="shared" si="645"/>
        <v>138</v>
      </c>
      <c r="DU621" s="886">
        <f t="shared" si="667"/>
        <v>138</v>
      </c>
      <c r="DV621" s="886">
        <f t="shared" si="646"/>
        <v>138</v>
      </c>
      <c r="DW621" s="888">
        <f t="shared" si="663"/>
        <v>142</v>
      </c>
      <c r="DX621" s="886">
        <f t="shared" si="647"/>
        <v>142</v>
      </c>
      <c r="DY621" s="886">
        <f t="shared" si="648"/>
        <v>142</v>
      </c>
      <c r="DZ621" s="954">
        <f t="shared" si="668"/>
        <v>140</v>
      </c>
      <c r="EA621" s="885">
        <f t="shared" si="649"/>
        <v>140</v>
      </c>
      <c r="EB621" s="885">
        <f t="shared" si="650"/>
        <v>140</v>
      </c>
      <c r="EC621" s="772">
        <v>74</v>
      </c>
      <c r="ED621" s="767">
        <v>76</v>
      </c>
      <c r="EE621" s="770">
        <v>70</v>
      </c>
      <c r="EF621" s="764">
        <v>16</v>
      </c>
      <c r="EG621" s="767">
        <v>12</v>
      </c>
      <c r="EH621" s="782">
        <v>4</v>
      </c>
      <c r="EI621" s="774">
        <f t="shared" si="651"/>
        <v>48</v>
      </c>
      <c r="EJ621" s="774">
        <f t="shared" si="652"/>
        <v>54</v>
      </c>
      <c r="EK621" s="775">
        <f t="shared" si="653"/>
        <v>66</v>
      </c>
      <c r="EL621" s="772">
        <v>33</v>
      </c>
      <c r="EM621" s="767">
        <v>30</v>
      </c>
      <c r="EN621" s="770">
        <v>44</v>
      </c>
      <c r="EO621" s="772">
        <v>11</v>
      </c>
      <c r="EP621" s="767">
        <v>18</v>
      </c>
      <c r="EQ621" s="782">
        <v>12</v>
      </c>
      <c r="ER621" s="772">
        <v>43</v>
      </c>
      <c r="ES621" s="767">
        <v>25</v>
      </c>
      <c r="ET621" s="770">
        <v>19</v>
      </c>
      <c r="EU621" s="774">
        <f t="shared" si="654"/>
        <v>76</v>
      </c>
      <c r="EV621" s="774">
        <f t="shared" si="655"/>
        <v>109</v>
      </c>
      <c r="EW621" s="775">
        <f t="shared" si="656"/>
        <v>63</v>
      </c>
      <c r="EX621" s="772">
        <v>42</v>
      </c>
      <c r="EY621" s="767">
        <v>28</v>
      </c>
      <c r="EZ621" s="770">
        <v>26</v>
      </c>
    </row>
    <row r="622" spans="1:156">
      <c r="A622" s="650" t="s">
        <v>73</v>
      </c>
      <c r="B622" s="635" t="s">
        <v>775</v>
      </c>
      <c r="C622" s="853"/>
      <c r="D622" s="636">
        <v>438708</v>
      </c>
      <c r="E622" s="637">
        <v>10</v>
      </c>
      <c r="F622" s="762"/>
      <c r="G622" s="763"/>
      <c r="H622" s="763"/>
      <c r="I622" s="764"/>
      <c r="J622" s="764"/>
      <c r="K622" s="764"/>
      <c r="L622" s="765"/>
      <c r="M622" s="762"/>
      <c r="N622" s="763"/>
      <c r="O622" s="766"/>
      <c r="P622" s="766"/>
      <c r="Q622" s="763"/>
      <c r="R622" s="763"/>
      <c r="S622" s="763"/>
      <c r="T622" s="763"/>
      <c r="U622" s="763"/>
      <c r="V622" s="764"/>
      <c r="W622" s="767"/>
      <c r="X622" s="765"/>
      <c r="Y622" s="762"/>
      <c r="Z622" s="763"/>
      <c r="AA622" s="763"/>
      <c r="AB622" s="763"/>
      <c r="AC622" s="764"/>
      <c r="AD622" s="767"/>
      <c r="AE622" s="763"/>
      <c r="AF622" s="763"/>
      <c r="AG622" s="763"/>
      <c r="AH622" s="764"/>
      <c r="AI622" s="767"/>
      <c r="AJ622" s="765"/>
      <c r="AK622" s="892">
        <f t="shared" si="607"/>
        <v>0</v>
      </c>
      <c r="AL622" s="884">
        <f t="shared" si="608"/>
        <v>0</v>
      </c>
      <c r="AM622" s="883">
        <f t="shared" si="609"/>
        <v>0</v>
      </c>
      <c r="AN622" s="884">
        <f t="shared" si="610"/>
        <v>0</v>
      </c>
      <c r="AO622" s="883">
        <f t="shared" si="611"/>
        <v>0</v>
      </c>
      <c r="AP622" s="884">
        <f t="shared" si="612"/>
        <v>0</v>
      </c>
      <c r="AQ622" s="768">
        <f t="shared" si="613"/>
        <v>0</v>
      </c>
      <c r="AR622" s="883">
        <f t="shared" si="614"/>
        <v>0</v>
      </c>
      <c r="AS622" s="886">
        <f t="shared" si="615"/>
        <v>0</v>
      </c>
      <c r="AT622" s="888">
        <f t="shared" si="616"/>
        <v>0</v>
      </c>
      <c r="AU622" s="886">
        <f t="shared" si="617"/>
        <v>0</v>
      </c>
      <c r="AV622" s="886">
        <f t="shared" si="618"/>
        <v>0</v>
      </c>
      <c r="AW622" s="888">
        <f t="shared" si="619"/>
        <v>0</v>
      </c>
      <c r="AX622" s="886">
        <f t="shared" si="620"/>
        <v>0</v>
      </c>
      <c r="AY622" s="886">
        <f t="shared" si="621"/>
        <v>0</v>
      </c>
      <c r="AZ622" s="888">
        <f t="shared" si="622"/>
        <v>0</v>
      </c>
      <c r="BA622" s="884">
        <f t="shared" si="623"/>
        <v>0</v>
      </c>
      <c r="BB622" s="883">
        <f t="shared" si="624"/>
        <v>0</v>
      </c>
      <c r="BC622" s="884">
        <f t="shared" si="625"/>
        <v>0</v>
      </c>
      <c r="BD622" s="883">
        <f t="shared" si="626"/>
        <v>0</v>
      </c>
      <c r="BE622" s="886">
        <f t="shared" si="627"/>
        <v>0</v>
      </c>
      <c r="BF622" s="886">
        <f t="shared" si="628"/>
        <v>0</v>
      </c>
      <c r="BG622" s="888">
        <f t="shared" si="657"/>
        <v>0</v>
      </c>
      <c r="BH622" s="886">
        <f t="shared" si="629"/>
        <v>0</v>
      </c>
      <c r="BI622" s="886">
        <f t="shared" si="630"/>
        <v>0</v>
      </c>
      <c r="BJ622" s="890">
        <f t="shared" si="631"/>
        <v>0</v>
      </c>
      <c r="BK622" s="885">
        <f t="shared" si="632"/>
        <v>0</v>
      </c>
      <c r="BL622" s="885">
        <f t="shared" si="633"/>
        <v>0</v>
      </c>
      <c r="BM622" s="762"/>
      <c r="BN622" s="764"/>
      <c r="BO622" s="770"/>
      <c r="BP622" s="763"/>
      <c r="BQ622" s="764"/>
      <c r="BR622" s="770"/>
      <c r="BS622" s="768">
        <f t="shared" si="634"/>
        <v>0</v>
      </c>
      <c r="BT622" s="768">
        <f t="shared" si="635"/>
        <v>0</v>
      </c>
      <c r="BU622" s="771">
        <f t="shared" si="636"/>
        <v>0</v>
      </c>
      <c r="BV622" s="772"/>
      <c r="BW622" s="767"/>
      <c r="BX622" s="770"/>
      <c r="BY622" s="764"/>
      <c r="BZ622" s="767"/>
      <c r="CA622" s="765"/>
      <c r="CB622" s="772"/>
      <c r="CC622" s="767"/>
      <c r="CD622" s="765"/>
      <c r="CE622" s="773">
        <f t="shared" si="637"/>
        <v>0</v>
      </c>
      <c r="CF622" s="774">
        <f t="shared" si="638"/>
        <v>0</v>
      </c>
      <c r="CG622" s="775">
        <f t="shared" si="639"/>
        <v>0</v>
      </c>
      <c r="CH622" s="772"/>
      <c r="CI622" s="767"/>
      <c r="CJ622" s="776"/>
      <c r="CK622" s="874">
        <v>77</v>
      </c>
      <c r="CL622" s="778">
        <v>70</v>
      </c>
      <c r="CM622" s="764">
        <v>52</v>
      </c>
      <c r="CN622" s="764">
        <v>84</v>
      </c>
      <c r="CO622" s="767">
        <v>102</v>
      </c>
      <c r="CP622" s="1048">
        <v>154</v>
      </c>
      <c r="CQ622" s="777">
        <v>10</v>
      </c>
      <c r="CR622" s="778">
        <v>20</v>
      </c>
      <c r="CS622" s="778">
        <v>14</v>
      </c>
      <c r="CT622" s="778">
        <v>20</v>
      </c>
      <c r="CU622" s="778">
        <v>17</v>
      </c>
      <c r="CV622" s="764">
        <v>42</v>
      </c>
      <c r="CW622" s="767">
        <v>69</v>
      </c>
      <c r="CX622" s="765">
        <v>74</v>
      </c>
      <c r="CY622" s="777">
        <v>0</v>
      </c>
      <c r="CZ622" s="778">
        <v>0</v>
      </c>
      <c r="DA622" s="778">
        <v>0</v>
      </c>
      <c r="DB622" s="778">
        <v>0</v>
      </c>
      <c r="DC622" s="778">
        <v>0</v>
      </c>
      <c r="DD622" s="767">
        <v>0</v>
      </c>
      <c r="DE622" s="767"/>
      <c r="DF622" s="765">
        <v>0</v>
      </c>
      <c r="DG622" s="892">
        <f t="shared" si="658"/>
        <v>10</v>
      </c>
      <c r="DH622" s="884">
        <f t="shared" si="640"/>
        <v>0</v>
      </c>
      <c r="DI622" s="883">
        <f t="shared" si="659"/>
        <v>20</v>
      </c>
      <c r="DJ622" s="884">
        <f t="shared" si="641"/>
        <v>20</v>
      </c>
      <c r="DK622" s="883">
        <f t="shared" si="660"/>
        <v>14</v>
      </c>
      <c r="DL622" s="884">
        <f t="shared" si="642"/>
        <v>0</v>
      </c>
      <c r="DM622" s="888">
        <f t="shared" si="664"/>
        <v>20</v>
      </c>
      <c r="DN622" s="886">
        <f t="shared" si="643"/>
        <v>20</v>
      </c>
      <c r="DO622" s="886">
        <f t="shared" si="665"/>
        <v>20</v>
      </c>
      <c r="DP622" s="888">
        <f t="shared" si="661"/>
        <v>17</v>
      </c>
      <c r="DQ622" s="886">
        <f t="shared" si="644"/>
        <v>17</v>
      </c>
      <c r="DR622" s="886">
        <f t="shared" si="666"/>
        <v>0</v>
      </c>
      <c r="DS622" s="888">
        <f t="shared" si="662"/>
        <v>42</v>
      </c>
      <c r="DT622" s="886">
        <f t="shared" si="645"/>
        <v>42</v>
      </c>
      <c r="DU622" s="886">
        <f t="shared" si="667"/>
        <v>42</v>
      </c>
      <c r="DV622" s="886">
        <f t="shared" si="646"/>
        <v>42</v>
      </c>
      <c r="DW622" s="888">
        <f t="shared" si="663"/>
        <v>69</v>
      </c>
      <c r="DX622" s="886">
        <f t="shared" si="647"/>
        <v>69</v>
      </c>
      <c r="DY622" s="886">
        <f t="shared" si="648"/>
        <v>69</v>
      </c>
      <c r="DZ622" s="954">
        <f t="shared" si="668"/>
        <v>74</v>
      </c>
      <c r="EA622" s="885">
        <f t="shared" si="649"/>
        <v>74</v>
      </c>
      <c r="EB622" s="885">
        <f t="shared" si="650"/>
        <v>74</v>
      </c>
      <c r="EC622" s="772">
        <v>27</v>
      </c>
      <c r="ED622" s="767">
        <v>32</v>
      </c>
      <c r="EE622" s="770">
        <v>39</v>
      </c>
      <c r="EF622" s="764"/>
      <c r="EG622" s="767"/>
      <c r="EH622" s="770">
        <v>4</v>
      </c>
      <c r="EI622" s="774">
        <f t="shared" si="651"/>
        <v>15</v>
      </c>
      <c r="EJ622" s="774">
        <f t="shared" si="652"/>
        <v>37</v>
      </c>
      <c r="EK622" s="775">
        <f t="shared" si="653"/>
        <v>31</v>
      </c>
      <c r="EL622" s="772">
        <v>5</v>
      </c>
      <c r="EM622" s="767"/>
      <c r="EN622" s="770">
        <v>3</v>
      </c>
      <c r="EO622" s="772">
        <v>0</v>
      </c>
      <c r="EP622" s="767">
        <v>5</v>
      </c>
      <c r="EQ622" s="782">
        <v>6</v>
      </c>
      <c r="ER622" s="772">
        <v>3</v>
      </c>
      <c r="ES622" s="767"/>
      <c r="ET622" s="770">
        <v>6</v>
      </c>
      <c r="EU622" s="774">
        <f t="shared" si="654"/>
        <v>12</v>
      </c>
      <c r="EV622" s="774">
        <f t="shared" si="655"/>
        <v>-5</v>
      </c>
      <c r="EW622" s="775">
        <f t="shared" si="656"/>
        <v>27</v>
      </c>
      <c r="EX622" s="772">
        <v>0</v>
      </c>
      <c r="EY622" s="767">
        <v>3</v>
      </c>
      <c r="EZ622" s="770"/>
    </row>
    <row r="623" spans="1:156">
      <c r="A623" s="650" t="s">
        <v>73</v>
      </c>
      <c r="B623" s="635" t="s">
        <v>776</v>
      </c>
      <c r="C623" s="853"/>
      <c r="D623" s="636">
        <v>445018</v>
      </c>
      <c r="E623" s="637">
        <v>10</v>
      </c>
      <c r="F623" s="762"/>
      <c r="G623" s="763"/>
      <c r="H623" s="763"/>
      <c r="I623" s="764"/>
      <c r="J623" s="764"/>
      <c r="K623" s="764"/>
      <c r="L623" s="765"/>
      <c r="M623" s="762"/>
      <c r="N623" s="763"/>
      <c r="O623" s="766"/>
      <c r="P623" s="766"/>
      <c r="Q623" s="763"/>
      <c r="R623" s="763"/>
      <c r="S623" s="763"/>
      <c r="T623" s="763"/>
      <c r="U623" s="763"/>
      <c r="V623" s="764"/>
      <c r="W623" s="767"/>
      <c r="X623" s="765"/>
      <c r="Y623" s="762"/>
      <c r="Z623" s="763"/>
      <c r="AA623" s="763"/>
      <c r="AB623" s="763"/>
      <c r="AC623" s="764"/>
      <c r="AD623" s="767"/>
      <c r="AE623" s="763"/>
      <c r="AF623" s="763"/>
      <c r="AG623" s="763"/>
      <c r="AH623" s="764"/>
      <c r="AI623" s="767"/>
      <c r="AJ623" s="765"/>
      <c r="AK623" s="892">
        <f t="shared" si="607"/>
        <v>0</v>
      </c>
      <c r="AL623" s="884">
        <f t="shared" si="608"/>
        <v>0</v>
      </c>
      <c r="AM623" s="883">
        <f t="shared" si="609"/>
        <v>0</v>
      </c>
      <c r="AN623" s="884">
        <f t="shared" si="610"/>
        <v>0</v>
      </c>
      <c r="AO623" s="883">
        <f t="shared" si="611"/>
        <v>0</v>
      </c>
      <c r="AP623" s="884">
        <f t="shared" si="612"/>
        <v>0</v>
      </c>
      <c r="AQ623" s="768">
        <f t="shared" si="613"/>
        <v>0</v>
      </c>
      <c r="AR623" s="883">
        <f t="shared" si="614"/>
        <v>0</v>
      </c>
      <c r="AS623" s="886">
        <f t="shared" si="615"/>
        <v>0</v>
      </c>
      <c r="AT623" s="888">
        <f t="shared" si="616"/>
        <v>0</v>
      </c>
      <c r="AU623" s="886">
        <f t="shared" si="617"/>
        <v>0</v>
      </c>
      <c r="AV623" s="886">
        <f t="shared" si="618"/>
        <v>0</v>
      </c>
      <c r="AW623" s="888">
        <f t="shared" si="619"/>
        <v>0</v>
      </c>
      <c r="AX623" s="886">
        <f t="shared" si="620"/>
        <v>0</v>
      </c>
      <c r="AY623" s="886">
        <f t="shared" si="621"/>
        <v>0</v>
      </c>
      <c r="AZ623" s="888">
        <f t="shared" si="622"/>
        <v>0</v>
      </c>
      <c r="BA623" s="884">
        <f t="shared" si="623"/>
        <v>0</v>
      </c>
      <c r="BB623" s="883">
        <f t="shared" si="624"/>
        <v>0</v>
      </c>
      <c r="BC623" s="884">
        <f t="shared" si="625"/>
        <v>0</v>
      </c>
      <c r="BD623" s="883">
        <f t="shared" si="626"/>
        <v>0</v>
      </c>
      <c r="BE623" s="886">
        <f t="shared" si="627"/>
        <v>0</v>
      </c>
      <c r="BF623" s="886">
        <f t="shared" si="628"/>
        <v>0</v>
      </c>
      <c r="BG623" s="888">
        <f t="shared" si="657"/>
        <v>0</v>
      </c>
      <c r="BH623" s="886">
        <f t="shared" si="629"/>
        <v>0</v>
      </c>
      <c r="BI623" s="886">
        <f t="shared" si="630"/>
        <v>0</v>
      </c>
      <c r="BJ623" s="890">
        <f t="shared" si="631"/>
        <v>0</v>
      </c>
      <c r="BK623" s="885">
        <f t="shared" si="632"/>
        <v>0</v>
      </c>
      <c r="BL623" s="885">
        <f t="shared" si="633"/>
        <v>0</v>
      </c>
      <c r="BM623" s="762"/>
      <c r="BN623" s="764"/>
      <c r="BO623" s="770"/>
      <c r="BP623" s="763"/>
      <c r="BQ623" s="764"/>
      <c r="BR623" s="770"/>
      <c r="BS623" s="768">
        <f t="shared" si="634"/>
        <v>0</v>
      </c>
      <c r="BT623" s="768">
        <f t="shared" si="635"/>
        <v>0</v>
      </c>
      <c r="BU623" s="771">
        <f t="shared" si="636"/>
        <v>0</v>
      </c>
      <c r="BV623" s="772"/>
      <c r="BW623" s="767"/>
      <c r="BX623" s="770"/>
      <c r="BY623" s="764"/>
      <c r="BZ623" s="767"/>
      <c r="CA623" s="765"/>
      <c r="CB623" s="772"/>
      <c r="CC623" s="767"/>
      <c r="CD623" s="765"/>
      <c r="CE623" s="773">
        <f t="shared" si="637"/>
        <v>0</v>
      </c>
      <c r="CF623" s="774">
        <f t="shared" si="638"/>
        <v>0</v>
      </c>
      <c r="CG623" s="775">
        <f t="shared" si="639"/>
        <v>0</v>
      </c>
      <c r="CH623" s="772"/>
      <c r="CI623" s="767"/>
      <c r="CJ623" s="776"/>
      <c r="CK623" s="874">
        <v>323</v>
      </c>
      <c r="CL623" s="778">
        <v>348</v>
      </c>
      <c r="CM623" s="764">
        <v>336</v>
      </c>
      <c r="CN623" s="764">
        <v>356</v>
      </c>
      <c r="CO623" s="767">
        <v>356</v>
      </c>
      <c r="CP623" s="1048">
        <v>375</v>
      </c>
      <c r="CQ623" s="777">
        <v>361</v>
      </c>
      <c r="CR623" s="778">
        <v>223</v>
      </c>
      <c r="CS623" s="778">
        <v>213</v>
      </c>
      <c r="CT623" s="778">
        <v>272</v>
      </c>
      <c r="CU623" s="778">
        <v>284</v>
      </c>
      <c r="CV623" s="764">
        <v>303</v>
      </c>
      <c r="CW623" s="767">
        <v>226</v>
      </c>
      <c r="CX623" s="765">
        <v>185</v>
      </c>
      <c r="CY623" s="777">
        <v>0</v>
      </c>
      <c r="CZ623" s="778">
        <v>0</v>
      </c>
      <c r="DA623" s="778">
        <v>0</v>
      </c>
      <c r="DB623" s="778">
        <v>0</v>
      </c>
      <c r="DC623" s="778">
        <v>0</v>
      </c>
      <c r="DD623" s="767">
        <v>0</v>
      </c>
      <c r="DE623" s="767"/>
      <c r="DF623" s="765">
        <v>0</v>
      </c>
      <c r="DG623" s="892">
        <f t="shared" si="658"/>
        <v>361</v>
      </c>
      <c r="DH623" s="884">
        <f t="shared" si="640"/>
        <v>361</v>
      </c>
      <c r="DI623" s="883">
        <f t="shared" si="659"/>
        <v>223</v>
      </c>
      <c r="DJ623" s="884">
        <f t="shared" si="641"/>
        <v>223</v>
      </c>
      <c r="DK623" s="883">
        <f t="shared" si="660"/>
        <v>213</v>
      </c>
      <c r="DL623" s="884">
        <f t="shared" si="642"/>
        <v>213</v>
      </c>
      <c r="DM623" s="888">
        <f t="shared" si="664"/>
        <v>272</v>
      </c>
      <c r="DN623" s="886">
        <f t="shared" si="643"/>
        <v>272</v>
      </c>
      <c r="DO623" s="886">
        <f t="shared" si="665"/>
        <v>272</v>
      </c>
      <c r="DP623" s="888">
        <f t="shared" si="661"/>
        <v>284</v>
      </c>
      <c r="DQ623" s="886">
        <f t="shared" si="644"/>
        <v>284</v>
      </c>
      <c r="DR623" s="886">
        <f t="shared" si="666"/>
        <v>284</v>
      </c>
      <c r="DS623" s="888">
        <f t="shared" si="662"/>
        <v>303</v>
      </c>
      <c r="DT623" s="886">
        <f t="shared" si="645"/>
        <v>303</v>
      </c>
      <c r="DU623" s="886">
        <f t="shared" si="667"/>
        <v>303</v>
      </c>
      <c r="DV623" s="886">
        <f t="shared" si="646"/>
        <v>303</v>
      </c>
      <c r="DW623" s="888">
        <f t="shared" si="663"/>
        <v>226</v>
      </c>
      <c r="DX623" s="886">
        <f t="shared" si="647"/>
        <v>226</v>
      </c>
      <c r="DY623" s="886">
        <f t="shared" si="648"/>
        <v>226</v>
      </c>
      <c r="DZ623" s="954">
        <f t="shared" si="668"/>
        <v>185</v>
      </c>
      <c r="EA623" s="885">
        <f t="shared" si="649"/>
        <v>185</v>
      </c>
      <c r="EB623" s="885">
        <f t="shared" si="650"/>
        <v>185</v>
      </c>
      <c r="EC623" s="772">
        <v>125</v>
      </c>
      <c r="ED623" s="767">
        <v>114</v>
      </c>
      <c r="EE623" s="770">
        <v>67</v>
      </c>
      <c r="EF623" s="764">
        <v>42</v>
      </c>
      <c r="EG623" s="767">
        <v>19</v>
      </c>
      <c r="EH623" s="782">
        <v>9</v>
      </c>
      <c r="EI623" s="774">
        <f t="shared" si="651"/>
        <v>136</v>
      </c>
      <c r="EJ623" s="774">
        <f t="shared" si="652"/>
        <v>93</v>
      </c>
      <c r="EK623" s="775">
        <f t="shared" si="653"/>
        <v>109</v>
      </c>
      <c r="EL623" s="772">
        <v>14</v>
      </c>
      <c r="EM623" s="767">
        <v>25</v>
      </c>
      <c r="EN623" s="770">
        <v>31</v>
      </c>
      <c r="EO623" s="772">
        <v>26</v>
      </c>
      <c r="EP623" s="767">
        <v>29</v>
      </c>
      <c r="EQ623" s="782">
        <v>38</v>
      </c>
      <c r="ER623" s="772">
        <v>27</v>
      </c>
      <c r="ES623" s="767">
        <v>114</v>
      </c>
      <c r="ET623" s="770">
        <v>37</v>
      </c>
      <c r="EU623" s="774">
        <f t="shared" si="654"/>
        <v>205</v>
      </c>
      <c r="EV623" s="774">
        <f t="shared" si="655"/>
        <v>116</v>
      </c>
      <c r="EW623" s="775">
        <f t="shared" si="656"/>
        <v>197</v>
      </c>
      <c r="EX623" s="772">
        <v>6</v>
      </c>
      <c r="EY623" s="767">
        <v>35</v>
      </c>
      <c r="EZ623" s="770">
        <v>46</v>
      </c>
    </row>
    <row r="624" spans="1:156">
      <c r="A624" s="650" t="s">
        <v>73</v>
      </c>
      <c r="B624" s="635" t="s">
        <v>777</v>
      </c>
      <c r="C624" s="832"/>
      <c r="D624" s="636">
        <v>444954</v>
      </c>
      <c r="E624" s="637">
        <v>10</v>
      </c>
      <c r="F624" s="762"/>
      <c r="G624" s="763"/>
      <c r="H624" s="763"/>
      <c r="I624" s="764"/>
      <c r="J624" s="764"/>
      <c r="K624" s="764"/>
      <c r="L624" s="765"/>
      <c r="M624" s="762"/>
      <c r="N624" s="763"/>
      <c r="O624" s="766"/>
      <c r="P624" s="766"/>
      <c r="Q624" s="763"/>
      <c r="R624" s="763"/>
      <c r="S624" s="763"/>
      <c r="T624" s="763"/>
      <c r="U624" s="763"/>
      <c r="V624" s="764"/>
      <c r="W624" s="767"/>
      <c r="X624" s="765"/>
      <c r="Y624" s="762"/>
      <c r="Z624" s="763"/>
      <c r="AA624" s="763"/>
      <c r="AB624" s="763"/>
      <c r="AC624" s="764"/>
      <c r="AD624" s="767"/>
      <c r="AE624" s="763"/>
      <c r="AF624" s="763"/>
      <c r="AG624" s="763"/>
      <c r="AH624" s="764"/>
      <c r="AI624" s="767"/>
      <c r="AJ624" s="765"/>
      <c r="AK624" s="892">
        <f t="shared" si="607"/>
        <v>0</v>
      </c>
      <c r="AL624" s="884">
        <f t="shared" si="608"/>
        <v>0</v>
      </c>
      <c r="AM624" s="883">
        <f t="shared" si="609"/>
        <v>0</v>
      </c>
      <c r="AN624" s="884">
        <f t="shared" si="610"/>
        <v>0</v>
      </c>
      <c r="AO624" s="883">
        <f t="shared" si="611"/>
        <v>0</v>
      </c>
      <c r="AP624" s="884">
        <f t="shared" si="612"/>
        <v>0</v>
      </c>
      <c r="AQ624" s="768">
        <f t="shared" si="613"/>
        <v>0</v>
      </c>
      <c r="AR624" s="883">
        <f t="shared" si="614"/>
        <v>0</v>
      </c>
      <c r="AS624" s="886">
        <f t="shared" si="615"/>
        <v>0</v>
      </c>
      <c r="AT624" s="888">
        <f t="shared" si="616"/>
        <v>0</v>
      </c>
      <c r="AU624" s="886">
        <f t="shared" si="617"/>
        <v>0</v>
      </c>
      <c r="AV624" s="886">
        <f t="shared" si="618"/>
        <v>0</v>
      </c>
      <c r="AW624" s="888">
        <f t="shared" si="619"/>
        <v>0</v>
      </c>
      <c r="AX624" s="886">
        <f t="shared" si="620"/>
        <v>0</v>
      </c>
      <c r="AY624" s="886">
        <f t="shared" si="621"/>
        <v>0</v>
      </c>
      <c r="AZ624" s="888">
        <f t="shared" si="622"/>
        <v>0</v>
      </c>
      <c r="BA624" s="884">
        <f t="shared" si="623"/>
        <v>0</v>
      </c>
      <c r="BB624" s="883">
        <f t="shared" si="624"/>
        <v>0</v>
      </c>
      <c r="BC624" s="884">
        <f t="shared" si="625"/>
        <v>0</v>
      </c>
      <c r="BD624" s="883">
        <f t="shared" si="626"/>
        <v>0</v>
      </c>
      <c r="BE624" s="886">
        <f t="shared" si="627"/>
        <v>0</v>
      </c>
      <c r="BF624" s="886">
        <f t="shared" si="628"/>
        <v>0</v>
      </c>
      <c r="BG624" s="888">
        <f t="shared" si="657"/>
        <v>0</v>
      </c>
      <c r="BH624" s="886">
        <f t="shared" si="629"/>
        <v>0</v>
      </c>
      <c r="BI624" s="886">
        <f t="shared" si="630"/>
        <v>0</v>
      </c>
      <c r="BJ624" s="890">
        <f t="shared" si="631"/>
        <v>0</v>
      </c>
      <c r="BK624" s="885">
        <f t="shared" si="632"/>
        <v>0</v>
      </c>
      <c r="BL624" s="885">
        <f t="shared" si="633"/>
        <v>0</v>
      </c>
      <c r="BM624" s="762"/>
      <c r="BN624" s="764"/>
      <c r="BO624" s="770"/>
      <c r="BP624" s="763"/>
      <c r="BQ624" s="764"/>
      <c r="BR624" s="770"/>
      <c r="BS624" s="768">
        <f t="shared" si="634"/>
        <v>0</v>
      </c>
      <c r="BT624" s="768">
        <f t="shared" si="635"/>
        <v>0</v>
      </c>
      <c r="BU624" s="771">
        <f t="shared" si="636"/>
        <v>0</v>
      </c>
      <c r="BV624" s="772"/>
      <c r="BW624" s="767"/>
      <c r="BX624" s="770"/>
      <c r="BY624" s="764"/>
      <c r="BZ624" s="767"/>
      <c r="CA624" s="765"/>
      <c r="CB624" s="772"/>
      <c r="CC624" s="767"/>
      <c r="CD624" s="765"/>
      <c r="CE624" s="773">
        <f t="shared" si="637"/>
        <v>0</v>
      </c>
      <c r="CF624" s="774">
        <f t="shared" si="638"/>
        <v>0</v>
      </c>
      <c r="CG624" s="775">
        <f t="shared" si="639"/>
        <v>0</v>
      </c>
      <c r="CH624" s="772"/>
      <c r="CI624" s="767"/>
      <c r="CJ624" s="776"/>
      <c r="CK624" s="874">
        <v>438</v>
      </c>
      <c r="CL624" s="778">
        <v>464</v>
      </c>
      <c r="CM624" s="764">
        <v>461</v>
      </c>
      <c r="CN624" s="764">
        <v>455</v>
      </c>
      <c r="CO624" s="767">
        <v>528</v>
      </c>
      <c r="CP624" s="1048">
        <v>1074</v>
      </c>
      <c r="CQ624" s="777">
        <v>371</v>
      </c>
      <c r="CR624" s="778">
        <v>382</v>
      </c>
      <c r="CS624" s="778">
        <v>355</v>
      </c>
      <c r="CT624" s="778">
        <v>381</v>
      </c>
      <c r="CU624" s="778">
        <v>409</v>
      </c>
      <c r="CV624" s="764">
        <v>397</v>
      </c>
      <c r="CW624" s="767">
        <v>461</v>
      </c>
      <c r="CX624" s="765">
        <v>514</v>
      </c>
      <c r="CY624" s="777">
        <v>0</v>
      </c>
      <c r="CZ624" s="778">
        <v>0</v>
      </c>
      <c r="DA624" s="778">
        <v>0</v>
      </c>
      <c r="DB624" s="778">
        <v>0</v>
      </c>
      <c r="DC624" s="778"/>
      <c r="DD624" s="767">
        <v>0</v>
      </c>
      <c r="DE624" s="767"/>
      <c r="DF624" s="765"/>
      <c r="DG624" s="892">
        <f t="shared" si="658"/>
        <v>371</v>
      </c>
      <c r="DH624" s="884">
        <f t="shared" si="640"/>
        <v>371</v>
      </c>
      <c r="DI624" s="883">
        <f t="shared" si="659"/>
        <v>382</v>
      </c>
      <c r="DJ624" s="884">
        <f t="shared" si="641"/>
        <v>382</v>
      </c>
      <c r="DK624" s="883">
        <f t="shared" si="660"/>
        <v>355</v>
      </c>
      <c r="DL624" s="884">
        <f t="shared" si="642"/>
        <v>355</v>
      </c>
      <c r="DM624" s="888">
        <f t="shared" si="664"/>
        <v>381</v>
      </c>
      <c r="DN624" s="886">
        <f t="shared" si="643"/>
        <v>381</v>
      </c>
      <c r="DO624" s="886">
        <f t="shared" si="665"/>
        <v>381</v>
      </c>
      <c r="DP624" s="888">
        <f t="shared" si="661"/>
        <v>409</v>
      </c>
      <c r="DQ624" s="886">
        <f t="shared" si="644"/>
        <v>409</v>
      </c>
      <c r="DR624" s="886">
        <f t="shared" si="666"/>
        <v>409</v>
      </c>
      <c r="DS624" s="888">
        <f t="shared" si="662"/>
        <v>397</v>
      </c>
      <c r="DT624" s="886">
        <f t="shared" si="645"/>
        <v>397</v>
      </c>
      <c r="DU624" s="886">
        <f t="shared" si="667"/>
        <v>397</v>
      </c>
      <c r="DV624" s="886">
        <f t="shared" si="646"/>
        <v>397</v>
      </c>
      <c r="DW624" s="888">
        <f t="shared" si="663"/>
        <v>461</v>
      </c>
      <c r="DX624" s="886">
        <f t="shared" si="647"/>
        <v>461</v>
      </c>
      <c r="DY624" s="886">
        <f t="shared" si="648"/>
        <v>461</v>
      </c>
      <c r="DZ624" s="954">
        <f t="shared" si="668"/>
        <v>514</v>
      </c>
      <c r="EA624" s="885">
        <f t="shared" si="649"/>
        <v>514</v>
      </c>
      <c r="EB624" s="885">
        <f t="shared" si="650"/>
        <v>514</v>
      </c>
      <c r="EC624" s="772">
        <v>169</v>
      </c>
      <c r="ED624" s="767">
        <v>155</v>
      </c>
      <c r="EE624" s="770">
        <v>177</v>
      </c>
      <c r="EF624" s="764">
        <v>59</v>
      </c>
      <c r="EG624" s="767">
        <v>38</v>
      </c>
      <c r="EH624" s="782">
        <v>17</v>
      </c>
      <c r="EI624" s="774">
        <f t="shared" si="651"/>
        <v>169</v>
      </c>
      <c r="EJ624" s="774">
        <f t="shared" si="652"/>
        <v>268</v>
      </c>
      <c r="EK624" s="775">
        <f t="shared" si="653"/>
        <v>320</v>
      </c>
      <c r="EL624" s="772">
        <v>37</v>
      </c>
      <c r="EM624" s="767">
        <v>44</v>
      </c>
      <c r="EN624" s="770">
        <v>33</v>
      </c>
      <c r="EO624" s="772">
        <v>49</v>
      </c>
      <c r="EP624" s="767">
        <v>51</v>
      </c>
      <c r="EQ624" s="782">
        <v>34</v>
      </c>
      <c r="ER624" s="772">
        <v>80</v>
      </c>
      <c r="ES624" s="767">
        <v>127</v>
      </c>
      <c r="ET624" s="770">
        <v>100</v>
      </c>
      <c r="EU624" s="774">
        <f t="shared" si="654"/>
        <v>215</v>
      </c>
      <c r="EV624" s="774">
        <f t="shared" si="655"/>
        <v>187</v>
      </c>
      <c r="EW624" s="775">
        <f t="shared" si="656"/>
        <v>230</v>
      </c>
      <c r="EX624" s="772">
        <v>77</v>
      </c>
      <c r="EY624" s="767">
        <v>70</v>
      </c>
      <c r="EZ624" s="770">
        <v>79</v>
      </c>
    </row>
    <row r="625" spans="1:156">
      <c r="A625" s="650" t="s">
        <v>73</v>
      </c>
      <c r="B625" s="635" t="s">
        <v>778</v>
      </c>
      <c r="C625" s="832" t="s">
        <v>790</v>
      </c>
      <c r="D625" s="636">
        <v>447582</v>
      </c>
      <c r="E625" s="637">
        <v>10</v>
      </c>
      <c r="F625" s="762"/>
      <c r="G625" s="763"/>
      <c r="H625" s="763"/>
      <c r="I625" s="764"/>
      <c r="J625" s="764"/>
      <c r="K625" s="764"/>
      <c r="L625" s="765"/>
      <c r="M625" s="762"/>
      <c r="N625" s="763"/>
      <c r="O625" s="766"/>
      <c r="P625" s="766"/>
      <c r="Q625" s="763"/>
      <c r="R625" s="763"/>
      <c r="S625" s="763"/>
      <c r="T625" s="763"/>
      <c r="U625" s="763"/>
      <c r="V625" s="764"/>
      <c r="W625" s="767"/>
      <c r="X625" s="765"/>
      <c r="Y625" s="762"/>
      <c r="Z625" s="763"/>
      <c r="AA625" s="763"/>
      <c r="AB625" s="763"/>
      <c r="AC625" s="764"/>
      <c r="AD625" s="767"/>
      <c r="AE625" s="763"/>
      <c r="AF625" s="763"/>
      <c r="AG625" s="763"/>
      <c r="AH625" s="764"/>
      <c r="AI625" s="767"/>
      <c r="AJ625" s="765"/>
      <c r="AK625" s="892">
        <f t="shared" si="607"/>
        <v>0</v>
      </c>
      <c r="AL625" s="884">
        <f t="shared" si="608"/>
        <v>0</v>
      </c>
      <c r="AM625" s="883">
        <f t="shared" si="609"/>
        <v>0</v>
      </c>
      <c r="AN625" s="884">
        <f t="shared" si="610"/>
        <v>0</v>
      </c>
      <c r="AO625" s="883">
        <f t="shared" si="611"/>
        <v>0</v>
      </c>
      <c r="AP625" s="884">
        <f t="shared" si="612"/>
        <v>0</v>
      </c>
      <c r="AQ625" s="768">
        <f t="shared" si="613"/>
        <v>0</v>
      </c>
      <c r="AR625" s="883">
        <f t="shared" si="614"/>
        <v>0</v>
      </c>
      <c r="AS625" s="886">
        <f t="shared" si="615"/>
        <v>0</v>
      </c>
      <c r="AT625" s="888">
        <f t="shared" si="616"/>
        <v>0</v>
      </c>
      <c r="AU625" s="886">
        <f t="shared" si="617"/>
        <v>0</v>
      </c>
      <c r="AV625" s="886">
        <f t="shared" si="618"/>
        <v>0</v>
      </c>
      <c r="AW625" s="888">
        <f t="shared" si="619"/>
        <v>0</v>
      </c>
      <c r="AX625" s="886">
        <f t="shared" si="620"/>
        <v>0</v>
      </c>
      <c r="AY625" s="886">
        <f t="shared" si="621"/>
        <v>0</v>
      </c>
      <c r="AZ625" s="888">
        <f t="shared" si="622"/>
        <v>0</v>
      </c>
      <c r="BA625" s="884">
        <f t="shared" si="623"/>
        <v>0</v>
      </c>
      <c r="BB625" s="883">
        <f t="shared" si="624"/>
        <v>0</v>
      </c>
      <c r="BC625" s="884">
        <f t="shared" si="625"/>
        <v>0</v>
      </c>
      <c r="BD625" s="883">
        <f t="shared" si="626"/>
        <v>0</v>
      </c>
      <c r="BE625" s="886">
        <f t="shared" si="627"/>
        <v>0</v>
      </c>
      <c r="BF625" s="886">
        <f t="shared" si="628"/>
        <v>0</v>
      </c>
      <c r="BG625" s="888">
        <f t="shared" si="657"/>
        <v>0</v>
      </c>
      <c r="BH625" s="886">
        <f t="shared" si="629"/>
        <v>0</v>
      </c>
      <c r="BI625" s="886">
        <f t="shared" si="630"/>
        <v>0</v>
      </c>
      <c r="BJ625" s="890">
        <f t="shared" si="631"/>
        <v>0</v>
      </c>
      <c r="BK625" s="885">
        <f t="shared" si="632"/>
        <v>0</v>
      </c>
      <c r="BL625" s="885">
        <f t="shared" si="633"/>
        <v>0</v>
      </c>
      <c r="BM625" s="762"/>
      <c r="BN625" s="764"/>
      <c r="BO625" s="770"/>
      <c r="BP625" s="763"/>
      <c r="BQ625" s="764"/>
      <c r="BR625" s="770"/>
      <c r="BS625" s="768">
        <f t="shared" si="634"/>
        <v>0</v>
      </c>
      <c r="BT625" s="768">
        <f t="shared" si="635"/>
        <v>0</v>
      </c>
      <c r="BU625" s="771">
        <f t="shared" si="636"/>
        <v>0</v>
      </c>
      <c r="BV625" s="772"/>
      <c r="BW625" s="767"/>
      <c r="BX625" s="770"/>
      <c r="BY625" s="764"/>
      <c r="BZ625" s="767"/>
      <c r="CA625" s="765"/>
      <c r="CB625" s="772"/>
      <c r="CC625" s="767"/>
      <c r="CD625" s="765"/>
      <c r="CE625" s="773">
        <f t="shared" si="637"/>
        <v>0</v>
      </c>
      <c r="CF625" s="774">
        <f t="shared" si="638"/>
        <v>0</v>
      </c>
      <c r="CG625" s="775">
        <f t="shared" si="639"/>
        <v>0</v>
      </c>
      <c r="CH625" s="772"/>
      <c r="CI625" s="767"/>
      <c r="CJ625" s="776"/>
      <c r="CK625" s="874">
        <v>341</v>
      </c>
      <c r="CL625" s="778">
        <v>351</v>
      </c>
      <c r="CM625" s="764">
        <v>386</v>
      </c>
      <c r="CN625" s="764">
        <v>438</v>
      </c>
      <c r="CO625" s="767">
        <v>572</v>
      </c>
      <c r="CP625" s="1048">
        <v>1009</v>
      </c>
      <c r="CQ625" s="777"/>
      <c r="CR625" s="778"/>
      <c r="CS625" s="778">
        <v>293</v>
      </c>
      <c r="CT625" s="778">
        <v>241</v>
      </c>
      <c r="CU625" s="778">
        <v>310</v>
      </c>
      <c r="CV625" s="764">
        <v>376</v>
      </c>
      <c r="CW625" s="767">
        <v>495</v>
      </c>
      <c r="CX625" s="765">
        <v>469</v>
      </c>
      <c r="CY625" s="777"/>
      <c r="CZ625" s="778"/>
      <c r="DA625" s="778">
        <v>0</v>
      </c>
      <c r="DB625" s="778"/>
      <c r="DC625" s="778">
        <v>0</v>
      </c>
      <c r="DD625" s="767">
        <v>0</v>
      </c>
      <c r="DE625" s="767"/>
      <c r="DF625" s="765">
        <v>0</v>
      </c>
      <c r="DG625" s="892">
        <f t="shared" si="658"/>
        <v>0</v>
      </c>
      <c r="DH625" s="884">
        <f t="shared" si="640"/>
        <v>0</v>
      </c>
      <c r="DI625" s="883">
        <f t="shared" si="659"/>
        <v>0</v>
      </c>
      <c r="DJ625" s="884">
        <f t="shared" si="641"/>
        <v>0</v>
      </c>
      <c r="DK625" s="883">
        <f t="shared" si="660"/>
        <v>293</v>
      </c>
      <c r="DL625" s="884">
        <f t="shared" si="642"/>
        <v>293</v>
      </c>
      <c r="DM625" s="888">
        <f t="shared" si="664"/>
        <v>241</v>
      </c>
      <c r="DN625" s="886">
        <f t="shared" si="643"/>
        <v>241</v>
      </c>
      <c r="DO625" s="886">
        <f t="shared" si="665"/>
        <v>241</v>
      </c>
      <c r="DP625" s="888">
        <f t="shared" si="661"/>
        <v>310</v>
      </c>
      <c r="DQ625" s="886">
        <f t="shared" si="644"/>
        <v>310</v>
      </c>
      <c r="DR625" s="886">
        <f t="shared" si="666"/>
        <v>310</v>
      </c>
      <c r="DS625" s="888">
        <f t="shared" si="662"/>
        <v>376</v>
      </c>
      <c r="DT625" s="886">
        <f t="shared" si="645"/>
        <v>376</v>
      </c>
      <c r="DU625" s="886">
        <f t="shared" si="667"/>
        <v>376</v>
      </c>
      <c r="DV625" s="886">
        <f t="shared" si="646"/>
        <v>376</v>
      </c>
      <c r="DW625" s="888">
        <f t="shared" si="663"/>
        <v>495</v>
      </c>
      <c r="DX625" s="886">
        <f t="shared" si="647"/>
        <v>495</v>
      </c>
      <c r="DY625" s="886">
        <f t="shared" si="648"/>
        <v>495</v>
      </c>
      <c r="DZ625" s="954">
        <f t="shared" si="668"/>
        <v>469</v>
      </c>
      <c r="EA625" s="885">
        <f t="shared" si="649"/>
        <v>469</v>
      </c>
      <c r="EB625" s="885">
        <f t="shared" si="650"/>
        <v>469</v>
      </c>
      <c r="EC625" s="772">
        <v>203</v>
      </c>
      <c r="ED625" s="767">
        <v>259</v>
      </c>
      <c r="EE625" s="770">
        <v>224</v>
      </c>
      <c r="EF625" s="764">
        <v>29</v>
      </c>
      <c r="EG625" s="767">
        <v>18</v>
      </c>
      <c r="EH625" s="782">
        <v>25</v>
      </c>
      <c r="EI625" s="774">
        <f t="shared" si="651"/>
        <v>144</v>
      </c>
      <c r="EJ625" s="774">
        <f t="shared" si="652"/>
        <v>218</v>
      </c>
      <c r="EK625" s="775">
        <f t="shared" si="653"/>
        <v>220</v>
      </c>
      <c r="EL625" s="772">
        <v>34</v>
      </c>
      <c r="EM625" s="767">
        <v>14</v>
      </c>
      <c r="EN625" s="770">
        <v>17</v>
      </c>
      <c r="EO625" s="772">
        <v>51</v>
      </c>
      <c r="EP625" s="767">
        <v>58</v>
      </c>
      <c r="EQ625" s="782">
        <v>59</v>
      </c>
      <c r="ER625" s="772">
        <v>34</v>
      </c>
      <c r="ES625" s="767">
        <v>62</v>
      </c>
      <c r="ET625" s="770">
        <v>69</v>
      </c>
      <c r="EU625" s="774">
        <f t="shared" si="654"/>
        <v>122</v>
      </c>
      <c r="EV625" s="774">
        <f t="shared" si="655"/>
        <v>176</v>
      </c>
      <c r="EW625" s="775">
        <f t="shared" si="656"/>
        <v>231</v>
      </c>
      <c r="EX625" s="772"/>
      <c r="EY625" s="767"/>
      <c r="EZ625" s="770">
        <v>56</v>
      </c>
    </row>
    <row r="626" spans="1:156">
      <c r="A626" s="650" t="s">
        <v>73</v>
      </c>
      <c r="B626" s="655" t="s">
        <v>779</v>
      </c>
      <c r="C626" s="832" t="s">
        <v>790</v>
      </c>
      <c r="D626" s="636">
        <v>443492</v>
      </c>
      <c r="E626" s="637">
        <v>10</v>
      </c>
      <c r="F626" s="762"/>
      <c r="G626" s="763"/>
      <c r="H626" s="763"/>
      <c r="I626" s="764"/>
      <c r="J626" s="764"/>
      <c r="K626" s="764"/>
      <c r="L626" s="765"/>
      <c r="M626" s="762"/>
      <c r="N626" s="763"/>
      <c r="O626" s="766"/>
      <c r="P626" s="766"/>
      <c r="Q626" s="763"/>
      <c r="R626" s="763"/>
      <c r="S626" s="763"/>
      <c r="T626" s="763"/>
      <c r="U626" s="763"/>
      <c r="V626" s="764"/>
      <c r="W626" s="767"/>
      <c r="X626" s="765"/>
      <c r="Y626" s="762"/>
      <c r="Z626" s="763"/>
      <c r="AA626" s="763"/>
      <c r="AB626" s="763"/>
      <c r="AC626" s="764"/>
      <c r="AD626" s="767"/>
      <c r="AE626" s="763"/>
      <c r="AF626" s="763"/>
      <c r="AG626" s="763"/>
      <c r="AH626" s="764"/>
      <c r="AI626" s="767"/>
      <c r="AJ626" s="765"/>
      <c r="AK626" s="892">
        <f t="shared" si="607"/>
        <v>0</v>
      </c>
      <c r="AL626" s="884">
        <f t="shared" si="608"/>
        <v>0</v>
      </c>
      <c r="AM626" s="883">
        <f t="shared" si="609"/>
        <v>0</v>
      </c>
      <c r="AN626" s="884">
        <f t="shared" si="610"/>
        <v>0</v>
      </c>
      <c r="AO626" s="883">
        <f t="shared" si="611"/>
        <v>0</v>
      </c>
      <c r="AP626" s="884">
        <f t="shared" si="612"/>
        <v>0</v>
      </c>
      <c r="AQ626" s="768">
        <f t="shared" si="613"/>
        <v>0</v>
      </c>
      <c r="AR626" s="883">
        <f t="shared" si="614"/>
        <v>0</v>
      </c>
      <c r="AS626" s="886">
        <f t="shared" si="615"/>
        <v>0</v>
      </c>
      <c r="AT626" s="888">
        <f t="shared" si="616"/>
        <v>0</v>
      </c>
      <c r="AU626" s="886">
        <f t="shared" si="617"/>
        <v>0</v>
      </c>
      <c r="AV626" s="886">
        <f t="shared" si="618"/>
        <v>0</v>
      </c>
      <c r="AW626" s="888">
        <f t="shared" si="619"/>
        <v>0</v>
      </c>
      <c r="AX626" s="886">
        <f t="shared" si="620"/>
        <v>0</v>
      </c>
      <c r="AY626" s="886">
        <f t="shared" si="621"/>
        <v>0</v>
      </c>
      <c r="AZ626" s="888">
        <f t="shared" si="622"/>
        <v>0</v>
      </c>
      <c r="BA626" s="884">
        <f t="shared" si="623"/>
        <v>0</v>
      </c>
      <c r="BB626" s="883">
        <f t="shared" si="624"/>
        <v>0</v>
      </c>
      <c r="BC626" s="884">
        <f t="shared" si="625"/>
        <v>0</v>
      </c>
      <c r="BD626" s="883">
        <f t="shared" si="626"/>
        <v>0</v>
      </c>
      <c r="BE626" s="886">
        <f t="shared" si="627"/>
        <v>0</v>
      </c>
      <c r="BF626" s="886">
        <f t="shared" si="628"/>
        <v>0</v>
      </c>
      <c r="BG626" s="888">
        <f t="shared" si="657"/>
        <v>0</v>
      </c>
      <c r="BH626" s="886">
        <f t="shared" si="629"/>
        <v>0</v>
      </c>
      <c r="BI626" s="886">
        <f t="shared" si="630"/>
        <v>0</v>
      </c>
      <c r="BJ626" s="890">
        <f t="shared" si="631"/>
        <v>0</v>
      </c>
      <c r="BK626" s="885">
        <f t="shared" si="632"/>
        <v>0</v>
      </c>
      <c r="BL626" s="885">
        <f t="shared" si="633"/>
        <v>0</v>
      </c>
      <c r="BM626" s="762"/>
      <c r="BN626" s="764"/>
      <c r="BO626" s="770"/>
      <c r="BP626" s="763"/>
      <c r="BQ626" s="764"/>
      <c r="BR626" s="770"/>
      <c r="BS626" s="768">
        <f t="shared" si="634"/>
        <v>0</v>
      </c>
      <c r="BT626" s="768">
        <f t="shared" si="635"/>
        <v>0</v>
      </c>
      <c r="BU626" s="771">
        <f t="shared" si="636"/>
        <v>0</v>
      </c>
      <c r="BV626" s="772"/>
      <c r="BW626" s="767"/>
      <c r="BX626" s="770"/>
      <c r="BY626" s="764"/>
      <c r="BZ626" s="767"/>
      <c r="CA626" s="765"/>
      <c r="CB626" s="772"/>
      <c r="CC626" s="767"/>
      <c r="CD626" s="765"/>
      <c r="CE626" s="773">
        <f t="shared" si="637"/>
        <v>0</v>
      </c>
      <c r="CF626" s="774">
        <f t="shared" si="638"/>
        <v>0</v>
      </c>
      <c r="CG626" s="775">
        <f t="shared" si="639"/>
        <v>0</v>
      </c>
      <c r="CH626" s="772"/>
      <c r="CI626" s="767"/>
      <c r="CJ626" s="776"/>
      <c r="CK626" s="874">
        <v>543</v>
      </c>
      <c r="CL626" s="778">
        <v>634</v>
      </c>
      <c r="CM626" s="764">
        <v>556</v>
      </c>
      <c r="CN626" s="764">
        <v>526</v>
      </c>
      <c r="CO626" s="767">
        <v>573</v>
      </c>
      <c r="CP626" s="1048">
        <v>965</v>
      </c>
      <c r="CQ626" s="777">
        <v>437</v>
      </c>
      <c r="CR626" s="778">
        <v>544</v>
      </c>
      <c r="CS626" s="778">
        <v>435</v>
      </c>
      <c r="CT626" s="778">
        <v>542</v>
      </c>
      <c r="CU626" s="778">
        <v>478</v>
      </c>
      <c r="CV626" s="764">
        <v>458</v>
      </c>
      <c r="CW626" s="767">
        <v>509</v>
      </c>
      <c r="CX626" s="765">
        <v>628</v>
      </c>
      <c r="CY626" s="777">
        <v>0</v>
      </c>
      <c r="CZ626" s="778">
        <v>0</v>
      </c>
      <c r="DA626" s="778">
        <v>0</v>
      </c>
      <c r="DB626" s="778">
        <v>0</v>
      </c>
      <c r="DC626" s="778">
        <v>0</v>
      </c>
      <c r="DD626" s="767">
        <v>0</v>
      </c>
      <c r="DE626" s="767"/>
      <c r="DF626" s="765"/>
      <c r="DG626" s="892">
        <f t="shared" si="658"/>
        <v>437</v>
      </c>
      <c r="DH626" s="884">
        <f t="shared" si="640"/>
        <v>437</v>
      </c>
      <c r="DI626" s="883">
        <f t="shared" si="659"/>
        <v>544</v>
      </c>
      <c r="DJ626" s="884">
        <f t="shared" si="641"/>
        <v>544</v>
      </c>
      <c r="DK626" s="883">
        <f t="shared" si="660"/>
        <v>435</v>
      </c>
      <c r="DL626" s="884">
        <f t="shared" si="642"/>
        <v>435</v>
      </c>
      <c r="DM626" s="888">
        <f t="shared" si="664"/>
        <v>542</v>
      </c>
      <c r="DN626" s="886">
        <f t="shared" si="643"/>
        <v>542</v>
      </c>
      <c r="DO626" s="886">
        <f t="shared" si="665"/>
        <v>542</v>
      </c>
      <c r="DP626" s="888">
        <f t="shared" si="661"/>
        <v>478</v>
      </c>
      <c r="DQ626" s="886">
        <f t="shared" si="644"/>
        <v>478</v>
      </c>
      <c r="DR626" s="886">
        <f t="shared" si="666"/>
        <v>478</v>
      </c>
      <c r="DS626" s="888">
        <f t="shared" si="662"/>
        <v>458</v>
      </c>
      <c r="DT626" s="886">
        <f t="shared" si="645"/>
        <v>458</v>
      </c>
      <c r="DU626" s="886">
        <f t="shared" si="667"/>
        <v>458</v>
      </c>
      <c r="DV626" s="886">
        <f t="shared" si="646"/>
        <v>458</v>
      </c>
      <c r="DW626" s="888">
        <f t="shared" si="663"/>
        <v>509</v>
      </c>
      <c r="DX626" s="886">
        <f t="shared" si="647"/>
        <v>509</v>
      </c>
      <c r="DY626" s="886">
        <f t="shared" si="648"/>
        <v>509</v>
      </c>
      <c r="DZ626" s="954">
        <f t="shared" si="668"/>
        <v>628</v>
      </c>
      <c r="EA626" s="885">
        <f t="shared" si="649"/>
        <v>628</v>
      </c>
      <c r="EB626" s="885">
        <f t="shared" si="650"/>
        <v>628</v>
      </c>
      <c r="EC626" s="772">
        <v>239</v>
      </c>
      <c r="ED626" s="767">
        <v>239</v>
      </c>
      <c r="EE626" s="770">
        <v>288</v>
      </c>
      <c r="EF626" s="764">
        <v>39</v>
      </c>
      <c r="EG626" s="767">
        <v>29</v>
      </c>
      <c r="EH626" s="782">
        <v>32</v>
      </c>
      <c r="EI626" s="774">
        <f t="shared" si="651"/>
        <v>180</v>
      </c>
      <c r="EJ626" s="774">
        <f t="shared" si="652"/>
        <v>241</v>
      </c>
      <c r="EK626" s="775">
        <f t="shared" si="653"/>
        <v>308</v>
      </c>
      <c r="EL626" s="772">
        <v>43</v>
      </c>
      <c r="EM626" s="767">
        <v>32</v>
      </c>
      <c r="EN626" s="770">
        <v>54</v>
      </c>
      <c r="EO626" s="772">
        <v>60</v>
      </c>
      <c r="EP626" s="767">
        <v>74</v>
      </c>
      <c r="EQ626" s="782">
        <v>55</v>
      </c>
      <c r="ER626" s="772">
        <v>106</v>
      </c>
      <c r="ES626" s="767">
        <v>92</v>
      </c>
      <c r="ET626" s="770">
        <v>102</v>
      </c>
      <c r="EU626" s="774">
        <f t="shared" si="654"/>
        <v>333</v>
      </c>
      <c r="EV626" s="774">
        <f t="shared" si="655"/>
        <v>280</v>
      </c>
      <c r="EW626" s="775">
        <f t="shared" si="656"/>
        <v>247</v>
      </c>
      <c r="EX626" s="772">
        <v>92</v>
      </c>
      <c r="EY626" s="767">
        <v>109</v>
      </c>
      <c r="EZ626" s="770">
        <v>69</v>
      </c>
    </row>
    <row r="627" spans="1:156">
      <c r="A627" s="650" t="s">
        <v>73</v>
      </c>
      <c r="B627" s="635" t="s">
        <v>780</v>
      </c>
      <c r="C627" s="853"/>
      <c r="D627" s="636">
        <v>237817</v>
      </c>
      <c r="E627" s="637">
        <v>10</v>
      </c>
      <c r="F627" s="762"/>
      <c r="G627" s="763"/>
      <c r="H627" s="763"/>
      <c r="I627" s="764"/>
      <c r="J627" s="764"/>
      <c r="K627" s="764"/>
      <c r="L627" s="765"/>
      <c r="M627" s="762"/>
      <c r="N627" s="763"/>
      <c r="O627" s="766"/>
      <c r="P627" s="766"/>
      <c r="Q627" s="763"/>
      <c r="R627" s="763"/>
      <c r="S627" s="763"/>
      <c r="T627" s="763"/>
      <c r="U627" s="763"/>
      <c r="V627" s="764"/>
      <c r="W627" s="767"/>
      <c r="X627" s="765"/>
      <c r="Y627" s="762"/>
      <c r="Z627" s="763"/>
      <c r="AA627" s="763"/>
      <c r="AB627" s="763"/>
      <c r="AC627" s="764"/>
      <c r="AD627" s="767"/>
      <c r="AE627" s="763"/>
      <c r="AF627" s="763"/>
      <c r="AG627" s="763"/>
      <c r="AH627" s="764"/>
      <c r="AI627" s="767"/>
      <c r="AJ627" s="765"/>
      <c r="AK627" s="892">
        <f t="shared" si="607"/>
        <v>0</v>
      </c>
      <c r="AL627" s="884">
        <f t="shared" si="608"/>
        <v>0</v>
      </c>
      <c r="AM627" s="883">
        <f t="shared" si="609"/>
        <v>0</v>
      </c>
      <c r="AN627" s="884">
        <f t="shared" si="610"/>
        <v>0</v>
      </c>
      <c r="AO627" s="883">
        <f t="shared" si="611"/>
        <v>0</v>
      </c>
      <c r="AP627" s="884">
        <f t="shared" si="612"/>
        <v>0</v>
      </c>
      <c r="AQ627" s="768">
        <f t="shared" si="613"/>
        <v>0</v>
      </c>
      <c r="AR627" s="883">
        <f t="shared" si="614"/>
        <v>0</v>
      </c>
      <c r="AS627" s="886">
        <f t="shared" si="615"/>
        <v>0</v>
      </c>
      <c r="AT627" s="888">
        <f t="shared" si="616"/>
        <v>0</v>
      </c>
      <c r="AU627" s="886">
        <f t="shared" si="617"/>
        <v>0</v>
      </c>
      <c r="AV627" s="886">
        <f t="shared" si="618"/>
        <v>0</v>
      </c>
      <c r="AW627" s="888">
        <f t="shared" si="619"/>
        <v>0</v>
      </c>
      <c r="AX627" s="886">
        <f t="shared" si="620"/>
        <v>0</v>
      </c>
      <c r="AY627" s="886">
        <f t="shared" si="621"/>
        <v>0</v>
      </c>
      <c r="AZ627" s="888">
        <f t="shared" si="622"/>
        <v>0</v>
      </c>
      <c r="BA627" s="884">
        <f t="shared" si="623"/>
        <v>0</v>
      </c>
      <c r="BB627" s="883">
        <f t="shared" si="624"/>
        <v>0</v>
      </c>
      <c r="BC627" s="884">
        <f t="shared" si="625"/>
        <v>0</v>
      </c>
      <c r="BD627" s="883">
        <f t="shared" si="626"/>
        <v>0</v>
      </c>
      <c r="BE627" s="886">
        <f t="shared" si="627"/>
        <v>0</v>
      </c>
      <c r="BF627" s="886">
        <f t="shared" si="628"/>
        <v>0</v>
      </c>
      <c r="BG627" s="888">
        <f t="shared" si="657"/>
        <v>0</v>
      </c>
      <c r="BH627" s="886">
        <f t="shared" si="629"/>
        <v>0</v>
      </c>
      <c r="BI627" s="886">
        <f t="shared" si="630"/>
        <v>0</v>
      </c>
      <c r="BJ627" s="890">
        <f t="shared" si="631"/>
        <v>0</v>
      </c>
      <c r="BK627" s="885">
        <f t="shared" si="632"/>
        <v>0</v>
      </c>
      <c r="BL627" s="885">
        <f t="shared" si="633"/>
        <v>0</v>
      </c>
      <c r="BM627" s="762"/>
      <c r="BN627" s="764"/>
      <c r="BO627" s="770"/>
      <c r="BP627" s="763"/>
      <c r="BQ627" s="764"/>
      <c r="BR627" s="770"/>
      <c r="BS627" s="768">
        <f t="shared" si="634"/>
        <v>0</v>
      </c>
      <c r="BT627" s="768">
        <f t="shared" si="635"/>
        <v>0</v>
      </c>
      <c r="BU627" s="771">
        <f t="shared" si="636"/>
        <v>0</v>
      </c>
      <c r="BV627" s="772"/>
      <c r="BW627" s="767"/>
      <c r="BX627" s="770"/>
      <c r="BY627" s="764"/>
      <c r="BZ627" s="767"/>
      <c r="CA627" s="765"/>
      <c r="CB627" s="772"/>
      <c r="CC627" s="767"/>
      <c r="CD627" s="765"/>
      <c r="CE627" s="773">
        <f t="shared" si="637"/>
        <v>0</v>
      </c>
      <c r="CF627" s="774">
        <f t="shared" si="638"/>
        <v>0</v>
      </c>
      <c r="CG627" s="775">
        <f t="shared" si="639"/>
        <v>0</v>
      </c>
      <c r="CH627" s="772"/>
      <c r="CI627" s="767"/>
      <c r="CJ627" s="776"/>
      <c r="CK627" s="874">
        <v>517</v>
      </c>
      <c r="CL627" s="778">
        <v>540</v>
      </c>
      <c r="CM627" s="764">
        <v>551</v>
      </c>
      <c r="CN627" s="764">
        <v>547</v>
      </c>
      <c r="CO627" s="767">
        <v>544</v>
      </c>
      <c r="CP627" s="1048">
        <v>724</v>
      </c>
      <c r="CQ627" s="777">
        <v>467</v>
      </c>
      <c r="CR627" s="778">
        <v>445</v>
      </c>
      <c r="CS627" s="778">
        <v>388</v>
      </c>
      <c r="CT627" s="778">
        <v>403</v>
      </c>
      <c r="CU627" s="778">
        <v>428</v>
      </c>
      <c r="CV627" s="764">
        <v>445</v>
      </c>
      <c r="CW627" s="767">
        <v>435</v>
      </c>
      <c r="CX627" s="765">
        <v>503</v>
      </c>
      <c r="CY627" s="777">
        <v>0</v>
      </c>
      <c r="CZ627" s="778">
        <v>1</v>
      </c>
      <c r="DA627" s="778">
        <v>0</v>
      </c>
      <c r="DB627" s="778">
        <v>0</v>
      </c>
      <c r="DC627" s="778">
        <v>0</v>
      </c>
      <c r="DD627" s="767">
        <v>0</v>
      </c>
      <c r="DE627" s="767"/>
      <c r="DF627" s="765">
        <v>0</v>
      </c>
      <c r="DG627" s="892">
        <f t="shared" si="658"/>
        <v>467</v>
      </c>
      <c r="DH627" s="884">
        <f t="shared" si="640"/>
        <v>467</v>
      </c>
      <c r="DI627" s="883">
        <f t="shared" si="659"/>
        <v>444</v>
      </c>
      <c r="DJ627" s="884">
        <f t="shared" si="641"/>
        <v>444</v>
      </c>
      <c r="DK627" s="883">
        <f t="shared" si="660"/>
        <v>388</v>
      </c>
      <c r="DL627" s="884">
        <f t="shared" si="642"/>
        <v>388</v>
      </c>
      <c r="DM627" s="888">
        <f t="shared" si="664"/>
        <v>403</v>
      </c>
      <c r="DN627" s="886">
        <f t="shared" si="643"/>
        <v>403</v>
      </c>
      <c r="DO627" s="886">
        <f t="shared" si="665"/>
        <v>403</v>
      </c>
      <c r="DP627" s="888">
        <f t="shared" si="661"/>
        <v>428</v>
      </c>
      <c r="DQ627" s="886">
        <f t="shared" si="644"/>
        <v>428</v>
      </c>
      <c r="DR627" s="886">
        <f t="shared" si="666"/>
        <v>428</v>
      </c>
      <c r="DS627" s="888">
        <f t="shared" si="662"/>
        <v>445</v>
      </c>
      <c r="DT627" s="886">
        <f t="shared" si="645"/>
        <v>445</v>
      </c>
      <c r="DU627" s="886">
        <f t="shared" si="667"/>
        <v>445</v>
      </c>
      <c r="DV627" s="886">
        <f t="shared" si="646"/>
        <v>445</v>
      </c>
      <c r="DW627" s="888">
        <f t="shared" si="663"/>
        <v>435</v>
      </c>
      <c r="DX627" s="886">
        <f t="shared" si="647"/>
        <v>435</v>
      </c>
      <c r="DY627" s="886">
        <f t="shared" si="648"/>
        <v>435</v>
      </c>
      <c r="DZ627" s="954">
        <f t="shared" si="668"/>
        <v>503</v>
      </c>
      <c r="EA627" s="885">
        <f t="shared" si="649"/>
        <v>503</v>
      </c>
      <c r="EB627" s="885">
        <f t="shared" si="650"/>
        <v>503</v>
      </c>
      <c r="EC627" s="772">
        <v>255</v>
      </c>
      <c r="ED627" s="767">
        <v>248</v>
      </c>
      <c r="EE627" s="770">
        <v>235</v>
      </c>
      <c r="EF627" s="764">
        <v>27</v>
      </c>
      <c r="EG627" s="767">
        <v>23</v>
      </c>
      <c r="EH627" s="782">
        <v>26</v>
      </c>
      <c r="EI627" s="774">
        <f t="shared" si="651"/>
        <v>163</v>
      </c>
      <c r="EJ627" s="774">
        <f t="shared" si="652"/>
        <v>164</v>
      </c>
      <c r="EK627" s="775">
        <f t="shared" si="653"/>
        <v>242</v>
      </c>
      <c r="EL627" s="772">
        <v>57</v>
      </c>
      <c r="EM627" s="767">
        <v>39</v>
      </c>
      <c r="EN627" s="770">
        <v>55</v>
      </c>
      <c r="EO627" s="772">
        <v>68</v>
      </c>
      <c r="EP627" s="767">
        <v>87</v>
      </c>
      <c r="EQ627" s="782">
        <v>76</v>
      </c>
      <c r="ER627" s="772">
        <v>50</v>
      </c>
      <c r="ES627" s="767">
        <v>58</v>
      </c>
      <c r="ET627" s="770">
        <v>61</v>
      </c>
      <c r="EU627" s="774">
        <f t="shared" si="654"/>
        <v>228</v>
      </c>
      <c r="EV627" s="774">
        <f t="shared" si="655"/>
        <v>244</v>
      </c>
      <c r="EW627" s="775">
        <f t="shared" si="656"/>
        <v>253</v>
      </c>
      <c r="EX627" s="772">
        <v>88</v>
      </c>
      <c r="EY627" s="767">
        <v>99</v>
      </c>
      <c r="EZ627" s="770">
        <v>81</v>
      </c>
    </row>
  </sheetData>
  <sortState ref="A7:ID627">
    <sortCondition ref="A7:A627"/>
    <sortCondition ref="E7:E627"/>
    <sortCondition ref="B7:B627"/>
  </sortState>
  <mergeCells count="1">
    <mergeCell ref="BM4:BO4"/>
  </mergeCells>
  <phoneticPr fontId="17" type="noConversion"/>
  <conditionalFormatting sqref="EZ1:FA1 CD7:CD44 AJ7:AJ44 AJ1 BO7:BO44 BO1 BX7:BX44 BX1 CJ1 DF7:DF44 DF1 BR7:BR44 BR1 EZ44 ET1 CX7:CZ44 CX1:CZ1 EE7:EE44 EE1 L7:L44 L1 EN44 EN1 CJ7:CJ44 CP1:CR1 EH7:EH44 EH1 EQ7:EQ44 EQ1 EN7:EN42 EZ7:EZ42 ET7:ET42 ET44 CP7:CP44 CQ7:CR19 X1">
    <cfRule type="cellIs" dxfId="337" priority="208" stopIfTrue="1" operator="greaterThan">
      <formula>K1+(K1*0.1)</formula>
    </cfRule>
    <cfRule type="cellIs" dxfId="336" priority="209" stopIfTrue="1" operator="lessThan">
      <formula>K1-(K1*0.05)</formula>
    </cfRule>
  </conditionalFormatting>
  <conditionalFormatting sqref="CD1">
    <cfRule type="cellIs" dxfId="335" priority="190" stopIfTrue="1" operator="greaterThan">
      <formula>CC1+(CC1*0.1)</formula>
    </cfRule>
    <cfRule type="cellIs" dxfId="334" priority="191" stopIfTrue="1" operator="lessThan">
      <formula>CC1-(CC1*0.05)</formula>
    </cfRule>
  </conditionalFormatting>
  <conditionalFormatting sqref="EZ1:FA1 CP7:CP44 CP1 L7:L44 L1 CX7:CX44 CX1 EN44 EN1 AJ7:AJ44 AJ1 BO7:BO44 BO1 BX7:BX44 BX1 CA7:CA44 CA1 CD7:CD44 CD1 CJ1 DF7:DF44 DF1 EE7:EE44 EE1 EH7:EH44 EH1 EQ7:EQ44 EQ1 EZ44 ET1 BR7:BR44 BR1 EN7:EN42 EZ7:EZ42 ET7:ET42 ET44 CJ7:CJ44 X1">
    <cfRule type="expression" dxfId="333" priority="119">
      <formula>L1&gt;(K1+(K1*0.1))</formula>
    </cfRule>
    <cfRule type="expression" dxfId="332" priority="120">
      <formula>L1&lt;(K1-(K1*0.1))</formula>
    </cfRule>
  </conditionalFormatting>
  <conditionalFormatting sqref="AJ6 BO6 BX6 CJ6 DF6 BR6 ET6 CX6:CZ6 EE6 L6 EN6 EZ6:FA6 CP6:CR6 EH6 EQ6">
    <cfRule type="cellIs" dxfId="331" priority="23" stopIfTrue="1" operator="greaterThan">
      <formula>K6+(K6*0.1)</formula>
    </cfRule>
    <cfRule type="cellIs" dxfId="330" priority="24" stopIfTrue="1" operator="lessThan">
      <formula>K6-(K6*0.05)</formula>
    </cfRule>
  </conditionalFormatting>
  <conditionalFormatting sqref="CD6">
    <cfRule type="cellIs" dxfId="329" priority="21" stopIfTrue="1" operator="greaterThan">
      <formula>CC6+(CC6*0.1)</formula>
    </cfRule>
    <cfRule type="cellIs" dxfId="328" priority="22" stopIfTrue="1" operator="lessThan">
      <formula>CC6-(CC6*0.05)</formula>
    </cfRule>
  </conditionalFormatting>
  <conditionalFormatting sqref="CP6 L6 CX6 EN6 AJ6 BO6 BX6 CA6 CD6 CJ6 DF6 EE6 EH6 EQ6 ET6 EZ6:FA6 BR6">
    <cfRule type="expression" dxfId="327" priority="19">
      <formula>L6&gt;(K6+(K6*0.1))</formula>
    </cfRule>
    <cfRule type="expression" dxfId="326" priority="20">
      <formula>L6&lt;(K6-(K6*0.1))</formula>
    </cfRule>
  </conditionalFormatting>
  <conditionalFormatting sqref="X6:X44">
    <cfRule type="cellIs" dxfId="325" priority="210" stopIfTrue="1" operator="greaterThan">
      <formula>W6+(W6*0.1)</formula>
    </cfRule>
    <cfRule type="cellIs" dxfId="324" priority="211" stopIfTrue="1" operator="lessThan">
      <formula>W6-(W6*0.05)</formula>
    </cfRule>
  </conditionalFormatting>
  <conditionalFormatting sqref="X6:X44">
    <cfRule type="expression" dxfId="323" priority="214">
      <formula>X6&gt;(W6+(W6*0.1))</formula>
    </cfRule>
    <cfRule type="expression" dxfId="322" priority="215">
      <formula>X6&lt;(W6-(W6*0.1))</formula>
    </cfRule>
  </conditionalFormatting>
  <pageMargins left="0.17" right="0.16" top="1" bottom="1" header="0.5" footer="0.5"/>
  <pageSetup paperSize="5" scale="8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NEW Persistence Tables 13-26</vt:lpstr>
      <vt:lpstr>OLD 13-26</vt:lpstr>
      <vt:lpstr>NEW Progress Tables 27-41</vt:lpstr>
      <vt:lpstr>OLD 27-41</vt:lpstr>
      <vt:lpstr>10- &amp; 6-yr Grad Tables 42-43</vt:lpstr>
      <vt:lpstr>Old 42-43</vt:lpstr>
      <vt:lpstr>Pivot Table 4-Year Insts.</vt:lpstr>
      <vt:lpstr>Pivot Table 2-Year Insts.</vt:lpstr>
      <vt:lpstr>Progression Data</vt:lpstr>
      <vt:lpstr>Formats 4yr Pivot</vt:lpstr>
      <vt:lpstr>Formats 2yr pivot</vt:lpstr>
      <vt:lpstr>Year Codes for DE 2011-12</vt:lpstr>
      <vt:lpstr>'10- &amp; 6-yr Grad Tables 42-43'!Print_Area</vt:lpstr>
      <vt:lpstr>'NEW Persistence Tables 13-26'!Print_Area</vt:lpstr>
      <vt:lpstr>'NEW Progress Tables 27-41'!Print_Area</vt:lpstr>
      <vt:lpstr>'OLD 13-26'!Print_Area</vt:lpstr>
      <vt:lpstr>'OLD 27-41'!Print_Area</vt:lpstr>
      <vt:lpstr>'Old 42-43'!Print_Area</vt:lpstr>
      <vt:lpstr>'Pivot Table 2-Year Insts.'!Print_Area</vt:lpstr>
      <vt:lpstr>'Pivot Table 4-Year Insts.'!Print_Area</vt:lpstr>
      <vt:lpstr>'Pivot Table 2-Year Insts.'!Print_Titles</vt:lpstr>
      <vt:lpstr>'Pivot Table 4-Year Insts.'!Print_Titles</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Lisa Cowan</cp:lastModifiedBy>
  <cp:lastPrinted>2013-01-10T15:40:29Z</cp:lastPrinted>
  <dcterms:created xsi:type="dcterms:W3CDTF">1999-02-24T13:58:47Z</dcterms:created>
  <dcterms:modified xsi:type="dcterms:W3CDTF">2013-01-10T16:56:45Z</dcterms:modified>
</cp:coreProperties>
</file>